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C:\Users\Admin\Downloads\"/>
    </mc:Choice>
  </mc:AlternateContent>
  <xr:revisionPtr revIDLastSave="0" documentId="13_ncr:1_{C7BEB076-4B43-44AA-BA04-929B9832D500}" xr6:coauthVersionLast="46" xr6:coauthVersionMax="47" xr10:uidLastSave="{00000000-0000-0000-0000-000000000000}"/>
  <bookViews>
    <workbookView xWindow="-110" yWindow="-110" windowWidth="19420" windowHeight="10420" tabRatio="921" firstSheet="2" activeTab="8" xr2:uid="{00000000-000D-0000-FFFF-FFFF00000000}"/>
  </bookViews>
  <sheets>
    <sheet name="Origem dos recursos" sheetId="15" state="hidden" r:id="rId1"/>
    <sheet name="Proposta  2025" sheetId="20" state="hidden" r:id="rId2"/>
    <sheet name="Orçamento Distribuído" sheetId="16" r:id="rId3"/>
    <sheet name="Remanejamentos entre AEO" sheetId="12" r:id="rId4"/>
    <sheet name="Distribuição TRI" sheetId="14" r:id="rId5"/>
    <sheet name="1. Pré-Empenhos" sheetId="3" state="hidden" r:id="rId6"/>
    <sheet name="Saldos CUSTEIO AEO LOA 2025" sheetId="4" r:id="rId7"/>
    <sheet name="Saldos INVESTIMENTO AEO LOA 24" sheetId="13" state="hidden" r:id="rId8"/>
    <sheet name="2. Empenho LOA 2025" sheetId="2" r:id="rId9"/>
    <sheet name="2.1 DESCENTRALIZAÇÕES 2025" sheetId="9" r:id="rId10"/>
    <sheet name="3. Empenhos LOA UFABC RPNP" sheetId="10" r:id="rId11"/>
    <sheet name="3.1 Empenhos DESCENTR RPNP" sheetId="11" r:id="rId12"/>
    <sheet name="Tabelas auxiliares" sheetId="8" r:id="rId13"/>
    <sheet name="Planilha3" sheetId="19" state="hidden" r:id="rId14"/>
  </sheets>
  <externalReferences>
    <externalReference r:id="rId15"/>
    <externalReference r:id="rId16"/>
    <externalReference r:id="rId17"/>
    <externalReference r:id="rId18"/>
    <externalReference r:id="rId19"/>
    <externalReference r:id="rId20"/>
    <externalReference r:id="rId21"/>
  </externalReferences>
  <definedNames>
    <definedName name="_xlnm._FilterDatabase" localSheetId="5" hidden="1">'1. Pré-Empenhos'!$A$3:$S$320</definedName>
    <definedName name="_xlnm._FilterDatabase" localSheetId="8" hidden="1">'2. Empenho LOA 2025'!$A$3:$AE$1749</definedName>
    <definedName name="_xlnm._FilterDatabase" localSheetId="9" hidden="1">'2.1 DESCENTRALIZAÇÕES 2025'!$A$3:$Y$1001</definedName>
    <definedName name="_xlnm._FilterDatabase" localSheetId="10" hidden="1">'3. Empenhos LOA UFABC RPNP'!$A$3:$AD$1000</definedName>
    <definedName name="_xlnm._FilterDatabase" localSheetId="11" hidden="1">'3.1 Empenhos DESCENTR RPNP'!$A$3:$W$3</definedName>
    <definedName name="_xlnm._FilterDatabase" localSheetId="2" hidden="1">'Orçamento Distribuído'!$A$2:$N$47</definedName>
    <definedName name="_xlnm._FilterDatabase" localSheetId="1" hidden="1">'Proposta  2025'!$A$1:$C$46</definedName>
    <definedName name="_xlnm._FilterDatabase" localSheetId="6" hidden="1">'Saldos CUSTEIO AEO LOA 2025'!$B$1:$J$61</definedName>
    <definedName name="_xlnm._FilterDatabase" localSheetId="7" hidden="1">'Saldos INVESTIMENTO AEO LOA 24'!$A$1:$L$1</definedName>
    <definedName name="AEO" localSheetId="2">'[1]1. Execução - Custeio'!$B$6</definedName>
    <definedName name="AEO" localSheetId="0">'[1]1. Execução - Custeio'!$B$6</definedName>
    <definedName name="AEO" localSheetId="1">'[1]1. Execução - Custeio'!$B$6</definedName>
    <definedName name="AEO">'[2]1. Execução - Custeio'!$B$6</definedName>
    <definedName name="FONTES_RECURSOS" localSheetId="2">'[3]PROPOSTA 2016'!$A$90:$A$92</definedName>
    <definedName name="FONTES_RECURSOS" localSheetId="0">'[3]PROPOSTA 2016'!$A$90:$A$92</definedName>
    <definedName name="FONTES_RECURSOS" localSheetId="1">'[3]PROPOSTA 2016'!$A$90:$A$92</definedName>
    <definedName name="FONTES_RECURSOS">'[4]PROPOSTA 2016'!$A$90:$A$92</definedName>
    <definedName name="OLE_LINK1" localSheetId="4">'Distribuição TRI'!$C$2</definedName>
    <definedName name="_xlnm.Print_Titles" localSheetId="2">'Orçamento Distribuído'!$2:$2</definedName>
    <definedName name="_xlnm.Print_Titles" localSheetId="1">'Proposta  2025'!$1:$1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2" l="1"/>
  <c r="F7" i="2"/>
  <c r="F8" i="2"/>
  <c r="M3" i="14"/>
  <c r="Z16" i="16"/>
  <c r="H63" i="4"/>
  <c r="H62" i="4"/>
  <c r="I45" i="16"/>
  <c r="I43" i="16"/>
  <c r="I42" i="16"/>
  <c r="K42" i="16" s="1"/>
  <c r="N42" i="16" s="1"/>
  <c r="I41" i="16"/>
  <c r="I40" i="16"/>
  <c r="I39" i="16"/>
  <c r="I38" i="16"/>
  <c r="K38" i="16" s="1"/>
  <c r="N38" i="16" s="1"/>
  <c r="I36" i="16"/>
  <c r="I35" i="16"/>
  <c r="I34" i="16"/>
  <c r="I33" i="16"/>
  <c r="K33" i="16" s="1"/>
  <c r="N33" i="16" s="1"/>
  <c r="I31" i="16"/>
  <c r="I30" i="16"/>
  <c r="K30" i="16" s="1"/>
  <c r="N30" i="16" s="1"/>
  <c r="I28" i="16"/>
  <c r="I27" i="16"/>
  <c r="I26" i="16"/>
  <c r="I25" i="16"/>
  <c r="I24" i="16"/>
  <c r="I23" i="16"/>
  <c r="I22" i="16"/>
  <c r="I21" i="16"/>
  <c r="I20" i="16"/>
  <c r="I19" i="16"/>
  <c r="I16" i="16"/>
  <c r="I14" i="16"/>
  <c r="K14" i="16" s="1"/>
  <c r="N14" i="16" s="1"/>
  <c r="I12" i="16"/>
  <c r="K12" i="16" s="1"/>
  <c r="N12" i="16" s="1"/>
  <c r="I11" i="16"/>
  <c r="K11" i="16" s="1"/>
  <c r="N11" i="16" s="1"/>
  <c r="I9" i="16"/>
  <c r="I7" i="16"/>
  <c r="K7" i="16" s="1"/>
  <c r="I5" i="16"/>
  <c r="I48" i="16" s="1"/>
  <c r="K6" i="16"/>
  <c r="N6" i="16" s="1"/>
  <c r="K15" i="16"/>
  <c r="N15" i="16" s="1"/>
  <c r="K18" i="16"/>
  <c r="K21" i="16"/>
  <c r="N21" i="16" s="1"/>
  <c r="K29" i="16"/>
  <c r="N29" i="16" s="1"/>
  <c r="K34" i="16"/>
  <c r="N34" i="16" s="1"/>
  <c r="K46" i="16"/>
  <c r="N46" i="16" s="1"/>
  <c r="C21" i="8"/>
  <c r="E9" i="4"/>
  <c r="F9" i="4"/>
  <c r="H9" i="4"/>
  <c r="F30" i="16"/>
  <c r="F5" i="16"/>
  <c r="F6" i="16"/>
  <c r="F4" i="16"/>
  <c r="F7" i="16"/>
  <c r="F10" i="16"/>
  <c r="F11" i="16"/>
  <c r="F17" i="16"/>
  <c r="F12" i="16"/>
  <c r="F13" i="16"/>
  <c r="F14" i="16"/>
  <c r="F15" i="16"/>
  <c r="F16" i="16"/>
  <c r="F19" i="16"/>
  <c r="F20" i="16"/>
  <c r="F21" i="16"/>
  <c r="F22" i="16"/>
  <c r="F23" i="16"/>
  <c r="F24" i="16"/>
  <c r="F25" i="16"/>
  <c r="F26" i="16"/>
  <c r="F27" i="16"/>
  <c r="F28" i="16"/>
  <c r="F29" i="16"/>
  <c r="F31" i="16"/>
  <c r="F33" i="16"/>
  <c r="F32" i="16"/>
  <c r="F34" i="16"/>
  <c r="F35" i="16"/>
  <c r="F36" i="16"/>
  <c r="F37" i="16"/>
  <c r="F38" i="16"/>
  <c r="F39" i="16"/>
  <c r="F40" i="16"/>
  <c r="F41" i="16"/>
  <c r="F42" i="16"/>
  <c r="F46" i="16"/>
  <c r="F43" i="16"/>
  <c r="F44" i="16"/>
  <c r="F45" i="16"/>
  <c r="F8" i="16"/>
  <c r="F9" i="16"/>
  <c r="F47" i="16"/>
  <c r="F3" i="16"/>
  <c r="J30" i="16"/>
  <c r="J5" i="16"/>
  <c r="K5" i="16" s="1"/>
  <c r="N5" i="16" s="1"/>
  <c r="J6" i="16"/>
  <c r="J4" i="16"/>
  <c r="K4" i="16" s="1"/>
  <c r="N4" i="16" s="1"/>
  <c r="J7" i="16"/>
  <c r="J10" i="16"/>
  <c r="K10" i="16" s="1"/>
  <c r="J11" i="16"/>
  <c r="J17" i="16"/>
  <c r="K17" i="16" s="1"/>
  <c r="J12" i="16"/>
  <c r="J13" i="16"/>
  <c r="K13" i="16" s="1"/>
  <c r="N13" i="16" s="1"/>
  <c r="J14" i="16"/>
  <c r="J15" i="16"/>
  <c r="J16" i="16"/>
  <c r="J19" i="16"/>
  <c r="J20" i="16"/>
  <c r="K20" i="16" s="1"/>
  <c r="N20" i="16" s="1"/>
  <c r="J21" i="16"/>
  <c r="J22" i="16"/>
  <c r="J23" i="16"/>
  <c r="J24" i="16"/>
  <c r="K24" i="16" s="1"/>
  <c r="N24" i="16" s="1"/>
  <c r="J25" i="16"/>
  <c r="K25" i="16" s="1"/>
  <c r="N25" i="16" s="1"/>
  <c r="J26" i="16"/>
  <c r="J27" i="16"/>
  <c r="J28" i="16"/>
  <c r="K28" i="16" s="1"/>
  <c r="N28" i="16" s="1"/>
  <c r="J29" i="16"/>
  <c r="J31" i="16"/>
  <c r="J33" i="16"/>
  <c r="J32" i="16"/>
  <c r="K32" i="16" s="1"/>
  <c r="N32" i="16" s="1"/>
  <c r="J34" i="16"/>
  <c r="J35" i="16"/>
  <c r="K35" i="16" s="1"/>
  <c r="N35" i="16" s="1"/>
  <c r="J36" i="16"/>
  <c r="J37" i="16"/>
  <c r="K37" i="16" s="1"/>
  <c r="N37" i="16" s="1"/>
  <c r="J38" i="16"/>
  <c r="J39" i="16"/>
  <c r="K39" i="16" s="1"/>
  <c r="J40" i="16"/>
  <c r="K40" i="16" s="1"/>
  <c r="N40" i="16" s="1"/>
  <c r="J41" i="16"/>
  <c r="J42" i="16"/>
  <c r="J46" i="16"/>
  <c r="J43" i="16"/>
  <c r="K43" i="16" s="1"/>
  <c r="N43" i="16" s="1"/>
  <c r="J44" i="16"/>
  <c r="K44" i="16" s="1"/>
  <c r="N44" i="16" s="1"/>
  <c r="J45" i="16"/>
  <c r="K45" i="16" s="1"/>
  <c r="N45" i="16" s="1"/>
  <c r="J8" i="16"/>
  <c r="K8" i="16" s="1"/>
  <c r="J9" i="16"/>
  <c r="K9" i="16" s="1"/>
  <c r="J47" i="16"/>
  <c r="K47" i="16" s="1"/>
  <c r="J3" i="16"/>
  <c r="F49" i="20"/>
  <c r="I47" i="20"/>
  <c r="H47" i="20"/>
  <c r="F47" i="20"/>
  <c r="D47" i="20"/>
  <c r="C14" i="20"/>
  <c r="C2" i="20"/>
  <c r="C47" i="20" s="1"/>
  <c r="K27" i="16" l="1"/>
  <c r="N27" i="16" s="1"/>
  <c r="K23" i="16"/>
  <c r="N23" i="16" s="1"/>
  <c r="K19" i="16"/>
  <c r="N19" i="16" s="1"/>
  <c r="K16" i="16"/>
  <c r="N16" i="16" s="1"/>
  <c r="K22" i="16"/>
  <c r="N22" i="16" s="1"/>
  <c r="K26" i="16"/>
  <c r="N26" i="16" s="1"/>
  <c r="K31" i="16"/>
  <c r="N31" i="16" s="1"/>
  <c r="K36" i="16"/>
  <c r="N36" i="16" s="1"/>
  <c r="K41" i="16"/>
  <c r="N41" i="16" s="1"/>
  <c r="L2" i="14"/>
  <c r="Y1108" i="2" l="1"/>
  <c r="Z1108" i="2" s="1"/>
  <c r="AA1108" i="2"/>
  <c r="Y1109" i="2"/>
  <c r="Z1109" i="2" s="1"/>
  <c r="AA1109" i="2"/>
  <c r="Y1110" i="2"/>
  <c r="Z1110" i="2" s="1"/>
  <c r="AA1110" i="2"/>
  <c r="Y1111" i="2"/>
  <c r="Z1111" i="2" s="1"/>
  <c r="AA1111" i="2"/>
  <c r="Y1112" i="2"/>
  <c r="Z1112" i="2" s="1"/>
  <c r="AA1112" i="2"/>
  <c r="Y1113" i="2"/>
  <c r="Z1113" i="2" s="1"/>
  <c r="AA1113" i="2"/>
  <c r="Y1114" i="2"/>
  <c r="Z1114" i="2" s="1"/>
  <c r="AA1114" i="2"/>
  <c r="Y1115" i="2"/>
  <c r="Z1115" i="2" s="1"/>
  <c r="AA1115" i="2"/>
  <c r="Y1116" i="2"/>
  <c r="Z1116" i="2" s="1"/>
  <c r="AA1116" i="2"/>
  <c r="Y1117" i="2"/>
  <c r="Z1117" i="2" s="1"/>
  <c r="AA1117" i="2"/>
  <c r="Y1118" i="2"/>
  <c r="Z1118" i="2" s="1"/>
  <c r="AA1118" i="2"/>
  <c r="Y1119" i="2"/>
  <c r="Z1119" i="2" s="1"/>
  <c r="AA1119" i="2"/>
  <c r="Y1120" i="2"/>
  <c r="Z1120" i="2" s="1"/>
  <c r="AA1120" i="2"/>
  <c r="Y1121" i="2"/>
  <c r="Z1121" i="2" s="1"/>
  <c r="AA1121" i="2"/>
  <c r="Y1122" i="2"/>
  <c r="Z1122" i="2" s="1"/>
  <c r="AA1122" i="2"/>
  <c r="Y1123" i="2"/>
  <c r="Z1123" i="2"/>
  <c r="AA1123" i="2"/>
  <c r="Y1124" i="2"/>
  <c r="Z1124" i="2" s="1"/>
  <c r="AA1124" i="2"/>
  <c r="Y1125" i="2"/>
  <c r="Z1125" i="2" s="1"/>
  <c r="AA1125" i="2"/>
  <c r="Y1126" i="2"/>
  <c r="Z1126" i="2" s="1"/>
  <c r="AA1126" i="2"/>
  <c r="Y1127" i="2"/>
  <c r="Z1127" i="2" s="1"/>
  <c r="AA1127" i="2"/>
  <c r="Y1128" i="2"/>
  <c r="Z1128" i="2" s="1"/>
  <c r="AA1128" i="2"/>
  <c r="Y1129" i="2"/>
  <c r="Z1129" i="2" s="1"/>
  <c r="AA1129" i="2"/>
  <c r="Y1130" i="2"/>
  <c r="Z1130" i="2" s="1"/>
  <c r="AA1130" i="2"/>
  <c r="Y1131" i="2"/>
  <c r="Z1131" i="2" s="1"/>
  <c r="AA1131" i="2"/>
  <c r="Y1132" i="2"/>
  <c r="Z1132" i="2" s="1"/>
  <c r="AA1132" i="2"/>
  <c r="Y1133" i="2"/>
  <c r="Z1133" i="2" s="1"/>
  <c r="AA1133" i="2"/>
  <c r="Y1134" i="2"/>
  <c r="Z1134" i="2" s="1"/>
  <c r="AA1134" i="2"/>
  <c r="Y1135" i="2"/>
  <c r="Z1135" i="2" s="1"/>
  <c r="AA1135" i="2"/>
  <c r="Y1136" i="2"/>
  <c r="Z1136" i="2" s="1"/>
  <c r="AA1136" i="2"/>
  <c r="Y1137" i="2"/>
  <c r="Z1137" i="2" s="1"/>
  <c r="AA1137" i="2"/>
  <c r="Y1138" i="2"/>
  <c r="Z1138" i="2" s="1"/>
  <c r="AA1138" i="2"/>
  <c r="Y1139" i="2"/>
  <c r="Z1139" i="2" s="1"/>
  <c r="AA1139" i="2"/>
  <c r="Y1140" i="2"/>
  <c r="Z1140" i="2" s="1"/>
  <c r="AA1140" i="2"/>
  <c r="Y1141" i="2"/>
  <c r="Z1141" i="2" s="1"/>
  <c r="AA1141" i="2"/>
  <c r="Y1142" i="2"/>
  <c r="Z1142" i="2" s="1"/>
  <c r="AA1142" i="2"/>
  <c r="Y1143" i="2"/>
  <c r="Z1143" i="2" s="1"/>
  <c r="AA1143" i="2"/>
  <c r="Y1144" i="2"/>
  <c r="Z1144" i="2" s="1"/>
  <c r="AA1144" i="2"/>
  <c r="Y1145" i="2"/>
  <c r="Z1145" i="2" s="1"/>
  <c r="AA1145" i="2"/>
  <c r="Y1146" i="2"/>
  <c r="Z1146" i="2" s="1"/>
  <c r="AA1146" i="2"/>
  <c r="Y1147" i="2"/>
  <c r="Z1147" i="2" s="1"/>
  <c r="AA1147" i="2"/>
  <c r="Y1148" i="2"/>
  <c r="Z1148" i="2" s="1"/>
  <c r="AA1148" i="2"/>
  <c r="Y1149" i="2"/>
  <c r="Z1149" i="2" s="1"/>
  <c r="AA1149" i="2"/>
  <c r="Y1150" i="2"/>
  <c r="Z1150" i="2" s="1"/>
  <c r="AA1150" i="2"/>
  <c r="Y1151" i="2"/>
  <c r="Z1151" i="2" s="1"/>
  <c r="AA1151" i="2"/>
  <c r="Y1152" i="2"/>
  <c r="Z1152" i="2" s="1"/>
  <c r="AA1152" i="2"/>
  <c r="Y1153" i="2"/>
  <c r="Z1153" i="2" s="1"/>
  <c r="AA1153" i="2"/>
  <c r="Y1154" i="2"/>
  <c r="Z1154" i="2" s="1"/>
  <c r="AA1154" i="2"/>
  <c r="Y1155" i="2"/>
  <c r="Z1155" i="2" s="1"/>
  <c r="AA1155" i="2"/>
  <c r="Y1156" i="2"/>
  <c r="Z1156" i="2" s="1"/>
  <c r="AA1156" i="2"/>
  <c r="Y1157" i="2"/>
  <c r="Z1157" i="2" s="1"/>
  <c r="AA1157" i="2"/>
  <c r="Y1158" i="2"/>
  <c r="Z1158" i="2" s="1"/>
  <c r="AA1158" i="2"/>
  <c r="Y1159" i="2"/>
  <c r="Z1159" i="2" s="1"/>
  <c r="AA1159" i="2"/>
  <c r="Y1160" i="2"/>
  <c r="Z1160" i="2" s="1"/>
  <c r="AA1160" i="2"/>
  <c r="Y1161" i="2"/>
  <c r="Z1161" i="2" s="1"/>
  <c r="AA1161" i="2"/>
  <c r="Y1162" i="2"/>
  <c r="Z1162" i="2" s="1"/>
  <c r="AA1162" i="2"/>
  <c r="Y1163" i="2"/>
  <c r="Z1163" i="2" s="1"/>
  <c r="AA1163" i="2"/>
  <c r="Y1164" i="2"/>
  <c r="Z1164" i="2" s="1"/>
  <c r="AA1164" i="2"/>
  <c r="Y1165" i="2"/>
  <c r="Z1165" i="2" s="1"/>
  <c r="AA1165" i="2"/>
  <c r="Y1166" i="2"/>
  <c r="Z1166" i="2" s="1"/>
  <c r="AA1166" i="2"/>
  <c r="Y1167" i="2"/>
  <c r="Z1167" i="2" s="1"/>
  <c r="AA1167" i="2"/>
  <c r="Y1168" i="2"/>
  <c r="Z1168" i="2" s="1"/>
  <c r="AA1168" i="2"/>
  <c r="Y1169" i="2"/>
  <c r="Z1169" i="2" s="1"/>
  <c r="AA1169" i="2"/>
  <c r="Y1170" i="2"/>
  <c r="Z1170" i="2" s="1"/>
  <c r="AA1170" i="2"/>
  <c r="Y1171" i="2"/>
  <c r="Z1171" i="2" s="1"/>
  <c r="AA1171" i="2"/>
  <c r="Y1172" i="2"/>
  <c r="Z1172" i="2" s="1"/>
  <c r="AA1172" i="2"/>
  <c r="Y1173" i="2"/>
  <c r="Z1173" i="2" s="1"/>
  <c r="AA1173" i="2"/>
  <c r="Y1174" i="2"/>
  <c r="Z1174" i="2" s="1"/>
  <c r="AA1174" i="2"/>
  <c r="Y1175" i="2"/>
  <c r="Z1175" i="2" s="1"/>
  <c r="AA1175" i="2"/>
  <c r="Y1176" i="2"/>
  <c r="Z1176" i="2" s="1"/>
  <c r="AA1176" i="2"/>
  <c r="Y1177" i="2"/>
  <c r="Z1177" i="2" s="1"/>
  <c r="AA1177" i="2"/>
  <c r="Y1178" i="2"/>
  <c r="Z1178" i="2" s="1"/>
  <c r="AA1178" i="2"/>
  <c r="Y1179" i="2"/>
  <c r="Z1179" i="2" s="1"/>
  <c r="AA1179" i="2"/>
  <c r="Y1180" i="2"/>
  <c r="Z1180" i="2" s="1"/>
  <c r="AA1180" i="2"/>
  <c r="Y1181" i="2"/>
  <c r="Z1181" i="2" s="1"/>
  <c r="AA1181" i="2"/>
  <c r="Y1182" i="2"/>
  <c r="Z1182" i="2" s="1"/>
  <c r="AA1182" i="2"/>
  <c r="Y1183" i="2"/>
  <c r="Z1183" i="2" s="1"/>
  <c r="AA1183" i="2"/>
  <c r="Y1184" i="2"/>
  <c r="Z1184" i="2" s="1"/>
  <c r="AA1184" i="2"/>
  <c r="Y1185" i="2"/>
  <c r="Z1185" i="2" s="1"/>
  <c r="AA1185" i="2"/>
  <c r="Y1186" i="2"/>
  <c r="Z1186" i="2"/>
  <c r="AA1186" i="2"/>
  <c r="Y1187" i="2"/>
  <c r="Z1187" i="2" s="1"/>
  <c r="AA1187" i="2"/>
  <c r="Y1188" i="2"/>
  <c r="Z1188" i="2" s="1"/>
  <c r="AA1188" i="2"/>
  <c r="Y1189" i="2"/>
  <c r="Z1189" i="2" s="1"/>
  <c r="AA1189" i="2"/>
  <c r="Y1190" i="2"/>
  <c r="Z1190" i="2" s="1"/>
  <c r="AA1190" i="2"/>
  <c r="Y1191" i="2"/>
  <c r="Z1191" i="2" s="1"/>
  <c r="AA1191" i="2"/>
  <c r="Y1192" i="2"/>
  <c r="Z1192" i="2" s="1"/>
  <c r="AA1192" i="2"/>
  <c r="Y1193" i="2"/>
  <c r="Z1193" i="2" s="1"/>
  <c r="AA1193" i="2"/>
  <c r="Y1194" i="2"/>
  <c r="Z1194" i="2" s="1"/>
  <c r="AA1194" i="2"/>
  <c r="Y1195" i="2"/>
  <c r="Z1195" i="2" s="1"/>
  <c r="AA1195" i="2"/>
  <c r="Y1196" i="2"/>
  <c r="Z1196" i="2" s="1"/>
  <c r="AA1196" i="2"/>
  <c r="Y1197" i="2"/>
  <c r="Z1197" i="2" s="1"/>
  <c r="AA1197" i="2"/>
  <c r="Y1198" i="2"/>
  <c r="Z1198" i="2" s="1"/>
  <c r="AA1198" i="2"/>
  <c r="Y1199" i="2"/>
  <c r="Z1199" i="2" s="1"/>
  <c r="AA1199" i="2"/>
  <c r="Y1200" i="2"/>
  <c r="Z1200" i="2" s="1"/>
  <c r="AA1200" i="2"/>
  <c r="Y1201" i="2"/>
  <c r="Z1201" i="2" s="1"/>
  <c r="AA1201" i="2"/>
  <c r="Y1202" i="2"/>
  <c r="Z1202" i="2" s="1"/>
  <c r="AA1202" i="2"/>
  <c r="Y1203" i="2"/>
  <c r="Z1203" i="2"/>
  <c r="AA1203" i="2"/>
  <c r="Y1204" i="2"/>
  <c r="Z1204" i="2" s="1"/>
  <c r="AA1204" i="2"/>
  <c r="Y1205" i="2"/>
  <c r="Z1205" i="2" s="1"/>
  <c r="AA1205" i="2"/>
  <c r="Y1206" i="2"/>
  <c r="Z1206" i="2"/>
  <c r="AA1206" i="2"/>
  <c r="Y1207" i="2"/>
  <c r="Z1207" i="2"/>
  <c r="AA1207" i="2"/>
  <c r="Y1208" i="2"/>
  <c r="Z1208" i="2" s="1"/>
  <c r="AA1208" i="2"/>
  <c r="Y1209" i="2"/>
  <c r="Z1209" i="2" s="1"/>
  <c r="AA1209" i="2"/>
  <c r="Y1210" i="2"/>
  <c r="Z1210" i="2"/>
  <c r="AA1210" i="2"/>
  <c r="Y1211" i="2"/>
  <c r="Z1211" i="2"/>
  <c r="AA1211" i="2"/>
  <c r="Y1212" i="2"/>
  <c r="Z1212" i="2" s="1"/>
  <c r="AA1212" i="2"/>
  <c r="Y1213" i="2"/>
  <c r="Z1213" i="2" s="1"/>
  <c r="AA1213" i="2"/>
  <c r="Y1214" i="2"/>
  <c r="Z1214" i="2"/>
  <c r="AA1214" i="2"/>
  <c r="Y1215" i="2"/>
  <c r="Z1215" i="2"/>
  <c r="AA1215" i="2"/>
  <c r="Y1216" i="2"/>
  <c r="Z1216" i="2" s="1"/>
  <c r="AA1216" i="2"/>
  <c r="Y1217" i="2"/>
  <c r="Z1217" i="2" s="1"/>
  <c r="AA1217" i="2"/>
  <c r="Y1218" i="2"/>
  <c r="Z1218" i="2"/>
  <c r="AA1218" i="2"/>
  <c r="Y1219" i="2"/>
  <c r="Z1219" i="2"/>
  <c r="AA1219" i="2"/>
  <c r="Y1220" i="2"/>
  <c r="Z1220" i="2" s="1"/>
  <c r="AA1220" i="2"/>
  <c r="Y1221" i="2"/>
  <c r="Z1221" i="2" s="1"/>
  <c r="AA1221" i="2"/>
  <c r="Y1222" i="2"/>
  <c r="Z1222" i="2"/>
  <c r="AA1222" i="2"/>
  <c r="Y1223" i="2"/>
  <c r="Z1223" i="2"/>
  <c r="AA1223" i="2"/>
  <c r="Y1224" i="2"/>
  <c r="Z1224" i="2" s="1"/>
  <c r="AA1224" i="2"/>
  <c r="Y1225" i="2"/>
  <c r="Z1225" i="2" s="1"/>
  <c r="AA1225" i="2"/>
  <c r="Y1226" i="2"/>
  <c r="Z1226" i="2"/>
  <c r="AA1226" i="2"/>
  <c r="Y1227" i="2"/>
  <c r="Z1227" i="2"/>
  <c r="AA1227" i="2"/>
  <c r="Y1228" i="2"/>
  <c r="Z1228" i="2" s="1"/>
  <c r="AA1228" i="2"/>
  <c r="Y1229" i="2"/>
  <c r="Z1229" i="2" s="1"/>
  <c r="AA1229" i="2"/>
  <c r="Y1230" i="2"/>
  <c r="Z1230" i="2" s="1"/>
  <c r="AA1230" i="2"/>
  <c r="Y1231" i="2"/>
  <c r="Z1231" i="2" s="1"/>
  <c r="AA1231" i="2"/>
  <c r="Y1232" i="2"/>
  <c r="Z1232" i="2" s="1"/>
  <c r="AA1232" i="2"/>
  <c r="Y1233" i="2"/>
  <c r="Z1233" i="2"/>
  <c r="AA1233" i="2"/>
  <c r="Y1234" i="2"/>
  <c r="Z1234" i="2"/>
  <c r="AA1234" i="2"/>
  <c r="Y1235" i="2"/>
  <c r="Z1235" i="2" s="1"/>
  <c r="AA1235" i="2"/>
  <c r="Y1236" i="2"/>
  <c r="Z1236" i="2" s="1"/>
  <c r="AA1236" i="2"/>
  <c r="Y1237" i="2"/>
  <c r="Z1237" i="2"/>
  <c r="AA1237" i="2"/>
  <c r="Y1238" i="2"/>
  <c r="Z1238" i="2"/>
  <c r="AA1238" i="2"/>
  <c r="Y1239" i="2"/>
  <c r="Z1239" i="2" s="1"/>
  <c r="AA1239" i="2"/>
  <c r="Y1240" i="2"/>
  <c r="Z1240" i="2" s="1"/>
  <c r="AA1240" i="2"/>
  <c r="Y1241" i="2"/>
  <c r="Z1241" i="2" s="1"/>
  <c r="AA1241" i="2"/>
  <c r="Y1242" i="2"/>
  <c r="Z1242" i="2" s="1"/>
  <c r="AA1242" i="2"/>
  <c r="Y1243" i="2"/>
  <c r="Z1243" i="2" s="1"/>
  <c r="AA1243" i="2"/>
  <c r="Y1244" i="2"/>
  <c r="Z1244" i="2" s="1"/>
  <c r="AA1244" i="2"/>
  <c r="Y1245" i="2"/>
  <c r="Z1245" i="2" s="1"/>
  <c r="AA1245" i="2"/>
  <c r="Y1246" i="2"/>
  <c r="Z1246" i="2" s="1"/>
  <c r="AA1246" i="2"/>
  <c r="Y1247" i="2"/>
  <c r="Z1247" i="2" s="1"/>
  <c r="AA1247" i="2"/>
  <c r="Y1248" i="2"/>
  <c r="Z1248" i="2" s="1"/>
  <c r="AA1248" i="2"/>
  <c r="Y1249" i="2"/>
  <c r="Z1249" i="2" s="1"/>
  <c r="AA1249" i="2"/>
  <c r="Y1250" i="2"/>
  <c r="Z1250" i="2" s="1"/>
  <c r="AA1250" i="2"/>
  <c r="Y1251" i="2"/>
  <c r="Z1251" i="2" s="1"/>
  <c r="AA1251" i="2"/>
  <c r="Y1252" i="2"/>
  <c r="Z1252" i="2" s="1"/>
  <c r="AA1252" i="2"/>
  <c r="Y1253" i="2"/>
  <c r="Z1253" i="2" s="1"/>
  <c r="AA1253" i="2"/>
  <c r="Y1254" i="2"/>
  <c r="Z1254" i="2" s="1"/>
  <c r="AA1254" i="2"/>
  <c r="Y1255" i="2"/>
  <c r="Z1255" i="2" s="1"/>
  <c r="AA1255" i="2"/>
  <c r="Y1256" i="2"/>
  <c r="Z1256" i="2" s="1"/>
  <c r="AA1256" i="2"/>
  <c r="Y1257" i="2"/>
  <c r="Z1257" i="2" s="1"/>
  <c r="AA1257" i="2"/>
  <c r="Y1258" i="2"/>
  <c r="Z1258" i="2" s="1"/>
  <c r="AA1258" i="2"/>
  <c r="Y1259" i="2"/>
  <c r="Z1259" i="2" s="1"/>
  <c r="AA1259" i="2"/>
  <c r="Y1260" i="2"/>
  <c r="Z1260" i="2" s="1"/>
  <c r="AA1260" i="2"/>
  <c r="Y1261" i="2"/>
  <c r="Z1261" i="2" s="1"/>
  <c r="AA1261" i="2"/>
  <c r="Y1262" i="2"/>
  <c r="Z1262" i="2" s="1"/>
  <c r="AA1262" i="2"/>
  <c r="Y1263" i="2"/>
  <c r="Z1263" i="2" s="1"/>
  <c r="AA1263" i="2"/>
  <c r="Y1264" i="2"/>
  <c r="Z1264" i="2" s="1"/>
  <c r="AA1264" i="2"/>
  <c r="Y1265" i="2"/>
  <c r="Z1265" i="2" s="1"/>
  <c r="AA1265" i="2"/>
  <c r="Y1266" i="2"/>
  <c r="Z1266" i="2" s="1"/>
  <c r="AA1266" i="2"/>
  <c r="Y1267" i="2"/>
  <c r="Z1267" i="2" s="1"/>
  <c r="AA1267" i="2"/>
  <c r="Y1268" i="2"/>
  <c r="Z1268" i="2" s="1"/>
  <c r="AA1268" i="2"/>
  <c r="Y1269" i="2"/>
  <c r="Z1269" i="2" s="1"/>
  <c r="AA1269" i="2"/>
  <c r="Y1270" i="2"/>
  <c r="Z1270" i="2" s="1"/>
  <c r="AA1270" i="2"/>
  <c r="Y1271" i="2"/>
  <c r="Z1271" i="2" s="1"/>
  <c r="AA1271" i="2"/>
  <c r="Y1272" i="2"/>
  <c r="Z1272" i="2" s="1"/>
  <c r="AA1272" i="2"/>
  <c r="Y1273" i="2"/>
  <c r="Z1273" i="2" s="1"/>
  <c r="AA1273" i="2"/>
  <c r="Y1274" i="2"/>
  <c r="Z1274" i="2" s="1"/>
  <c r="AA1274" i="2"/>
  <c r="Y1275" i="2"/>
  <c r="Z1275" i="2" s="1"/>
  <c r="AA1275" i="2"/>
  <c r="Y1276" i="2"/>
  <c r="Z1276" i="2" s="1"/>
  <c r="AA1276" i="2"/>
  <c r="Y1277" i="2"/>
  <c r="Z1277" i="2" s="1"/>
  <c r="AA1277" i="2"/>
  <c r="Y1278" i="2"/>
  <c r="Z1278" i="2" s="1"/>
  <c r="AA1278" i="2"/>
  <c r="Y1279" i="2"/>
  <c r="Z1279" i="2" s="1"/>
  <c r="AA1279" i="2"/>
  <c r="Y1280" i="2"/>
  <c r="Z1280" i="2" s="1"/>
  <c r="AA1280" i="2"/>
  <c r="Y1281" i="2"/>
  <c r="Z1281" i="2" s="1"/>
  <c r="AA1281" i="2"/>
  <c r="Y1282" i="2"/>
  <c r="Z1282" i="2" s="1"/>
  <c r="AA1282" i="2"/>
  <c r="Y1283" i="2"/>
  <c r="Z1283" i="2" s="1"/>
  <c r="AA1283" i="2"/>
  <c r="Y1284" i="2"/>
  <c r="Z1284" i="2" s="1"/>
  <c r="AA1284" i="2"/>
  <c r="Y1285" i="2"/>
  <c r="Z1285" i="2" s="1"/>
  <c r="AA1285" i="2"/>
  <c r="Y1286" i="2"/>
  <c r="Z1286" i="2" s="1"/>
  <c r="AA1286" i="2"/>
  <c r="Y1287" i="2"/>
  <c r="Z1287" i="2" s="1"/>
  <c r="AA1287" i="2"/>
  <c r="Y1288" i="2"/>
  <c r="Z1288" i="2" s="1"/>
  <c r="AA1288" i="2"/>
  <c r="Y1289" i="2"/>
  <c r="Z1289" i="2" s="1"/>
  <c r="AA1289" i="2"/>
  <c r="Y1290" i="2"/>
  <c r="Z1290" i="2" s="1"/>
  <c r="AA1290" i="2"/>
  <c r="Y1291" i="2"/>
  <c r="Z1291" i="2" s="1"/>
  <c r="AA1291" i="2"/>
  <c r="Y1292" i="2"/>
  <c r="Z1292" i="2" s="1"/>
  <c r="AA1292" i="2"/>
  <c r="Y1293" i="2"/>
  <c r="Z1293" i="2" s="1"/>
  <c r="AA1293" i="2"/>
  <c r="Y1294" i="2"/>
  <c r="Z1294" i="2" s="1"/>
  <c r="AA1294" i="2"/>
  <c r="Y1295" i="2"/>
  <c r="Z1295" i="2" s="1"/>
  <c r="AA1295" i="2"/>
  <c r="Y1296" i="2"/>
  <c r="Z1296" i="2" s="1"/>
  <c r="AA1296" i="2"/>
  <c r="Y1297" i="2"/>
  <c r="Z1297" i="2" s="1"/>
  <c r="AA1297" i="2"/>
  <c r="Y1298" i="2"/>
  <c r="Z1298" i="2" s="1"/>
  <c r="AA1298" i="2"/>
  <c r="Y1299" i="2"/>
  <c r="Z1299" i="2" s="1"/>
  <c r="AA1299" i="2"/>
  <c r="Y1300" i="2"/>
  <c r="Z1300" i="2" s="1"/>
  <c r="AA1300" i="2"/>
  <c r="Y1301" i="2"/>
  <c r="Z1301" i="2" s="1"/>
  <c r="AA1301" i="2"/>
  <c r="Y1302" i="2"/>
  <c r="Z1302" i="2" s="1"/>
  <c r="AA1302" i="2"/>
  <c r="Y1303" i="2"/>
  <c r="Z1303" i="2" s="1"/>
  <c r="AA1303" i="2"/>
  <c r="Y1304" i="2"/>
  <c r="Z1304" i="2" s="1"/>
  <c r="AA1304" i="2"/>
  <c r="Y1305" i="2"/>
  <c r="Z1305" i="2" s="1"/>
  <c r="AA1305" i="2"/>
  <c r="Y1306" i="2"/>
  <c r="Z1306" i="2" s="1"/>
  <c r="AA1306" i="2"/>
  <c r="Y1307" i="2"/>
  <c r="Z1307" i="2" s="1"/>
  <c r="AA1307" i="2"/>
  <c r="Y1308" i="2"/>
  <c r="Z1308" i="2" s="1"/>
  <c r="AA1308" i="2"/>
  <c r="Y1309" i="2"/>
  <c r="Z1309" i="2" s="1"/>
  <c r="AA1309" i="2"/>
  <c r="Y1310" i="2"/>
  <c r="Z1310" i="2" s="1"/>
  <c r="AA1310" i="2"/>
  <c r="Y1311" i="2"/>
  <c r="Z1311" i="2" s="1"/>
  <c r="AA1311" i="2"/>
  <c r="Y1312" i="2"/>
  <c r="Z1312" i="2" s="1"/>
  <c r="AA1312" i="2"/>
  <c r="Y1313" i="2"/>
  <c r="Z1313" i="2" s="1"/>
  <c r="AA1313" i="2"/>
  <c r="Y1314" i="2"/>
  <c r="Z1314" i="2" s="1"/>
  <c r="AA1314" i="2"/>
  <c r="Y1315" i="2"/>
  <c r="Z1315" i="2" s="1"/>
  <c r="AA1315" i="2"/>
  <c r="Y1316" i="2"/>
  <c r="Z1316" i="2" s="1"/>
  <c r="AA1316" i="2"/>
  <c r="Y1317" i="2"/>
  <c r="Z1317" i="2" s="1"/>
  <c r="AA1317" i="2"/>
  <c r="Y1318" i="2"/>
  <c r="Z1318" i="2" s="1"/>
  <c r="AA1318" i="2"/>
  <c r="Y1319" i="2"/>
  <c r="Z1319" i="2" s="1"/>
  <c r="AA1319" i="2"/>
  <c r="Y1320" i="2"/>
  <c r="Z1320" i="2" s="1"/>
  <c r="AA1320" i="2"/>
  <c r="Y1321" i="2"/>
  <c r="Z1321" i="2" s="1"/>
  <c r="AA1321" i="2"/>
  <c r="Y1322" i="2"/>
  <c r="Z1322" i="2" s="1"/>
  <c r="AA1322" i="2"/>
  <c r="Y1323" i="2"/>
  <c r="Z1323" i="2" s="1"/>
  <c r="AA1323" i="2"/>
  <c r="Y1324" i="2"/>
  <c r="Z1324" i="2" s="1"/>
  <c r="AA1324" i="2"/>
  <c r="Y1325" i="2"/>
  <c r="Z1325" i="2" s="1"/>
  <c r="AA1325" i="2"/>
  <c r="Y1326" i="2"/>
  <c r="Z1326" i="2" s="1"/>
  <c r="AA1326" i="2"/>
  <c r="Y1327" i="2"/>
  <c r="Z1327" i="2" s="1"/>
  <c r="AA1327" i="2"/>
  <c r="Y1328" i="2"/>
  <c r="Z1328" i="2" s="1"/>
  <c r="AA1328" i="2"/>
  <c r="Y1329" i="2"/>
  <c r="Z1329" i="2" s="1"/>
  <c r="AA1329" i="2"/>
  <c r="Y1330" i="2"/>
  <c r="Z1330" i="2" s="1"/>
  <c r="AA1330" i="2"/>
  <c r="Y1331" i="2"/>
  <c r="Z1331" i="2" s="1"/>
  <c r="AA1331" i="2"/>
  <c r="Y1332" i="2"/>
  <c r="Z1332" i="2" s="1"/>
  <c r="AA1332" i="2"/>
  <c r="Y1333" i="2"/>
  <c r="Z1333" i="2" s="1"/>
  <c r="AA1333" i="2"/>
  <c r="Y1334" i="2"/>
  <c r="Z1334" i="2" s="1"/>
  <c r="AA1334" i="2"/>
  <c r="Y1335" i="2"/>
  <c r="Z1335" i="2" s="1"/>
  <c r="Y1336" i="2"/>
  <c r="Z1336" i="2" s="1"/>
  <c r="Y1337" i="2"/>
  <c r="Z1337" i="2" s="1"/>
  <c r="Y1338" i="2"/>
  <c r="Z1338" i="2" s="1"/>
  <c r="Y1339" i="2"/>
  <c r="Z1339" i="2" s="1"/>
  <c r="Y1340" i="2"/>
  <c r="Z1340" i="2" s="1"/>
  <c r="Y1341" i="2"/>
  <c r="Z1341" i="2" s="1"/>
  <c r="Y1342" i="2"/>
  <c r="Z1342" i="2" s="1"/>
  <c r="Y1343" i="2"/>
  <c r="Z1343" i="2" s="1"/>
  <c r="Y1344" i="2"/>
  <c r="Z1344" i="2" s="1"/>
  <c r="Y1345" i="2"/>
  <c r="Z1345" i="2" s="1"/>
  <c r="Y1346" i="2"/>
  <c r="Z1346" i="2" s="1"/>
  <c r="Y1347" i="2"/>
  <c r="Z1347" i="2" s="1"/>
  <c r="Y1348" i="2"/>
  <c r="Z1348" i="2" s="1"/>
  <c r="Y1349" i="2"/>
  <c r="Z1349" i="2" s="1"/>
  <c r="Y1350" i="2"/>
  <c r="Z1350" i="2" s="1"/>
  <c r="Y1351" i="2"/>
  <c r="Z1351" i="2" s="1"/>
  <c r="Y1352" i="2"/>
  <c r="Z1352" i="2" s="1"/>
  <c r="Y1353" i="2"/>
  <c r="Z1353" i="2" s="1"/>
  <c r="Y1354" i="2"/>
  <c r="Z1354" i="2" s="1"/>
  <c r="Y1355" i="2"/>
  <c r="Z1355" i="2" s="1"/>
  <c r="Y1356" i="2"/>
  <c r="Z1356" i="2" s="1"/>
  <c r="Y1357" i="2"/>
  <c r="Z1357" i="2" s="1"/>
  <c r="Y1358" i="2"/>
  <c r="Z1358" i="2" s="1"/>
  <c r="Y1359" i="2"/>
  <c r="Z1359" i="2" s="1"/>
  <c r="Y1360" i="2"/>
  <c r="Z1360" i="2" s="1"/>
  <c r="Y1361" i="2"/>
  <c r="Z1361" i="2" s="1"/>
  <c r="Y1362" i="2"/>
  <c r="Z1362" i="2" s="1"/>
  <c r="Y1363" i="2"/>
  <c r="Z1363" i="2" s="1"/>
  <c r="Y1364" i="2"/>
  <c r="Z1364" i="2" s="1"/>
  <c r="Y1365" i="2"/>
  <c r="Z1365" i="2" s="1"/>
  <c r="Y1366" i="2"/>
  <c r="Z1366" i="2" s="1"/>
  <c r="F1108" i="2"/>
  <c r="G1108" i="2"/>
  <c r="H1108" i="2"/>
  <c r="F1109" i="2"/>
  <c r="G1109" i="2"/>
  <c r="H1109" i="2"/>
  <c r="F1110" i="2"/>
  <c r="G1110" i="2"/>
  <c r="H1110" i="2"/>
  <c r="F1111" i="2"/>
  <c r="G1111" i="2"/>
  <c r="H1111" i="2"/>
  <c r="F1112" i="2"/>
  <c r="G1112" i="2"/>
  <c r="H1112" i="2"/>
  <c r="F1113" i="2"/>
  <c r="G1113" i="2"/>
  <c r="H1113" i="2"/>
  <c r="F1114" i="2"/>
  <c r="G1114" i="2"/>
  <c r="H1114" i="2"/>
  <c r="F1115" i="2"/>
  <c r="G1115" i="2"/>
  <c r="H1115" i="2"/>
  <c r="F1116" i="2"/>
  <c r="G1116" i="2"/>
  <c r="H1116" i="2"/>
  <c r="F1117" i="2"/>
  <c r="G1117" i="2"/>
  <c r="H1117" i="2"/>
  <c r="F1118" i="2"/>
  <c r="G1118" i="2"/>
  <c r="H1118" i="2"/>
  <c r="F1119" i="2"/>
  <c r="G1119" i="2"/>
  <c r="H1119" i="2"/>
  <c r="F1120" i="2"/>
  <c r="G1120" i="2"/>
  <c r="H1120" i="2"/>
  <c r="F1121" i="2"/>
  <c r="G1121" i="2"/>
  <c r="H1121" i="2"/>
  <c r="F1122" i="2"/>
  <c r="G1122" i="2"/>
  <c r="H1122" i="2"/>
  <c r="F1123" i="2"/>
  <c r="G1123" i="2"/>
  <c r="H1123" i="2"/>
  <c r="F1124" i="2"/>
  <c r="G1124" i="2"/>
  <c r="H1124" i="2"/>
  <c r="F1125" i="2"/>
  <c r="G1125" i="2"/>
  <c r="H1125" i="2"/>
  <c r="F1126" i="2"/>
  <c r="G1126" i="2"/>
  <c r="H1126" i="2"/>
  <c r="F1127" i="2"/>
  <c r="G1127" i="2"/>
  <c r="H1127" i="2"/>
  <c r="F1128" i="2"/>
  <c r="G1128" i="2"/>
  <c r="H1128" i="2"/>
  <c r="F1129" i="2"/>
  <c r="G1129" i="2"/>
  <c r="H1129" i="2"/>
  <c r="F1130" i="2"/>
  <c r="G1130" i="2"/>
  <c r="H1130" i="2"/>
  <c r="F1131" i="2"/>
  <c r="G1131" i="2"/>
  <c r="H1131" i="2"/>
  <c r="F1132" i="2"/>
  <c r="G1132" i="2"/>
  <c r="H1132" i="2"/>
  <c r="F1133" i="2"/>
  <c r="G1133" i="2"/>
  <c r="H1133" i="2"/>
  <c r="F1134" i="2"/>
  <c r="G1134" i="2"/>
  <c r="H1134" i="2"/>
  <c r="F1135" i="2"/>
  <c r="G1135" i="2"/>
  <c r="H1135" i="2"/>
  <c r="F1136" i="2"/>
  <c r="G1136" i="2"/>
  <c r="H1136" i="2"/>
  <c r="F1137" i="2"/>
  <c r="G1137" i="2"/>
  <c r="H1137" i="2"/>
  <c r="F1138" i="2"/>
  <c r="G1138" i="2"/>
  <c r="H1138" i="2"/>
  <c r="F1139" i="2"/>
  <c r="G1139" i="2"/>
  <c r="H1139" i="2"/>
  <c r="F1140" i="2"/>
  <c r="G1140" i="2"/>
  <c r="H1140" i="2"/>
  <c r="F1141" i="2"/>
  <c r="G1141" i="2"/>
  <c r="H1141" i="2"/>
  <c r="F1142" i="2"/>
  <c r="G1142" i="2"/>
  <c r="H1142" i="2"/>
  <c r="F1143" i="2"/>
  <c r="G1143" i="2"/>
  <c r="H1143" i="2"/>
  <c r="F1144" i="2"/>
  <c r="G1144" i="2"/>
  <c r="H1144" i="2"/>
  <c r="F1145" i="2"/>
  <c r="G1145" i="2"/>
  <c r="H1145" i="2"/>
  <c r="F1146" i="2"/>
  <c r="G1146" i="2"/>
  <c r="H1146" i="2"/>
  <c r="F1147" i="2"/>
  <c r="G1147" i="2"/>
  <c r="H1147" i="2"/>
  <c r="F1148" i="2"/>
  <c r="G1148" i="2"/>
  <c r="H1148" i="2"/>
  <c r="F1149" i="2"/>
  <c r="G1149" i="2"/>
  <c r="H1149" i="2"/>
  <c r="F1150" i="2"/>
  <c r="G1150" i="2"/>
  <c r="H1150" i="2"/>
  <c r="F1151" i="2"/>
  <c r="G1151" i="2"/>
  <c r="H1151" i="2"/>
  <c r="F1152" i="2"/>
  <c r="G1152" i="2"/>
  <c r="H1152" i="2"/>
  <c r="F1153" i="2"/>
  <c r="G1153" i="2"/>
  <c r="H1153" i="2"/>
  <c r="F1154" i="2"/>
  <c r="G1154" i="2"/>
  <c r="H1154" i="2"/>
  <c r="F1155" i="2"/>
  <c r="G1155" i="2"/>
  <c r="H1155" i="2"/>
  <c r="F1156" i="2"/>
  <c r="G1156" i="2"/>
  <c r="H1156" i="2"/>
  <c r="F1157" i="2"/>
  <c r="G1157" i="2"/>
  <c r="H1157" i="2"/>
  <c r="F1158" i="2"/>
  <c r="G1158" i="2"/>
  <c r="H1158" i="2"/>
  <c r="F1159" i="2"/>
  <c r="G1159" i="2"/>
  <c r="H1159" i="2"/>
  <c r="F1160" i="2"/>
  <c r="G1160" i="2"/>
  <c r="H1160" i="2"/>
  <c r="F1161" i="2"/>
  <c r="G1161" i="2"/>
  <c r="H1161" i="2"/>
  <c r="F1162" i="2"/>
  <c r="G1162" i="2"/>
  <c r="H1162" i="2"/>
  <c r="F1163" i="2"/>
  <c r="G1163" i="2"/>
  <c r="H1163" i="2"/>
  <c r="F1164" i="2"/>
  <c r="G1164" i="2"/>
  <c r="H1164" i="2"/>
  <c r="F1165" i="2"/>
  <c r="G1165" i="2"/>
  <c r="H1165" i="2"/>
  <c r="F1166" i="2"/>
  <c r="G1166" i="2"/>
  <c r="H1166" i="2"/>
  <c r="F1167" i="2"/>
  <c r="G1167" i="2"/>
  <c r="H1167" i="2"/>
  <c r="F1168" i="2"/>
  <c r="G1168" i="2"/>
  <c r="H1168" i="2"/>
  <c r="F1169" i="2"/>
  <c r="G1169" i="2"/>
  <c r="H1169" i="2"/>
  <c r="F1170" i="2"/>
  <c r="G1170" i="2"/>
  <c r="H1170" i="2"/>
  <c r="F1171" i="2"/>
  <c r="G1171" i="2"/>
  <c r="H1171" i="2"/>
  <c r="F1172" i="2"/>
  <c r="G1172" i="2"/>
  <c r="H1172" i="2"/>
  <c r="F1173" i="2"/>
  <c r="G1173" i="2"/>
  <c r="H1173" i="2"/>
  <c r="F1174" i="2"/>
  <c r="G1174" i="2"/>
  <c r="H1174" i="2"/>
  <c r="F1175" i="2"/>
  <c r="G1175" i="2"/>
  <c r="H1175" i="2"/>
  <c r="F1176" i="2"/>
  <c r="G1176" i="2"/>
  <c r="H1176" i="2"/>
  <c r="F1177" i="2"/>
  <c r="G1177" i="2"/>
  <c r="H1177" i="2"/>
  <c r="F1178" i="2"/>
  <c r="G1178" i="2"/>
  <c r="H1178" i="2"/>
  <c r="F1179" i="2"/>
  <c r="G1179" i="2"/>
  <c r="H1179" i="2"/>
  <c r="F1180" i="2"/>
  <c r="G1180" i="2"/>
  <c r="H1180" i="2"/>
  <c r="F1181" i="2"/>
  <c r="G1181" i="2"/>
  <c r="H1181" i="2"/>
  <c r="F1182" i="2"/>
  <c r="G1182" i="2"/>
  <c r="H1182" i="2"/>
  <c r="F1183" i="2"/>
  <c r="G1183" i="2"/>
  <c r="H1183" i="2"/>
  <c r="F1184" i="2"/>
  <c r="G1184" i="2"/>
  <c r="H1184" i="2"/>
  <c r="F1185" i="2"/>
  <c r="G1185" i="2"/>
  <c r="H1185" i="2"/>
  <c r="F1186" i="2"/>
  <c r="G1186" i="2"/>
  <c r="H1186" i="2"/>
  <c r="F1187" i="2"/>
  <c r="G1187" i="2"/>
  <c r="H1187" i="2"/>
  <c r="F1188" i="2"/>
  <c r="G1188" i="2"/>
  <c r="H1188" i="2"/>
  <c r="F1189" i="2"/>
  <c r="G1189" i="2"/>
  <c r="H1189" i="2"/>
  <c r="F1190" i="2"/>
  <c r="G1190" i="2"/>
  <c r="H1190" i="2"/>
  <c r="F1191" i="2"/>
  <c r="G1191" i="2"/>
  <c r="H1191" i="2"/>
  <c r="F1192" i="2"/>
  <c r="G1192" i="2"/>
  <c r="H1192" i="2"/>
  <c r="F1193" i="2"/>
  <c r="G1193" i="2"/>
  <c r="H1193" i="2"/>
  <c r="F1194" i="2"/>
  <c r="G1194" i="2"/>
  <c r="H1194" i="2"/>
  <c r="F1195" i="2"/>
  <c r="G1195" i="2"/>
  <c r="H1195" i="2"/>
  <c r="F1196" i="2"/>
  <c r="G1196" i="2"/>
  <c r="H1196" i="2"/>
  <c r="F1197" i="2"/>
  <c r="G1197" i="2"/>
  <c r="H1197" i="2"/>
  <c r="F1198" i="2"/>
  <c r="G1198" i="2"/>
  <c r="H1198" i="2"/>
  <c r="F1199" i="2"/>
  <c r="G1199" i="2"/>
  <c r="H1199" i="2"/>
  <c r="F1200" i="2"/>
  <c r="G1200" i="2"/>
  <c r="H1200" i="2"/>
  <c r="F1201" i="2"/>
  <c r="G1201" i="2"/>
  <c r="H1201" i="2"/>
  <c r="F1202" i="2"/>
  <c r="G1202" i="2"/>
  <c r="H1202" i="2"/>
  <c r="F1203" i="2"/>
  <c r="G1203" i="2"/>
  <c r="H1203" i="2"/>
  <c r="F1204" i="2"/>
  <c r="G1204" i="2"/>
  <c r="H1204" i="2"/>
  <c r="F1205" i="2"/>
  <c r="G1205" i="2"/>
  <c r="H1205" i="2"/>
  <c r="F1206" i="2"/>
  <c r="G1206" i="2"/>
  <c r="H1206" i="2"/>
  <c r="F1207" i="2"/>
  <c r="G1207" i="2"/>
  <c r="H1207" i="2"/>
  <c r="F1208" i="2"/>
  <c r="G1208" i="2"/>
  <c r="H1208" i="2"/>
  <c r="F1209" i="2"/>
  <c r="G1209" i="2"/>
  <c r="H1209" i="2"/>
  <c r="F1210" i="2"/>
  <c r="G1210" i="2"/>
  <c r="H1210" i="2"/>
  <c r="F1211" i="2"/>
  <c r="G1211" i="2"/>
  <c r="H1211" i="2"/>
  <c r="F1212" i="2"/>
  <c r="G1212" i="2"/>
  <c r="H1212" i="2"/>
  <c r="F1213" i="2"/>
  <c r="G1213" i="2"/>
  <c r="H1213" i="2"/>
  <c r="F1214" i="2"/>
  <c r="G1214" i="2"/>
  <c r="H1214" i="2"/>
  <c r="F1215" i="2"/>
  <c r="G1215" i="2"/>
  <c r="H1215" i="2"/>
  <c r="F1216" i="2"/>
  <c r="G1216" i="2"/>
  <c r="H1216" i="2"/>
  <c r="F1217" i="2"/>
  <c r="G1217" i="2"/>
  <c r="H1217" i="2"/>
  <c r="F1218" i="2"/>
  <c r="G1218" i="2"/>
  <c r="H1218" i="2"/>
  <c r="F1219" i="2"/>
  <c r="G1219" i="2"/>
  <c r="H1219" i="2"/>
  <c r="F1220" i="2"/>
  <c r="G1220" i="2"/>
  <c r="H1220" i="2"/>
  <c r="F1221" i="2"/>
  <c r="G1221" i="2"/>
  <c r="H1221" i="2"/>
  <c r="F1222" i="2"/>
  <c r="G1222" i="2"/>
  <c r="H1222" i="2"/>
  <c r="F1223" i="2"/>
  <c r="G1223" i="2"/>
  <c r="H1223" i="2"/>
  <c r="F1224" i="2"/>
  <c r="G1224" i="2"/>
  <c r="H1224" i="2"/>
  <c r="F1225" i="2"/>
  <c r="G1225" i="2"/>
  <c r="H1225" i="2"/>
  <c r="F1226" i="2"/>
  <c r="G1226" i="2"/>
  <c r="H1226" i="2"/>
  <c r="F1227" i="2"/>
  <c r="G1227" i="2"/>
  <c r="H1227" i="2"/>
  <c r="F1228" i="2"/>
  <c r="G1228" i="2"/>
  <c r="H1228" i="2"/>
  <c r="F1229" i="2"/>
  <c r="G1229" i="2"/>
  <c r="H1229" i="2"/>
  <c r="F1230" i="2"/>
  <c r="G1230" i="2"/>
  <c r="H1230" i="2"/>
  <c r="F1231" i="2"/>
  <c r="G1231" i="2"/>
  <c r="H1231" i="2"/>
  <c r="F1232" i="2"/>
  <c r="G1232" i="2"/>
  <c r="H1232" i="2"/>
  <c r="F1233" i="2"/>
  <c r="G1233" i="2"/>
  <c r="H1233" i="2"/>
  <c r="F1234" i="2"/>
  <c r="G1234" i="2"/>
  <c r="H1234" i="2"/>
  <c r="F1235" i="2"/>
  <c r="G1235" i="2"/>
  <c r="H1235" i="2"/>
  <c r="F1236" i="2"/>
  <c r="G1236" i="2"/>
  <c r="H1236" i="2"/>
  <c r="F1237" i="2"/>
  <c r="G1237" i="2"/>
  <c r="H1237" i="2"/>
  <c r="F1238" i="2"/>
  <c r="G1238" i="2"/>
  <c r="H1238" i="2"/>
  <c r="F1239" i="2"/>
  <c r="G1239" i="2"/>
  <c r="H1239" i="2"/>
  <c r="F1240" i="2"/>
  <c r="G1240" i="2"/>
  <c r="H1240" i="2"/>
  <c r="F1241" i="2"/>
  <c r="G1241" i="2"/>
  <c r="H1241" i="2"/>
  <c r="F1242" i="2"/>
  <c r="G1242" i="2"/>
  <c r="H1242" i="2"/>
  <c r="F1243" i="2"/>
  <c r="G1243" i="2"/>
  <c r="H1243" i="2"/>
  <c r="F1244" i="2"/>
  <c r="G1244" i="2"/>
  <c r="H1244" i="2"/>
  <c r="F1245" i="2"/>
  <c r="G1245" i="2"/>
  <c r="H1245" i="2"/>
  <c r="F1246" i="2"/>
  <c r="G1246" i="2"/>
  <c r="H1246" i="2"/>
  <c r="F1247" i="2"/>
  <c r="G1247" i="2"/>
  <c r="H1247" i="2"/>
  <c r="F1248" i="2"/>
  <c r="G1248" i="2"/>
  <c r="H1248" i="2"/>
  <c r="F1249" i="2"/>
  <c r="G1249" i="2"/>
  <c r="H1249" i="2"/>
  <c r="F1250" i="2"/>
  <c r="G1250" i="2"/>
  <c r="H1250" i="2"/>
  <c r="F1251" i="2"/>
  <c r="G1251" i="2"/>
  <c r="H1251" i="2"/>
  <c r="F1252" i="2"/>
  <c r="G1252" i="2"/>
  <c r="H1252" i="2"/>
  <c r="F1253" i="2"/>
  <c r="G1253" i="2"/>
  <c r="H1253" i="2"/>
  <c r="F1254" i="2"/>
  <c r="G1254" i="2"/>
  <c r="H1254" i="2"/>
  <c r="F1255" i="2"/>
  <c r="G1255" i="2"/>
  <c r="H1255" i="2"/>
  <c r="F1256" i="2"/>
  <c r="G1256" i="2"/>
  <c r="H1256" i="2"/>
  <c r="F1257" i="2"/>
  <c r="G1257" i="2"/>
  <c r="H1257" i="2"/>
  <c r="F1258" i="2"/>
  <c r="G1258" i="2"/>
  <c r="H1258" i="2"/>
  <c r="F1259" i="2"/>
  <c r="G1259" i="2"/>
  <c r="H1259" i="2"/>
  <c r="F1260" i="2"/>
  <c r="G1260" i="2"/>
  <c r="H1260" i="2"/>
  <c r="F1261" i="2"/>
  <c r="G1261" i="2"/>
  <c r="H1261" i="2"/>
  <c r="F1262" i="2"/>
  <c r="G1262" i="2"/>
  <c r="H1262" i="2"/>
  <c r="F1263" i="2"/>
  <c r="G1263" i="2"/>
  <c r="H1263" i="2"/>
  <c r="F1264" i="2"/>
  <c r="G1264" i="2"/>
  <c r="H1264" i="2"/>
  <c r="F1265" i="2"/>
  <c r="G1265" i="2"/>
  <c r="H1265" i="2"/>
  <c r="F1266" i="2"/>
  <c r="G1266" i="2"/>
  <c r="H1266" i="2"/>
  <c r="F1267" i="2"/>
  <c r="G1267" i="2"/>
  <c r="H1267" i="2"/>
  <c r="F1268" i="2"/>
  <c r="G1268" i="2"/>
  <c r="H1268" i="2"/>
  <c r="F1269" i="2"/>
  <c r="G1269" i="2"/>
  <c r="H1269" i="2"/>
  <c r="F1270" i="2"/>
  <c r="G1270" i="2"/>
  <c r="H1270" i="2"/>
  <c r="F1271" i="2"/>
  <c r="G1271" i="2"/>
  <c r="H1271" i="2"/>
  <c r="F1272" i="2"/>
  <c r="G1272" i="2"/>
  <c r="H1272" i="2"/>
  <c r="F1273" i="2"/>
  <c r="G1273" i="2"/>
  <c r="H1273" i="2"/>
  <c r="F1274" i="2"/>
  <c r="G1274" i="2"/>
  <c r="H1274" i="2"/>
  <c r="F1275" i="2"/>
  <c r="G1275" i="2"/>
  <c r="H1275" i="2"/>
  <c r="F1276" i="2"/>
  <c r="G1276" i="2"/>
  <c r="H1276" i="2"/>
  <c r="F1277" i="2"/>
  <c r="G1277" i="2"/>
  <c r="H1277" i="2"/>
  <c r="F1278" i="2"/>
  <c r="G1278" i="2"/>
  <c r="H1278" i="2"/>
  <c r="F1279" i="2"/>
  <c r="G1279" i="2"/>
  <c r="H1279" i="2"/>
  <c r="F1280" i="2"/>
  <c r="G1280" i="2"/>
  <c r="H1280" i="2"/>
  <c r="F1281" i="2"/>
  <c r="G1281" i="2"/>
  <c r="H1281" i="2"/>
  <c r="F1282" i="2"/>
  <c r="G1282" i="2"/>
  <c r="H1282" i="2"/>
  <c r="F1283" i="2"/>
  <c r="G1283" i="2"/>
  <c r="H1283" i="2"/>
  <c r="F1284" i="2"/>
  <c r="G1284" i="2"/>
  <c r="H1284" i="2"/>
  <c r="F1285" i="2"/>
  <c r="G1285" i="2"/>
  <c r="H1285" i="2"/>
  <c r="F1286" i="2"/>
  <c r="G1286" i="2"/>
  <c r="H1286" i="2"/>
  <c r="F1287" i="2"/>
  <c r="G1287" i="2"/>
  <c r="H1287" i="2"/>
  <c r="F1288" i="2"/>
  <c r="G1288" i="2"/>
  <c r="H1288" i="2"/>
  <c r="F1289" i="2"/>
  <c r="G1289" i="2"/>
  <c r="H1289" i="2"/>
  <c r="F1290" i="2"/>
  <c r="G1290" i="2"/>
  <c r="H1290" i="2"/>
  <c r="F1291" i="2"/>
  <c r="G1291" i="2"/>
  <c r="H1291" i="2"/>
  <c r="F1292" i="2"/>
  <c r="G1292" i="2"/>
  <c r="H1292" i="2"/>
  <c r="F1293" i="2"/>
  <c r="G1293" i="2"/>
  <c r="H1293" i="2"/>
  <c r="F1294" i="2"/>
  <c r="G1294" i="2"/>
  <c r="H1294" i="2"/>
  <c r="F1295" i="2"/>
  <c r="G1295" i="2"/>
  <c r="H1295" i="2"/>
  <c r="F1296" i="2"/>
  <c r="G1296" i="2"/>
  <c r="H1296" i="2"/>
  <c r="F1297" i="2"/>
  <c r="G1297" i="2"/>
  <c r="H1297" i="2"/>
  <c r="F1298" i="2"/>
  <c r="G1298" i="2"/>
  <c r="H1298" i="2"/>
  <c r="F1299" i="2"/>
  <c r="G1299" i="2"/>
  <c r="H1299" i="2"/>
  <c r="F1300" i="2"/>
  <c r="G1300" i="2"/>
  <c r="H1300" i="2"/>
  <c r="F1301" i="2"/>
  <c r="G1301" i="2"/>
  <c r="H1301" i="2"/>
  <c r="F1302" i="2"/>
  <c r="G1302" i="2"/>
  <c r="H1302" i="2"/>
  <c r="F1303" i="2"/>
  <c r="G1303" i="2"/>
  <c r="H1303" i="2"/>
  <c r="F1304" i="2"/>
  <c r="G1304" i="2"/>
  <c r="H1304" i="2"/>
  <c r="F1305" i="2"/>
  <c r="G1305" i="2"/>
  <c r="H1305" i="2"/>
  <c r="F1306" i="2"/>
  <c r="G1306" i="2"/>
  <c r="H1306" i="2"/>
  <c r="F1307" i="2"/>
  <c r="G1307" i="2"/>
  <c r="H1307" i="2"/>
  <c r="F1308" i="2"/>
  <c r="G1308" i="2"/>
  <c r="H1308" i="2"/>
  <c r="F1309" i="2"/>
  <c r="G1309" i="2"/>
  <c r="H1309" i="2"/>
  <c r="F1310" i="2"/>
  <c r="G1310" i="2"/>
  <c r="H1310" i="2"/>
  <c r="F1311" i="2"/>
  <c r="G1311" i="2"/>
  <c r="H1311" i="2"/>
  <c r="F1312" i="2"/>
  <c r="G1312" i="2"/>
  <c r="H1312" i="2"/>
  <c r="F1313" i="2"/>
  <c r="G1313" i="2"/>
  <c r="H1313" i="2"/>
  <c r="F1314" i="2"/>
  <c r="G1314" i="2"/>
  <c r="H1314" i="2"/>
  <c r="F1315" i="2"/>
  <c r="G1315" i="2"/>
  <c r="H1315" i="2"/>
  <c r="F1316" i="2"/>
  <c r="G1316" i="2"/>
  <c r="H1316" i="2"/>
  <c r="F1317" i="2"/>
  <c r="G1317" i="2"/>
  <c r="H1317" i="2"/>
  <c r="F1318" i="2"/>
  <c r="G1318" i="2"/>
  <c r="H1318" i="2"/>
  <c r="F1319" i="2"/>
  <c r="G1319" i="2"/>
  <c r="H1319" i="2"/>
  <c r="F1320" i="2"/>
  <c r="G1320" i="2"/>
  <c r="H1320" i="2"/>
  <c r="F1321" i="2"/>
  <c r="G1321" i="2"/>
  <c r="H1321" i="2"/>
  <c r="F1322" i="2"/>
  <c r="G1322" i="2"/>
  <c r="H1322" i="2"/>
  <c r="F1323" i="2"/>
  <c r="G1323" i="2"/>
  <c r="H1323" i="2"/>
  <c r="F1324" i="2"/>
  <c r="G1324" i="2"/>
  <c r="H1324" i="2"/>
  <c r="F1325" i="2"/>
  <c r="G1325" i="2"/>
  <c r="H1325" i="2"/>
  <c r="F1326" i="2"/>
  <c r="G1326" i="2"/>
  <c r="H1326" i="2"/>
  <c r="F1327" i="2"/>
  <c r="G1327" i="2"/>
  <c r="H1327" i="2"/>
  <c r="F1328" i="2"/>
  <c r="G1328" i="2"/>
  <c r="H1328" i="2"/>
  <c r="F1329" i="2"/>
  <c r="G1329" i="2"/>
  <c r="H1329" i="2"/>
  <c r="F1330" i="2"/>
  <c r="G1330" i="2"/>
  <c r="H1330" i="2"/>
  <c r="F1331" i="2"/>
  <c r="G1331" i="2"/>
  <c r="H1331" i="2"/>
  <c r="F1332" i="2"/>
  <c r="G1332" i="2"/>
  <c r="H1332" i="2"/>
  <c r="F1333" i="2"/>
  <c r="G1333" i="2"/>
  <c r="H1333" i="2"/>
  <c r="F1334" i="2"/>
  <c r="G1334" i="2"/>
  <c r="H1334" i="2"/>
  <c r="F1335" i="2"/>
  <c r="G1335" i="2"/>
  <c r="H1335" i="2"/>
  <c r="F1336" i="2"/>
  <c r="G1336" i="2"/>
  <c r="H1336" i="2"/>
  <c r="F1337" i="2"/>
  <c r="G1337" i="2"/>
  <c r="H1337" i="2"/>
  <c r="F1338" i="2"/>
  <c r="G1338" i="2"/>
  <c r="H1338" i="2"/>
  <c r="F1339" i="2"/>
  <c r="G1339" i="2"/>
  <c r="H1339" i="2"/>
  <c r="F1340" i="2"/>
  <c r="G1340" i="2"/>
  <c r="H1340" i="2"/>
  <c r="F1341" i="2"/>
  <c r="G1341" i="2"/>
  <c r="H1341" i="2"/>
  <c r="F1342" i="2"/>
  <c r="G1342" i="2"/>
  <c r="H1342" i="2"/>
  <c r="F1343" i="2"/>
  <c r="G1343" i="2"/>
  <c r="H1343" i="2"/>
  <c r="F1344" i="2"/>
  <c r="G1344" i="2"/>
  <c r="H1344" i="2"/>
  <c r="F1345" i="2"/>
  <c r="G1345" i="2"/>
  <c r="H1345" i="2"/>
  <c r="F1346" i="2"/>
  <c r="G1346" i="2"/>
  <c r="H1346" i="2"/>
  <c r="F1347" i="2"/>
  <c r="G1347" i="2"/>
  <c r="H1347" i="2"/>
  <c r="F1348" i="2"/>
  <c r="G1348" i="2"/>
  <c r="H1348" i="2"/>
  <c r="F1349" i="2"/>
  <c r="G1349" i="2"/>
  <c r="H1349" i="2"/>
  <c r="F1350" i="2"/>
  <c r="G1350" i="2"/>
  <c r="H1350" i="2"/>
  <c r="F1351" i="2"/>
  <c r="G1351" i="2"/>
  <c r="H1351" i="2"/>
  <c r="F1352" i="2"/>
  <c r="G1352" i="2"/>
  <c r="H1352" i="2"/>
  <c r="F1353" i="2"/>
  <c r="G1353" i="2"/>
  <c r="H1353" i="2"/>
  <c r="F1354" i="2"/>
  <c r="G1354" i="2"/>
  <c r="H1354" i="2"/>
  <c r="F1355" i="2"/>
  <c r="G1355" i="2"/>
  <c r="H1355" i="2"/>
  <c r="F1356" i="2"/>
  <c r="G1356" i="2"/>
  <c r="H1356" i="2"/>
  <c r="F1357" i="2"/>
  <c r="G1357" i="2"/>
  <c r="H1357" i="2"/>
  <c r="F1358" i="2"/>
  <c r="G1358" i="2"/>
  <c r="H1358" i="2"/>
  <c r="F1359" i="2"/>
  <c r="G1359" i="2"/>
  <c r="H1359" i="2"/>
  <c r="F1360" i="2"/>
  <c r="G1360" i="2"/>
  <c r="H1360" i="2"/>
  <c r="F1361" i="2"/>
  <c r="G1361" i="2"/>
  <c r="H1361" i="2"/>
  <c r="F1362" i="2"/>
  <c r="G1362" i="2"/>
  <c r="H1362" i="2"/>
  <c r="F1363" i="2"/>
  <c r="G1363" i="2"/>
  <c r="H1363" i="2"/>
  <c r="F1364" i="2"/>
  <c r="G1364" i="2"/>
  <c r="H1364" i="2"/>
  <c r="F1365" i="2"/>
  <c r="G1365" i="2"/>
  <c r="H1365" i="2"/>
  <c r="F1366" i="2"/>
  <c r="G1366" i="2"/>
  <c r="H1366" i="2"/>
  <c r="F1367" i="2"/>
  <c r="G1367" i="2"/>
  <c r="H1367" i="2"/>
  <c r="F1368" i="2"/>
  <c r="G1368" i="2"/>
  <c r="H1368" i="2"/>
  <c r="F1369" i="2"/>
  <c r="G1369" i="2"/>
  <c r="H1369" i="2"/>
  <c r="F1370" i="2"/>
  <c r="G1370" i="2"/>
  <c r="H1370" i="2"/>
  <c r="F1371" i="2"/>
  <c r="G1371" i="2"/>
  <c r="H1371" i="2"/>
  <c r="F1372" i="2"/>
  <c r="G1372" i="2"/>
  <c r="H1372" i="2"/>
  <c r="F1373" i="2"/>
  <c r="G1373" i="2"/>
  <c r="H1373" i="2"/>
  <c r="F1374" i="2"/>
  <c r="G1374" i="2"/>
  <c r="H1374" i="2"/>
  <c r="F1375" i="2"/>
  <c r="G1375" i="2"/>
  <c r="H1375" i="2"/>
  <c r="F1376" i="2"/>
  <c r="G1376" i="2"/>
  <c r="H1376" i="2"/>
  <c r="F1377" i="2"/>
  <c r="G1377" i="2"/>
  <c r="H1377" i="2"/>
  <c r="F1378" i="2"/>
  <c r="G1378" i="2"/>
  <c r="H1378" i="2"/>
  <c r="F1379" i="2"/>
  <c r="G1379" i="2"/>
  <c r="H1379" i="2"/>
  <c r="F1380" i="2"/>
  <c r="G1380" i="2"/>
  <c r="H1380" i="2"/>
  <c r="F1381" i="2"/>
  <c r="G1381" i="2"/>
  <c r="H1381" i="2"/>
  <c r="F1382" i="2"/>
  <c r="G1382" i="2"/>
  <c r="H1382" i="2"/>
  <c r="F1383" i="2"/>
  <c r="G1383" i="2"/>
  <c r="H1383" i="2"/>
  <c r="F1384" i="2"/>
  <c r="G1384" i="2"/>
  <c r="H1384" i="2"/>
  <c r="F1385" i="2"/>
  <c r="G1385" i="2"/>
  <c r="H1385" i="2"/>
  <c r="F1386" i="2"/>
  <c r="G1386" i="2"/>
  <c r="H1386" i="2"/>
  <c r="F1387" i="2"/>
  <c r="G1387" i="2"/>
  <c r="H1387" i="2"/>
  <c r="F1388" i="2"/>
  <c r="G1388" i="2"/>
  <c r="H1388" i="2"/>
  <c r="F1389" i="2"/>
  <c r="G1389" i="2"/>
  <c r="H1389" i="2"/>
  <c r="F1390" i="2"/>
  <c r="G1390" i="2"/>
  <c r="H1390" i="2"/>
  <c r="F1391" i="2"/>
  <c r="G1391" i="2"/>
  <c r="H1391" i="2"/>
  <c r="F1392" i="2"/>
  <c r="G1392" i="2"/>
  <c r="H1392" i="2"/>
  <c r="F1393" i="2"/>
  <c r="G1393" i="2"/>
  <c r="H1393" i="2"/>
  <c r="F1394" i="2"/>
  <c r="G1394" i="2"/>
  <c r="H1394" i="2"/>
  <c r="F1395" i="2"/>
  <c r="G1395" i="2"/>
  <c r="H1395" i="2"/>
  <c r="F1396" i="2"/>
  <c r="G1396" i="2"/>
  <c r="H1396" i="2"/>
  <c r="F1397" i="2"/>
  <c r="G1397" i="2"/>
  <c r="H1397" i="2"/>
  <c r="F1398" i="2"/>
  <c r="G1398" i="2"/>
  <c r="H1398" i="2"/>
  <c r="F1399" i="2"/>
  <c r="G1399" i="2"/>
  <c r="H1399" i="2"/>
  <c r="F1400" i="2"/>
  <c r="G1400" i="2"/>
  <c r="H1400" i="2"/>
  <c r="F1401" i="2"/>
  <c r="G1401" i="2"/>
  <c r="H1401" i="2"/>
  <c r="F1402" i="2"/>
  <c r="G1402" i="2"/>
  <c r="H1402" i="2"/>
  <c r="F1403" i="2"/>
  <c r="G1403" i="2"/>
  <c r="H1403" i="2"/>
  <c r="F1404" i="2"/>
  <c r="G1404" i="2"/>
  <c r="H1404" i="2"/>
  <c r="F1405" i="2"/>
  <c r="G1405" i="2"/>
  <c r="H1405" i="2"/>
  <c r="F1406" i="2"/>
  <c r="G1406" i="2"/>
  <c r="H1406" i="2"/>
  <c r="F1407" i="2"/>
  <c r="G1407" i="2"/>
  <c r="H1407" i="2"/>
  <c r="F1408" i="2"/>
  <c r="G1408" i="2"/>
  <c r="H1408" i="2"/>
  <c r="F1409" i="2"/>
  <c r="G1409" i="2"/>
  <c r="H1409" i="2"/>
  <c r="F1410" i="2"/>
  <c r="G1410" i="2"/>
  <c r="H1410" i="2"/>
  <c r="F1411" i="2"/>
  <c r="G1411" i="2"/>
  <c r="H1411" i="2"/>
  <c r="F1412" i="2"/>
  <c r="G1412" i="2"/>
  <c r="H1412" i="2"/>
  <c r="F1413" i="2"/>
  <c r="G1413" i="2"/>
  <c r="H1413" i="2"/>
  <c r="F1414" i="2"/>
  <c r="G1414" i="2"/>
  <c r="H1414" i="2"/>
  <c r="F1415" i="2"/>
  <c r="G1415" i="2"/>
  <c r="H1415" i="2"/>
  <c r="F1416" i="2"/>
  <c r="G1416" i="2"/>
  <c r="H1416" i="2"/>
  <c r="F1417" i="2"/>
  <c r="G1417" i="2"/>
  <c r="H1417" i="2"/>
  <c r="F1418" i="2"/>
  <c r="G1418" i="2"/>
  <c r="H1418" i="2"/>
  <c r="F1419" i="2"/>
  <c r="G1419" i="2"/>
  <c r="H1419" i="2"/>
  <c r="F1420" i="2"/>
  <c r="G1420" i="2"/>
  <c r="H1420" i="2"/>
  <c r="F1421" i="2"/>
  <c r="G1421" i="2"/>
  <c r="H1421" i="2"/>
  <c r="F1422" i="2"/>
  <c r="G1422" i="2"/>
  <c r="H1422" i="2"/>
  <c r="F1423" i="2"/>
  <c r="G1423" i="2"/>
  <c r="H1423" i="2"/>
  <c r="F1424" i="2"/>
  <c r="G1424" i="2"/>
  <c r="H1424" i="2"/>
  <c r="F1425" i="2"/>
  <c r="G1425" i="2"/>
  <c r="H1425" i="2"/>
  <c r="F1426" i="2"/>
  <c r="G1426" i="2"/>
  <c r="H1426" i="2"/>
  <c r="F1427" i="2"/>
  <c r="G1427" i="2"/>
  <c r="H1427" i="2"/>
  <c r="F1428" i="2"/>
  <c r="G1428" i="2"/>
  <c r="H1428" i="2"/>
  <c r="F1429" i="2"/>
  <c r="G1429" i="2"/>
  <c r="H1429" i="2"/>
  <c r="F1430" i="2"/>
  <c r="G1430" i="2"/>
  <c r="H1430" i="2"/>
  <c r="F1431" i="2"/>
  <c r="G1431" i="2"/>
  <c r="H1431" i="2"/>
  <c r="F1432" i="2"/>
  <c r="G1432" i="2"/>
  <c r="H1432" i="2"/>
  <c r="F1433" i="2"/>
  <c r="G1433" i="2"/>
  <c r="H1433" i="2"/>
  <c r="F1434" i="2"/>
  <c r="G1434" i="2"/>
  <c r="H1434" i="2"/>
  <c r="F1435" i="2"/>
  <c r="G1435" i="2"/>
  <c r="H1435" i="2"/>
  <c r="F1436" i="2"/>
  <c r="G1436" i="2"/>
  <c r="H1436" i="2"/>
  <c r="F1437" i="2"/>
  <c r="G1437" i="2"/>
  <c r="H1437" i="2"/>
  <c r="F1438" i="2"/>
  <c r="G1438" i="2"/>
  <c r="H1438" i="2"/>
  <c r="F1439" i="2"/>
  <c r="G1439" i="2"/>
  <c r="H1439" i="2"/>
  <c r="F1440" i="2"/>
  <c r="G1440" i="2"/>
  <c r="H1440" i="2"/>
  <c r="F1441" i="2"/>
  <c r="G1441" i="2"/>
  <c r="H1441" i="2"/>
  <c r="F1442" i="2"/>
  <c r="G1442" i="2"/>
  <c r="H1442" i="2"/>
  <c r="F1443" i="2"/>
  <c r="G1443" i="2"/>
  <c r="H1443" i="2"/>
  <c r="F1444" i="2"/>
  <c r="G1444" i="2"/>
  <c r="H1444" i="2"/>
  <c r="F1445" i="2"/>
  <c r="G1445" i="2"/>
  <c r="H1445" i="2"/>
  <c r="F1446" i="2"/>
  <c r="G1446" i="2"/>
  <c r="H1446" i="2"/>
  <c r="F1447" i="2"/>
  <c r="G1447" i="2"/>
  <c r="H1447" i="2"/>
  <c r="F1448" i="2"/>
  <c r="G1448" i="2"/>
  <c r="H1448" i="2"/>
  <c r="F1449" i="2"/>
  <c r="G1449" i="2"/>
  <c r="H1449" i="2"/>
  <c r="F1450" i="2"/>
  <c r="G1450" i="2"/>
  <c r="H1450" i="2"/>
  <c r="F1451" i="2"/>
  <c r="G1451" i="2"/>
  <c r="H1451" i="2"/>
  <c r="F1452" i="2"/>
  <c r="G1452" i="2"/>
  <c r="H1452" i="2"/>
  <c r="F1453" i="2"/>
  <c r="G1453" i="2"/>
  <c r="H1453" i="2"/>
  <c r="F1454" i="2"/>
  <c r="G1454" i="2"/>
  <c r="H1454" i="2"/>
  <c r="F1455" i="2"/>
  <c r="G1455" i="2"/>
  <c r="H1455" i="2"/>
  <c r="F1456" i="2"/>
  <c r="G1456" i="2"/>
  <c r="H1456" i="2"/>
  <c r="F1457" i="2"/>
  <c r="G1457" i="2"/>
  <c r="H1457" i="2"/>
  <c r="F1458" i="2"/>
  <c r="G1458" i="2"/>
  <c r="H1458" i="2"/>
  <c r="F1459" i="2"/>
  <c r="G1459" i="2"/>
  <c r="H1459" i="2"/>
  <c r="F1460" i="2"/>
  <c r="G1460" i="2"/>
  <c r="H1460" i="2"/>
  <c r="F1461" i="2"/>
  <c r="G1461" i="2"/>
  <c r="H1461" i="2"/>
  <c r="F1462" i="2"/>
  <c r="G1462" i="2"/>
  <c r="H1462" i="2"/>
  <c r="F1463" i="2"/>
  <c r="G1463" i="2"/>
  <c r="H1463" i="2"/>
  <c r="F1464" i="2"/>
  <c r="G1464" i="2"/>
  <c r="H1464" i="2"/>
  <c r="F1465" i="2"/>
  <c r="G1465" i="2"/>
  <c r="H1465" i="2"/>
  <c r="F1466" i="2"/>
  <c r="G1466" i="2"/>
  <c r="H1466" i="2"/>
  <c r="F1467" i="2"/>
  <c r="G1467" i="2"/>
  <c r="H1467" i="2"/>
  <c r="F1468" i="2"/>
  <c r="G1468" i="2"/>
  <c r="H1468" i="2"/>
  <c r="F1469" i="2"/>
  <c r="G1469" i="2"/>
  <c r="H1469" i="2"/>
  <c r="F1470" i="2"/>
  <c r="G1470" i="2"/>
  <c r="H1470" i="2"/>
  <c r="F1471" i="2"/>
  <c r="G1471" i="2"/>
  <c r="H1471" i="2"/>
  <c r="F1472" i="2"/>
  <c r="G1472" i="2"/>
  <c r="H1472" i="2"/>
  <c r="F1473" i="2"/>
  <c r="G1473" i="2"/>
  <c r="H1473" i="2"/>
  <c r="F1474" i="2"/>
  <c r="G1474" i="2"/>
  <c r="H1474" i="2"/>
  <c r="F1475" i="2"/>
  <c r="G1475" i="2"/>
  <c r="H1475" i="2"/>
  <c r="F1476" i="2"/>
  <c r="G1476" i="2"/>
  <c r="H1476" i="2"/>
  <c r="F1477" i="2"/>
  <c r="G1477" i="2"/>
  <c r="H1477" i="2"/>
  <c r="F1478" i="2"/>
  <c r="G1478" i="2"/>
  <c r="H1478" i="2"/>
  <c r="F1479" i="2"/>
  <c r="G1479" i="2"/>
  <c r="H1479" i="2"/>
  <c r="F1480" i="2"/>
  <c r="G1480" i="2"/>
  <c r="H1480" i="2"/>
  <c r="F1481" i="2"/>
  <c r="G1481" i="2"/>
  <c r="H1481" i="2"/>
  <c r="F1482" i="2"/>
  <c r="G1482" i="2"/>
  <c r="H1482" i="2"/>
  <c r="F1483" i="2"/>
  <c r="G1483" i="2"/>
  <c r="H1483" i="2"/>
  <c r="F1484" i="2"/>
  <c r="G1484" i="2"/>
  <c r="H1484" i="2"/>
  <c r="F1485" i="2"/>
  <c r="G1485" i="2"/>
  <c r="H1485" i="2"/>
  <c r="F1486" i="2"/>
  <c r="G1486" i="2"/>
  <c r="H1486" i="2"/>
  <c r="F1487" i="2"/>
  <c r="G1487" i="2"/>
  <c r="H1487" i="2"/>
  <c r="F1488" i="2"/>
  <c r="G1488" i="2"/>
  <c r="H1488" i="2"/>
  <c r="F1489" i="2"/>
  <c r="G1489" i="2"/>
  <c r="H1489" i="2"/>
  <c r="F1490" i="2"/>
  <c r="G1490" i="2"/>
  <c r="H1490" i="2"/>
  <c r="F1491" i="2"/>
  <c r="G1491" i="2"/>
  <c r="H1491" i="2"/>
  <c r="F1492" i="2"/>
  <c r="G1492" i="2"/>
  <c r="H1492" i="2"/>
  <c r="F1493" i="2"/>
  <c r="G1493" i="2"/>
  <c r="H1493" i="2"/>
  <c r="F1494" i="2"/>
  <c r="G1494" i="2"/>
  <c r="H1494" i="2"/>
  <c r="F1495" i="2"/>
  <c r="G1495" i="2"/>
  <c r="H1495" i="2"/>
  <c r="F1496" i="2"/>
  <c r="G1496" i="2"/>
  <c r="H1496" i="2"/>
  <c r="F1497" i="2"/>
  <c r="G1497" i="2"/>
  <c r="H1497" i="2"/>
  <c r="F1498" i="2"/>
  <c r="G1498" i="2"/>
  <c r="H1498" i="2"/>
  <c r="F1499" i="2"/>
  <c r="G1499" i="2"/>
  <c r="H1499" i="2"/>
  <c r="F1500" i="2"/>
  <c r="G1500" i="2"/>
  <c r="H1500" i="2"/>
  <c r="F1501" i="2"/>
  <c r="G1501" i="2"/>
  <c r="H1501" i="2"/>
  <c r="F1502" i="2"/>
  <c r="G1502" i="2"/>
  <c r="H1502" i="2"/>
  <c r="F1503" i="2"/>
  <c r="G1503" i="2"/>
  <c r="H1503" i="2"/>
  <c r="F1504" i="2"/>
  <c r="G1504" i="2"/>
  <c r="H1504" i="2"/>
  <c r="F1505" i="2"/>
  <c r="G1505" i="2"/>
  <c r="H1505" i="2"/>
  <c r="F1506" i="2"/>
  <c r="G1506" i="2"/>
  <c r="H1506" i="2"/>
  <c r="F1507" i="2"/>
  <c r="G1507" i="2"/>
  <c r="H1507" i="2"/>
  <c r="F1508" i="2"/>
  <c r="G1508" i="2"/>
  <c r="H1508" i="2"/>
  <c r="F1509" i="2"/>
  <c r="G1509" i="2"/>
  <c r="H1509" i="2"/>
  <c r="F1510" i="2"/>
  <c r="G1510" i="2"/>
  <c r="H1510" i="2"/>
  <c r="F1511" i="2"/>
  <c r="G1511" i="2"/>
  <c r="H1511" i="2"/>
  <c r="F1512" i="2"/>
  <c r="G1512" i="2"/>
  <c r="H1512" i="2"/>
  <c r="F1513" i="2"/>
  <c r="G1513" i="2"/>
  <c r="H1513" i="2"/>
  <c r="F1514" i="2"/>
  <c r="G1514" i="2"/>
  <c r="H1514" i="2"/>
  <c r="F1515" i="2"/>
  <c r="G1515" i="2"/>
  <c r="H1515" i="2"/>
  <c r="F1516" i="2"/>
  <c r="G1516" i="2"/>
  <c r="H1516" i="2"/>
  <c r="F1517" i="2"/>
  <c r="G1517" i="2"/>
  <c r="H1517" i="2"/>
  <c r="F1518" i="2"/>
  <c r="G1518" i="2"/>
  <c r="H1518" i="2"/>
  <c r="F1519" i="2"/>
  <c r="G1519" i="2"/>
  <c r="H1519" i="2"/>
  <c r="F1520" i="2"/>
  <c r="G1520" i="2"/>
  <c r="H1520" i="2"/>
  <c r="F1521" i="2"/>
  <c r="G1521" i="2"/>
  <c r="H1521" i="2"/>
  <c r="F1522" i="2"/>
  <c r="G1522" i="2"/>
  <c r="H1522" i="2"/>
  <c r="F1523" i="2"/>
  <c r="G1523" i="2"/>
  <c r="H1523" i="2"/>
  <c r="F1524" i="2"/>
  <c r="G1524" i="2"/>
  <c r="H1524" i="2"/>
  <c r="F1525" i="2"/>
  <c r="G1525" i="2"/>
  <c r="H1525" i="2"/>
  <c r="F1526" i="2"/>
  <c r="G1526" i="2"/>
  <c r="H1526" i="2"/>
  <c r="F1527" i="2"/>
  <c r="G1527" i="2"/>
  <c r="H1527" i="2"/>
  <c r="F1528" i="2"/>
  <c r="G1528" i="2"/>
  <c r="H1528" i="2"/>
  <c r="F1529" i="2"/>
  <c r="G1529" i="2"/>
  <c r="H1529" i="2"/>
  <c r="F1530" i="2"/>
  <c r="G1530" i="2"/>
  <c r="H1530" i="2"/>
  <c r="F1531" i="2"/>
  <c r="G1531" i="2"/>
  <c r="H1531" i="2"/>
  <c r="F1532" i="2"/>
  <c r="G1532" i="2"/>
  <c r="H1532" i="2"/>
  <c r="F1533" i="2"/>
  <c r="G1533" i="2"/>
  <c r="H1533" i="2"/>
  <c r="F1534" i="2"/>
  <c r="G1534" i="2"/>
  <c r="H1534" i="2"/>
  <c r="F1535" i="2"/>
  <c r="G1535" i="2"/>
  <c r="H1535" i="2"/>
  <c r="F1536" i="2"/>
  <c r="G1536" i="2"/>
  <c r="H1536" i="2"/>
  <c r="F1537" i="2"/>
  <c r="G1537" i="2"/>
  <c r="H1537" i="2"/>
  <c r="F1538" i="2"/>
  <c r="G1538" i="2"/>
  <c r="H1538" i="2"/>
  <c r="F1539" i="2"/>
  <c r="G1539" i="2"/>
  <c r="H1539" i="2"/>
  <c r="F1540" i="2"/>
  <c r="G1540" i="2"/>
  <c r="H1540" i="2"/>
  <c r="F1541" i="2"/>
  <c r="G1541" i="2"/>
  <c r="H1541" i="2"/>
  <c r="F1542" i="2"/>
  <c r="G1542" i="2"/>
  <c r="H1542" i="2"/>
  <c r="F1543" i="2"/>
  <c r="G1543" i="2"/>
  <c r="H1543" i="2"/>
  <c r="F1544" i="2"/>
  <c r="G1544" i="2"/>
  <c r="H1544" i="2"/>
  <c r="F1545" i="2"/>
  <c r="G1545" i="2"/>
  <c r="H1545" i="2"/>
  <c r="F1546" i="2"/>
  <c r="G1546" i="2"/>
  <c r="H1546" i="2"/>
  <c r="F1547" i="2"/>
  <c r="G1547" i="2"/>
  <c r="H1547" i="2"/>
  <c r="F1548" i="2"/>
  <c r="G1548" i="2"/>
  <c r="H1548" i="2"/>
  <c r="F1549" i="2"/>
  <c r="G1549" i="2"/>
  <c r="H1549" i="2"/>
  <c r="F1550" i="2"/>
  <c r="G1550" i="2"/>
  <c r="H1550" i="2"/>
  <c r="F1551" i="2"/>
  <c r="G1551" i="2"/>
  <c r="H1551" i="2"/>
  <c r="F1552" i="2"/>
  <c r="G1552" i="2"/>
  <c r="H1552" i="2"/>
  <c r="F1553" i="2"/>
  <c r="G1553" i="2"/>
  <c r="H1553" i="2"/>
  <c r="F1554" i="2"/>
  <c r="G1554" i="2"/>
  <c r="H1554" i="2"/>
  <c r="F1555" i="2"/>
  <c r="G1555" i="2"/>
  <c r="H1555" i="2"/>
  <c r="F1556" i="2"/>
  <c r="G1556" i="2"/>
  <c r="H1556" i="2"/>
  <c r="F1557" i="2"/>
  <c r="G1557" i="2"/>
  <c r="H1557" i="2"/>
  <c r="F1558" i="2"/>
  <c r="G1558" i="2"/>
  <c r="H1558" i="2"/>
  <c r="F1559" i="2"/>
  <c r="G1559" i="2"/>
  <c r="H1559" i="2"/>
  <c r="F1560" i="2"/>
  <c r="G1560" i="2"/>
  <c r="H1560" i="2"/>
  <c r="F1561" i="2"/>
  <c r="G1561" i="2"/>
  <c r="H1561" i="2"/>
  <c r="F1562" i="2"/>
  <c r="G1562" i="2"/>
  <c r="H1562" i="2"/>
  <c r="F1563" i="2"/>
  <c r="G1563" i="2"/>
  <c r="H1563" i="2"/>
  <c r="F1564" i="2"/>
  <c r="G1564" i="2"/>
  <c r="H1564" i="2"/>
  <c r="F1565" i="2"/>
  <c r="G1565" i="2"/>
  <c r="H1565" i="2"/>
  <c r="F1566" i="2"/>
  <c r="G1566" i="2"/>
  <c r="H1566" i="2"/>
  <c r="F1567" i="2"/>
  <c r="G1567" i="2"/>
  <c r="H1567" i="2"/>
  <c r="F1568" i="2"/>
  <c r="G1568" i="2"/>
  <c r="H1568" i="2"/>
  <c r="F1569" i="2"/>
  <c r="G1569" i="2"/>
  <c r="H1569" i="2"/>
  <c r="F1570" i="2"/>
  <c r="G1570" i="2"/>
  <c r="H1570" i="2"/>
  <c r="F1571" i="2"/>
  <c r="G1571" i="2"/>
  <c r="H1571" i="2"/>
  <c r="F1572" i="2"/>
  <c r="G1572" i="2"/>
  <c r="H1572" i="2"/>
  <c r="F1573" i="2"/>
  <c r="G1573" i="2"/>
  <c r="H1573" i="2"/>
  <c r="F1574" i="2"/>
  <c r="G1574" i="2"/>
  <c r="H1574" i="2"/>
  <c r="F1575" i="2"/>
  <c r="G1575" i="2"/>
  <c r="H1575" i="2"/>
  <c r="F1576" i="2"/>
  <c r="G1576" i="2"/>
  <c r="H1576" i="2"/>
  <c r="F1577" i="2"/>
  <c r="G1577" i="2"/>
  <c r="H1577" i="2"/>
  <c r="F1578" i="2"/>
  <c r="G1578" i="2"/>
  <c r="H1578" i="2"/>
  <c r="F1579" i="2"/>
  <c r="G1579" i="2"/>
  <c r="H1579" i="2"/>
  <c r="F1580" i="2"/>
  <c r="G1580" i="2"/>
  <c r="H1580" i="2"/>
  <c r="F1581" i="2"/>
  <c r="G1581" i="2"/>
  <c r="H1581" i="2"/>
  <c r="F1582" i="2"/>
  <c r="G1582" i="2"/>
  <c r="H1582" i="2"/>
  <c r="F1583" i="2"/>
  <c r="G1583" i="2"/>
  <c r="H1583" i="2"/>
  <c r="F1584" i="2"/>
  <c r="G1584" i="2"/>
  <c r="H1584" i="2"/>
  <c r="F1585" i="2"/>
  <c r="G1585" i="2"/>
  <c r="H1585" i="2"/>
  <c r="F1586" i="2"/>
  <c r="G1586" i="2"/>
  <c r="H1586" i="2"/>
  <c r="F1587" i="2"/>
  <c r="G1587" i="2"/>
  <c r="H1587" i="2"/>
  <c r="F1588" i="2"/>
  <c r="G1588" i="2"/>
  <c r="H1588" i="2"/>
  <c r="F1589" i="2"/>
  <c r="G1589" i="2"/>
  <c r="H1589" i="2"/>
  <c r="F1590" i="2"/>
  <c r="G1590" i="2"/>
  <c r="H1590" i="2"/>
  <c r="F1591" i="2"/>
  <c r="G1591" i="2"/>
  <c r="H1591" i="2"/>
  <c r="F1592" i="2"/>
  <c r="G1592" i="2"/>
  <c r="H1592" i="2"/>
  <c r="F1593" i="2"/>
  <c r="G1593" i="2"/>
  <c r="H1593" i="2"/>
  <c r="F1594" i="2"/>
  <c r="G1594" i="2"/>
  <c r="H1594" i="2"/>
  <c r="F1595" i="2"/>
  <c r="G1595" i="2"/>
  <c r="H1595" i="2"/>
  <c r="F1596" i="2"/>
  <c r="G1596" i="2"/>
  <c r="H1596" i="2"/>
  <c r="F1597" i="2"/>
  <c r="G1597" i="2"/>
  <c r="H1597" i="2"/>
  <c r="F1598" i="2"/>
  <c r="G1598" i="2"/>
  <c r="H1598" i="2"/>
  <c r="F1599" i="2"/>
  <c r="G1599" i="2"/>
  <c r="H1599" i="2"/>
  <c r="F1600" i="2"/>
  <c r="G1600" i="2"/>
  <c r="H1600" i="2"/>
  <c r="F1601" i="2"/>
  <c r="G1601" i="2"/>
  <c r="H1601" i="2"/>
  <c r="F1602" i="2"/>
  <c r="G1602" i="2"/>
  <c r="H1602" i="2"/>
  <c r="F1603" i="2"/>
  <c r="G1603" i="2"/>
  <c r="H1603" i="2"/>
  <c r="F1604" i="2"/>
  <c r="G1604" i="2"/>
  <c r="H1604" i="2"/>
  <c r="F1605" i="2"/>
  <c r="G1605" i="2"/>
  <c r="H1605" i="2"/>
  <c r="F1606" i="2"/>
  <c r="G1606" i="2"/>
  <c r="H1606" i="2"/>
  <c r="F1607" i="2"/>
  <c r="G1607" i="2"/>
  <c r="H1607" i="2"/>
  <c r="F1608" i="2"/>
  <c r="G1608" i="2"/>
  <c r="H1608" i="2"/>
  <c r="F1609" i="2"/>
  <c r="G1609" i="2"/>
  <c r="H1609" i="2"/>
  <c r="F1610" i="2"/>
  <c r="G1610" i="2"/>
  <c r="H1610" i="2"/>
  <c r="F1611" i="2"/>
  <c r="G1611" i="2"/>
  <c r="H1611" i="2"/>
  <c r="F1612" i="2"/>
  <c r="G1612" i="2"/>
  <c r="H1612" i="2"/>
  <c r="F1613" i="2"/>
  <c r="G1613" i="2"/>
  <c r="H1613" i="2"/>
  <c r="F1614" i="2"/>
  <c r="G1614" i="2"/>
  <c r="H1614" i="2"/>
  <c r="F1615" i="2"/>
  <c r="G1615" i="2"/>
  <c r="H1615" i="2"/>
  <c r="F1616" i="2"/>
  <c r="G1616" i="2"/>
  <c r="H1616" i="2"/>
  <c r="F1617" i="2"/>
  <c r="G1617" i="2"/>
  <c r="H1617" i="2"/>
  <c r="F1618" i="2"/>
  <c r="G1618" i="2"/>
  <c r="H1618" i="2"/>
  <c r="F1619" i="2"/>
  <c r="G1619" i="2"/>
  <c r="H1619" i="2"/>
  <c r="F1620" i="2"/>
  <c r="G1620" i="2"/>
  <c r="H1620" i="2"/>
  <c r="F1621" i="2"/>
  <c r="G1621" i="2"/>
  <c r="H1621" i="2"/>
  <c r="F1622" i="2"/>
  <c r="G1622" i="2"/>
  <c r="H1622" i="2"/>
  <c r="F1623" i="2"/>
  <c r="G1623" i="2"/>
  <c r="H1623" i="2"/>
  <c r="F1624" i="2"/>
  <c r="G1624" i="2"/>
  <c r="H1624" i="2"/>
  <c r="F1625" i="2"/>
  <c r="G1625" i="2"/>
  <c r="H1625" i="2"/>
  <c r="F1626" i="2"/>
  <c r="G1626" i="2"/>
  <c r="H1626" i="2"/>
  <c r="F1627" i="2"/>
  <c r="G1627" i="2"/>
  <c r="H1627" i="2"/>
  <c r="F1628" i="2"/>
  <c r="G1628" i="2"/>
  <c r="H1628" i="2"/>
  <c r="F1629" i="2"/>
  <c r="G1629" i="2"/>
  <c r="H1629" i="2"/>
  <c r="F1630" i="2"/>
  <c r="G1630" i="2"/>
  <c r="H1630" i="2"/>
  <c r="F1631" i="2"/>
  <c r="G1631" i="2"/>
  <c r="H1631" i="2"/>
  <c r="F1632" i="2"/>
  <c r="G1632" i="2"/>
  <c r="H1632" i="2"/>
  <c r="F1633" i="2"/>
  <c r="G1633" i="2"/>
  <c r="H1633" i="2"/>
  <c r="F1634" i="2"/>
  <c r="G1634" i="2"/>
  <c r="H1634" i="2"/>
  <c r="F1635" i="2"/>
  <c r="G1635" i="2"/>
  <c r="H1635" i="2"/>
  <c r="F1636" i="2"/>
  <c r="G1636" i="2"/>
  <c r="H1636" i="2"/>
  <c r="F1637" i="2"/>
  <c r="G1637" i="2"/>
  <c r="H1637" i="2"/>
  <c r="F1638" i="2"/>
  <c r="G1638" i="2"/>
  <c r="H1638" i="2"/>
  <c r="F1639" i="2"/>
  <c r="G1639" i="2"/>
  <c r="H1639" i="2"/>
  <c r="F1640" i="2"/>
  <c r="G1640" i="2"/>
  <c r="H1640" i="2"/>
  <c r="F1641" i="2"/>
  <c r="G1641" i="2"/>
  <c r="H1641" i="2"/>
  <c r="F1642" i="2"/>
  <c r="G1642" i="2"/>
  <c r="H1642" i="2"/>
  <c r="F1643" i="2"/>
  <c r="G1643" i="2"/>
  <c r="H1643" i="2"/>
  <c r="F1644" i="2"/>
  <c r="G1644" i="2"/>
  <c r="H1644" i="2"/>
  <c r="F1645" i="2"/>
  <c r="G1645" i="2"/>
  <c r="H1645" i="2"/>
  <c r="F1646" i="2"/>
  <c r="G1646" i="2"/>
  <c r="H1646" i="2"/>
  <c r="F1647" i="2"/>
  <c r="G1647" i="2"/>
  <c r="H1647" i="2"/>
  <c r="F1648" i="2"/>
  <c r="G1648" i="2"/>
  <c r="H1648" i="2"/>
  <c r="F1649" i="2"/>
  <c r="G1649" i="2"/>
  <c r="H1649" i="2"/>
  <c r="F1650" i="2"/>
  <c r="G1650" i="2"/>
  <c r="H1650" i="2"/>
  <c r="F1651" i="2"/>
  <c r="G1651" i="2"/>
  <c r="H1651" i="2"/>
  <c r="F1652" i="2"/>
  <c r="G1652" i="2"/>
  <c r="H1652" i="2"/>
  <c r="F1653" i="2"/>
  <c r="G1653" i="2"/>
  <c r="H1653" i="2"/>
  <c r="F1654" i="2"/>
  <c r="G1654" i="2"/>
  <c r="H1654" i="2"/>
  <c r="F1655" i="2"/>
  <c r="G1655" i="2"/>
  <c r="H1655" i="2"/>
  <c r="F1656" i="2"/>
  <c r="G1656" i="2"/>
  <c r="H1656" i="2"/>
  <c r="F1657" i="2"/>
  <c r="G1657" i="2"/>
  <c r="H1657" i="2"/>
  <c r="F1658" i="2"/>
  <c r="G1658" i="2"/>
  <c r="H1658" i="2"/>
  <c r="F1659" i="2"/>
  <c r="G1659" i="2"/>
  <c r="H1659" i="2"/>
  <c r="F1660" i="2"/>
  <c r="G1660" i="2"/>
  <c r="H1660" i="2"/>
  <c r="F1661" i="2"/>
  <c r="G1661" i="2"/>
  <c r="H1661" i="2"/>
  <c r="F1662" i="2"/>
  <c r="G1662" i="2"/>
  <c r="H1662" i="2"/>
  <c r="F1663" i="2"/>
  <c r="G1663" i="2"/>
  <c r="H1663" i="2"/>
  <c r="F1664" i="2"/>
  <c r="G1664" i="2"/>
  <c r="H1664" i="2"/>
  <c r="F1665" i="2"/>
  <c r="G1665" i="2"/>
  <c r="H1665" i="2"/>
  <c r="F1666" i="2"/>
  <c r="G1666" i="2"/>
  <c r="H1666" i="2"/>
  <c r="F1667" i="2"/>
  <c r="G1667" i="2"/>
  <c r="H1667" i="2"/>
  <c r="F1668" i="2"/>
  <c r="G1668" i="2"/>
  <c r="H1668" i="2"/>
  <c r="F1669" i="2"/>
  <c r="G1669" i="2"/>
  <c r="H1669" i="2"/>
  <c r="F1670" i="2"/>
  <c r="G1670" i="2"/>
  <c r="H1670" i="2"/>
  <c r="F1671" i="2"/>
  <c r="G1671" i="2"/>
  <c r="H1671" i="2"/>
  <c r="F1672" i="2"/>
  <c r="G1672" i="2"/>
  <c r="H1672" i="2"/>
  <c r="F1673" i="2"/>
  <c r="G1673" i="2"/>
  <c r="H1673" i="2"/>
  <c r="F1674" i="2"/>
  <c r="G1674" i="2"/>
  <c r="H1674" i="2"/>
  <c r="F1675" i="2"/>
  <c r="G1675" i="2"/>
  <c r="H1675" i="2"/>
  <c r="F1676" i="2"/>
  <c r="G1676" i="2"/>
  <c r="H1676" i="2"/>
  <c r="C58" i="8"/>
  <c r="L3" i="14"/>
  <c r="L4" i="14"/>
  <c r="L5" i="14"/>
  <c r="L6" i="14"/>
  <c r="L7" i="14"/>
  <c r="L8" i="14"/>
  <c r="L9" i="14"/>
  <c r="L10" i="14"/>
  <c r="M4" i="14"/>
  <c r="M5" i="14"/>
  <c r="M6" i="14"/>
  <c r="M7" i="14"/>
  <c r="M8" i="14"/>
  <c r="M9" i="14"/>
  <c r="M10" i="14"/>
  <c r="M2" i="14"/>
  <c r="G5" i="2"/>
  <c r="H5" i="2"/>
  <c r="G6" i="2"/>
  <c r="H6" i="2"/>
  <c r="G7" i="2"/>
  <c r="H7" i="2"/>
  <c r="G8" i="2"/>
  <c r="H8" i="2"/>
  <c r="G9" i="2"/>
  <c r="H9" i="2"/>
  <c r="G10" i="2"/>
  <c r="H10" i="2"/>
  <c r="G11" i="2"/>
  <c r="H11" i="2"/>
  <c r="G12" i="2"/>
  <c r="H12" i="2"/>
  <c r="G13" i="2"/>
  <c r="H13" i="2"/>
  <c r="G14" i="2"/>
  <c r="H14" i="2"/>
  <c r="G15" i="2"/>
  <c r="H15" i="2"/>
  <c r="G16" i="2"/>
  <c r="H16" i="2"/>
  <c r="G17" i="2"/>
  <c r="H17" i="2"/>
  <c r="G18" i="2"/>
  <c r="H18" i="2"/>
  <c r="G19" i="2"/>
  <c r="H19" i="2"/>
  <c r="G20" i="2"/>
  <c r="H20" i="2"/>
  <c r="G21" i="2"/>
  <c r="H21" i="2"/>
  <c r="G22" i="2"/>
  <c r="H22" i="2"/>
  <c r="G23" i="2"/>
  <c r="H23" i="2"/>
  <c r="G24" i="2"/>
  <c r="H24" i="2"/>
  <c r="G25" i="2"/>
  <c r="H25" i="2"/>
  <c r="G26" i="2"/>
  <c r="H26" i="2"/>
  <c r="G27" i="2"/>
  <c r="H27" i="2"/>
  <c r="G28" i="2"/>
  <c r="H28" i="2"/>
  <c r="G29" i="2"/>
  <c r="H29" i="2"/>
  <c r="G30" i="2"/>
  <c r="H30" i="2"/>
  <c r="G31" i="2"/>
  <c r="H31" i="2"/>
  <c r="G32" i="2"/>
  <c r="H32" i="2"/>
  <c r="G33" i="2"/>
  <c r="H33" i="2"/>
  <c r="G34" i="2"/>
  <c r="H34" i="2"/>
  <c r="G35" i="2"/>
  <c r="H35" i="2"/>
  <c r="G36" i="2"/>
  <c r="H36" i="2"/>
  <c r="G37" i="2"/>
  <c r="H37" i="2"/>
  <c r="G38" i="2"/>
  <c r="H38" i="2"/>
  <c r="G39" i="2"/>
  <c r="H39" i="2"/>
  <c r="G40" i="2"/>
  <c r="H40" i="2"/>
  <c r="G41" i="2"/>
  <c r="H41" i="2"/>
  <c r="G42" i="2"/>
  <c r="H42" i="2"/>
  <c r="G43" i="2"/>
  <c r="H43" i="2"/>
  <c r="G44" i="2"/>
  <c r="H44" i="2"/>
  <c r="G45" i="2"/>
  <c r="H45" i="2"/>
  <c r="G46" i="2"/>
  <c r="H46" i="2"/>
  <c r="G47" i="2"/>
  <c r="H47" i="2"/>
  <c r="G48" i="2"/>
  <c r="H48" i="2"/>
  <c r="G49" i="2"/>
  <c r="H49" i="2"/>
  <c r="G50" i="2"/>
  <c r="H50" i="2"/>
  <c r="G51" i="2"/>
  <c r="H51" i="2"/>
  <c r="G52" i="2"/>
  <c r="H52" i="2"/>
  <c r="G53" i="2"/>
  <c r="H53" i="2"/>
  <c r="G54" i="2"/>
  <c r="H54" i="2"/>
  <c r="G55" i="2"/>
  <c r="H55" i="2"/>
  <c r="G56" i="2"/>
  <c r="H56" i="2"/>
  <c r="G57" i="2"/>
  <c r="H57" i="2"/>
  <c r="G58" i="2"/>
  <c r="H58" i="2"/>
  <c r="G59" i="2"/>
  <c r="H59" i="2"/>
  <c r="G60" i="2"/>
  <c r="H60" i="2"/>
  <c r="G61" i="2"/>
  <c r="H61" i="2"/>
  <c r="G62" i="2"/>
  <c r="H62" i="2"/>
  <c r="G63" i="2"/>
  <c r="H63" i="2"/>
  <c r="G64" i="2"/>
  <c r="H64" i="2"/>
  <c r="G65" i="2"/>
  <c r="H65" i="2"/>
  <c r="G66" i="2"/>
  <c r="H66" i="2"/>
  <c r="G67" i="2"/>
  <c r="H67" i="2"/>
  <c r="G68" i="2"/>
  <c r="H68" i="2"/>
  <c r="G69" i="2"/>
  <c r="H69" i="2"/>
  <c r="G70" i="2"/>
  <c r="H70" i="2"/>
  <c r="G71" i="2"/>
  <c r="H71" i="2"/>
  <c r="G72" i="2"/>
  <c r="H72" i="2"/>
  <c r="G73" i="2"/>
  <c r="H73" i="2"/>
  <c r="G74" i="2"/>
  <c r="H74" i="2"/>
  <c r="G75" i="2"/>
  <c r="H75" i="2"/>
  <c r="G76" i="2"/>
  <c r="H76" i="2"/>
  <c r="G77" i="2"/>
  <c r="H77" i="2"/>
  <c r="G78" i="2"/>
  <c r="H78" i="2"/>
  <c r="G79" i="2"/>
  <c r="H79" i="2"/>
  <c r="G80" i="2"/>
  <c r="H80" i="2"/>
  <c r="G81" i="2"/>
  <c r="H81" i="2"/>
  <c r="G82" i="2"/>
  <c r="H82" i="2"/>
  <c r="G83" i="2"/>
  <c r="H83" i="2"/>
  <c r="G84" i="2"/>
  <c r="H84" i="2"/>
  <c r="G85" i="2"/>
  <c r="H85" i="2"/>
  <c r="G86" i="2"/>
  <c r="H86" i="2"/>
  <c r="G87" i="2"/>
  <c r="H87" i="2"/>
  <c r="G88" i="2"/>
  <c r="H88" i="2"/>
  <c r="G89" i="2"/>
  <c r="H89" i="2"/>
  <c r="G90" i="2"/>
  <c r="H90" i="2"/>
  <c r="G91" i="2"/>
  <c r="H91" i="2"/>
  <c r="G92" i="2"/>
  <c r="H92" i="2"/>
  <c r="G93" i="2"/>
  <c r="H93" i="2"/>
  <c r="G94" i="2"/>
  <c r="H94" i="2"/>
  <c r="G95" i="2"/>
  <c r="H95" i="2"/>
  <c r="G96" i="2"/>
  <c r="H96" i="2"/>
  <c r="G97" i="2"/>
  <c r="H97" i="2"/>
  <c r="G98" i="2"/>
  <c r="H98" i="2"/>
  <c r="G99" i="2"/>
  <c r="H99" i="2"/>
  <c r="G100" i="2"/>
  <c r="H100" i="2"/>
  <c r="G101" i="2"/>
  <c r="H101" i="2"/>
  <c r="G102" i="2"/>
  <c r="H102" i="2"/>
  <c r="G103" i="2"/>
  <c r="H103" i="2"/>
  <c r="G104" i="2"/>
  <c r="H104" i="2"/>
  <c r="G105" i="2"/>
  <c r="H105" i="2"/>
  <c r="G106" i="2"/>
  <c r="H106" i="2"/>
  <c r="G107" i="2"/>
  <c r="H107" i="2"/>
  <c r="G108" i="2"/>
  <c r="H108" i="2"/>
  <c r="G109" i="2"/>
  <c r="H109" i="2"/>
  <c r="G110" i="2"/>
  <c r="H110" i="2"/>
  <c r="G111" i="2"/>
  <c r="H111" i="2"/>
  <c r="G112" i="2"/>
  <c r="H112" i="2"/>
  <c r="G113" i="2"/>
  <c r="H113" i="2"/>
  <c r="G114" i="2"/>
  <c r="H114" i="2"/>
  <c r="G115" i="2"/>
  <c r="H115" i="2"/>
  <c r="G116" i="2"/>
  <c r="H116" i="2"/>
  <c r="G117" i="2"/>
  <c r="H117" i="2"/>
  <c r="G118" i="2"/>
  <c r="H118" i="2"/>
  <c r="G119" i="2"/>
  <c r="H119" i="2"/>
  <c r="G120" i="2"/>
  <c r="H120" i="2"/>
  <c r="G121" i="2"/>
  <c r="H121" i="2"/>
  <c r="G122" i="2"/>
  <c r="H122" i="2"/>
  <c r="G123" i="2"/>
  <c r="H123" i="2"/>
  <c r="G124" i="2"/>
  <c r="H124" i="2"/>
  <c r="G125" i="2"/>
  <c r="H125" i="2"/>
  <c r="G126" i="2"/>
  <c r="H126" i="2"/>
  <c r="G127" i="2"/>
  <c r="H127" i="2"/>
  <c r="G128" i="2"/>
  <c r="H128" i="2"/>
  <c r="G129" i="2"/>
  <c r="H129" i="2"/>
  <c r="G130" i="2"/>
  <c r="H130" i="2"/>
  <c r="G131" i="2"/>
  <c r="H131" i="2"/>
  <c r="G132" i="2"/>
  <c r="H132" i="2"/>
  <c r="G133" i="2"/>
  <c r="H133" i="2"/>
  <c r="G134" i="2"/>
  <c r="H134" i="2"/>
  <c r="G135" i="2"/>
  <c r="H135" i="2"/>
  <c r="G136" i="2"/>
  <c r="H136" i="2"/>
  <c r="G137" i="2"/>
  <c r="H137" i="2"/>
  <c r="G138" i="2"/>
  <c r="H138" i="2"/>
  <c r="G139" i="2"/>
  <c r="H139" i="2"/>
  <c r="G140" i="2"/>
  <c r="H140" i="2"/>
  <c r="G141" i="2"/>
  <c r="H141" i="2"/>
  <c r="G142" i="2"/>
  <c r="H142" i="2"/>
  <c r="G143" i="2"/>
  <c r="H143" i="2"/>
  <c r="G144" i="2"/>
  <c r="H144" i="2"/>
  <c r="G145" i="2"/>
  <c r="H145" i="2"/>
  <c r="G146" i="2"/>
  <c r="H146" i="2"/>
  <c r="G147" i="2"/>
  <c r="H147" i="2"/>
  <c r="G148" i="2"/>
  <c r="H148" i="2"/>
  <c r="G149" i="2"/>
  <c r="H149" i="2"/>
  <c r="G150" i="2"/>
  <c r="H150" i="2"/>
  <c r="G151" i="2"/>
  <c r="H151" i="2"/>
  <c r="G152" i="2"/>
  <c r="H152" i="2"/>
  <c r="G153" i="2"/>
  <c r="H153" i="2"/>
  <c r="G154" i="2"/>
  <c r="H154" i="2"/>
  <c r="G155" i="2"/>
  <c r="H155" i="2"/>
  <c r="G156" i="2"/>
  <c r="H156" i="2"/>
  <c r="G157" i="2"/>
  <c r="H157" i="2"/>
  <c r="G158" i="2"/>
  <c r="H158" i="2"/>
  <c r="G159" i="2"/>
  <c r="H159" i="2"/>
  <c r="G160" i="2"/>
  <c r="H160" i="2"/>
  <c r="G161" i="2"/>
  <c r="H161" i="2"/>
  <c r="G162" i="2"/>
  <c r="H162" i="2"/>
  <c r="G163" i="2"/>
  <c r="H163" i="2"/>
  <c r="G164" i="2"/>
  <c r="H164" i="2"/>
  <c r="G165" i="2"/>
  <c r="H165" i="2"/>
  <c r="G166" i="2"/>
  <c r="H166" i="2"/>
  <c r="G167" i="2"/>
  <c r="H167" i="2"/>
  <c r="G168" i="2"/>
  <c r="H168" i="2"/>
  <c r="G169" i="2"/>
  <c r="H169" i="2"/>
  <c r="G170" i="2"/>
  <c r="H170" i="2"/>
  <c r="G171" i="2"/>
  <c r="H171" i="2"/>
  <c r="G172" i="2"/>
  <c r="H172" i="2"/>
  <c r="G173" i="2"/>
  <c r="H173" i="2"/>
  <c r="G174" i="2"/>
  <c r="H174" i="2"/>
  <c r="G175" i="2"/>
  <c r="H175" i="2"/>
  <c r="G176" i="2"/>
  <c r="H176" i="2"/>
  <c r="G177" i="2"/>
  <c r="H177" i="2"/>
  <c r="G178" i="2"/>
  <c r="H178" i="2"/>
  <c r="G179" i="2"/>
  <c r="H179" i="2"/>
  <c r="G180" i="2"/>
  <c r="H180" i="2"/>
  <c r="G181" i="2"/>
  <c r="H181" i="2"/>
  <c r="G182" i="2"/>
  <c r="H182" i="2"/>
  <c r="G183" i="2"/>
  <c r="H183" i="2"/>
  <c r="G184" i="2"/>
  <c r="H184" i="2"/>
  <c r="G185" i="2"/>
  <c r="H185" i="2"/>
  <c r="G186" i="2"/>
  <c r="H186" i="2"/>
  <c r="G187" i="2"/>
  <c r="H187" i="2"/>
  <c r="G188" i="2"/>
  <c r="H188" i="2"/>
  <c r="G189" i="2"/>
  <c r="H189" i="2"/>
  <c r="G190" i="2"/>
  <c r="H190" i="2"/>
  <c r="G191" i="2"/>
  <c r="H191" i="2"/>
  <c r="G192" i="2"/>
  <c r="H192" i="2"/>
  <c r="G193" i="2"/>
  <c r="H193" i="2"/>
  <c r="G194" i="2"/>
  <c r="H194" i="2"/>
  <c r="G195" i="2"/>
  <c r="H195" i="2"/>
  <c r="G196" i="2"/>
  <c r="H196" i="2"/>
  <c r="G197" i="2"/>
  <c r="H197" i="2"/>
  <c r="G198" i="2"/>
  <c r="H198" i="2"/>
  <c r="G199" i="2"/>
  <c r="H199" i="2"/>
  <c r="G200" i="2"/>
  <c r="H200" i="2"/>
  <c r="G201" i="2"/>
  <c r="H201" i="2"/>
  <c r="G202" i="2"/>
  <c r="H202" i="2"/>
  <c r="G203" i="2"/>
  <c r="H203" i="2"/>
  <c r="G204" i="2"/>
  <c r="H204" i="2"/>
  <c r="G205" i="2"/>
  <c r="H205" i="2"/>
  <c r="G206" i="2"/>
  <c r="H206" i="2"/>
  <c r="G207" i="2"/>
  <c r="H207" i="2"/>
  <c r="G208" i="2"/>
  <c r="H208" i="2"/>
  <c r="G209" i="2"/>
  <c r="H209" i="2"/>
  <c r="G210" i="2"/>
  <c r="H210" i="2"/>
  <c r="G211" i="2"/>
  <c r="H211" i="2"/>
  <c r="G212" i="2"/>
  <c r="H212" i="2"/>
  <c r="G213" i="2"/>
  <c r="H213" i="2"/>
  <c r="G214" i="2"/>
  <c r="H214" i="2"/>
  <c r="G215" i="2"/>
  <c r="H215" i="2"/>
  <c r="G216" i="2"/>
  <c r="H216" i="2"/>
  <c r="G217" i="2"/>
  <c r="H217" i="2"/>
  <c r="G218" i="2"/>
  <c r="H218" i="2"/>
  <c r="G219" i="2"/>
  <c r="H219" i="2"/>
  <c r="G220" i="2"/>
  <c r="H220" i="2"/>
  <c r="G221" i="2"/>
  <c r="H221" i="2"/>
  <c r="G222" i="2"/>
  <c r="H222" i="2"/>
  <c r="G223" i="2"/>
  <c r="H223" i="2"/>
  <c r="G224" i="2"/>
  <c r="H224" i="2"/>
  <c r="G225" i="2"/>
  <c r="H225" i="2"/>
  <c r="G226" i="2"/>
  <c r="H226" i="2"/>
  <c r="G227" i="2"/>
  <c r="H227" i="2"/>
  <c r="G228" i="2"/>
  <c r="H228" i="2"/>
  <c r="G229" i="2"/>
  <c r="H229" i="2"/>
  <c r="G230" i="2"/>
  <c r="H230" i="2"/>
  <c r="G231" i="2"/>
  <c r="H231" i="2"/>
  <c r="G232" i="2"/>
  <c r="H232" i="2"/>
  <c r="G233" i="2"/>
  <c r="H233" i="2"/>
  <c r="G234" i="2"/>
  <c r="H234" i="2"/>
  <c r="G235" i="2"/>
  <c r="H235" i="2"/>
  <c r="G236" i="2"/>
  <c r="H236" i="2"/>
  <c r="G237" i="2"/>
  <c r="H237" i="2"/>
  <c r="G238" i="2"/>
  <c r="H238" i="2"/>
  <c r="G239" i="2"/>
  <c r="H239" i="2"/>
  <c r="G240" i="2"/>
  <c r="H240" i="2"/>
  <c r="G241" i="2"/>
  <c r="H241" i="2"/>
  <c r="G242" i="2"/>
  <c r="H242" i="2"/>
  <c r="G243" i="2"/>
  <c r="H243" i="2"/>
  <c r="G244" i="2"/>
  <c r="H244" i="2"/>
  <c r="G245" i="2"/>
  <c r="H245" i="2"/>
  <c r="G246" i="2"/>
  <c r="H246" i="2"/>
  <c r="G247" i="2"/>
  <c r="H247" i="2"/>
  <c r="G248" i="2"/>
  <c r="H248" i="2"/>
  <c r="G249" i="2"/>
  <c r="H249" i="2"/>
  <c r="G250" i="2"/>
  <c r="H250" i="2"/>
  <c r="G251" i="2"/>
  <c r="H251" i="2"/>
  <c r="G252" i="2"/>
  <c r="H252" i="2"/>
  <c r="G253" i="2"/>
  <c r="H253" i="2"/>
  <c r="G254" i="2"/>
  <c r="H254" i="2"/>
  <c r="G255" i="2"/>
  <c r="H255" i="2"/>
  <c r="G256" i="2"/>
  <c r="H256" i="2"/>
  <c r="G257" i="2"/>
  <c r="H257" i="2"/>
  <c r="G258" i="2"/>
  <c r="H258" i="2"/>
  <c r="G259" i="2"/>
  <c r="H259" i="2"/>
  <c r="G260" i="2"/>
  <c r="H260" i="2"/>
  <c r="G261" i="2"/>
  <c r="H261" i="2"/>
  <c r="G262" i="2"/>
  <c r="H262" i="2"/>
  <c r="G263" i="2"/>
  <c r="H263" i="2"/>
  <c r="G264" i="2"/>
  <c r="H264" i="2"/>
  <c r="G265" i="2"/>
  <c r="H265" i="2"/>
  <c r="G266" i="2"/>
  <c r="H266" i="2"/>
  <c r="G267" i="2"/>
  <c r="H267" i="2"/>
  <c r="G268" i="2"/>
  <c r="H268" i="2"/>
  <c r="G269" i="2"/>
  <c r="H269" i="2"/>
  <c r="G270" i="2"/>
  <c r="H270" i="2"/>
  <c r="G271" i="2"/>
  <c r="H271" i="2"/>
  <c r="G272" i="2"/>
  <c r="H272" i="2"/>
  <c r="G273" i="2"/>
  <c r="H273" i="2"/>
  <c r="G274" i="2"/>
  <c r="H274" i="2"/>
  <c r="G275" i="2"/>
  <c r="H275" i="2"/>
  <c r="G276" i="2"/>
  <c r="H276" i="2"/>
  <c r="G277" i="2"/>
  <c r="H277" i="2"/>
  <c r="G278" i="2"/>
  <c r="H278" i="2"/>
  <c r="G279" i="2"/>
  <c r="H279" i="2"/>
  <c r="G280" i="2"/>
  <c r="H280" i="2"/>
  <c r="G281" i="2"/>
  <c r="H281" i="2"/>
  <c r="G282" i="2"/>
  <c r="H282" i="2"/>
  <c r="G283" i="2"/>
  <c r="H283" i="2"/>
  <c r="G284" i="2"/>
  <c r="H284" i="2"/>
  <c r="G285" i="2"/>
  <c r="H285" i="2"/>
  <c r="G286" i="2"/>
  <c r="H286" i="2"/>
  <c r="G287" i="2"/>
  <c r="H287" i="2"/>
  <c r="G288" i="2"/>
  <c r="H288" i="2"/>
  <c r="G289" i="2"/>
  <c r="H289" i="2"/>
  <c r="G290" i="2"/>
  <c r="H290" i="2"/>
  <c r="G291" i="2"/>
  <c r="H291" i="2"/>
  <c r="G292" i="2"/>
  <c r="H292" i="2"/>
  <c r="G293" i="2"/>
  <c r="H293" i="2"/>
  <c r="G294" i="2"/>
  <c r="H294" i="2"/>
  <c r="G295" i="2"/>
  <c r="H295" i="2"/>
  <c r="G296" i="2"/>
  <c r="H296" i="2"/>
  <c r="G297" i="2"/>
  <c r="H297" i="2"/>
  <c r="G298" i="2"/>
  <c r="H298" i="2"/>
  <c r="G299" i="2"/>
  <c r="H299" i="2"/>
  <c r="G300" i="2"/>
  <c r="H300" i="2"/>
  <c r="G301" i="2"/>
  <c r="H301" i="2"/>
  <c r="G302" i="2"/>
  <c r="H302" i="2"/>
  <c r="G303" i="2"/>
  <c r="H303" i="2"/>
  <c r="G304" i="2"/>
  <c r="H304" i="2"/>
  <c r="G305" i="2"/>
  <c r="H305" i="2"/>
  <c r="G306" i="2"/>
  <c r="H306" i="2"/>
  <c r="G307" i="2"/>
  <c r="H307" i="2"/>
  <c r="G308" i="2"/>
  <c r="H308" i="2"/>
  <c r="G309" i="2"/>
  <c r="H309" i="2"/>
  <c r="G310" i="2"/>
  <c r="H310" i="2"/>
  <c r="G311" i="2"/>
  <c r="H311" i="2"/>
  <c r="G312" i="2"/>
  <c r="H312" i="2"/>
  <c r="G313" i="2"/>
  <c r="H313" i="2"/>
  <c r="G314" i="2"/>
  <c r="H314" i="2"/>
  <c r="G315" i="2"/>
  <c r="H315" i="2"/>
  <c r="G316" i="2"/>
  <c r="H316" i="2"/>
  <c r="G317" i="2"/>
  <c r="H317" i="2"/>
  <c r="G318" i="2"/>
  <c r="H318" i="2"/>
  <c r="G319" i="2"/>
  <c r="H319" i="2"/>
  <c r="G320" i="2"/>
  <c r="H320" i="2"/>
  <c r="G321" i="2"/>
  <c r="H321" i="2"/>
  <c r="G322" i="2"/>
  <c r="H322" i="2"/>
  <c r="G323" i="2"/>
  <c r="H323" i="2"/>
  <c r="G324" i="2"/>
  <c r="H324" i="2"/>
  <c r="G325" i="2"/>
  <c r="H325" i="2"/>
  <c r="G326" i="2"/>
  <c r="H326" i="2"/>
  <c r="G327" i="2"/>
  <c r="H327" i="2"/>
  <c r="G328" i="2"/>
  <c r="H328" i="2"/>
  <c r="G329" i="2"/>
  <c r="H329" i="2"/>
  <c r="G330" i="2"/>
  <c r="H330" i="2"/>
  <c r="G331" i="2"/>
  <c r="H331" i="2"/>
  <c r="G332" i="2"/>
  <c r="H332" i="2"/>
  <c r="G333" i="2"/>
  <c r="H333" i="2"/>
  <c r="G334" i="2"/>
  <c r="H334" i="2"/>
  <c r="G335" i="2"/>
  <c r="H335" i="2"/>
  <c r="G336" i="2"/>
  <c r="H336" i="2"/>
  <c r="G337" i="2"/>
  <c r="H337" i="2"/>
  <c r="G338" i="2"/>
  <c r="H338" i="2"/>
  <c r="G339" i="2"/>
  <c r="H339" i="2"/>
  <c r="G340" i="2"/>
  <c r="H340" i="2"/>
  <c r="G341" i="2"/>
  <c r="H341" i="2"/>
  <c r="G342" i="2"/>
  <c r="H342" i="2"/>
  <c r="G343" i="2"/>
  <c r="H343" i="2"/>
  <c r="G344" i="2"/>
  <c r="H344" i="2"/>
  <c r="G345" i="2"/>
  <c r="H345" i="2"/>
  <c r="G346" i="2"/>
  <c r="H346" i="2"/>
  <c r="G347" i="2"/>
  <c r="H347" i="2"/>
  <c r="G348" i="2"/>
  <c r="H348" i="2"/>
  <c r="G349" i="2"/>
  <c r="H349" i="2"/>
  <c r="G350" i="2"/>
  <c r="H350" i="2"/>
  <c r="G351" i="2"/>
  <c r="H351" i="2"/>
  <c r="G352" i="2"/>
  <c r="H352" i="2"/>
  <c r="G353" i="2"/>
  <c r="H353" i="2"/>
  <c r="G354" i="2"/>
  <c r="H354" i="2"/>
  <c r="G355" i="2"/>
  <c r="H355" i="2"/>
  <c r="G356" i="2"/>
  <c r="H356" i="2"/>
  <c r="G357" i="2"/>
  <c r="H357" i="2"/>
  <c r="G358" i="2"/>
  <c r="H358" i="2"/>
  <c r="G359" i="2"/>
  <c r="H359" i="2"/>
  <c r="G360" i="2"/>
  <c r="H360" i="2"/>
  <c r="G361" i="2"/>
  <c r="H361" i="2"/>
  <c r="G362" i="2"/>
  <c r="H362" i="2"/>
  <c r="G363" i="2"/>
  <c r="H363" i="2"/>
  <c r="G364" i="2"/>
  <c r="H364" i="2"/>
  <c r="G365" i="2"/>
  <c r="H365" i="2"/>
  <c r="G366" i="2"/>
  <c r="H366" i="2"/>
  <c r="G367" i="2"/>
  <c r="H367" i="2"/>
  <c r="G368" i="2"/>
  <c r="H368" i="2"/>
  <c r="G369" i="2"/>
  <c r="H369" i="2"/>
  <c r="G370" i="2"/>
  <c r="H370" i="2"/>
  <c r="G371" i="2"/>
  <c r="H371" i="2"/>
  <c r="G372" i="2"/>
  <c r="H372" i="2"/>
  <c r="G373" i="2"/>
  <c r="H373" i="2"/>
  <c r="G374" i="2"/>
  <c r="H374" i="2"/>
  <c r="G375" i="2"/>
  <c r="H375" i="2"/>
  <c r="G376" i="2"/>
  <c r="H376" i="2"/>
  <c r="G377" i="2"/>
  <c r="H377" i="2"/>
  <c r="G378" i="2"/>
  <c r="H378" i="2"/>
  <c r="G379" i="2"/>
  <c r="H379" i="2"/>
  <c r="G380" i="2"/>
  <c r="H380" i="2"/>
  <c r="G381" i="2"/>
  <c r="H381" i="2"/>
  <c r="G382" i="2"/>
  <c r="H382" i="2"/>
  <c r="G383" i="2"/>
  <c r="H383" i="2"/>
  <c r="G384" i="2"/>
  <c r="H384" i="2"/>
  <c r="G385" i="2"/>
  <c r="H385" i="2"/>
  <c r="G386" i="2"/>
  <c r="H386" i="2"/>
  <c r="G387" i="2"/>
  <c r="H387" i="2"/>
  <c r="G388" i="2"/>
  <c r="H388" i="2"/>
  <c r="G389" i="2"/>
  <c r="H389" i="2"/>
  <c r="G390" i="2"/>
  <c r="H390" i="2"/>
  <c r="G391" i="2"/>
  <c r="H391" i="2"/>
  <c r="G392" i="2"/>
  <c r="H392" i="2"/>
  <c r="G393" i="2"/>
  <c r="H393" i="2"/>
  <c r="G394" i="2"/>
  <c r="H394" i="2"/>
  <c r="G395" i="2"/>
  <c r="H395" i="2"/>
  <c r="G396" i="2"/>
  <c r="H396" i="2"/>
  <c r="G397" i="2"/>
  <c r="H397" i="2"/>
  <c r="G398" i="2"/>
  <c r="H398" i="2"/>
  <c r="G399" i="2"/>
  <c r="H399" i="2"/>
  <c r="G400" i="2"/>
  <c r="H400" i="2"/>
  <c r="G401" i="2"/>
  <c r="H401" i="2"/>
  <c r="G402" i="2"/>
  <c r="H402" i="2"/>
  <c r="G403" i="2"/>
  <c r="H403" i="2"/>
  <c r="G404" i="2"/>
  <c r="H404" i="2"/>
  <c r="G405" i="2"/>
  <c r="H405" i="2"/>
  <c r="G406" i="2"/>
  <c r="H406" i="2"/>
  <c r="G407" i="2"/>
  <c r="H407" i="2"/>
  <c r="G408" i="2"/>
  <c r="H408" i="2"/>
  <c r="G409" i="2"/>
  <c r="H409" i="2"/>
  <c r="G410" i="2"/>
  <c r="H410" i="2"/>
  <c r="G411" i="2"/>
  <c r="H411" i="2"/>
  <c r="G412" i="2"/>
  <c r="H412" i="2"/>
  <c r="G413" i="2"/>
  <c r="H413" i="2"/>
  <c r="G414" i="2"/>
  <c r="H414" i="2"/>
  <c r="G415" i="2"/>
  <c r="H415" i="2"/>
  <c r="G416" i="2"/>
  <c r="H416" i="2"/>
  <c r="G417" i="2"/>
  <c r="H417" i="2"/>
  <c r="G418" i="2"/>
  <c r="H418" i="2"/>
  <c r="G419" i="2"/>
  <c r="H419" i="2"/>
  <c r="G420" i="2"/>
  <c r="H420" i="2"/>
  <c r="G421" i="2"/>
  <c r="H421" i="2"/>
  <c r="G422" i="2"/>
  <c r="H422" i="2"/>
  <c r="G423" i="2"/>
  <c r="H423" i="2"/>
  <c r="G424" i="2"/>
  <c r="H424" i="2"/>
  <c r="G425" i="2"/>
  <c r="H425" i="2"/>
  <c r="G426" i="2"/>
  <c r="H426" i="2"/>
  <c r="G427" i="2"/>
  <c r="H427" i="2"/>
  <c r="G428" i="2"/>
  <c r="H428" i="2"/>
  <c r="G429" i="2"/>
  <c r="H429" i="2"/>
  <c r="G430" i="2"/>
  <c r="H430" i="2"/>
  <c r="G431" i="2"/>
  <c r="H431" i="2"/>
  <c r="G432" i="2"/>
  <c r="H432" i="2"/>
  <c r="G433" i="2"/>
  <c r="H433" i="2"/>
  <c r="G434" i="2"/>
  <c r="H434" i="2"/>
  <c r="G435" i="2"/>
  <c r="H435" i="2"/>
  <c r="G436" i="2"/>
  <c r="H436" i="2"/>
  <c r="G437" i="2"/>
  <c r="H437" i="2"/>
  <c r="G438" i="2"/>
  <c r="H438" i="2"/>
  <c r="G439" i="2"/>
  <c r="H439" i="2"/>
  <c r="G440" i="2"/>
  <c r="H440" i="2"/>
  <c r="G441" i="2"/>
  <c r="H441" i="2"/>
  <c r="G442" i="2"/>
  <c r="H442" i="2"/>
  <c r="G443" i="2"/>
  <c r="H443" i="2"/>
  <c r="G444" i="2"/>
  <c r="H444" i="2"/>
  <c r="G445" i="2"/>
  <c r="H445" i="2"/>
  <c r="G446" i="2"/>
  <c r="H446" i="2"/>
  <c r="G447" i="2"/>
  <c r="H447" i="2"/>
  <c r="G448" i="2"/>
  <c r="H448" i="2"/>
  <c r="G449" i="2"/>
  <c r="H449" i="2"/>
  <c r="G450" i="2"/>
  <c r="H450" i="2"/>
  <c r="G451" i="2"/>
  <c r="H451" i="2"/>
  <c r="G452" i="2"/>
  <c r="H452" i="2"/>
  <c r="G453" i="2"/>
  <c r="H453" i="2"/>
  <c r="G454" i="2"/>
  <c r="H454" i="2"/>
  <c r="G455" i="2"/>
  <c r="H455" i="2"/>
  <c r="G456" i="2"/>
  <c r="H456" i="2"/>
  <c r="G457" i="2"/>
  <c r="H457" i="2"/>
  <c r="G458" i="2"/>
  <c r="H458" i="2"/>
  <c r="G459" i="2"/>
  <c r="H459" i="2"/>
  <c r="G460" i="2"/>
  <c r="H460" i="2"/>
  <c r="G461" i="2"/>
  <c r="H461" i="2"/>
  <c r="G462" i="2"/>
  <c r="H462" i="2"/>
  <c r="G463" i="2"/>
  <c r="H463" i="2"/>
  <c r="G464" i="2"/>
  <c r="H464" i="2"/>
  <c r="G465" i="2"/>
  <c r="H465" i="2"/>
  <c r="G466" i="2"/>
  <c r="H466" i="2"/>
  <c r="G467" i="2"/>
  <c r="H467" i="2"/>
  <c r="G468" i="2"/>
  <c r="H468" i="2"/>
  <c r="G469" i="2"/>
  <c r="H469" i="2"/>
  <c r="G470" i="2"/>
  <c r="H470" i="2"/>
  <c r="G471" i="2"/>
  <c r="H471" i="2"/>
  <c r="G472" i="2"/>
  <c r="H472" i="2"/>
  <c r="G473" i="2"/>
  <c r="H473" i="2"/>
  <c r="G474" i="2"/>
  <c r="H474" i="2"/>
  <c r="G475" i="2"/>
  <c r="H475" i="2"/>
  <c r="G476" i="2"/>
  <c r="H476" i="2"/>
  <c r="G477" i="2"/>
  <c r="H477" i="2"/>
  <c r="G478" i="2"/>
  <c r="H478" i="2"/>
  <c r="G479" i="2"/>
  <c r="H479" i="2"/>
  <c r="G480" i="2"/>
  <c r="H480" i="2"/>
  <c r="G481" i="2"/>
  <c r="H481" i="2"/>
  <c r="G482" i="2"/>
  <c r="H482" i="2"/>
  <c r="G483" i="2"/>
  <c r="H483" i="2"/>
  <c r="G484" i="2"/>
  <c r="H484" i="2"/>
  <c r="G485" i="2"/>
  <c r="H485" i="2"/>
  <c r="G486" i="2"/>
  <c r="H486" i="2"/>
  <c r="G487" i="2"/>
  <c r="H487" i="2"/>
  <c r="G488" i="2"/>
  <c r="H488" i="2"/>
  <c r="G489" i="2"/>
  <c r="H489" i="2"/>
  <c r="G490" i="2"/>
  <c r="H490" i="2"/>
  <c r="G491" i="2"/>
  <c r="H491" i="2"/>
  <c r="G492" i="2"/>
  <c r="H492" i="2"/>
  <c r="G493" i="2"/>
  <c r="H493" i="2"/>
  <c r="G494" i="2"/>
  <c r="H494" i="2"/>
  <c r="G495" i="2"/>
  <c r="H495" i="2"/>
  <c r="G496" i="2"/>
  <c r="H496" i="2"/>
  <c r="G497" i="2"/>
  <c r="H497" i="2"/>
  <c r="G498" i="2"/>
  <c r="H498" i="2"/>
  <c r="G499" i="2"/>
  <c r="H499" i="2"/>
  <c r="G500" i="2"/>
  <c r="H500" i="2"/>
  <c r="G501" i="2"/>
  <c r="H501" i="2"/>
  <c r="G502" i="2"/>
  <c r="H502" i="2"/>
  <c r="G503" i="2"/>
  <c r="H503" i="2"/>
  <c r="G504" i="2"/>
  <c r="H504" i="2"/>
  <c r="G505" i="2"/>
  <c r="H505" i="2"/>
  <c r="G506" i="2"/>
  <c r="H506" i="2"/>
  <c r="G507" i="2"/>
  <c r="H507" i="2"/>
  <c r="G508" i="2"/>
  <c r="H508" i="2"/>
  <c r="G509" i="2"/>
  <c r="H509" i="2"/>
  <c r="G510" i="2"/>
  <c r="H510" i="2"/>
  <c r="G511" i="2"/>
  <c r="H511" i="2"/>
  <c r="G512" i="2"/>
  <c r="H512" i="2"/>
  <c r="G513" i="2"/>
  <c r="H513" i="2"/>
  <c r="G514" i="2"/>
  <c r="H514" i="2"/>
  <c r="G515" i="2"/>
  <c r="H515" i="2"/>
  <c r="G516" i="2"/>
  <c r="H516" i="2"/>
  <c r="G517" i="2"/>
  <c r="H517" i="2"/>
  <c r="G518" i="2"/>
  <c r="H518" i="2"/>
  <c r="G519" i="2"/>
  <c r="H519" i="2"/>
  <c r="G520" i="2"/>
  <c r="H520" i="2"/>
  <c r="G521" i="2"/>
  <c r="H521" i="2"/>
  <c r="G522" i="2"/>
  <c r="H522" i="2"/>
  <c r="G523" i="2"/>
  <c r="H523" i="2"/>
  <c r="G524" i="2"/>
  <c r="H524" i="2"/>
  <c r="G525" i="2"/>
  <c r="H525" i="2"/>
  <c r="G526" i="2"/>
  <c r="H526" i="2"/>
  <c r="G527" i="2"/>
  <c r="H527" i="2"/>
  <c r="G528" i="2"/>
  <c r="H528" i="2"/>
  <c r="G529" i="2"/>
  <c r="H529" i="2"/>
  <c r="G530" i="2"/>
  <c r="H530" i="2"/>
  <c r="G531" i="2"/>
  <c r="H531" i="2"/>
  <c r="G532" i="2"/>
  <c r="H532" i="2"/>
  <c r="G533" i="2"/>
  <c r="H533" i="2"/>
  <c r="G534" i="2"/>
  <c r="H534" i="2"/>
  <c r="G535" i="2"/>
  <c r="H535" i="2"/>
  <c r="G536" i="2"/>
  <c r="H536" i="2"/>
  <c r="G537" i="2"/>
  <c r="H537" i="2"/>
  <c r="G538" i="2"/>
  <c r="H538" i="2"/>
  <c r="G539" i="2"/>
  <c r="H539" i="2"/>
  <c r="G540" i="2"/>
  <c r="H540" i="2"/>
  <c r="G541" i="2"/>
  <c r="H541" i="2"/>
  <c r="G542" i="2"/>
  <c r="H542" i="2"/>
  <c r="G543" i="2"/>
  <c r="H543" i="2"/>
  <c r="G544" i="2"/>
  <c r="H544" i="2"/>
  <c r="G545" i="2"/>
  <c r="H545" i="2"/>
  <c r="G546" i="2"/>
  <c r="H546" i="2"/>
  <c r="G547" i="2"/>
  <c r="H547" i="2"/>
  <c r="G548" i="2"/>
  <c r="H548" i="2"/>
  <c r="G549" i="2"/>
  <c r="H549" i="2"/>
  <c r="G550" i="2"/>
  <c r="H550" i="2"/>
  <c r="G551" i="2"/>
  <c r="H551" i="2"/>
  <c r="G552" i="2"/>
  <c r="H552" i="2"/>
  <c r="G553" i="2"/>
  <c r="H553" i="2"/>
  <c r="G554" i="2"/>
  <c r="H554" i="2"/>
  <c r="G555" i="2"/>
  <c r="H555" i="2"/>
  <c r="G556" i="2"/>
  <c r="H556" i="2"/>
  <c r="G557" i="2"/>
  <c r="H557" i="2"/>
  <c r="G558" i="2"/>
  <c r="H558" i="2"/>
  <c r="G559" i="2"/>
  <c r="H559" i="2"/>
  <c r="G560" i="2"/>
  <c r="H560" i="2"/>
  <c r="G561" i="2"/>
  <c r="H561" i="2"/>
  <c r="G562" i="2"/>
  <c r="H562" i="2"/>
  <c r="G563" i="2"/>
  <c r="H563" i="2"/>
  <c r="G564" i="2"/>
  <c r="H564" i="2"/>
  <c r="G565" i="2"/>
  <c r="H565" i="2"/>
  <c r="G566" i="2"/>
  <c r="H566" i="2"/>
  <c r="G567" i="2"/>
  <c r="H567" i="2"/>
  <c r="G568" i="2"/>
  <c r="H568" i="2"/>
  <c r="G569" i="2"/>
  <c r="H569" i="2"/>
  <c r="G570" i="2"/>
  <c r="H570" i="2"/>
  <c r="G571" i="2"/>
  <c r="H571" i="2"/>
  <c r="G572" i="2"/>
  <c r="H572" i="2"/>
  <c r="G573" i="2"/>
  <c r="H573" i="2"/>
  <c r="G574" i="2"/>
  <c r="H574" i="2"/>
  <c r="G575" i="2"/>
  <c r="H575" i="2"/>
  <c r="G576" i="2"/>
  <c r="H576" i="2"/>
  <c r="G577" i="2"/>
  <c r="H577" i="2"/>
  <c r="G578" i="2"/>
  <c r="H578" i="2"/>
  <c r="G579" i="2"/>
  <c r="H579" i="2"/>
  <c r="G580" i="2"/>
  <c r="H580" i="2"/>
  <c r="G581" i="2"/>
  <c r="H581" i="2"/>
  <c r="G582" i="2"/>
  <c r="H582" i="2"/>
  <c r="G583" i="2"/>
  <c r="H583" i="2"/>
  <c r="G584" i="2"/>
  <c r="H584" i="2"/>
  <c r="G585" i="2"/>
  <c r="H585" i="2"/>
  <c r="G586" i="2"/>
  <c r="H586" i="2"/>
  <c r="G587" i="2"/>
  <c r="H587" i="2"/>
  <c r="G588" i="2"/>
  <c r="H588" i="2"/>
  <c r="G589" i="2"/>
  <c r="H589" i="2"/>
  <c r="G590" i="2"/>
  <c r="H590" i="2"/>
  <c r="G591" i="2"/>
  <c r="H591" i="2"/>
  <c r="G592" i="2"/>
  <c r="H592" i="2"/>
  <c r="G593" i="2"/>
  <c r="H593" i="2"/>
  <c r="G594" i="2"/>
  <c r="H594" i="2"/>
  <c r="G595" i="2"/>
  <c r="H595" i="2"/>
  <c r="G596" i="2"/>
  <c r="H596" i="2"/>
  <c r="G597" i="2"/>
  <c r="H597" i="2"/>
  <c r="G598" i="2"/>
  <c r="H598" i="2"/>
  <c r="G599" i="2"/>
  <c r="H599" i="2"/>
  <c r="G600" i="2"/>
  <c r="H600" i="2"/>
  <c r="G601" i="2"/>
  <c r="H601" i="2"/>
  <c r="G602" i="2"/>
  <c r="H602" i="2"/>
  <c r="G603" i="2"/>
  <c r="H603" i="2"/>
  <c r="G604" i="2"/>
  <c r="H604" i="2"/>
  <c r="G605" i="2"/>
  <c r="H605" i="2"/>
  <c r="G606" i="2"/>
  <c r="H606" i="2"/>
  <c r="G607" i="2"/>
  <c r="H607" i="2"/>
  <c r="G608" i="2"/>
  <c r="H608" i="2"/>
  <c r="G609" i="2"/>
  <c r="H609" i="2"/>
  <c r="G610" i="2"/>
  <c r="H610" i="2"/>
  <c r="G611" i="2"/>
  <c r="H611" i="2"/>
  <c r="G612" i="2"/>
  <c r="H612" i="2"/>
  <c r="G613" i="2"/>
  <c r="H613" i="2"/>
  <c r="G614" i="2"/>
  <c r="H614" i="2"/>
  <c r="G615" i="2"/>
  <c r="H615" i="2"/>
  <c r="G616" i="2"/>
  <c r="H616" i="2"/>
  <c r="G617" i="2"/>
  <c r="H617" i="2"/>
  <c r="G618" i="2"/>
  <c r="H618" i="2"/>
  <c r="G619" i="2"/>
  <c r="H619" i="2"/>
  <c r="G620" i="2"/>
  <c r="H620" i="2"/>
  <c r="G621" i="2"/>
  <c r="H621" i="2"/>
  <c r="G622" i="2"/>
  <c r="H622" i="2"/>
  <c r="G623" i="2"/>
  <c r="H623" i="2"/>
  <c r="G624" i="2"/>
  <c r="H624" i="2"/>
  <c r="G625" i="2"/>
  <c r="H625" i="2"/>
  <c r="G626" i="2"/>
  <c r="H626" i="2"/>
  <c r="G627" i="2"/>
  <c r="H627" i="2"/>
  <c r="G628" i="2"/>
  <c r="H628" i="2"/>
  <c r="G629" i="2"/>
  <c r="H629" i="2"/>
  <c r="G630" i="2"/>
  <c r="H630" i="2"/>
  <c r="G631" i="2"/>
  <c r="H631" i="2"/>
  <c r="G632" i="2"/>
  <c r="H632" i="2"/>
  <c r="G633" i="2"/>
  <c r="H633" i="2"/>
  <c r="G634" i="2"/>
  <c r="H634" i="2"/>
  <c r="G635" i="2"/>
  <c r="H635" i="2"/>
  <c r="G636" i="2"/>
  <c r="H636" i="2"/>
  <c r="G637" i="2"/>
  <c r="H637" i="2"/>
  <c r="G638" i="2"/>
  <c r="H638" i="2"/>
  <c r="G639" i="2"/>
  <c r="H639" i="2"/>
  <c r="G640" i="2"/>
  <c r="H640" i="2"/>
  <c r="G641" i="2"/>
  <c r="H641" i="2"/>
  <c r="G642" i="2"/>
  <c r="H642" i="2"/>
  <c r="G643" i="2"/>
  <c r="H643" i="2"/>
  <c r="G644" i="2"/>
  <c r="H644" i="2"/>
  <c r="G645" i="2"/>
  <c r="H645" i="2"/>
  <c r="G646" i="2"/>
  <c r="H646" i="2"/>
  <c r="G647" i="2"/>
  <c r="H647" i="2"/>
  <c r="G648" i="2"/>
  <c r="H648" i="2"/>
  <c r="G649" i="2"/>
  <c r="H649" i="2"/>
  <c r="G650" i="2"/>
  <c r="H650" i="2"/>
  <c r="G651" i="2"/>
  <c r="H651" i="2"/>
  <c r="G652" i="2"/>
  <c r="H652" i="2"/>
  <c r="G653" i="2"/>
  <c r="H653" i="2"/>
  <c r="G654" i="2"/>
  <c r="H654" i="2"/>
  <c r="G655" i="2"/>
  <c r="H655" i="2"/>
  <c r="G656" i="2"/>
  <c r="H656" i="2"/>
  <c r="G657" i="2"/>
  <c r="H657" i="2"/>
  <c r="G658" i="2"/>
  <c r="H658" i="2"/>
  <c r="G659" i="2"/>
  <c r="H659" i="2"/>
  <c r="G660" i="2"/>
  <c r="H660" i="2"/>
  <c r="G661" i="2"/>
  <c r="H661" i="2"/>
  <c r="G662" i="2"/>
  <c r="H662" i="2"/>
  <c r="G663" i="2"/>
  <c r="H663" i="2"/>
  <c r="G664" i="2"/>
  <c r="H664" i="2"/>
  <c r="G665" i="2"/>
  <c r="H665" i="2"/>
  <c r="G666" i="2"/>
  <c r="H666" i="2"/>
  <c r="G667" i="2"/>
  <c r="H667" i="2"/>
  <c r="G668" i="2"/>
  <c r="H668" i="2"/>
  <c r="G669" i="2"/>
  <c r="H669" i="2"/>
  <c r="G670" i="2"/>
  <c r="H670" i="2"/>
  <c r="G671" i="2"/>
  <c r="H671" i="2"/>
  <c r="G672" i="2"/>
  <c r="H672" i="2"/>
  <c r="G673" i="2"/>
  <c r="H673" i="2"/>
  <c r="G674" i="2"/>
  <c r="H674" i="2"/>
  <c r="G675" i="2"/>
  <c r="H675" i="2"/>
  <c r="G676" i="2"/>
  <c r="H676" i="2"/>
  <c r="G677" i="2"/>
  <c r="H677" i="2"/>
  <c r="G678" i="2"/>
  <c r="H678" i="2"/>
  <c r="G679" i="2"/>
  <c r="H679" i="2"/>
  <c r="G680" i="2"/>
  <c r="H680" i="2"/>
  <c r="G681" i="2"/>
  <c r="H681" i="2"/>
  <c r="G682" i="2"/>
  <c r="H682" i="2"/>
  <c r="G683" i="2"/>
  <c r="H683" i="2"/>
  <c r="G684" i="2"/>
  <c r="H684" i="2"/>
  <c r="G685" i="2"/>
  <c r="H685" i="2"/>
  <c r="G686" i="2"/>
  <c r="H686" i="2"/>
  <c r="G687" i="2"/>
  <c r="H687" i="2"/>
  <c r="G688" i="2"/>
  <c r="H688" i="2"/>
  <c r="G689" i="2"/>
  <c r="H689" i="2"/>
  <c r="G690" i="2"/>
  <c r="H690" i="2"/>
  <c r="G691" i="2"/>
  <c r="H691" i="2"/>
  <c r="G692" i="2"/>
  <c r="H692" i="2"/>
  <c r="G693" i="2"/>
  <c r="H693" i="2"/>
  <c r="G694" i="2"/>
  <c r="H694" i="2"/>
  <c r="G695" i="2"/>
  <c r="H695" i="2"/>
  <c r="G696" i="2"/>
  <c r="H696" i="2"/>
  <c r="G697" i="2"/>
  <c r="H697" i="2"/>
  <c r="G698" i="2"/>
  <c r="H698" i="2"/>
  <c r="G699" i="2"/>
  <c r="H699" i="2"/>
  <c r="G700" i="2"/>
  <c r="H700" i="2"/>
  <c r="G701" i="2"/>
  <c r="H701" i="2"/>
  <c r="G702" i="2"/>
  <c r="H702" i="2"/>
  <c r="G703" i="2"/>
  <c r="H703" i="2"/>
  <c r="G704" i="2"/>
  <c r="H704" i="2"/>
  <c r="G705" i="2"/>
  <c r="H705" i="2"/>
  <c r="G706" i="2"/>
  <c r="H706" i="2"/>
  <c r="G707" i="2"/>
  <c r="H707" i="2"/>
  <c r="G708" i="2"/>
  <c r="H708" i="2"/>
  <c r="G709" i="2"/>
  <c r="H709" i="2"/>
  <c r="G710" i="2"/>
  <c r="H710" i="2"/>
  <c r="G711" i="2"/>
  <c r="H711" i="2"/>
  <c r="G712" i="2"/>
  <c r="H712" i="2"/>
  <c r="G713" i="2"/>
  <c r="H713" i="2"/>
  <c r="G714" i="2"/>
  <c r="H714" i="2"/>
  <c r="G715" i="2"/>
  <c r="H715" i="2"/>
  <c r="G716" i="2"/>
  <c r="H716" i="2"/>
  <c r="G717" i="2"/>
  <c r="H717" i="2"/>
  <c r="G718" i="2"/>
  <c r="H718" i="2"/>
  <c r="G719" i="2"/>
  <c r="H719" i="2"/>
  <c r="G720" i="2"/>
  <c r="H720" i="2"/>
  <c r="G721" i="2"/>
  <c r="H721" i="2"/>
  <c r="G722" i="2"/>
  <c r="H722" i="2"/>
  <c r="G723" i="2"/>
  <c r="H723" i="2"/>
  <c r="G724" i="2"/>
  <c r="H724" i="2"/>
  <c r="G725" i="2"/>
  <c r="H725" i="2"/>
  <c r="G726" i="2"/>
  <c r="H726" i="2"/>
  <c r="G727" i="2"/>
  <c r="H727" i="2"/>
  <c r="G728" i="2"/>
  <c r="H728" i="2"/>
  <c r="G729" i="2"/>
  <c r="H729" i="2"/>
  <c r="G730" i="2"/>
  <c r="H730" i="2"/>
  <c r="G731" i="2"/>
  <c r="H731" i="2"/>
  <c r="G732" i="2"/>
  <c r="H732" i="2"/>
  <c r="G733" i="2"/>
  <c r="H733" i="2"/>
  <c r="G734" i="2"/>
  <c r="H734" i="2"/>
  <c r="G735" i="2"/>
  <c r="H735" i="2"/>
  <c r="G736" i="2"/>
  <c r="H736" i="2"/>
  <c r="G737" i="2"/>
  <c r="H737" i="2"/>
  <c r="G738" i="2"/>
  <c r="H738" i="2"/>
  <c r="G739" i="2"/>
  <c r="H739" i="2"/>
  <c r="G740" i="2"/>
  <c r="H740" i="2"/>
  <c r="G741" i="2"/>
  <c r="H741" i="2"/>
  <c r="G742" i="2"/>
  <c r="H742" i="2"/>
  <c r="G743" i="2"/>
  <c r="H743" i="2"/>
  <c r="G744" i="2"/>
  <c r="H744" i="2"/>
  <c r="G745" i="2"/>
  <c r="H745" i="2"/>
  <c r="G746" i="2"/>
  <c r="H746" i="2"/>
  <c r="G747" i="2"/>
  <c r="H747" i="2"/>
  <c r="G748" i="2"/>
  <c r="H748" i="2"/>
  <c r="G749" i="2"/>
  <c r="H749" i="2"/>
  <c r="G750" i="2"/>
  <c r="H750" i="2"/>
  <c r="G751" i="2"/>
  <c r="H751" i="2"/>
  <c r="G752" i="2"/>
  <c r="H752" i="2"/>
  <c r="G753" i="2"/>
  <c r="H753" i="2"/>
  <c r="G754" i="2"/>
  <c r="H754" i="2"/>
  <c r="G755" i="2"/>
  <c r="H755" i="2"/>
  <c r="G756" i="2"/>
  <c r="H756" i="2"/>
  <c r="G757" i="2"/>
  <c r="H757" i="2"/>
  <c r="G758" i="2"/>
  <c r="H758" i="2"/>
  <c r="G759" i="2"/>
  <c r="H759" i="2"/>
  <c r="G760" i="2"/>
  <c r="H760" i="2"/>
  <c r="G761" i="2"/>
  <c r="H761" i="2"/>
  <c r="G762" i="2"/>
  <c r="H762" i="2"/>
  <c r="G763" i="2"/>
  <c r="H763" i="2"/>
  <c r="G764" i="2"/>
  <c r="H764" i="2"/>
  <c r="G765" i="2"/>
  <c r="H765" i="2"/>
  <c r="G766" i="2"/>
  <c r="H766" i="2"/>
  <c r="G767" i="2"/>
  <c r="H767" i="2"/>
  <c r="G768" i="2"/>
  <c r="H768" i="2"/>
  <c r="G769" i="2"/>
  <c r="H769" i="2"/>
  <c r="G770" i="2"/>
  <c r="H770" i="2"/>
  <c r="G771" i="2"/>
  <c r="H771" i="2"/>
  <c r="G772" i="2"/>
  <c r="H772" i="2"/>
  <c r="G773" i="2"/>
  <c r="H773" i="2"/>
  <c r="G774" i="2"/>
  <c r="H774" i="2"/>
  <c r="G775" i="2"/>
  <c r="H775" i="2"/>
  <c r="G776" i="2"/>
  <c r="H776" i="2"/>
  <c r="G777" i="2"/>
  <c r="H777" i="2"/>
  <c r="G778" i="2"/>
  <c r="H778" i="2"/>
  <c r="G779" i="2"/>
  <c r="H779" i="2"/>
  <c r="G780" i="2"/>
  <c r="H780" i="2"/>
  <c r="G781" i="2"/>
  <c r="H781" i="2"/>
  <c r="G782" i="2"/>
  <c r="H782" i="2"/>
  <c r="G783" i="2"/>
  <c r="H783" i="2"/>
  <c r="G784" i="2"/>
  <c r="H784" i="2"/>
  <c r="G785" i="2"/>
  <c r="H785" i="2"/>
  <c r="G786" i="2"/>
  <c r="H786" i="2"/>
  <c r="G787" i="2"/>
  <c r="H787" i="2"/>
  <c r="G788" i="2"/>
  <c r="H788" i="2"/>
  <c r="G789" i="2"/>
  <c r="H789" i="2"/>
  <c r="G790" i="2"/>
  <c r="H790" i="2"/>
  <c r="G791" i="2"/>
  <c r="H791" i="2"/>
  <c r="G792" i="2"/>
  <c r="H792" i="2"/>
  <c r="G793" i="2"/>
  <c r="H793" i="2"/>
  <c r="G794" i="2"/>
  <c r="H794" i="2"/>
  <c r="G795" i="2"/>
  <c r="H795" i="2"/>
  <c r="G796" i="2"/>
  <c r="H796" i="2"/>
  <c r="G797" i="2"/>
  <c r="H797" i="2"/>
  <c r="G798" i="2"/>
  <c r="H798" i="2"/>
  <c r="G799" i="2"/>
  <c r="H799" i="2"/>
  <c r="G800" i="2"/>
  <c r="H800" i="2"/>
  <c r="G801" i="2"/>
  <c r="H801" i="2"/>
  <c r="G802" i="2"/>
  <c r="H802" i="2"/>
  <c r="G803" i="2"/>
  <c r="H803" i="2"/>
  <c r="G804" i="2"/>
  <c r="H804" i="2"/>
  <c r="G805" i="2"/>
  <c r="H805" i="2"/>
  <c r="G806" i="2"/>
  <c r="H806" i="2"/>
  <c r="G807" i="2"/>
  <c r="H807" i="2"/>
  <c r="G808" i="2"/>
  <c r="H808" i="2"/>
  <c r="G809" i="2"/>
  <c r="H809" i="2"/>
  <c r="G810" i="2"/>
  <c r="H810" i="2"/>
  <c r="G811" i="2"/>
  <c r="H811" i="2"/>
  <c r="G812" i="2"/>
  <c r="H812" i="2"/>
  <c r="G813" i="2"/>
  <c r="H813" i="2"/>
  <c r="G814" i="2"/>
  <c r="H814" i="2"/>
  <c r="G815" i="2"/>
  <c r="H815" i="2"/>
  <c r="G816" i="2"/>
  <c r="H816" i="2"/>
  <c r="G817" i="2"/>
  <c r="H817" i="2"/>
  <c r="G818" i="2"/>
  <c r="H818" i="2"/>
  <c r="G819" i="2"/>
  <c r="H819" i="2"/>
  <c r="G820" i="2"/>
  <c r="H820" i="2"/>
  <c r="G821" i="2"/>
  <c r="H821" i="2"/>
  <c r="G822" i="2"/>
  <c r="H822" i="2"/>
  <c r="G823" i="2"/>
  <c r="H823" i="2"/>
  <c r="G824" i="2"/>
  <c r="H824" i="2"/>
  <c r="G825" i="2"/>
  <c r="H825" i="2"/>
  <c r="G826" i="2"/>
  <c r="H826" i="2"/>
  <c r="G827" i="2"/>
  <c r="H827" i="2"/>
  <c r="G828" i="2"/>
  <c r="H828" i="2"/>
  <c r="G829" i="2"/>
  <c r="H829" i="2"/>
  <c r="G830" i="2"/>
  <c r="H830" i="2"/>
  <c r="G831" i="2"/>
  <c r="H831" i="2"/>
  <c r="G832" i="2"/>
  <c r="H832" i="2"/>
  <c r="G833" i="2"/>
  <c r="H833" i="2"/>
  <c r="G834" i="2"/>
  <c r="H834" i="2"/>
  <c r="G835" i="2"/>
  <c r="H835" i="2"/>
  <c r="G836" i="2"/>
  <c r="H836" i="2"/>
  <c r="G837" i="2"/>
  <c r="H837" i="2"/>
  <c r="G838" i="2"/>
  <c r="H838" i="2"/>
  <c r="G839" i="2"/>
  <c r="H839" i="2"/>
  <c r="G840" i="2"/>
  <c r="H840" i="2"/>
  <c r="G841" i="2"/>
  <c r="H841" i="2"/>
  <c r="G842" i="2"/>
  <c r="H842" i="2"/>
  <c r="G843" i="2"/>
  <c r="H843" i="2"/>
  <c r="G844" i="2"/>
  <c r="H844" i="2"/>
  <c r="G845" i="2"/>
  <c r="H845" i="2"/>
  <c r="G846" i="2"/>
  <c r="H846" i="2"/>
  <c r="G847" i="2"/>
  <c r="H847" i="2"/>
  <c r="G848" i="2"/>
  <c r="H848" i="2"/>
  <c r="G849" i="2"/>
  <c r="H849" i="2"/>
  <c r="G850" i="2"/>
  <c r="H850" i="2"/>
  <c r="G851" i="2"/>
  <c r="H851" i="2"/>
  <c r="G852" i="2"/>
  <c r="H852" i="2"/>
  <c r="G853" i="2"/>
  <c r="H853" i="2"/>
  <c r="G854" i="2"/>
  <c r="H854" i="2"/>
  <c r="G855" i="2"/>
  <c r="H855" i="2"/>
  <c r="G856" i="2"/>
  <c r="H856" i="2"/>
  <c r="G857" i="2"/>
  <c r="H857" i="2"/>
  <c r="G858" i="2"/>
  <c r="H858" i="2"/>
  <c r="G859" i="2"/>
  <c r="H859" i="2"/>
  <c r="G860" i="2"/>
  <c r="H860" i="2"/>
  <c r="G861" i="2"/>
  <c r="H861" i="2"/>
  <c r="G862" i="2"/>
  <c r="H862" i="2"/>
  <c r="G863" i="2"/>
  <c r="H863" i="2"/>
  <c r="G864" i="2"/>
  <c r="H864" i="2"/>
  <c r="G865" i="2"/>
  <c r="H865" i="2"/>
  <c r="G866" i="2"/>
  <c r="H866" i="2"/>
  <c r="G867" i="2"/>
  <c r="H867" i="2"/>
  <c r="G868" i="2"/>
  <c r="H868" i="2"/>
  <c r="G869" i="2"/>
  <c r="H869" i="2"/>
  <c r="G870" i="2"/>
  <c r="H870" i="2"/>
  <c r="G871" i="2"/>
  <c r="H871" i="2"/>
  <c r="G872" i="2"/>
  <c r="H872" i="2"/>
  <c r="G873" i="2"/>
  <c r="H873" i="2"/>
  <c r="G874" i="2"/>
  <c r="H874" i="2"/>
  <c r="G875" i="2"/>
  <c r="H875" i="2"/>
  <c r="G876" i="2"/>
  <c r="H876" i="2"/>
  <c r="G877" i="2"/>
  <c r="H877" i="2"/>
  <c r="G878" i="2"/>
  <c r="H878" i="2"/>
  <c r="G879" i="2"/>
  <c r="H879" i="2"/>
  <c r="G880" i="2"/>
  <c r="H880" i="2"/>
  <c r="G881" i="2"/>
  <c r="H881" i="2"/>
  <c r="G882" i="2"/>
  <c r="H882" i="2"/>
  <c r="G883" i="2"/>
  <c r="H883" i="2"/>
  <c r="G884" i="2"/>
  <c r="H884" i="2"/>
  <c r="G885" i="2"/>
  <c r="H885" i="2"/>
  <c r="G886" i="2"/>
  <c r="H886" i="2"/>
  <c r="G887" i="2"/>
  <c r="H887" i="2"/>
  <c r="G888" i="2"/>
  <c r="H888" i="2"/>
  <c r="G889" i="2"/>
  <c r="H889" i="2"/>
  <c r="G890" i="2"/>
  <c r="H890" i="2"/>
  <c r="G891" i="2"/>
  <c r="H891" i="2"/>
  <c r="G892" i="2"/>
  <c r="H892" i="2"/>
  <c r="G893" i="2"/>
  <c r="H893" i="2"/>
  <c r="G894" i="2"/>
  <c r="H894" i="2"/>
  <c r="G895" i="2"/>
  <c r="H895" i="2"/>
  <c r="G896" i="2"/>
  <c r="H896" i="2"/>
  <c r="G897" i="2"/>
  <c r="H897" i="2"/>
  <c r="G898" i="2"/>
  <c r="H898" i="2"/>
  <c r="G899" i="2"/>
  <c r="H899" i="2"/>
  <c r="G900" i="2"/>
  <c r="H900" i="2"/>
  <c r="G901" i="2"/>
  <c r="H901" i="2"/>
  <c r="G902" i="2"/>
  <c r="H902" i="2"/>
  <c r="G903" i="2"/>
  <c r="H903" i="2"/>
  <c r="G904" i="2"/>
  <c r="H904" i="2"/>
  <c r="G905" i="2"/>
  <c r="H905" i="2"/>
  <c r="G906" i="2"/>
  <c r="H906" i="2"/>
  <c r="G907" i="2"/>
  <c r="H907" i="2"/>
  <c r="G908" i="2"/>
  <c r="H908" i="2"/>
  <c r="G909" i="2"/>
  <c r="H909" i="2"/>
  <c r="G910" i="2"/>
  <c r="H910" i="2"/>
  <c r="G911" i="2"/>
  <c r="H911" i="2"/>
  <c r="G912" i="2"/>
  <c r="H912" i="2"/>
  <c r="G913" i="2"/>
  <c r="H913" i="2"/>
  <c r="G914" i="2"/>
  <c r="H914" i="2"/>
  <c r="G915" i="2"/>
  <c r="H915" i="2"/>
  <c r="G916" i="2"/>
  <c r="H916" i="2"/>
  <c r="G917" i="2"/>
  <c r="H917" i="2"/>
  <c r="G918" i="2"/>
  <c r="H918" i="2"/>
  <c r="G919" i="2"/>
  <c r="H919" i="2"/>
  <c r="G920" i="2"/>
  <c r="H920" i="2"/>
  <c r="G921" i="2"/>
  <c r="H921" i="2"/>
  <c r="G922" i="2"/>
  <c r="H922" i="2"/>
  <c r="G923" i="2"/>
  <c r="H923" i="2"/>
  <c r="G924" i="2"/>
  <c r="H924" i="2"/>
  <c r="G925" i="2"/>
  <c r="H925" i="2"/>
  <c r="G926" i="2"/>
  <c r="H926" i="2"/>
  <c r="G927" i="2"/>
  <c r="H927" i="2"/>
  <c r="G928" i="2"/>
  <c r="H928" i="2"/>
  <c r="G929" i="2"/>
  <c r="H929" i="2"/>
  <c r="G930" i="2"/>
  <c r="H930" i="2"/>
  <c r="G931" i="2"/>
  <c r="H931" i="2"/>
  <c r="G932" i="2"/>
  <c r="H932" i="2"/>
  <c r="G933" i="2"/>
  <c r="H933" i="2"/>
  <c r="G934" i="2"/>
  <c r="H934" i="2"/>
  <c r="G935" i="2"/>
  <c r="H935" i="2"/>
  <c r="G936" i="2"/>
  <c r="H936" i="2"/>
  <c r="G937" i="2"/>
  <c r="H937" i="2"/>
  <c r="G938" i="2"/>
  <c r="H938" i="2"/>
  <c r="G939" i="2"/>
  <c r="H939" i="2"/>
  <c r="G940" i="2"/>
  <c r="H940" i="2"/>
  <c r="G941" i="2"/>
  <c r="H941" i="2"/>
  <c r="G942" i="2"/>
  <c r="H942" i="2"/>
  <c r="G943" i="2"/>
  <c r="H943" i="2"/>
  <c r="G944" i="2"/>
  <c r="H944" i="2"/>
  <c r="G945" i="2"/>
  <c r="H945" i="2"/>
  <c r="G946" i="2"/>
  <c r="H946" i="2"/>
  <c r="G947" i="2"/>
  <c r="H947" i="2"/>
  <c r="G948" i="2"/>
  <c r="H948" i="2"/>
  <c r="G949" i="2"/>
  <c r="H949" i="2"/>
  <c r="G950" i="2"/>
  <c r="H950" i="2"/>
  <c r="G951" i="2"/>
  <c r="H951" i="2"/>
  <c r="G952" i="2"/>
  <c r="H952" i="2"/>
  <c r="G953" i="2"/>
  <c r="H953" i="2"/>
  <c r="G954" i="2"/>
  <c r="H954" i="2"/>
  <c r="G955" i="2"/>
  <c r="H955" i="2"/>
  <c r="G956" i="2"/>
  <c r="H956" i="2"/>
  <c r="G957" i="2"/>
  <c r="H957" i="2"/>
  <c r="G958" i="2"/>
  <c r="H958" i="2"/>
  <c r="G959" i="2"/>
  <c r="H959" i="2"/>
  <c r="G960" i="2"/>
  <c r="H960" i="2"/>
  <c r="G961" i="2"/>
  <c r="H961" i="2"/>
  <c r="G962" i="2"/>
  <c r="H962" i="2"/>
  <c r="G963" i="2"/>
  <c r="H963" i="2"/>
  <c r="G964" i="2"/>
  <c r="H964" i="2"/>
  <c r="G965" i="2"/>
  <c r="H965" i="2"/>
  <c r="G966" i="2"/>
  <c r="H966" i="2"/>
  <c r="G967" i="2"/>
  <c r="H967" i="2"/>
  <c r="G968" i="2"/>
  <c r="H968" i="2"/>
  <c r="G969" i="2"/>
  <c r="H969" i="2"/>
  <c r="G970" i="2"/>
  <c r="H970" i="2"/>
  <c r="G971" i="2"/>
  <c r="H971" i="2"/>
  <c r="G972" i="2"/>
  <c r="H972" i="2"/>
  <c r="G973" i="2"/>
  <c r="H973" i="2"/>
  <c r="G974" i="2"/>
  <c r="H974" i="2"/>
  <c r="G975" i="2"/>
  <c r="H975" i="2"/>
  <c r="G976" i="2"/>
  <c r="H976" i="2"/>
  <c r="G977" i="2"/>
  <c r="H977" i="2"/>
  <c r="G978" i="2"/>
  <c r="H978" i="2"/>
  <c r="G979" i="2"/>
  <c r="H979" i="2"/>
  <c r="G980" i="2"/>
  <c r="H980" i="2"/>
  <c r="G981" i="2"/>
  <c r="H981" i="2"/>
  <c r="G982" i="2"/>
  <c r="H982" i="2"/>
  <c r="G983" i="2"/>
  <c r="H983" i="2"/>
  <c r="G984" i="2"/>
  <c r="H984" i="2"/>
  <c r="G985" i="2"/>
  <c r="H985" i="2"/>
  <c r="G986" i="2"/>
  <c r="H986" i="2"/>
  <c r="G987" i="2"/>
  <c r="H987" i="2"/>
  <c r="G988" i="2"/>
  <c r="H988" i="2"/>
  <c r="G989" i="2"/>
  <c r="H989" i="2"/>
  <c r="G990" i="2"/>
  <c r="H990" i="2"/>
  <c r="G991" i="2"/>
  <c r="H991" i="2"/>
  <c r="G992" i="2"/>
  <c r="H992" i="2"/>
  <c r="G993" i="2"/>
  <c r="H993" i="2"/>
  <c r="G994" i="2"/>
  <c r="H994" i="2"/>
  <c r="G995" i="2"/>
  <c r="H995" i="2"/>
  <c r="G996" i="2"/>
  <c r="H996" i="2"/>
  <c r="G997" i="2"/>
  <c r="H997" i="2"/>
  <c r="G998" i="2"/>
  <c r="H998" i="2"/>
  <c r="G999" i="2"/>
  <c r="H999" i="2"/>
  <c r="G1000" i="2"/>
  <c r="H1000" i="2"/>
  <c r="G1001" i="2"/>
  <c r="H1001" i="2"/>
  <c r="G1002" i="2"/>
  <c r="H1002" i="2"/>
  <c r="G1003" i="2"/>
  <c r="H1003" i="2"/>
  <c r="G1004" i="2"/>
  <c r="H1004" i="2"/>
  <c r="G1005" i="2"/>
  <c r="H1005" i="2"/>
  <c r="G1006" i="2"/>
  <c r="H1006" i="2"/>
  <c r="G1007" i="2"/>
  <c r="H1007" i="2"/>
  <c r="G1008" i="2"/>
  <c r="H1008" i="2"/>
  <c r="G1009" i="2"/>
  <c r="H1009" i="2"/>
  <c r="G1010" i="2"/>
  <c r="H1010" i="2"/>
  <c r="G1011" i="2"/>
  <c r="H1011" i="2"/>
  <c r="G1012" i="2"/>
  <c r="H1012" i="2"/>
  <c r="G1013" i="2"/>
  <c r="H1013" i="2"/>
  <c r="G1014" i="2"/>
  <c r="H1014" i="2"/>
  <c r="G1015" i="2"/>
  <c r="H1015" i="2"/>
  <c r="G1016" i="2"/>
  <c r="H1016" i="2"/>
  <c r="G1017" i="2"/>
  <c r="H1017" i="2"/>
  <c r="G1018" i="2"/>
  <c r="H1018" i="2"/>
  <c r="G1019" i="2"/>
  <c r="H1019" i="2"/>
  <c r="G1020" i="2"/>
  <c r="H1020" i="2"/>
  <c r="G1021" i="2"/>
  <c r="H1021" i="2"/>
  <c r="G1022" i="2"/>
  <c r="H1022" i="2"/>
  <c r="G1023" i="2"/>
  <c r="H1023" i="2"/>
  <c r="G1024" i="2"/>
  <c r="H1024" i="2"/>
  <c r="G1025" i="2"/>
  <c r="H1025" i="2"/>
  <c r="G1026" i="2"/>
  <c r="H1026" i="2"/>
  <c r="G1027" i="2"/>
  <c r="H1027" i="2"/>
  <c r="G1028" i="2"/>
  <c r="H1028" i="2"/>
  <c r="G1029" i="2"/>
  <c r="H1029" i="2"/>
  <c r="G1030" i="2"/>
  <c r="H1030" i="2"/>
  <c r="G1031" i="2"/>
  <c r="H1031" i="2"/>
  <c r="G1032" i="2"/>
  <c r="H1032" i="2"/>
  <c r="G1033" i="2"/>
  <c r="H1033" i="2"/>
  <c r="G1034" i="2"/>
  <c r="H1034" i="2"/>
  <c r="G1035" i="2"/>
  <c r="H1035" i="2"/>
  <c r="G1036" i="2"/>
  <c r="H1036" i="2"/>
  <c r="G1037" i="2"/>
  <c r="H1037" i="2"/>
  <c r="G1038" i="2"/>
  <c r="H1038" i="2"/>
  <c r="G1039" i="2"/>
  <c r="H1039" i="2"/>
  <c r="G1040" i="2"/>
  <c r="H1040" i="2"/>
  <c r="G1041" i="2"/>
  <c r="H1041" i="2"/>
  <c r="G1042" i="2"/>
  <c r="H1042" i="2"/>
  <c r="G1043" i="2"/>
  <c r="H1043" i="2"/>
  <c r="G1044" i="2"/>
  <c r="H1044" i="2"/>
  <c r="G1045" i="2"/>
  <c r="H1045" i="2"/>
  <c r="G1046" i="2"/>
  <c r="H1046" i="2"/>
  <c r="G1047" i="2"/>
  <c r="H1047" i="2"/>
  <c r="G1048" i="2"/>
  <c r="H1048" i="2"/>
  <c r="G1049" i="2"/>
  <c r="H1049" i="2"/>
  <c r="G1050" i="2"/>
  <c r="H1050" i="2"/>
  <c r="G1051" i="2"/>
  <c r="H1051" i="2"/>
  <c r="G1052" i="2"/>
  <c r="H1052" i="2"/>
  <c r="G1053" i="2"/>
  <c r="H1053" i="2"/>
  <c r="G1054" i="2"/>
  <c r="H1054" i="2"/>
  <c r="G1055" i="2"/>
  <c r="H1055" i="2"/>
  <c r="G1056" i="2"/>
  <c r="H1056" i="2"/>
  <c r="G1057" i="2"/>
  <c r="H1057" i="2"/>
  <c r="G1058" i="2"/>
  <c r="H1058" i="2"/>
  <c r="G1059" i="2"/>
  <c r="H1059" i="2"/>
  <c r="G1060" i="2"/>
  <c r="H1060" i="2"/>
  <c r="G1061" i="2"/>
  <c r="H1061" i="2"/>
  <c r="G1062" i="2"/>
  <c r="H1062" i="2"/>
  <c r="G1063" i="2"/>
  <c r="H1063" i="2"/>
  <c r="G1064" i="2"/>
  <c r="H1064" i="2"/>
  <c r="G1065" i="2"/>
  <c r="H1065" i="2"/>
  <c r="G1066" i="2"/>
  <c r="H1066" i="2"/>
  <c r="G1067" i="2"/>
  <c r="H1067" i="2"/>
  <c r="G1068" i="2"/>
  <c r="H1068" i="2"/>
  <c r="G1069" i="2"/>
  <c r="H1069" i="2"/>
  <c r="G1070" i="2"/>
  <c r="H1070" i="2"/>
  <c r="G1071" i="2"/>
  <c r="H1071" i="2"/>
  <c r="G1072" i="2"/>
  <c r="H1072" i="2"/>
  <c r="G1073" i="2"/>
  <c r="H1073" i="2"/>
  <c r="G1074" i="2"/>
  <c r="H1074" i="2"/>
  <c r="G1075" i="2"/>
  <c r="H1075" i="2"/>
  <c r="G1076" i="2"/>
  <c r="H1076" i="2"/>
  <c r="G1077" i="2"/>
  <c r="H1077" i="2"/>
  <c r="G1078" i="2"/>
  <c r="H1078" i="2"/>
  <c r="G1079" i="2"/>
  <c r="H1079" i="2"/>
  <c r="G1080" i="2"/>
  <c r="H1080" i="2"/>
  <c r="G1081" i="2"/>
  <c r="H1081" i="2"/>
  <c r="G1082" i="2"/>
  <c r="H1082" i="2"/>
  <c r="G1083" i="2"/>
  <c r="H1083" i="2"/>
  <c r="G1084" i="2"/>
  <c r="H1084" i="2"/>
  <c r="G1085" i="2"/>
  <c r="H1085" i="2"/>
  <c r="G1086" i="2"/>
  <c r="H1086" i="2"/>
  <c r="G1087" i="2"/>
  <c r="H1087" i="2"/>
  <c r="G1088" i="2"/>
  <c r="H1088" i="2"/>
  <c r="G1089" i="2"/>
  <c r="H1089" i="2"/>
  <c r="G1090" i="2"/>
  <c r="H1090" i="2"/>
  <c r="G1091" i="2"/>
  <c r="H1091" i="2"/>
  <c r="G1092" i="2"/>
  <c r="H1092" i="2"/>
  <c r="G1093" i="2"/>
  <c r="H1093" i="2"/>
  <c r="G1094" i="2"/>
  <c r="H1094" i="2"/>
  <c r="G1095" i="2"/>
  <c r="H1095" i="2"/>
  <c r="G1096" i="2"/>
  <c r="H1096" i="2"/>
  <c r="G1097" i="2"/>
  <c r="H1097" i="2"/>
  <c r="G1098" i="2"/>
  <c r="H1098" i="2"/>
  <c r="G1099" i="2"/>
  <c r="H1099" i="2"/>
  <c r="G1100" i="2"/>
  <c r="H1100" i="2"/>
  <c r="G1101" i="2"/>
  <c r="H1101" i="2"/>
  <c r="G1102" i="2"/>
  <c r="H1102" i="2"/>
  <c r="G1103" i="2"/>
  <c r="H1103" i="2"/>
  <c r="G1104" i="2"/>
  <c r="H1104" i="2"/>
  <c r="G1105" i="2"/>
  <c r="H1105" i="2"/>
  <c r="G1106" i="2"/>
  <c r="H1106" i="2"/>
  <c r="G1107" i="2"/>
  <c r="H1107" i="2"/>
  <c r="H4" i="2"/>
  <c r="G4" i="2"/>
  <c r="S274" i="9"/>
  <c r="S275" i="9"/>
  <c r="S276" i="9"/>
  <c r="S277" i="9"/>
  <c r="S278" i="9"/>
  <c r="S279" i="9"/>
  <c r="S280" i="9"/>
  <c r="S281" i="9"/>
  <c r="S282" i="9"/>
  <c r="S283" i="9"/>
  <c r="S284" i="9"/>
  <c r="S285" i="9"/>
  <c r="S286" i="9"/>
  <c r="S287" i="9"/>
  <c r="S288" i="9"/>
  <c r="S289" i="9"/>
  <c r="S290" i="9"/>
  <c r="S291" i="9"/>
  <c r="S292" i="9"/>
  <c r="S293" i="9"/>
  <c r="S294" i="9"/>
  <c r="S295" i="9"/>
  <c r="S296" i="9"/>
  <c r="S297" i="9"/>
  <c r="S298" i="9"/>
  <c r="S299" i="9"/>
  <c r="S300" i="9"/>
  <c r="S301" i="9"/>
  <c r="S302" i="9"/>
  <c r="S303" i="9"/>
  <c r="S304" i="9"/>
  <c r="S305" i="9"/>
  <c r="S306" i="9"/>
  <c r="S307" i="9"/>
  <c r="S308" i="9"/>
  <c r="S309" i="9"/>
  <c r="S310" i="9"/>
  <c r="S311" i="9"/>
  <c r="S312" i="9"/>
  <c r="S313" i="9"/>
  <c r="S314" i="9"/>
  <c r="S315" i="9"/>
  <c r="S316" i="9"/>
  <c r="S317" i="9"/>
  <c r="S318" i="9"/>
  <c r="S319" i="9"/>
  <c r="S320" i="9"/>
  <c r="S321" i="9"/>
  <c r="S322" i="9"/>
  <c r="S323" i="9"/>
  <c r="S324" i="9"/>
  <c r="S325" i="9"/>
  <c r="S326" i="9"/>
  <c r="S327" i="9"/>
  <c r="S328" i="9"/>
  <c r="S329" i="9"/>
  <c r="S330" i="9"/>
  <c r="S331" i="9"/>
  <c r="S332" i="9"/>
  <c r="S333" i="9"/>
  <c r="S334" i="9"/>
  <c r="S335" i="9"/>
  <c r="S336" i="9"/>
  <c r="S337" i="9"/>
  <c r="S338" i="9"/>
  <c r="S339" i="9"/>
  <c r="S340" i="9"/>
  <c r="S341" i="9"/>
  <c r="S342" i="9"/>
  <c r="S343" i="9"/>
  <c r="S344" i="9"/>
  <c r="S345" i="9"/>
  <c r="S346" i="9"/>
  <c r="S347" i="9"/>
  <c r="S348" i="9"/>
  <c r="S349" i="9"/>
  <c r="S350" i="9"/>
  <c r="S351" i="9"/>
  <c r="S352" i="9"/>
  <c r="S353" i="9"/>
  <c r="S354" i="9"/>
  <c r="S355" i="9"/>
  <c r="S356" i="9"/>
  <c r="S357" i="9"/>
  <c r="S358" i="9"/>
  <c r="S359" i="9"/>
  <c r="S360" i="9"/>
  <c r="S361" i="9"/>
  <c r="S362" i="9"/>
  <c r="S363" i="9"/>
  <c r="S364" i="9"/>
  <c r="S365" i="9"/>
  <c r="S366" i="9"/>
  <c r="S367" i="9"/>
  <c r="S368" i="9"/>
  <c r="S369" i="9"/>
  <c r="S370" i="9"/>
  <c r="S371" i="9"/>
  <c r="S372" i="9"/>
  <c r="S373" i="9"/>
  <c r="S374" i="9"/>
  <c r="S375" i="9"/>
  <c r="S376" i="9"/>
  <c r="S377" i="9"/>
  <c r="S378" i="9"/>
  <c r="S379" i="9"/>
  <c r="S380" i="9"/>
  <c r="S381" i="9"/>
  <c r="S382" i="9"/>
  <c r="S383" i="9"/>
  <c r="S384" i="9"/>
  <c r="S385" i="9"/>
  <c r="S386" i="9"/>
  <c r="S387" i="9"/>
  <c r="S388" i="9"/>
  <c r="S389" i="9"/>
  <c r="S390" i="9"/>
  <c r="S391" i="9"/>
  <c r="S392" i="9"/>
  <c r="S393" i="9"/>
  <c r="S394" i="9"/>
  <c r="S395" i="9"/>
  <c r="S396" i="9"/>
  <c r="S397" i="9"/>
  <c r="S398" i="9"/>
  <c r="S399" i="9"/>
  <c r="S400" i="9"/>
  <c r="S401" i="9"/>
  <c r="S402" i="9"/>
  <c r="S403" i="9"/>
  <c r="S404" i="9"/>
  <c r="S405" i="9"/>
  <c r="S406" i="9"/>
  <c r="S407" i="9"/>
  <c r="S408" i="9"/>
  <c r="S409" i="9"/>
  <c r="S410" i="9"/>
  <c r="S411" i="9"/>
  <c r="S412" i="9"/>
  <c r="S413" i="9"/>
  <c r="S414" i="9"/>
  <c r="S415" i="9"/>
  <c r="S416" i="9"/>
  <c r="S417" i="9"/>
  <c r="S418" i="9"/>
  <c r="S419" i="9"/>
  <c r="S420" i="9"/>
  <c r="S421" i="9"/>
  <c r="S422" i="9"/>
  <c r="S423" i="9"/>
  <c r="S424" i="9"/>
  <c r="S425" i="9"/>
  <c r="S426" i="9"/>
  <c r="S427" i="9"/>
  <c r="S428" i="9"/>
  <c r="S429" i="9"/>
  <c r="S430" i="9"/>
  <c r="S431" i="9"/>
  <c r="S432" i="9"/>
  <c r="S433" i="9"/>
  <c r="S434" i="9"/>
  <c r="S435" i="9"/>
  <c r="S436" i="9"/>
  <c r="S437" i="9"/>
  <c r="S438" i="9"/>
  <c r="S439" i="9"/>
  <c r="S440" i="9"/>
  <c r="S441" i="9"/>
  <c r="S442" i="9"/>
  <c r="S443" i="9"/>
  <c r="S444" i="9"/>
  <c r="S445" i="9"/>
  <c r="S446" i="9"/>
  <c r="S447" i="9"/>
  <c r="S448" i="9"/>
  <c r="S449" i="9"/>
  <c r="S450" i="9"/>
  <c r="S451" i="9"/>
  <c r="S452" i="9"/>
  <c r="S453" i="9"/>
  <c r="S454" i="9"/>
  <c r="S455" i="9"/>
  <c r="S456" i="9"/>
  <c r="S457" i="9"/>
  <c r="S458" i="9"/>
  <c r="S459" i="9"/>
  <c r="S460" i="9"/>
  <c r="S461" i="9"/>
  <c r="S462" i="9"/>
  <c r="S463" i="9"/>
  <c r="S464" i="9"/>
  <c r="S465" i="9"/>
  <c r="S466" i="9"/>
  <c r="S467" i="9"/>
  <c r="S468" i="9"/>
  <c r="S469" i="9"/>
  <c r="S470" i="9"/>
  <c r="S471" i="9"/>
  <c r="S472" i="9"/>
  <c r="S473" i="9"/>
  <c r="S474" i="9"/>
  <c r="S475" i="9"/>
  <c r="S476" i="9"/>
  <c r="S477" i="9"/>
  <c r="S478" i="9"/>
  <c r="S479" i="9"/>
  <c r="S480" i="9"/>
  <c r="S481" i="9"/>
  <c r="S482" i="9"/>
  <c r="S483" i="9"/>
  <c r="S484" i="9"/>
  <c r="S485" i="9"/>
  <c r="S486" i="9"/>
  <c r="S487" i="9"/>
  <c r="S488" i="9"/>
  <c r="S489" i="9"/>
  <c r="S490" i="9"/>
  <c r="S491" i="9"/>
  <c r="S492" i="9"/>
  <c r="S493" i="9"/>
  <c r="S494" i="9"/>
  <c r="S495" i="9"/>
  <c r="S496" i="9"/>
  <c r="S497" i="9"/>
  <c r="S498" i="9"/>
  <c r="S499" i="9"/>
  <c r="S500" i="9"/>
  <c r="S501" i="9"/>
  <c r="S502" i="9"/>
  <c r="S503" i="9"/>
  <c r="S504" i="9"/>
  <c r="S505" i="9"/>
  <c r="S506" i="9"/>
  <c r="S507" i="9"/>
  <c r="S508" i="9"/>
  <c r="S509" i="9"/>
  <c r="S510" i="9"/>
  <c r="S511" i="9"/>
  <c r="S512" i="9"/>
  <c r="S513" i="9"/>
  <c r="S514" i="9"/>
  <c r="S515" i="9"/>
  <c r="S516" i="9"/>
  <c r="S517" i="9"/>
  <c r="S518" i="9"/>
  <c r="S519" i="9"/>
  <c r="S520" i="9"/>
  <c r="S521" i="9"/>
  <c r="S522" i="9"/>
  <c r="S523" i="9"/>
  <c r="S524" i="9"/>
  <c r="S525" i="9"/>
  <c r="S526" i="9"/>
  <c r="S527" i="9"/>
  <c r="S528" i="9"/>
  <c r="S529" i="9"/>
  <c r="S530" i="9"/>
  <c r="S531" i="9"/>
  <c r="S532" i="9"/>
  <c r="S533" i="9"/>
  <c r="S534" i="9"/>
  <c r="S535" i="9"/>
  <c r="S536" i="9"/>
  <c r="S537" i="9"/>
  <c r="S538" i="9"/>
  <c r="S539" i="9"/>
  <c r="S540" i="9"/>
  <c r="S541" i="9"/>
  <c r="S542" i="9"/>
  <c r="S543" i="9"/>
  <c r="S544" i="9"/>
  <c r="S545" i="9"/>
  <c r="S546" i="9"/>
  <c r="S547" i="9"/>
  <c r="S548" i="9"/>
  <c r="S549" i="9"/>
  <c r="S550" i="9"/>
  <c r="S551" i="9"/>
  <c r="S552" i="9"/>
  <c r="S553" i="9"/>
  <c r="S554" i="9"/>
  <c r="S555" i="9"/>
  <c r="S556" i="9"/>
  <c r="S557" i="9"/>
  <c r="S558" i="9"/>
  <c r="S559" i="9"/>
  <c r="S560" i="9"/>
  <c r="S561" i="9"/>
  <c r="S562" i="9"/>
  <c r="S563" i="9"/>
  <c r="S564" i="9"/>
  <c r="S565" i="9"/>
  <c r="S566" i="9"/>
  <c r="S567" i="9"/>
  <c r="S568" i="9"/>
  <c r="S569" i="9"/>
  <c r="S570" i="9"/>
  <c r="S571" i="9"/>
  <c r="S572" i="9"/>
  <c r="S573" i="9"/>
  <c r="S574" i="9"/>
  <c r="S575" i="9"/>
  <c r="S576" i="9"/>
  <c r="S577" i="9"/>
  <c r="S578" i="9"/>
  <c r="S579" i="9"/>
  <c r="S580" i="9"/>
  <c r="S581" i="9"/>
  <c r="S582" i="9"/>
  <c r="S583" i="9"/>
  <c r="S584" i="9"/>
  <c r="S585" i="9"/>
  <c r="S586" i="9"/>
  <c r="S587" i="9"/>
  <c r="S588" i="9"/>
  <c r="S589" i="9"/>
  <c r="S590" i="9"/>
  <c r="S591" i="9"/>
  <c r="S592" i="9"/>
  <c r="S593" i="9"/>
  <c r="S594" i="9"/>
  <c r="S595" i="9"/>
  <c r="S596" i="9"/>
  <c r="S597" i="9"/>
  <c r="S598" i="9"/>
  <c r="S599" i="9"/>
  <c r="S600" i="9"/>
  <c r="S601" i="9"/>
  <c r="S602" i="9"/>
  <c r="S603" i="9"/>
  <c r="S604" i="9"/>
  <c r="S605" i="9"/>
  <c r="S606" i="9"/>
  <c r="S607" i="9"/>
  <c r="S608" i="9"/>
  <c r="S609" i="9"/>
  <c r="S610" i="9"/>
  <c r="S611" i="9"/>
  <c r="S612" i="9"/>
  <c r="S613" i="9"/>
  <c r="S614" i="9"/>
  <c r="S615" i="9"/>
  <c r="S616" i="9"/>
  <c r="S617" i="9"/>
  <c r="S618" i="9"/>
  <c r="S619" i="9"/>
  <c r="S620" i="9"/>
  <c r="S621" i="9"/>
  <c r="S622" i="9"/>
  <c r="S623" i="9"/>
  <c r="S624" i="9"/>
  <c r="S625" i="9"/>
  <c r="S626" i="9"/>
  <c r="S627" i="9"/>
  <c r="S628" i="9"/>
  <c r="S629" i="9"/>
  <c r="S630" i="9"/>
  <c r="S631" i="9"/>
  <c r="S632" i="9"/>
  <c r="S633" i="9"/>
  <c r="S634" i="9"/>
  <c r="S635" i="9"/>
  <c r="S636" i="9"/>
  <c r="S637" i="9"/>
  <c r="S638" i="9"/>
  <c r="S639" i="9"/>
  <c r="S640" i="9"/>
  <c r="S641" i="9"/>
  <c r="S642" i="9"/>
  <c r="S643" i="9"/>
  <c r="S644" i="9"/>
  <c r="S645" i="9"/>
  <c r="S646" i="9"/>
  <c r="S647" i="9"/>
  <c r="S648" i="9"/>
  <c r="S649" i="9"/>
  <c r="S650" i="9"/>
  <c r="S651" i="9"/>
  <c r="S652" i="9"/>
  <c r="S653" i="9"/>
  <c r="S654" i="9"/>
  <c r="S655" i="9"/>
  <c r="S656" i="9"/>
  <c r="S657" i="9"/>
  <c r="S658" i="9"/>
  <c r="S659" i="9"/>
  <c r="S660" i="9"/>
  <c r="S661" i="9"/>
  <c r="S662" i="9"/>
  <c r="S663" i="9"/>
  <c r="S664" i="9"/>
  <c r="S665" i="9"/>
  <c r="S666" i="9"/>
  <c r="S667" i="9"/>
  <c r="S668" i="9"/>
  <c r="S669" i="9"/>
  <c r="S670" i="9"/>
  <c r="S671" i="9"/>
  <c r="S672" i="9"/>
  <c r="S673" i="9"/>
  <c r="S674" i="9"/>
  <c r="S675" i="9"/>
  <c r="S676" i="9"/>
  <c r="S677" i="9"/>
  <c r="S678" i="9"/>
  <c r="S679" i="9"/>
  <c r="S680" i="9"/>
  <c r="S681" i="9"/>
  <c r="S682" i="9"/>
  <c r="S683" i="9"/>
  <c r="S684" i="9"/>
  <c r="S685" i="9"/>
  <c r="S686" i="9"/>
  <c r="S687" i="9"/>
  <c r="S688" i="9"/>
  <c r="S689" i="9"/>
  <c r="S690" i="9"/>
  <c r="S691" i="9"/>
  <c r="S692" i="9"/>
  <c r="S693" i="9"/>
  <c r="S694" i="9"/>
  <c r="S695" i="9"/>
  <c r="S696" i="9"/>
  <c r="S697" i="9"/>
  <c r="S698" i="9"/>
  <c r="S699" i="9"/>
  <c r="S700" i="9"/>
  <c r="S701" i="9"/>
  <c r="S702" i="9"/>
  <c r="S703" i="9"/>
  <c r="S704" i="9"/>
  <c r="S705" i="9"/>
  <c r="S706" i="9"/>
  <c r="S707" i="9"/>
  <c r="S708" i="9"/>
  <c r="S709" i="9"/>
  <c r="S710" i="9"/>
  <c r="S711" i="9"/>
  <c r="S712" i="9"/>
  <c r="S713" i="9"/>
  <c r="S714" i="9"/>
  <c r="S715" i="9"/>
  <c r="S716" i="9"/>
  <c r="S717" i="9"/>
  <c r="S718" i="9"/>
  <c r="S719" i="9"/>
  <c r="S720" i="9"/>
  <c r="S721" i="9"/>
  <c r="S722" i="9"/>
  <c r="S723" i="9"/>
  <c r="S724" i="9"/>
  <c r="S725" i="9"/>
  <c r="S726" i="9"/>
  <c r="S727" i="9"/>
  <c r="S728" i="9"/>
  <c r="S729" i="9"/>
  <c r="S730" i="9"/>
  <c r="S731" i="9"/>
  <c r="S732" i="9"/>
  <c r="S733" i="9"/>
  <c r="S734" i="9"/>
  <c r="S735" i="9"/>
  <c r="S736" i="9"/>
  <c r="S737" i="9"/>
  <c r="S738" i="9"/>
  <c r="S739" i="9"/>
  <c r="S740" i="9"/>
  <c r="S741" i="9"/>
  <c r="S742" i="9"/>
  <c r="S743" i="9"/>
  <c r="S744" i="9"/>
  <c r="S745" i="9"/>
  <c r="S746" i="9"/>
  <c r="S747" i="9"/>
  <c r="S748" i="9"/>
  <c r="S749" i="9"/>
  <c r="S750" i="9"/>
  <c r="S751" i="9"/>
  <c r="S752" i="9"/>
  <c r="S753" i="9"/>
  <c r="S754" i="9"/>
  <c r="S755" i="9"/>
  <c r="S756" i="9"/>
  <c r="S757" i="9"/>
  <c r="S758" i="9"/>
  <c r="S759" i="9"/>
  <c r="S760" i="9"/>
  <c r="S761" i="9"/>
  <c r="S762" i="9"/>
  <c r="S763" i="9"/>
  <c r="S764" i="9"/>
  <c r="S765" i="9"/>
  <c r="S766" i="9"/>
  <c r="S767" i="9"/>
  <c r="S768" i="9"/>
  <c r="S769" i="9"/>
  <c r="S770" i="9"/>
  <c r="S771" i="9"/>
  <c r="S772" i="9"/>
  <c r="S773" i="9"/>
  <c r="S774" i="9"/>
  <c r="S775" i="9"/>
  <c r="S776" i="9"/>
  <c r="S777" i="9"/>
  <c r="S778" i="9"/>
  <c r="S779" i="9"/>
  <c r="S780" i="9"/>
  <c r="S781" i="9"/>
  <c r="S782" i="9"/>
  <c r="S783" i="9"/>
  <c r="S784" i="9"/>
  <c r="S785" i="9"/>
  <c r="S786" i="9"/>
  <c r="S787" i="9"/>
  <c r="S788" i="9"/>
  <c r="S789" i="9"/>
  <c r="S790" i="9"/>
  <c r="S791" i="9"/>
  <c r="S792" i="9"/>
  <c r="S793" i="9"/>
  <c r="S794" i="9"/>
  <c r="S795" i="9"/>
  <c r="S796" i="9"/>
  <c r="S797" i="9"/>
  <c r="S798" i="9"/>
  <c r="S799" i="9"/>
  <c r="S800" i="9"/>
  <c r="S801" i="9"/>
  <c r="S802" i="9"/>
  <c r="S803" i="9"/>
  <c r="S804" i="9"/>
  <c r="S805" i="9"/>
  <c r="S806" i="9"/>
  <c r="S807" i="9"/>
  <c r="S808" i="9"/>
  <c r="S809" i="9"/>
  <c r="S810" i="9"/>
  <c r="S811" i="9"/>
  <c r="S812" i="9"/>
  <c r="S813" i="9"/>
  <c r="S814" i="9"/>
  <c r="S815" i="9"/>
  <c r="S816" i="9"/>
  <c r="S817" i="9"/>
  <c r="S818" i="9"/>
  <c r="S819" i="9"/>
  <c r="S820" i="9"/>
  <c r="S821" i="9"/>
  <c r="S822" i="9"/>
  <c r="S823" i="9"/>
  <c r="S824" i="9"/>
  <c r="S825" i="9"/>
  <c r="S826" i="9"/>
  <c r="S827" i="9"/>
  <c r="S828" i="9"/>
  <c r="S829" i="9"/>
  <c r="S830" i="9"/>
  <c r="S831" i="9"/>
  <c r="S832" i="9"/>
  <c r="S833" i="9"/>
  <c r="S834" i="9"/>
  <c r="S835" i="9"/>
  <c r="S836" i="9"/>
  <c r="S837" i="9"/>
  <c r="S838" i="9"/>
  <c r="S839" i="9"/>
  <c r="S840" i="9"/>
  <c r="S841" i="9"/>
  <c r="S842" i="9"/>
  <c r="S843" i="9"/>
  <c r="S844" i="9"/>
  <c r="S845" i="9"/>
  <c r="S846" i="9"/>
  <c r="S847" i="9"/>
  <c r="S848" i="9"/>
  <c r="S849" i="9"/>
  <c r="S850" i="9"/>
  <c r="S851" i="9"/>
  <c r="S852" i="9"/>
  <c r="S853" i="9"/>
  <c r="S854" i="9"/>
  <c r="S855" i="9"/>
  <c r="S856" i="9"/>
  <c r="S857" i="9"/>
  <c r="S858" i="9"/>
  <c r="S859" i="9"/>
  <c r="S860" i="9"/>
  <c r="S861" i="9"/>
  <c r="S862" i="9"/>
  <c r="S863" i="9"/>
  <c r="S864" i="9"/>
  <c r="S865" i="9"/>
  <c r="S866" i="9"/>
  <c r="S867" i="9"/>
  <c r="S868" i="9"/>
  <c r="S869" i="9"/>
  <c r="S870" i="9"/>
  <c r="S871" i="9"/>
  <c r="S872" i="9"/>
  <c r="S873" i="9"/>
  <c r="S874" i="9"/>
  <c r="S875" i="9"/>
  <c r="S876" i="9"/>
  <c r="S877" i="9"/>
  <c r="S878" i="9"/>
  <c r="S879" i="9"/>
  <c r="S880" i="9"/>
  <c r="S881" i="9"/>
  <c r="S882" i="9"/>
  <c r="S883" i="9"/>
  <c r="S884" i="9"/>
  <c r="S885" i="9"/>
  <c r="S886" i="9"/>
  <c r="S887" i="9"/>
  <c r="S888" i="9"/>
  <c r="S889" i="9"/>
  <c r="S890" i="9"/>
  <c r="S891" i="9"/>
  <c r="S892" i="9"/>
  <c r="S893" i="9"/>
  <c r="S894" i="9"/>
  <c r="S895" i="9"/>
  <c r="S896" i="9"/>
  <c r="S897" i="9"/>
  <c r="S898" i="9"/>
  <c r="S899" i="9"/>
  <c r="S900" i="9"/>
  <c r="S901" i="9"/>
  <c r="S902" i="9"/>
  <c r="S903" i="9"/>
  <c r="S904" i="9"/>
  <c r="S905" i="9"/>
  <c r="S906" i="9"/>
  <c r="S907" i="9"/>
  <c r="S908" i="9"/>
  <c r="S909" i="9"/>
  <c r="S910" i="9"/>
  <c r="S911" i="9"/>
  <c r="S912" i="9"/>
  <c r="S913" i="9"/>
  <c r="S914" i="9"/>
  <c r="S915" i="9"/>
  <c r="S916" i="9"/>
  <c r="S917" i="9"/>
  <c r="S918" i="9"/>
  <c r="S919" i="9"/>
  <c r="S920" i="9"/>
  <c r="S921" i="9"/>
  <c r="S922" i="9"/>
  <c r="S923" i="9"/>
  <c r="S924" i="9"/>
  <c r="S925" i="9"/>
  <c r="S926" i="9"/>
  <c r="S927" i="9"/>
  <c r="S928" i="9"/>
  <c r="S929" i="9"/>
  <c r="S930" i="9"/>
  <c r="S931" i="9"/>
  <c r="S932" i="9"/>
  <c r="S933" i="9"/>
  <c r="S934" i="9"/>
  <c r="S935" i="9"/>
  <c r="S936" i="9"/>
  <c r="S937" i="9"/>
  <c r="S938" i="9"/>
  <c r="S939" i="9"/>
  <c r="S940" i="9"/>
  <c r="S941" i="9"/>
  <c r="S942" i="9"/>
  <c r="S943" i="9"/>
  <c r="S944" i="9"/>
  <c r="S945" i="9"/>
  <c r="S946" i="9"/>
  <c r="S947" i="9"/>
  <c r="S948" i="9"/>
  <c r="S949" i="9"/>
  <c r="S950" i="9"/>
  <c r="S951" i="9"/>
  <c r="S952" i="9"/>
  <c r="S953" i="9"/>
  <c r="S954" i="9"/>
  <c r="S955" i="9"/>
  <c r="S956" i="9"/>
  <c r="S957" i="9"/>
  <c r="S958" i="9"/>
  <c r="S959" i="9"/>
  <c r="S960" i="9"/>
  <c r="S961" i="9"/>
  <c r="S962" i="9"/>
  <c r="S963" i="9"/>
  <c r="S964" i="9"/>
  <c r="S965" i="9"/>
  <c r="S966" i="9"/>
  <c r="S967" i="9"/>
  <c r="S968" i="9"/>
  <c r="S969" i="9"/>
  <c r="S970" i="9"/>
  <c r="S971" i="9"/>
  <c r="S972" i="9"/>
  <c r="S973" i="9"/>
  <c r="S974" i="9"/>
  <c r="S975" i="9"/>
  <c r="S976" i="9"/>
  <c r="S977" i="9"/>
  <c r="S978" i="9"/>
  <c r="S979" i="9"/>
  <c r="S980" i="9"/>
  <c r="S981" i="9"/>
  <c r="S982" i="9"/>
  <c r="S983" i="9"/>
  <c r="S984" i="9"/>
  <c r="S985" i="9"/>
  <c r="S986" i="9"/>
  <c r="S987" i="9"/>
  <c r="S988" i="9"/>
  <c r="S989" i="9"/>
  <c r="S990" i="9"/>
  <c r="S991" i="9"/>
  <c r="S992" i="9"/>
  <c r="S993" i="9"/>
  <c r="S994" i="9"/>
  <c r="S995" i="9"/>
  <c r="S996" i="9"/>
  <c r="S997" i="9"/>
  <c r="S998" i="9"/>
  <c r="S999" i="9"/>
  <c r="S1000" i="9"/>
  <c r="P4" i="3"/>
  <c r="Q4" i="3"/>
  <c r="R4" i="3" s="1"/>
  <c r="P5" i="3"/>
  <c r="Q5" i="3"/>
  <c r="P6" i="3"/>
  <c r="Q6" i="3"/>
  <c r="R6" i="3" s="1"/>
  <c r="P7" i="3"/>
  <c r="Q7" i="3"/>
  <c r="P8" i="3"/>
  <c r="Q8" i="3"/>
  <c r="P9" i="3"/>
  <c r="Q9" i="3"/>
  <c r="P10" i="3"/>
  <c r="Q10" i="3"/>
  <c r="P11" i="3"/>
  <c r="Q11" i="3"/>
  <c r="P12" i="3"/>
  <c r="Q12" i="3"/>
  <c r="R12" i="3" s="1"/>
  <c r="P13" i="3"/>
  <c r="Q13" i="3"/>
  <c r="P14" i="3"/>
  <c r="Q14" i="3"/>
  <c r="R14" i="3" s="1"/>
  <c r="P15" i="3"/>
  <c r="Q15" i="3"/>
  <c r="R15" i="3" s="1"/>
  <c r="P16" i="3"/>
  <c r="Q16" i="3"/>
  <c r="P17" i="3"/>
  <c r="Q17" i="3"/>
  <c r="P18" i="3"/>
  <c r="Q18" i="3"/>
  <c r="P19" i="3"/>
  <c r="Q19" i="3"/>
  <c r="R19" i="3" s="1"/>
  <c r="P20" i="3"/>
  <c r="Q20" i="3"/>
  <c r="P21" i="3"/>
  <c r="Q21" i="3"/>
  <c r="P22" i="3"/>
  <c r="Q22" i="3"/>
  <c r="P23" i="3"/>
  <c r="Q23" i="3"/>
  <c r="P24" i="3"/>
  <c r="Q24" i="3"/>
  <c r="P25" i="3"/>
  <c r="Q25" i="3"/>
  <c r="P26" i="3"/>
  <c r="Q26" i="3"/>
  <c r="P27" i="3"/>
  <c r="Q27" i="3"/>
  <c r="P28" i="3"/>
  <c r="Q28" i="3"/>
  <c r="R28" i="3" s="1"/>
  <c r="P29" i="3"/>
  <c r="Q29" i="3"/>
  <c r="P30" i="3"/>
  <c r="Q30" i="3"/>
  <c r="P31" i="3"/>
  <c r="Q31" i="3"/>
  <c r="R31" i="3" s="1"/>
  <c r="P32" i="3"/>
  <c r="Q32" i="3"/>
  <c r="P33" i="3"/>
  <c r="Q33" i="3"/>
  <c r="P34" i="3"/>
  <c r="Q34" i="3"/>
  <c r="P35" i="3"/>
  <c r="Q35" i="3"/>
  <c r="R35" i="3" s="1"/>
  <c r="P36" i="3"/>
  <c r="Q36" i="3"/>
  <c r="P37" i="3"/>
  <c r="Q37" i="3"/>
  <c r="P38" i="3"/>
  <c r="Q38" i="3"/>
  <c r="P39" i="3"/>
  <c r="Q39" i="3"/>
  <c r="R39" i="3" s="1"/>
  <c r="P40" i="3"/>
  <c r="Q40" i="3"/>
  <c r="P41" i="3"/>
  <c r="Q41" i="3"/>
  <c r="P42" i="3"/>
  <c r="Q42" i="3"/>
  <c r="P43" i="3"/>
  <c r="Q43" i="3"/>
  <c r="R43" i="3" s="1"/>
  <c r="P44" i="3"/>
  <c r="Q44" i="3"/>
  <c r="P45" i="3"/>
  <c r="Q45" i="3"/>
  <c r="P46" i="3"/>
  <c r="Q46" i="3"/>
  <c r="P47" i="3"/>
  <c r="Q47" i="3"/>
  <c r="R47" i="3" s="1"/>
  <c r="P48" i="3"/>
  <c r="Q48" i="3"/>
  <c r="P49" i="3"/>
  <c r="Q49" i="3"/>
  <c r="P50" i="3"/>
  <c r="Q50" i="3"/>
  <c r="P51" i="3"/>
  <c r="Q51" i="3"/>
  <c r="P52" i="3"/>
  <c r="Q52" i="3"/>
  <c r="P53" i="3"/>
  <c r="Q53" i="3"/>
  <c r="P54" i="3"/>
  <c r="Q54" i="3"/>
  <c r="P55" i="3"/>
  <c r="Q55" i="3"/>
  <c r="P56" i="3"/>
  <c r="Q56" i="3"/>
  <c r="P57" i="3"/>
  <c r="Q57" i="3"/>
  <c r="P58" i="3"/>
  <c r="Q58" i="3"/>
  <c r="P59" i="3"/>
  <c r="Q59" i="3"/>
  <c r="P60" i="3"/>
  <c r="Q60" i="3"/>
  <c r="P61" i="3"/>
  <c r="Q61" i="3"/>
  <c r="P62" i="3"/>
  <c r="Q62" i="3"/>
  <c r="P63" i="3"/>
  <c r="Q63" i="3"/>
  <c r="P64" i="3"/>
  <c r="Q64" i="3"/>
  <c r="P65" i="3"/>
  <c r="Q65" i="3"/>
  <c r="P66" i="3"/>
  <c r="Q66" i="3"/>
  <c r="P67" i="3"/>
  <c r="Q67" i="3"/>
  <c r="P68" i="3"/>
  <c r="Q68" i="3"/>
  <c r="P69" i="3"/>
  <c r="Q69" i="3"/>
  <c r="P70" i="3"/>
  <c r="Q70" i="3"/>
  <c r="P71" i="3"/>
  <c r="Q71" i="3"/>
  <c r="P72" i="3"/>
  <c r="Q72" i="3"/>
  <c r="R72" i="3" s="1"/>
  <c r="P73" i="3"/>
  <c r="Q73" i="3"/>
  <c r="P74" i="3"/>
  <c r="Q74" i="3"/>
  <c r="R74" i="3" s="1"/>
  <c r="P75" i="3"/>
  <c r="Q75" i="3"/>
  <c r="P76" i="3"/>
  <c r="Q76" i="3"/>
  <c r="P77" i="3"/>
  <c r="Q77" i="3"/>
  <c r="P78" i="3"/>
  <c r="Q78" i="3"/>
  <c r="P79" i="3"/>
  <c r="Q79" i="3"/>
  <c r="P80" i="3"/>
  <c r="Q80" i="3"/>
  <c r="P81" i="3"/>
  <c r="Q81" i="3"/>
  <c r="P82" i="3"/>
  <c r="Q82" i="3"/>
  <c r="P83" i="3"/>
  <c r="Q83" i="3"/>
  <c r="P84" i="3"/>
  <c r="Q84" i="3"/>
  <c r="P85" i="3"/>
  <c r="Q85" i="3"/>
  <c r="P86" i="3"/>
  <c r="Q86" i="3"/>
  <c r="P87" i="3"/>
  <c r="Q87" i="3"/>
  <c r="P88" i="3"/>
  <c r="Q88" i="3"/>
  <c r="R88" i="3" s="1"/>
  <c r="P89" i="3"/>
  <c r="Q89" i="3"/>
  <c r="P90" i="3"/>
  <c r="Q90" i="3"/>
  <c r="R90" i="3" s="1"/>
  <c r="P91" i="3"/>
  <c r="Q91" i="3"/>
  <c r="P92" i="3"/>
  <c r="Q92" i="3"/>
  <c r="P93" i="3"/>
  <c r="Q93" i="3"/>
  <c r="P94" i="3"/>
  <c r="Q94" i="3"/>
  <c r="P95" i="3"/>
  <c r="R95" i="3" s="1"/>
  <c r="Q95" i="3"/>
  <c r="P96" i="3"/>
  <c r="Q96" i="3"/>
  <c r="P97" i="3"/>
  <c r="Q97" i="3"/>
  <c r="P98" i="3"/>
  <c r="Q98" i="3"/>
  <c r="P99" i="3"/>
  <c r="Q99" i="3"/>
  <c r="R99" i="3" s="1"/>
  <c r="P100" i="3"/>
  <c r="Q100" i="3"/>
  <c r="P101" i="3"/>
  <c r="Q101" i="3"/>
  <c r="P102" i="3"/>
  <c r="Q102" i="3"/>
  <c r="P103" i="3"/>
  <c r="Q103" i="3"/>
  <c r="R103" i="3" s="1"/>
  <c r="P104" i="3"/>
  <c r="Q104" i="3"/>
  <c r="P105" i="3"/>
  <c r="Q105" i="3"/>
  <c r="P106" i="3"/>
  <c r="Q106" i="3"/>
  <c r="P107" i="3"/>
  <c r="Q107" i="3"/>
  <c r="R107" i="3" s="1"/>
  <c r="P108" i="3"/>
  <c r="Q108" i="3"/>
  <c r="P109" i="3"/>
  <c r="Q109" i="3"/>
  <c r="P110" i="3"/>
  <c r="Q110" i="3"/>
  <c r="P111" i="3"/>
  <c r="Q111" i="3"/>
  <c r="R111" i="3" s="1"/>
  <c r="P112" i="3"/>
  <c r="Q112" i="3"/>
  <c r="P113" i="3"/>
  <c r="Q113" i="3"/>
  <c r="P114" i="3"/>
  <c r="Q114" i="3"/>
  <c r="P115" i="3"/>
  <c r="Q115" i="3"/>
  <c r="R115" i="3" s="1"/>
  <c r="P116" i="3"/>
  <c r="Q116" i="3"/>
  <c r="P117" i="3"/>
  <c r="Q117" i="3"/>
  <c r="P118" i="3"/>
  <c r="Q118" i="3"/>
  <c r="P119" i="3"/>
  <c r="Q119" i="3"/>
  <c r="R119" i="3" s="1"/>
  <c r="P120" i="3"/>
  <c r="Q120" i="3"/>
  <c r="P121" i="3"/>
  <c r="Q121" i="3"/>
  <c r="P122" i="3"/>
  <c r="Q122" i="3"/>
  <c r="P123" i="3"/>
  <c r="Q123" i="3"/>
  <c r="R123" i="3" s="1"/>
  <c r="P124" i="3"/>
  <c r="Q124" i="3"/>
  <c r="P125" i="3"/>
  <c r="Q125" i="3"/>
  <c r="P126" i="3"/>
  <c r="Q126" i="3"/>
  <c r="P127" i="3"/>
  <c r="Q127" i="3"/>
  <c r="R127" i="3" s="1"/>
  <c r="P128" i="3"/>
  <c r="Q128" i="3"/>
  <c r="P129" i="3"/>
  <c r="Q129" i="3"/>
  <c r="P130" i="3"/>
  <c r="Q130" i="3"/>
  <c r="P131" i="3"/>
  <c r="Q131" i="3"/>
  <c r="P132" i="3"/>
  <c r="Q132" i="3"/>
  <c r="P133" i="3"/>
  <c r="Q133" i="3"/>
  <c r="P134" i="3"/>
  <c r="Q134" i="3"/>
  <c r="P135" i="3"/>
  <c r="Q135" i="3"/>
  <c r="P136" i="3"/>
  <c r="Q136" i="3"/>
  <c r="R136" i="3" s="1"/>
  <c r="P137" i="3"/>
  <c r="Q137" i="3"/>
  <c r="P138" i="3"/>
  <c r="Q138" i="3"/>
  <c r="R138" i="3" s="1"/>
  <c r="P139" i="3"/>
  <c r="Q139" i="3"/>
  <c r="P140" i="3"/>
  <c r="Q140" i="3"/>
  <c r="P141" i="3"/>
  <c r="Q141" i="3"/>
  <c r="P142" i="3"/>
  <c r="Q142" i="3"/>
  <c r="P143" i="3"/>
  <c r="Q143" i="3"/>
  <c r="R143" i="3" s="1"/>
  <c r="P144" i="3"/>
  <c r="Q144" i="3"/>
  <c r="P145" i="3"/>
  <c r="Q145" i="3"/>
  <c r="P146" i="3"/>
  <c r="Q146" i="3"/>
  <c r="P147" i="3"/>
  <c r="Q147" i="3"/>
  <c r="P148" i="3"/>
  <c r="Q148" i="3"/>
  <c r="P149" i="3"/>
  <c r="Q149" i="3"/>
  <c r="P150" i="3"/>
  <c r="Q150" i="3"/>
  <c r="P151" i="3"/>
  <c r="Q151" i="3"/>
  <c r="P152" i="3"/>
  <c r="Q152" i="3"/>
  <c r="R152" i="3" s="1"/>
  <c r="P153" i="3"/>
  <c r="Q153" i="3"/>
  <c r="P154" i="3"/>
  <c r="Q154" i="3"/>
  <c r="R154" i="3" s="1"/>
  <c r="P155" i="3"/>
  <c r="Q155" i="3"/>
  <c r="P156" i="3"/>
  <c r="Q156" i="3"/>
  <c r="P157" i="3"/>
  <c r="Q157" i="3"/>
  <c r="P158" i="3"/>
  <c r="Q158" i="3"/>
  <c r="P159" i="3"/>
  <c r="Q159" i="3"/>
  <c r="R159" i="3" s="1"/>
  <c r="P160" i="3"/>
  <c r="Q160" i="3"/>
  <c r="P161" i="3"/>
  <c r="Q161" i="3"/>
  <c r="P162" i="3"/>
  <c r="Q162" i="3"/>
  <c r="P163" i="3"/>
  <c r="Q163" i="3"/>
  <c r="R163" i="3" s="1"/>
  <c r="P164" i="3"/>
  <c r="Q164" i="3"/>
  <c r="P165" i="3"/>
  <c r="Q165" i="3"/>
  <c r="P166" i="3"/>
  <c r="Q166" i="3"/>
  <c r="P167" i="3"/>
  <c r="Q167" i="3"/>
  <c r="R167" i="3" s="1"/>
  <c r="P168" i="3"/>
  <c r="Q168" i="3"/>
  <c r="P169" i="3"/>
  <c r="Q169" i="3"/>
  <c r="P170" i="3"/>
  <c r="Q170" i="3"/>
  <c r="P171" i="3"/>
  <c r="Q171" i="3"/>
  <c r="R171" i="3" s="1"/>
  <c r="P172" i="3"/>
  <c r="Q172" i="3"/>
  <c r="P173" i="3"/>
  <c r="Q173" i="3"/>
  <c r="P174" i="3"/>
  <c r="Q174" i="3"/>
  <c r="P175" i="3"/>
  <c r="Q175" i="3"/>
  <c r="R175" i="3"/>
  <c r="P176" i="3"/>
  <c r="Q176" i="3"/>
  <c r="P177" i="3"/>
  <c r="Q177" i="3"/>
  <c r="P178" i="3"/>
  <c r="Q178" i="3"/>
  <c r="P179" i="3"/>
  <c r="Q179" i="3"/>
  <c r="R179" i="3" s="1"/>
  <c r="P180" i="3"/>
  <c r="Q180" i="3"/>
  <c r="P181" i="3"/>
  <c r="Q181" i="3"/>
  <c r="P182" i="3"/>
  <c r="Q182" i="3"/>
  <c r="P183" i="3"/>
  <c r="Q183" i="3"/>
  <c r="R183" i="3" s="1"/>
  <c r="P184" i="3"/>
  <c r="Q184" i="3"/>
  <c r="P185" i="3"/>
  <c r="Q185" i="3"/>
  <c r="P186" i="3"/>
  <c r="Q186" i="3"/>
  <c r="P187" i="3"/>
  <c r="Q187" i="3"/>
  <c r="R187" i="3" s="1"/>
  <c r="P188" i="3"/>
  <c r="Q188" i="3"/>
  <c r="P189" i="3"/>
  <c r="Q189" i="3"/>
  <c r="P190" i="3"/>
  <c r="Q190" i="3"/>
  <c r="P191" i="3"/>
  <c r="Q191" i="3"/>
  <c r="R191" i="3" s="1"/>
  <c r="P192" i="3"/>
  <c r="Q192" i="3"/>
  <c r="P193" i="3"/>
  <c r="Q193" i="3"/>
  <c r="P194" i="3"/>
  <c r="Q194" i="3"/>
  <c r="P195" i="3"/>
  <c r="Q195" i="3"/>
  <c r="P196" i="3"/>
  <c r="Q196" i="3"/>
  <c r="R196" i="3" s="1"/>
  <c r="P197" i="3"/>
  <c r="Q197" i="3"/>
  <c r="P198" i="3"/>
  <c r="Q198" i="3"/>
  <c r="R198" i="3" s="1"/>
  <c r="P199" i="3"/>
  <c r="Q199" i="3"/>
  <c r="P200" i="3"/>
  <c r="Q200" i="3"/>
  <c r="R200" i="3" s="1"/>
  <c r="P201" i="3"/>
  <c r="Q201" i="3"/>
  <c r="P202" i="3"/>
  <c r="Q202" i="3"/>
  <c r="R202" i="3" s="1"/>
  <c r="P203" i="3"/>
  <c r="Q203" i="3"/>
  <c r="P204" i="3"/>
  <c r="Q204" i="3"/>
  <c r="P205" i="3"/>
  <c r="Q205" i="3"/>
  <c r="P206" i="3"/>
  <c r="Q206" i="3"/>
  <c r="P207" i="3"/>
  <c r="Q207" i="3"/>
  <c r="P208" i="3"/>
  <c r="Q208" i="3"/>
  <c r="P209" i="3"/>
  <c r="Q209" i="3"/>
  <c r="P210" i="3"/>
  <c r="Q210" i="3"/>
  <c r="P211" i="3"/>
  <c r="Q211" i="3"/>
  <c r="R211" i="3" s="1"/>
  <c r="P212" i="3"/>
  <c r="Q212" i="3"/>
  <c r="R212" i="3" s="1"/>
  <c r="P213" i="3"/>
  <c r="Q213" i="3"/>
  <c r="P214" i="3"/>
  <c r="Q214" i="3"/>
  <c r="R214" i="3" s="1"/>
  <c r="P215" i="3"/>
  <c r="Q215" i="3"/>
  <c r="R215" i="3" s="1"/>
  <c r="P216" i="3"/>
  <c r="Q216" i="3"/>
  <c r="R216" i="3" s="1"/>
  <c r="P217" i="3"/>
  <c r="Q217" i="3"/>
  <c r="P218" i="3"/>
  <c r="Q218" i="3"/>
  <c r="R218" i="3" s="1"/>
  <c r="P219" i="3"/>
  <c r="Q219" i="3"/>
  <c r="R219" i="3" s="1"/>
  <c r="P220" i="3"/>
  <c r="Q220" i="3"/>
  <c r="P221" i="3"/>
  <c r="Q221" i="3"/>
  <c r="P222" i="3"/>
  <c r="Q222" i="3"/>
  <c r="P223" i="3"/>
  <c r="Q223" i="3"/>
  <c r="R223" i="3" s="1"/>
  <c r="P224" i="3"/>
  <c r="Q224" i="3"/>
  <c r="P225" i="3"/>
  <c r="Q225" i="3"/>
  <c r="P226" i="3"/>
  <c r="Q226" i="3"/>
  <c r="P227" i="3"/>
  <c r="Q227" i="3"/>
  <c r="R227" i="3" s="1"/>
  <c r="P228" i="3"/>
  <c r="Q228" i="3"/>
  <c r="R228" i="3" s="1"/>
  <c r="P229" i="3"/>
  <c r="Q229" i="3"/>
  <c r="P230" i="3"/>
  <c r="Q230" i="3"/>
  <c r="R230" i="3" s="1"/>
  <c r="P231" i="3"/>
  <c r="Q231" i="3"/>
  <c r="R231" i="3" s="1"/>
  <c r="P232" i="3"/>
  <c r="Q232" i="3"/>
  <c r="R232" i="3" s="1"/>
  <c r="P233" i="3"/>
  <c r="Q233" i="3"/>
  <c r="P234" i="3"/>
  <c r="Q234" i="3"/>
  <c r="R234" i="3" s="1"/>
  <c r="P235" i="3"/>
  <c r="Q235" i="3"/>
  <c r="R235" i="3" s="1"/>
  <c r="P236" i="3"/>
  <c r="Q236" i="3"/>
  <c r="P237" i="3"/>
  <c r="Q237" i="3"/>
  <c r="P238" i="3"/>
  <c r="Q238" i="3"/>
  <c r="P239" i="3"/>
  <c r="Q239" i="3"/>
  <c r="R239" i="3"/>
  <c r="P240" i="3"/>
  <c r="Q240" i="3"/>
  <c r="P241" i="3"/>
  <c r="Q241" i="3"/>
  <c r="P242" i="3"/>
  <c r="Q242" i="3"/>
  <c r="P243" i="3"/>
  <c r="Q243" i="3"/>
  <c r="R243" i="3" s="1"/>
  <c r="P244" i="3"/>
  <c r="Q244" i="3"/>
  <c r="P245" i="3"/>
  <c r="Q245" i="3"/>
  <c r="P246" i="3"/>
  <c r="Q246" i="3"/>
  <c r="P247" i="3"/>
  <c r="Q247" i="3"/>
  <c r="R247" i="3" s="1"/>
  <c r="P248" i="3"/>
  <c r="Q248" i="3"/>
  <c r="P249" i="3"/>
  <c r="Q249" i="3"/>
  <c r="P250" i="3"/>
  <c r="Q250" i="3"/>
  <c r="P251" i="3"/>
  <c r="Q251" i="3"/>
  <c r="R251" i="3" s="1"/>
  <c r="P252" i="3"/>
  <c r="Q252" i="3"/>
  <c r="P253" i="3"/>
  <c r="Q253" i="3"/>
  <c r="P254" i="3"/>
  <c r="Q254" i="3"/>
  <c r="P255" i="3"/>
  <c r="Q255" i="3"/>
  <c r="R255" i="3" s="1"/>
  <c r="P256" i="3"/>
  <c r="Q256" i="3"/>
  <c r="P257" i="3"/>
  <c r="Q257" i="3"/>
  <c r="P258" i="3"/>
  <c r="Q258" i="3"/>
  <c r="P259" i="3"/>
  <c r="Q259" i="3"/>
  <c r="R259" i="3" s="1"/>
  <c r="P260" i="3"/>
  <c r="Q260" i="3"/>
  <c r="R260" i="3" s="1"/>
  <c r="P261" i="3"/>
  <c r="Q261" i="3"/>
  <c r="P262" i="3"/>
  <c r="Q262" i="3"/>
  <c r="R262" i="3" s="1"/>
  <c r="P263" i="3"/>
  <c r="Q263" i="3"/>
  <c r="P264" i="3"/>
  <c r="Q264" i="3"/>
  <c r="R264" i="3" s="1"/>
  <c r="P265" i="3"/>
  <c r="Q265" i="3"/>
  <c r="P266" i="3"/>
  <c r="Q266" i="3"/>
  <c r="R266" i="3" s="1"/>
  <c r="P267" i="3"/>
  <c r="Q267" i="3"/>
  <c r="R267" i="3" s="1"/>
  <c r="P268" i="3"/>
  <c r="Q268" i="3"/>
  <c r="P269" i="3"/>
  <c r="Q269" i="3"/>
  <c r="P270" i="3"/>
  <c r="Q270" i="3"/>
  <c r="P271" i="3"/>
  <c r="Q271" i="3"/>
  <c r="R271" i="3" s="1"/>
  <c r="P272" i="3"/>
  <c r="Q272" i="3"/>
  <c r="R272" i="3" s="1"/>
  <c r="P273" i="3"/>
  <c r="Q273" i="3"/>
  <c r="P274" i="3"/>
  <c r="Q274" i="3"/>
  <c r="R274" i="3" s="1"/>
  <c r="P275" i="3"/>
  <c r="Q275" i="3"/>
  <c r="P276" i="3"/>
  <c r="Q276" i="3"/>
  <c r="R276" i="3" s="1"/>
  <c r="P277" i="3"/>
  <c r="Q277" i="3"/>
  <c r="P278" i="3"/>
  <c r="Q278" i="3"/>
  <c r="R278" i="3" s="1"/>
  <c r="P279" i="3"/>
  <c r="Q279" i="3"/>
  <c r="P280" i="3"/>
  <c r="Q280" i="3"/>
  <c r="R280" i="3" s="1"/>
  <c r="P281" i="3"/>
  <c r="Q281" i="3"/>
  <c r="P282" i="3"/>
  <c r="Q282" i="3"/>
  <c r="R282" i="3" s="1"/>
  <c r="P283" i="3"/>
  <c r="R283" i="3" s="1"/>
  <c r="Q283" i="3"/>
  <c r="P284" i="3"/>
  <c r="Q284" i="3"/>
  <c r="P285" i="3"/>
  <c r="Q285" i="3"/>
  <c r="P286" i="3"/>
  <c r="Q286" i="3"/>
  <c r="P287" i="3"/>
  <c r="Q287" i="3"/>
  <c r="R287" i="3"/>
  <c r="P288" i="3"/>
  <c r="Q288" i="3"/>
  <c r="P289" i="3"/>
  <c r="Q289" i="3"/>
  <c r="P290" i="3"/>
  <c r="Q290" i="3"/>
  <c r="P291" i="3"/>
  <c r="Q291" i="3"/>
  <c r="R291" i="3" s="1"/>
  <c r="P292" i="3"/>
  <c r="Q292" i="3"/>
  <c r="P293" i="3"/>
  <c r="Q293" i="3"/>
  <c r="P294" i="3"/>
  <c r="Q294" i="3"/>
  <c r="P295" i="3"/>
  <c r="Q295" i="3"/>
  <c r="P296" i="3"/>
  <c r="Q296" i="3"/>
  <c r="P297" i="3"/>
  <c r="Q297" i="3"/>
  <c r="P298" i="3"/>
  <c r="Q298" i="3"/>
  <c r="P299" i="3"/>
  <c r="Q299" i="3"/>
  <c r="P300" i="3"/>
  <c r="Q300" i="3"/>
  <c r="P301" i="3"/>
  <c r="Q301" i="3"/>
  <c r="P302" i="3"/>
  <c r="Q302" i="3"/>
  <c r="P303" i="3"/>
  <c r="Q303" i="3"/>
  <c r="R303" i="3" s="1"/>
  <c r="P304" i="3"/>
  <c r="Q304" i="3"/>
  <c r="P305" i="3"/>
  <c r="Q305" i="3"/>
  <c r="R305" i="3"/>
  <c r="P306" i="3"/>
  <c r="Q306" i="3"/>
  <c r="R306" i="3" s="1"/>
  <c r="P307" i="3"/>
  <c r="Q307" i="3"/>
  <c r="P308" i="3"/>
  <c r="Q308" i="3"/>
  <c r="R308" i="3" s="1"/>
  <c r="P309" i="3"/>
  <c r="Q309" i="3"/>
  <c r="P310" i="3"/>
  <c r="Q310" i="3"/>
  <c r="R310" i="3" s="1"/>
  <c r="P311" i="3"/>
  <c r="Q311" i="3"/>
  <c r="R311" i="3" s="1"/>
  <c r="P312" i="3"/>
  <c r="Q312" i="3"/>
  <c r="R312" i="3" s="1"/>
  <c r="P313" i="3"/>
  <c r="Q313" i="3"/>
  <c r="P314" i="3"/>
  <c r="Q314" i="3"/>
  <c r="R314" i="3" s="1"/>
  <c r="P315" i="3"/>
  <c r="Q315" i="3"/>
  <c r="P316" i="3"/>
  <c r="Q316" i="3"/>
  <c r="R316" i="3" s="1"/>
  <c r="P317" i="3"/>
  <c r="Q317" i="3"/>
  <c r="P318" i="3"/>
  <c r="Q318" i="3"/>
  <c r="R318" i="3" s="1"/>
  <c r="P319" i="3"/>
  <c r="Q319" i="3"/>
  <c r="R319" i="3" s="1"/>
  <c r="P320" i="3"/>
  <c r="Q320" i="3"/>
  <c r="R201" i="3" l="1"/>
  <c r="R207" i="3"/>
  <c r="R261" i="3"/>
  <c r="R25" i="3"/>
  <c r="R295" i="3"/>
  <c r="R263" i="3"/>
  <c r="R302" i="3"/>
  <c r="R300" i="3"/>
  <c r="R298" i="3"/>
  <c r="R296" i="3"/>
  <c r="R294" i="3"/>
  <c r="R292" i="3"/>
  <c r="R290" i="3"/>
  <c r="R288" i="3"/>
  <c r="R275" i="3"/>
  <c r="R250" i="3"/>
  <c r="R248" i="3"/>
  <c r="R246" i="3"/>
  <c r="R244" i="3"/>
  <c r="R233" i="3"/>
  <c r="R229" i="3"/>
  <c r="R203" i="3"/>
  <c r="R199" i="3"/>
  <c r="R195" i="3"/>
  <c r="R186" i="3"/>
  <c r="R184" i="3"/>
  <c r="R182" i="3"/>
  <c r="R153" i="3"/>
  <c r="R149" i="3"/>
  <c r="R141" i="3"/>
  <c r="R137" i="3"/>
  <c r="R79" i="3"/>
  <c r="R63" i="3"/>
  <c r="R59" i="3"/>
  <c r="R55" i="3"/>
  <c r="R51" i="3"/>
  <c r="R7" i="3"/>
  <c r="R277" i="3"/>
  <c r="R249" i="3"/>
  <c r="R181" i="3"/>
  <c r="R93" i="3"/>
  <c r="R69" i="3"/>
  <c r="R293" i="3"/>
  <c r="R197" i="3"/>
  <c r="R157" i="3"/>
  <c r="R133" i="3"/>
  <c r="R213" i="3"/>
  <c r="R185" i="3"/>
  <c r="R85" i="3"/>
  <c r="R73" i="3"/>
  <c r="R313" i="3"/>
  <c r="R279" i="3"/>
  <c r="R245" i="3"/>
  <c r="R217" i="3"/>
  <c r="R89" i="3"/>
  <c r="R77" i="3"/>
  <c r="R309" i="3"/>
  <c r="R307" i="3"/>
  <c r="R289" i="3"/>
  <c r="R257" i="3"/>
  <c r="R225" i="3"/>
  <c r="R209" i="3"/>
  <c r="R121" i="3"/>
  <c r="R61" i="3"/>
  <c r="R57" i="3"/>
  <c r="R53" i="3"/>
  <c r="R320" i="3"/>
  <c r="R317" i="3"/>
  <c r="R315" i="3"/>
  <c r="R304" i="3"/>
  <c r="R301" i="3"/>
  <c r="R299" i="3"/>
  <c r="R297" i="3"/>
  <c r="R286" i="3"/>
  <c r="R284" i="3"/>
  <c r="R281" i="3"/>
  <c r="R270" i="3"/>
  <c r="R268" i="3"/>
  <c r="R265" i="3"/>
  <c r="R254" i="3"/>
  <c r="R252" i="3"/>
  <c r="R238" i="3"/>
  <c r="R236" i="3"/>
  <c r="R222" i="3"/>
  <c r="R220" i="3"/>
  <c r="R206" i="3"/>
  <c r="R204" i="3"/>
  <c r="R190" i="3"/>
  <c r="R188" i="3"/>
  <c r="R174" i="3"/>
  <c r="R172" i="3"/>
  <c r="R170" i="3"/>
  <c r="R168" i="3"/>
  <c r="R139" i="3"/>
  <c r="R135" i="3"/>
  <c r="R131" i="3"/>
  <c r="R106" i="3"/>
  <c r="R104" i="3"/>
  <c r="R75" i="3"/>
  <c r="R71" i="3"/>
  <c r="R67" i="3"/>
  <c r="R42" i="3"/>
  <c r="R40" i="3"/>
  <c r="R17" i="3"/>
  <c r="R13" i="3"/>
  <c r="R11" i="3"/>
  <c r="R9" i="3"/>
  <c r="R273" i="3"/>
  <c r="R241" i="3"/>
  <c r="R193" i="3"/>
  <c r="R125" i="3"/>
  <c r="R117" i="3"/>
  <c r="R285" i="3"/>
  <c r="R269" i="3"/>
  <c r="R258" i="3"/>
  <c r="R256" i="3"/>
  <c r="R253" i="3"/>
  <c r="R242" i="3"/>
  <c r="R240" i="3"/>
  <c r="R237" i="3"/>
  <c r="R226" i="3"/>
  <c r="R224" i="3"/>
  <c r="R221" i="3"/>
  <c r="R210" i="3"/>
  <c r="R208" i="3"/>
  <c r="R205" i="3"/>
  <c r="R194" i="3"/>
  <c r="R192" i="3"/>
  <c r="R189" i="3"/>
  <c r="R173" i="3"/>
  <c r="R169" i="3"/>
  <c r="R165" i="3"/>
  <c r="R155" i="3"/>
  <c r="R151" i="3"/>
  <c r="R147" i="3"/>
  <c r="R122" i="3"/>
  <c r="R120" i="3"/>
  <c r="R109" i="3"/>
  <c r="R105" i="3"/>
  <c r="R101" i="3"/>
  <c r="R91" i="3"/>
  <c r="R87" i="3"/>
  <c r="R83" i="3"/>
  <c r="R58" i="3"/>
  <c r="R56" i="3"/>
  <c r="R45" i="3"/>
  <c r="R41" i="3"/>
  <c r="R37" i="3"/>
  <c r="R29" i="3"/>
  <c r="R27" i="3"/>
  <c r="R23" i="3"/>
  <c r="R180" i="3"/>
  <c r="R177" i="3"/>
  <c r="R166" i="3"/>
  <c r="R164" i="3"/>
  <c r="R161" i="3"/>
  <c r="R150" i="3"/>
  <c r="R148" i="3"/>
  <c r="R145" i="3"/>
  <c r="R134" i="3"/>
  <c r="R132" i="3"/>
  <c r="R129" i="3"/>
  <c r="R118" i="3"/>
  <c r="R116" i="3"/>
  <c r="R113" i="3"/>
  <c r="R102" i="3"/>
  <c r="R100" i="3"/>
  <c r="R97" i="3"/>
  <c r="R86" i="3"/>
  <c r="R84" i="3"/>
  <c r="R81" i="3"/>
  <c r="R70" i="3"/>
  <c r="R68" i="3"/>
  <c r="R65" i="3"/>
  <c r="R54" i="3"/>
  <c r="R52" i="3"/>
  <c r="R49" i="3"/>
  <c r="R38" i="3"/>
  <c r="R36" i="3"/>
  <c r="R33" i="3"/>
  <c r="R26" i="3"/>
  <c r="R24" i="3"/>
  <c r="R21" i="3"/>
  <c r="R10" i="3"/>
  <c r="R8" i="3"/>
  <c r="R5" i="3"/>
  <c r="R178" i="3"/>
  <c r="R176" i="3"/>
  <c r="R162" i="3"/>
  <c r="R160" i="3"/>
  <c r="R146" i="3"/>
  <c r="R144" i="3"/>
  <c r="R130" i="3"/>
  <c r="R128" i="3"/>
  <c r="R114" i="3"/>
  <c r="R112" i="3"/>
  <c r="R98" i="3"/>
  <c r="R96" i="3"/>
  <c r="R82" i="3"/>
  <c r="R80" i="3"/>
  <c r="R66" i="3"/>
  <c r="R64" i="3"/>
  <c r="R50" i="3"/>
  <c r="R48" i="3"/>
  <c r="R34" i="3"/>
  <c r="R32" i="3"/>
  <c r="R22" i="3"/>
  <c r="R20" i="3"/>
  <c r="R158" i="3"/>
  <c r="R156" i="3"/>
  <c r="R142" i="3"/>
  <c r="R140" i="3"/>
  <c r="R126" i="3"/>
  <c r="R124" i="3"/>
  <c r="R110" i="3"/>
  <c r="R108" i="3"/>
  <c r="R94" i="3"/>
  <c r="R92" i="3"/>
  <c r="R78" i="3"/>
  <c r="R76" i="3"/>
  <c r="R62" i="3"/>
  <c r="R60" i="3"/>
  <c r="R46" i="3"/>
  <c r="R44" i="3"/>
  <c r="R30" i="3"/>
  <c r="R18" i="3"/>
  <c r="R16" i="3"/>
  <c r="R4" i="11"/>
  <c r="R5" i="11"/>
  <c r="R6" i="11"/>
  <c r="R7" i="11"/>
  <c r="R8" i="11"/>
  <c r="R9" i="11"/>
  <c r="R10" i="11"/>
  <c r="R11" i="11"/>
  <c r="R12" i="11"/>
  <c r="R13" i="11"/>
  <c r="R14" i="11"/>
  <c r="R15" i="11"/>
  <c r="R16" i="11"/>
  <c r="R17" i="11"/>
  <c r="R18" i="11"/>
  <c r="R19" i="11"/>
  <c r="R20" i="11"/>
  <c r="R21" i="11"/>
  <c r="R22" i="11"/>
  <c r="R23" i="11"/>
  <c r="R24" i="11"/>
  <c r="R25" i="11"/>
  <c r="R26" i="11"/>
  <c r="R27" i="11"/>
  <c r="R28" i="11"/>
  <c r="R29" i="11"/>
  <c r="R30" i="11"/>
  <c r="R31" i="11"/>
  <c r="R32" i="11"/>
  <c r="R33" i="11"/>
  <c r="R34" i="11"/>
  <c r="R35" i="11"/>
  <c r="R36" i="11"/>
  <c r="R37" i="11"/>
  <c r="R38" i="11"/>
  <c r="R39" i="11"/>
  <c r="R40" i="11"/>
  <c r="R41" i="11"/>
  <c r="R42" i="11"/>
  <c r="R43" i="11"/>
  <c r="R44" i="11"/>
  <c r="R45" i="11"/>
  <c r="R46" i="11"/>
  <c r="R47" i="11"/>
  <c r="R48" i="11"/>
  <c r="R49" i="11"/>
  <c r="R50" i="11"/>
  <c r="R51" i="11"/>
  <c r="R52" i="11"/>
  <c r="R53" i="11"/>
  <c r="R54" i="11"/>
  <c r="R55" i="11"/>
  <c r="R56" i="11"/>
  <c r="R57" i="11"/>
  <c r="R58" i="11"/>
  <c r="R59" i="11"/>
  <c r="R60" i="11"/>
  <c r="R61" i="11"/>
  <c r="R62" i="11"/>
  <c r="R63" i="11"/>
  <c r="R64" i="11"/>
  <c r="R65" i="11"/>
  <c r="R66" i="11"/>
  <c r="R67" i="11"/>
  <c r="R68" i="11"/>
  <c r="R69" i="11"/>
  <c r="R70" i="11"/>
  <c r="R71" i="11"/>
  <c r="R72" i="11"/>
  <c r="R73" i="11"/>
  <c r="R74" i="11"/>
  <c r="R75" i="11"/>
  <c r="R76" i="11"/>
  <c r="R77" i="11"/>
  <c r="R78" i="11"/>
  <c r="R79" i="11"/>
  <c r="R80" i="11"/>
  <c r="R81" i="11"/>
  <c r="R82" i="11"/>
  <c r="R83" i="11"/>
  <c r="R84" i="11"/>
  <c r="Y4" i="2"/>
  <c r="Y5" i="2"/>
  <c r="Y6" i="2"/>
  <c r="Y7" i="2"/>
  <c r="Y8" i="2"/>
  <c r="Y9" i="2"/>
  <c r="Y10" i="2"/>
  <c r="Y11" i="2"/>
  <c r="Y12" i="2"/>
  <c r="Y13" i="2"/>
  <c r="Y14" i="2"/>
  <c r="Y15" i="2"/>
  <c r="Y16" i="2"/>
  <c r="Y17" i="2"/>
  <c r="Y18" i="2"/>
  <c r="Y19" i="2"/>
  <c r="Y20" i="2"/>
  <c r="Y21" i="2"/>
  <c r="Y22" i="2"/>
  <c r="Y23" i="2"/>
  <c r="Y24" i="2"/>
  <c r="Y25" i="2"/>
  <c r="Y26" i="2"/>
  <c r="Y27" i="2"/>
  <c r="Y28" i="2"/>
  <c r="Y29" i="2"/>
  <c r="Y30" i="2"/>
  <c r="Y31" i="2"/>
  <c r="Y32" i="2"/>
  <c r="Y33" i="2"/>
  <c r="Y34" i="2"/>
  <c r="Y35" i="2"/>
  <c r="Y36" i="2"/>
  <c r="Y37" i="2"/>
  <c r="Y38" i="2"/>
  <c r="Y39" i="2"/>
  <c r="Y40" i="2"/>
  <c r="Y41" i="2"/>
  <c r="Y42" i="2"/>
  <c r="Y43" i="2"/>
  <c r="Y44" i="2"/>
  <c r="Y45" i="2"/>
  <c r="Y46" i="2"/>
  <c r="Y47" i="2"/>
  <c r="Y48" i="2"/>
  <c r="Y49" i="2"/>
  <c r="Y50" i="2"/>
  <c r="Y51" i="2"/>
  <c r="Y52" i="2"/>
  <c r="Y53" i="2"/>
  <c r="Y54" i="2"/>
  <c r="Y55" i="2"/>
  <c r="Y56" i="2"/>
  <c r="Y57" i="2"/>
  <c r="Y58" i="2"/>
  <c r="Y59" i="2"/>
  <c r="Y60" i="2"/>
  <c r="Y61" i="2"/>
  <c r="Y62" i="2"/>
  <c r="Y63" i="2"/>
  <c r="Y64" i="2"/>
  <c r="Y65" i="2"/>
  <c r="Y66" i="2"/>
  <c r="Y67" i="2"/>
  <c r="Y68" i="2"/>
  <c r="Y69" i="2"/>
  <c r="Y70" i="2"/>
  <c r="Y71" i="2"/>
  <c r="Y72" i="2"/>
  <c r="Y73" i="2"/>
  <c r="Y74" i="2"/>
  <c r="Y75" i="2"/>
  <c r="Y76" i="2"/>
  <c r="Y77" i="2"/>
  <c r="Y78" i="2"/>
  <c r="Y79" i="2"/>
  <c r="Y80" i="2"/>
  <c r="Y81" i="2"/>
  <c r="Y82" i="2"/>
  <c r="Y83" i="2"/>
  <c r="Y84" i="2"/>
  <c r="Y85" i="2"/>
  <c r="Y86" i="2"/>
  <c r="Y87" i="2"/>
  <c r="Y88" i="2"/>
  <c r="Y89" i="2"/>
  <c r="Y90" i="2"/>
  <c r="Y91" i="2"/>
  <c r="Y92" i="2"/>
  <c r="Y93" i="2"/>
  <c r="Y94" i="2"/>
  <c r="Y95" i="2"/>
  <c r="Y96" i="2"/>
  <c r="Y97" i="2"/>
  <c r="Y98" i="2"/>
  <c r="Y99" i="2"/>
  <c r="Y100" i="2"/>
  <c r="Y101" i="2"/>
  <c r="Y102" i="2"/>
  <c r="Y103" i="2"/>
  <c r="Y104" i="2"/>
  <c r="Y105" i="2"/>
  <c r="Y106" i="2"/>
  <c r="Y107" i="2"/>
  <c r="Y108" i="2"/>
  <c r="Y109" i="2"/>
  <c r="Y110" i="2"/>
  <c r="Y111" i="2"/>
  <c r="Y112" i="2"/>
  <c r="Y113" i="2"/>
  <c r="Y114" i="2"/>
  <c r="Y115" i="2"/>
  <c r="Y116" i="2"/>
  <c r="Y117" i="2"/>
  <c r="Y118" i="2"/>
  <c r="Y119" i="2"/>
  <c r="Y120" i="2"/>
  <c r="Y121" i="2"/>
  <c r="Y122" i="2"/>
  <c r="Y123" i="2"/>
  <c r="Y124" i="2"/>
  <c r="Y125" i="2"/>
  <c r="Y126" i="2"/>
  <c r="Y127" i="2"/>
  <c r="Y128" i="2"/>
  <c r="Y129" i="2"/>
  <c r="Y130" i="2"/>
  <c r="Y131" i="2"/>
  <c r="Y132" i="2"/>
  <c r="Y133" i="2"/>
  <c r="Y134" i="2"/>
  <c r="Y135" i="2"/>
  <c r="Y136" i="2"/>
  <c r="Y137" i="2"/>
  <c r="Y138" i="2"/>
  <c r="Y139" i="2"/>
  <c r="Y140" i="2"/>
  <c r="Y141" i="2"/>
  <c r="Y142" i="2"/>
  <c r="Y143" i="2"/>
  <c r="Y144" i="2"/>
  <c r="Y145" i="2"/>
  <c r="Y146" i="2"/>
  <c r="Y147" i="2"/>
  <c r="Y148" i="2"/>
  <c r="Y149" i="2"/>
  <c r="Y150" i="2"/>
  <c r="Y151" i="2"/>
  <c r="Y152" i="2"/>
  <c r="Y153" i="2"/>
  <c r="Y154" i="2"/>
  <c r="Y155" i="2"/>
  <c r="Y156" i="2"/>
  <c r="Y157" i="2"/>
  <c r="Y158" i="2"/>
  <c r="Y159" i="2"/>
  <c r="Y160" i="2"/>
  <c r="Y161" i="2"/>
  <c r="Y162" i="2"/>
  <c r="Y163" i="2"/>
  <c r="Y164" i="2"/>
  <c r="Y165" i="2"/>
  <c r="Y166" i="2"/>
  <c r="Y167" i="2"/>
  <c r="Y168" i="2"/>
  <c r="Y169" i="2"/>
  <c r="Y170" i="2"/>
  <c r="Y171" i="2"/>
  <c r="Y172" i="2"/>
  <c r="Y173" i="2"/>
  <c r="Y174" i="2"/>
  <c r="Y175" i="2"/>
  <c r="Y176" i="2"/>
  <c r="Y177" i="2"/>
  <c r="Y178" i="2"/>
  <c r="Y179" i="2"/>
  <c r="Y180" i="2"/>
  <c r="Y181" i="2"/>
  <c r="Y182" i="2"/>
  <c r="Y183" i="2"/>
  <c r="Y184" i="2"/>
  <c r="Y185" i="2"/>
  <c r="Y186" i="2"/>
  <c r="Y187" i="2"/>
  <c r="Y188" i="2"/>
  <c r="Y189" i="2"/>
  <c r="Y190" i="2"/>
  <c r="Y191" i="2"/>
  <c r="Y192" i="2"/>
  <c r="Y193" i="2"/>
  <c r="Y194" i="2"/>
  <c r="Y195" i="2"/>
  <c r="Y196" i="2"/>
  <c r="Y197" i="2"/>
  <c r="Y198" i="2"/>
  <c r="Y199" i="2"/>
  <c r="Y200" i="2"/>
  <c r="Y201" i="2"/>
  <c r="Y202" i="2"/>
  <c r="Y203" i="2"/>
  <c r="Y204" i="2"/>
  <c r="Y205" i="2"/>
  <c r="Y206" i="2"/>
  <c r="Y207" i="2"/>
  <c r="Y208" i="2"/>
  <c r="Y209" i="2"/>
  <c r="Y210" i="2"/>
  <c r="Y211" i="2"/>
  <c r="Y212" i="2"/>
  <c r="Y213" i="2"/>
  <c r="Y214" i="2"/>
  <c r="Y215" i="2"/>
  <c r="Y216" i="2"/>
  <c r="Y217" i="2"/>
  <c r="Y218" i="2"/>
  <c r="Y219" i="2"/>
  <c r="Y220" i="2"/>
  <c r="Y221" i="2"/>
  <c r="Y222" i="2"/>
  <c r="Y223" i="2"/>
  <c r="Y224" i="2"/>
  <c r="Y225" i="2"/>
  <c r="Y226" i="2"/>
  <c r="Y227" i="2"/>
  <c r="Y228" i="2"/>
  <c r="Y229" i="2"/>
  <c r="Y230" i="2"/>
  <c r="Y231" i="2"/>
  <c r="Y232" i="2"/>
  <c r="Y233" i="2"/>
  <c r="Y234" i="2"/>
  <c r="Y235" i="2"/>
  <c r="Y236" i="2"/>
  <c r="Y237" i="2"/>
  <c r="Y238" i="2"/>
  <c r="Y239" i="2"/>
  <c r="Y240" i="2"/>
  <c r="Y241" i="2"/>
  <c r="Y242" i="2"/>
  <c r="Y243" i="2"/>
  <c r="Y244" i="2"/>
  <c r="Y245" i="2"/>
  <c r="Y246" i="2"/>
  <c r="Y247" i="2"/>
  <c r="Y248" i="2"/>
  <c r="Y249" i="2"/>
  <c r="Y250" i="2"/>
  <c r="Y251" i="2"/>
  <c r="Y252" i="2"/>
  <c r="Y253" i="2"/>
  <c r="Y254" i="2"/>
  <c r="Y255" i="2"/>
  <c r="Y256" i="2"/>
  <c r="Y257" i="2"/>
  <c r="Y258" i="2"/>
  <c r="Y259" i="2"/>
  <c r="Y260" i="2"/>
  <c r="Y261" i="2"/>
  <c r="Y262" i="2"/>
  <c r="Y263" i="2"/>
  <c r="Y264" i="2"/>
  <c r="Y265" i="2"/>
  <c r="Y266" i="2"/>
  <c r="Y267" i="2"/>
  <c r="D3" i="13" l="1"/>
  <c r="D4" i="13"/>
  <c r="D5" i="13"/>
  <c r="D6" i="13"/>
  <c r="D7" i="13"/>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D53" i="13"/>
  <c r="D54" i="13"/>
  <c r="D55" i="13"/>
  <c r="D56" i="13"/>
  <c r="D57" i="13"/>
  <c r="D58" i="13"/>
  <c r="D59" i="13"/>
  <c r="D60" i="13"/>
  <c r="D2" i="13"/>
  <c r="D3" i="4" l="1"/>
  <c r="D4" i="4"/>
  <c r="D5" i="4"/>
  <c r="D6" i="4"/>
  <c r="D7" i="4"/>
  <c r="D8" i="4"/>
  <c r="D9" i="4"/>
  <c r="G9" i="4" s="1"/>
  <c r="D10" i="4"/>
  <c r="D11" i="4"/>
  <c r="D12" i="4"/>
  <c r="D13" i="4"/>
  <c r="D14" i="4"/>
  <c r="D15" i="4"/>
  <c r="D16" i="4"/>
  <c r="D17" i="4"/>
  <c r="D18" i="4"/>
  <c r="D20" i="4"/>
  <c r="D21" i="4"/>
  <c r="D22" i="4"/>
  <c r="D23" i="4"/>
  <c r="D24" i="4"/>
  <c r="D25" i="4"/>
  <c r="D26" i="4"/>
  <c r="D27" i="4"/>
  <c r="D28" i="4"/>
  <c r="D29" i="4"/>
  <c r="D30" i="4"/>
  <c r="D31" i="4"/>
  <c r="D32" i="4"/>
  <c r="D33" i="4"/>
  <c r="D34" i="4"/>
  <c r="D35" i="4"/>
  <c r="D36" i="4"/>
  <c r="D37" i="4"/>
  <c r="D38" i="4"/>
  <c r="D39" i="4"/>
  <c r="D40" i="4"/>
  <c r="D41" i="4"/>
  <c r="D43" i="4"/>
  <c r="D44" i="4"/>
  <c r="D45" i="4"/>
  <c r="D46" i="4"/>
  <c r="D47" i="4"/>
  <c r="D48" i="4"/>
  <c r="D49" i="4"/>
  <c r="D50" i="4"/>
  <c r="D51" i="4"/>
  <c r="D52" i="4"/>
  <c r="D53" i="4"/>
  <c r="D54" i="4"/>
  <c r="D55" i="4"/>
  <c r="D56" i="4"/>
  <c r="D57" i="4"/>
  <c r="D59" i="4"/>
  <c r="D60" i="4"/>
  <c r="R114" i="8"/>
  <c r="R115" i="8"/>
  <c r="R116" i="8"/>
  <c r="R117" i="8"/>
  <c r="R118" i="8"/>
  <c r="R119" i="8"/>
  <c r="R120" i="8"/>
  <c r="R121" i="8"/>
  <c r="R122" i="8"/>
  <c r="R123" i="8"/>
  <c r="R124" i="8"/>
  <c r="R125" i="8"/>
  <c r="R126" i="8"/>
  <c r="R127" i="8"/>
  <c r="R128" i="8"/>
  <c r="R129" i="8"/>
  <c r="R130" i="8"/>
  <c r="R131" i="8"/>
  <c r="R132" i="8"/>
  <c r="R133" i="8"/>
  <c r="R134" i="8"/>
  <c r="R135" i="8"/>
  <c r="R136" i="8"/>
  <c r="R137" i="8"/>
  <c r="R138" i="8"/>
  <c r="R139" i="8"/>
  <c r="R140" i="8"/>
  <c r="R141" i="8"/>
  <c r="R142" i="8"/>
  <c r="R143" i="8"/>
  <c r="R144" i="8"/>
  <c r="R145" i="8"/>
  <c r="R146" i="8"/>
  <c r="R147" i="8"/>
  <c r="R148" i="8"/>
  <c r="R149" i="8"/>
  <c r="R150" i="8"/>
  <c r="R151" i="8"/>
  <c r="R152" i="8"/>
  <c r="R153" i="8"/>
  <c r="R154" i="8"/>
  <c r="R155" i="8"/>
  <c r="R156" i="8"/>
  <c r="R157" i="8"/>
  <c r="R158" i="8"/>
  <c r="R159" i="8"/>
  <c r="R160" i="8"/>
  <c r="R161" i="8"/>
  <c r="R162" i="8"/>
  <c r="R163" i="8"/>
  <c r="R164" i="8"/>
  <c r="R165" i="8"/>
  <c r="R166" i="8"/>
  <c r="R167" i="8"/>
  <c r="R168" i="8"/>
  <c r="R169" i="8"/>
  <c r="R170" i="8"/>
  <c r="R171" i="8"/>
  <c r="R113" i="8"/>
  <c r="I114" i="8"/>
  <c r="I115" i="8"/>
  <c r="I116" i="8"/>
  <c r="I117" i="8"/>
  <c r="I118" i="8"/>
  <c r="I119" i="8"/>
  <c r="I120" i="8"/>
  <c r="I121" i="8"/>
  <c r="I122" i="8"/>
  <c r="I123" i="8"/>
  <c r="I124" i="8"/>
  <c r="I125" i="8"/>
  <c r="I126" i="8"/>
  <c r="I127" i="8"/>
  <c r="I128" i="8"/>
  <c r="I129" i="8"/>
  <c r="I130" i="8"/>
  <c r="I131" i="8"/>
  <c r="I132" i="8"/>
  <c r="I133" i="8"/>
  <c r="I134" i="8"/>
  <c r="I135" i="8"/>
  <c r="I136" i="8"/>
  <c r="I137" i="8"/>
  <c r="I138" i="8"/>
  <c r="I139" i="8"/>
  <c r="I140" i="8"/>
  <c r="I141" i="8"/>
  <c r="I142" i="8"/>
  <c r="I143" i="8"/>
  <c r="I144" i="8"/>
  <c r="I145" i="8"/>
  <c r="I146" i="8"/>
  <c r="I147" i="8"/>
  <c r="I148" i="8"/>
  <c r="I149" i="8"/>
  <c r="I150" i="8"/>
  <c r="I151" i="8"/>
  <c r="I152" i="8"/>
  <c r="I153" i="8"/>
  <c r="I154" i="8"/>
  <c r="I155" i="8"/>
  <c r="I156" i="8"/>
  <c r="I157" i="8"/>
  <c r="I158" i="8"/>
  <c r="I159" i="8"/>
  <c r="I160" i="8"/>
  <c r="I161" i="8"/>
  <c r="I162" i="8"/>
  <c r="I163" i="8"/>
  <c r="I164" i="8"/>
  <c r="I165" i="8"/>
  <c r="I166" i="8"/>
  <c r="I167" i="8"/>
  <c r="I168" i="8"/>
  <c r="I169" i="8"/>
  <c r="I170" i="8"/>
  <c r="I171" i="8"/>
  <c r="I113" i="8"/>
  <c r="D48" i="16"/>
  <c r="C48" i="16"/>
  <c r="H47" i="16"/>
  <c r="G47" i="16"/>
  <c r="L8" i="16"/>
  <c r="H8" i="16"/>
  <c r="G8" i="16"/>
  <c r="Q45" i="16"/>
  <c r="E8" i="16"/>
  <c r="M8" i="16" s="1"/>
  <c r="H45" i="16"/>
  <c r="G45" i="16"/>
  <c r="Q44" i="16"/>
  <c r="E45" i="16"/>
  <c r="M45" i="16" s="1"/>
  <c r="R43" i="16"/>
  <c r="D58" i="4"/>
  <c r="G44" i="16"/>
  <c r="T43" i="16" s="1"/>
  <c r="S43" i="16"/>
  <c r="E44" i="16"/>
  <c r="H43" i="16"/>
  <c r="G43" i="16"/>
  <c r="Q46" i="16"/>
  <c r="E43" i="16"/>
  <c r="H46" i="16"/>
  <c r="G46" i="16"/>
  <c r="E46" i="16"/>
  <c r="H42" i="16"/>
  <c r="G42" i="16"/>
  <c r="Q41" i="16"/>
  <c r="E42" i="16"/>
  <c r="L41" i="16"/>
  <c r="H41" i="16"/>
  <c r="G41" i="16"/>
  <c r="E41" i="16"/>
  <c r="H40" i="16"/>
  <c r="R39" i="16" s="1"/>
  <c r="G40" i="16"/>
  <c r="Q39" i="16"/>
  <c r="E40" i="16"/>
  <c r="L39" i="16"/>
  <c r="H39" i="16"/>
  <c r="G39" i="16"/>
  <c r="Q38" i="16"/>
  <c r="E39" i="16"/>
  <c r="M39" i="16" s="1"/>
  <c r="V36" i="16"/>
  <c r="H37" i="16"/>
  <c r="G37" i="16"/>
  <c r="Q36" i="16"/>
  <c r="E37" i="16"/>
  <c r="H36" i="16"/>
  <c r="R35" i="16" s="1"/>
  <c r="G36" i="16"/>
  <c r="Q35" i="16"/>
  <c r="E36" i="16"/>
  <c r="L35" i="16"/>
  <c r="H35" i="16"/>
  <c r="G35" i="16"/>
  <c r="Q34" i="16"/>
  <c r="E35" i="16"/>
  <c r="H34" i="16"/>
  <c r="R32" i="16" s="1"/>
  <c r="G34" i="16"/>
  <c r="Q32" i="16"/>
  <c r="E34" i="16"/>
  <c r="T33" i="16"/>
  <c r="R33" i="16"/>
  <c r="D42" i="4"/>
  <c r="Q33" i="16"/>
  <c r="E32" i="16"/>
  <c r="L33" i="16"/>
  <c r="H33" i="16"/>
  <c r="G33" i="16"/>
  <c r="Q31" i="16"/>
  <c r="E33" i="16"/>
  <c r="H31" i="16"/>
  <c r="G31" i="16"/>
  <c r="E31" i="16"/>
  <c r="L30" i="16"/>
  <c r="H30" i="16"/>
  <c r="G30" i="16"/>
  <c r="Q29" i="16"/>
  <c r="E30" i="16"/>
  <c r="H29" i="16"/>
  <c r="G29" i="16"/>
  <c r="Q28" i="16"/>
  <c r="E29" i="16"/>
  <c r="L28" i="16"/>
  <c r="H28" i="16"/>
  <c r="G28" i="16"/>
  <c r="E28" i="16"/>
  <c r="H27" i="16"/>
  <c r="G27" i="16"/>
  <c r="Q26" i="16"/>
  <c r="E27" i="16"/>
  <c r="H26" i="16"/>
  <c r="G26" i="16"/>
  <c r="Q25" i="16"/>
  <c r="E26" i="16"/>
  <c r="H25" i="16"/>
  <c r="R24" i="16" s="1"/>
  <c r="G25" i="16"/>
  <c r="Q24" i="16"/>
  <c r="E25" i="16"/>
  <c r="M25" i="16" s="1"/>
  <c r="L24" i="16"/>
  <c r="H24" i="16"/>
  <c r="G24" i="16"/>
  <c r="E24" i="16"/>
  <c r="H23" i="16"/>
  <c r="G23" i="16"/>
  <c r="Q22" i="16"/>
  <c r="E23" i="16"/>
  <c r="L22" i="16"/>
  <c r="H22" i="16"/>
  <c r="G22" i="16"/>
  <c r="E22" i="16"/>
  <c r="H21" i="16"/>
  <c r="G21" i="16"/>
  <c r="Q20" i="16"/>
  <c r="E21" i="16"/>
  <c r="L20" i="16"/>
  <c r="H20" i="16"/>
  <c r="G20" i="16"/>
  <c r="Q19" i="16"/>
  <c r="E20" i="16"/>
  <c r="L19" i="16"/>
  <c r="H19" i="16"/>
  <c r="R30" i="16" s="1"/>
  <c r="G19" i="16"/>
  <c r="Q30" i="16"/>
  <c r="E19" i="16"/>
  <c r="H16" i="16"/>
  <c r="G16" i="16"/>
  <c r="Q17" i="16"/>
  <c r="E16" i="16"/>
  <c r="M16" i="16" s="1"/>
  <c r="L15" i="16"/>
  <c r="H15" i="16"/>
  <c r="G15" i="16"/>
  <c r="Q16" i="16"/>
  <c r="E15" i="16"/>
  <c r="H14" i="16"/>
  <c r="R15" i="16" s="1"/>
  <c r="G14" i="16"/>
  <c r="Q15" i="16"/>
  <c r="E14" i="16"/>
  <c r="H13" i="16"/>
  <c r="G13" i="16"/>
  <c r="Q14" i="16"/>
  <c r="E13" i="16"/>
  <c r="M13" i="16" s="1"/>
  <c r="L12" i="16"/>
  <c r="H12" i="16"/>
  <c r="R11" i="16" s="1"/>
  <c r="G12" i="16"/>
  <c r="Q11" i="16"/>
  <c r="E12" i="16"/>
  <c r="Q10" i="16"/>
  <c r="L17" i="16"/>
  <c r="H17" i="16"/>
  <c r="S10" i="16" s="1"/>
  <c r="G17" i="16"/>
  <c r="L11" i="16"/>
  <c r="H11" i="16"/>
  <c r="G11" i="16"/>
  <c r="Q9" i="16"/>
  <c r="E11" i="16"/>
  <c r="M11" i="16" s="1"/>
  <c r="L10" i="16"/>
  <c r="H10" i="16"/>
  <c r="R8" i="16" s="1"/>
  <c r="G10" i="16"/>
  <c r="Q8" i="16"/>
  <c r="E10" i="16"/>
  <c r="L7" i="16"/>
  <c r="H7" i="16"/>
  <c r="R7" i="16" s="1"/>
  <c r="G7" i="16"/>
  <c r="Q7" i="16"/>
  <c r="E7" i="16"/>
  <c r="L4" i="16"/>
  <c r="H4" i="16"/>
  <c r="R6" i="16" s="1"/>
  <c r="G4" i="16"/>
  <c r="E4" i="16"/>
  <c r="L6" i="16"/>
  <c r="H6" i="16"/>
  <c r="G6" i="16"/>
  <c r="Q5" i="16"/>
  <c r="E6" i="16"/>
  <c r="L5" i="16"/>
  <c r="H5" i="16"/>
  <c r="G5" i="16"/>
  <c r="Q4" i="16"/>
  <c r="E5" i="16"/>
  <c r="M5" i="16" s="1"/>
  <c r="K3" i="16"/>
  <c r="H3" i="16"/>
  <c r="G3" i="16"/>
  <c r="E3" i="16"/>
  <c r="E26" i="15"/>
  <c r="F25" i="15"/>
  <c r="F23" i="15"/>
  <c r="G19" i="15"/>
  <c r="E19" i="15"/>
  <c r="G18" i="15"/>
  <c r="F18" i="15"/>
  <c r="E18" i="15"/>
  <c r="G17" i="15"/>
  <c r="F17" i="15"/>
  <c r="E17" i="15"/>
  <c r="G16" i="15"/>
  <c r="F16" i="15"/>
  <c r="E16" i="15"/>
  <c r="F15" i="15"/>
  <c r="G14" i="15"/>
  <c r="F14" i="15"/>
  <c r="E14" i="15"/>
  <c r="F13" i="15"/>
  <c r="E13" i="15"/>
  <c r="G11" i="15"/>
  <c r="F11" i="15"/>
  <c r="E11" i="15"/>
  <c r="G10" i="15"/>
  <c r="E10" i="15"/>
  <c r="G9" i="15"/>
  <c r="F9" i="15"/>
  <c r="E9" i="15"/>
  <c r="G8" i="15"/>
  <c r="F8" i="15"/>
  <c r="E8" i="15"/>
  <c r="G7" i="15"/>
  <c r="E7" i="15"/>
  <c r="G6" i="15"/>
  <c r="F6" i="15"/>
  <c r="E6" i="15"/>
  <c r="G5" i="15"/>
  <c r="F5" i="15"/>
  <c r="E5" i="15"/>
  <c r="F4" i="15"/>
  <c r="M27" i="16" l="1"/>
  <c r="M40" i="16"/>
  <c r="M46" i="16"/>
  <c r="M34" i="16"/>
  <c r="M26" i="16"/>
  <c r="M19" i="16"/>
  <c r="M22" i="16"/>
  <c r="U43" i="16"/>
  <c r="J48" i="16"/>
  <c r="M30" i="16"/>
  <c r="M15" i="16"/>
  <c r="F22" i="15"/>
  <c r="M14" i="16"/>
  <c r="F10" i="15"/>
  <c r="E4" i="15"/>
  <c r="F7" i="15"/>
  <c r="F19" i="15"/>
  <c r="F26" i="15"/>
  <c r="O11" i="16"/>
  <c r="O30" i="16"/>
  <c r="V26" i="16"/>
  <c r="O25" i="16"/>
  <c r="V35" i="16"/>
  <c r="V5" i="16"/>
  <c r="V11" i="16"/>
  <c r="V15" i="16"/>
  <c r="V30" i="16"/>
  <c r="V7" i="16"/>
  <c r="V16" i="16"/>
  <c r="V21" i="16"/>
  <c r="V24" i="16"/>
  <c r="T5" i="16"/>
  <c r="V8" i="16"/>
  <c r="V10" i="16"/>
  <c r="V20" i="16"/>
  <c r="T35" i="16"/>
  <c r="S17" i="16"/>
  <c r="O42" i="16"/>
  <c r="M37" i="16"/>
  <c r="L46" i="16"/>
  <c r="D2" i="4"/>
  <c r="D19" i="4"/>
  <c r="M3" i="16"/>
  <c r="O8" i="16"/>
  <c r="Q23" i="16"/>
  <c r="L26" i="16"/>
  <c r="S28" i="16"/>
  <c r="V29" i="16"/>
  <c r="V40" i="16"/>
  <c r="O9" i="16"/>
  <c r="S44" i="16"/>
  <c r="V3" i="16"/>
  <c r="V4" i="16"/>
  <c r="S5" i="16"/>
  <c r="V14" i="16"/>
  <c r="V22" i="16"/>
  <c r="S23" i="16"/>
  <c r="V23" i="16"/>
  <c r="V28" i="16"/>
  <c r="V34" i="16"/>
  <c r="V39" i="16"/>
  <c r="V42" i="16"/>
  <c r="S46" i="16"/>
  <c r="V45" i="16"/>
  <c r="V6" i="16"/>
  <c r="V9" i="16"/>
  <c r="T14" i="16"/>
  <c r="V19" i="16"/>
  <c r="S20" i="16"/>
  <c r="T22" i="16"/>
  <c r="V25" i="16"/>
  <c r="V31" i="16"/>
  <c r="V32" i="16"/>
  <c r="V41" i="16"/>
  <c r="V44" i="16"/>
  <c r="T10" i="16"/>
  <c r="V27" i="16"/>
  <c r="V38" i="16"/>
  <c r="V46" i="16"/>
  <c r="T4" i="16"/>
  <c r="Q21" i="16"/>
  <c r="T36" i="16"/>
  <c r="T41" i="16"/>
  <c r="H48" i="16"/>
  <c r="O4" i="16"/>
  <c r="S22" i="16"/>
  <c r="S31" i="16"/>
  <c r="O38" i="16"/>
  <c r="S9" i="16"/>
  <c r="O16" i="16"/>
  <c r="T20" i="16"/>
  <c r="O21" i="16"/>
  <c r="S26" i="16"/>
  <c r="O29" i="16"/>
  <c r="T39" i="16"/>
  <c r="R41" i="16"/>
  <c r="Q42" i="16"/>
  <c r="T46" i="16"/>
  <c r="Q43" i="16"/>
  <c r="T45" i="16"/>
  <c r="O45" i="16"/>
  <c r="M41" i="16"/>
  <c r="S30" i="16"/>
  <c r="U30" i="16" s="1"/>
  <c r="M28" i="16"/>
  <c r="R36" i="16"/>
  <c r="S33" i="16"/>
  <c r="U33" i="16" s="1"/>
  <c r="M35" i="16"/>
  <c r="R10" i="16"/>
  <c r="U10" i="16" s="1"/>
  <c r="M4" i="16"/>
  <c r="O10" i="16"/>
  <c r="M24" i="16"/>
  <c r="R28" i="16"/>
  <c r="M33" i="16"/>
  <c r="S32" i="16"/>
  <c r="U32" i="16" s="1"/>
  <c r="T32" i="16"/>
  <c r="S35" i="16"/>
  <c r="U35" i="16" s="1"/>
  <c r="Q40" i="16"/>
  <c r="R5" i="16"/>
  <c r="T7" i="16"/>
  <c r="S14" i="16"/>
  <c r="R14" i="16"/>
  <c r="T16" i="16"/>
  <c r="M20" i="16"/>
  <c r="R20" i="16"/>
  <c r="R22" i="16"/>
  <c r="S24" i="16"/>
  <c r="U24" i="16" s="1"/>
  <c r="T24" i="16"/>
  <c r="T26" i="16"/>
  <c r="R26" i="16"/>
  <c r="Q27" i="16"/>
  <c r="T28" i="16"/>
  <c r="S39" i="16"/>
  <c r="U39" i="16" s="1"/>
  <c r="S41" i="16"/>
  <c r="R46" i="16"/>
  <c r="T44" i="16"/>
  <c r="R44" i="16"/>
  <c r="V47" i="16"/>
  <c r="R3" i="16"/>
  <c r="O5" i="16"/>
  <c r="Q6" i="16"/>
  <c r="F48" i="16"/>
  <c r="O20" i="16"/>
  <c r="L23" i="16"/>
  <c r="S25" i="16"/>
  <c r="L29" i="16"/>
  <c r="O35" i="16"/>
  <c r="S4" i="16"/>
  <c r="O7" i="16"/>
  <c r="O3" i="16"/>
  <c r="T3" i="16"/>
  <c r="M6" i="16"/>
  <c r="S6" i="16"/>
  <c r="U6" i="16" s="1"/>
  <c r="S8" i="16"/>
  <c r="U8" i="16" s="1"/>
  <c r="R27" i="16"/>
  <c r="T27" i="16"/>
  <c r="S38" i="16"/>
  <c r="R40" i="16"/>
  <c r="T40" i="16"/>
  <c r="L42" i="16"/>
  <c r="O46" i="16"/>
  <c r="G48" i="16"/>
  <c r="L3" i="16"/>
  <c r="Q3" i="16"/>
  <c r="R4" i="16"/>
  <c r="O6" i="16"/>
  <c r="T6" i="16"/>
  <c r="S7" i="16"/>
  <c r="U7" i="16" s="1"/>
  <c r="T9" i="16"/>
  <c r="M12" i="16"/>
  <c r="O14" i="16"/>
  <c r="T17" i="16"/>
  <c r="T30" i="16"/>
  <c r="S21" i="16"/>
  <c r="M23" i="16"/>
  <c r="R23" i="16"/>
  <c r="T23" i="16"/>
  <c r="L25" i="16"/>
  <c r="O26" i="16"/>
  <c r="S27" i="16"/>
  <c r="M29" i="16"/>
  <c r="T29" i="16"/>
  <c r="R29" i="16"/>
  <c r="V33" i="16"/>
  <c r="L34" i="16"/>
  <c r="L37" i="16"/>
  <c r="O39" i="16"/>
  <c r="S40" i="16"/>
  <c r="M42" i="16"/>
  <c r="T42" i="16"/>
  <c r="R42" i="16"/>
  <c r="O44" i="16"/>
  <c r="S11" i="16"/>
  <c r="U11" i="16" s="1"/>
  <c r="S15" i="16"/>
  <c r="U15" i="16" s="1"/>
  <c r="T15" i="16"/>
  <c r="R16" i="16"/>
  <c r="O17" i="16"/>
  <c r="V17" i="16"/>
  <c r="R19" i="16"/>
  <c r="T19" i="16"/>
  <c r="L21" i="16"/>
  <c r="O22" i="16"/>
  <c r="T25" i="16"/>
  <c r="R25" i="16"/>
  <c r="O28" i="16"/>
  <c r="L31" i="16"/>
  <c r="R34" i="16"/>
  <c r="T34" i="16"/>
  <c r="L36" i="16"/>
  <c r="T38" i="16"/>
  <c r="R38" i="16"/>
  <c r="O41" i="16"/>
  <c r="L43" i="16"/>
  <c r="E48" i="16"/>
  <c r="D61" i="4"/>
  <c r="N3" i="16"/>
  <c r="S3" i="16"/>
  <c r="M10" i="16"/>
  <c r="T8" i="16"/>
  <c r="R9" i="16"/>
  <c r="T11" i="16"/>
  <c r="L13" i="16"/>
  <c r="S16" i="16"/>
  <c r="L16" i="16"/>
  <c r="R17" i="16"/>
  <c r="S19" i="16"/>
  <c r="M21" i="16"/>
  <c r="T21" i="16"/>
  <c r="R21" i="16"/>
  <c r="O24" i="16"/>
  <c r="L27" i="16"/>
  <c r="S29" i="16"/>
  <c r="M31" i="16"/>
  <c r="R31" i="16"/>
  <c r="T31" i="16"/>
  <c r="O32" i="16"/>
  <c r="S34" i="16"/>
  <c r="M36" i="16"/>
  <c r="S36" i="16"/>
  <c r="O36" i="16"/>
  <c r="L40" i="16"/>
  <c r="S42" i="16"/>
  <c r="M43" i="16"/>
  <c r="V43" i="16"/>
  <c r="L45" i="16"/>
  <c r="O19" i="16"/>
  <c r="O23" i="16"/>
  <c r="O27" i="16"/>
  <c r="O31" i="16"/>
  <c r="O34" i="16"/>
  <c r="O40" i="16"/>
  <c r="R45" i="16"/>
  <c r="S45" i="16"/>
  <c r="G13" i="15"/>
  <c r="G26" i="15"/>
  <c r="G4" i="15"/>
  <c r="D63" i="4" l="1"/>
  <c r="U23" i="16"/>
  <c r="U22" i="16"/>
  <c r="U20" i="16"/>
  <c r="U5" i="16"/>
  <c r="U4" i="16"/>
  <c r="L14" i="16"/>
  <c r="O15" i="16"/>
  <c r="U17" i="16"/>
  <c r="U31" i="16"/>
  <c r="U28" i="16"/>
  <c r="U46" i="16"/>
  <c r="U21" i="16"/>
  <c r="U44" i="16"/>
  <c r="U41" i="16"/>
  <c r="U26" i="16"/>
  <c r="U45" i="16"/>
  <c r="U9" i="16"/>
  <c r="U36" i="16"/>
  <c r="U25" i="16"/>
  <c r="U14" i="16"/>
  <c r="U38" i="16"/>
  <c r="U19" i="16"/>
  <c r="M44" i="16"/>
  <c r="O43" i="16"/>
  <c r="L44" i="16"/>
  <c r="U42" i="16"/>
  <c r="O33" i="16"/>
  <c r="M32" i="16"/>
  <c r="L32" i="16"/>
  <c r="U27" i="16"/>
  <c r="U40" i="16"/>
  <c r="U16" i="16"/>
  <c r="U3" i="16"/>
  <c r="U34" i="16"/>
  <c r="U29" i="16"/>
  <c r="L47" i="16" l="1"/>
  <c r="K48" i="16"/>
  <c r="L48" i="16" l="1"/>
  <c r="N48" i="16"/>
  <c r="M48" i="16"/>
  <c r="AA1666" i="2" l="1"/>
  <c r="Z1666" i="2"/>
  <c r="Y1666" i="2"/>
  <c r="AA1665" i="2"/>
  <c r="Z1665" i="2"/>
  <c r="Y1665" i="2"/>
  <c r="AA1664" i="2"/>
  <c r="Z1664" i="2"/>
  <c r="Y1664" i="2"/>
  <c r="AA1663" i="2"/>
  <c r="Z1663" i="2"/>
  <c r="Y1663" i="2"/>
  <c r="AA1662" i="2"/>
  <c r="Z1662" i="2"/>
  <c r="Y1662" i="2"/>
  <c r="AA1661" i="2"/>
  <c r="Z1661" i="2"/>
  <c r="Y1661" i="2"/>
  <c r="AA1660" i="2"/>
  <c r="Z1660" i="2"/>
  <c r="Y1660" i="2"/>
  <c r="AA1659" i="2"/>
  <c r="Z1659" i="2"/>
  <c r="Y1659" i="2"/>
  <c r="AA1658" i="2"/>
  <c r="Z1658" i="2"/>
  <c r="Y1658" i="2"/>
  <c r="AA1657" i="2"/>
  <c r="Z1657" i="2"/>
  <c r="Y1657" i="2"/>
  <c r="AA1656" i="2"/>
  <c r="Z1656" i="2"/>
  <c r="Y1656" i="2"/>
  <c r="AA1655" i="2"/>
  <c r="Z1655" i="2"/>
  <c r="Y1655" i="2"/>
  <c r="AA1654" i="2"/>
  <c r="Z1654" i="2"/>
  <c r="Y1654" i="2"/>
  <c r="AA1653" i="2"/>
  <c r="Z1653" i="2"/>
  <c r="Y1653" i="2"/>
  <c r="AA1652" i="2"/>
  <c r="Z1652" i="2"/>
  <c r="Y1652" i="2"/>
  <c r="AA1651" i="2"/>
  <c r="Z1651" i="2"/>
  <c r="Y1651" i="2"/>
  <c r="AA1650" i="2"/>
  <c r="Z1650" i="2"/>
  <c r="Y1650" i="2"/>
  <c r="AA1649" i="2"/>
  <c r="Z1649" i="2"/>
  <c r="Y1649" i="2"/>
  <c r="AA1648" i="2"/>
  <c r="Z1648" i="2"/>
  <c r="Y1648" i="2"/>
  <c r="AA1647" i="2"/>
  <c r="Z1647" i="2"/>
  <c r="Y1647" i="2"/>
  <c r="AA1646" i="2"/>
  <c r="Z1646" i="2"/>
  <c r="Y1646" i="2"/>
  <c r="AA1645" i="2"/>
  <c r="Z1645" i="2"/>
  <c r="Y1645" i="2"/>
  <c r="AA1644" i="2"/>
  <c r="Z1644" i="2"/>
  <c r="Y1644" i="2"/>
  <c r="AA1643" i="2"/>
  <c r="Z1643" i="2"/>
  <c r="Y1643" i="2"/>
  <c r="AA1642" i="2"/>
  <c r="Z1642" i="2"/>
  <c r="Y1642" i="2"/>
  <c r="AA1641" i="2"/>
  <c r="Z1641" i="2"/>
  <c r="Y1641" i="2"/>
  <c r="AA1640" i="2"/>
  <c r="Z1640" i="2"/>
  <c r="Y1640" i="2"/>
  <c r="AA1639" i="2"/>
  <c r="Z1639" i="2"/>
  <c r="Y1639" i="2"/>
  <c r="AA1638" i="2"/>
  <c r="Z1638" i="2"/>
  <c r="Y1638" i="2"/>
  <c r="AA1637" i="2"/>
  <c r="Z1637" i="2"/>
  <c r="Y1637" i="2"/>
  <c r="AA1636" i="2"/>
  <c r="Z1636" i="2"/>
  <c r="Y1636" i="2"/>
  <c r="AA1635" i="2"/>
  <c r="Z1635" i="2"/>
  <c r="Y1635" i="2"/>
  <c r="AA1634" i="2"/>
  <c r="Z1634" i="2"/>
  <c r="Y1634" i="2"/>
  <c r="AA1633" i="2"/>
  <c r="Z1633" i="2"/>
  <c r="Y1633" i="2"/>
  <c r="AA1632" i="2"/>
  <c r="Z1632" i="2"/>
  <c r="Y1632" i="2"/>
  <c r="AA1631" i="2"/>
  <c r="Z1631" i="2"/>
  <c r="Y1631" i="2"/>
  <c r="AA1630" i="2"/>
  <c r="Z1630" i="2"/>
  <c r="Y1630" i="2"/>
  <c r="AA1629" i="2"/>
  <c r="Z1629" i="2"/>
  <c r="Y1629" i="2"/>
  <c r="AA1628" i="2"/>
  <c r="Z1628" i="2"/>
  <c r="Y1628" i="2"/>
  <c r="AA1627" i="2"/>
  <c r="Z1627" i="2"/>
  <c r="Y1627" i="2"/>
  <c r="AA1626" i="2"/>
  <c r="Z1626" i="2"/>
  <c r="Y1626" i="2"/>
  <c r="AA1625" i="2"/>
  <c r="Z1625" i="2"/>
  <c r="Y1625" i="2"/>
  <c r="AA1624" i="2"/>
  <c r="Z1624" i="2"/>
  <c r="Y1624" i="2"/>
  <c r="AA1623" i="2"/>
  <c r="Z1623" i="2"/>
  <c r="Y1623" i="2"/>
  <c r="AA1622" i="2"/>
  <c r="Z1622" i="2"/>
  <c r="Y1622" i="2"/>
  <c r="AA1621" i="2"/>
  <c r="Z1621" i="2"/>
  <c r="Y1621" i="2"/>
  <c r="AA1620" i="2"/>
  <c r="Z1620" i="2"/>
  <c r="Y1620" i="2"/>
  <c r="AA1619" i="2"/>
  <c r="Z1619" i="2"/>
  <c r="Y1619" i="2"/>
  <c r="AA1618" i="2"/>
  <c r="Z1618" i="2"/>
  <c r="Y1618" i="2"/>
  <c r="AA1617" i="2"/>
  <c r="Z1617" i="2"/>
  <c r="Y1617" i="2"/>
  <c r="AA1616" i="2"/>
  <c r="Z1616" i="2"/>
  <c r="Y1616" i="2"/>
  <c r="AA1615" i="2"/>
  <c r="Z1615" i="2"/>
  <c r="Y1615" i="2"/>
  <c r="AA1614" i="2"/>
  <c r="Z1614" i="2"/>
  <c r="Y1614" i="2"/>
  <c r="AA1613" i="2"/>
  <c r="Z1613" i="2"/>
  <c r="Y1613" i="2"/>
  <c r="AA1612" i="2"/>
  <c r="Z1612" i="2"/>
  <c r="Y1612" i="2"/>
  <c r="AA1611" i="2"/>
  <c r="Z1611" i="2"/>
  <c r="Y1611" i="2"/>
  <c r="AA1610" i="2"/>
  <c r="Z1610" i="2"/>
  <c r="Y1610" i="2"/>
  <c r="AA1609" i="2"/>
  <c r="Z1609" i="2"/>
  <c r="Y1609" i="2"/>
  <c r="AA1608" i="2"/>
  <c r="Z1608" i="2"/>
  <c r="Y1608" i="2"/>
  <c r="AA1607" i="2"/>
  <c r="Z1607" i="2"/>
  <c r="Y1607" i="2"/>
  <c r="AA1606" i="2"/>
  <c r="Z1606" i="2"/>
  <c r="Y1606" i="2"/>
  <c r="AA1605" i="2"/>
  <c r="Z1605" i="2"/>
  <c r="Y1605" i="2"/>
  <c r="AA1604" i="2"/>
  <c r="Z1604" i="2"/>
  <c r="Y1604" i="2"/>
  <c r="AA1603" i="2"/>
  <c r="Z1603" i="2"/>
  <c r="Y1603" i="2"/>
  <c r="AA1602" i="2"/>
  <c r="Z1602" i="2"/>
  <c r="Y1602" i="2"/>
  <c r="AA1601" i="2"/>
  <c r="Z1601" i="2"/>
  <c r="Y1601" i="2"/>
  <c r="AA1600" i="2"/>
  <c r="Z1600" i="2"/>
  <c r="Y1600" i="2"/>
  <c r="AA1599" i="2"/>
  <c r="Z1599" i="2"/>
  <c r="Y1599" i="2"/>
  <c r="AA1598" i="2"/>
  <c r="Z1598" i="2"/>
  <c r="Y1598" i="2"/>
  <c r="AA1597" i="2"/>
  <c r="Z1597" i="2"/>
  <c r="Y1597" i="2"/>
  <c r="AA1596" i="2"/>
  <c r="Z1596" i="2"/>
  <c r="Y1596" i="2"/>
  <c r="AA1595" i="2"/>
  <c r="Z1595" i="2"/>
  <c r="Y1595" i="2"/>
  <c r="AA1594" i="2"/>
  <c r="Z1594" i="2"/>
  <c r="Y1594" i="2"/>
  <c r="AA1593" i="2"/>
  <c r="Z1593" i="2"/>
  <c r="Y1593" i="2"/>
  <c r="AA1592" i="2"/>
  <c r="Z1592" i="2"/>
  <c r="Y1592" i="2"/>
  <c r="AA1591" i="2"/>
  <c r="Z1591" i="2"/>
  <c r="Y1591" i="2"/>
  <c r="AA1590" i="2"/>
  <c r="Z1590" i="2"/>
  <c r="Y1590" i="2"/>
  <c r="AA1589" i="2"/>
  <c r="Z1589" i="2"/>
  <c r="Y1589" i="2"/>
  <c r="AA1588" i="2"/>
  <c r="Z1588" i="2"/>
  <c r="Y1588" i="2"/>
  <c r="AA1587" i="2"/>
  <c r="Z1587" i="2"/>
  <c r="Y1587" i="2"/>
  <c r="AA1586" i="2"/>
  <c r="Z1586" i="2"/>
  <c r="Y1586" i="2"/>
  <c r="AA1585" i="2"/>
  <c r="Z1585" i="2"/>
  <c r="Y1585" i="2"/>
  <c r="AA1584" i="2"/>
  <c r="Z1584" i="2"/>
  <c r="Y1584" i="2"/>
  <c r="AA1583" i="2"/>
  <c r="Z1583" i="2"/>
  <c r="Y1583" i="2"/>
  <c r="AA1582" i="2"/>
  <c r="Z1582" i="2"/>
  <c r="Y1582" i="2"/>
  <c r="AA1581" i="2"/>
  <c r="Z1581" i="2"/>
  <c r="Y1581" i="2"/>
  <c r="AA1580" i="2"/>
  <c r="Z1580" i="2"/>
  <c r="Y1580" i="2"/>
  <c r="AA1579" i="2"/>
  <c r="Z1579" i="2"/>
  <c r="Y1579" i="2"/>
  <c r="AA1578" i="2"/>
  <c r="Z1578" i="2"/>
  <c r="Y1578" i="2"/>
  <c r="AA1577" i="2"/>
  <c r="Z1577" i="2"/>
  <c r="Y1577" i="2"/>
  <c r="AA1576" i="2"/>
  <c r="Z1576" i="2"/>
  <c r="Y1576" i="2"/>
  <c r="AA1575" i="2"/>
  <c r="Z1575" i="2"/>
  <c r="Y1575" i="2"/>
  <c r="AA1574" i="2"/>
  <c r="Z1574" i="2"/>
  <c r="Y1574" i="2"/>
  <c r="AA1573" i="2"/>
  <c r="Z1573" i="2"/>
  <c r="Y1573" i="2"/>
  <c r="AA1572" i="2"/>
  <c r="Z1572" i="2"/>
  <c r="Y1572" i="2"/>
  <c r="AA1571" i="2"/>
  <c r="Z1571" i="2"/>
  <c r="Y1571" i="2"/>
  <c r="AA1570" i="2"/>
  <c r="Z1570" i="2"/>
  <c r="Y1570" i="2"/>
  <c r="AA1569" i="2"/>
  <c r="Z1569" i="2"/>
  <c r="Y1569" i="2"/>
  <c r="AA1568" i="2"/>
  <c r="Z1568" i="2"/>
  <c r="Y1568" i="2"/>
  <c r="AA1567" i="2"/>
  <c r="Z1567" i="2"/>
  <c r="Y1567" i="2"/>
  <c r="AA1566" i="2"/>
  <c r="Z1566" i="2"/>
  <c r="Y1566" i="2"/>
  <c r="AA1565" i="2"/>
  <c r="Z1565" i="2"/>
  <c r="Y1565" i="2"/>
  <c r="AA1564" i="2"/>
  <c r="Z1564" i="2"/>
  <c r="Y1564" i="2"/>
  <c r="AA1563" i="2"/>
  <c r="Z1563" i="2"/>
  <c r="Y1563" i="2"/>
  <c r="AA1562" i="2"/>
  <c r="Z1562" i="2"/>
  <c r="Y1562" i="2"/>
  <c r="AA1561" i="2"/>
  <c r="Z1561" i="2"/>
  <c r="Y1561" i="2"/>
  <c r="AA1560" i="2"/>
  <c r="Z1560" i="2"/>
  <c r="Y1560" i="2"/>
  <c r="AA1559" i="2"/>
  <c r="Z1559" i="2"/>
  <c r="Y1559" i="2"/>
  <c r="AA1558" i="2"/>
  <c r="Z1558" i="2"/>
  <c r="Y1558" i="2"/>
  <c r="AA1557" i="2"/>
  <c r="Z1557" i="2"/>
  <c r="Y1557" i="2"/>
  <c r="AA1556" i="2"/>
  <c r="Z1556" i="2"/>
  <c r="Y1556" i="2"/>
  <c r="AA1555" i="2"/>
  <c r="Z1555" i="2"/>
  <c r="Y1555" i="2"/>
  <c r="AA1554" i="2"/>
  <c r="Z1554" i="2"/>
  <c r="Y1554" i="2"/>
  <c r="AA1553" i="2"/>
  <c r="Z1553" i="2"/>
  <c r="Y1553" i="2"/>
  <c r="AA1552" i="2"/>
  <c r="Z1552" i="2"/>
  <c r="Y1552" i="2"/>
  <c r="AA1551" i="2"/>
  <c r="Z1551" i="2"/>
  <c r="Y1551" i="2"/>
  <c r="AA1550" i="2"/>
  <c r="Z1550" i="2"/>
  <c r="Y1550" i="2"/>
  <c r="AA1549" i="2"/>
  <c r="Z1549" i="2"/>
  <c r="Y1549" i="2"/>
  <c r="AA1548" i="2"/>
  <c r="Z1548" i="2"/>
  <c r="Y1548" i="2"/>
  <c r="AA1547" i="2"/>
  <c r="Z1547" i="2"/>
  <c r="Y1547" i="2"/>
  <c r="AA1546" i="2"/>
  <c r="Z1546" i="2"/>
  <c r="Y1546" i="2"/>
  <c r="AA1545" i="2"/>
  <c r="Z1545" i="2"/>
  <c r="Y1545" i="2"/>
  <c r="AA1544" i="2"/>
  <c r="Z1544" i="2"/>
  <c r="Y1544" i="2"/>
  <c r="AA1543" i="2"/>
  <c r="Z1543" i="2"/>
  <c r="Y1543" i="2"/>
  <c r="AA1542" i="2"/>
  <c r="Z1542" i="2"/>
  <c r="Y1542" i="2"/>
  <c r="AA1541" i="2"/>
  <c r="Z1541" i="2"/>
  <c r="Y1541" i="2"/>
  <c r="AA1540" i="2"/>
  <c r="Z1540" i="2"/>
  <c r="Y1540" i="2"/>
  <c r="AA1539" i="2"/>
  <c r="Z1539" i="2"/>
  <c r="Y1539" i="2"/>
  <c r="AA1538" i="2"/>
  <c r="Z1538" i="2"/>
  <c r="Y1538" i="2"/>
  <c r="AA1537" i="2"/>
  <c r="Z1537" i="2"/>
  <c r="Y1537" i="2"/>
  <c r="AA1536" i="2"/>
  <c r="Z1536" i="2"/>
  <c r="Y1536" i="2"/>
  <c r="AA1535" i="2"/>
  <c r="Z1535" i="2"/>
  <c r="Y1535" i="2"/>
  <c r="AA1534" i="2"/>
  <c r="Z1534" i="2"/>
  <c r="Y1534" i="2"/>
  <c r="AA1533" i="2"/>
  <c r="Z1533" i="2"/>
  <c r="Y1533" i="2"/>
  <c r="AA1532" i="2"/>
  <c r="Z1532" i="2"/>
  <c r="Y1532" i="2"/>
  <c r="AA1531" i="2"/>
  <c r="Z1531" i="2"/>
  <c r="Y1531" i="2"/>
  <c r="AA1530" i="2"/>
  <c r="Z1530" i="2"/>
  <c r="Y1530" i="2"/>
  <c r="AA1529" i="2"/>
  <c r="Z1529" i="2"/>
  <c r="Y1529" i="2"/>
  <c r="AA1528" i="2"/>
  <c r="Z1528" i="2"/>
  <c r="Y1528" i="2"/>
  <c r="AA1527" i="2"/>
  <c r="Z1527" i="2"/>
  <c r="Y1527" i="2"/>
  <c r="AA1526" i="2"/>
  <c r="Z1526" i="2"/>
  <c r="Y1526" i="2"/>
  <c r="AA1525" i="2"/>
  <c r="Z1525" i="2"/>
  <c r="Y1525" i="2"/>
  <c r="AA1524" i="2"/>
  <c r="Z1524" i="2"/>
  <c r="Y1524" i="2"/>
  <c r="AA1523" i="2"/>
  <c r="Z1523" i="2"/>
  <c r="Y1523" i="2"/>
  <c r="AA1522" i="2"/>
  <c r="Z1522" i="2"/>
  <c r="Y1522" i="2"/>
  <c r="AA1521" i="2"/>
  <c r="Z1521" i="2"/>
  <c r="Y1521" i="2"/>
  <c r="AA1520" i="2"/>
  <c r="Z1520" i="2"/>
  <c r="Y1520" i="2"/>
  <c r="AA1519" i="2"/>
  <c r="Z1519" i="2"/>
  <c r="Y1519" i="2"/>
  <c r="AA1518" i="2"/>
  <c r="Z1518" i="2"/>
  <c r="Y1518" i="2"/>
  <c r="AA1517" i="2"/>
  <c r="Z1517" i="2"/>
  <c r="Y1517" i="2"/>
  <c r="AA1516" i="2"/>
  <c r="Z1516" i="2"/>
  <c r="Y1516" i="2"/>
  <c r="AA1515" i="2"/>
  <c r="Z1515" i="2"/>
  <c r="Y1515" i="2"/>
  <c r="AA1514" i="2"/>
  <c r="Z1514" i="2"/>
  <c r="Y1514" i="2"/>
  <c r="AA1513" i="2"/>
  <c r="Z1513" i="2"/>
  <c r="Y1513" i="2"/>
  <c r="AA1512" i="2"/>
  <c r="Z1512" i="2"/>
  <c r="Y1512" i="2"/>
  <c r="AA1511" i="2"/>
  <c r="Z1511" i="2"/>
  <c r="Y1511" i="2"/>
  <c r="AA1510" i="2"/>
  <c r="Z1510" i="2"/>
  <c r="Y1510" i="2"/>
  <c r="AA1509" i="2"/>
  <c r="Z1509" i="2"/>
  <c r="Y1509" i="2"/>
  <c r="AA1508" i="2"/>
  <c r="Z1508" i="2"/>
  <c r="Y1508" i="2"/>
  <c r="AA1507" i="2"/>
  <c r="Z1507" i="2"/>
  <c r="Y1507" i="2"/>
  <c r="AA1506" i="2"/>
  <c r="Z1506" i="2"/>
  <c r="Y1506" i="2"/>
  <c r="AA1505" i="2"/>
  <c r="Z1505" i="2"/>
  <c r="Y1505" i="2"/>
  <c r="AA1504" i="2"/>
  <c r="Z1504" i="2"/>
  <c r="Y1504" i="2"/>
  <c r="AA1503" i="2"/>
  <c r="Z1503" i="2"/>
  <c r="Y1503" i="2"/>
  <c r="AA1502" i="2"/>
  <c r="Z1502" i="2"/>
  <c r="Y1502" i="2"/>
  <c r="AA1501" i="2"/>
  <c r="Z1501" i="2"/>
  <c r="Y1501" i="2"/>
  <c r="AA1500" i="2"/>
  <c r="Z1500" i="2"/>
  <c r="Y1500" i="2"/>
  <c r="AA1499" i="2"/>
  <c r="Z1499" i="2"/>
  <c r="Y1499" i="2"/>
  <c r="AA1498" i="2"/>
  <c r="Z1498" i="2"/>
  <c r="Y1498" i="2"/>
  <c r="AA1497" i="2"/>
  <c r="Z1497" i="2"/>
  <c r="Y1497" i="2"/>
  <c r="AA1496" i="2"/>
  <c r="Z1496" i="2"/>
  <c r="Y1496" i="2"/>
  <c r="AA1495" i="2"/>
  <c r="Z1495" i="2"/>
  <c r="Y1495" i="2"/>
  <c r="AA1494" i="2"/>
  <c r="Z1494" i="2"/>
  <c r="Y1494" i="2"/>
  <c r="AA1493" i="2"/>
  <c r="Z1493" i="2"/>
  <c r="Y1493" i="2"/>
  <c r="AA1492" i="2"/>
  <c r="Z1492" i="2"/>
  <c r="Y1492" i="2"/>
  <c r="AA1491" i="2"/>
  <c r="Z1491" i="2"/>
  <c r="Y1491" i="2"/>
  <c r="AA1490" i="2"/>
  <c r="Z1490" i="2"/>
  <c r="Y1490" i="2"/>
  <c r="AA1489" i="2"/>
  <c r="Z1489" i="2"/>
  <c r="Y1489" i="2"/>
  <c r="AA1488" i="2"/>
  <c r="Z1488" i="2"/>
  <c r="Y1488" i="2"/>
  <c r="AA1487" i="2"/>
  <c r="Z1487" i="2"/>
  <c r="Y1487" i="2"/>
  <c r="AA1486" i="2"/>
  <c r="Z1486" i="2"/>
  <c r="Y1486" i="2"/>
  <c r="AA1485" i="2"/>
  <c r="Z1485" i="2"/>
  <c r="Y1485" i="2"/>
  <c r="AA1484" i="2"/>
  <c r="Z1484" i="2"/>
  <c r="Y1484" i="2"/>
  <c r="AA1483" i="2"/>
  <c r="Z1483" i="2"/>
  <c r="Y1483" i="2"/>
  <c r="AA1482" i="2"/>
  <c r="Z1482" i="2"/>
  <c r="Y1482" i="2"/>
  <c r="AA1481" i="2"/>
  <c r="Z1481" i="2"/>
  <c r="Y1481" i="2"/>
  <c r="AA1480" i="2"/>
  <c r="Z1480" i="2"/>
  <c r="Y1480" i="2"/>
  <c r="AA1479" i="2"/>
  <c r="Z1479" i="2"/>
  <c r="Y1479" i="2"/>
  <c r="AA1478" i="2"/>
  <c r="Z1478" i="2"/>
  <c r="Y1478" i="2"/>
  <c r="AA1477" i="2"/>
  <c r="Z1477" i="2"/>
  <c r="Y1477" i="2"/>
  <c r="AA1476" i="2"/>
  <c r="Z1476" i="2"/>
  <c r="Y1476" i="2"/>
  <c r="AA1475" i="2"/>
  <c r="Z1475" i="2"/>
  <c r="Y1475" i="2"/>
  <c r="AA1474" i="2"/>
  <c r="Z1474" i="2"/>
  <c r="Y1474" i="2"/>
  <c r="AA1473" i="2"/>
  <c r="Z1473" i="2"/>
  <c r="Y1473" i="2"/>
  <c r="AA1472" i="2"/>
  <c r="Z1472" i="2"/>
  <c r="Y1472" i="2"/>
  <c r="AA1471" i="2"/>
  <c r="Z1471" i="2"/>
  <c r="Y1471" i="2"/>
  <c r="AA1470" i="2"/>
  <c r="Z1470" i="2"/>
  <c r="Y1470" i="2"/>
  <c r="AA1469" i="2"/>
  <c r="Z1469" i="2"/>
  <c r="Y1469" i="2"/>
  <c r="AA1468" i="2"/>
  <c r="Z1468" i="2"/>
  <c r="Y1468" i="2"/>
  <c r="AA1467" i="2"/>
  <c r="Z1467" i="2"/>
  <c r="Y1467" i="2"/>
  <c r="AA1466" i="2"/>
  <c r="Z1466" i="2"/>
  <c r="Y1466" i="2"/>
  <c r="AA1465" i="2"/>
  <c r="Z1465" i="2"/>
  <c r="Y1465" i="2"/>
  <c r="AA1464" i="2"/>
  <c r="Z1464" i="2"/>
  <c r="Y1464" i="2"/>
  <c r="AA1463" i="2"/>
  <c r="Z1463" i="2"/>
  <c r="Y1463" i="2"/>
  <c r="AA1462" i="2"/>
  <c r="Z1462" i="2"/>
  <c r="Y1462" i="2"/>
  <c r="AA1461" i="2"/>
  <c r="Z1461" i="2"/>
  <c r="Y1461" i="2"/>
  <c r="AA1460" i="2"/>
  <c r="Z1460" i="2"/>
  <c r="Y1460" i="2"/>
  <c r="AA1459" i="2"/>
  <c r="Z1459" i="2"/>
  <c r="Y1459" i="2"/>
  <c r="AA1458" i="2"/>
  <c r="Z1458" i="2"/>
  <c r="Y1458" i="2"/>
  <c r="AA1457" i="2"/>
  <c r="Z1457" i="2"/>
  <c r="Y1457" i="2"/>
  <c r="AA1456" i="2"/>
  <c r="Z1456" i="2"/>
  <c r="Y1456" i="2"/>
  <c r="AA1455" i="2"/>
  <c r="Z1455" i="2"/>
  <c r="Y1455" i="2"/>
  <c r="AA1454" i="2"/>
  <c r="Z1454" i="2"/>
  <c r="Y1454" i="2"/>
  <c r="AA1453" i="2"/>
  <c r="Z1453" i="2"/>
  <c r="Y1453" i="2"/>
  <c r="AA1452" i="2"/>
  <c r="Z1452" i="2"/>
  <c r="Y1452" i="2"/>
  <c r="AA1451" i="2"/>
  <c r="Z1451" i="2"/>
  <c r="Y1451" i="2"/>
  <c r="AA1450" i="2"/>
  <c r="Z1450" i="2"/>
  <c r="Y1450" i="2"/>
  <c r="AA1449" i="2"/>
  <c r="Z1449" i="2"/>
  <c r="Y1449" i="2"/>
  <c r="AA1448" i="2"/>
  <c r="Z1448" i="2"/>
  <c r="Y1448" i="2"/>
  <c r="AA1447" i="2"/>
  <c r="Z1447" i="2"/>
  <c r="Y1447" i="2"/>
  <c r="AA1446" i="2"/>
  <c r="Z1446" i="2"/>
  <c r="Y1446" i="2"/>
  <c r="AA1445" i="2"/>
  <c r="Z1445" i="2"/>
  <c r="Y1445" i="2"/>
  <c r="AA1444" i="2"/>
  <c r="Z1444" i="2"/>
  <c r="Y1444" i="2"/>
  <c r="AA1443" i="2"/>
  <c r="Z1443" i="2"/>
  <c r="Y1443" i="2"/>
  <c r="AA1442" i="2"/>
  <c r="Z1442" i="2"/>
  <c r="Y1442" i="2"/>
  <c r="AA1441" i="2"/>
  <c r="Z1441" i="2"/>
  <c r="Y1441" i="2"/>
  <c r="AA1440" i="2"/>
  <c r="Z1440" i="2"/>
  <c r="Y1440" i="2"/>
  <c r="AA1439" i="2"/>
  <c r="Z1439" i="2"/>
  <c r="Y1439" i="2"/>
  <c r="AA1438" i="2"/>
  <c r="Z1438" i="2"/>
  <c r="Y1438" i="2"/>
  <c r="AA1437" i="2"/>
  <c r="Z1437" i="2"/>
  <c r="Y1437" i="2"/>
  <c r="AA1436" i="2"/>
  <c r="Z1436" i="2"/>
  <c r="Y1436" i="2"/>
  <c r="AA1435" i="2"/>
  <c r="Z1435" i="2"/>
  <c r="Y1435" i="2"/>
  <c r="AA1434" i="2"/>
  <c r="Z1434" i="2"/>
  <c r="Y1434" i="2"/>
  <c r="AA1433" i="2"/>
  <c r="Z1433" i="2"/>
  <c r="Y1433" i="2"/>
  <c r="AA1432" i="2"/>
  <c r="Z1432" i="2"/>
  <c r="Y1432" i="2"/>
  <c r="AA1431" i="2"/>
  <c r="Z1431" i="2"/>
  <c r="Y1431" i="2"/>
  <c r="AA1430" i="2"/>
  <c r="Z1430" i="2"/>
  <c r="Y1430" i="2"/>
  <c r="AA1429" i="2"/>
  <c r="Z1429" i="2"/>
  <c r="Y1429" i="2"/>
  <c r="AA1428" i="2"/>
  <c r="Z1428" i="2"/>
  <c r="Y1428" i="2"/>
  <c r="AA1427" i="2"/>
  <c r="Z1427" i="2"/>
  <c r="Y1427" i="2"/>
  <c r="AA1426" i="2"/>
  <c r="Z1426" i="2"/>
  <c r="Y1426" i="2"/>
  <c r="AA1425" i="2"/>
  <c r="Z1425" i="2"/>
  <c r="Y1425" i="2"/>
  <c r="AA1424" i="2"/>
  <c r="Z1424" i="2"/>
  <c r="Y1424" i="2"/>
  <c r="AA1423" i="2"/>
  <c r="Z1423" i="2"/>
  <c r="Y1423" i="2"/>
  <c r="AA1422" i="2"/>
  <c r="Z1422" i="2"/>
  <c r="Y1422" i="2"/>
  <c r="AA1421" i="2"/>
  <c r="Z1421" i="2"/>
  <c r="Y1421" i="2"/>
  <c r="AA1420" i="2"/>
  <c r="Z1420" i="2"/>
  <c r="Y1420" i="2"/>
  <c r="AA1419" i="2"/>
  <c r="Z1419" i="2"/>
  <c r="Y1419" i="2"/>
  <c r="AA1418" i="2"/>
  <c r="Z1418" i="2"/>
  <c r="Y1418" i="2"/>
  <c r="AA1417" i="2"/>
  <c r="Z1417" i="2"/>
  <c r="Y1417" i="2"/>
  <c r="AA1416" i="2"/>
  <c r="Z1416" i="2"/>
  <c r="Y1416" i="2"/>
  <c r="AA1415" i="2"/>
  <c r="Z1415" i="2"/>
  <c r="Y1415" i="2"/>
  <c r="AA1414" i="2"/>
  <c r="Z1414" i="2"/>
  <c r="Y1414" i="2"/>
  <c r="AA1413" i="2"/>
  <c r="Z1413" i="2"/>
  <c r="Y1413" i="2"/>
  <c r="AA1412" i="2"/>
  <c r="Z1412" i="2"/>
  <c r="Y1412" i="2"/>
  <c r="AA1411" i="2"/>
  <c r="Z1411" i="2"/>
  <c r="Y1411" i="2"/>
  <c r="AA1410" i="2"/>
  <c r="Z1410" i="2"/>
  <c r="Y1410" i="2"/>
  <c r="AA1409" i="2"/>
  <c r="Z1409" i="2"/>
  <c r="Y1409" i="2"/>
  <c r="AA1408" i="2"/>
  <c r="Z1408" i="2"/>
  <c r="Y1408" i="2"/>
  <c r="AA1407" i="2"/>
  <c r="Z1407" i="2"/>
  <c r="Y1407" i="2"/>
  <c r="AA1406" i="2"/>
  <c r="Z1406" i="2"/>
  <c r="Y1406" i="2"/>
  <c r="AA1405" i="2"/>
  <c r="Z1405" i="2"/>
  <c r="Y1405" i="2"/>
  <c r="AA1404" i="2"/>
  <c r="Z1404" i="2"/>
  <c r="Y1404" i="2"/>
  <c r="AA1403" i="2"/>
  <c r="Z1403" i="2"/>
  <c r="Y1403" i="2"/>
  <c r="AA1402" i="2"/>
  <c r="Z1402" i="2"/>
  <c r="Y1402" i="2"/>
  <c r="AA1401" i="2"/>
  <c r="Z1401" i="2"/>
  <c r="Y1401" i="2"/>
  <c r="AA1400" i="2"/>
  <c r="Z1400" i="2"/>
  <c r="Y1400" i="2"/>
  <c r="AA1399" i="2"/>
  <c r="Z1399" i="2"/>
  <c r="Y1399" i="2"/>
  <c r="AA1398" i="2"/>
  <c r="Z1398" i="2"/>
  <c r="Y1398" i="2"/>
  <c r="AA1397" i="2"/>
  <c r="Z1397" i="2"/>
  <c r="Y1397" i="2"/>
  <c r="AA1396" i="2"/>
  <c r="Z1396" i="2"/>
  <c r="Y1396" i="2"/>
  <c r="AA1395" i="2"/>
  <c r="Z1395" i="2"/>
  <c r="Y1395" i="2"/>
  <c r="AA1394" i="2"/>
  <c r="Z1394" i="2"/>
  <c r="Y1394" i="2"/>
  <c r="AA1393" i="2"/>
  <c r="Z1393" i="2"/>
  <c r="Y1393" i="2"/>
  <c r="AA1392" i="2"/>
  <c r="Z1392" i="2"/>
  <c r="Y1392" i="2"/>
  <c r="AA1391" i="2"/>
  <c r="Z1391" i="2"/>
  <c r="Y1391" i="2"/>
  <c r="AA1390" i="2"/>
  <c r="Z1390" i="2"/>
  <c r="Y1390" i="2"/>
  <c r="AA1389" i="2"/>
  <c r="Z1389" i="2"/>
  <c r="Y1389" i="2"/>
  <c r="AA1388" i="2"/>
  <c r="Z1388" i="2"/>
  <c r="Y1388" i="2"/>
  <c r="AA1387" i="2"/>
  <c r="Z1387" i="2"/>
  <c r="Y1387" i="2"/>
  <c r="AA1386" i="2"/>
  <c r="Z1386" i="2"/>
  <c r="Y1386" i="2"/>
  <c r="AA1385" i="2"/>
  <c r="Z1385" i="2"/>
  <c r="Y1385" i="2"/>
  <c r="AA1384" i="2"/>
  <c r="Z1384" i="2"/>
  <c r="Y1384" i="2"/>
  <c r="AA1383" i="2"/>
  <c r="Z1383" i="2"/>
  <c r="Y1383" i="2"/>
  <c r="AA1382" i="2"/>
  <c r="Z1382" i="2"/>
  <c r="Y1382" i="2"/>
  <c r="AA1381" i="2"/>
  <c r="Z1381" i="2"/>
  <c r="Y1381" i="2"/>
  <c r="AA1380" i="2"/>
  <c r="Z1380" i="2"/>
  <c r="Y1380" i="2"/>
  <c r="AA1379" i="2"/>
  <c r="Z1379" i="2"/>
  <c r="Y1379" i="2"/>
  <c r="AA1378" i="2"/>
  <c r="Y1378" i="2"/>
  <c r="Z1378" i="2" s="1"/>
  <c r="AA1377" i="2"/>
  <c r="Y1377" i="2"/>
  <c r="Z1377" i="2" s="1"/>
  <c r="AA1376" i="2"/>
  <c r="Z1376" i="2"/>
  <c r="Y1376" i="2"/>
  <c r="AA1375" i="2"/>
  <c r="Y1375" i="2"/>
  <c r="Z1375" i="2" s="1"/>
  <c r="AA1374" i="2"/>
  <c r="Y1374" i="2"/>
  <c r="Z1374" i="2" s="1"/>
  <c r="AA1373" i="2"/>
  <c r="Y1373" i="2"/>
  <c r="Z1373" i="2" s="1"/>
  <c r="AA1372" i="2"/>
  <c r="Z1372" i="2"/>
  <c r="Y1372" i="2"/>
  <c r="AA1371" i="2"/>
  <c r="Y1371" i="2"/>
  <c r="Z1371" i="2" s="1"/>
  <c r="AA1370" i="2"/>
  <c r="Y1370" i="2"/>
  <c r="Z1370" i="2" s="1"/>
  <c r="AA1369" i="2"/>
  <c r="Y1369" i="2"/>
  <c r="Z1369" i="2" s="1"/>
  <c r="AA1368" i="2"/>
  <c r="Z1368" i="2"/>
  <c r="Y1368" i="2"/>
  <c r="AA1367" i="2"/>
  <c r="Y1367" i="2"/>
  <c r="Z1367" i="2" s="1"/>
  <c r="AA1366" i="2"/>
  <c r="AA1365" i="2"/>
  <c r="AA1364" i="2"/>
  <c r="AA1363" i="2"/>
  <c r="AA1362" i="2"/>
  <c r="AA1361" i="2"/>
  <c r="AA1360" i="2"/>
  <c r="AA1359" i="2"/>
  <c r="AA1358" i="2"/>
  <c r="AA1357" i="2"/>
  <c r="AA1356" i="2"/>
  <c r="AA1355" i="2"/>
  <c r="AA1354" i="2"/>
  <c r="AA1353" i="2"/>
  <c r="AA1352" i="2"/>
  <c r="AA1351" i="2"/>
  <c r="AA1350" i="2"/>
  <c r="AA1349" i="2"/>
  <c r="AA1348" i="2"/>
  <c r="AA1347" i="2"/>
  <c r="AA1346" i="2"/>
  <c r="AA1345" i="2"/>
  <c r="AA1344" i="2"/>
  <c r="AA1343" i="2"/>
  <c r="AA1342" i="2"/>
  <c r="AA1341" i="2"/>
  <c r="AA1340" i="2"/>
  <c r="AA1339" i="2"/>
  <c r="AA1338" i="2"/>
  <c r="AA1337" i="2"/>
  <c r="AA1336" i="2"/>
  <c r="AA1335" i="2"/>
  <c r="AA1107" i="2"/>
  <c r="Y1107" i="2"/>
  <c r="Z1107" i="2" s="1"/>
  <c r="F1107" i="2"/>
  <c r="AA1106" i="2"/>
  <c r="Y1106" i="2"/>
  <c r="Z1106" i="2" s="1"/>
  <c r="F1106" i="2"/>
  <c r="AA1105" i="2"/>
  <c r="Y1105" i="2"/>
  <c r="Z1105" i="2" s="1"/>
  <c r="F1105" i="2"/>
  <c r="AA1104" i="2"/>
  <c r="Y1104" i="2"/>
  <c r="Z1104" i="2" s="1"/>
  <c r="F1104" i="2"/>
  <c r="AA1103" i="2"/>
  <c r="Y1103" i="2"/>
  <c r="Z1103" i="2" s="1"/>
  <c r="F1103" i="2"/>
  <c r="AA1102" i="2"/>
  <c r="Y1102" i="2"/>
  <c r="Z1102" i="2" s="1"/>
  <c r="F1102" i="2"/>
  <c r="AA1101" i="2"/>
  <c r="Y1101" i="2"/>
  <c r="Z1101" i="2" s="1"/>
  <c r="F1101" i="2"/>
  <c r="AA1100" i="2"/>
  <c r="Y1100" i="2"/>
  <c r="Z1100" i="2" s="1"/>
  <c r="F1100" i="2"/>
  <c r="AA1099" i="2"/>
  <c r="Y1099" i="2"/>
  <c r="Z1099" i="2" s="1"/>
  <c r="F1099" i="2"/>
  <c r="AA1098" i="2"/>
  <c r="Y1098" i="2"/>
  <c r="Z1098" i="2" s="1"/>
  <c r="F1098" i="2"/>
  <c r="AA1097" i="2"/>
  <c r="Y1097" i="2"/>
  <c r="Z1097" i="2" s="1"/>
  <c r="F1097" i="2"/>
  <c r="AA1096" i="2"/>
  <c r="Y1096" i="2"/>
  <c r="Z1096" i="2" s="1"/>
  <c r="F1096" i="2"/>
  <c r="AA1095" i="2"/>
  <c r="Y1095" i="2"/>
  <c r="Z1095" i="2" s="1"/>
  <c r="F1095" i="2"/>
  <c r="AA268" i="2"/>
  <c r="Y268" i="2"/>
  <c r="Z268" i="2" s="1"/>
  <c r="F268" i="2"/>
  <c r="AA267" i="2"/>
  <c r="Z267" i="2"/>
  <c r="F267" i="2"/>
  <c r="AA266" i="2"/>
  <c r="Z266" i="2"/>
  <c r="F266" i="2"/>
  <c r="AA265" i="2"/>
  <c r="Z265" i="2"/>
  <c r="F265" i="2"/>
  <c r="AA264" i="2"/>
  <c r="Z264" i="2"/>
  <c r="F264" i="2"/>
  <c r="AA263" i="2"/>
  <c r="Z263" i="2"/>
  <c r="F263" i="2"/>
  <c r="AA262" i="2"/>
  <c r="Z262" i="2"/>
  <c r="F262" i="2"/>
  <c r="AA261" i="2"/>
  <c r="Z261" i="2"/>
  <c r="F261" i="2"/>
  <c r="AA260" i="2"/>
  <c r="Z260" i="2"/>
  <c r="F260" i="2"/>
  <c r="AA259" i="2"/>
  <c r="Z259" i="2"/>
  <c r="F259" i="2"/>
  <c r="AA258" i="2"/>
  <c r="Z258" i="2"/>
  <c r="F258" i="2"/>
  <c r="AA257" i="2"/>
  <c r="Z257" i="2"/>
  <c r="F257" i="2"/>
  <c r="AA256" i="2"/>
  <c r="Z256" i="2"/>
  <c r="F256" i="2"/>
  <c r="AA255" i="2"/>
  <c r="Z255" i="2"/>
  <c r="F255" i="2"/>
  <c r="AA254" i="2"/>
  <c r="Z254" i="2"/>
  <c r="F254" i="2"/>
  <c r="AA253" i="2"/>
  <c r="Z253" i="2"/>
  <c r="F253" i="2"/>
  <c r="AA252" i="2"/>
  <c r="Z252" i="2"/>
  <c r="F252" i="2"/>
  <c r="AA251" i="2"/>
  <c r="Z251" i="2"/>
  <c r="F251" i="2"/>
  <c r="AA250" i="2"/>
  <c r="Z250" i="2"/>
  <c r="F250" i="2"/>
  <c r="AA249" i="2"/>
  <c r="Z249" i="2"/>
  <c r="F249" i="2"/>
  <c r="AA248" i="2"/>
  <c r="Z248" i="2"/>
  <c r="F248" i="2"/>
  <c r="AA247" i="2"/>
  <c r="Z247" i="2"/>
  <c r="F247" i="2"/>
  <c r="AA246" i="2"/>
  <c r="Z246" i="2"/>
  <c r="F246" i="2"/>
  <c r="AA245" i="2"/>
  <c r="Z245" i="2"/>
  <c r="F245" i="2"/>
  <c r="AA244" i="2"/>
  <c r="Z244" i="2"/>
  <c r="F244" i="2"/>
  <c r="AA243" i="2"/>
  <c r="Z243" i="2"/>
  <c r="F243" i="2"/>
  <c r="AA242" i="2"/>
  <c r="Z242" i="2"/>
  <c r="F242" i="2"/>
  <c r="AA241" i="2"/>
  <c r="Z241" i="2"/>
  <c r="F241" i="2"/>
  <c r="AA240" i="2"/>
  <c r="Z240" i="2"/>
  <c r="F240" i="2"/>
  <c r="AA239" i="2"/>
  <c r="Z239" i="2"/>
  <c r="F239" i="2"/>
  <c r="AA238" i="2"/>
  <c r="Z238" i="2"/>
  <c r="F238" i="2"/>
  <c r="AA237" i="2"/>
  <c r="Z237" i="2"/>
  <c r="F237" i="2"/>
  <c r="AA236" i="2"/>
  <c r="Z236" i="2"/>
  <c r="F236" i="2"/>
  <c r="AA235" i="2"/>
  <c r="Z235" i="2"/>
  <c r="F235" i="2"/>
  <c r="AA234" i="2"/>
  <c r="Z234" i="2"/>
  <c r="F234" i="2"/>
  <c r="AA233" i="2"/>
  <c r="Z233" i="2"/>
  <c r="F233" i="2"/>
  <c r="AA232" i="2"/>
  <c r="Z232" i="2"/>
  <c r="F232" i="2"/>
  <c r="AA231" i="2"/>
  <c r="Z231" i="2"/>
  <c r="F231" i="2"/>
  <c r="AA230" i="2"/>
  <c r="Z230" i="2"/>
  <c r="F230" i="2"/>
  <c r="AA229" i="2"/>
  <c r="Z229" i="2"/>
  <c r="F229" i="2"/>
  <c r="AA228" i="2"/>
  <c r="Z228" i="2"/>
  <c r="F228" i="2"/>
  <c r="AA227" i="2"/>
  <c r="Z227" i="2"/>
  <c r="F227" i="2"/>
  <c r="AA226" i="2"/>
  <c r="Z226" i="2"/>
  <c r="F226" i="2"/>
  <c r="AA225" i="2"/>
  <c r="Z225" i="2"/>
  <c r="F225" i="2"/>
  <c r="AA224" i="2"/>
  <c r="Z224" i="2"/>
  <c r="F224" i="2"/>
  <c r="AA223" i="2"/>
  <c r="Z223" i="2"/>
  <c r="F223" i="2"/>
  <c r="AA222" i="2"/>
  <c r="Z222" i="2"/>
  <c r="F222" i="2"/>
  <c r="AA221" i="2"/>
  <c r="Z221" i="2"/>
  <c r="F221" i="2"/>
  <c r="AA220" i="2"/>
  <c r="Z220" i="2"/>
  <c r="F220" i="2"/>
  <c r="AA219" i="2"/>
  <c r="Z219" i="2"/>
  <c r="F219" i="2"/>
  <c r="AA218" i="2"/>
  <c r="Z218" i="2"/>
  <c r="F218" i="2"/>
  <c r="AA217" i="2"/>
  <c r="Z217" i="2"/>
  <c r="F217" i="2"/>
  <c r="AA216" i="2"/>
  <c r="Z216" i="2"/>
  <c r="F216" i="2"/>
  <c r="AA215" i="2"/>
  <c r="Z215" i="2"/>
  <c r="F215" i="2"/>
  <c r="AA214" i="2"/>
  <c r="Z214" i="2"/>
  <c r="F214" i="2"/>
  <c r="AA213" i="2"/>
  <c r="Z213" i="2"/>
  <c r="F213" i="2"/>
  <c r="AA212" i="2"/>
  <c r="Z212" i="2"/>
  <c r="F212" i="2"/>
  <c r="AA211" i="2"/>
  <c r="Z211" i="2"/>
  <c r="F211" i="2"/>
  <c r="AA210" i="2"/>
  <c r="Z210" i="2"/>
  <c r="F210" i="2"/>
  <c r="AA209" i="2"/>
  <c r="Z209" i="2"/>
  <c r="F209" i="2"/>
  <c r="AA208" i="2"/>
  <c r="Z208" i="2"/>
  <c r="F208" i="2"/>
  <c r="AA207" i="2"/>
  <c r="Z207" i="2"/>
  <c r="F207" i="2"/>
  <c r="AA206" i="2"/>
  <c r="Z206" i="2"/>
  <c r="F206" i="2"/>
  <c r="AA205" i="2"/>
  <c r="Z205" i="2"/>
  <c r="F205" i="2"/>
  <c r="AA204" i="2"/>
  <c r="Z204" i="2"/>
  <c r="F204" i="2"/>
  <c r="AA203" i="2"/>
  <c r="Z203" i="2"/>
  <c r="F203" i="2"/>
  <c r="AA202" i="2"/>
  <c r="Z202" i="2"/>
  <c r="F202" i="2"/>
  <c r="AA201" i="2"/>
  <c r="Z201" i="2"/>
  <c r="F201" i="2"/>
  <c r="AA200" i="2"/>
  <c r="Z200" i="2"/>
  <c r="F200" i="2"/>
  <c r="AA199" i="2"/>
  <c r="Z199" i="2"/>
  <c r="F199" i="2"/>
  <c r="AA198" i="2"/>
  <c r="Z198" i="2"/>
  <c r="F198" i="2"/>
  <c r="AA197" i="2"/>
  <c r="Z197" i="2"/>
  <c r="F197" i="2"/>
  <c r="AA196" i="2"/>
  <c r="Z196" i="2"/>
  <c r="F196" i="2"/>
  <c r="AA195" i="2"/>
  <c r="Z195" i="2"/>
  <c r="F195" i="2"/>
  <c r="AA194" i="2"/>
  <c r="Z194" i="2"/>
  <c r="F194" i="2"/>
  <c r="AA193" i="2"/>
  <c r="Z193" i="2"/>
  <c r="F193" i="2"/>
  <c r="AA192" i="2"/>
  <c r="Z192" i="2"/>
  <c r="F192" i="2"/>
  <c r="AA191" i="2"/>
  <c r="Z191" i="2"/>
  <c r="F191" i="2"/>
  <c r="AA190" i="2"/>
  <c r="Z190" i="2"/>
  <c r="F190" i="2"/>
  <c r="AA189" i="2"/>
  <c r="Z189" i="2"/>
  <c r="F189" i="2"/>
  <c r="AA188" i="2"/>
  <c r="Z188" i="2"/>
  <c r="F188" i="2"/>
  <c r="AA187" i="2"/>
  <c r="Z187" i="2"/>
  <c r="F187" i="2"/>
  <c r="AA186" i="2"/>
  <c r="Z186" i="2"/>
  <c r="F186" i="2"/>
  <c r="AA185" i="2"/>
  <c r="Z185" i="2"/>
  <c r="F185" i="2"/>
  <c r="AA184" i="2"/>
  <c r="Z184" i="2"/>
  <c r="F184" i="2"/>
  <c r="AA183" i="2"/>
  <c r="Z183" i="2"/>
  <c r="F183" i="2"/>
  <c r="AA182" i="2"/>
  <c r="Z182" i="2"/>
  <c r="F182" i="2"/>
  <c r="AA181" i="2"/>
  <c r="Z181" i="2"/>
  <c r="F181" i="2"/>
  <c r="AA180" i="2"/>
  <c r="Z180" i="2"/>
  <c r="F180" i="2"/>
  <c r="AA179" i="2"/>
  <c r="Z179" i="2"/>
  <c r="F179" i="2"/>
  <c r="AA178" i="2"/>
  <c r="Z178" i="2"/>
  <c r="F178" i="2"/>
  <c r="AA177" i="2"/>
  <c r="Z177" i="2"/>
  <c r="F177" i="2"/>
  <c r="AA176" i="2"/>
  <c r="Z176" i="2"/>
  <c r="F176" i="2"/>
  <c r="AA175" i="2"/>
  <c r="Z175" i="2"/>
  <c r="F175" i="2"/>
  <c r="AA174" i="2"/>
  <c r="Z174" i="2"/>
  <c r="F174" i="2"/>
  <c r="AA173" i="2"/>
  <c r="Z173" i="2"/>
  <c r="F173" i="2"/>
  <c r="AA172" i="2"/>
  <c r="Z172" i="2"/>
  <c r="F172" i="2"/>
  <c r="AA171" i="2"/>
  <c r="Z171" i="2"/>
  <c r="F171" i="2"/>
  <c r="AA170" i="2"/>
  <c r="Z170" i="2"/>
  <c r="F170" i="2"/>
  <c r="AA169" i="2"/>
  <c r="Z169" i="2"/>
  <c r="F169" i="2"/>
  <c r="AA168" i="2"/>
  <c r="Z168" i="2"/>
  <c r="F168" i="2"/>
  <c r="AA167" i="2"/>
  <c r="Z167" i="2"/>
  <c r="F167" i="2"/>
  <c r="AA166" i="2"/>
  <c r="Z166" i="2"/>
  <c r="F166" i="2"/>
  <c r="AA165" i="2"/>
  <c r="Z165" i="2"/>
  <c r="F165" i="2"/>
  <c r="R85" i="11"/>
  <c r="R86" i="11"/>
  <c r="R87" i="11"/>
  <c r="R88" i="11"/>
  <c r="R89" i="11"/>
  <c r="R90" i="11"/>
  <c r="R91" i="11"/>
  <c r="R92" i="11"/>
  <c r="R93" i="11"/>
  <c r="R94" i="11"/>
  <c r="R95" i="11"/>
  <c r="R96" i="11"/>
  <c r="R97" i="11"/>
  <c r="R98" i="11"/>
  <c r="R99" i="11"/>
  <c r="R100" i="11"/>
  <c r="R101" i="11"/>
  <c r="R102" i="11"/>
  <c r="R103" i="11"/>
  <c r="R104" i="11"/>
  <c r="R105" i="11"/>
  <c r="R106" i="11"/>
  <c r="R107" i="11"/>
  <c r="R108" i="11"/>
  <c r="R109" i="11"/>
  <c r="R110" i="11"/>
  <c r="R111" i="11"/>
  <c r="R112" i="11"/>
  <c r="R113" i="11"/>
  <c r="R114" i="11"/>
  <c r="R115" i="11"/>
  <c r="R116" i="11"/>
  <c r="R117" i="11"/>
  <c r="R118" i="11"/>
  <c r="R119" i="11"/>
  <c r="R120" i="11"/>
  <c r="R121" i="11"/>
  <c r="R122" i="11"/>
  <c r="R123" i="11"/>
  <c r="R124" i="11"/>
  <c r="R125" i="11"/>
  <c r="R126" i="11"/>
  <c r="R127" i="11"/>
  <c r="R128" i="11"/>
  <c r="R129" i="11"/>
  <c r="R130" i="11"/>
  <c r="R131" i="11"/>
  <c r="R132" i="11"/>
  <c r="R133" i="11"/>
  <c r="R134" i="11"/>
  <c r="R135" i="11"/>
  <c r="R136" i="11"/>
  <c r="R137" i="11"/>
  <c r="R138" i="11"/>
  <c r="R139" i="11"/>
  <c r="R140" i="11"/>
  <c r="R141" i="11"/>
  <c r="R142" i="11"/>
  <c r="R143" i="11"/>
  <c r="R144" i="11"/>
  <c r="R145" i="11"/>
  <c r="R146" i="11"/>
  <c r="R147" i="11"/>
  <c r="R148" i="11"/>
  <c r="R149" i="11"/>
  <c r="R150" i="11"/>
  <c r="R151" i="11"/>
  <c r="R152" i="11"/>
  <c r="R153" i="11"/>
  <c r="R154" i="11"/>
  <c r="R155" i="11"/>
  <c r="R156" i="11"/>
  <c r="R157" i="11"/>
  <c r="R158" i="11"/>
  <c r="R159" i="11"/>
  <c r="R160" i="11"/>
  <c r="R161" i="11"/>
  <c r="R162" i="11"/>
  <c r="R163" i="11"/>
  <c r="R164" i="11"/>
  <c r="R165" i="11"/>
  <c r="R166" i="11"/>
  <c r="R167" i="11"/>
  <c r="R168" i="11"/>
  <c r="R169" i="11"/>
  <c r="R170" i="11"/>
  <c r="R171" i="11"/>
  <c r="R172" i="11"/>
  <c r="R173" i="11"/>
  <c r="R174" i="11"/>
  <c r="R175" i="11"/>
  <c r="R176" i="11"/>
  <c r="R177" i="11"/>
  <c r="R178" i="11"/>
  <c r="R179" i="11"/>
  <c r="R180" i="11"/>
  <c r="R181" i="11"/>
  <c r="R182" i="11"/>
  <c r="R183" i="11"/>
  <c r="R184" i="11"/>
  <c r="R185" i="11"/>
  <c r="R186" i="11"/>
  <c r="R187" i="11"/>
  <c r="R188" i="11"/>
  <c r="R189" i="11"/>
  <c r="R190" i="11"/>
  <c r="R191" i="11"/>
  <c r="R192" i="11"/>
  <c r="R193" i="11"/>
  <c r="R194" i="11"/>
  <c r="R195" i="11"/>
  <c r="R196" i="11"/>
  <c r="R197" i="11"/>
  <c r="R198" i="11"/>
  <c r="R199" i="11"/>
  <c r="R200" i="11"/>
  <c r="R201" i="11"/>
  <c r="R202" i="11"/>
  <c r="R203" i="11"/>
  <c r="R204" i="11"/>
  <c r="R205" i="11"/>
  <c r="R206" i="11"/>
  <c r="R207" i="11"/>
  <c r="R208" i="11"/>
  <c r="R209" i="11"/>
  <c r="R210" i="11"/>
  <c r="R211" i="11"/>
  <c r="R212" i="11"/>
  <c r="R213" i="11"/>
  <c r="R214" i="11"/>
  <c r="R215" i="11"/>
  <c r="R216" i="11"/>
  <c r="R217" i="11"/>
  <c r="R218" i="11"/>
  <c r="R219" i="11"/>
  <c r="R220" i="11"/>
  <c r="R221" i="11"/>
  <c r="R222" i="11"/>
  <c r="R223" i="11"/>
  <c r="R224" i="11"/>
  <c r="R225" i="11"/>
  <c r="R226" i="11"/>
  <c r="R227" i="11"/>
  <c r="R228" i="11"/>
  <c r="R229" i="11"/>
  <c r="R230" i="11"/>
  <c r="R231" i="11"/>
  <c r="R232" i="11"/>
  <c r="R233" i="11"/>
  <c r="R234" i="11"/>
  <c r="R235" i="11"/>
  <c r="R236" i="11"/>
  <c r="R237" i="11"/>
  <c r="R238" i="11"/>
  <c r="R239" i="11"/>
  <c r="R240" i="11"/>
  <c r="R241" i="11"/>
  <c r="R242" i="11"/>
  <c r="R243" i="11"/>
  <c r="R244" i="11"/>
  <c r="R245" i="11"/>
  <c r="R246" i="11"/>
  <c r="R247" i="11"/>
  <c r="R248" i="11"/>
  <c r="R249" i="11"/>
  <c r="R250" i="11"/>
  <c r="R251" i="11"/>
  <c r="R252" i="11"/>
  <c r="R253" i="11"/>
  <c r="R254" i="11"/>
  <c r="R255" i="11"/>
  <c r="R256" i="11"/>
  <c r="R257" i="11"/>
  <c r="R258" i="11"/>
  <c r="R259" i="11"/>
  <c r="R260" i="11"/>
  <c r="R261" i="11"/>
  <c r="R262" i="11"/>
  <c r="R263" i="11"/>
  <c r="R264" i="11"/>
  <c r="R265" i="11"/>
  <c r="R266" i="11"/>
  <c r="R267" i="11"/>
  <c r="R268" i="11"/>
  <c r="R269" i="11"/>
  <c r="R270" i="11"/>
  <c r="R271" i="11"/>
  <c r="R272" i="11"/>
  <c r="R273" i="11"/>
  <c r="R274" i="11"/>
  <c r="R275" i="11"/>
  <c r="R276" i="11"/>
  <c r="R277" i="11"/>
  <c r="R278" i="11"/>
  <c r="R279" i="11"/>
  <c r="R280" i="11"/>
  <c r="R281" i="11"/>
  <c r="R282" i="11"/>
  <c r="R283" i="11"/>
  <c r="R284" i="11"/>
  <c r="R285" i="11"/>
  <c r="R286" i="11"/>
  <c r="R287" i="11"/>
  <c r="R288" i="11"/>
  <c r="R289" i="11"/>
  <c r="R290" i="11"/>
  <c r="R291" i="11"/>
  <c r="R292" i="11"/>
  <c r="R293" i="11"/>
  <c r="R294" i="11"/>
  <c r="R295" i="11"/>
  <c r="R296" i="11"/>
  <c r="R297" i="11"/>
  <c r="R298" i="11"/>
  <c r="R299" i="11"/>
  <c r="R300" i="11"/>
  <c r="R301" i="11"/>
  <c r="R302" i="11"/>
  <c r="R303" i="11"/>
  <c r="R304" i="11"/>
  <c r="R305" i="11"/>
  <c r="R306" i="11"/>
  <c r="R307" i="11"/>
  <c r="R308" i="11"/>
  <c r="R309" i="11"/>
  <c r="R310" i="11"/>
  <c r="R311" i="11"/>
  <c r="R312" i="11"/>
  <c r="R313" i="11"/>
  <c r="R314" i="11"/>
  <c r="R315" i="11"/>
  <c r="R316" i="11"/>
  <c r="R317" i="11"/>
  <c r="R318" i="11"/>
  <c r="R319" i="11"/>
  <c r="R320" i="11"/>
  <c r="R321" i="11"/>
  <c r="R322" i="11"/>
  <c r="R323" i="11"/>
  <c r="R324" i="11"/>
  <c r="R325" i="11"/>
  <c r="R326" i="11"/>
  <c r="R327" i="11"/>
  <c r="R328" i="11"/>
  <c r="R329" i="11"/>
  <c r="R330" i="11"/>
  <c r="R331" i="11"/>
  <c r="R332" i="11"/>
  <c r="R333" i="11"/>
  <c r="R334" i="11"/>
  <c r="R335" i="11"/>
  <c r="R336" i="11"/>
  <c r="R337" i="11"/>
  <c r="R338" i="11"/>
  <c r="R339" i="11"/>
  <c r="R340" i="11"/>
  <c r="R341" i="11"/>
  <c r="R342" i="11"/>
  <c r="R343" i="11"/>
  <c r="R344" i="11"/>
  <c r="R345" i="11"/>
  <c r="R346" i="11"/>
  <c r="R347" i="11"/>
  <c r="R348" i="11"/>
  <c r="R349" i="11"/>
  <c r="R350" i="11"/>
  <c r="R351" i="11"/>
  <c r="R352" i="11"/>
  <c r="R353" i="11"/>
  <c r="R354" i="11"/>
  <c r="R355" i="11"/>
  <c r="R356" i="11"/>
  <c r="R357" i="11"/>
  <c r="R358" i="11"/>
  <c r="R359" i="11"/>
  <c r="R360" i="11"/>
  <c r="R361" i="11"/>
  <c r="R362" i="11"/>
  <c r="R363" i="11"/>
  <c r="R364" i="11"/>
  <c r="R365" i="11"/>
  <c r="R366" i="11"/>
  <c r="R367" i="11"/>
  <c r="R368" i="11"/>
  <c r="R369" i="11"/>
  <c r="R370" i="11"/>
  <c r="R371" i="11"/>
  <c r="R372" i="11"/>
  <c r="R373" i="11"/>
  <c r="R374" i="11"/>
  <c r="R375" i="11"/>
  <c r="R376" i="11"/>
  <c r="R377" i="11"/>
  <c r="R378" i="11"/>
  <c r="R379" i="11"/>
  <c r="R380" i="11"/>
  <c r="R381" i="11"/>
  <c r="R382" i="11"/>
  <c r="R383" i="11"/>
  <c r="R384" i="11"/>
  <c r="R385" i="11"/>
  <c r="R386" i="11"/>
  <c r="R387" i="11"/>
  <c r="R388" i="11"/>
  <c r="R389" i="11"/>
  <c r="R390" i="11"/>
  <c r="R391" i="11"/>
  <c r="R392" i="11"/>
  <c r="R393" i="11"/>
  <c r="R394" i="11"/>
  <c r="R395" i="11"/>
  <c r="R396" i="11"/>
  <c r="R397" i="11"/>
  <c r="R398" i="11"/>
  <c r="R399" i="11"/>
  <c r="R400" i="11"/>
  <c r="R401" i="11"/>
  <c r="R402" i="11"/>
  <c r="R403" i="11"/>
  <c r="R404" i="11"/>
  <c r="R405" i="11"/>
  <c r="R406" i="11"/>
  <c r="R407" i="11"/>
  <c r="R408" i="11"/>
  <c r="R409" i="11"/>
  <c r="R410" i="11"/>
  <c r="R411" i="11"/>
  <c r="R412" i="11"/>
  <c r="R413" i="11"/>
  <c r="R414" i="11"/>
  <c r="R415" i="11"/>
  <c r="R416" i="11"/>
  <c r="R417" i="11"/>
  <c r="R418" i="11"/>
  <c r="R419" i="11"/>
  <c r="R420" i="11"/>
  <c r="R421" i="11"/>
  <c r="R422" i="11"/>
  <c r="R423" i="11"/>
  <c r="R424" i="11"/>
  <c r="R425" i="11"/>
  <c r="R426" i="11"/>
  <c r="R427" i="11"/>
  <c r="R428" i="11"/>
  <c r="R429" i="11"/>
  <c r="R430" i="11"/>
  <c r="R431" i="11"/>
  <c r="R432" i="11"/>
  <c r="R433" i="11"/>
  <c r="R434" i="11"/>
  <c r="R435" i="11"/>
  <c r="R436" i="11"/>
  <c r="R437" i="11"/>
  <c r="R438" i="11"/>
  <c r="R439" i="11"/>
  <c r="R440" i="11"/>
  <c r="R441" i="11"/>
  <c r="R442" i="11"/>
  <c r="R443" i="11"/>
  <c r="R444" i="11"/>
  <c r="R445" i="11"/>
  <c r="R446" i="11"/>
  <c r="R447" i="11"/>
  <c r="R448" i="11"/>
  <c r="R449" i="11"/>
  <c r="R450" i="11"/>
  <c r="R451" i="11"/>
  <c r="R452" i="11"/>
  <c r="R453" i="11"/>
  <c r="R454" i="11"/>
  <c r="R455" i="11"/>
  <c r="R456" i="11"/>
  <c r="R457" i="11"/>
  <c r="R458" i="11"/>
  <c r="R459" i="11"/>
  <c r="R460" i="11"/>
  <c r="R461" i="11"/>
  <c r="R462" i="11"/>
  <c r="R463" i="11"/>
  <c r="R464" i="11"/>
  <c r="R465" i="11"/>
  <c r="R466" i="11"/>
  <c r="R467" i="11"/>
  <c r="R468" i="11"/>
  <c r="R469" i="11"/>
  <c r="R470" i="11"/>
  <c r="R471" i="11"/>
  <c r="R472" i="11"/>
  <c r="R473" i="11"/>
  <c r="R474" i="11"/>
  <c r="R475" i="11"/>
  <c r="R476" i="11"/>
  <c r="R477" i="11"/>
  <c r="R478" i="11"/>
  <c r="R479" i="11"/>
  <c r="R480" i="11"/>
  <c r="R481" i="11"/>
  <c r="R482" i="11"/>
  <c r="R483" i="11"/>
  <c r="R484" i="11"/>
  <c r="R485" i="11"/>
  <c r="R486" i="11"/>
  <c r="R487" i="11"/>
  <c r="R488" i="11"/>
  <c r="R489" i="11"/>
  <c r="R490" i="11"/>
  <c r="R491" i="11"/>
  <c r="R492" i="11"/>
  <c r="R493" i="11"/>
  <c r="R494" i="11"/>
  <c r="R495" i="11"/>
  <c r="R496" i="11"/>
  <c r="R497" i="11"/>
  <c r="R498" i="11"/>
  <c r="R499" i="11"/>
  <c r="R500" i="11"/>
  <c r="R501" i="11"/>
  <c r="R502" i="11"/>
  <c r="R503" i="11"/>
  <c r="R504" i="11"/>
  <c r="R505" i="11"/>
  <c r="R506" i="11"/>
  <c r="R507" i="11"/>
  <c r="R508" i="11"/>
  <c r="R509" i="11"/>
  <c r="R510" i="11"/>
  <c r="R511" i="11"/>
  <c r="R512" i="11"/>
  <c r="R513" i="11"/>
  <c r="R514" i="11"/>
  <c r="R515" i="11"/>
  <c r="R516" i="11"/>
  <c r="R517" i="11"/>
  <c r="R518" i="11"/>
  <c r="R519" i="11"/>
  <c r="R520" i="11"/>
  <c r="R521" i="11"/>
  <c r="R522" i="11"/>
  <c r="R523" i="11"/>
  <c r="R524" i="11"/>
  <c r="R525" i="11"/>
  <c r="R526" i="11"/>
  <c r="R527" i="11"/>
  <c r="R528" i="11"/>
  <c r="R529" i="11"/>
  <c r="R530" i="11"/>
  <c r="R531" i="11"/>
  <c r="R532" i="11"/>
  <c r="R533" i="11"/>
  <c r="R534" i="11"/>
  <c r="R535" i="11"/>
  <c r="R536" i="11"/>
  <c r="R537" i="11"/>
  <c r="R538" i="11"/>
  <c r="R539" i="11"/>
  <c r="R540" i="11"/>
  <c r="R541" i="11"/>
  <c r="R542" i="11"/>
  <c r="R543" i="11"/>
  <c r="R544" i="11"/>
  <c r="R545" i="11"/>
  <c r="R546" i="11"/>
  <c r="R547" i="11"/>
  <c r="R548" i="11"/>
  <c r="R549" i="11"/>
  <c r="R550" i="11"/>
  <c r="R551" i="11"/>
  <c r="R552" i="11"/>
  <c r="R553" i="11"/>
  <c r="R554" i="11"/>
  <c r="R555" i="11"/>
  <c r="R556" i="11"/>
  <c r="R557" i="11"/>
  <c r="R558" i="11"/>
  <c r="R559" i="11"/>
  <c r="R560" i="11"/>
  <c r="R561" i="11"/>
  <c r="R562" i="11"/>
  <c r="R563" i="11"/>
  <c r="R564" i="11"/>
  <c r="R565" i="11"/>
  <c r="R566" i="11"/>
  <c r="R567" i="11"/>
  <c r="R568" i="11"/>
  <c r="R569" i="11"/>
  <c r="R570" i="11"/>
  <c r="R571" i="11"/>
  <c r="R572" i="11"/>
  <c r="R573" i="11"/>
  <c r="R574" i="11"/>
  <c r="R575" i="11"/>
  <c r="R576" i="11"/>
  <c r="R577" i="11"/>
  <c r="R578" i="11"/>
  <c r="R579" i="11"/>
  <c r="R580" i="11"/>
  <c r="R581" i="11"/>
  <c r="R582" i="11"/>
  <c r="R583" i="11"/>
  <c r="R584" i="11"/>
  <c r="R585" i="11"/>
  <c r="R586" i="11"/>
  <c r="R587" i="11"/>
  <c r="R588" i="11"/>
  <c r="R589" i="11"/>
  <c r="R590" i="11"/>
  <c r="R591" i="11"/>
  <c r="R592" i="11"/>
  <c r="R593" i="11"/>
  <c r="R594" i="11"/>
  <c r="R595" i="11"/>
  <c r="R596" i="11"/>
  <c r="R597" i="11"/>
  <c r="R598" i="11"/>
  <c r="R599" i="11"/>
  <c r="R600" i="11"/>
  <c r="R601" i="11"/>
  <c r="R602" i="11"/>
  <c r="R603" i="11"/>
  <c r="R604" i="11"/>
  <c r="R605" i="11"/>
  <c r="R606" i="11"/>
  <c r="R607" i="11"/>
  <c r="R608" i="11"/>
  <c r="R609" i="11"/>
  <c r="R610" i="11"/>
  <c r="R611" i="11"/>
  <c r="R612" i="11"/>
  <c r="R613" i="11"/>
  <c r="R614" i="11"/>
  <c r="R615" i="11"/>
  <c r="R616" i="11"/>
  <c r="R617" i="11"/>
  <c r="R618" i="11"/>
  <c r="R619" i="11"/>
  <c r="R620" i="11"/>
  <c r="R621" i="11"/>
  <c r="R622" i="11"/>
  <c r="R623" i="11"/>
  <c r="R624" i="11"/>
  <c r="R625" i="11"/>
  <c r="R626" i="11"/>
  <c r="R627" i="11"/>
  <c r="R628" i="11"/>
  <c r="R629" i="11"/>
  <c r="R630" i="11"/>
  <c r="R631" i="11"/>
  <c r="R632" i="11"/>
  <c r="R633" i="11"/>
  <c r="R634" i="11"/>
  <c r="R635" i="11"/>
  <c r="R636" i="11"/>
  <c r="R637" i="11"/>
  <c r="R638" i="11"/>
  <c r="R639" i="11"/>
  <c r="R640" i="11"/>
  <c r="R641" i="11"/>
  <c r="R642" i="11"/>
  <c r="R643" i="11"/>
  <c r="R644" i="11"/>
  <c r="R645" i="11"/>
  <c r="R646" i="11"/>
  <c r="R647" i="11"/>
  <c r="R648" i="11"/>
  <c r="R649" i="11"/>
  <c r="R650" i="11"/>
  <c r="R651" i="11"/>
  <c r="R652" i="11"/>
  <c r="R653" i="11"/>
  <c r="R654" i="11"/>
  <c r="R655" i="11"/>
  <c r="R656" i="11"/>
  <c r="R657" i="11"/>
  <c r="R658" i="11"/>
  <c r="R659" i="11"/>
  <c r="R660" i="11"/>
  <c r="R661" i="11"/>
  <c r="R662" i="11"/>
  <c r="R663" i="11"/>
  <c r="R664" i="11"/>
  <c r="R665" i="11"/>
  <c r="R666" i="11"/>
  <c r="R667" i="11"/>
  <c r="R668" i="11"/>
  <c r="R669" i="11"/>
  <c r="R670" i="11"/>
  <c r="R671" i="11"/>
  <c r="R672" i="11"/>
  <c r="R673" i="11"/>
  <c r="R674" i="11"/>
  <c r="R675" i="11"/>
  <c r="R676" i="11"/>
  <c r="R677" i="11"/>
  <c r="R678" i="11"/>
  <c r="R679" i="11"/>
  <c r="R680" i="11"/>
  <c r="R681" i="11"/>
  <c r="R682" i="11"/>
  <c r="R683" i="11"/>
  <c r="R684" i="11"/>
  <c r="R685" i="11"/>
  <c r="R686" i="11"/>
  <c r="R687" i="11"/>
  <c r="R688" i="11"/>
  <c r="R689" i="11"/>
  <c r="R690" i="11"/>
  <c r="R691" i="11"/>
  <c r="R692" i="11"/>
  <c r="R693" i="11"/>
  <c r="R694" i="11"/>
  <c r="R695" i="11"/>
  <c r="R696" i="11"/>
  <c r="R697" i="11"/>
  <c r="R698" i="11"/>
  <c r="R699" i="11"/>
  <c r="R700" i="11"/>
  <c r="R701" i="11"/>
  <c r="R702" i="11"/>
  <c r="R703" i="11"/>
  <c r="R704" i="11"/>
  <c r="R705" i="11"/>
  <c r="R706" i="11"/>
  <c r="R707" i="11"/>
  <c r="R708" i="11"/>
  <c r="R709" i="11"/>
  <c r="R710" i="11"/>
  <c r="R711" i="11"/>
  <c r="R712" i="11"/>
  <c r="R713" i="11"/>
  <c r="R714" i="11"/>
  <c r="R715" i="11"/>
  <c r="R716" i="11"/>
  <c r="R717" i="11"/>
  <c r="R718" i="11"/>
  <c r="R719" i="11"/>
  <c r="R720" i="11"/>
  <c r="R721" i="11"/>
  <c r="R722" i="11"/>
  <c r="R723" i="11"/>
  <c r="R724" i="11"/>
  <c r="R725" i="11"/>
  <c r="R726" i="11"/>
  <c r="R727" i="11"/>
  <c r="R728" i="11"/>
  <c r="R729" i="11"/>
  <c r="R730" i="11"/>
  <c r="R731" i="11"/>
  <c r="R732" i="11"/>
  <c r="R733" i="11"/>
  <c r="R734" i="11"/>
  <c r="R735" i="11"/>
  <c r="R736" i="11"/>
  <c r="R737" i="11"/>
  <c r="R738" i="11"/>
  <c r="R739" i="11"/>
  <c r="R740" i="11"/>
  <c r="R741" i="11"/>
  <c r="R742" i="11"/>
  <c r="R743" i="11"/>
  <c r="R744" i="11"/>
  <c r="R745" i="11"/>
  <c r="R746" i="11"/>
  <c r="R747" i="11"/>
  <c r="R748" i="11"/>
  <c r="R749" i="11"/>
  <c r="R750" i="11"/>
  <c r="R751" i="11"/>
  <c r="R752" i="11"/>
  <c r="R753" i="11"/>
  <c r="R754" i="11"/>
  <c r="R755" i="11"/>
  <c r="R756" i="11"/>
  <c r="R757" i="11"/>
  <c r="R758" i="11"/>
  <c r="R759" i="11"/>
  <c r="R760" i="11"/>
  <c r="R761" i="11"/>
  <c r="R762" i="11"/>
  <c r="R763" i="11"/>
  <c r="R764" i="11"/>
  <c r="R765" i="11"/>
  <c r="R766" i="11"/>
  <c r="R767" i="11"/>
  <c r="R768" i="11"/>
  <c r="R769" i="11"/>
  <c r="R770" i="11"/>
  <c r="R771" i="11"/>
  <c r="R772" i="11"/>
  <c r="R773" i="11"/>
  <c r="R774" i="11"/>
  <c r="R775" i="11"/>
  <c r="R776" i="11"/>
  <c r="R777" i="11"/>
  <c r="R778" i="11"/>
  <c r="R779" i="11"/>
  <c r="R780" i="11"/>
  <c r="R781" i="11"/>
  <c r="R782" i="11"/>
  <c r="R783" i="11"/>
  <c r="R784" i="11"/>
  <c r="R785" i="11"/>
  <c r="R786" i="11"/>
  <c r="R787" i="11"/>
  <c r="R788" i="11"/>
  <c r="R789" i="11"/>
  <c r="R790" i="11"/>
  <c r="R791" i="11"/>
  <c r="R792" i="11"/>
  <c r="R793" i="11"/>
  <c r="R794" i="11"/>
  <c r="R795" i="11"/>
  <c r="R796" i="11"/>
  <c r="R797" i="11"/>
  <c r="R798" i="11"/>
  <c r="R799" i="11"/>
  <c r="R800" i="11"/>
  <c r="R801" i="11"/>
  <c r="R802" i="11"/>
  <c r="R803" i="11"/>
  <c r="R804" i="11"/>
  <c r="R805" i="11"/>
  <c r="R806" i="11"/>
  <c r="R807" i="11"/>
  <c r="R808" i="11"/>
  <c r="R809" i="11"/>
  <c r="R810" i="11"/>
  <c r="R811" i="11"/>
  <c r="R812" i="11"/>
  <c r="R813" i="11"/>
  <c r="R814" i="11"/>
  <c r="R815" i="11"/>
  <c r="R816" i="11"/>
  <c r="R817" i="11"/>
  <c r="R818" i="11"/>
  <c r="R819" i="11"/>
  <c r="R820" i="11"/>
  <c r="R821" i="11"/>
  <c r="R822" i="11"/>
  <c r="R823" i="11"/>
  <c r="R824" i="11"/>
  <c r="R825" i="11"/>
  <c r="R826" i="11"/>
  <c r="R827" i="11"/>
  <c r="R828" i="11"/>
  <c r="R829" i="11"/>
  <c r="R830" i="11"/>
  <c r="R831" i="11"/>
  <c r="R832" i="11"/>
  <c r="R833" i="11"/>
  <c r="R834" i="11"/>
  <c r="R835" i="11"/>
  <c r="R836" i="11"/>
  <c r="R837" i="11"/>
  <c r="R838" i="11"/>
  <c r="R839" i="11"/>
  <c r="R840" i="11"/>
  <c r="R841" i="11"/>
  <c r="R842" i="11"/>
  <c r="R843" i="11"/>
  <c r="R844" i="11"/>
  <c r="R845" i="11"/>
  <c r="R846" i="11"/>
  <c r="R847" i="11"/>
  <c r="R848" i="11"/>
  <c r="R849" i="11"/>
  <c r="R850" i="11"/>
  <c r="R851" i="11"/>
  <c r="R852" i="11"/>
  <c r="R853" i="11"/>
  <c r="R854" i="11"/>
  <c r="R855" i="11"/>
  <c r="R856" i="11"/>
  <c r="R857" i="11"/>
  <c r="R858" i="11"/>
  <c r="R859" i="11"/>
  <c r="R860" i="11"/>
  <c r="R861" i="11"/>
  <c r="R862" i="11"/>
  <c r="R863" i="11"/>
  <c r="R864" i="11"/>
  <c r="R865" i="11"/>
  <c r="R866" i="11"/>
  <c r="R867" i="11"/>
  <c r="R868" i="11"/>
  <c r="R869" i="11"/>
  <c r="R870" i="11"/>
  <c r="R871" i="11"/>
  <c r="R872" i="11"/>
  <c r="R873" i="11"/>
  <c r="R874" i="11"/>
  <c r="R875" i="11"/>
  <c r="R876" i="11"/>
  <c r="R877" i="11"/>
  <c r="R878" i="11"/>
  <c r="R879" i="11"/>
  <c r="R880" i="11"/>
  <c r="R881" i="11"/>
  <c r="R882" i="11"/>
  <c r="R883" i="11"/>
  <c r="R884" i="11"/>
  <c r="R885" i="11"/>
  <c r="R886" i="11"/>
  <c r="R887" i="11"/>
  <c r="R888" i="11"/>
  <c r="R889" i="11"/>
  <c r="R890" i="11"/>
  <c r="R891" i="11"/>
  <c r="R892" i="11"/>
  <c r="R893" i="11"/>
  <c r="R894" i="11"/>
  <c r="R895" i="11"/>
  <c r="R896" i="11"/>
  <c r="R897" i="11"/>
  <c r="R898" i="11"/>
  <c r="R899" i="11"/>
  <c r="R900" i="11"/>
  <c r="R901" i="11"/>
  <c r="R902" i="11"/>
  <c r="R903" i="11"/>
  <c r="R904" i="11"/>
  <c r="R905" i="11"/>
  <c r="R906" i="11"/>
  <c r="R907" i="11"/>
  <c r="R908" i="11"/>
  <c r="R909" i="11"/>
  <c r="R910" i="11"/>
  <c r="R911" i="11"/>
  <c r="R912" i="11"/>
  <c r="R913" i="11"/>
  <c r="R914" i="11"/>
  <c r="R915" i="11"/>
  <c r="R916" i="11"/>
  <c r="R917" i="11"/>
  <c r="R918" i="11"/>
  <c r="R919" i="11"/>
  <c r="R920" i="11"/>
  <c r="R921" i="11"/>
  <c r="R922" i="11"/>
  <c r="R923" i="11"/>
  <c r="R924" i="11"/>
  <c r="R925" i="11"/>
  <c r="R926" i="11"/>
  <c r="R927" i="11"/>
  <c r="R928" i="11"/>
  <c r="R929" i="11"/>
  <c r="R930" i="11"/>
  <c r="R931" i="11"/>
  <c r="R932" i="11"/>
  <c r="R933" i="11"/>
  <c r="R934" i="11"/>
  <c r="R935" i="11"/>
  <c r="R936" i="11"/>
  <c r="R937" i="11"/>
  <c r="R938" i="11"/>
  <c r="R939" i="11"/>
  <c r="R940" i="11"/>
  <c r="R941" i="11"/>
  <c r="R942" i="11"/>
  <c r="R943" i="11"/>
  <c r="R944" i="11"/>
  <c r="R945" i="11"/>
  <c r="R946" i="11"/>
  <c r="R947" i="11"/>
  <c r="R948" i="11"/>
  <c r="R949" i="11"/>
  <c r="R950" i="11"/>
  <c r="R951" i="11"/>
  <c r="R952" i="11"/>
  <c r="R953" i="11"/>
  <c r="R954" i="11"/>
  <c r="R955" i="11"/>
  <c r="R956" i="11"/>
  <c r="R957" i="11"/>
  <c r="R958" i="11"/>
  <c r="R959" i="11"/>
  <c r="R960" i="11"/>
  <c r="R961" i="11"/>
  <c r="R962" i="11"/>
  <c r="R963" i="11"/>
  <c r="R964" i="11"/>
  <c r="R965" i="11"/>
  <c r="R966" i="11"/>
  <c r="R967" i="11"/>
  <c r="R968" i="11"/>
  <c r="R969" i="11"/>
  <c r="R970" i="11"/>
  <c r="R971" i="11"/>
  <c r="R972" i="11"/>
  <c r="R973" i="11"/>
  <c r="R974" i="11"/>
  <c r="R975" i="11"/>
  <c r="R976" i="11"/>
  <c r="R977" i="11"/>
  <c r="R978" i="11"/>
  <c r="R979" i="11"/>
  <c r="R980" i="11"/>
  <c r="R981" i="11"/>
  <c r="R982" i="11"/>
  <c r="R983" i="11"/>
  <c r="R984" i="11"/>
  <c r="R985" i="11"/>
  <c r="R986" i="11"/>
  <c r="R987" i="11"/>
  <c r="R988" i="11"/>
  <c r="R989" i="11"/>
  <c r="R990" i="11"/>
  <c r="R991" i="11"/>
  <c r="R992" i="11"/>
  <c r="R993" i="11"/>
  <c r="R994" i="11"/>
  <c r="R995" i="11"/>
  <c r="R996" i="11"/>
  <c r="R997" i="11"/>
  <c r="R998" i="11"/>
  <c r="R999" i="11"/>
  <c r="R1000" i="11"/>
  <c r="F4" i="10"/>
  <c r="G4" i="10"/>
  <c r="H4" i="10"/>
  <c r="F5" i="10"/>
  <c r="G5" i="10"/>
  <c r="H5" i="10"/>
  <c r="F6" i="10"/>
  <c r="G6" i="10"/>
  <c r="H6" i="10"/>
  <c r="F7" i="10"/>
  <c r="G7" i="10"/>
  <c r="H7" i="10"/>
  <c r="F8" i="10"/>
  <c r="G8" i="10"/>
  <c r="H8" i="10"/>
  <c r="F9" i="10"/>
  <c r="G9" i="10"/>
  <c r="H9" i="10"/>
  <c r="F10" i="10"/>
  <c r="G10" i="10"/>
  <c r="H10" i="10"/>
  <c r="F11" i="10"/>
  <c r="G11" i="10"/>
  <c r="H11" i="10"/>
  <c r="F12" i="10"/>
  <c r="G12" i="10"/>
  <c r="H12" i="10"/>
  <c r="F13" i="10"/>
  <c r="G13" i="10"/>
  <c r="H13" i="10"/>
  <c r="F14" i="10"/>
  <c r="G14" i="10"/>
  <c r="H14" i="10"/>
  <c r="F15" i="10"/>
  <c r="G15" i="10"/>
  <c r="H15" i="10"/>
  <c r="F16" i="10"/>
  <c r="G16" i="10"/>
  <c r="H16" i="10"/>
  <c r="F17" i="10"/>
  <c r="G17" i="10"/>
  <c r="H17" i="10"/>
  <c r="F18" i="10"/>
  <c r="G18" i="10"/>
  <c r="H18" i="10"/>
  <c r="F19" i="10"/>
  <c r="G19" i="10"/>
  <c r="H19" i="10"/>
  <c r="F20" i="10"/>
  <c r="G20" i="10"/>
  <c r="H20" i="10"/>
  <c r="F21" i="10"/>
  <c r="G21" i="10"/>
  <c r="H21" i="10"/>
  <c r="F22" i="10"/>
  <c r="G22" i="10"/>
  <c r="H22" i="10"/>
  <c r="F23" i="10"/>
  <c r="G23" i="10"/>
  <c r="H23" i="10"/>
  <c r="F24" i="10"/>
  <c r="G24" i="10"/>
  <c r="H24" i="10"/>
  <c r="F25" i="10"/>
  <c r="G25" i="10"/>
  <c r="H25" i="10"/>
  <c r="F26" i="10"/>
  <c r="G26" i="10"/>
  <c r="H26" i="10"/>
  <c r="F27" i="10"/>
  <c r="G27" i="10"/>
  <c r="H27" i="10"/>
  <c r="F28" i="10"/>
  <c r="G28" i="10"/>
  <c r="H28" i="10"/>
  <c r="F29" i="10"/>
  <c r="G29" i="10"/>
  <c r="H29" i="10"/>
  <c r="F30" i="10"/>
  <c r="G30" i="10"/>
  <c r="H30" i="10"/>
  <c r="F31" i="10"/>
  <c r="G31" i="10"/>
  <c r="H31" i="10"/>
  <c r="F32" i="10"/>
  <c r="G32" i="10"/>
  <c r="H32" i="10"/>
  <c r="F33" i="10"/>
  <c r="G33" i="10"/>
  <c r="H33" i="10"/>
  <c r="F34" i="10"/>
  <c r="G34" i="10"/>
  <c r="H34" i="10"/>
  <c r="F35" i="10"/>
  <c r="G35" i="10"/>
  <c r="H35" i="10"/>
  <c r="F36" i="10"/>
  <c r="G36" i="10"/>
  <c r="H36" i="10"/>
  <c r="F37" i="10"/>
  <c r="G37" i="10"/>
  <c r="H37" i="10"/>
  <c r="F38" i="10"/>
  <c r="G38" i="10"/>
  <c r="H38" i="10"/>
  <c r="F39" i="10"/>
  <c r="G39" i="10"/>
  <c r="H39" i="10"/>
  <c r="F40" i="10"/>
  <c r="G40" i="10"/>
  <c r="H40" i="10"/>
  <c r="F41" i="10"/>
  <c r="G41" i="10"/>
  <c r="H41" i="10"/>
  <c r="F42" i="10"/>
  <c r="G42" i="10"/>
  <c r="H42" i="10"/>
  <c r="F43" i="10"/>
  <c r="G43" i="10"/>
  <c r="H43" i="10"/>
  <c r="F44" i="10"/>
  <c r="G44" i="10"/>
  <c r="H44" i="10"/>
  <c r="F45" i="10"/>
  <c r="G45" i="10"/>
  <c r="H45" i="10"/>
  <c r="F46" i="10"/>
  <c r="G46" i="10"/>
  <c r="H46" i="10"/>
  <c r="F47" i="10"/>
  <c r="G47" i="10"/>
  <c r="H47" i="10"/>
  <c r="F48" i="10"/>
  <c r="G48" i="10"/>
  <c r="H48" i="10"/>
  <c r="F49" i="10"/>
  <c r="G49" i="10"/>
  <c r="H49" i="10"/>
  <c r="F50" i="10"/>
  <c r="G50" i="10"/>
  <c r="H50" i="10"/>
  <c r="F51" i="10"/>
  <c r="G51" i="10"/>
  <c r="H51" i="10"/>
  <c r="F52" i="10"/>
  <c r="G52" i="10"/>
  <c r="H52" i="10"/>
  <c r="F53" i="10"/>
  <c r="G53" i="10"/>
  <c r="H53" i="10"/>
  <c r="F54" i="10"/>
  <c r="G54" i="10"/>
  <c r="H54" i="10"/>
  <c r="F55" i="10"/>
  <c r="G55" i="10"/>
  <c r="H55" i="10"/>
  <c r="F56" i="10"/>
  <c r="G56" i="10"/>
  <c r="H56" i="10"/>
  <c r="F57" i="10"/>
  <c r="G57" i="10"/>
  <c r="H57" i="10"/>
  <c r="F58" i="10"/>
  <c r="G58" i="10"/>
  <c r="H58" i="10"/>
  <c r="F59" i="10"/>
  <c r="G59" i="10"/>
  <c r="H59" i="10"/>
  <c r="F60" i="10"/>
  <c r="G60" i="10"/>
  <c r="H60" i="10"/>
  <c r="F61" i="10"/>
  <c r="G61" i="10"/>
  <c r="H61" i="10"/>
  <c r="F62" i="10"/>
  <c r="G62" i="10"/>
  <c r="H62" i="10"/>
  <c r="F63" i="10"/>
  <c r="G63" i="10"/>
  <c r="H63" i="10"/>
  <c r="F64" i="10"/>
  <c r="G64" i="10"/>
  <c r="H64" i="10"/>
  <c r="F65" i="10"/>
  <c r="G65" i="10"/>
  <c r="H65" i="10"/>
  <c r="F66" i="10"/>
  <c r="G66" i="10"/>
  <c r="H66" i="10"/>
  <c r="F67" i="10"/>
  <c r="G67" i="10"/>
  <c r="H67" i="10"/>
  <c r="F68" i="10"/>
  <c r="G68" i="10"/>
  <c r="H68" i="10"/>
  <c r="F69" i="10"/>
  <c r="G69" i="10"/>
  <c r="H69" i="10"/>
  <c r="F70" i="10"/>
  <c r="G70" i="10"/>
  <c r="H70" i="10"/>
  <c r="F71" i="10"/>
  <c r="G71" i="10"/>
  <c r="H71" i="10"/>
  <c r="F72" i="10"/>
  <c r="G72" i="10"/>
  <c r="H72" i="10"/>
  <c r="F73" i="10"/>
  <c r="G73" i="10"/>
  <c r="H73" i="10"/>
  <c r="F74" i="10"/>
  <c r="G74" i="10"/>
  <c r="H74" i="10"/>
  <c r="F75" i="10"/>
  <c r="G75" i="10"/>
  <c r="H75" i="10"/>
  <c r="F76" i="10"/>
  <c r="G76" i="10"/>
  <c r="H76" i="10"/>
  <c r="F77" i="10"/>
  <c r="G77" i="10"/>
  <c r="H77" i="10"/>
  <c r="F78" i="10"/>
  <c r="G78" i="10"/>
  <c r="H78" i="10"/>
  <c r="F79" i="10"/>
  <c r="G79" i="10"/>
  <c r="H79" i="10"/>
  <c r="F80" i="10"/>
  <c r="G80" i="10"/>
  <c r="H80" i="10"/>
  <c r="F81" i="10"/>
  <c r="G81" i="10"/>
  <c r="H81" i="10"/>
  <c r="F82" i="10"/>
  <c r="G82" i="10"/>
  <c r="H82" i="10"/>
  <c r="F83" i="10"/>
  <c r="G83" i="10"/>
  <c r="H83" i="10"/>
  <c r="F84" i="10"/>
  <c r="G84" i="10"/>
  <c r="H84" i="10"/>
  <c r="F85" i="10"/>
  <c r="G85" i="10"/>
  <c r="H85" i="10"/>
  <c r="F86" i="10"/>
  <c r="G86" i="10"/>
  <c r="H86" i="10"/>
  <c r="F87" i="10"/>
  <c r="G87" i="10"/>
  <c r="H87" i="10"/>
  <c r="F88" i="10"/>
  <c r="G88" i="10"/>
  <c r="H88" i="10"/>
  <c r="F89" i="10"/>
  <c r="G89" i="10"/>
  <c r="H89" i="10"/>
  <c r="F90" i="10"/>
  <c r="G90" i="10"/>
  <c r="H90" i="10"/>
  <c r="F91" i="10"/>
  <c r="G91" i="10"/>
  <c r="H91" i="10"/>
  <c r="F92" i="10"/>
  <c r="G92" i="10"/>
  <c r="H92" i="10"/>
  <c r="F93" i="10"/>
  <c r="G93" i="10"/>
  <c r="H93" i="10"/>
  <c r="F94" i="10"/>
  <c r="G94" i="10"/>
  <c r="H94" i="10"/>
  <c r="F95" i="10"/>
  <c r="G95" i="10"/>
  <c r="H95" i="10"/>
  <c r="F96" i="10"/>
  <c r="G96" i="10"/>
  <c r="H96" i="10"/>
  <c r="F97" i="10"/>
  <c r="G97" i="10"/>
  <c r="H97" i="10"/>
  <c r="F98" i="10"/>
  <c r="G98" i="10"/>
  <c r="H98" i="10"/>
  <c r="F99" i="10"/>
  <c r="G99" i="10"/>
  <c r="H99" i="10"/>
  <c r="F100" i="10"/>
  <c r="G100" i="10"/>
  <c r="H100" i="10"/>
  <c r="F101" i="10"/>
  <c r="G101" i="10"/>
  <c r="H101" i="10"/>
  <c r="F102" i="10"/>
  <c r="G102" i="10"/>
  <c r="H102" i="10"/>
  <c r="F103" i="10"/>
  <c r="G103" i="10"/>
  <c r="H103" i="10"/>
  <c r="F104" i="10"/>
  <c r="G104" i="10"/>
  <c r="H104" i="10"/>
  <c r="F105" i="10"/>
  <c r="G105" i="10"/>
  <c r="H105" i="10"/>
  <c r="F106" i="10"/>
  <c r="G106" i="10"/>
  <c r="H106" i="10"/>
  <c r="F107" i="10"/>
  <c r="G107" i="10"/>
  <c r="H107" i="10"/>
  <c r="F108" i="10"/>
  <c r="G108" i="10"/>
  <c r="H108" i="10"/>
  <c r="F109" i="10"/>
  <c r="G109" i="10"/>
  <c r="H109" i="10"/>
  <c r="F110" i="10"/>
  <c r="G110" i="10"/>
  <c r="H110" i="10"/>
  <c r="F111" i="10"/>
  <c r="G111" i="10"/>
  <c r="H111" i="10"/>
  <c r="F112" i="10"/>
  <c r="G112" i="10"/>
  <c r="H112" i="10"/>
  <c r="F113" i="10"/>
  <c r="G113" i="10"/>
  <c r="H113" i="10"/>
  <c r="F114" i="10"/>
  <c r="G114" i="10"/>
  <c r="H114" i="10"/>
  <c r="F115" i="10"/>
  <c r="G115" i="10"/>
  <c r="H115" i="10"/>
  <c r="F116" i="10"/>
  <c r="G116" i="10"/>
  <c r="H116" i="10"/>
  <c r="F117" i="10"/>
  <c r="G117" i="10"/>
  <c r="H117" i="10"/>
  <c r="F118" i="10"/>
  <c r="G118" i="10"/>
  <c r="H118" i="10"/>
  <c r="F119" i="10"/>
  <c r="G119" i="10"/>
  <c r="H119" i="10"/>
  <c r="F120" i="10"/>
  <c r="G120" i="10"/>
  <c r="H120" i="10"/>
  <c r="F121" i="10"/>
  <c r="G121" i="10"/>
  <c r="H121" i="10"/>
  <c r="F122" i="10"/>
  <c r="G122" i="10"/>
  <c r="H122" i="10"/>
  <c r="F123" i="10"/>
  <c r="G123" i="10"/>
  <c r="H123" i="10"/>
  <c r="F124" i="10"/>
  <c r="G124" i="10"/>
  <c r="H124" i="10"/>
  <c r="F125" i="10"/>
  <c r="G125" i="10"/>
  <c r="H125" i="10"/>
  <c r="F126" i="10"/>
  <c r="G126" i="10"/>
  <c r="H126" i="10"/>
  <c r="F127" i="10"/>
  <c r="G127" i="10"/>
  <c r="H127" i="10"/>
  <c r="F128" i="10"/>
  <c r="G128" i="10"/>
  <c r="H128" i="10"/>
  <c r="F129" i="10"/>
  <c r="G129" i="10"/>
  <c r="H129" i="10"/>
  <c r="F130" i="10"/>
  <c r="G130" i="10"/>
  <c r="H130" i="10"/>
  <c r="F131" i="10"/>
  <c r="G131" i="10"/>
  <c r="H131" i="10"/>
  <c r="F132" i="10"/>
  <c r="G132" i="10"/>
  <c r="H132" i="10"/>
  <c r="F133" i="10"/>
  <c r="G133" i="10"/>
  <c r="H133" i="10"/>
  <c r="F134" i="10"/>
  <c r="G134" i="10"/>
  <c r="H134" i="10"/>
  <c r="F135" i="10"/>
  <c r="G135" i="10"/>
  <c r="H135" i="10"/>
  <c r="F136" i="10"/>
  <c r="G136" i="10"/>
  <c r="H136" i="10"/>
  <c r="F137" i="10"/>
  <c r="G137" i="10"/>
  <c r="H137" i="10"/>
  <c r="F138" i="10"/>
  <c r="G138" i="10"/>
  <c r="H138" i="10"/>
  <c r="F139" i="10"/>
  <c r="G139" i="10"/>
  <c r="H139" i="10"/>
  <c r="F140" i="10"/>
  <c r="G140" i="10"/>
  <c r="H140" i="10"/>
  <c r="F141" i="10"/>
  <c r="G141" i="10"/>
  <c r="H141" i="10"/>
  <c r="F142" i="10"/>
  <c r="G142" i="10"/>
  <c r="H142" i="10"/>
  <c r="F143" i="10"/>
  <c r="G143" i="10"/>
  <c r="H143" i="10"/>
  <c r="F144" i="10"/>
  <c r="G144" i="10"/>
  <c r="H144" i="10"/>
  <c r="F145" i="10"/>
  <c r="G145" i="10"/>
  <c r="H145" i="10"/>
  <c r="F146" i="10"/>
  <c r="G146" i="10"/>
  <c r="H146" i="10"/>
  <c r="F147" i="10"/>
  <c r="G147" i="10"/>
  <c r="H147" i="10"/>
  <c r="F148" i="10"/>
  <c r="G148" i="10"/>
  <c r="H148" i="10"/>
  <c r="F149" i="10"/>
  <c r="G149" i="10"/>
  <c r="H149" i="10"/>
  <c r="F150" i="10"/>
  <c r="G150" i="10"/>
  <c r="H150" i="10"/>
  <c r="F151" i="10"/>
  <c r="G151" i="10"/>
  <c r="H151" i="10"/>
  <c r="F152" i="10"/>
  <c r="G152" i="10"/>
  <c r="H152" i="10"/>
  <c r="F153" i="10"/>
  <c r="G153" i="10"/>
  <c r="H153" i="10"/>
  <c r="F154" i="10"/>
  <c r="G154" i="10"/>
  <c r="H154" i="10"/>
  <c r="F155" i="10"/>
  <c r="G155" i="10"/>
  <c r="H155" i="10"/>
  <c r="F156" i="10"/>
  <c r="G156" i="10"/>
  <c r="H156" i="10"/>
  <c r="F157" i="10"/>
  <c r="G157" i="10"/>
  <c r="H157" i="10"/>
  <c r="F158" i="10"/>
  <c r="G158" i="10"/>
  <c r="H158" i="10"/>
  <c r="F159" i="10"/>
  <c r="G159" i="10"/>
  <c r="H159" i="10"/>
  <c r="F160" i="10"/>
  <c r="G160" i="10"/>
  <c r="H160" i="10"/>
  <c r="F161" i="10"/>
  <c r="G161" i="10"/>
  <c r="H161" i="10"/>
  <c r="F162" i="10"/>
  <c r="G162" i="10"/>
  <c r="H162" i="10"/>
  <c r="F163" i="10"/>
  <c r="G163" i="10"/>
  <c r="H163" i="10"/>
  <c r="F164" i="10"/>
  <c r="G164" i="10"/>
  <c r="H164" i="10"/>
  <c r="F165" i="10"/>
  <c r="G165" i="10"/>
  <c r="H165" i="10"/>
  <c r="F166" i="10"/>
  <c r="G166" i="10"/>
  <c r="H166" i="10"/>
  <c r="F167" i="10"/>
  <c r="G167" i="10"/>
  <c r="H167" i="10"/>
  <c r="F168" i="10"/>
  <c r="G168" i="10"/>
  <c r="H168" i="10"/>
  <c r="F169" i="10"/>
  <c r="G169" i="10"/>
  <c r="H169" i="10"/>
  <c r="F170" i="10"/>
  <c r="G170" i="10"/>
  <c r="H170" i="10"/>
  <c r="F171" i="10"/>
  <c r="G171" i="10"/>
  <c r="H171" i="10"/>
  <c r="F172" i="10"/>
  <c r="G172" i="10"/>
  <c r="H172" i="10"/>
  <c r="F173" i="10"/>
  <c r="G173" i="10"/>
  <c r="H173" i="10"/>
  <c r="F174" i="10"/>
  <c r="G174" i="10"/>
  <c r="H174" i="10"/>
  <c r="F175" i="10"/>
  <c r="G175" i="10"/>
  <c r="H175" i="10"/>
  <c r="F176" i="10"/>
  <c r="G176" i="10"/>
  <c r="H176" i="10"/>
  <c r="F177" i="10"/>
  <c r="G177" i="10"/>
  <c r="H177" i="10"/>
  <c r="F178" i="10"/>
  <c r="G178" i="10"/>
  <c r="H178" i="10"/>
  <c r="F179" i="10"/>
  <c r="G179" i="10"/>
  <c r="H179" i="10"/>
  <c r="F180" i="10"/>
  <c r="G180" i="10"/>
  <c r="H180" i="10"/>
  <c r="F181" i="10"/>
  <c r="G181" i="10"/>
  <c r="H181" i="10"/>
  <c r="F182" i="10"/>
  <c r="G182" i="10"/>
  <c r="H182" i="10"/>
  <c r="F183" i="10"/>
  <c r="G183" i="10"/>
  <c r="H183" i="10"/>
  <c r="F184" i="10"/>
  <c r="G184" i="10"/>
  <c r="H184" i="10"/>
  <c r="F185" i="10"/>
  <c r="G185" i="10"/>
  <c r="H185" i="10"/>
  <c r="F186" i="10"/>
  <c r="G186" i="10"/>
  <c r="H186" i="10"/>
  <c r="F187" i="10"/>
  <c r="G187" i="10"/>
  <c r="H187" i="10"/>
  <c r="F188" i="10"/>
  <c r="G188" i="10"/>
  <c r="H188" i="10"/>
  <c r="F189" i="10"/>
  <c r="G189" i="10"/>
  <c r="H189" i="10"/>
  <c r="F190" i="10"/>
  <c r="G190" i="10"/>
  <c r="H190" i="10"/>
  <c r="F191" i="10"/>
  <c r="G191" i="10"/>
  <c r="H191" i="10"/>
  <c r="F192" i="10"/>
  <c r="G192" i="10"/>
  <c r="H192" i="10"/>
  <c r="F193" i="10"/>
  <c r="G193" i="10"/>
  <c r="H193" i="10"/>
  <c r="F194" i="10"/>
  <c r="G194" i="10"/>
  <c r="H194" i="10"/>
  <c r="F195" i="10"/>
  <c r="G195" i="10"/>
  <c r="H195" i="10"/>
  <c r="F196" i="10"/>
  <c r="G196" i="10"/>
  <c r="H196" i="10"/>
  <c r="F197" i="10"/>
  <c r="G197" i="10"/>
  <c r="H197" i="10"/>
  <c r="F198" i="10"/>
  <c r="G198" i="10"/>
  <c r="H198" i="10"/>
  <c r="F199" i="10"/>
  <c r="G199" i="10"/>
  <c r="H199" i="10"/>
  <c r="F200" i="10"/>
  <c r="G200" i="10"/>
  <c r="H200" i="10"/>
  <c r="F201" i="10"/>
  <c r="G201" i="10"/>
  <c r="H201" i="10"/>
  <c r="F202" i="10"/>
  <c r="G202" i="10"/>
  <c r="H202" i="10"/>
  <c r="F203" i="10"/>
  <c r="G203" i="10"/>
  <c r="H203" i="10"/>
  <c r="F204" i="10"/>
  <c r="G204" i="10"/>
  <c r="H204" i="10"/>
  <c r="F205" i="10"/>
  <c r="G205" i="10"/>
  <c r="H205" i="10"/>
  <c r="F206" i="10"/>
  <c r="G206" i="10"/>
  <c r="H206" i="10"/>
  <c r="F207" i="10"/>
  <c r="G207" i="10"/>
  <c r="H207" i="10"/>
  <c r="F208" i="10"/>
  <c r="G208" i="10"/>
  <c r="H208" i="10"/>
  <c r="F209" i="10"/>
  <c r="G209" i="10"/>
  <c r="H209" i="10"/>
  <c r="F210" i="10"/>
  <c r="G210" i="10"/>
  <c r="H210" i="10"/>
  <c r="F211" i="10"/>
  <c r="G211" i="10"/>
  <c r="H211" i="10"/>
  <c r="F212" i="10"/>
  <c r="G212" i="10"/>
  <c r="H212" i="10"/>
  <c r="F213" i="10"/>
  <c r="G213" i="10"/>
  <c r="H213" i="10"/>
  <c r="F214" i="10"/>
  <c r="G214" i="10"/>
  <c r="H214" i="10"/>
  <c r="F215" i="10"/>
  <c r="G215" i="10"/>
  <c r="H215" i="10"/>
  <c r="F216" i="10"/>
  <c r="G216" i="10"/>
  <c r="H216" i="10"/>
  <c r="F217" i="10"/>
  <c r="G217" i="10"/>
  <c r="H217" i="10"/>
  <c r="F218" i="10"/>
  <c r="G218" i="10"/>
  <c r="H218" i="10"/>
  <c r="F219" i="10"/>
  <c r="G219" i="10"/>
  <c r="H219" i="10"/>
  <c r="F220" i="10"/>
  <c r="G220" i="10"/>
  <c r="H220" i="10"/>
  <c r="F221" i="10"/>
  <c r="G221" i="10"/>
  <c r="H221" i="10"/>
  <c r="F222" i="10"/>
  <c r="G222" i="10"/>
  <c r="H222" i="10"/>
  <c r="F223" i="10"/>
  <c r="G223" i="10"/>
  <c r="H223" i="10"/>
  <c r="F224" i="10"/>
  <c r="G224" i="10"/>
  <c r="H224" i="10"/>
  <c r="F225" i="10"/>
  <c r="G225" i="10"/>
  <c r="H225" i="10"/>
  <c r="F226" i="10"/>
  <c r="G226" i="10"/>
  <c r="H226" i="10"/>
  <c r="F227" i="10"/>
  <c r="G227" i="10"/>
  <c r="H227" i="10"/>
  <c r="F228" i="10"/>
  <c r="G228" i="10"/>
  <c r="H228" i="10"/>
  <c r="F229" i="10"/>
  <c r="G229" i="10"/>
  <c r="H229" i="10"/>
  <c r="F230" i="10"/>
  <c r="G230" i="10"/>
  <c r="H230" i="10"/>
  <c r="F231" i="10"/>
  <c r="G231" i="10"/>
  <c r="H231" i="10"/>
  <c r="F232" i="10"/>
  <c r="G232" i="10"/>
  <c r="H232" i="10"/>
  <c r="F233" i="10"/>
  <c r="G233" i="10"/>
  <c r="H233" i="10"/>
  <c r="F234" i="10"/>
  <c r="G234" i="10"/>
  <c r="H234" i="10"/>
  <c r="F235" i="10"/>
  <c r="G235" i="10"/>
  <c r="H235" i="10"/>
  <c r="F236" i="10"/>
  <c r="G236" i="10"/>
  <c r="H236" i="10"/>
  <c r="F237" i="10"/>
  <c r="G237" i="10"/>
  <c r="H237" i="10"/>
  <c r="F238" i="10"/>
  <c r="G238" i="10"/>
  <c r="H238" i="10"/>
  <c r="F239" i="10"/>
  <c r="G239" i="10"/>
  <c r="H239" i="10"/>
  <c r="F240" i="10"/>
  <c r="G240" i="10"/>
  <c r="H240" i="10"/>
  <c r="F241" i="10"/>
  <c r="G241" i="10"/>
  <c r="H241" i="10"/>
  <c r="F242" i="10"/>
  <c r="G242" i="10"/>
  <c r="H242" i="10"/>
  <c r="F243" i="10"/>
  <c r="G243" i="10"/>
  <c r="H243" i="10"/>
  <c r="F244" i="10"/>
  <c r="G244" i="10"/>
  <c r="H244" i="10"/>
  <c r="F245" i="10"/>
  <c r="G245" i="10"/>
  <c r="H245" i="10"/>
  <c r="F246" i="10"/>
  <c r="G246" i="10"/>
  <c r="H246" i="10"/>
  <c r="F247" i="10"/>
  <c r="G247" i="10"/>
  <c r="H247" i="10"/>
  <c r="F248" i="10"/>
  <c r="G248" i="10"/>
  <c r="H248" i="10"/>
  <c r="F249" i="10"/>
  <c r="G249" i="10"/>
  <c r="H249" i="10"/>
  <c r="F250" i="10"/>
  <c r="G250" i="10"/>
  <c r="H250" i="10"/>
  <c r="F251" i="10"/>
  <c r="G251" i="10"/>
  <c r="H251" i="10"/>
  <c r="F252" i="10"/>
  <c r="G252" i="10"/>
  <c r="H252" i="10"/>
  <c r="F253" i="10"/>
  <c r="G253" i="10"/>
  <c r="H253" i="10"/>
  <c r="F254" i="10"/>
  <c r="G254" i="10"/>
  <c r="H254" i="10"/>
  <c r="F255" i="10"/>
  <c r="G255" i="10"/>
  <c r="H255" i="10"/>
  <c r="F256" i="10"/>
  <c r="G256" i="10"/>
  <c r="H256" i="10"/>
  <c r="F257" i="10"/>
  <c r="G257" i="10"/>
  <c r="H257" i="10"/>
  <c r="F258" i="10"/>
  <c r="G258" i="10"/>
  <c r="H258" i="10"/>
  <c r="F259" i="10"/>
  <c r="G259" i="10"/>
  <c r="H259" i="10"/>
  <c r="F260" i="10"/>
  <c r="G260" i="10"/>
  <c r="H260" i="10"/>
  <c r="F261" i="10"/>
  <c r="G261" i="10"/>
  <c r="H261" i="10"/>
  <c r="F262" i="10"/>
  <c r="G262" i="10"/>
  <c r="H262" i="10"/>
  <c r="F263" i="10"/>
  <c r="G263" i="10"/>
  <c r="H263" i="10"/>
  <c r="F264" i="10"/>
  <c r="G264" i="10"/>
  <c r="H264" i="10"/>
  <c r="F265" i="10"/>
  <c r="G265" i="10"/>
  <c r="H265" i="10"/>
  <c r="F266" i="10"/>
  <c r="G266" i="10"/>
  <c r="H266" i="10"/>
  <c r="F267" i="10"/>
  <c r="G267" i="10"/>
  <c r="H267" i="10"/>
  <c r="F268" i="10"/>
  <c r="G268" i="10"/>
  <c r="H268" i="10"/>
  <c r="F269" i="10"/>
  <c r="G269" i="10"/>
  <c r="H269" i="10"/>
  <c r="F270" i="10"/>
  <c r="G270" i="10"/>
  <c r="H270" i="10"/>
  <c r="F271" i="10"/>
  <c r="G271" i="10"/>
  <c r="H271" i="10"/>
  <c r="F272" i="10"/>
  <c r="G272" i="10"/>
  <c r="H272" i="10"/>
  <c r="F273" i="10"/>
  <c r="G273" i="10"/>
  <c r="H273" i="10"/>
  <c r="F274" i="10"/>
  <c r="G274" i="10"/>
  <c r="H274" i="10"/>
  <c r="F275" i="10"/>
  <c r="G275" i="10"/>
  <c r="H275" i="10"/>
  <c r="F276" i="10"/>
  <c r="G276" i="10"/>
  <c r="H276" i="10"/>
  <c r="F277" i="10"/>
  <c r="G277" i="10"/>
  <c r="H277" i="10"/>
  <c r="F278" i="10"/>
  <c r="G278" i="10"/>
  <c r="H278" i="10"/>
  <c r="F279" i="10"/>
  <c r="G279" i="10"/>
  <c r="H279" i="10"/>
  <c r="F280" i="10"/>
  <c r="G280" i="10"/>
  <c r="H280" i="10"/>
  <c r="F281" i="10"/>
  <c r="G281" i="10"/>
  <c r="H281" i="10"/>
  <c r="F282" i="10"/>
  <c r="G282" i="10"/>
  <c r="H282" i="10"/>
  <c r="F283" i="10"/>
  <c r="G283" i="10"/>
  <c r="H283" i="10"/>
  <c r="F284" i="10"/>
  <c r="G284" i="10"/>
  <c r="H284" i="10"/>
  <c r="F285" i="10"/>
  <c r="G285" i="10"/>
  <c r="H285" i="10"/>
  <c r="F286" i="10"/>
  <c r="G286" i="10"/>
  <c r="H286" i="10"/>
  <c r="F287" i="10"/>
  <c r="G287" i="10"/>
  <c r="H287" i="10"/>
  <c r="F288" i="10"/>
  <c r="G288" i="10"/>
  <c r="H288" i="10"/>
  <c r="F289" i="10"/>
  <c r="G289" i="10"/>
  <c r="H289" i="10"/>
  <c r="F290" i="10"/>
  <c r="G290" i="10"/>
  <c r="H290" i="10"/>
  <c r="F291" i="10"/>
  <c r="G291" i="10"/>
  <c r="H291" i="10"/>
  <c r="F292" i="10"/>
  <c r="G292" i="10"/>
  <c r="H292" i="10"/>
  <c r="F293" i="10"/>
  <c r="G293" i="10"/>
  <c r="H293" i="10"/>
  <c r="F294" i="10"/>
  <c r="G294" i="10"/>
  <c r="H294" i="10"/>
  <c r="F295" i="10"/>
  <c r="G295" i="10"/>
  <c r="H295" i="10"/>
  <c r="F296" i="10"/>
  <c r="G296" i="10"/>
  <c r="H296" i="10"/>
  <c r="F297" i="10"/>
  <c r="G297" i="10"/>
  <c r="H297" i="10"/>
  <c r="F298" i="10"/>
  <c r="G298" i="10"/>
  <c r="H298" i="10"/>
  <c r="F299" i="10"/>
  <c r="G299" i="10"/>
  <c r="H299" i="10"/>
  <c r="F300" i="10"/>
  <c r="G300" i="10"/>
  <c r="H300" i="10"/>
  <c r="F301" i="10"/>
  <c r="G301" i="10"/>
  <c r="H301" i="10"/>
  <c r="F302" i="10"/>
  <c r="G302" i="10"/>
  <c r="H302" i="10"/>
  <c r="F303" i="10"/>
  <c r="G303" i="10"/>
  <c r="H303" i="10"/>
  <c r="F304" i="10"/>
  <c r="G304" i="10"/>
  <c r="H304" i="10"/>
  <c r="F305" i="10"/>
  <c r="G305" i="10"/>
  <c r="H305" i="10"/>
  <c r="F306" i="10"/>
  <c r="G306" i="10"/>
  <c r="H306" i="10"/>
  <c r="F307" i="10"/>
  <c r="G307" i="10"/>
  <c r="H307" i="10"/>
  <c r="F308" i="10"/>
  <c r="G308" i="10"/>
  <c r="H308" i="10"/>
  <c r="F309" i="10"/>
  <c r="G309" i="10"/>
  <c r="H309" i="10"/>
  <c r="F310" i="10"/>
  <c r="G310" i="10"/>
  <c r="H310" i="10"/>
  <c r="F311" i="10"/>
  <c r="G311" i="10"/>
  <c r="H311" i="10"/>
  <c r="F312" i="10"/>
  <c r="G312" i="10"/>
  <c r="H312" i="10"/>
  <c r="F313" i="10"/>
  <c r="G313" i="10"/>
  <c r="H313" i="10"/>
  <c r="F314" i="10"/>
  <c r="G314" i="10"/>
  <c r="H314" i="10"/>
  <c r="F315" i="10"/>
  <c r="G315" i="10"/>
  <c r="H315" i="10"/>
  <c r="F316" i="10"/>
  <c r="G316" i="10"/>
  <c r="H316" i="10"/>
  <c r="F317" i="10"/>
  <c r="G317" i="10"/>
  <c r="H317" i="10"/>
  <c r="F318" i="10"/>
  <c r="G318" i="10"/>
  <c r="H318" i="10"/>
  <c r="F319" i="10"/>
  <c r="G319" i="10"/>
  <c r="H319" i="10"/>
  <c r="F320" i="10"/>
  <c r="G320" i="10"/>
  <c r="H320" i="10"/>
  <c r="F321" i="10"/>
  <c r="G321" i="10"/>
  <c r="H321" i="10"/>
  <c r="F322" i="10"/>
  <c r="G322" i="10"/>
  <c r="H322" i="10"/>
  <c r="F323" i="10"/>
  <c r="G323" i="10"/>
  <c r="H323" i="10"/>
  <c r="F324" i="10"/>
  <c r="G324" i="10"/>
  <c r="H324" i="10"/>
  <c r="F325" i="10"/>
  <c r="G325" i="10"/>
  <c r="H325" i="10"/>
  <c r="F326" i="10"/>
  <c r="G326" i="10"/>
  <c r="H326" i="10"/>
  <c r="F327" i="10"/>
  <c r="G327" i="10"/>
  <c r="H327" i="10"/>
  <c r="F328" i="10"/>
  <c r="G328" i="10"/>
  <c r="H328" i="10"/>
  <c r="F329" i="10"/>
  <c r="G329" i="10"/>
  <c r="H329" i="10"/>
  <c r="F330" i="10"/>
  <c r="G330" i="10"/>
  <c r="H330" i="10"/>
  <c r="F331" i="10"/>
  <c r="G331" i="10"/>
  <c r="H331" i="10"/>
  <c r="F332" i="10"/>
  <c r="G332" i="10"/>
  <c r="H332" i="10"/>
  <c r="F333" i="10"/>
  <c r="G333" i="10"/>
  <c r="H333" i="10"/>
  <c r="F334" i="10"/>
  <c r="G334" i="10"/>
  <c r="H334" i="10"/>
  <c r="F335" i="10"/>
  <c r="G335" i="10"/>
  <c r="H335" i="10"/>
  <c r="F336" i="10"/>
  <c r="G336" i="10"/>
  <c r="H336" i="10"/>
  <c r="F337" i="10"/>
  <c r="G337" i="10"/>
  <c r="H337" i="10"/>
  <c r="F338" i="10"/>
  <c r="G338" i="10"/>
  <c r="H338" i="10"/>
  <c r="F339" i="10"/>
  <c r="G339" i="10"/>
  <c r="H339" i="10"/>
  <c r="F340" i="10"/>
  <c r="G340" i="10"/>
  <c r="H340" i="10"/>
  <c r="F341" i="10"/>
  <c r="G341" i="10"/>
  <c r="H341" i="10"/>
  <c r="F342" i="10"/>
  <c r="G342" i="10"/>
  <c r="H342" i="10"/>
  <c r="F343" i="10"/>
  <c r="G343" i="10"/>
  <c r="H343" i="10"/>
  <c r="F344" i="10"/>
  <c r="G344" i="10"/>
  <c r="H344" i="10"/>
  <c r="F345" i="10"/>
  <c r="G345" i="10"/>
  <c r="H345" i="10"/>
  <c r="F346" i="10"/>
  <c r="G346" i="10"/>
  <c r="H346" i="10"/>
  <c r="F347" i="10"/>
  <c r="G347" i="10"/>
  <c r="H347" i="10"/>
  <c r="F348" i="10"/>
  <c r="G348" i="10"/>
  <c r="H348" i="10"/>
  <c r="F349" i="10"/>
  <c r="G349" i="10"/>
  <c r="H349" i="10"/>
  <c r="F350" i="10"/>
  <c r="G350" i="10"/>
  <c r="H350" i="10"/>
  <c r="F351" i="10"/>
  <c r="G351" i="10"/>
  <c r="H351" i="10"/>
  <c r="F352" i="10"/>
  <c r="G352" i="10"/>
  <c r="H352" i="10"/>
  <c r="F353" i="10"/>
  <c r="G353" i="10"/>
  <c r="H353" i="10"/>
  <c r="F354" i="10"/>
  <c r="G354" i="10"/>
  <c r="H354" i="10"/>
  <c r="F355" i="10"/>
  <c r="G355" i="10"/>
  <c r="H355" i="10"/>
  <c r="F356" i="10"/>
  <c r="G356" i="10"/>
  <c r="H356" i="10"/>
  <c r="F357" i="10"/>
  <c r="G357" i="10"/>
  <c r="H357" i="10"/>
  <c r="F358" i="10"/>
  <c r="G358" i="10"/>
  <c r="H358" i="10"/>
  <c r="F359" i="10"/>
  <c r="G359" i="10"/>
  <c r="H359" i="10"/>
  <c r="F360" i="10"/>
  <c r="G360" i="10"/>
  <c r="H360" i="10"/>
  <c r="F361" i="10"/>
  <c r="G361" i="10"/>
  <c r="H361" i="10"/>
  <c r="F362" i="10"/>
  <c r="G362" i="10"/>
  <c r="H362" i="10"/>
  <c r="F363" i="10"/>
  <c r="G363" i="10"/>
  <c r="H363" i="10"/>
  <c r="F364" i="10"/>
  <c r="G364" i="10"/>
  <c r="H364" i="10"/>
  <c r="F365" i="10"/>
  <c r="G365" i="10"/>
  <c r="H365" i="10"/>
  <c r="F366" i="10"/>
  <c r="G366" i="10"/>
  <c r="H366" i="10"/>
  <c r="F367" i="10"/>
  <c r="G367" i="10"/>
  <c r="H367" i="10"/>
  <c r="F368" i="10"/>
  <c r="G368" i="10"/>
  <c r="H368" i="10"/>
  <c r="F369" i="10"/>
  <c r="G369" i="10"/>
  <c r="H369" i="10"/>
  <c r="F370" i="10"/>
  <c r="G370" i="10"/>
  <c r="H370" i="10"/>
  <c r="F371" i="10"/>
  <c r="G371" i="10"/>
  <c r="H371" i="10"/>
  <c r="F372" i="10"/>
  <c r="G372" i="10"/>
  <c r="H372" i="10"/>
  <c r="F373" i="10"/>
  <c r="G373" i="10"/>
  <c r="H373" i="10"/>
  <c r="F374" i="10"/>
  <c r="G374" i="10"/>
  <c r="H374" i="10"/>
  <c r="F375" i="10"/>
  <c r="G375" i="10"/>
  <c r="H375" i="10"/>
  <c r="F376" i="10"/>
  <c r="G376" i="10"/>
  <c r="H376" i="10"/>
  <c r="F377" i="10"/>
  <c r="G377" i="10"/>
  <c r="H377" i="10"/>
  <c r="F378" i="10"/>
  <c r="G378" i="10"/>
  <c r="H378" i="10"/>
  <c r="F379" i="10"/>
  <c r="G379" i="10"/>
  <c r="H379" i="10"/>
  <c r="F380" i="10"/>
  <c r="G380" i="10"/>
  <c r="H380" i="10"/>
  <c r="F381" i="10"/>
  <c r="G381" i="10"/>
  <c r="H381" i="10"/>
  <c r="F382" i="10"/>
  <c r="G382" i="10"/>
  <c r="H382" i="10"/>
  <c r="F383" i="10"/>
  <c r="G383" i="10"/>
  <c r="H383" i="10"/>
  <c r="F384" i="10"/>
  <c r="G384" i="10"/>
  <c r="H384" i="10"/>
  <c r="F385" i="10"/>
  <c r="G385" i="10"/>
  <c r="H385" i="10"/>
  <c r="F386" i="10"/>
  <c r="G386" i="10"/>
  <c r="H386" i="10"/>
  <c r="F387" i="10"/>
  <c r="G387" i="10"/>
  <c r="H387" i="10"/>
  <c r="F388" i="10"/>
  <c r="G388" i="10"/>
  <c r="H388" i="10"/>
  <c r="F389" i="10"/>
  <c r="G389" i="10"/>
  <c r="H389" i="10"/>
  <c r="F390" i="10"/>
  <c r="G390" i="10"/>
  <c r="H390" i="10"/>
  <c r="F391" i="10"/>
  <c r="G391" i="10"/>
  <c r="H391" i="10"/>
  <c r="F392" i="10"/>
  <c r="G392" i="10"/>
  <c r="H392" i="10"/>
  <c r="F393" i="10"/>
  <c r="G393" i="10"/>
  <c r="H393" i="10"/>
  <c r="F394" i="10"/>
  <c r="G394" i="10"/>
  <c r="H394" i="10"/>
  <c r="F395" i="10"/>
  <c r="G395" i="10"/>
  <c r="H395" i="10"/>
  <c r="F396" i="10"/>
  <c r="G396" i="10"/>
  <c r="H396" i="10"/>
  <c r="F397" i="10"/>
  <c r="G397" i="10"/>
  <c r="H397" i="10"/>
  <c r="F398" i="10"/>
  <c r="G398" i="10"/>
  <c r="H398" i="10"/>
  <c r="F399" i="10"/>
  <c r="G399" i="10"/>
  <c r="H399" i="10"/>
  <c r="F400" i="10"/>
  <c r="G400" i="10"/>
  <c r="H400" i="10"/>
  <c r="F401" i="10"/>
  <c r="G401" i="10"/>
  <c r="H401" i="10"/>
  <c r="F402" i="10"/>
  <c r="G402" i="10"/>
  <c r="H402" i="10"/>
  <c r="F403" i="10"/>
  <c r="G403" i="10"/>
  <c r="H403" i="10"/>
  <c r="F404" i="10"/>
  <c r="G404" i="10"/>
  <c r="H404" i="10"/>
  <c r="F405" i="10"/>
  <c r="G405" i="10"/>
  <c r="H405" i="10"/>
  <c r="F406" i="10"/>
  <c r="G406" i="10"/>
  <c r="H406" i="10"/>
  <c r="F407" i="10"/>
  <c r="G407" i="10"/>
  <c r="H407" i="10"/>
  <c r="F408" i="10"/>
  <c r="G408" i="10"/>
  <c r="H408" i="10"/>
  <c r="F409" i="10"/>
  <c r="G409" i="10"/>
  <c r="H409" i="10"/>
  <c r="F410" i="10"/>
  <c r="G410" i="10"/>
  <c r="H410" i="10"/>
  <c r="F411" i="10"/>
  <c r="G411" i="10"/>
  <c r="H411" i="10"/>
  <c r="F412" i="10"/>
  <c r="G412" i="10"/>
  <c r="H412" i="10"/>
  <c r="F413" i="10"/>
  <c r="G413" i="10"/>
  <c r="H413" i="10"/>
  <c r="F414" i="10"/>
  <c r="G414" i="10"/>
  <c r="H414" i="10"/>
  <c r="F415" i="10"/>
  <c r="G415" i="10"/>
  <c r="H415" i="10"/>
  <c r="F416" i="10"/>
  <c r="G416" i="10"/>
  <c r="H416" i="10"/>
  <c r="F417" i="10"/>
  <c r="G417" i="10"/>
  <c r="H417" i="10"/>
  <c r="F418" i="10"/>
  <c r="G418" i="10"/>
  <c r="H418" i="10"/>
  <c r="F419" i="10"/>
  <c r="G419" i="10"/>
  <c r="H419" i="10"/>
  <c r="F420" i="10"/>
  <c r="G420" i="10"/>
  <c r="H420" i="10"/>
  <c r="F421" i="10"/>
  <c r="G421" i="10"/>
  <c r="H421" i="10"/>
  <c r="F422" i="10"/>
  <c r="G422" i="10"/>
  <c r="H422" i="10"/>
  <c r="F423" i="10"/>
  <c r="G423" i="10"/>
  <c r="H423" i="10"/>
  <c r="Z702" i="2" l="1"/>
  <c r="Z703" i="2"/>
  <c r="Z706" i="2"/>
  <c r="Z707" i="2"/>
  <c r="Z708" i="2"/>
  <c r="Z709" i="2"/>
  <c r="Z710" i="2"/>
  <c r="Z711" i="2"/>
  <c r="Z712" i="2"/>
  <c r="Z713" i="2"/>
  <c r="Z714" i="2"/>
  <c r="Z715" i="2"/>
  <c r="Z716" i="2"/>
  <c r="Z717" i="2"/>
  <c r="Z718" i="2"/>
  <c r="Z719" i="2"/>
  <c r="Z720" i="2"/>
  <c r="Z721" i="2"/>
  <c r="Z722" i="2"/>
  <c r="Z723" i="2"/>
  <c r="Z724" i="2"/>
  <c r="Z725" i="2"/>
  <c r="Z726" i="2"/>
  <c r="Z727" i="2"/>
  <c r="Z728" i="2"/>
  <c r="Z729" i="2"/>
  <c r="Z730" i="2"/>
  <c r="Z731" i="2"/>
  <c r="Z732" i="2"/>
  <c r="Z733" i="2"/>
  <c r="Z734" i="2"/>
  <c r="Z735" i="2"/>
  <c r="Z736" i="2"/>
  <c r="Z737" i="2"/>
  <c r="Z738" i="2"/>
  <c r="Z751" i="2"/>
  <c r="Z752" i="2"/>
  <c r="Z753" i="2"/>
  <c r="Z754" i="2"/>
  <c r="Z755" i="2"/>
  <c r="Z756" i="2"/>
  <c r="Z757" i="2"/>
  <c r="Z758" i="2"/>
  <c r="Z759" i="2"/>
  <c r="Z760" i="2"/>
  <c r="Z761" i="2"/>
  <c r="Z762" i="2"/>
  <c r="Z763" i="2"/>
  <c r="Z764" i="2"/>
  <c r="Z765" i="2"/>
  <c r="Z766" i="2"/>
  <c r="Z767" i="2"/>
  <c r="Z768" i="2"/>
  <c r="Z769" i="2"/>
  <c r="Z770" i="2"/>
  <c r="Z771" i="2"/>
  <c r="Z772" i="2"/>
  <c r="Z773" i="2"/>
  <c r="Z774" i="2"/>
  <c r="Z775" i="2"/>
  <c r="Z777" i="2"/>
  <c r="Z778" i="2"/>
  <c r="Z779" i="2"/>
  <c r="Z780" i="2"/>
  <c r="Z781" i="2"/>
  <c r="Z782" i="2"/>
  <c r="Z783" i="2"/>
  <c r="Z784" i="2"/>
  <c r="Z785" i="2"/>
  <c r="Z786" i="2"/>
  <c r="Z787" i="2"/>
  <c r="Z788" i="2"/>
  <c r="Z789" i="2"/>
  <c r="Z790" i="2"/>
  <c r="Z791" i="2"/>
  <c r="Z792" i="2"/>
  <c r="Z793" i="2"/>
  <c r="Z794" i="2"/>
  <c r="Z795" i="2"/>
  <c r="Z796" i="2"/>
  <c r="Z797" i="2"/>
  <c r="W1001" i="11" l="1"/>
  <c r="F4" i="3" l="1"/>
  <c r="G4" i="3"/>
  <c r="H4" i="3"/>
  <c r="F5" i="3"/>
  <c r="G5" i="3"/>
  <c r="H5" i="3"/>
  <c r="F6" i="3"/>
  <c r="G6" i="3"/>
  <c r="H6" i="3"/>
  <c r="F7" i="3"/>
  <c r="G7" i="3"/>
  <c r="H7" i="3"/>
  <c r="F8" i="3"/>
  <c r="G8" i="3"/>
  <c r="H8" i="3"/>
  <c r="F9" i="3"/>
  <c r="G9" i="3"/>
  <c r="H9" i="3"/>
  <c r="F10" i="3"/>
  <c r="G10" i="3"/>
  <c r="H10" i="3"/>
  <c r="F11" i="3"/>
  <c r="G11" i="3"/>
  <c r="H11" i="3"/>
  <c r="F12" i="3"/>
  <c r="G12" i="3"/>
  <c r="H12" i="3"/>
  <c r="F13" i="3"/>
  <c r="G13" i="3"/>
  <c r="H13" i="3"/>
  <c r="F14" i="3"/>
  <c r="G14" i="3"/>
  <c r="H14" i="3"/>
  <c r="F15" i="3"/>
  <c r="G15" i="3"/>
  <c r="H15" i="3"/>
  <c r="F16" i="3"/>
  <c r="G16" i="3"/>
  <c r="H16" i="3"/>
  <c r="F17" i="3"/>
  <c r="G17" i="3"/>
  <c r="H17" i="3"/>
  <c r="F18" i="3"/>
  <c r="G18" i="3"/>
  <c r="H18" i="3"/>
  <c r="F19" i="3"/>
  <c r="G19" i="3"/>
  <c r="H19" i="3"/>
  <c r="F20" i="3"/>
  <c r="G20" i="3"/>
  <c r="H20" i="3"/>
  <c r="F21" i="3"/>
  <c r="G21" i="3"/>
  <c r="H21" i="3"/>
  <c r="F22" i="3"/>
  <c r="G22" i="3"/>
  <c r="H22" i="3"/>
  <c r="F23" i="3"/>
  <c r="G23" i="3"/>
  <c r="H23" i="3"/>
  <c r="F24" i="3"/>
  <c r="G24" i="3"/>
  <c r="H24" i="3"/>
  <c r="F25" i="3"/>
  <c r="G25" i="3"/>
  <c r="H25" i="3"/>
  <c r="F26" i="3"/>
  <c r="G26" i="3"/>
  <c r="H26" i="3"/>
  <c r="F27" i="3"/>
  <c r="G27" i="3"/>
  <c r="H27" i="3"/>
  <c r="F28" i="3"/>
  <c r="G28" i="3"/>
  <c r="H28" i="3"/>
  <c r="F29" i="3"/>
  <c r="G29" i="3"/>
  <c r="H29" i="3"/>
  <c r="F30" i="3"/>
  <c r="G30" i="3"/>
  <c r="H30" i="3"/>
  <c r="F31" i="3"/>
  <c r="G31" i="3"/>
  <c r="H31" i="3"/>
  <c r="F32" i="3"/>
  <c r="G32" i="3"/>
  <c r="H32" i="3"/>
  <c r="F33" i="3"/>
  <c r="G33" i="3"/>
  <c r="H33" i="3"/>
  <c r="F34" i="3"/>
  <c r="G34" i="3"/>
  <c r="H34" i="3"/>
  <c r="F35" i="3"/>
  <c r="G35" i="3"/>
  <c r="H35" i="3"/>
  <c r="F36" i="3"/>
  <c r="G36" i="3"/>
  <c r="H36" i="3"/>
  <c r="F37" i="3"/>
  <c r="G37" i="3"/>
  <c r="H37" i="3"/>
  <c r="F38" i="3"/>
  <c r="G38" i="3"/>
  <c r="H38" i="3"/>
  <c r="F39" i="3"/>
  <c r="G39" i="3"/>
  <c r="H39" i="3"/>
  <c r="F40" i="3"/>
  <c r="G40" i="3"/>
  <c r="H40" i="3"/>
  <c r="F41" i="3"/>
  <c r="G41" i="3"/>
  <c r="H41" i="3"/>
  <c r="F42" i="3"/>
  <c r="G42" i="3"/>
  <c r="H42" i="3"/>
  <c r="F43" i="3"/>
  <c r="G43" i="3"/>
  <c r="H43" i="3"/>
  <c r="F44" i="3"/>
  <c r="G44" i="3"/>
  <c r="H44" i="3"/>
  <c r="F45" i="3"/>
  <c r="G45" i="3"/>
  <c r="H45" i="3"/>
  <c r="F46" i="3"/>
  <c r="G46" i="3"/>
  <c r="H46" i="3"/>
  <c r="F47" i="3"/>
  <c r="G47" i="3"/>
  <c r="H47" i="3"/>
  <c r="F48" i="3"/>
  <c r="G48" i="3"/>
  <c r="H48" i="3"/>
  <c r="F49" i="3"/>
  <c r="G49" i="3"/>
  <c r="H49" i="3"/>
  <c r="F50" i="3"/>
  <c r="G50" i="3"/>
  <c r="H50" i="3"/>
  <c r="F51" i="3"/>
  <c r="G51" i="3"/>
  <c r="H51" i="3"/>
  <c r="F52" i="3"/>
  <c r="G52" i="3"/>
  <c r="H52" i="3"/>
  <c r="F53" i="3"/>
  <c r="G53" i="3"/>
  <c r="H53" i="3"/>
  <c r="F54" i="3"/>
  <c r="G54" i="3"/>
  <c r="H54" i="3"/>
  <c r="F55" i="3"/>
  <c r="G55" i="3"/>
  <c r="H55" i="3"/>
  <c r="F56" i="3"/>
  <c r="G56" i="3"/>
  <c r="H56" i="3"/>
  <c r="F57" i="3"/>
  <c r="G57" i="3"/>
  <c r="H57" i="3"/>
  <c r="F58" i="3"/>
  <c r="G58" i="3"/>
  <c r="H58" i="3"/>
  <c r="F59" i="3"/>
  <c r="G59" i="3"/>
  <c r="H59" i="3"/>
  <c r="F60" i="3"/>
  <c r="G60" i="3"/>
  <c r="H60" i="3"/>
  <c r="F61" i="3"/>
  <c r="G61" i="3"/>
  <c r="H61" i="3"/>
  <c r="F62" i="3"/>
  <c r="G62" i="3"/>
  <c r="H62" i="3"/>
  <c r="F63" i="3"/>
  <c r="G63" i="3"/>
  <c r="H63" i="3"/>
  <c r="F64" i="3"/>
  <c r="G64" i="3"/>
  <c r="H64" i="3"/>
  <c r="G51" i="13" l="1"/>
  <c r="G52" i="13"/>
  <c r="E9" i="13" l="1"/>
  <c r="F9" i="13"/>
  <c r="G9" i="13"/>
  <c r="H9" i="13"/>
  <c r="J9" i="13"/>
  <c r="K9" i="13"/>
  <c r="E10" i="4"/>
  <c r="H10" i="4"/>
  <c r="I10" i="4"/>
  <c r="C10" i="8"/>
  <c r="F2" i="4"/>
  <c r="N10" i="14" l="1"/>
  <c r="N7" i="14"/>
  <c r="F34" i="4" s="1"/>
  <c r="N8" i="14"/>
  <c r="F38" i="4" s="1"/>
  <c r="N4" i="14"/>
  <c r="F27" i="4" s="1"/>
  <c r="N3" i="14"/>
  <c r="F23" i="4" s="1"/>
  <c r="I9" i="13"/>
  <c r="L9" i="13" s="1"/>
  <c r="N5" i="14"/>
  <c r="F10" i="4" s="1"/>
  <c r="G10" i="4" s="1"/>
  <c r="J10" i="4" s="1"/>
  <c r="N2" i="14"/>
  <c r="F31" i="4" s="1"/>
  <c r="N6" i="14"/>
  <c r="F4" i="4" s="1"/>
  <c r="M11" i="14"/>
  <c r="N9" i="14"/>
  <c r="F47" i="4" s="1"/>
  <c r="L11" i="14"/>
  <c r="F4" i="2"/>
  <c r="Z4" i="2"/>
  <c r="AA4" i="2"/>
  <c r="F44" i="4" l="1"/>
  <c r="F62" i="4"/>
  <c r="G62" i="4" s="1"/>
  <c r="N11" i="14"/>
  <c r="S85" i="11"/>
  <c r="S101" i="11"/>
  <c r="S102" i="11"/>
  <c r="S113" i="11"/>
  <c r="S129" i="11"/>
  <c r="S145" i="11"/>
  <c r="S161" i="11"/>
  <c r="S171" i="11"/>
  <c r="S172" i="11"/>
  <c r="S173" i="11"/>
  <c r="S185" i="11"/>
  <c r="S201" i="11"/>
  <c r="S217" i="11"/>
  <c r="S233" i="11"/>
  <c r="S249" i="11"/>
  <c r="S265" i="11"/>
  <c r="S281" i="11"/>
  <c r="S297" i="11"/>
  <c r="S313" i="11"/>
  <c r="S315" i="11"/>
  <c r="S325" i="11"/>
  <c r="S341" i="11"/>
  <c r="S357" i="11"/>
  <c r="S373" i="11"/>
  <c r="S389" i="11"/>
  <c r="S399" i="11"/>
  <c r="S400" i="11"/>
  <c r="S408" i="11"/>
  <c r="S413" i="11"/>
  <c r="S414" i="11"/>
  <c r="S415" i="11"/>
  <c r="S416" i="11"/>
  <c r="S417" i="11"/>
  <c r="S418" i="11"/>
  <c r="S419" i="11"/>
  <c r="S420" i="11"/>
  <c r="S421" i="11"/>
  <c r="S422" i="11"/>
  <c r="S423" i="11"/>
  <c r="S424" i="11"/>
  <c r="S425" i="11"/>
  <c r="S426" i="11"/>
  <c r="S427" i="11"/>
  <c r="S428" i="11"/>
  <c r="S429" i="11"/>
  <c r="S430" i="11"/>
  <c r="S431" i="11"/>
  <c r="S433" i="11"/>
  <c r="S434" i="11"/>
  <c r="S435" i="11"/>
  <c r="S440" i="11"/>
  <c r="S451" i="11"/>
  <c r="S455" i="11"/>
  <c r="S459" i="11"/>
  <c r="S463" i="11"/>
  <c r="S467" i="11"/>
  <c r="S471" i="11"/>
  <c r="S475" i="11"/>
  <c r="S479" i="11"/>
  <c r="S483" i="11"/>
  <c r="S487" i="11"/>
  <c r="S491" i="11"/>
  <c r="S493" i="11"/>
  <c r="S494" i="11"/>
  <c r="S495" i="11"/>
  <c r="S496" i="11"/>
  <c r="S497" i="11"/>
  <c r="S498" i="11"/>
  <c r="S499" i="11"/>
  <c r="S500" i="11"/>
  <c r="S501" i="11"/>
  <c r="S502" i="11"/>
  <c r="S503" i="11"/>
  <c r="S504" i="11"/>
  <c r="S505" i="11"/>
  <c r="S506" i="11"/>
  <c r="S507" i="11"/>
  <c r="S508" i="11"/>
  <c r="S509" i="11"/>
  <c r="S510" i="11"/>
  <c r="S511" i="11"/>
  <c r="S512" i="11"/>
  <c r="S513" i="11"/>
  <c r="S514" i="11"/>
  <c r="S515" i="11"/>
  <c r="S516" i="11"/>
  <c r="S517" i="11"/>
  <c r="S518" i="11"/>
  <c r="S519" i="11"/>
  <c r="S520" i="11"/>
  <c r="S521" i="11"/>
  <c r="S522" i="11"/>
  <c r="S523" i="11"/>
  <c r="S524" i="11"/>
  <c r="S525" i="11"/>
  <c r="S526" i="11"/>
  <c r="S527" i="11"/>
  <c r="S528" i="11"/>
  <c r="S529" i="11"/>
  <c r="S530" i="11"/>
  <c r="S531" i="11"/>
  <c r="S532" i="11"/>
  <c r="S533" i="11"/>
  <c r="S534" i="11"/>
  <c r="S535" i="11"/>
  <c r="S536" i="11"/>
  <c r="S537" i="11"/>
  <c r="S538" i="11"/>
  <c r="S539" i="11"/>
  <c r="S540" i="11"/>
  <c r="S541" i="11"/>
  <c r="S542" i="11"/>
  <c r="S543" i="11"/>
  <c r="S544" i="11"/>
  <c r="S545" i="11"/>
  <c r="S546" i="11"/>
  <c r="S547" i="11"/>
  <c r="S548" i="11"/>
  <c r="S549" i="11"/>
  <c r="S550" i="11"/>
  <c r="S551" i="11"/>
  <c r="S552" i="11"/>
  <c r="S553" i="11"/>
  <c r="S554" i="11"/>
  <c r="S555" i="11"/>
  <c r="S556" i="11"/>
  <c r="S557" i="11"/>
  <c r="S558" i="11"/>
  <c r="S559" i="11"/>
  <c r="S560" i="11"/>
  <c r="S561" i="11"/>
  <c r="S562" i="11"/>
  <c r="S563" i="11"/>
  <c r="S564" i="11"/>
  <c r="S565" i="11"/>
  <c r="S566" i="11"/>
  <c r="S567" i="11"/>
  <c r="S568" i="11"/>
  <c r="S569" i="11"/>
  <c r="S570" i="11"/>
  <c r="S571" i="11"/>
  <c r="S572" i="11"/>
  <c r="S573" i="11"/>
  <c r="S574" i="11"/>
  <c r="S575" i="11"/>
  <c r="S576" i="11"/>
  <c r="S577" i="11"/>
  <c r="S578" i="11"/>
  <c r="S579" i="11"/>
  <c r="S580" i="11"/>
  <c r="S581" i="11"/>
  <c r="S582" i="11"/>
  <c r="S583" i="11"/>
  <c r="S584" i="11"/>
  <c r="S585" i="11"/>
  <c r="S586" i="11"/>
  <c r="S587" i="11"/>
  <c r="S588" i="11"/>
  <c r="S589" i="11"/>
  <c r="S590" i="11"/>
  <c r="S591" i="11"/>
  <c r="S592" i="11"/>
  <c r="S593" i="11"/>
  <c r="S594" i="11"/>
  <c r="S595" i="11"/>
  <c r="S596" i="11"/>
  <c r="S597" i="11"/>
  <c r="S598" i="11"/>
  <c r="S599" i="11"/>
  <c r="S600" i="11"/>
  <c r="S601" i="11"/>
  <c r="S602" i="11"/>
  <c r="S603" i="11"/>
  <c r="S604" i="11"/>
  <c r="S605" i="11"/>
  <c r="S606" i="11"/>
  <c r="S607" i="11"/>
  <c r="S608" i="11"/>
  <c r="S609" i="11"/>
  <c r="S610" i="11"/>
  <c r="S611" i="11"/>
  <c r="S612" i="11"/>
  <c r="S613" i="11"/>
  <c r="S614" i="11"/>
  <c r="S615" i="11"/>
  <c r="S616" i="11"/>
  <c r="S617" i="11"/>
  <c r="S618" i="11"/>
  <c r="S619" i="11"/>
  <c r="S620" i="11"/>
  <c r="S621" i="11"/>
  <c r="S622" i="11"/>
  <c r="S623" i="11"/>
  <c r="S624" i="11"/>
  <c r="S625" i="11"/>
  <c r="S626" i="11"/>
  <c r="S627" i="11"/>
  <c r="S628" i="11"/>
  <c r="S629" i="11"/>
  <c r="S630" i="11"/>
  <c r="S631" i="11"/>
  <c r="S632" i="11"/>
  <c r="S633" i="11"/>
  <c r="S634" i="11"/>
  <c r="S635" i="11"/>
  <c r="S636" i="11"/>
  <c r="S637" i="11"/>
  <c r="S638" i="11"/>
  <c r="S639" i="11"/>
  <c r="S640" i="11"/>
  <c r="S641" i="11"/>
  <c r="S642" i="11"/>
  <c r="S643" i="11"/>
  <c r="S644" i="11"/>
  <c r="S645" i="11"/>
  <c r="S646" i="11"/>
  <c r="S647" i="11"/>
  <c r="S648" i="11"/>
  <c r="S649" i="11"/>
  <c r="S650" i="11"/>
  <c r="S651" i="11"/>
  <c r="S652" i="11"/>
  <c r="S653" i="11"/>
  <c r="S654" i="11"/>
  <c r="S655" i="11"/>
  <c r="S656" i="11"/>
  <c r="S657" i="11"/>
  <c r="S658" i="11"/>
  <c r="S659" i="11"/>
  <c r="S660" i="11"/>
  <c r="S661" i="11"/>
  <c r="S662" i="11"/>
  <c r="S663" i="11"/>
  <c r="S664" i="11"/>
  <c r="S665" i="11"/>
  <c r="S666" i="11"/>
  <c r="S667" i="11"/>
  <c r="S668" i="11"/>
  <c r="S669" i="11"/>
  <c r="S670" i="11"/>
  <c r="S671" i="11"/>
  <c r="S672" i="11"/>
  <c r="S673" i="11"/>
  <c r="S674" i="11"/>
  <c r="S675" i="11"/>
  <c r="S676" i="11"/>
  <c r="S677" i="11"/>
  <c r="S678" i="11"/>
  <c r="S679" i="11"/>
  <c r="S680" i="11"/>
  <c r="S681" i="11"/>
  <c r="S682" i="11"/>
  <c r="S683" i="11"/>
  <c r="S684" i="11"/>
  <c r="S685" i="11"/>
  <c r="S686" i="11"/>
  <c r="S687" i="11"/>
  <c r="S688" i="11"/>
  <c r="S689" i="11"/>
  <c r="S690" i="11"/>
  <c r="S691" i="11"/>
  <c r="S692" i="11"/>
  <c r="S693" i="11"/>
  <c r="S694" i="11"/>
  <c r="S695" i="11"/>
  <c r="S696" i="11"/>
  <c r="S697" i="11"/>
  <c r="S698" i="11"/>
  <c r="S699" i="11"/>
  <c r="S700" i="11"/>
  <c r="S701" i="11"/>
  <c r="S702" i="11"/>
  <c r="S703" i="11"/>
  <c r="S704" i="11"/>
  <c r="S705" i="11"/>
  <c r="S706" i="11"/>
  <c r="S707" i="11"/>
  <c r="S708" i="11"/>
  <c r="S709" i="11"/>
  <c r="S710" i="11"/>
  <c r="S711" i="11"/>
  <c r="S712" i="11"/>
  <c r="S713" i="11"/>
  <c r="S714" i="11"/>
  <c r="S715" i="11"/>
  <c r="S716" i="11"/>
  <c r="S717" i="11"/>
  <c r="S718" i="11"/>
  <c r="S719" i="11"/>
  <c r="S720" i="11"/>
  <c r="S721" i="11"/>
  <c r="S722" i="11"/>
  <c r="S723" i="11"/>
  <c r="S724" i="11"/>
  <c r="S725" i="11"/>
  <c r="S726" i="11"/>
  <c r="S727" i="11"/>
  <c r="S728" i="11"/>
  <c r="S729" i="11"/>
  <c r="S730" i="11"/>
  <c r="S731" i="11"/>
  <c r="S732" i="11"/>
  <c r="S733" i="11"/>
  <c r="S734" i="11"/>
  <c r="S735" i="11"/>
  <c r="S736" i="11"/>
  <c r="S737" i="11"/>
  <c r="S738" i="11"/>
  <c r="S739" i="11"/>
  <c r="S740" i="11"/>
  <c r="S741" i="11"/>
  <c r="S742" i="11"/>
  <c r="S743" i="11"/>
  <c r="S744" i="11"/>
  <c r="S745" i="11"/>
  <c r="S746" i="11"/>
  <c r="S747" i="11"/>
  <c r="S748" i="11"/>
  <c r="S749" i="11"/>
  <c r="S750" i="11"/>
  <c r="S751" i="11"/>
  <c r="S752" i="11"/>
  <c r="S753" i="11"/>
  <c r="S754" i="11"/>
  <c r="S755" i="11"/>
  <c r="S756" i="11"/>
  <c r="S757" i="11"/>
  <c r="S758" i="11"/>
  <c r="S759" i="11"/>
  <c r="S760" i="11"/>
  <c r="S761" i="11"/>
  <c r="S762" i="11"/>
  <c r="S763" i="11"/>
  <c r="S764" i="11"/>
  <c r="S765" i="11"/>
  <c r="S766" i="11"/>
  <c r="S767" i="11"/>
  <c r="S768" i="11"/>
  <c r="S769" i="11"/>
  <c r="S770" i="11"/>
  <c r="S771" i="11"/>
  <c r="S772" i="11"/>
  <c r="S773" i="11"/>
  <c r="S774" i="11"/>
  <c r="S775" i="11"/>
  <c r="S776" i="11"/>
  <c r="S777" i="11"/>
  <c r="S778" i="11"/>
  <c r="S779" i="11"/>
  <c r="S780" i="11"/>
  <c r="S781" i="11"/>
  <c r="S782" i="11"/>
  <c r="S783" i="11"/>
  <c r="S784" i="11"/>
  <c r="S785" i="11"/>
  <c r="S786" i="11"/>
  <c r="S787" i="11"/>
  <c r="S788" i="11"/>
  <c r="S789" i="11"/>
  <c r="S790" i="11"/>
  <c r="S791" i="11"/>
  <c r="S792" i="11"/>
  <c r="S793" i="11"/>
  <c r="S794" i="11"/>
  <c r="S795" i="11"/>
  <c r="S796" i="11"/>
  <c r="S797" i="11"/>
  <c r="S798" i="11"/>
  <c r="S799" i="11"/>
  <c r="S800" i="11"/>
  <c r="S801" i="11"/>
  <c r="S802" i="11"/>
  <c r="S803" i="11"/>
  <c r="S804" i="11"/>
  <c r="S805" i="11"/>
  <c r="S806" i="11"/>
  <c r="S807" i="11"/>
  <c r="S808" i="11"/>
  <c r="S809" i="11"/>
  <c r="S810" i="11"/>
  <c r="S811" i="11"/>
  <c r="S812" i="11"/>
  <c r="S813" i="11"/>
  <c r="S814" i="11"/>
  <c r="S815" i="11"/>
  <c r="S816" i="11"/>
  <c r="S817" i="11"/>
  <c r="S818" i="11"/>
  <c r="S819" i="11"/>
  <c r="S820" i="11"/>
  <c r="S821" i="11"/>
  <c r="S822" i="11"/>
  <c r="S823" i="11"/>
  <c r="S824" i="11"/>
  <c r="S825" i="11"/>
  <c r="S826" i="11"/>
  <c r="S827" i="11"/>
  <c r="S828" i="11"/>
  <c r="S829" i="11"/>
  <c r="S830" i="11"/>
  <c r="S831" i="11"/>
  <c r="S832" i="11"/>
  <c r="S833" i="11"/>
  <c r="S834" i="11"/>
  <c r="S835" i="11"/>
  <c r="S836" i="11"/>
  <c r="S837" i="11"/>
  <c r="S838" i="11"/>
  <c r="S839" i="11"/>
  <c r="S840" i="11"/>
  <c r="S841" i="11"/>
  <c r="S842" i="11"/>
  <c r="S843" i="11"/>
  <c r="S844" i="11"/>
  <c r="S845" i="11"/>
  <c r="S846" i="11"/>
  <c r="S847" i="11"/>
  <c r="S848" i="11"/>
  <c r="S849" i="11"/>
  <c r="S850" i="11"/>
  <c r="S851" i="11"/>
  <c r="S852" i="11"/>
  <c r="S853" i="11"/>
  <c r="S854" i="11"/>
  <c r="S855" i="11"/>
  <c r="S856" i="11"/>
  <c r="S857" i="11"/>
  <c r="S858" i="11"/>
  <c r="S859" i="11"/>
  <c r="S860" i="11"/>
  <c r="S861" i="11"/>
  <c r="S862" i="11"/>
  <c r="S863" i="11"/>
  <c r="S864" i="11"/>
  <c r="S865" i="11"/>
  <c r="S866" i="11"/>
  <c r="S867" i="11"/>
  <c r="S868" i="11"/>
  <c r="S869" i="11"/>
  <c r="S870" i="11"/>
  <c r="S871" i="11"/>
  <c r="S872" i="11"/>
  <c r="S873" i="11"/>
  <c r="S874" i="11"/>
  <c r="S875" i="11"/>
  <c r="S876" i="11"/>
  <c r="S877" i="11"/>
  <c r="S878" i="11"/>
  <c r="S879" i="11"/>
  <c r="S880" i="11"/>
  <c r="S881" i="11"/>
  <c r="S882" i="11"/>
  <c r="S883" i="11"/>
  <c r="S884" i="11"/>
  <c r="S885" i="11"/>
  <c r="S886" i="11"/>
  <c r="S887" i="11"/>
  <c r="S888" i="11"/>
  <c r="S889" i="11"/>
  <c r="S890" i="11"/>
  <c r="S891" i="11"/>
  <c r="S892" i="11"/>
  <c r="S893" i="11"/>
  <c r="S894" i="11"/>
  <c r="S895" i="11"/>
  <c r="S896" i="11"/>
  <c r="S897" i="11"/>
  <c r="S898" i="11"/>
  <c r="S899" i="11"/>
  <c r="S900" i="11"/>
  <c r="S901" i="11"/>
  <c r="S902" i="11"/>
  <c r="S903" i="11"/>
  <c r="S904" i="11"/>
  <c r="S905" i="11"/>
  <c r="S906" i="11"/>
  <c r="S907" i="11"/>
  <c r="S908" i="11"/>
  <c r="S909" i="11"/>
  <c r="S910" i="11"/>
  <c r="S911" i="11"/>
  <c r="S912" i="11"/>
  <c r="S913" i="11"/>
  <c r="S914" i="11"/>
  <c r="S915" i="11"/>
  <c r="S916" i="11"/>
  <c r="S917" i="11"/>
  <c r="S918" i="11"/>
  <c r="S919" i="11"/>
  <c r="S920" i="11"/>
  <c r="S921" i="11"/>
  <c r="S922" i="11"/>
  <c r="S923" i="11"/>
  <c r="S924" i="11"/>
  <c r="S925" i="11"/>
  <c r="S926" i="11"/>
  <c r="S927" i="11"/>
  <c r="S928" i="11"/>
  <c r="S929" i="11"/>
  <c r="S930" i="11"/>
  <c r="S931" i="11"/>
  <c r="S932" i="11"/>
  <c r="S933" i="11"/>
  <c r="S934" i="11"/>
  <c r="S935" i="11"/>
  <c r="S936" i="11"/>
  <c r="S937" i="11"/>
  <c r="S938" i="11"/>
  <c r="S939" i="11"/>
  <c r="S940" i="11"/>
  <c r="S941" i="11"/>
  <c r="S942" i="11"/>
  <c r="S943" i="11"/>
  <c r="S944" i="11"/>
  <c r="S945" i="11"/>
  <c r="S946" i="11"/>
  <c r="S947" i="11"/>
  <c r="S948" i="11"/>
  <c r="S949" i="11"/>
  <c r="S950" i="11"/>
  <c r="S951" i="11"/>
  <c r="S952" i="11"/>
  <c r="S953" i="11"/>
  <c r="S954" i="11"/>
  <c r="S955" i="11"/>
  <c r="S956" i="11"/>
  <c r="S957" i="11"/>
  <c r="S958" i="11"/>
  <c r="S959" i="11"/>
  <c r="S960" i="11"/>
  <c r="S961" i="11"/>
  <c r="S962" i="11"/>
  <c r="S963" i="11"/>
  <c r="S964" i="11"/>
  <c r="S965" i="11"/>
  <c r="S966" i="11"/>
  <c r="S967" i="11"/>
  <c r="S968" i="11"/>
  <c r="S969" i="11"/>
  <c r="S970" i="11"/>
  <c r="S971" i="11"/>
  <c r="S972" i="11"/>
  <c r="S973" i="11"/>
  <c r="S974" i="11"/>
  <c r="S975" i="11"/>
  <c r="S976" i="11"/>
  <c r="S977" i="11"/>
  <c r="S978" i="11"/>
  <c r="S979" i="11"/>
  <c r="S980" i="11"/>
  <c r="S981" i="11"/>
  <c r="S982" i="11"/>
  <c r="S983" i="11"/>
  <c r="S984" i="11"/>
  <c r="S985" i="11"/>
  <c r="S986" i="11"/>
  <c r="S987" i="11"/>
  <c r="S988" i="11"/>
  <c r="S989" i="11"/>
  <c r="S990" i="11"/>
  <c r="S991" i="11"/>
  <c r="S992" i="11"/>
  <c r="S993" i="11"/>
  <c r="S994" i="11"/>
  <c r="S995" i="11"/>
  <c r="S996" i="11"/>
  <c r="S997" i="11"/>
  <c r="S998" i="11"/>
  <c r="S999" i="11"/>
  <c r="S1000" i="11"/>
  <c r="S492" i="11"/>
  <c r="S490" i="11"/>
  <c r="S489" i="11"/>
  <c r="S488" i="11"/>
  <c r="S486" i="11"/>
  <c r="S485" i="11"/>
  <c r="S484" i="11"/>
  <c r="S482" i="11"/>
  <c r="S481" i="11"/>
  <c r="S480" i="11"/>
  <c r="S478" i="11"/>
  <c r="S477" i="11"/>
  <c r="S476" i="11"/>
  <c r="S474" i="11"/>
  <c r="S473" i="11"/>
  <c r="S472" i="11"/>
  <c r="S470" i="11"/>
  <c r="S469" i="11"/>
  <c r="S468" i="11"/>
  <c r="S466" i="11"/>
  <c r="S465" i="11"/>
  <c r="S464" i="11"/>
  <c r="S462" i="11"/>
  <c r="S461" i="11"/>
  <c r="S460" i="11"/>
  <c r="S458" i="11"/>
  <c r="S457" i="11"/>
  <c r="S456" i="11"/>
  <c r="S454" i="11"/>
  <c r="S453" i="11"/>
  <c r="S452" i="11"/>
  <c r="S450" i="11"/>
  <c r="S449" i="11"/>
  <c r="S448" i="11"/>
  <c r="S447" i="11"/>
  <c r="S446" i="11"/>
  <c r="S445" i="11"/>
  <c r="S444" i="11"/>
  <c r="S443" i="11"/>
  <c r="S442" i="11"/>
  <c r="S441" i="11"/>
  <c r="S439" i="11"/>
  <c r="S438" i="11"/>
  <c r="S437" i="11"/>
  <c r="S436" i="11"/>
  <c r="S432" i="11"/>
  <c r="S412" i="11"/>
  <c r="S411" i="11"/>
  <c r="S410" i="11"/>
  <c r="S409" i="11"/>
  <c r="S407" i="11"/>
  <c r="S406" i="11"/>
  <c r="S405" i="11"/>
  <c r="S404" i="11"/>
  <c r="S403" i="11"/>
  <c r="S402" i="11"/>
  <c r="S401" i="11"/>
  <c r="S398" i="11"/>
  <c r="S397" i="11"/>
  <c r="S396" i="11"/>
  <c r="S395" i="11"/>
  <c r="S394" i="11"/>
  <c r="S393" i="11"/>
  <c r="S392" i="11"/>
  <c r="S391" i="11"/>
  <c r="S390" i="11"/>
  <c r="S388" i="11"/>
  <c r="S387" i="11"/>
  <c r="S386" i="11"/>
  <c r="S385" i="11"/>
  <c r="S384" i="11"/>
  <c r="S383" i="11"/>
  <c r="S382" i="11"/>
  <c r="S381" i="11"/>
  <c r="S380" i="11"/>
  <c r="S379" i="11"/>
  <c r="S378" i="11"/>
  <c r="S377" i="11"/>
  <c r="S376" i="11"/>
  <c r="S375" i="11"/>
  <c r="S374" i="11"/>
  <c r="S372" i="11"/>
  <c r="S371" i="11"/>
  <c r="S370" i="11"/>
  <c r="S369" i="11"/>
  <c r="S368" i="11"/>
  <c r="S367" i="11"/>
  <c r="S366" i="11"/>
  <c r="S365" i="11"/>
  <c r="S364" i="11"/>
  <c r="S363" i="11"/>
  <c r="S362" i="11"/>
  <c r="S361" i="11"/>
  <c r="S360" i="11"/>
  <c r="S359" i="11"/>
  <c r="S358" i="11"/>
  <c r="S356" i="11"/>
  <c r="S355" i="11"/>
  <c r="S354" i="11"/>
  <c r="S353" i="11"/>
  <c r="S352" i="11"/>
  <c r="S351" i="11"/>
  <c r="S350" i="11"/>
  <c r="S349" i="11"/>
  <c r="S348" i="11"/>
  <c r="S347" i="11"/>
  <c r="S346" i="11"/>
  <c r="S345" i="11"/>
  <c r="S344" i="11"/>
  <c r="S343" i="11"/>
  <c r="S342" i="11"/>
  <c r="S340" i="11"/>
  <c r="S339" i="11"/>
  <c r="S338" i="11"/>
  <c r="S337" i="11"/>
  <c r="S336" i="11"/>
  <c r="S335" i="11"/>
  <c r="S334" i="11"/>
  <c r="S333" i="11"/>
  <c r="S332" i="11"/>
  <c r="S331" i="11"/>
  <c r="S330" i="11"/>
  <c r="S329" i="11"/>
  <c r="S328" i="11"/>
  <c r="S327" i="11"/>
  <c r="S326" i="11"/>
  <c r="S324" i="11"/>
  <c r="S323" i="11"/>
  <c r="S322" i="11"/>
  <c r="S321" i="11"/>
  <c r="S320" i="11"/>
  <c r="S319" i="11"/>
  <c r="S318" i="11"/>
  <c r="S317" i="11"/>
  <c r="S316" i="11"/>
  <c r="S314" i="11"/>
  <c r="S312" i="11"/>
  <c r="S311" i="11"/>
  <c r="S310" i="11"/>
  <c r="S309" i="11"/>
  <c r="S308" i="11"/>
  <c r="S307" i="11"/>
  <c r="S306" i="11"/>
  <c r="S305" i="11"/>
  <c r="S304" i="11"/>
  <c r="S303" i="11"/>
  <c r="S302" i="11"/>
  <c r="S301" i="11"/>
  <c r="S300" i="11"/>
  <c r="S299" i="11"/>
  <c r="S298" i="11"/>
  <c r="S296" i="11"/>
  <c r="S295" i="11"/>
  <c r="S294" i="11"/>
  <c r="S293" i="11"/>
  <c r="S292" i="11"/>
  <c r="S291" i="11"/>
  <c r="S290" i="11"/>
  <c r="S289" i="11"/>
  <c r="S288" i="11"/>
  <c r="S287" i="11"/>
  <c r="S286" i="11"/>
  <c r="S285" i="11"/>
  <c r="S284" i="11"/>
  <c r="S283" i="11"/>
  <c r="S282" i="11"/>
  <c r="S280" i="11"/>
  <c r="S279" i="11"/>
  <c r="S278" i="11"/>
  <c r="S277" i="11"/>
  <c r="S276" i="11"/>
  <c r="S275" i="11"/>
  <c r="S274" i="11"/>
  <c r="S273" i="11"/>
  <c r="S272" i="11"/>
  <c r="S271" i="11"/>
  <c r="S270" i="11"/>
  <c r="S269" i="11"/>
  <c r="S268" i="11"/>
  <c r="S267" i="11"/>
  <c r="S266" i="11"/>
  <c r="S264" i="11"/>
  <c r="S263" i="11"/>
  <c r="S262" i="11"/>
  <c r="S261" i="11"/>
  <c r="S260" i="11"/>
  <c r="S259" i="11"/>
  <c r="S258" i="11"/>
  <c r="S257" i="11"/>
  <c r="S256" i="11"/>
  <c r="S255" i="11"/>
  <c r="S254" i="11"/>
  <c r="S253" i="11"/>
  <c r="S252" i="11"/>
  <c r="S251" i="11"/>
  <c r="S250" i="11"/>
  <c r="S248" i="11"/>
  <c r="S247" i="11"/>
  <c r="S246" i="11"/>
  <c r="S245" i="11"/>
  <c r="S244" i="11"/>
  <c r="S243" i="11"/>
  <c r="S242" i="11"/>
  <c r="S241" i="11"/>
  <c r="S240" i="11"/>
  <c r="S239" i="11"/>
  <c r="S238" i="11"/>
  <c r="S237" i="11"/>
  <c r="S236" i="11"/>
  <c r="S235" i="11"/>
  <c r="S234" i="11"/>
  <c r="S232" i="11"/>
  <c r="S231" i="11"/>
  <c r="S230" i="11"/>
  <c r="S229" i="11"/>
  <c r="S228" i="11"/>
  <c r="S227" i="11"/>
  <c r="S226" i="11"/>
  <c r="S225" i="11"/>
  <c r="S224" i="11"/>
  <c r="S223" i="11"/>
  <c r="S222" i="11"/>
  <c r="S221" i="11"/>
  <c r="S220" i="11"/>
  <c r="S219" i="11"/>
  <c r="S218" i="11"/>
  <c r="S216" i="11"/>
  <c r="S215" i="11"/>
  <c r="S214" i="11"/>
  <c r="S213" i="11"/>
  <c r="S212" i="11"/>
  <c r="S211" i="11"/>
  <c r="S210" i="11"/>
  <c r="S209" i="11"/>
  <c r="S208" i="11"/>
  <c r="S207" i="11"/>
  <c r="S206" i="11"/>
  <c r="S205" i="11"/>
  <c r="S204" i="11"/>
  <c r="S203" i="11"/>
  <c r="S202" i="11"/>
  <c r="S200" i="11"/>
  <c r="S199" i="11"/>
  <c r="S198" i="11"/>
  <c r="S197" i="11"/>
  <c r="S196" i="11"/>
  <c r="S195" i="11"/>
  <c r="S194" i="11"/>
  <c r="S193" i="11"/>
  <c r="S192" i="11"/>
  <c r="S191" i="11"/>
  <c r="S190" i="11"/>
  <c r="S189" i="11"/>
  <c r="S188" i="11"/>
  <c r="S187" i="11"/>
  <c r="S186" i="11"/>
  <c r="S184" i="11"/>
  <c r="S183" i="11"/>
  <c r="S182" i="11"/>
  <c r="S181" i="11"/>
  <c r="S180" i="11"/>
  <c r="S179" i="11"/>
  <c r="S178" i="11"/>
  <c r="S177" i="11"/>
  <c r="S176" i="11"/>
  <c r="S175" i="11"/>
  <c r="S174" i="11"/>
  <c r="S170" i="11"/>
  <c r="S169" i="11"/>
  <c r="S168" i="11"/>
  <c r="S167" i="11"/>
  <c r="S166" i="11"/>
  <c r="S165" i="11"/>
  <c r="S164" i="11"/>
  <c r="S163" i="11"/>
  <c r="S162" i="11"/>
  <c r="S160" i="11"/>
  <c r="S159" i="11"/>
  <c r="S158" i="11"/>
  <c r="S157" i="11"/>
  <c r="S156" i="11"/>
  <c r="S155" i="11"/>
  <c r="S154" i="11"/>
  <c r="S153" i="11"/>
  <c r="S152" i="11"/>
  <c r="S151" i="11"/>
  <c r="S150" i="11"/>
  <c r="S149" i="11"/>
  <c r="S148" i="11"/>
  <c r="S147" i="11"/>
  <c r="S146" i="11"/>
  <c r="S144" i="11"/>
  <c r="S143" i="11"/>
  <c r="S142" i="11"/>
  <c r="S141" i="11"/>
  <c r="S140" i="11"/>
  <c r="S139" i="11"/>
  <c r="S138" i="11"/>
  <c r="S137" i="11"/>
  <c r="S136" i="11"/>
  <c r="S135" i="11"/>
  <c r="S134" i="11"/>
  <c r="S133" i="11"/>
  <c r="S132" i="11"/>
  <c r="S131" i="11"/>
  <c r="S130" i="11"/>
  <c r="S128" i="11"/>
  <c r="S127" i="11"/>
  <c r="S126" i="11"/>
  <c r="S125" i="11"/>
  <c r="S124" i="11"/>
  <c r="S123" i="11"/>
  <c r="S122" i="11"/>
  <c r="S121" i="11"/>
  <c r="S120" i="11"/>
  <c r="S119" i="11"/>
  <c r="S118" i="11"/>
  <c r="S117" i="11"/>
  <c r="S116" i="11"/>
  <c r="S115" i="11"/>
  <c r="S114" i="11"/>
  <c r="S112" i="11"/>
  <c r="S111" i="11"/>
  <c r="S110" i="11"/>
  <c r="S109" i="11"/>
  <c r="S108" i="11"/>
  <c r="S107" i="11"/>
  <c r="S106" i="11"/>
  <c r="S105" i="11"/>
  <c r="S104" i="11"/>
  <c r="S103" i="11"/>
  <c r="S100" i="11"/>
  <c r="S99" i="11"/>
  <c r="S98" i="11"/>
  <c r="S97" i="11"/>
  <c r="S96" i="11"/>
  <c r="S95" i="11"/>
  <c r="S94" i="11"/>
  <c r="S93" i="11"/>
  <c r="S92" i="11"/>
  <c r="S91" i="11"/>
  <c r="S90" i="11"/>
  <c r="S89" i="11"/>
  <c r="S88" i="11"/>
  <c r="S87" i="11"/>
  <c r="S86" i="11"/>
  <c r="S84" i="11"/>
  <c r="S83" i="11"/>
  <c r="S82" i="11"/>
  <c r="S81" i="11"/>
  <c r="S80" i="11"/>
  <c r="S79" i="11"/>
  <c r="S78" i="11"/>
  <c r="S77" i="11"/>
  <c r="S76" i="11"/>
  <c r="S75" i="11"/>
  <c r="S74" i="11"/>
  <c r="S73" i="11"/>
  <c r="S72" i="11"/>
  <c r="S71" i="11"/>
  <c r="S70" i="11"/>
  <c r="S69" i="11"/>
  <c r="S68" i="11"/>
  <c r="S67" i="11"/>
  <c r="S66" i="11"/>
  <c r="S65" i="11"/>
  <c r="S64" i="11"/>
  <c r="S63" i="11"/>
  <c r="S62" i="11"/>
  <c r="S61" i="11"/>
  <c r="S60" i="11"/>
  <c r="S59" i="11"/>
  <c r="S58" i="11"/>
  <c r="S57" i="11"/>
  <c r="S56" i="11"/>
  <c r="S55" i="11"/>
  <c r="S54" i="11"/>
  <c r="S53" i="11"/>
  <c r="S52" i="11"/>
  <c r="S51" i="11"/>
  <c r="S50" i="11"/>
  <c r="S49" i="11"/>
  <c r="S48" i="11"/>
  <c r="S47" i="11"/>
  <c r="S46" i="11"/>
  <c r="S45" i="11"/>
  <c r="S44" i="11"/>
  <c r="S43" i="11"/>
  <c r="S42" i="11"/>
  <c r="S41" i="11"/>
  <c r="S40" i="11"/>
  <c r="S39" i="11"/>
  <c r="S38" i="11"/>
  <c r="S37" i="11"/>
  <c r="S36" i="11"/>
  <c r="S35" i="11"/>
  <c r="S34" i="11"/>
  <c r="S33" i="11"/>
  <c r="S32" i="11"/>
  <c r="S31" i="11"/>
  <c r="S30" i="11"/>
  <c r="S29" i="11"/>
  <c r="S28" i="11"/>
  <c r="S27" i="11"/>
  <c r="S26" i="11"/>
  <c r="S25" i="11"/>
  <c r="S24" i="11"/>
  <c r="S23" i="11"/>
  <c r="S22" i="11"/>
  <c r="S21" i="11"/>
  <c r="S20" i="11"/>
  <c r="S19" i="11"/>
  <c r="S18" i="11"/>
  <c r="S17" i="11"/>
  <c r="S16" i="11"/>
  <c r="S15" i="11"/>
  <c r="S14" i="11"/>
  <c r="S13" i="11"/>
  <c r="S12" i="11"/>
  <c r="S11" i="11"/>
  <c r="S10" i="11"/>
  <c r="S9" i="11"/>
  <c r="S8" i="11"/>
  <c r="S7" i="11"/>
  <c r="S6" i="11"/>
  <c r="S5" i="11"/>
  <c r="S4" i="11"/>
  <c r="Z521" i="10"/>
  <c r="Z522" i="10"/>
  <c r="Z523" i="10"/>
  <c r="Z524" i="10"/>
  <c r="Z525" i="10"/>
  <c r="Z526" i="10"/>
  <c r="Z527" i="10"/>
  <c r="Z528" i="10"/>
  <c r="Z529" i="10"/>
  <c r="Z530" i="10"/>
  <c r="Z531" i="10"/>
  <c r="Z532" i="10"/>
  <c r="Z533" i="10"/>
  <c r="Z534" i="10"/>
  <c r="Z535" i="10"/>
  <c r="Z536" i="10"/>
  <c r="Z537" i="10"/>
  <c r="Z538" i="10"/>
  <c r="Z539" i="10"/>
  <c r="Z540" i="10"/>
  <c r="Z541" i="10"/>
  <c r="Z542" i="10"/>
  <c r="Z543" i="10"/>
  <c r="Z544" i="10"/>
  <c r="Z545" i="10"/>
  <c r="Z546" i="10"/>
  <c r="Z547" i="10"/>
  <c r="Z548" i="10"/>
  <c r="Z549" i="10"/>
  <c r="Z550" i="10"/>
  <c r="Z551" i="10"/>
  <c r="Z552" i="10"/>
  <c r="Z553" i="10"/>
  <c r="Z554" i="10"/>
  <c r="Z555" i="10"/>
  <c r="Z556" i="10"/>
  <c r="Z557" i="10"/>
  <c r="Z558" i="10"/>
  <c r="Z559" i="10"/>
  <c r="Z560" i="10"/>
  <c r="Z561" i="10"/>
  <c r="Z562" i="10"/>
  <c r="Z563" i="10"/>
  <c r="Z564" i="10"/>
  <c r="Z565" i="10"/>
  <c r="Z566" i="10"/>
  <c r="Z567" i="10"/>
  <c r="Z568" i="10"/>
  <c r="Z569" i="10"/>
  <c r="Z570" i="10"/>
  <c r="Z571" i="10"/>
  <c r="Z572" i="10"/>
  <c r="Z573" i="10"/>
  <c r="Z574" i="10"/>
  <c r="Z575" i="10"/>
  <c r="Z576" i="10"/>
  <c r="Z577" i="10"/>
  <c r="Z578" i="10"/>
  <c r="Z579" i="10"/>
  <c r="Z580" i="10"/>
  <c r="Z581" i="10"/>
  <c r="Z582" i="10"/>
  <c r="Z583" i="10"/>
  <c r="Z584" i="10"/>
  <c r="Z585" i="10"/>
  <c r="Z586" i="10"/>
  <c r="Z587" i="10"/>
  <c r="Z588" i="10"/>
  <c r="Z589" i="10"/>
  <c r="Z590" i="10"/>
  <c r="Z591" i="10"/>
  <c r="Z592" i="10"/>
  <c r="Z593" i="10"/>
  <c r="Z594" i="10"/>
  <c r="Z595" i="10"/>
  <c r="Z596" i="10"/>
  <c r="Z597" i="10"/>
  <c r="Z598" i="10"/>
  <c r="Z599" i="10"/>
  <c r="Z600" i="10"/>
  <c r="Z601" i="10"/>
  <c r="Z602" i="10"/>
  <c r="Z603" i="10"/>
  <c r="Z604" i="10"/>
  <c r="Z605" i="10"/>
  <c r="Z606" i="10"/>
  <c r="Z607" i="10"/>
  <c r="Z608" i="10"/>
  <c r="Z609" i="10"/>
  <c r="Z610" i="10"/>
  <c r="Z611" i="10"/>
  <c r="Z612" i="10"/>
  <c r="Z613" i="10"/>
  <c r="Z614" i="10"/>
  <c r="Z615" i="10"/>
  <c r="Z616" i="10"/>
  <c r="Z617" i="10"/>
  <c r="Z618" i="10"/>
  <c r="Z619" i="10"/>
  <c r="Z620" i="10"/>
  <c r="Z621" i="10"/>
  <c r="Z622" i="10"/>
  <c r="Z623" i="10"/>
  <c r="Z624" i="10"/>
  <c r="Z625" i="10"/>
  <c r="Z626" i="10"/>
  <c r="Z627" i="10"/>
  <c r="Z628" i="10"/>
  <c r="Z629" i="10"/>
  <c r="Z630" i="10"/>
  <c r="Z631" i="10"/>
  <c r="Z632" i="10"/>
  <c r="Z633" i="10"/>
  <c r="Z634" i="10"/>
  <c r="Z635" i="10"/>
  <c r="Z636" i="10"/>
  <c r="Z637" i="10"/>
  <c r="Z638" i="10"/>
  <c r="Z639" i="10"/>
  <c r="Z640" i="10"/>
  <c r="Z641" i="10"/>
  <c r="Z642" i="10"/>
  <c r="Z643" i="10"/>
  <c r="Z644" i="10"/>
  <c r="Z645" i="10"/>
  <c r="Z646" i="10"/>
  <c r="Z647" i="10"/>
  <c r="Z648" i="10"/>
  <c r="Z649" i="10"/>
  <c r="Z650" i="10"/>
  <c r="Z651" i="10"/>
  <c r="Z652" i="10"/>
  <c r="Z653" i="10"/>
  <c r="Z654" i="10"/>
  <c r="Z655" i="10"/>
  <c r="Z656" i="10"/>
  <c r="Z657" i="10"/>
  <c r="Z658" i="10"/>
  <c r="Z659" i="10"/>
  <c r="Z660" i="10"/>
  <c r="Z661" i="10"/>
  <c r="Z662" i="10"/>
  <c r="Z663" i="10"/>
  <c r="Z664" i="10"/>
  <c r="Z665" i="10"/>
  <c r="Z666" i="10"/>
  <c r="Z667" i="10"/>
  <c r="Z668" i="10"/>
  <c r="Z669" i="10"/>
  <c r="Z670" i="10"/>
  <c r="Z671" i="10"/>
  <c r="Z672" i="10"/>
  <c r="Z673" i="10"/>
  <c r="Z674" i="10"/>
  <c r="Z675" i="10"/>
  <c r="Z676" i="10"/>
  <c r="Z677" i="10"/>
  <c r="Z678" i="10"/>
  <c r="Z679" i="10"/>
  <c r="Z680" i="10"/>
  <c r="Z681" i="10"/>
  <c r="Z682" i="10"/>
  <c r="Z683" i="10"/>
  <c r="Z684" i="10"/>
  <c r="Z685" i="10"/>
  <c r="Z686" i="10"/>
  <c r="Z687" i="10"/>
  <c r="Z688" i="10"/>
  <c r="Z689" i="10"/>
  <c r="Z690" i="10"/>
  <c r="Z691" i="10"/>
  <c r="Z692" i="10"/>
  <c r="Z693" i="10"/>
  <c r="Z694" i="10"/>
  <c r="Z695" i="10"/>
  <c r="Z696" i="10"/>
  <c r="Z697" i="10"/>
  <c r="Z698" i="10"/>
  <c r="Z699" i="10"/>
  <c r="Z700" i="10"/>
  <c r="Z701" i="10"/>
  <c r="Z702" i="10"/>
  <c r="Z703" i="10"/>
  <c r="Z704" i="10"/>
  <c r="Z705" i="10"/>
  <c r="Z706" i="10"/>
  <c r="Z707" i="10"/>
  <c r="Z708" i="10"/>
  <c r="Z709" i="10"/>
  <c r="Z710" i="10"/>
  <c r="Z711" i="10"/>
  <c r="Z712" i="10"/>
  <c r="Z713" i="10"/>
  <c r="Z714" i="10"/>
  <c r="Z715" i="10"/>
  <c r="Z716" i="10"/>
  <c r="Z717" i="10"/>
  <c r="Z718" i="10"/>
  <c r="Z719" i="10"/>
  <c r="Z720" i="10"/>
  <c r="Z721" i="10"/>
  <c r="Z722" i="10"/>
  <c r="Z723" i="10"/>
  <c r="Z724" i="10"/>
  <c r="Z725" i="10"/>
  <c r="Z726" i="10"/>
  <c r="Z727" i="10"/>
  <c r="Z728" i="10"/>
  <c r="Z729" i="10"/>
  <c r="Z730" i="10"/>
  <c r="Z731" i="10"/>
  <c r="Z732" i="10"/>
  <c r="Z733" i="10"/>
  <c r="Z734" i="10"/>
  <c r="Z735" i="10"/>
  <c r="Z736" i="10"/>
  <c r="Z737" i="10"/>
  <c r="Z738" i="10"/>
  <c r="Z739" i="10"/>
  <c r="Z740" i="10"/>
  <c r="Z741" i="10"/>
  <c r="Z742" i="10"/>
  <c r="Z743" i="10"/>
  <c r="Z744" i="10"/>
  <c r="Z745" i="10"/>
  <c r="Z746" i="10"/>
  <c r="Z747" i="10"/>
  <c r="Z748" i="10"/>
  <c r="Z749" i="10"/>
  <c r="Z750" i="10"/>
  <c r="Z751" i="10"/>
  <c r="Z752" i="10"/>
  <c r="Z753" i="10"/>
  <c r="Z754" i="10"/>
  <c r="Z755" i="10"/>
  <c r="Z756" i="10"/>
  <c r="Z757" i="10"/>
  <c r="Z758" i="10"/>
  <c r="Z759" i="10"/>
  <c r="Z760" i="10"/>
  <c r="Z761" i="10"/>
  <c r="Z762" i="10"/>
  <c r="Z763" i="10"/>
  <c r="Z764" i="10"/>
  <c r="Z765" i="10"/>
  <c r="Z766" i="10"/>
  <c r="Z767" i="10"/>
  <c r="Z768" i="10"/>
  <c r="Z769" i="10"/>
  <c r="Z770" i="10"/>
  <c r="Z771" i="10"/>
  <c r="Z772" i="10"/>
  <c r="Z773" i="10"/>
  <c r="Z774" i="10"/>
  <c r="Z775" i="10"/>
  <c r="Z776" i="10"/>
  <c r="Z777" i="10"/>
  <c r="Z778" i="10"/>
  <c r="Z779" i="10"/>
  <c r="Z780" i="10"/>
  <c r="Z781" i="10"/>
  <c r="Z782" i="10"/>
  <c r="Z783" i="10"/>
  <c r="Z784" i="10"/>
  <c r="Z785" i="10"/>
  <c r="Z786" i="10"/>
  <c r="Z787" i="10"/>
  <c r="Z788" i="10"/>
  <c r="Z789" i="10"/>
  <c r="Z790" i="10"/>
  <c r="Z791" i="10"/>
  <c r="Z792" i="10"/>
  <c r="Z793" i="10"/>
  <c r="Z794" i="10"/>
  <c r="Z795" i="10"/>
  <c r="Z796" i="10"/>
  <c r="Z797" i="10"/>
  <c r="Z798" i="10"/>
  <c r="Z799" i="10"/>
  <c r="Z800" i="10"/>
  <c r="Z801" i="10"/>
  <c r="Z802" i="10"/>
  <c r="Z803" i="10"/>
  <c r="Z804" i="10"/>
  <c r="Z805" i="10"/>
  <c r="Z806" i="10"/>
  <c r="Z807" i="10"/>
  <c r="Z808" i="10"/>
  <c r="Z809" i="10"/>
  <c r="Z810" i="10"/>
  <c r="Z811" i="10"/>
  <c r="Z812" i="10"/>
  <c r="Z813" i="10"/>
  <c r="Z814" i="10"/>
  <c r="Z815" i="10"/>
  <c r="Z816" i="10"/>
  <c r="Z817" i="10"/>
  <c r="Z818" i="10"/>
  <c r="Z819" i="10"/>
  <c r="Z820" i="10"/>
  <c r="Z821" i="10"/>
  <c r="Z822" i="10"/>
  <c r="Z823" i="10"/>
  <c r="Z824" i="10"/>
  <c r="Z825" i="10"/>
  <c r="Z826" i="10"/>
  <c r="Z827" i="10"/>
  <c r="Z828" i="10"/>
  <c r="Z829" i="10"/>
  <c r="Z830" i="10"/>
  <c r="Z831" i="10"/>
  <c r="Z832" i="10"/>
  <c r="Z833" i="10"/>
  <c r="Z834" i="10"/>
  <c r="Z835" i="10"/>
  <c r="Z836" i="10"/>
  <c r="Z837" i="10"/>
  <c r="Z838" i="10"/>
  <c r="Z839" i="10"/>
  <c r="Z840" i="10"/>
  <c r="Z841" i="10"/>
  <c r="Z842" i="10"/>
  <c r="Z843" i="10"/>
  <c r="Z844" i="10"/>
  <c r="Z845" i="10"/>
  <c r="Z846" i="10"/>
  <c r="Z847" i="10"/>
  <c r="Z848" i="10"/>
  <c r="Z849" i="10"/>
  <c r="Z850" i="10"/>
  <c r="Z851" i="10"/>
  <c r="Z852" i="10"/>
  <c r="Z853" i="10"/>
  <c r="Z854" i="10"/>
  <c r="Z855" i="10"/>
  <c r="Z856" i="10"/>
  <c r="Z857" i="10"/>
  <c r="Z858" i="10"/>
  <c r="Z859" i="10"/>
  <c r="Z860" i="10"/>
  <c r="Z861" i="10"/>
  <c r="Z862" i="10"/>
  <c r="Z863" i="10"/>
  <c r="Z864" i="10"/>
  <c r="Z865" i="10"/>
  <c r="Z866" i="10"/>
  <c r="Z867" i="10"/>
  <c r="Z868" i="10"/>
  <c r="Z869" i="10"/>
  <c r="Z870" i="10"/>
  <c r="Z871" i="10"/>
  <c r="Z872" i="10"/>
  <c r="Z873" i="10"/>
  <c r="Z874" i="10"/>
  <c r="Z875" i="10"/>
  <c r="Z876" i="10"/>
  <c r="Z877" i="10"/>
  <c r="Z878" i="10"/>
  <c r="Z879" i="10"/>
  <c r="Z880" i="10"/>
  <c r="Z881" i="10"/>
  <c r="Z882" i="10"/>
  <c r="Z883" i="10"/>
  <c r="Z884" i="10"/>
  <c r="Z885" i="10"/>
  <c r="Z886" i="10"/>
  <c r="Z887" i="10"/>
  <c r="Z888" i="10"/>
  <c r="Z889" i="10"/>
  <c r="Z890" i="10"/>
  <c r="Z891" i="10"/>
  <c r="Z892" i="10"/>
  <c r="Z893" i="10"/>
  <c r="Z894" i="10"/>
  <c r="Z895" i="10"/>
  <c r="Z896" i="10"/>
  <c r="Z897" i="10"/>
  <c r="Z898" i="10"/>
  <c r="Z899" i="10"/>
  <c r="Z900" i="10"/>
  <c r="Z901" i="10"/>
  <c r="Z902" i="10"/>
  <c r="Z903" i="10"/>
  <c r="Z904" i="10"/>
  <c r="Z905" i="10"/>
  <c r="Z906" i="10"/>
  <c r="Z907" i="10"/>
  <c r="Z908" i="10"/>
  <c r="Z909" i="10"/>
  <c r="Z910" i="10"/>
  <c r="Z911" i="10"/>
  <c r="Z912" i="10"/>
  <c r="Z913" i="10"/>
  <c r="Z914" i="10"/>
  <c r="Z915" i="10"/>
  <c r="Z916" i="10"/>
  <c r="Z917" i="10"/>
  <c r="Z918" i="10"/>
  <c r="Z919" i="10"/>
  <c r="Z920" i="10"/>
  <c r="Z921" i="10"/>
  <c r="Z922" i="10"/>
  <c r="Z923" i="10"/>
  <c r="Z924" i="10"/>
  <c r="Z925" i="10"/>
  <c r="Z926" i="10"/>
  <c r="Z927" i="10"/>
  <c r="Z928" i="10"/>
  <c r="Z929" i="10"/>
  <c r="Z930" i="10"/>
  <c r="Z931" i="10"/>
  <c r="Z932" i="10"/>
  <c r="Z933" i="10"/>
  <c r="Z934" i="10"/>
  <c r="Z935" i="10"/>
  <c r="Z936" i="10"/>
  <c r="Z937" i="10"/>
  <c r="Z938" i="10"/>
  <c r="Z939" i="10"/>
  <c r="Z940" i="10"/>
  <c r="Z941" i="10"/>
  <c r="Z942" i="10"/>
  <c r="Z943" i="10"/>
  <c r="Z944" i="10"/>
  <c r="Z945" i="10"/>
  <c r="Z946" i="10"/>
  <c r="Z947" i="10"/>
  <c r="Z948" i="10"/>
  <c r="Z949" i="10"/>
  <c r="Z950" i="10"/>
  <c r="Z951" i="10"/>
  <c r="Z952" i="10"/>
  <c r="Z953" i="10"/>
  <c r="Z954" i="10"/>
  <c r="Z955" i="10"/>
  <c r="Z956" i="10"/>
  <c r="Z957" i="10"/>
  <c r="Z958" i="10"/>
  <c r="Z959" i="10"/>
  <c r="Z960" i="10"/>
  <c r="Z961" i="10"/>
  <c r="Z962" i="10"/>
  <c r="Z963" i="10"/>
  <c r="Z964" i="10"/>
  <c r="Z965" i="10"/>
  <c r="Z966" i="10"/>
  <c r="Z967" i="10"/>
  <c r="Z968" i="10"/>
  <c r="Z969" i="10"/>
  <c r="Z970" i="10"/>
  <c r="Z971" i="10"/>
  <c r="Z972" i="10"/>
  <c r="Z973" i="10"/>
  <c r="Z974" i="10"/>
  <c r="Z975" i="10"/>
  <c r="Z976" i="10"/>
  <c r="Z977" i="10"/>
  <c r="Z978" i="10"/>
  <c r="Z979" i="10"/>
  <c r="Z980" i="10"/>
  <c r="Z981" i="10"/>
  <c r="Z982" i="10"/>
  <c r="Z983" i="10"/>
  <c r="Z984" i="10"/>
  <c r="Z985" i="10"/>
  <c r="Z986" i="10"/>
  <c r="Z987" i="10"/>
  <c r="Z988" i="10"/>
  <c r="Z989" i="10"/>
  <c r="Z990" i="10"/>
  <c r="Z991" i="10"/>
  <c r="Z992" i="10"/>
  <c r="Z993" i="10"/>
  <c r="Z994" i="10"/>
  <c r="Z995" i="10"/>
  <c r="Z996" i="10"/>
  <c r="Z997" i="10"/>
  <c r="Z998" i="10"/>
  <c r="Z999" i="10"/>
  <c r="Z1000" i="10"/>
  <c r="Y1000" i="10"/>
  <c r="Y999" i="10"/>
  <c r="Y998" i="10"/>
  <c r="Y997" i="10"/>
  <c r="Y996" i="10"/>
  <c r="Y995" i="10"/>
  <c r="Y994" i="10"/>
  <c r="Y993" i="10"/>
  <c r="Y992" i="10"/>
  <c r="Y991" i="10"/>
  <c r="Y990" i="10"/>
  <c r="Y989" i="10"/>
  <c r="Y988" i="10"/>
  <c r="Y987" i="10"/>
  <c r="Y986" i="10"/>
  <c r="Y985" i="10"/>
  <c r="Y984" i="10"/>
  <c r="Y983" i="10"/>
  <c r="Y982" i="10"/>
  <c r="Y981" i="10"/>
  <c r="Y980" i="10"/>
  <c r="Y979" i="10"/>
  <c r="Y978" i="10"/>
  <c r="Y977" i="10"/>
  <c r="Y976" i="10"/>
  <c r="Y975" i="10"/>
  <c r="Y974" i="10"/>
  <c r="Y973" i="10"/>
  <c r="Y972" i="10"/>
  <c r="Y971" i="10"/>
  <c r="Y970" i="10"/>
  <c r="Y969" i="10"/>
  <c r="Y968" i="10"/>
  <c r="Y967" i="10"/>
  <c r="Y966" i="10"/>
  <c r="Y965" i="10"/>
  <c r="Y964" i="10"/>
  <c r="Y963" i="10"/>
  <c r="Y962" i="10"/>
  <c r="Y961" i="10"/>
  <c r="Y960" i="10"/>
  <c r="Y959" i="10"/>
  <c r="Y958" i="10"/>
  <c r="Y957" i="10"/>
  <c r="Y956" i="10"/>
  <c r="Y955" i="10"/>
  <c r="Y954" i="10"/>
  <c r="Y953" i="10"/>
  <c r="Y952" i="10"/>
  <c r="Y951" i="10"/>
  <c r="Y950" i="10"/>
  <c r="Y949" i="10"/>
  <c r="Y948" i="10"/>
  <c r="Y947" i="10"/>
  <c r="Y946" i="10"/>
  <c r="Y945" i="10"/>
  <c r="Y944" i="10"/>
  <c r="Y943" i="10"/>
  <c r="Y942" i="10"/>
  <c r="Y941" i="10"/>
  <c r="Y940" i="10"/>
  <c r="Y939" i="10"/>
  <c r="Y938" i="10"/>
  <c r="Y937" i="10"/>
  <c r="Y936" i="10"/>
  <c r="Y935" i="10"/>
  <c r="Y934" i="10"/>
  <c r="Y933" i="10"/>
  <c r="Y932" i="10"/>
  <c r="Y931" i="10"/>
  <c r="Y930" i="10"/>
  <c r="Y929" i="10"/>
  <c r="Y928" i="10"/>
  <c r="Y927" i="10"/>
  <c r="Y926" i="10"/>
  <c r="Y925" i="10"/>
  <c r="Y924" i="10"/>
  <c r="Y923" i="10"/>
  <c r="Y922" i="10"/>
  <c r="Y921" i="10"/>
  <c r="Y920" i="10"/>
  <c r="Y919" i="10"/>
  <c r="Y918" i="10"/>
  <c r="Y917" i="10"/>
  <c r="Y916" i="10"/>
  <c r="Y915" i="10"/>
  <c r="Y914" i="10"/>
  <c r="Y913" i="10"/>
  <c r="Y912" i="10"/>
  <c r="Y911" i="10"/>
  <c r="Y910" i="10"/>
  <c r="Y909" i="10"/>
  <c r="Y908" i="10"/>
  <c r="Y907" i="10"/>
  <c r="Y906" i="10"/>
  <c r="Y905" i="10"/>
  <c r="Y904" i="10"/>
  <c r="Y903" i="10"/>
  <c r="Y902" i="10"/>
  <c r="Y901" i="10"/>
  <c r="Y900" i="10"/>
  <c r="Y899" i="10"/>
  <c r="Y898" i="10"/>
  <c r="Y897" i="10"/>
  <c r="Y896" i="10"/>
  <c r="Y895" i="10"/>
  <c r="Y894" i="10"/>
  <c r="Y893" i="10"/>
  <c r="Y892" i="10"/>
  <c r="Y891" i="10"/>
  <c r="Y890" i="10"/>
  <c r="Y889" i="10"/>
  <c r="Y888" i="10"/>
  <c r="Y887" i="10"/>
  <c r="Y886" i="10"/>
  <c r="Y885" i="10"/>
  <c r="Y884" i="10"/>
  <c r="Y883" i="10"/>
  <c r="Y882" i="10"/>
  <c r="Y881" i="10"/>
  <c r="Y880" i="10"/>
  <c r="Y879" i="10"/>
  <c r="Y878" i="10"/>
  <c r="Y877" i="10"/>
  <c r="Y876" i="10"/>
  <c r="Y875" i="10"/>
  <c r="Y874" i="10"/>
  <c r="Y873" i="10"/>
  <c r="Y872" i="10"/>
  <c r="Y871" i="10"/>
  <c r="Y870" i="10"/>
  <c r="Y869" i="10"/>
  <c r="Y868" i="10"/>
  <c r="Y867" i="10"/>
  <c r="Y866" i="10"/>
  <c r="Y865" i="10"/>
  <c r="Y864" i="10"/>
  <c r="Y863" i="10"/>
  <c r="Y862" i="10"/>
  <c r="Y861" i="10"/>
  <c r="Y860" i="10"/>
  <c r="Y859" i="10"/>
  <c r="Y858" i="10"/>
  <c r="Y857" i="10"/>
  <c r="Y856" i="10"/>
  <c r="Y855" i="10"/>
  <c r="Y854" i="10"/>
  <c r="Y853" i="10"/>
  <c r="Y852" i="10"/>
  <c r="Y851" i="10"/>
  <c r="Y850" i="10"/>
  <c r="Y849" i="10"/>
  <c r="Y848" i="10"/>
  <c r="Y847" i="10"/>
  <c r="Y846" i="10"/>
  <c r="Y845" i="10"/>
  <c r="Y844" i="10"/>
  <c r="Y843" i="10"/>
  <c r="Y842" i="10"/>
  <c r="Y841" i="10"/>
  <c r="Y840" i="10"/>
  <c r="Y839" i="10"/>
  <c r="Y838" i="10"/>
  <c r="Y837" i="10"/>
  <c r="Y836" i="10"/>
  <c r="Y835" i="10"/>
  <c r="Y834" i="10"/>
  <c r="Y833" i="10"/>
  <c r="Y832" i="10"/>
  <c r="Y831" i="10"/>
  <c r="Y830" i="10"/>
  <c r="Y829" i="10"/>
  <c r="Y828" i="10"/>
  <c r="Y827" i="10"/>
  <c r="Y826" i="10"/>
  <c r="Y825" i="10"/>
  <c r="Y824" i="10"/>
  <c r="Y823" i="10"/>
  <c r="Y822" i="10"/>
  <c r="Y821" i="10"/>
  <c r="Y820" i="10"/>
  <c r="Y819" i="10"/>
  <c r="Y818" i="10"/>
  <c r="Y817" i="10"/>
  <c r="Y816" i="10"/>
  <c r="Y815" i="10"/>
  <c r="Y814" i="10"/>
  <c r="Y813" i="10"/>
  <c r="Y812" i="10"/>
  <c r="Y811" i="10"/>
  <c r="Y810" i="10"/>
  <c r="Y809" i="10"/>
  <c r="Y808" i="10"/>
  <c r="Y807" i="10"/>
  <c r="Y806" i="10"/>
  <c r="Y805" i="10"/>
  <c r="Y804" i="10"/>
  <c r="Y803" i="10"/>
  <c r="Y802" i="10"/>
  <c r="Y801" i="10"/>
  <c r="Y800" i="10"/>
  <c r="Y799" i="10"/>
  <c r="Y798" i="10"/>
  <c r="Y797" i="10"/>
  <c r="Y796" i="10"/>
  <c r="Y795" i="10"/>
  <c r="Y794" i="10"/>
  <c r="Y793" i="10"/>
  <c r="Y792" i="10"/>
  <c r="Y791" i="10"/>
  <c r="Y790" i="10"/>
  <c r="Y789" i="10"/>
  <c r="Y788" i="10"/>
  <c r="Y787" i="10"/>
  <c r="Y786" i="10"/>
  <c r="Y785" i="10"/>
  <c r="Y784" i="10"/>
  <c r="Y783" i="10"/>
  <c r="Y782" i="10"/>
  <c r="Y781" i="10"/>
  <c r="Y780" i="10"/>
  <c r="Y779" i="10"/>
  <c r="Y778" i="10"/>
  <c r="Y777" i="10"/>
  <c r="Y776" i="10"/>
  <c r="Y775" i="10"/>
  <c r="Y774" i="10"/>
  <c r="Y773" i="10"/>
  <c r="Y772" i="10"/>
  <c r="Y771" i="10"/>
  <c r="Y770" i="10"/>
  <c r="Y769" i="10"/>
  <c r="Y768" i="10"/>
  <c r="Y767" i="10"/>
  <c r="Y766" i="10"/>
  <c r="Y765" i="10"/>
  <c r="Y764" i="10"/>
  <c r="Y763" i="10"/>
  <c r="Y762" i="10"/>
  <c r="Y761" i="10"/>
  <c r="Y760" i="10"/>
  <c r="Y759" i="10"/>
  <c r="Y758" i="10"/>
  <c r="Y757" i="10"/>
  <c r="Y756" i="10"/>
  <c r="Y755" i="10"/>
  <c r="Y754" i="10"/>
  <c r="Y753" i="10"/>
  <c r="Y752" i="10"/>
  <c r="Y751" i="10"/>
  <c r="Y750" i="10"/>
  <c r="Y749" i="10"/>
  <c r="Y748" i="10"/>
  <c r="Y747" i="10"/>
  <c r="Y746" i="10"/>
  <c r="Y745" i="10"/>
  <c r="Y744" i="10"/>
  <c r="Y743" i="10"/>
  <c r="Y742" i="10"/>
  <c r="Y741" i="10"/>
  <c r="Y740" i="10"/>
  <c r="Y739" i="10"/>
  <c r="Y738" i="10"/>
  <c r="Y737" i="10"/>
  <c r="Y736" i="10"/>
  <c r="Y735" i="10"/>
  <c r="Y734" i="10"/>
  <c r="Y733" i="10"/>
  <c r="Y732" i="10"/>
  <c r="Y731" i="10"/>
  <c r="Y730" i="10"/>
  <c r="Y729" i="10"/>
  <c r="Y728" i="10"/>
  <c r="Y727" i="10"/>
  <c r="Y726" i="10"/>
  <c r="Y725" i="10"/>
  <c r="Y724" i="10"/>
  <c r="Y723" i="10"/>
  <c r="Y722" i="10"/>
  <c r="Y721" i="10"/>
  <c r="Y720" i="10"/>
  <c r="Y719" i="10"/>
  <c r="Y718" i="10"/>
  <c r="Y717" i="10"/>
  <c r="Y716" i="10"/>
  <c r="Y715" i="10"/>
  <c r="Y714" i="10"/>
  <c r="Y713" i="10"/>
  <c r="Y712" i="10"/>
  <c r="Y711" i="10"/>
  <c r="Y710" i="10"/>
  <c r="Y709" i="10"/>
  <c r="Y708" i="10"/>
  <c r="Y707" i="10"/>
  <c r="Y706" i="10"/>
  <c r="Y705" i="10"/>
  <c r="Y704" i="10"/>
  <c r="Y703" i="10"/>
  <c r="Y702" i="10"/>
  <c r="Y701" i="10"/>
  <c r="Y700" i="10"/>
  <c r="Y699" i="10"/>
  <c r="Y698" i="10"/>
  <c r="Y697" i="10"/>
  <c r="Y696" i="10"/>
  <c r="Y695" i="10"/>
  <c r="Y694" i="10"/>
  <c r="Y693" i="10"/>
  <c r="Y692" i="10"/>
  <c r="Y691" i="10"/>
  <c r="Y690" i="10"/>
  <c r="Y689" i="10"/>
  <c r="Y688" i="10"/>
  <c r="Y687" i="10"/>
  <c r="Y686" i="10"/>
  <c r="Y685" i="10"/>
  <c r="Y684" i="10"/>
  <c r="Y683" i="10"/>
  <c r="Y682" i="10"/>
  <c r="Y681" i="10"/>
  <c r="Y680" i="10"/>
  <c r="Y679" i="10"/>
  <c r="Y678" i="10"/>
  <c r="Y677" i="10"/>
  <c r="Y676" i="10"/>
  <c r="Y675" i="10"/>
  <c r="Y674" i="10"/>
  <c r="Y673" i="10"/>
  <c r="Y672" i="10"/>
  <c r="Y671" i="10"/>
  <c r="Y670" i="10"/>
  <c r="Y669" i="10"/>
  <c r="Y668" i="10"/>
  <c r="Y667" i="10"/>
  <c r="Y666" i="10"/>
  <c r="Y665" i="10"/>
  <c r="Y664" i="10"/>
  <c r="Y663" i="10"/>
  <c r="Y662" i="10"/>
  <c r="Y661" i="10"/>
  <c r="Y660" i="10"/>
  <c r="Y659" i="10"/>
  <c r="Y658" i="10"/>
  <c r="Y657" i="10"/>
  <c r="Y656" i="10"/>
  <c r="Y655" i="10"/>
  <c r="Y654" i="10"/>
  <c r="Y653" i="10"/>
  <c r="Y652" i="10"/>
  <c r="Y651" i="10"/>
  <c r="Y650" i="10"/>
  <c r="Y649" i="10"/>
  <c r="Y648" i="10"/>
  <c r="Y647" i="10"/>
  <c r="Y646" i="10"/>
  <c r="Y645" i="10"/>
  <c r="Y644" i="10"/>
  <c r="Y643" i="10"/>
  <c r="Y642" i="10"/>
  <c r="Y641" i="10"/>
  <c r="Y640" i="10"/>
  <c r="Y639" i="10"/>
  <c r="Y638" i="10"/>
  <c r="Y637" i="10"/>
  <c r="Y636" i="10"/>
  <c r="Y635" i="10"/>
  <c r="Y634" i="10"/>
  <c r="Y633" i="10"/>
  <c r="Y632" i="10"/>
  <c r="Y631" i="10"/>
  <c r="Y630" i="10"/>
  <c r="Y629" i="10"/>
  <c r="Y628" i="10"/>
  <c r="Y627" i="10"/>
  <c r="Y626" i="10"/>
  <c r="Y625" i="10"/>
  <c r="Y624" i="10"/>
  <c r="Y623" i="10"/>
  <c r="Y622" i="10"/>
  <c r="Y621" i="10"/>
  <c r="Y620" i="10"/>
  <c r="Y619" i="10"/>
  <c r="Y618" i="10"/>
  <c r="Y617" i="10"/>
  <c r="Y616" i="10"/>
  <c r="Y615" i="10"/>
  <c r="Y614" i="10"/>
  <c r="Y613" i="10"/>
  <c r="Y612" i="10"/>
  <c r="Y611" i="10"/>
  <c r="Y610" i="10"/>
  <c r="Y609" i="10"/>
  <c r="Y608" i="10"/>
  <c r="Y607" i="10"/>
  <c r="Y606" i="10"/>
  <c r="Y605" i="10"/>
  <c r="Y604" i="10"/>
  <c r="Y603" i="10"/>
  <c r="Y602" i="10"/>
  <c r="Y601" i="10"/>
  <c r="Y600" i="10"/>
  <c r="Y599" i="10"/>
  <c r="Y598" i="10"/>
  <c r="Y597" i="10"/>
  <c r="Y596" i="10"/>
  <c r="Y595" i="10"/>
  <c r="Y594" i="10"/>
  <c r="Y593" i="10"/>
  <c r="Y592" i="10"/>
  <c r="Y591" i="10"/>
  <c r="Y590" i="10"/>
  <c r="Y589" i="10"/>
  <c r="Y588" i="10"/>
  <c r="Y587" i="10"/>
  <c r="Y586" i="10"/>
  <c r="Y585" i="10"/>
  <c r="Y584" i="10"/>
  <c r="Y583" i="10"/>
  <c r="Y582" i="10"/>
  <c r="Y581" i="10"/>
  <c r="Y580" i="10"/>
  <c r="Y579" i="10"/>
  <c r="Y578" i="10"/>
  <c r="Y577" i="10"/>
  <c r="Y576" i="10"/>
  <c r="Y575" i="10"/>
  <c r="Y574" i="10"/>
  <c r="Y573" i="10"/>
  <c r="Y572" i="10"/>
  <c r="Y571" i="10"/>
  <c r="Y570" i="10"/>
  <c r="Y569" i="10"/>
  <c r="Y568" i="10"/>
  <c r="Y567" i="10"/>
  <c r="Y566" i="10"/>
  <c r="Y565" i="10"/>
  <c r="Y564" i="10"/>
  <c r="Y563" i="10"/>
  <c r="Y562" i="10"/>
  <c r="Y561" i="10"/>
  <c r="Y560" i="10"/>
  <c r="Y559" i="10"/>
  <c r="Y558" i="10"/>
  <c r="Y557" i="10"/>
  <c r="Y556" i="10"/>
  <c r="Y555" i="10"/>
  <c r="Y554" i="10"/>
  <c r="Y553" i="10"/>
  <c r="Y552" i="10"/>
  <c r="Y551" i="10"/>
  <c r="Y550" i="10"/>
  <c r="Y549" i="10"/>
  <c r="Y548" i="10"/>
  <c r="Y547" i="10"/>
  <c r="Y546" i="10"/>
  <c r="Y545" i="10"/>
  <c r="Y544" i="10"/>
  <c r="Y543" i="10"/>
  <c r="Y542" i="10"/>
  <c r="Y541" i="10"/>
  <c r="Y540" i="10"/>
  <c r="Y539" i="10"/>
  <c r="Y538" i="10"/>
  <c r="Y537" i="10"/>
  <c r="Y536" i="10"/>
  <c r="Y535" i="10"/>
  <c r="Y534" i="10"/>
  <c r="Y533" i="10"/>
  <c r="Y532" i="10"/>
  <c r="Y531" i="10"/>
  <c r="Y530" i="10"/>
  <c r="Y529" i="10"/>
  <c r="Y528" i="10"/>
  <c r="Y527" i="10"/>
  <c r="Y526" i="10"/>
  <c r="Y525" i="10"/>
  <c r="Y524" i="10"/>
  <c r="Y523" i="10"/>
  <c r="Y522" i="10"/>
  <c r="Y521" i="10"/>
  <c r="Y520" i="10"/>
  <c r="Z520" i="10" s="1"/>
  <c r="Y519" i="10"/>
  <c r="Z519" i="10" s="1"/>
  <c r="Y518" i="10"/>
  <c r="Z518" i="10" s="1"/>
  <c r="Y517" i="10"/>
  <c r="Z517" i="10" s="1"/>
  <c r="Y516" i="10"/>
  <c r="Z516" i="10" s="1"/>
  <c r="Y515" i="10"/>
  <c r="Z515" i="10" s="1"/>
  <c r="Y514" i="10"/>
  <c r="Z514" i="10" s="1"/>
  <c r="Y513" i="10"/>
  <c r="Z513" i="10" s="1"/>
  <c r="Y512" i="10"/>
  <c r="Z512" i="10" s="1"/>
  <c r="Y511" i="10"/>
  <c r="Z511" i="10" s="1"/>
  <c r="Y510" i="10"/>
  <c r="Z510" i="10" s="1"/>
  <c r="Y509" i="10"/>
  <c r="Z509" i="10" s="1"/>
  <c r="Y508" i="10"/>
  <c r="Z508" i="10" s="1"/>
  <c r="Y507" i="10"/>
  <c r="Z507" i="10" s="1"/>
  <c r="Y506" i="10"/>
  <c r="Z506" i="10" s="1"/>
  <c r="Y505" i="10"/>
  <c r="Z505" i="10" s="1"/>
  <c r="Y504" i="10"/>
  <c r="Z504" i="10" s="1"/>
  <c r="Y503" i="10"/>
  <c r="Z503" i="10" s="1"/>
  <c r="Y502" i="10"/>
  <c r="Z502" i="10" s="1"/>
  <c r="Y501" i="10"/>
  <c r="Z501" i="10" s="1"/>
  <c r="Y500" i="10"/>
  <c r="Z500" i="10" s="1"/>
  <c r="Y499" i="10"/>
  <c r="Z499" i="10" s="1"/>
  <c r="Y498" i="10"/>
  <c r="Z498" i="10" s="1"/>
  <c r="Y497" i="10"/>
  <c r="Z497" i="10" s="1"/>
  <c r="Y496" i="10"/>
  <c r="Z496" i="10" s="1"/>
  <c r="Y495" i="10"/>
  <c r="Z495" i="10" s="1"/>
  <c r="Y494" i="10"/>
  <c r="Z494" i="10" s="1"/>
  <c r="Y493" i="10"/>
  <c r="Z493" i="10" s="1"/>
  <c r="Y492" i="10"/>
  <c r="Z492" i="10" s="1"/>
  <c r="Y491" i="10"/>
  <c r="Z491" i="10" s="1"/>
  <c r="Y490" i="10"/>
  <c r="Z490" i="10" s="1"/>
  <c r="Y489" i="10"/>
  <c r="Z489" i="10" s="1"/>
  <c r="Y488" i="10"/>
  <c r="Z488" i="10" s="1"/>
  <c r="Y487" i="10"/>
  <c r="Z487" i="10" s="1"/>
  <c r="Y486" i="10"/>
  <c r="Z486" i="10" s="1"/>
  <c r="Y485" i="10"/>
  <c r="Z485" i="10" s="1"/>
  <c r="Y484" i="10"/>
  <c r="Z484" i="10" s="1"/>
  <c r="Y483" i="10"/>
  <c r="Z483" i="10" s="1"/>
  <c r="Y482" i="10"/>
  <c r="Z482" i="10" s="1"/>
  <c r="Y481" i="10"/>
  <c r="Z481" i="10" s="1"/>
  <c r="Y480" i="10"/>
  <c r="Z480" i="10" s="1"/>
  <c r="Y479" i="10"/>
  <c r="Z479" i="10" s="1"/>
  <c r="Y478" i="10"/>
  <c r="Z478" i="10" s="1"/>
  <c r="Y477" i="10"/>
  <c r="Z477" i="10" s="1"/>
  <c r="Y476" i="10"/>
  <c r="Z476" i="10" s="1"/>
  <c r="Y475" i="10"/>
  <c r="Z475" i="10" s="1"/>
  <c r="Y474" i="10"/>
  <c r="Z474" i="10" s="1"/>
  <c r="Y473" i="10"/>
  <c r="Z473" i="10" s="1"/>
  <c r="Y472" i="10"/>
  <c r="Z472" i="10" s="1"/>
  <c r="Y471" i="10"/>
  <c r="Z471" i="10" s="1"/>
  <c r="Y470" i="10"/>
  <c r="Z470" i="10" s="1"/>
  <c r="Y469" i="10"/>
  <c r="Z469" i="10" s="1"/>
  <c r="Y468" i="10"/>
  <c r="Z468" i="10" s="1"/>
  <c r="Y467" i="10"/>
  <c r="Z467" i="10" s="1"/>
  <c r="Y466" i="10"/>
  <c r="Z466" i="10" s="1"/>
  <c r="Y465" i="10"/>
  <c r="Z465" i="10" s="1"/>
  <c r="Y464" i="10"/>
  <c r="Z464" i="10" s="1"/>
  <c r="Y463" i="10"/>
  <c r="Z463" i="10" s="1"/>
  <c r="Y462" i="10"/>
  <c r="Z462" i="10" s="1"/>
  <c r="Y461" i="10"/>
  <c r="Z461" i="10" s="1"/>
  <c r="Y460" i="10"/>
  <c r="Z460" i="10" s="1"/>
  <c r="Y459" i="10"/>
  <c r="Z459" i="10" s="1"/>
  <c r="Y458" i="10"/>
  <c r="Z458" i="10" s="1"/>
  <c r="Y457" i="10"/>
  <c r="Z457" i="10" s="1"/>
  <c r="Y456" i="10"/>
  <c r="Z456" i="10" s="1"/>
  <c r="Y455" i="10"/>
  <c r="Z455" i="10" s="1"/>
  <c r="Y454" i="10"/>
  <c r="Z454" i="10" s="1"/>
  <c r="Y453" i="10"/>
  <c r="Z453" i="10" s="1"/>
  <c r="Y452" i="10"/>
  <c r="Z452" i="10" s="1"/>
  <c r="Y451" i="10"/>
  <c r="Z451" i="10" s="1"/>
  <c r="Y450" i="10"/>
  <c r="Z450" i="10" s="1"/>
  <c r="Y449" i="10"/>
  <c r="Z449" i="10" s="1"/>
  <c r="Y448" i="10"/>
  <c r="Z448" i="10" s="1"/>
  <c r="Y447" i="10"/>
  <c r="Z447" i="10" s="1"/>
  <c r="Y446" i="10"/>
  <c r="Z446" i="10" s="1"/>
  <c r="Y445" i="10"/>
  <c r="Z445" i="10" s="1"/>
  <c r="Y444" i="10"/>
  <c r="Z444" i="10" s="1"/>
  <c r="Y443" i="10"/>
  <c r="Z443" i="10" s="1"/>
  <c r="Y442" i="10"/>
  <c r="Z442" i="10" s="1"/>
  <c r="Y441" i="10"/>
  <c r="Z441" i="10" s="1"/>
  <c r="Y440" i="10"/>
  <c r="Z440" i="10" s="1"/>
  <c r="Y439" i="10"/>
  <c r="Z439" i="10" s="1"/>
  <c r="Y438" i="10"/>
  <c r="Z438" i="10" s="1"/>
  <c r="Y437" i="10"/>
  <c r="Z437" i="10" s="1"/>
  <c r="Y436" i="10"/>
  <c r="Z436" i="10" s="1"/>
  <c r="Y435" i="10"/>
  <c r="Z435" i="10" s="1"/>
  <c r="Y434" i="10"/>
  <c r="Z434" i="10" s="1"/>
  <c r="Y433" i="10"/>
  <c r="Z433" i="10" s="1"/>
  <c r="Y432" i="10"/>
  <c r="Z432" i="10" s="1"/>
  <c r="Y431" i="10"/>
  <c r="Z431" i="10" s="1"/>
  <c r="Y430" i="10"/>
  <c r="Z430" i="10" s="1"/>
  <c r="Y429" i="10"/>
  <c r="Z429" i="10" s="1"/>
  <c r="Y428" i="10"/>
  <c r="Z428" i="10" s="1"/>
  <c r="Y427" i="10"/>
  <c r="Z427" i="10" s="1"/>
  <c r="Y426" i="10"/>
  <c r="Z426" i="10" s="1"/>
  <c r="Y425" i="10"/>
  <c r="Z425" i="10" s="1"/>
  <c r="Y424" i="10"/>
  <c r="Z424" i="10" s="1"/>
  <c r="Y423" i="10"/>
  <c r="Z423" i="10" s="1"/>
  <c r="Y422" i="10"/>
  <c r="Z422" i="10" s="1"/>
  <c r="Y421" i="10"/>
  <c r="Z421" i="10" s="1"/>
  <c r="Y420" i="10"/>
  <c r="Z420" i="10" s="1"/>
  <c r="Y419" i="10"/>
  <c r="Z419" i="10" s="1"/>
  <c r="Y418" i="10"/>
  <c r="Z418" i="10" s="1"/>
  <c r="Y417" i="10"/>
  <c r="Z417" i="10" s="1"/>
  <c r="Y416" i="10"/>
  <c r="Z416" i="10" s="1"/>
  <c r="Y415" i="10"/>
  <c r="Z415" i="10" s="1"/>
  <c r="Y414" i="10"/>
  <c r="Z414" i="10" s="1"/>
  <c r="Y413" i="10"/>
  <c r="Z413" i="10" s="1"/>
  <c r="Y412" i="10"/>
  <c r="Z412" i="10" s="1"/>
  <c r="Y411" i="10"/>
  <c r="Z411" i="10" s="1"/>
  <c r="Y410" i="10"/>
  <c r="Z410" i="10" s="1"/>
  <c r="Y409" i="10"/>
  <c r="Z409" i="10" s="1"/>
  <c r="Y408" i="10"/>
  <c r="Z408" i="10" s="1"/>
  <c r="Y407" i="10"/>
  <c r="Z407" i="10" s="1"/>
  <c r="Y406" i="10"/>
  <c r="Z406" i="10" s="1"/>
  <c r="Y405" i="10"/>
  <c r="Z405" i="10" s="1"/>
  <c r="Y404" i="10"/>
  <c r="Z404" i="10" s="1"/>
  <c r="Y403" i="10"/>
  <c r="Z403" i="10" s="1"/>
  <c r="Y402" i="10"/>
  <c r="Z402" i="10" s="1"/>
  <c r="Y401" i="10"/>
  <c r="Z401" i="10" s="1"/>
  <c r="Y400" i="10"/>
  <c r="Z400" i="10" s="1"/>
  <c r="Y399" i="10"/>
  <c r="Z399" i="10" s="1"/>
  <c r="Y398" i="10"/>
  <c r="Z398" i="10" s="1"/>
  <c r="Y397" i="10"/>
  <c r="Z397" i="10" s="1"/>
  <c r="Y396" i="10"/>
  <c r="Z396" i="10" s="1"/>
  <c r="Y395" i="10"/>
  <c r="Z395" i="10" s="1"/>
  <c r="Y394" i="10"/>
  <c r="Z394" i="10" s="1"/>
  <c r="Y393" i="10"/>
  <c r="Z393" i="10" s="1"/>
  <c r="Y392" i="10"/>
  <c r="Z392" i="10" s="1"/>
  <c r="Y391" i="10"/>
  <c r="Z391" i="10" s="1"/>
  <c r="Y390" i="10"/>
  <c r="Z390" i="10" s="1"/>
  <c r="Y389" i="10"/>
  <c r="Z389" i="10" s="1"/>
  <c r="Y388" i="10"/>
  <c r="Z388" i="10" s="1"/>
  <c r="Y387" i="10"/>
  <c r="Z387" i="10" s="1"/>
  <c r="Y386" i="10"/>
  <c r="Z386" i="10" s="1"/>
  <c r="Y385" i="10"/>
  <c r="Z385" i="10" s="1"/>
  <c r="Y384" i="10"/>
  <c r="Z384" i="10" s="1"/>
  <c r="Y383" i="10"/>
  <c r="Z383" i="10" s="1"/>
  <c r="Y382" i="10"/>
  <c r="Z382" i="10" s="1"/>
  <c r="Y381" i="10"/>
  <c r="Z381" i="10" s="1"/>
  <c r="Y380" i="10"/>
  <c r="Z380" i="10" s="1"/>
  <c r="Y379" i="10"/>
  <c r="Z379" i="10" s="1"/>
  <c r="Y378" i="10"/>
  <c r="Z378" i="10" s="1"/>
  <c r="Y377" i="10"/>
  <c r="Z377" i="10" s="1"/>
  <c r="Y376" i="10"/>
  <c r="Z376" i="10" s="1"/>
  <c r="Y375" i="10"/>
  <c r="Z375" i="10" s="1"/>
  <c r="Y374" i="10"/>
  <c r="Z374" i="10" s="1"/>
  <c r="Y373" i="10"/>
  <c r="Z373" i="10" s="1"/>
  <c r="Y372" i="10"/>
  <c r="Z372" i="10" s="1"/>
  <c r="Y371" i="10"/>
  <c r="Z371" i="10" s="1"/>
  <c r="Y370" i="10"/>
  <c r="Z370" i="10" s="1"/>
  <c r="Y369" i="10"/>
  <c r="Z369" i="10" s="1"/>
  <c r="Y368" i="10"/>
  <c r="Z368" i="10" s="1"/>
  <c r="Y367" i="10"/>
  <c r="Z367" i="10" s="1"/>
  <c r="Y366" i="10"/>
  <c r="Z366" i="10" s="1"/>
  <c r="Y365" i="10"/>
  <c r="Z365" i="10" s="1"/>
  <c r="Y364" i="10"/>
  <c r="Z364" i="10" s="1"/>
  <c r="Y363" i="10"/>
  <c r="Z363" i="10" s="1"/>
  <c r="Y362" i="10"/>
  <c r="Z362" i="10" s="1"/>
  <c r="Y361" i="10"/>
  <c r="Z361" i="10" s="1"/>
  <c r="Y360" i="10"/>
  <c r="Z360" i="10" s="1"/>
  <c r="Y359" i="10"/>
  <c r="Z359" i="10" s="1"/>
  <c r="Y358" i="10"/>
  <c r="Z358" i="10" s="1"/>
  <c r="Y357" i="10"/>
  <c r="Z357" i="10" s="1"/>
  <c r="Y356" i="10"/>
  <c r="Z356" i="10" s="1"/>
  <c r="Y355" i="10"/>
  <c r="Z355" i="10" s="1"/>
  <c r="Y354" i="10"/>
  <c r="Z354" i="10" s="1"/>
  <c r="Y353" i="10"/>
  <c r="Z353" i="10" s="1"/>
  <c r="Y352" i="10"/>
  <c r="Z352" i="10" s="1"/>
  <c r="Y351" i="10"/>
  <c r="Z351" i="10" s="1"/>
  <c r="Y350" i="10"/>
  <c r="Z350" i="10" s="1"/>
  <c r="Y349" i="10"/>
  <c r="Z349" i="10" s="1"/>
  <c r="Y348" i="10"/>
  <c r="Z348" i="10" s="1"/>
  <c r="Y347" i="10"/>
  <c r="Z347" i="10" s="1"/>
  <c r="Y346" i="10"/>
  <c r="Z346" i="10" s="1"/>
  <c r="Y345" i="10"/>
  <c r="Z345" i="10" s="1"/>
  <c r="Y344" i="10"/>
  <c r="Z344" i="10" s="1"/>
  <c r="Y343" i="10"/>
  <c r="Z343" i="10" s="1"/>
  <c r="Y342" i="10"/>
  <c r="Z342" i="10" s="1"/>
  <c r="Y341" i="10"/>
  <c r="Z341" i="10" s="1"/>
  <c r="Y340" i="10"/>
  <c r="Z340" i="10" s="1"/>
  <c r="Y339" i="10"/>
  <c r="Z339" i="10" s="1"/>
  <c r="Y338" i="10"/>
  <c r="Z338" i="10" s="1"/>
  <c r="Y337" i="10"/>
  <c r="Z337" i="10" s="1"/>
  <c r="Y336" i="10"/>
  <c r="Z336" i="10" s="1"/>
  <c r="Y335" i="10"/>
  <c r="Z335" i="10" s="1"/>
  <c r="Y334" i="10"/>
  <c r="Z334" i="10" s="1"/>
  <c r="Y333" i="10"/>
  <c r="Z333" i="10" s="1"/>
  <c r="Y332" i="10"/>
  <c r="Z332" i="10" s="1"/>
  <c r="Y331" i="10"/>
  <c r="Z331" i="10" s="1"/>
  <c r="Y330" i="10"/>
  <c r="Z330" i="10" s="1"/>
  <c r="Y329" i="10"/>
  <c r="Z329" i="10" s="1"/>
  <c r="Y328" i="10"/>
  <c r="Z328" i="10" s="1"/>
  <c r="Y327" i="10"/>
  <c r="Z327" i="10" s="1"/>
  <c r="Y326" i="10"/>
  <c r="Z326" i="10" s="1"/>
  <c r="Y325" i="10"/>
  <c r="Z325" i="10" s="1"/>
  <c r="Y324" i="10"/>
  <c r="Z324" i="10" s="1"/>
  <c r="Y323" i="10"/>
  <c r="Z323" i="10" s="1"/>
  <c r="Y322" i="10"/>
  <c r="Z322" i="10" s="1"/>
  <c r="Y321" i="10"/>
  <c r="Z321" i="10" s="1"/>
  <c r="Y320" i="10"/>
  <c r="Z320" i="10" s="1"/>
  <c r="Y319" i="10"/>
  <c r="Z319" i="10" s="1"/>
  <c r="Y318" i="10"/>
  <c r="Z318" i="10" s="1"/>
  <c r="Y317" i="10"/>
  <c r="Z317" i="10" s="1"/>
  <c r="Y316" i="10"/>
  <c r="Z316" i="10" s="1"/>
  <c r="Y315" i="10"/>
  <c r="Z315" i="10" s="1"/>
  <c r="Y314" i="10"/>
  <c r="Z314" i="10" s="1"/>
  <c r="Y313" i="10"/>
  <c r="Z313" i="10" s="1"/>
  <c r="Y312" i="10"/>
  <c r="Z312" i="10" s="1"/>
  <c r="Y311" i="10"/>
  <c r="Z311" i="10" s="1"/>
  <c r="Y310" i="10"/>
  <c r="Z310" i="10" s="1"/>
  <c r="Y309" i="10"/>
  <c r="Z309" i="10" s="1"/>
  <c r="Y308" i="10"/>
  <c r="Z308" i="10" s="1"/>
  <c r="Y307" i="10"/>
  <c r="Z307" i="10" s="1"/>
  <c r="Y306" i="10"/>
  <c r="Z306" i="10" s="1"/>
  <c r="Y305" i="10"/>
  <c r="Z305" i="10" s="1"/>
  <c r="Y304" i="10"/>
  <c r="Z304" i="10" s="1"/>
  <c r="Y303" i="10"/>
  <c r="Z303" i="10" s="1"/>
  <c r="Y302" i="10"/>
  <c r="Z302" i="10" s="1"/>
  <c r="Y301" i="10"/>
  <c r="Z301" i="10" s="1"/>
  <c r="Y300" i="10"/>
  <c r="Z300" i="10" s="1"/>
  <c r="Y299" i="10"/>
  <c r="Z299" i="10" s="1"/>
  <c r="Y298" i="10"/>
  <c r="Z298" i="10" s="1"/>
  <c r="Y297" i="10"/>
  <c r="Z297" i="10" s="1"/>
  <c r="Y296" i="10"/>
  <c r="Z296" i="10" s="1"/>
  <c r="Y295" i="10"/>
  <c r="Z295" i="10" s="1"/>
  <c r="Y294" i="10"/>
  <c r="Z294" i="10" s="1"/>
  <c r="Y293" i="10"/>
  <c r="Z293" i="10" s="1"/>
  <c r="Y292" i="10"/>
  <c r="Z292" i="10" s="1"/>
  <c r="Y291" i="10"/>
  <c r="Z291" i="10" s="1"/>
  <c r="Y290" i="10"/>
  <c r="Z290" i="10" s="1"/>
  <c r="Y289" i="10"/>
  <c r="Z289" i="10" s="1"/>
  <c r="Y288" i="10"/>
  <c r="Z288" i="10" s="1"/>
  <c r="Y287" i="10"/>
  <c r="Z287" i="10" s="1"/>
  <c r="Y286" i="10"/>
  <c r="Z286" i="10" s="1"/>
  <c r="Y285" i="10"/>
  <c r="Z285" i="10" s="1"/>
  <c r="Y284" i="10"/>
  <c r="Z284" i="10" s="1"/>
  <c r="Y283" i="10"/>
  <c r="Z283" i="10" s="1"/>
  <c r="Y282" i="10"/>
  <c r="Z282" i="10" s="1"/>
  <c r="Y281" i="10"/>
  <c r="Z281" i="10" s="1"/>
  <c r="Y280" i="10"/>
  <c r="Z280" i="10" s="1"/>
  <c r="Y279" i="10"/>
  <c r="Z279" i="10" s="1"/>
  <c r="Y278" i="10"/>
  <c r="Z278" i="10" s="1"/>
  <c r="Y277" i="10"/>
  <c r="Z277" i="10" s="1"/>
  <c r="Y276" i="10"/>
  <c r="Z276" i="10" s="1"/>
  <c r="Y275" i="10"/>
  <c r="Z275" i="10" s="1"/>
  <c r="Y274" i="10"/>
  <c r="Z274" i="10" s="1"/>
  <c r="Y273" i="10"/>
  <c r="Z273" i="10" s="1"/>
  <c r="Y272" i="10"/>
  <c r="Z272" i="10" s="1"/>
  <c r="Y271" i="10"/>
  <c r="Z271" i="10" s="1"/>
  <c r="Y270" i="10"/>
  <c r="Z270" i="10" s="1"/>
  <c r="Y269" i="10"/>
  <c r="Z269" i="10" s="1"/>
  <c r="Y268" i="10"/>
  <c r="Z268" i="10" s="1"/>
  <c r="Y267" i="10"/>
  <c r="Z267" i="10" s="1"/>
  <c r="Y266" i="10"/>
  <c r="Z266" i="10" s="1"/>
  <c r="Y265" i="10"/>
  <c r="Z265" i="10" s="1"/>
  <c r="Y264" i="10"/>
  <c r="Z264" i="10" s="1"/>
  <c r="Y263" i="10"/>
  <c r="Z263" i="10" s="1"/>
  <c r="Y262" i="10"/>
  <c r="Z262" i="10" s="1"/>
  <c r="Y261" i="10"/>
  <c r="Z261" i="10" s="1"/>
  <c r="Y260" i="10"/>
  <c r="Z260" i="10" s="1"/>
  <c r="Y259" i="10"/>
  <c r="Z259" i="10" s="1"/>
  <c r="Y258" i="10"/>
  <c r="Z258" i="10" s="1"/>
  <c r="Y257" i="10"/>
  <c r="Z257" i="10" s="1"/>
  <c r="Y256" i="10"/>
  <c r="Z256" i="10" s="1"/>
  <c r="Y255" i="10"/>
  <c r="Z255" i="10" s="1"/>
  <c r="Y254" i="10"/>
  <c r="Z254" i="10" s="1"/>
  <c r="Y253" i="10"/>
  <c r="Z253" i="10" s="1"/>
  <c r="Y252" i="10"/>
  <c r="Z252" i="10" s="1"/>
  <c r="Y251" i="10"/>
  <c r="Z251" i="10" s="1"/>
  <c r="Y250" i="10"/>
  <c r="Z250" i="10" s="1"/>
  <c r="Y249" i="10"/>
  <c r="Z249" i="10" s="1"/>
  <c r="Y248" i="10"/>
  <c r="Z248" i="10" s="1"/>
  <c r="Y247" i="10"/>
  <c r="Z247" i="10" s="1"/>
  <c r="Y246" i="10"/>
  <c r="Z246" i="10" s="1"/>
  <c r="Y245" i="10"/>
  <c r="Z245" i="10" s="1"/>
  <c r="Y244" i="10"/>
  <c r="Z244" i="10" s="1"/>
  <c r="Y243" i="10"/>
  <c r="Z243" i="10" s="1"/>
  <c r="Y242" i="10"/>
  <c r="Z242" i="10" s="1"/>
  <c r="Y241" i="10"/>
  <c r="Z241" i="10" s="1"/>
  <c r="Y240" i="10"/>
  <c r="Z240" i="10" s="1"/>
  <c r="Y239" i="10"/>
  <c r="Z239" i="10" s="1"/>
  <c r="Y238" i="10"/>
  <c r="Z238" i="10" s="1"/>
  <c r="Y237" i="10"/>
  <c r="Z237" i="10" s="1"/>
  <c r="Y236" i="10"/>
  <c r="Z236" i="10" s="1"/>
  <c r="Y235" i="10"/>
  <c r="Z235" i="10" s="1"/>
  <c r="Y234" i="10"/>
  <c r="Z234" i="10" s="1"/>
  <c r="Y233" i="10"/>
  <c r="Z233" i="10" s="1"/>
  <c r="Y232" i="10"/>
  <c r="Z232" i="10" s="1"/>
  <c r="Y231" i="10"/>
  <c r="Z231" i="10" s="1"/>
  <c r="Y230" i="10"/>
  <c r="Z230" i="10" s="1"/>
  <c r="Y229" i="10"/>
  <c r="Z229" i="10" s="1"/>
  <c r="Y228" i="10"/>
  <c r="Z228" i="10" s="1"/>
  <c r="Y227" i="10"/>
  <c r="Z227" i="10" s="1"/>
  <c r="Y226" i="10"/>
  <c r="Z226" i="10" s="1"/>
  <c r="Y225" i="10"/>
  <c r="Z225" i="10" s="1"/>
  <c r="Y224" i="10"/>
  <c r="Z224" i="10" s="1"/>
  <c r="Y223" i="10"/>
  <c r="Z223" i="10" s="1"/>
  <c r="Y222" i="10"/>
  <c r="Z222" i="10" s="1"/>
  <c r="Y221" i="10"/>
  <c r="Z221" i="10" s="1"/>
  <c r="Y220" i="10"/>
  <c r="Z220" i="10" s="1"/>
  <c r="Y219" i="10"/>
  <c r="Z219" i="10" s="1"/>
  <c r="Y218" i="10"/>
  <c r="Z218" i="10" s="1"/>
  <c r="Y217" i="10"/>
  <c r="Z217" i="10" s="1"/>
  <c r="Y216" i="10"/>
  <c r="Z216" i="10" s="1"/>
  <c r="Y215" i="10"/>
  <c r="Z215" i="10" s="1"/>
  <c r="Y214" i="10"/>
  <c r="Z214" i="10" s="1"/>
  <c r="Y213" i="10"/>
  <c r="Z213" i="10" s="1"/>
  <c r="Y212" i="10"/>
  <c r="Z212" i="10" s="1"/>
  <c r="Y211" i="10"/>
  <c r="Z211" i="10" s="1"/>
  <c r="Y210" i="10"/>
  <c r="Z210" i="10" s="1"/>
  <c r="Y209" i="10"/>
  <c r="Z209" i="10" s="1"/>
  <c r="Y208" i="10"/>
  <c r="Z208" i="10" s="1"/>
  <c r="Y207" i="10"/>
  <c r="Z207" i="10" s="1"/>
  <c r="Y206" i="10"/>
  <c r="Z206" i="10" s="1"/>
  <c r="Y205" i="10"/>
  <c r="Z205" i="10" s="1"/>
  <c r="Y204" i="10"/>
  <c r="Z204" i="10" s="1"/>
  <c r="Y203" i="10"/>
  <c r="Z203" i="10" s="1"/>
  <c r="Y202" i="10"/>
  <c r="Z202" i="10" s="1"/>
  <c r="Y201" i="10"/>
  <c r="Z201" i="10" s="1"/>
  <c r="Y200" i="10"/>
  <c r="Z200" i="10" s="1"/>
  <c r="Y199" i="10"/>
  <c r="Z199" i="10" s="1"/>
  <c r="Y198" i="10"/>
  <c r="Z198" i="10" s="1"/>
  <c r="Y197" i="10"/>
  <c r="Z197" i="10" s="1"/>
  <c r="Y196" i="10"/>
  <c r="Z196" i="10" s="1"/>
  <c r="Y195" i="10"/>
  <c r="Z195" i="10" s="1"/>
  <c r="Y194" i="10"/>
  <c r="Z194" i="10" s="1"/>
  <c r="Y193" i="10"/>
  <c r="Z193" i="10" s="1"/>
  <c r="Y192" i="10"/>
  <c r="Z192" i="10" s="1"/>
  <c r="Y191" i="10"/>
  <c r="Z191" i="10" s="1"/>
  <c r="Y190" i="10"/>
  <c r="Z190" i="10" s="1"/>
  <c r="Y189" i="10"/>
  <c r="Z189" i="10" s="1"/>
  <c r="Y188" i="10"/>
  <c r="Z188" i="10" s="1"/>
  <c r="Y187" i="10"/>
  <c r="Z187" i="10" s="1"/>
  <c r="Y186" i="10"/>
  <c r="Z186" i="10" s="1"/>
  <c r="Y185" i="10"/>
  <c r="Z185" i="10" s="1"/>
  <c r="Y184" i="10"/>
  <c r="Z184" i="10" s="1"/>
  <c r="Y183" i="10"/>
  <c r="Z183" i="10" s="1"/>
  <c r="Y182" i="10"/>
  <c r="Z182" i="10" s="1"/>
  <c r="Y181" i="10"/>
  <c r="Z181" i="10" s="1"/>
  <c r="Y180" i="10"/>
  <c r="Z180" i="10" s="1"/>
  <c r="Y179" i="10"/>
  <c r="Z179" i="10" s="1"/>
  <c r="Y178" i="10"/>
  <c r="Z178" i="10" s="1"/>
  <c r="Y177" i="10"/>
  <c r="Z177" i="10" s="1"/>
  <c r="Y176" i="10"/>
  <c r="Z176" i="10" s="1"/>
  <c r="Y175" i="10"/>
  <c r="Z175" i="10" s="1"/>
  <c r="Y174" i="10"/>
  <c r="Z174" i="10" s="1"/>
  <c r="Y173" i="10"/>
  <c r="Z173" i="10" s="1"/>
  <c r="Y172" i="10"/>
  <c r="Z172" i="10" s="1"/>
  <c r="Y171" i="10"/>
  <c r="Z171" i="10" s="1"/>
  <c r="Y170" i="10"/>
  <c r="Z170" i="10" s="1"/>
  <c r="Y169" i="10"/>
  <c r="Z169" i="10" s="1"/>
  <c r="Y168" i="10"/>
  <c r="Z168" i="10" s="1"/>
  <c r="Y167" i="10"/>
  <c r="Z167" i="10" s="1"/>
  <c r="Y166" i="10"/>
  <c r="Z166" i="10" s="1"/>
  <c r="Y165" i="10"/>
  <c r="Z165" i="10" s="1"/>
  <c r="Y164" i="10"/>
  <c r="Z164" i="10" s="1"/>
  <c r="Y163" i="10"/>
  <c r="Z163" i="10" s="1"/>
  <c r="Y162" i="10"/>
  <c r="Z162" i="10" s="1"/>
  <c r="Y161" i="10"/>
  <c r="Z161" i="10" s="1"/>
  <c r="Y160" i="10"/>
  <c r="Z160" i="10" s="1"/>
  <c r="Y159" i="10"/>
  <c r="Z159" i="10" s="1"/>
  <c r="Y158" i="10"/>
  <c r="Z158" i="10" s="1"/>
  <c r="Y157" i="10"/>
  <c r="Z157" i="10" s="1"/>
  <c r="Y156" i="10"/>
  <c r="Z156" i="10" s="1"/>
  <c r="Y155" i="10"/>
  <c r="Z155" i="10" s="1"/>
  <c r="Y154" i="10"/>
  <c r="Z154" i="10" s="1"/>
  <c r="Y153" i="10"/>
  <c r="Z153" i="10" s="1"/>
  <c r="Y152" i="10"/>
  <c r="Z152" i="10" s="1"/>
  <c r="Y151" i="10"/>
  <c r="Z151" i="10" s="1"/>
  <c r="Y150" i="10"/>
  <c r="Z150" i="10" s="1"/>
  <c r="Y149" i="10"/>
  <c r="Z149" i="10" s="1"/>
  <c r="Y148" i="10"/>
  <c r="Z148" i="10" s="1"/>
  <c r="Y147" i="10"/>
  <c r="Z147" i="10" s="1"/>
  <c r="Y146" i="10"/>
  <c r="Z146" i="10" s="1"/>
  <c r="Y145" i="10"/>
  <c r="Z145" i="10" s="1"/>
  <c r="Y144" i="10"/>
  <c r="Z144" i="10" s="1"/>
  <c r="Y143" i="10"/>
  <c r="Z143" i="10" s="1"/>
  <c r="Y142" i="10"/>
  <c r="Z142" i="10" s="1"/>
  <c r="Y141" i="10"/>
  <c r="Z141" i="10" s="1"/>
  <c r="Y140" i="10"/>
  <c r="Z140" i="10" s="1"/>
  <c r="Y139" i="10"/>
  <c r="Z139" i="10" s="1"/>
  <c r="Y138" i="10"/>
  <c r="Z138" i="10" s="1"/>
  <c r="Y137" i="10"/>
  <c r="Z137" i="10" s="1"/>
  <c r="Y136" i="10"/>
  <c r="Z136" i="10" s="1"/>
  <c r="Y135" i="10"/>
  <c r="Z135" i="10" s="1"/>
  <c r="Y134" i="10"/>
  <c r="Z134" i="10" s="1"/>
  <c r="Y133" i="10"/>
  <c r="Z133" i="10" s="1"/>
  <c r="Y132" i="10"/>
  <c r="Z132" i="10" s="1"/>
  <c r="Y131" i="10"/>
  <c r="Z131" i="10" s="1"/>
  <c r="Y130" i="10"/>
  <c r="Z130" i="10" s="1"/>
  <c r="Y129" i="10"/>
  <c r="Z129" i="10" s="1"/>
  <c r="Y128" i="10"/>
  <c r="Z128" i="10" s="1"/>
  <c r="Y127" i="10"/>
  <c r="Z127" i="10" s="1"/>
  <c r="Y126" i="10"/>
  <c r="Z126" i="10" s="1"/>
  <c r="Y125" i="10"/>
  <c r="Z125" i="10" s="1"/>
  <c r="Y124" i="10"/>
  <c r="Z124" i="10" s="1"/>
  <c r="Y123" i="10"/>
  <c r="Z123" i="10" s="1"/>
  <c r="Y122" i="10"/>
  <c r="Z122" i="10" s="1"/>
  <c r="Y121" i="10"/>
  <c r="Z121" i="10" s="1"/>
  <c r="Y120" i="10"/>
  <c r="Z120" i="10" s="1"/>
  <c r="Y119" i="10"/>
  <c r="Z119" i="10" s="1"/>
  <c r="Y118" i="10"/>
  <c r="Z118" i="10" s="1"/>
  <c r="Y117" i="10"/>
  <c r="Z117" i="10" s="1"/>
  <c r="Y116" i="10"/>
  <c r="Z116" i="10" s="1"/>
  <c r="Y115" i="10"/>
  <c r="Z115" i="10" s="1"/>
  <c r="Y114" i="10"/>
  <c r="Z114" i="10" s="1"/>
  <c r="Y113" i="10"/>
  <c r="Z113" i="10" s="1"/>
  <c r="Y112" i="10"/>
  <c r="Z112" i="10" s="1"/>
  <c r="Y111" i="10"/>
  <c r="Z111" i="10" s="1"/>
  <c r="Y110" i="10"/>
  <c r="Z110" i="10" s="1"/>
  <c r="Y109" i="10"/>
  <c r="Z109" i="10" s="1"/>
  <c r="Y108" i="10"/>
  <c r="Z108" i="10" s="1"/>
  <c r="Y107" i="10"/>
  <c r="Z107" i="10" s="1"/>
  <c r="Y106" i="10"/>
  <c r="Z106" i="10" s="1"/>
  <c r="Y105" i="10"/>
  <c r="Z105" i="10" s="1"/>
  <c r="Y104" i="10"/>
  <c r="Z104" i="10" s="1"/>
  <c r="Y103" i="10"/>
  <c r="Z103" i="10" s="1"/>
  <c r="Y102" i="10"/>
  <c r="Z102" i="10" s="1"/>
  <c r="Y101" i="10"/>
  <c r="Z101" i="10" s="1"/>
  <c r="Y100" i="10"/>
  <c r="Z100" i="10" s="1"/>
  <c r="Y99" i="10"/>
  <c r="Z99" i="10" s="1"/>
  <c r="Y98" i="10"/>
  <c r="Z98" i="10" s="1"/>
  <c r="Y97" i="10"/>
  <c r="Z97" i="10" s="1"/>
  <c r="Y96" i="10"/>
  <c r="Z96" i="10" s="1"/>
  <c r="Y95" i="10"/>
  <c r="Z95" i="10" s="1"/>
  <c r="Y94" i="10"/>
  <c r="Z94" i="10" s="1"/>
  <c r="Y93" i="10"/>
  <c r="Z93" i="10" s="1"/>
  <c r="Y92" i="10"/>
  <c r="Z92" i="10" s="1"/>
  <c r="Y91" i="10"/>
  <c r="Z91" i="10" s="1"/>
  <c r="Y90" i="10"/>
  <c r="Z90" i="10" s="1"/>
  <c r="Y89" i="10"/>
  <c r="Z89" i="10" s="1"/>
  <c r="Y88" i="10"/>
  <c r="Z88" i="10" s="1"/>
  <c r="Y87" i="10"/>
  <c r="Z87" i="10" s="1"/>
  <c r="Y86" i="10"/>
  <c r="Z86" i="10" s="1"/>
  <c r="Y85" i="10"/>
  <c r="Z85" i="10" s="1"/>
  <c r="Y84" i="10"/>
  <c r="Z84" i="10" s="1"/>
  <c r="Y83" i="10"/>
  <c r="Z83" i="10" s="1"/>
  <c r="Y82" i="10"/>
  <c r="Z82" i="10" s="1"/>
  <c r="Y81" i="10"/>
  <c r="Z81" i="10" s="1"/>
  <c r="Y80" i="10"/>
  <c r="Z80" i="10" s="1"/>
  <c r="Y79" i="10"/>
  <c r="Z79" i="10" s="1"/>
  <c r="Y78" i="10"/>
  <c r="Z78" i="10" s="1"/>
  <c r="Y77" i="10"/>
  <c r="Z77" i="10" s="1"/>
  <c r="Y76" i="10"/>
  <c r="Z76" i="10" s="1"/>
  <c r="Y75" i="10"/>
  <c r="Z75" i="10" s="1"/>
  <c r="Y74" i="10"/>
  <c r="Z74" i="10" s="1"/>
  <c r="Y73" i="10"/>
  <c r="Z73" i="10" s="1"/>
  <c r="Y72" i="10"/>
  <c r="Z72" i="10" s="1"/>
  <c r="Y71" i="10"/>
  <c r="Z71" i="10" s="1"/>
  <c r="Y70" i="10"/>
  <c r="Z70" i="10" s="1"/>
  <c r="Y69" i="10"/>
  <c r="Z69" i="10" s="1"/>
  <c r="Y68" i="10"/>
  <c r="Z68" i="10" s="1"/>
  <c r="Y67" i="10"/>
  <c r="Z67" i="10" s="1"/>
  <c r="Y66" i="10"/>
  <c r="Z66" i="10" s="1"/>
  <c r="Y65" i="10"/>
  <c r="Z65" i="10" s="1"/>
  <c r="Y64" i="10"/>
  <c r="Z64" i="10" s="1"/>
  <c r="Y63" i="10"/>
  <c r="Z63" i="10" s="1"/>
  <c r="Y62" i="10"/>
  <c r="Z62" i="10" s="1"/>
  <c r="Y61" i="10"/>
  <c r="Z61" i="10" s="1"/>
  <c r="Y60" i="10"/>
  <c r="Z60" i="10" s="1"/>
  <c r="Y59" i="10"/>
  <c r="Z59" i="10" s="1"/>
  <c r="Y58" i="10"/>
  <c r="Z58" i="10" s="1"/>
  <c r="Y57" i="10"/>
  <c r="Z57" i="10" s="1"/>
  <c r="Y56" i="10"/>
  <c r="Z56" i="10" s="1"/>
  <c r="Y55" i="10"/>
  <c r="Z55" i="10" s="1"/>
  <c r="Y54" i="10"/>
  <c r="Z54" i="10" s="1"/>
  <c r="Y53" i="10"/>
  <c r="Z53" i="10" s="1"/>
  <c r="Y52" i="10"/>
  <c r="Z52" i="10" s="1"/>
  <c r="Y51" i="10"/>
  <c r="Z51" i="10" s="1"/>
  <c r="Y50" i="10"/>
  <c r="Z50" i="10" s="1"/>
  <c r="Y49" i="10"/>
  <c r="Z49" i="10" s="1"/>
  <c r="Y48" i="10"/>
  <c r="Z48" i="10" s="1"/>
  <c r="Y47" i="10"/>
  <c r="Z47" i="10" s="1"/>
  <c r="Y46" i="10"/>
  <c r="Z46" i="10" s="1"/>
  <c r="Y45" i="10"/>
  <c r="Z45" i="10" s="1"/>
  <c r="Y44" i="10"/>
  <c r="Z44" i="10" s="1"/>
  <c r="Y43" i="10"/>
  <c r="Z43" i="10" s="1"/>
  <c r="Y42" i="10"/>
  <c r="Z42" i="10" s="1"/>
  <c r="Y41" i="10"/>
  <c r="Z41" i="10" s="1"/>
  <c r="Y40" i="10"/>
  <c r="Z40" i="10" s="1"/>
  <c r="Y39" i="10"/>
  <c r="Z39" i="10" s="1"/>
  <c r="Y38" i="10"/>
  <c r="Z38" i="10" s="1"/>
  <c r="Y37" i="10"/>
  <c r="Z37" i="10" s="1"/>
  <c r="Y36" i="10"/>
  <c r="Z36" i="10" s="1"/>
  <c r="Y35" i="10"/>
  <c r="Z35" i="10" s="1"/>
  <c r="Y34" i="10"/>
  <c r="Z34" i="10" s="1"/>
  <c r="Y33" i="10"/>
  <c r="Z33" i="10" s="1"/>
  <c r="Y32" i="10"/>
  <c r="Z32" i="10" s="1"/>
  <c r="Y31" i="10"/>
  <c r="Z31" i="10" s="1"/>
  <c r="Y30" i="10"/>
  <c r="Z30" i="10" s="1"/>
  <c r="Y29" i="10"/>
  <c r="Z29" i="10" s="1"/>
  <c r="Y28" i="10"/>
  <c r="Z28" i="10" s="1"/>
  <c r="Y27" i="10"/>
  <c r="Z27" i="10" s="1"/>
  <c r="Y26" i="10"/>
  <c r="Z26" i="10" s="1"/>
  <c r="Y25" i="10"/>
  <c r="Z25" i="10" s="1"/>
  <c r="Y24" i="10"/>
  <c r="Z24" i="10" s="1"/>
  <c r="Y23" i="10"/>
  <c r="Z23" i="10" s="1"/>
  <c r="Y22" i="10"/>
  <c r="Z22" i="10" s="1"/>
  <c r="Y21" i="10"/>
  <c r="Z21" i="10" s="1"/>
  <c r="Y20" i="10"/>
  <c r="Z20" i="10" s="1"/>
  <c r="Y19" i="10"/>
  <c r="Z19" i="10" s="1"/>
  <c r="Y18" i="10"/>
  <c r="Z18" i="10" s="1"/>
  <c r="Y17" i="10"/>
  <c r="Z17" i="10" s="1"/>
  <c r="Y16" i="10"/>
  <c r="Z16" i="10" s="1"/>
  <c r="Y15" i="10"/>
  <c r="Z15" i="10" s="1"/>
  <c r="Y14" i="10"/>
  <c r="Z14" i="10" s="1"/>
  <c r="Y13" i="10"/>
  <c r="Z13" i="10" s="1"/>
  <c r="Y12" i="10"/>
  <c r="Z12" i="10" s="1"/>
  <c r="Y11" i="10"/>
  <c r="Z11" i="10" s="1"/>
  <c r="Y10" i="10"/>
  <c r="Z10" i="10" s="1"/>
  <c r="Y9" i="10"/>
  <c r="Z9" i="10" s="1"/>
  <c r="Y8" i="10"/>
  <c r="Z8" i="10" s="1"/>
  <c r="Y7" i="10"/>
  <c r="Z7" i="10" s="1"/>
  <c r="Y6" i="10"/>
  <c r="Z6" i="10" s="1"/>
  <c r="Y5" i="10"/>
  <c r="Z5" i="10" s="1"/>
  <c r="Y4" i="10"/>
  <c r="Z4" i="10" s="1"/>
  <c r="R1000" i="9"/>
  <c r="R999" i="9"/>
  <c r="R998" i="9"/>
  <c r="R997" i="9"/>
  <c r="R996" i="9"/>
  <c r="R995" i="9"/>
  <c r="R994" i="9"/>
  <c r="R993" i="9"/>
  <c r="R992" i="9"/>
  <c r="R991" i="9"/>
  <c r="R990" i="9"/>
  <c r="R989" i="9"/>
  <c r="R988" i="9"/>
  <c r="R987" i="9"/>
  <c r="R986" i="9"/>
  <c r="R985" i="9"/>
  <c r="R984" i="9"/>
  <c r="R983" i="9"/>
  <c r="R982" i="9"/>
  <c r="R981" i="9"/>
  <c r="R980" i="9"/>
  <c r="R979" i="9"/>
  <c r="R978" i="9"/>
  <c r="R977" i="9"/>
  <c r="R976" i="9"/>
  <c r="R975" i="9"/>
  <c r="R974" i="9"/>
  <c r="R973" i="9"/>
  <c r="R972" i="9"/>
  <c r="R971" i="9"/>
  <c r="R970" i="9"/>
  <c r="R969" i="9"/>
  <c r="R968" i="9"/>
  <c r="R967" i="9"/>
  <c r="R966" i="9"/>
  <c r="R965" i="9"/>
  <c r="R964" i="9"/>
  <c r="R963" i="9"/>
  <c r="R962" i="9"/>
  <c r="R961" i="9"/>
  <c r="R960" i="9"/>
  <c r="R959" i="9"/>
  <c r="R958" i="9"/>
  <c r="R957" i="9"/>
  <c r="R956" i="9"/>
  <c r="R955" i="9"/>
  <c r="R954" i="9"/>
  <c r="R953" i="9"/>
  <c r="R952" i="9"/>
  <c r="R951" i="9"/>
  <c r="R950" i="9"/>
  <c r="R949" i="9"/>
  <c r="R948" i="9"/>
  <c r="R947" i="9"/>
  <c r="R946" i="9"/>
  <c r="R945" i="9"/>
  <c r="R944" i="9"/>
  <c r="R943" i="9"/>
  <c r="R942" i="9"/>
  <c r="R941" i="9"/>
  <c r="R940" i="9"/>
  <c r="R939" i="9"/>
  <c r="R938" i="9"/>
  <c r="R937" i="9"/>
  <c r="R936" i="9"/>
  <c r="R935" i="9"/>
  <c r="R934" i="9"/>
  <c r="R933" i="9"/>
  <c r="R932" i="9"/>
  <c r="R931" i="9"/>
  <c r="R930" i="9"/>
  <c r="R929" i="9"/>
  <c r="R928" i="9"/>
  <c r="R927" i="9"/>
  <c r="R926" i="9"/>
  <c r="R925" i="9"/>
  <c r="R924" i="9"/>
  <c r="R923" i="9"/>
  <c r="R922" i="9"/>
  <c r="R921" i="9"/>
  <c r="R920" i="9"/>
  <c r="R919" i="9"/>
  <c r="R918" i="9"/>
  <c r="R917" i="9"/>
  <c r="R916" i="9"/>
  <c r="R915" i="9"/>
  <c r="R914" i="9"/>
  <c r="R913" i="9"/>
  <c r="R912" i="9"/>
  <c r="R911" i="9"/>
  <c r="R910" i="9"/>
  <c r="R909" i="9"/>
  <c r="R908" i="9"/>
  <c r="R907" i="9"/>
  <c r="R906" i="9"/>
  <c r="R905" i="9"/>
  <c r="R904" i="9"/>
  <c r="R903" i="9"/>
  <c r="R902" i="9"/>
  <c r="R901" i="9"/>
  <c r="R900" i="9"/>
  <c r="R899" i="9"/>
  <c r="R898" i="9"/>
  <c r="R897" i="9"/>
  <c r="R896" i="9"/>
  <c r="R895" i="9"/>
  <c r="R894" i="9"/>
  <c r="R893" i="9"/>
  <c r="R892" i="9"/>
  <c r="R891" i="9"/>
  <c r="R890" i="9"/>
  <c r="R889" i="9"/>
  <c r="R888" i="9"/>
  <c r="R887" i="9"/>
  <c r="R886" i="9"/>
  <c r="R885" i="9"/>
  <c r="R884" i="9"/>
  <c r="R883" i="9"/>
  <c r="R882" i="9"/>
  <c r="R881" i="9"/>
  <c r="R880" i="9"/>
  <c r="R879" i="9"/>
  <c r="R878" i="9"/>
  <c r="R877" i="9"/>
  <c r="R876" i="9"/>
  <c r="R875" i="9"/>
  <c r="R874" i="9"/>
  <c r="R873" i="9"/>
  <c r="R872" i="9"/>
  <c r="R871" i="9"/>
  <c r="R870" i="9"/>
  <c r="R869" i="9"/>
  <c r="R868" i="9"/>
  <c r="R867" i="9"/>
  <c r="R866" i="9"/>
  <c r="R865" i="9"/>
  <c r="R864" i="9"/>
  <c r="R863" i="9"/>
  <c r="R862" i="9"/>
  <c r="R861" i="9"/>
  <c r="R860" i="9"/>
  <c r="R859" i="9"/>
  <c r="R858" i="9"/>
  <c r="R857" i="9"/>
  <c r="R856" i="9"/>
  <c r="R855" i="9"/>
  <c r="R854" i="9"/>
  <c r="R853" i="9"/>
  <c r="R852" i="9"/>
  <c r="R851" i="9"/>
  <c r="R850" i="9"/>
  <c r="R849" i="9"/>
  <c r="R848" i="9"/>
  <c r="R847" i="9"/>
  <c r="R846" i="9"/>
  <c r="R845" i="9"/>
  <c r="R844" i="9"/>
  <c r="R843" i="9"/>
  <c r="R842" i="9"/>
  <c r="R841" i="9"/>
  <c r="R840" i="9"/>
  <c r="R839" i="9"/>
  <c r="R838" i="9"/>
  <c r="R837" i="9"/>
  <c r="R836" i="9"/>
  <c r="R835" i="9"/>
  <c r="R834" i="9"/>
  <c r="R833" i="9"/>
  <c r="R832" i="9"/>
  <c r="R831" i="9"/>
  <c r="R830" i="9"/>
  <c r="R829" i="9"/>
  <c r="R828" i="9"/>
  <c r="R827" i="9"/>
  <c r="R826" i="9"/>
  <c r="R825" i="9"/>
  <c r="R824" i="9"/>
  <c r="R823" i="9"/>
  <c r="R822" i="9"/>
  <c r="R821" i="9"/>
  <c r="R820" i="9"/>
  <c r="R819" i="9"/>
  <c r="R818" i="9"/>
  <c r="R817" i="9"/>
  <c r="R816" i="9"/>
  <c r="R815" i="9"/>
  <c r="R814" i="9"/>
  <c r="R813" i="9"/>
  <c r="R812" i="9"/>
  <c r="R811" i="9"/>
  <c r="R810" i="9"/>
  <c r="R809" i="9"/>
  <c r="R808" i="9"/>
  <c r="R807" i="9"/>
  <c r="R806" i="9"/>
  <c r="R805" i="9"/>
  <c r="R804" i="9"/>
  <c r="R803" i="9"/>
  <c r="R802" i="9"/>
  <c r="R801" i="9"/>
  <c r="R800" i="9"/>
  <c r="R799" i="9"/>
  <c r="R798" i="9"/>
  <c r="R797" i="9"/>
  <c r="R796" i="9"/>
  <c r="R795" i="9"/>
  <c r="R794" i="9"/>
  <c r="R793" i="9"/>
  <c r="R792" i="9"/>
  <c r="R791" i="9"/>
  <c r="R790" i="9"/>
  <c r="R789" i="9"/>
  <c r="R788" i="9"/>
  <c r="R787" i="9"/>
  <c r="R786" i="9"/>
  <c r="R785" i="9"/>
  <c r="R784" i="9"/>
  <c r="R783" i="9"/>
  <c r="R782" i="9"/>
  <c r="R781" i="9"/>
  <c r="R780" i="9"/>
  <c r="R779" i="9"/>
  <c r="R778" i="9"/>
  <c r="R777" i="9"/>
  <c r="R776" i="9"/>
  <c r="R775" i="9"/>
  <c r="R774" i="9"/>
  <c r="R773" i="9"/>
  <c r="R772" i="9"/>
  <c r="R771" i="9"/>
  <c r="R770" i="9"/>
  <c r="R769" i="9"/>
  <c r="R768" i="9"/>
  <c r="R767" i="9"/>
  <c r="R766" i="9"/>
  <c r="R765" i="9"/>
  <c r="R764" i="9"/>
  <c r="R763" i="9"/>
  <c r="R762" i="9"/>
  <c r="R761" i="9"/>
  <c r="R760" i="9"/>
  <c r="R759" i="9"/>
  <c r="R758" i="9"/>
  <c r="R757" i="9"/>
  <c r="R756" i="9"/>
  <c r="R755" i="9"/>
  <c r="R754" i="9"/>
  <c r="R753" i="9"/>
  <c r="R752" i="9"/>
  <c r="R751" i="9"/>
  <c r="R750" i="9"/>
  <c r="R749" i="9"/>
  <c r="R748" i="9"/>
  <c r="R747" i="9"/>
  <c r="R746" i="9"/>
  <c r="R745" i="9"/>
  <c r="R744" i="9"/>
  <c r="R743" i="9"/>
  <c r="R742" i="9"/>
  <c r="R741" i="9"/>
  <c r="R740" i="9"/>
  <c r="R739" i="9"/>
  <c r="R738" i="9"/>
  <c r="R737" i="9"/>
  <c r="R736" i="9"/>
  <c r="R735" i="9"/>
  <c r="R734" i="9"/>
  <c r="R733" i="9"/>
  <c r="R732" i="9"/>
  <c r="R731" i="9"/>
  <c r="R730" i="9"/>
  <c r="R729" i="9"/>
  <c r="R728" i="9"/>
  <c r="R727" i="9"/>
  <c r="R726" i="9"/>
  <c r="R725" i="9"/>
  <c r="R724" i="9"/>
  <c r="R723" i="9"/>
  <c r="R722" i="9"/>
  <c r="R721" i="9"/>
  <c r="R720" i="9"/>
  <c r="R719" i="9"/>
  <c r="R718" i="9"/>
  <c r="R717" i="9"/>
  <c r="R716" i="9"/>
  <c r="R715" i="9"/>
  <c r="R714" i="9"/>
  <c r="R713" i="9"/>
  <c r="R712" i="9"/>
  <c r="R711" i="9"/>
  <c r="R710" i="9"/>
  <c r="R709" i="9"/>
  <c r="R708" i="9"/>
  <c r="R707" i="9"/>
  <c r="R706" i="9"/>
  <c r="R705" i="9"/>
  <c r="R704" i="9"/>
  <c r="R703" i="9"/>
  <c r="R702" i="9"/>
  <c r="R701" i="9"/>
  <c r="R700" i="9"/>
  <c r="R699" i="9"/>
  <c r="R698" i="9"/>
  <c r="R697" i="9"/>
  <c r="R696" i="9"/>
  <c r="R695" i="9"/>
  <c r="R694" i="9"/>
  <c r="R693" i="9"/>
  <c r="R692" i="9"/>
  <c r="R691" i="9"/>
  <c r="R690" i="9"/>
  <c r="R689" i="9"/>
  <c r="R688" i="9"/>
  <c r="R687" i="9"/>
  <c r="R686" i="9"/>
  <c r="R685" i="9"/>
  <c r="R684" i="9"/>
  <c r="R683" i="9"/>
  <c r="R682" i="9"/>
  <c r="R681" i="9"/>
  <c r="R680" i="9"/>
  <c r="R679" i="9"/>
  <c r="R678" i="9"/>
  <c r="R677" i="9"/>
  <c r="R676" i="9"/>
  <c r="R675" i="9"/>
  <c r="R674" i="9"/>
  <c r="R673" i="9"/>
  <c r="R672" i="9"/>
  <c r="R671" i="9"/>
  <c r="R670" i="9"/>
  <c r="R669" i="9"/>
  <c r="R668" i="9"/>
  <c r="R667" i="9"/>
  <c r="R666" i="9"/>
  <c r="R665" i="9"/>
  <c r="R664" i="9"/>
  <c r="R663" i="9"/>
  <c r="R662" i="9"/>
  <c r="R661" i="9"/>
  <c r="R660" i="9"/>
  <c r="R659" i="9"/>
  <c r="R658" i="9"/>
  <c r="R657" i="9"/>
  <c r="R656" i="9"/>
  <c r="R655" i="9"/>
  <c r="R654" i="9"/>
  <c r="R653" i="9"/>
  <c r="R652" i="9"/>
  <c r="R651" i="9"/>
  <c r="R650" i="9"/>
  <c r="R649" i="9"/>
  <c r="R648" i="9"/>
  <c r="R647" i="9"/>
  <c r="R646" i="9"/>
  <c r="R645" i="9"/>
  <c r="R644" i="9"/>
  <c r="R643" i="9"/>
  <c r="R642" i="9"/>
  <c r="R641" i="9"/>
  <c r="R640" i="9"/>
  <c r="R639" i="9"/>
  <c r="R638" i="9"/>
  <c r="R637" i="9"/>
  <c r="R636" i="9"/>
  <c r="R635" i="9"/>
  <c r="R634" i="9"/>
  <c r="R633" i="9"/>
  <c r="R632" i="9"/>
  <c r="R631" i="9"/>
  <c r="R630" i="9"/>
  <c r="R629" i="9"/>
  <c r="R628" i="9"/>
  <c r="R627" i="9"/>
  <c r="R626" i="9"/>
  <c r="R625" i="9"/>
  <c r="R624" i="9"/>
  <c r="R623" i="9"/>
  <c r="R622" i="9"/>
  <c r="R621" i="9"/>
  <c r="R620" i="9"/>
  <c r="R619" i="9"/>
  <c r="R618" i="9"/>
  <c r="R617" i="9"/>
  <c r="R616" i="9"/>
  <c r="R615" i="9"/>
  <c r="R614" i="9"/>
  <c r="R613" i="9"/>
  <c r="R612" i="9"/>
  <c r="R611" i="9"/>
  <c r="R610" i="9"/>
  <c r="R609" i="9"/>
  <c r="R608" i="9"/>
  <c r="R607" i="9"/>
  <c r="R606" i="9"/>
  <c r="R605" i="9"/>
  <c r="R604" i="9"/>
  <c r="R603" i="9"/>
  <c r="R602" i="9"/>
  <c r="R601" i="9"/>
  <c r="R600" i="9"/>
  <c r="R599" i="9"/>
  <c r="R598" i="9"/>
  <c r="R597" i="9"/>
  <c r="R596" i="9"/>
  <c r="R595" i="9"/>
  <c r="R594" i="9"/>
  <c r="R593" i="9"/>
  <c r="R592" i="9"/>
  <c r="R591" i="9"/>
  <c r="R590" i="9"/>
  <c r="R589" i="9"/>
  <c r="R588" i="9"/>
  <c r="R587" i="9"/>
  <c r="R586" i="9"/>
  <c r="R585" i="9"/>
  <c r="R584" i="9"/>
  <c r="R583" i="9"/>
  <c r="R582" i="9"/>
  <c r="R581" i="9"/>
  <c r="R580" i="9"/>
  <c r="R579" i="9"/>
  <c r="R578" i="9"/>
  <c r="R577" i="9"/>
  <c r="R576" i="9"/>
  <c r="R575" i="9"/>
  <c r="R574" i="9"/>
  <c r="R573" i="9"/>
  <c r="R572" i="9"/>
  <c r="R571" i="9"/>
  <c r="R570" i="9"/>
  <c r="R569" i="9"/>
  <c r="R568" i="9"/>
  <c r="R567" i="9"/>
  <c r="R566" i="9"/>
  <c r="R565" i="9"/>
  <c r="R564" i="9"/>
  <c r="R563" i="9"/>
  <c r="R562" i="9"/>
  <c r="R561" i="9"/>
  <c r="R560" i="9"/>
  <c r="R559" i="9"/>
  <c r="R558" i="9"/>
  <c r="R557" i="9"/>
  <c r="R556" i="9"/>
  <c r="R555" i="9"/>
  <c r="R554" i="9"/>
  <c r="R553" i="9"/>
  <c r="R552" i="9"/>
  <c r="R551" i="9"/>
  <c r="R550" i="9"/>
  <c r="R549" i="9"/>
  <c r="R548" i="9"/>
  <c r="R547" i="9"/>
  <c r="R546" i="9"/>
  <c r="R545" i="9"/>
  <c r="R544" i="9"/>
  <c r="R543" i="9"/>
  <c r="R542" i="9"/>
  <c r="R541" i="9"/>
  <c r="R540" i="9"/>
  <c r="R539" i="9"/>
  <c r="R538" i="9"/>
  <c r="R537" i="9"/>
  <c r="R536" i="9"/>
  <c r="R535" i="9"/>
  <c r="R534" i="9"/>
  <c r="R533" i="9"/>
  <c r="R532" i="9"/>
  <c r="R531" i="9"/>
  <c r="R530" i="9"/>
  <c r="R529" i="9"/>
  <c r="R528" i="9"/>
  <c r="R527" i="9"/>
  <c r="R526" i="9"/>
  <c r="R525" i="9"/>
  <c r="R524" i="9"/>
  <c r="R523" i="9"/>
  <c r="R522" i="9"/>
  <c r="R521" i="9"/>
  <c r="R520" i="9"/>
  <c r="R519" i="9"/>
  <c r="R518" i="9"/>
  <c r="R517" i="9"/>
  <c r="R516" i="9"/>
  <c r="R515" i="9"/>
  <c r="R514" i="9"/>
  <c r="R513" i="9"/>
  <c r="R512" i="9"/>
  <c r="R511" i="9"/>
  <c r="R510" i="9"/>
  <c r="R509" i="9"/>
  <c r="R508" i="9"/>
  <c r="R507" i="9"/>
  <c r="R506" i="9"/>
  <c r="R505" i="9"/>
  <c r="R504" i="9"/>
  <c r="R503" i="9"/>
  <c r="R502" i="9"/>
  <c r="R501" i="9"/>
  <c r="R500" i="9"/>
  <c r="R499" i="9"/>
  <c r="R498" i="9"/>
  <c r="R497" i="9"/>
  <c r="R496" i="9"/>
  <c r="R495" i="9"/>
  <c r="R494" i="9"/>
  <c r="R493" i="9"/>
  <c r="R492" i="9"/>
  <c r="R491" i="9"/>
  <c r="R490" i="9"/>
  <c r="R489" i="9"/>
  <c r="R488" i="9"/>
  <c r="R487" i="9"/>
  <c r="R486" i="9"/>
  <c r="R485" i="9"/>
  <c r="R484" i="9"/>
  <c r="R483" i="9"/>
  <c r="R482" i="9"/>
  <c r="R481" i="9"/>
  <c r="R480" i="9"/>
  <c r="R479" i="9"/>
  <c r="R478" i="9"/>
  <c r="R477" i="9"/>
  <c r="R476" i="9"/>
  <c r="R475" i="9"/>
  <c r="R474" i="9"/>
  <c r="R473" i="9"/>
  <c r="R472" i="9"/>
  <c r="R471" i="9"/>
  <c r="R470" i="9"/>
  <c r="R469" i="9"/>
  <c r="R468" i="9"/>
  <c r="R467" i="9"/>
  <c r="R466" i="9"/>
  <c r="R465" i="9"/>
  <c r="R464" i="9"/>
  <c r="R463" i="9"/>
  <c r="R462" i="9"/>
  <c r="R461" i="9"/>
  <c r="R460" i="9"/>
  <c r="R459" i="9"/>
  <c r="R458" i="9"/>
  <c r="R457" i="9"/>
  <c r="R456" i="9"/>
  <c r="R455" i="9"/>
  <c r="R454" i="9"/>
  <c r="R453" i="9"/>
  <c r="R452" i="9"/>
  <c r="R451" i="9"/>
  <c r="R450" i="9"/>
  <c r="R449" i="9"/>
  <c r="R448" i="9"/>
  <c r="R447" i="9"/>
  <c r="R446" i="9"/>
  <c r="R445" i="9"/>
  <c r="R444" i="9"/>
  <c r="R443" i="9"/>
  <c r="R442" i="9"/>
  <c r="R441" i="9"/>
  <c r="R440" i="9"/>
  <c r="R439" i="9"/>
  <c r="R438" i="9"/>
  <c r="R437" i="9"/>
  <c r="R436" i="9"/>
  <c r="R435" i="9"/>
  <c r="R434" i="9"/>
  <c r="R433" i="9"/>
  <c r="R432" i="9"/>
  <c r="R431" i="9"/>
  <c r="R430" i="9"/>
  <c r="R429" i="9"/>
  <c r="R428" i="9"/>
  <c r="R427" i="9"/>
  <c r="R426" i="9"/>
  <c r="R425" i="9"/>
  <c r="R424" i="9"/>
  <c r="R423" i="9"/>
  <c r="R422" i="9"/>
  <c r="R421" i="9"/>
  <c r="R420" i="9"/>
  <c r="R419" i="9"/>
  <c r="R418" i="9"/>
  <c r="R417" i="9"/>
  <c r="R416" i="9"/>
  <c r="R415" i="9"/>
  <c r="R414" i="9"/>
  <c r="R413" i="9"/>
  <c r="R412" i="9"/>
  <c r="R411" i="9"/>
  <c r="R410" i="9"/>
  <c r="R409" i="9"/>
  <c r="R408" i="9"/>
  <c r="R407" i="9"/>
  <c r="R406" i="9"/>
  <c r="R405" i="9"/>
  <c r="R404" i="9"/>
  <c r="R403" i="9"/>
  <c r="R402" i="9"/>
  <c r="R401" i="9"/>
  <c r="R400" i="9"/>
  <c r="R399" i="9"/>
  <c r="R398" i="9"/>
  <c r="R397" i="9"/>
  <c r="R396" i="9"/>
  <c r="R395" i="9"/>
  <c r="R394" i="9"/>
  <c r="R393" i="9"/>
  <c r="R392" i="9"/>
  <c r="R391" i="9"/>
  <c r="R390" i="9"/>
  <c r="R389" i="9"/>
  <c r="R388" i="9"/>
  <c r="R387" i="9"/>
  <c r="R386" i="9"/>
  <c r="R385" i="9"/>
  <c r="R384" i="9"/>
  <c r="R383" i="9"/>
  <c r="R382" i="9"/>
  <c r="R381" i="9"/>
  <c r="R380" i="9"/>
  <c r="R379" i="9"/>
  <c r="R378" i="9"/>
  <c r="R377" i="9"/>
  <c r="R376" i="9"/>
  <c r="R375" i="9"/>
  <c r="R374" i="9"/>
  <c r="R373" i="9"/>
  <c r="R372" i="9"/>
  <c r="R371" i="9"/>
  <c r="R370" i="9"/>
  <c r="R369" i="9"/>
  <c r="R368" i="9"/>
  <c r="R367" i="9"/>
  <c r="R366" i="9"/>
  <c r="R365" i="9"/>
  <c r="R364" i="9"/>
  <c r="R363" i="9"/>
  <c r="R362" i="9"/>
  <c r="R361" i="9"/>
  <c r="R360" i="9"/>
  <c r="R359" i="9"/>
  <c r="R358" i="9"/>
  <c r="R357" i="9"/>
  <c r="R356" i="9"/>
  <c r="R355" i="9"/>
  <c r="R354" i="9"/>
  <c r="R353" i="9"/>
  <c r="R352" i="9"/>
  <c r="R351" i="9"/>
  <c r="R350" i="9"/>
  <c r="R349" i="9"/>
  <c r="R348" i="9"/>
  <c r="R347" i="9"/>
  <c r="R346" i="9"/>
  <c r="R345" i="9"/>
  <c r="R344" i="9"/>
  <c r="R343" i="9"/>
  <c r="R342" i="9"/>
  <c r="R341" i="9"/>
  <c r="R340" i="9"/>
  <c r="R339" i="9"/>
  <c r="R338" i="9"/>
  <c r="R337" i="9"/>
  <c r="R336" i="9"/>
  <c r="R335" i="9"/>
  <c r="R334" i="9"/>
  <c r="R333" i="9"/>
  <c r="R332" i="9"/>
  <c r="R331" i="9"/>
  <c r="R330" i="9"/>
  <c r="R329" i="9"/>
  <c r="R328" i="9"/>
  <c r="R327" i="9"/>
  <c r="R326" i="9"/>
  <c r="R325" i="9"/>
  <c r="R324" i="9"/>
  <c r="R323" i="9"/>
  <c r="R322" i="9"/>
  <c r="R321" i="9"/>
  <c r="R320" i="9"/>
  <c r="R319" i="9"/>
  <c r="R318" i="9"/>
  <c r="R317" i="9"/>
  <c r="R316" i="9"/>
  <c r="R315" i="9"/>
  <c r="R314" i="9"/>
  <c r="R313" i="9"/>
  <c r="R312" i="9"/>
  <c r="R311" i="9"/>
  <c r="R310" i="9"/>
  <c r="R309" i="9"/>
  <c r="R308" i="9"/>
  <c r="R307" i="9"/>
  <c r="R306" i="9"/>
  <c r="R305" i="9"/>
  <c r="R304" i="9"/>
  <c r="R303" i="9"/>
  <c r="R302" i="9"/>
  <c r="R301" i="9"/>
  <c r="R300" i="9"/>
  <c r="R299" i="9"/>
  <c r="R298" i="9"/>
  <c r="R297" i="9"/>
  <c r="R296" i="9"/>
  <c r="R295" i="9"/>
  <c r="R294" i="9"/>
  <c r="R293" i="9"/>
  <c r="R292" i="9"/>
  <c r="R291" i="9"/>
  <c r="R290" i="9"/>
  <c r="R289" i="9"/>
  <c r="R288" i="9"/>
  <c r="R287" i="9"/>
  <c r="R286" i="9"/>
  <c r="R285" i="9"/>
  <c r="R284" i="9"/>
  <c r="R283" i="9"/>
  <c r="R282" i="9"/>
  <c r="R281" i="9"/>
  <c r="R280" i="9"/>
  <c r="R279" i="9"/>
  <c r="R278" i="9"/>
  <c r="R277" i="9"/>
  <c r="R276" i="9"/>
  <c r="R275" i="9"/>
  <c r="R274" i="9"/>
  <c r="R273" i="9"/>
  <c r="S273" i="9" s="1"/>
  <c r="R272" i="9"/>
  <c r="S272" i="9" s="1"/>
  <c r="R271" i="9"/>
  <c r="S271" i="9" s="1"/>
  <c r="R270" i="9"/>
  <c r="S270" i="9" s="1"/>
  <c r="R269" i="9"/>
  <c r="S269" i="9" s="1"/>
  <c r="R268" i="9"/>
  <c r="S268" i="9" s="1"/>
  <c r="R267" i="9"/>
  <c r="S267" i="9" s="1"/>
  <c r="R266" i="9"/>
  <c r="S266" i="9" s="1"/>
  <c r="R265" i="9"/>
  <c r="S265" i="9" s="1"/>
  <c r="R264" i="9"/>
  <c r="S264" i="9" s="1"/>
  <c r="R263" i="9"/>
  <c r="S263" i="9" s="1"/>
  <c r="R262" i="9"/>
  <c r="S262" i="9" s="1"/>
  <c r="R261" i="9"/>
  <c r="S261" i="9" s="1"/>
  <c r="R260" i="9"/>
  <c r="S260" i="9" s="1"/>
  <c r="R259" i="9"/>
  <c r="S259" i="9" s="1"/>
  <c r="R258" i="9"/>
  <c r="S258" i="9" s="1"/>
  <c r="R257" i="9"/>
  <c r="S257" i="9" s="1"/>
  <c r="R256" i="9"/>
  <c r="S256" i="9" s="1"/>
  <c r="R255" i="9"/>
  <c r="S255" i="9" s="1"/>
  <c r="R254" i="9"/>
  <c r="S254" i="9" s="1"/>
  <c r="R253" i="9"/>
  <c r="S253" i="9" s="1"/>
  <c r="R252" i="9"/>
  <c r="S252" i="9" s="1"/>
  <c r="R251" i="9"/>
  <c r="S251" i="9" s="1"/>
  <c r="R250" i="9"/>
  <c r="S250" i="9" s="1"/>
  <c r="R249" i="9"/>
  <c r="S249" i="9" s="1"/>
  <c r="R248" i="9"/>
  <c r="S248" i="9" s="1"/>
  <c r="R247" i="9"/>
  <c r="S247" i="9" s="1"/>
  <c r="R246" i="9"/>
  <c r="S246" i="9" s="1"/>
  <c r="R245" i="9"/>
  <c r="S245" i="9" s="1"/>
  <c r="R244" i="9"/>
  <c r="S244" i="9" s="1"/>
  <c r="R243" i="9"/>
  <c r="S243" i="9" s="1"/>
  <c r="R242" i="9"/>
  <c r="S242" i="9" s="1"/>
  <c r="R241" i="9"/>
  <c r="S241" i="9" s="1"/>
  <c r="R240" i="9"/>
  <c r="S240" i="9" s="1"/>
  <c r="R239" i="9"/>
  <c r="S239" i="9" s="1"/>
  <c r="R238" i="9"/>
  <c r="S238" i="9" s="1"/>
  <c r="R237" i="9"/>
  <c r="S237" i="9" s="1"/>
  <c r="R236" i="9"/>
  <c r="S236" i="9" s="1"/>
  <c r="R235" i="9"/>
  <c r="S235" i="9" s="1"/>
  <c r="R234" i="9"/>
  <c r="S234" i="9" s="1"/>
  <c r="R233" i="9"/>
  <c r="S233" i="9" s="1"/>
  <c r="R232" i="9"/>
  <c r="S232" i="9" s="1"/>
  <c r="R231" i="9"/>
  <c r="S231" i="9" s="1"/>
  <c r="R230" i="9"/>
  <c r="S230" i="9" s="1"/>
  <c r="R229" i="9"/>
  <c r="S229" i="9" s="1"/>
  <c r="R228" i="9"/>
  <c r="S228" i="9" s="1"/>
  <c r="R227" i="9"/>
  <c r="S227" i="9" s="1"/>
  <c r="R226" i="9"/>
  <c r="S226" i="9" s="1"/>
  <c r="R225" i="9"/>
  <c r="S225" i="9" s="1"/>
  <c r="R224" i="9"/>
  <c r="S224" i="9" s="1"/>
  <c r="R223" i="9"/>
  <c r="S223" i="9" s="1"/>
  <c r="R222" i="9"/>
  <c r="S222" i="9" s="1"/>
  <c r="R221" i="9"/>
  <c r="S221" i="9" s="1"/>
  <c r="R220" i="9"/>
  <c r="S220" i="9" s="1"/>
  <c r="R219" i="9"/>
  <c r="S219" i="9" s="1"/>
  <c r="R218" i="9"/>
  <c r="S218" i="9" s="1"/>
  <c r="R217" i="9"/>
  <c r="S217" i="9" s="1"/>
  <c r="R216" i="9"/>
  <c r="S216" i="9" s="1"/>
  <c r="R215" i="9"/>
  <c r="S215" i="9" s="1"/>
  <c r="R214" i="9"/>
  <c r="S214" i="9" s="1"/>
  <c r="R213" i="9"/>
  <c r="S213" i="9" s="1"/>
  <c r="R212" i="9"/>
  <c r="S212" i="9" s="1"/>
  <c r="R211" i="9"/>
  <c r="S211" i="9" s="1"/>
  <c r="R210" i="9"/>
  <c r="S210" i="9" s="1"/>
  <c r="R209" i="9"/>
  <c r="S209" i="9" s="1"/>
  <c r="R208" i="9"/>
  <c r="S208" i="9" s="1"/>
  <c r="R207" i="9"/>
  <c r="S207" i="9" s="1"/>
  <c r="R206" i="9"/>
  <c r="S206" i="9" s="1"/>
  <c r="R205" i="9"/>
  <c r="S205" i="9" s="1"/>
  <c r="R204" i="9"/>
  <c r="S204" i="9" s="1"/>
  <c r="R203" i="9"/>
  <c r="S203" i="9" s="1"/>
  <c r="R202" i="9"/>
  <c r="S202" i="9" s="1"/>
  <c r="R201" i="9"/>
  <c r="S201" i="9" s="1"/>
  <c r="R200" i="9"/>
  <c r="S200" i="9" s="1"/>
  <c r="R199" i="9"/>
  <c r="S199" i="9" s="1"/>
  <c r="R198" i="9"/>
  <c r="S198" i="9" s="1"/>
  <c r="R197" i="9"/>
  <c r="S197" i="9" s="1"/>
  <c r="R196" i="9"/>
  <c r="S196" i="9" s="1"/>
  <c r="R195" i="9"/>
  <c r="S195" i="9" s="1"/>
  <c r="R194" i="9"/>
  <c r="S194" i="9" s="1"/>
  <c r="R193" i="9"/>
  <c r="S193" i="9" s="1"/>
  <c r="R192" i="9"/>
  <c r="S192" i="9" s="1"/>
  <c r="R191" i="9"/>
  <c r="S191" i="9" s="1"/>
  <c r="R190" i="9"/>
  <c r="S190" i="9" s="1"/>
  <c r="R189" i="9"/>
  <c r="S189" i="9" s="1"/>
  <c r="R188" i="9"/>
  <c r="S188" i="9" s="1"/>
  <c r="R187" i="9"/>
  <c r="S187" i="9" s="1"/>
  <c r="R186" i="9"/>
  <c r="S186" i="9" s="1"/>
  <c r="R185" i="9"/>
  <c r="S185" i="9" s="1"/>
  <c r="R184" i="9"/>
  <c r="S184" i="9" s="1"/>
  <c r="R183" i="9"/>
  <c r="S183" i="9" s="1"/>
  <c r="R182" i="9"/>
  <c r="S182" i="9" s="1"/>
  <c r="R181" i="9"/>
  <c r="S181" i="9" s="1"/>
  <c r="R180" i="9"/>
  <c r="S180" i="9" s="1"/>
  <c r="R179" i="9"/>
  <c r="S179" i="9" s="1"/>
  <c r="R178" i="9"/>
  <c r="S178" i="9" s="1"/>
  <c r="R177" i="9"/>
  <c r="S177" i="9" s="1"/>
  <c r="R176" i="9"/>
  <c r="S176" i="9" s="1"/>
  <c r="R175" i="9"/>
  <c r="S175" i="9" s="1"/>
  <c r="R174" i="9"/>
  <c r="S174" i="9" s="1"/>
  <c r="R173" i="9"/>
  <c r="S173" i="9" s="1"/>
  <c r="R172" i="9"/>
  <c r="S172" i="9" s="1"/>
  <c r="R171" i="9"/>
  <c r="S171" i="9" s="1"/>
  <c r="R170" i="9"/>
  <c r="S170" i="9" s="1"/>
  <c r="R169" i="9"/>
  <c r="S169" i="9" s="1"/>
  <c r="R168" i="9"/>
  <c r="S168" i="9" s="1"/>
  <c r="R167" i="9"/>
  <c r="S167" i="9" s="1"/>
  <c r="R166" i="9"/>
  <c r="S166" i="9" s="1"/>
  <c r="R165" i="9"/>
  <c r="S165" i="9" s="1"/>
  <c r="R164" i="9"/>
  <c r="S164" i="9" s="1"/>
  <c r="R163" i="9"/>
  <c r="S163" i="9" s="1"/>
  <c r="R162" i="9"/>
  <c r="S162" i="9" s="1"/>
  <c r="R161" i="9"/>
  <c r="S161" i="9" s="1"/>
  <c r="R160" i="9"/>
  <c r="S160" i="9" s="1"/>
  <c r="R159" i="9"/>
  <c r="S159" i="9" s="1"/>
  <c r="R158" i="9"/>
  <c r="S158" i="9" s="1"/>
  <c r="R157" i="9"/>
  <c r="S157" i="9" s="1"/>
  <c r="R156" i="9"/>
  <c r="S156" i="9" s="1"/>
  <c r="R155" i="9"/>
  <c r="S155" i="9" s="1"/>
  <c r="R154" i="9"/>
  <c r="S154" i="9" s="1"/>
  <c r="R153" i="9"/>
  <c r="S153" i="9" s="1"/>
  <c r="R152" i="9"/>
  <c r="S152" i="9" s="1"/>
  <c r="R151" i="9"/>
  <c r="S151" i="9" s="1"/>
  <c r="R150" i="9"/>
  <c r="S150" i="9" s="1"/>
  <c r="R149" i="9"/>
  <c r="S149" i="9" s="1"/>
  <c r="R148" i="9"/>
  <c r="S148" i="9" s="1"/>
  <c r="R147" i="9"/>
  <c r="S147" i="9" s="1"/>
  <c r="R146" i="9"/>
  <c r="S146" i="9" s="1"/>
  <c r="R145" i="9"/>
  <c r="S145" i="9" s="1"/>
  <c r="R144" i="9"/>
  <c r="S144" i="9" s="1"/>
  <c r="R143" i="9"/>
  <c r="S143" i="9" s="1"/>
  <c r="R142" i="9"/>
  <c r="S142" i="9" s="1"/>
  <c r="R141" i="9"/>
  <c r="S141" i="9" s="1"/>
  <c r="R140" i="9"/>
  <c r="S140" i="9" s="1"/>
  <c r="R139" i="9"/>
  <c r="S139" i="9" s="1"/>
  <c r="R138" i="9"/>
  <c r="S138" i="9" s="1"/>
  <c r="R137" i="9"/>
  <c r="S137" i="9" s="1"/>
  <c r="R136" i="9"/>
  <c r="S136" i="9" s="1"/>
  <c r="R135" i="9"/>
  <c r="S135" i="9" s="1"/>
  <c r="R134" i="9"/>
  <c r="S134" i="9" s="1"/>
  <c r="R133" i="9"/>
  <c r="S133" i="9" s="1"/>
  <c r="R132" i="9"/>
  <c r="S132" i="9" s="1"/>
  <c r="R131" i="9"/>
  <c r="S131" i="9" s="1"/>
  <c r="R130" i="9"/>
  <c r="S130" i="9" s="1"/>
  <c r="R129" i="9"/>
  <c r="S129" i="9" s="1"/>
  <c r="R128" i="9"/>
  <c r="S128" i="9" s="1"/>
  <c r="R127" i="9"/>
  <c r="S127" i="9" s="1"/>
  <c r="R126" i="9"/>
  <c r="S126" i="9" s="1"/>
  <c r="R125" i="9"/>
  <c r="S125" i="9" s="1"/>
  <c r="R124" i="9"/>
  <c r="S124" i="9" s="1"/>
  <c r="R123" i="9"/>
  <c r="S123" i="9" s="1"/>
  <c r="R122" i="9"/>
  <c r="S122" i="9" s="1"/>
  <c r="R121" i="9"/>
  <c r="S121" i="9" s="1"/>
  <c r="R120" i="9"/>
  <c r="S120" i="9" s="1"/>
  <c r="R119" i="9"/>
  <c r="S119" i="9" s="1"/>
  <c r="R118" i="9"/>
  <c r="S118" i="9" s="1"/>
  <c r="R117" i="9"/>
  <c r="S117" i="9" s="1"/>
  <c r="R116" i="9"/>
  <c r="S116" i="9" s="1"/>
  <c r="R115" i="9"/>
  <c r="S115" i="9" s="1"/>
  <c r="R114" i="9"/>
  <c r="S114" i="9" s="1"/>
  <c r="R113" i="9"/>
  <c r="S113" i="9" s="1"/>
  <c r="R112" i="9"/>
  <c r="S112" i="9" s="1"/>
  <c r="R111" i="9"/>
  <c r="S111" i="9" s="1"/>
  <c r="R110" i="9"/>
  <c r="S110" i="9" s="1"/>
  <c r="R109" i="9"/>
  <c r="S109" i="9" s="1"/>
  <c r="R108" i="9"/>
  <c r="S108" i="9" s="1"/>
  <c r="R107" i="9"/>
  <c r="S107" i="9" s="1"/>
  <c r="R106" i="9"/>
  <c r="S106" i="9" s="1"/>
  <c r="R105" i="9"/>
  <c r="S105" i="9" s="1"/>
  <c r="R104" i="9"/>
  <c r="S104" i="9" s="1"/>
  <c r="R103" i="9"/>
  <c r="S103" i="9" s="1"/>
  <c r="R102" i="9"/>
  <c r="S102" i="9" s="1"/>
  <c r="R101" i="9"/>
  <c r="S101" i="9" s="1"/>
  <c r="R100" i="9"/>
  <c r="S100" i="9" s="1"/>
  <c r="R99" i="9"/>
  <c r="S99" i="9" s="1"/>
  <c r="R98" i="9"/>
  <c r="S98" i="9" s="1"/>
  <c r="R97" i="9"/>
  <c r="S97" i="9" s="1"/>
  <c r="R96" i="9"/>
  <c r="S96" i="9" s="1"/>
  <c r="R95" i="9"/>
  <c r="S95" i="9" s="1"/>
  <c r="R94" i="9"/>
  <c r="S94" i="9" s="1"/>
  <c r="R93" i="9"/>
  <c r="S93" i="9" s="1"/>
  <c r="R92" i="9"/>
  <c r="S92" i="9" s="1"/>
  <c r="R91" i="9"/>
  <c r="S91" i="9" s="1"/>
  <c r="R90" i="9"/>
  <c r="S90" i="9" s="1"/>
  <c r="R89" i="9"/>
  <c r="S89" i="9" s="1"/>
  <c r="R88" i="9"/>
  <c r="S88" i="9" s="1"/>
  <c r="R87" i="9"/>
  <c r="S87" i="9" s="1"/>
  <c r="R86" i="9"/>
  <c r="S86" i="9" s="1"/>
  <c r="R85" i="9"/>
  <c r="S85" i="9" s="1"/>
  <c r="R84" i="9"/>
  <c r="S84" i="9" s="1"/>
  <c r="R83" i="9"/>
  <c r="S83" i="9" s="1"/>
  <c r="R82" i="9"/>
  <c r="S82" i="9" s="1"/>
  <c r="R81" i="9"/>
  <c r="S81" i="9" s="1"/>
  <c r="R80" i="9"/>
  <c r="S80" i="9" s="1"/>
  <c r="R79" i="9"/>
  <c r="S79" i="9" s="1"/>
  <c r="R78" i="9"/>
  <c r="S78" i="9" s="1"/>
  <c r="R77" i="9"/>
  <c r="S77" i="9" s="1"/>
  <c r="R76" i="9"/>
  <c r="S76" i="9" s="1"/>
  <c r="R75" i="9"/>
  <c r="S75" i="9" s="1"/>
  <c r="R74" i="9"/>
  <c r="S74" i="9" s="1"/>
  <c r="R73" i="9"/>
  <c r="S73" i="9" s="1"/>
  <c r="R72" i="9"/>
  <c r="S72" i="9" s="1"/>
  <c r="R71" i="9"/>
  <c r="S71" i="9" s="1"/>
  <c r="R70" i="9"/>
  <c r="S70" i="9" s="1"/>
  <c r="R69" i="9"/>
  <c r="S69" i="9" s="1"/>
  <c r="R68" i="9"/>
  <c r="S68" i="9" s="1"/>
  <c r="R67" i="9"/>
  <c r="S67" i="9" s="1"/>
  <c r="R66" i="9"/>
  <c r="S66" i="9" s="1"/>
  <c r="R65" i="9"/>
  <c r="S65" i="9" s="1"/>
  <c r="R64" i="9"/>
  <c r="S64" i="9" s="1"/>
  <c r="R63" i="9"/>
  <c r="S63" i="9" s="1"/>
  <c r="R62" i="9"/>
  <c r="S62" i="9" s="1"/>
  <c r="R61" i="9"/>
  <c r="S61" i="9" s="1"/>
  <c r="R60" i="9"/>
  <c r="S60" i="9" s="1"/>
  <c r="R59" i="9"/>
  <c r="S59" i="9" s="1"/>
  <c r="R58" i="9"/>
  <c r="S58" i="9" s="1"/>
  <c r="R57" i="9"/>
  <c r="S57" i="9" s="1"/>
  <c r="R56" i="9"/>
  <c r="S56" i="9" s="1"/>
  <c r="R55" i="9"/>
  <c r="S55" i="9" s="1"/>
  <c r="R54" i="9"/>
  <c r="S54" i="9" s="1"/>
  <c r="R53" i="9"/>
  <c r="S53" i="9" s="1"/>
  <c r="R52" i="9"/>
  <c r="S52" i="9" s="1"/>
  <c r="R51" i="9"/>
  <c r="S51" i="9" s="1"/>
  <c r="R50" i="9"/>
  <c r="S50" i="9" s="1"/>
  <c r="R49" i="9"/>
  <c r="S49" i="9" s="1"/>
  <c r="R48" i="9"/>
  <c r="S48" i="9" s="1"/>
  <c r="R47" i="9"/>
  <c r="S47" i="9" s="1"/>
  <c r="R46" i="9"/>
  <c r="S46" i="9" s="1"/>
  <c r="R45" i="9"/>
  <c r="S45" i="9" s="1"/>
  <c r="R44" i="9"/>
  <c r="S44" i="9" s="1"/>
  <c r="R43" i="9"/>
  <c r="S43" i="9" s="1"/>
  <c r="R42" i="9"/>
  <c r="S42" i="9" s="1"/>
  <c r="R41" i="9"/>
  <c r="S41" i="9" s="1"/>
  <c r="R40" i="9"/>
  <c r="S40" i="9" s="1"/>
  <c r="R39" i="9"/>
  <c r="S39" i="9" s="1"/>
  <c r="R38" i="9"/>
  <c r="S38" i="9" s="1"/>
  <c r="R37" i="9"/>
  <c r="S37" i="9" s="1"/>
  <c r="R36" i="9"/>
  <c r="S36" i="9" s="1"/>
  <c r="R35" i="9"/>
  <c r="S35" i="9" s="1"/>
  <c r="R34" i="9"/>
  <c r="S34" i="9" s="1"/>
  <c r="R33" i="9"/>
  <c r="S33" i="9" s="1"/>
  <c r="R32" i="9"/>
  <c r="S32" i="9" s="1"/>
  <c r="R31" i="9"/>
  <c r="S31" i="9" s="1"/>
  <c r="R30" i="9"/>
  <c r="S30" i="9" s="1"/>
  <c r="R29" i="9"/>
  <c r="S29" i="9" s="1"/>
  <c r="R28" i="9"/>
  <c r="S28" i="9" s="1"/>
  <c r="R27" i="9"/>
  <c r="S27" i="9" s="1"/>
  <c r="R26" i="9"/>
  <c r="S26" i="9" s="1"/>
  <c r="R25" i="9"/>
  <c r="S25" i="9" s="1"/>
  <c r="R24" i="9"/>
  <c r="S24" i="9" s="1"/>
  <c r="R23" i="9"/>
  <c r="S23" i="9" s="1"/>
  <c r="R22" i="9"/>
  <c r="S22" i="9" s="1"/>
  <c r="R21" i="9"/>
  <c r="S21" i="9" s="1"/>
  <c r="R20" i="9"/>
  <c r="S20" i="9" s="1"/>
  <c r="R19" i="9"/>
  <c r="S19" i="9" s="1"/>
  <c r="R18" i="9"/>
  <c r="S18" i="9" s="1"/>
  <c r="R17" i="9"/>
  <c r="S17" i="9" s="1"/>
  <c r="R16" i="9"/>
  <c r="S16" i="9" s="1"/>
  <c r="R15" i="9"/>
  <c r="S15" i="9" s="1"/>
  <c r="R14" i="9"/>
  <c r="S14" i="9" s="1"/>
  <c r="R13" i="9"/>
  <c r="S13" i="9" s="1"/>
  <c r="R12" i="9"/>
  <c r="S12" i="9" s="1"/>
  <c r="R11" i="9"/>
  <c r="S11" i="9" s="1"/>
  <c r="R10" i="9"/>
  <c r="S10" i="9" s="1"/>
  <c r="R9" i="9"/>
  <c r="S9" i="9" s="1"/>
  <c r="R8" i="9"/>
  <c r="S8" i="9" s="1"/>
  <c r="R7" i="9"/>
  <c r="S7" i="9" s="1"/>
  <c r="R6" i="9"/>
  <c r="S6" i="9" s="1"/>
  <c r="R5" i="9"/>
  <c r="S5" i="9" s="1"/>
  <c r="R4" i="9"/>
  <c r="S4" i="9" s="1"/>
  <c r="Z5" i="2"/>
  <c r="Z6" i="2"/>
  <c r="Z7" i="2"/>
  <c r="Z8" i="2"/>
  <c r="Z9" i="2"/>
  <c r="Z10" i="2"/>
  <c r="Z11" i="2"/>
  <c r="Z12" i="2"/>
  <c r="Z13" i="2"/>
  <c r="Z14" i="2"/>
  <c r="Z15" i="2"/>
  <c r="Z16" i="2"/>
  <c r="Z17" i="2"/>
  <c r="Z18" i="2"/>
  <c r="Z19" i="2"/>
  <c r="Z20" i="2"/>
  <c r="Z21" i="2"/>
  <c r="Z22" i="2"/>
  <c r="Z23" i="2"/>
  <c r="Z24" i="2"/>
  <c r="Z25" i="2"/>
  <c r="Z26" i="2"/>
  <c r="Z27" i="2"/>
  <c r="Z28" i="2"/>
  <c r="Z29" i="2"/>
  <c r="Z30" i="2"/>
  <c r="Z31" i="2"/>
  <c r="Z32" i="2"/>
  <c r="Z33" i="2"/>
  <c r="Z34" i="2"/>
  <c r="Z35" i="2"/>
  <c r="Z36" i="2"/>
  <c r="Z37" i="2"/>
  <c r="Z38" i="2"/>
  <c r="Z39" i="2"/>
  <c r="Z40" i="2"/>
  <c r="Z41" i="2"/>
  <c r="Z42" i="2"/>
  <c r="Z43" i="2"/>
  <c r="Z44" i="2"/>
  <c r="Z45" i="2"/>
  <c r="Z46" i="2"/>
  <c r="Z47" i="2"/>
  <c r="Z48" i="2"/>
  <c r="Z49" i="2"/>
  <c r="Z50" i="2"/>
  <c r="Z51" i="2"/>
  <c r="Z52" i="2"/>
  <c r="Z53" i="2"/>
  <c r="Z54" i="2"/>
  <c r="Z55" i="2"/>
  <c r="Z56" i="2"/>
  <c r="Z57" i="2"/>
  <c r="Z58" i="2"/>
  <c r="Z59" i="2"/>
  <c r="Z60" i="2"/>
  <c r="Z61" i="2"/>
  <c r="Z62" i="2"/>
  <c r="Z63" i="2"/>
  <c r="Z64" i="2"/>
  <c r="Z65" i="2"/>
  <c r="Z66" i="2"/>
  <c r="Z67" i="2"/>
  <c r="Z68" i="2"/>
  <c r="Z69" i="2"/>
  <c r="Z70" i="2"/>
  <c r="Z71" i="2"/>
  <c r="Z72" i="2"/>
  <c r="Z73" i="2"/>
  <c r="Z74" i="2"/>
  <c r="Z75" i="2"/>
  <c r="Z76" i="2"/>
  <c r="Z77" i="2"/>
  <c r="Z78" i="2"/>
  <c r="Z79" i="2"/>
  <c r="Z80" i="2"/>
  <c r="Z81" i="2"/>
  <c r="Z82" i="2"/>
  <c r="Z83" i="2"/>
  <c r="Z84" i="2"/>
  <c r="Z85" i="2"/>
  <c r="Z86" i="2"/>
  <c r="Z87" i="2"/>
  <c r="Z88" i="2"/>
  <c r="Z89" i="2"/>
  <c r="Z90" i="2"/>
  <c r="Z91" i="2"/>
  <c r="Z92" i="2"/>
  <c r="Z93" i="2"/>
  <c r="Z94" i="2"/>
  <c r="Z95" i="2"/>
  <c r="Z96" i="2"/>
  <c r="Z97" i="2"/>
  <c r="Z98" i="2"/>
  <c r="Z99" i="2"/>
  <c r="Z100" i="2"/>
  <c r="Z101" i="2"/>
  <c r="Z102" i="2"/>
  <c r="Z103" i="2"/>
  <c r="Z104" i="2"/>
  <c r="Z105" i="2"/>
  <c r="Z106" i="2"/>
  <c r="Z107" i="2"/>
  <c r="Z108" i="2"/>
  <c r="Z109" i="2"/>
  <c r="Z110" i="2"/>
  <c r="Z111" i="2"/>
  <c r="Z112" i="2"/>
  <c r="Z113" i="2"/>
  <c r="Z114" i="2"/>
  <c r="Z115" i="2"/>
  <c r="Z116" i="2"/>
  <c r="Z117" i="2"/>
  <c r="Z118" i="2"/>
  <c r="Z119" i="2"/>
  <c r="Z120" i="2"/>
  <c r="Z121" i="2"/>
  <c r="Z122" i="2"/>
  <c r="Z123" i="2"/>
  <c r="Z124" i="2"/>
  <c r="Z125" i="2"/>
  <c r="Z126" i="2"/>
  <c r="Z127" i="2"/>
  <c r="Z128" i="2"/>
  <c r="Z129" i="2"/>
  <c r="Z130" i="2"/>
  <c r="Z131" i="2"/>
  <c r="Z132" i="2"/>
  <c r="Z133" i="2"/>
  <c r="Z134" i="2"/>
  <c r="Z135" i="2"/>
  <c r="Z136" i="2"/>
  <c r="Z137" i="2"/>
  <c r="Z138" i="2"/>
  <c r="Z139" i="2"/>
  <c r="Z140" i="2"/>
  <c r="Z141" i="2"/>
  <c r="Z142" i="2"/>
  <c r="Z143" i="2"/>
  <c r="Z144" i="2"/>
  <c r="Z145" i="2"/>
  <c r="Z146" i="2"/>
  <c r="Z147" i="2"/>
  <c r="Z148" i="2"/>
  <c r="Z149" i="2"/>
  <c r="Z150" i="2"/>
  <c r="Z151" i="2"/>
  <c r="Z152" i="2"/>
  <c r="Z153" i="2"/>
  <c r="Z154" i="2"/>
  <c r="Z155" i="2"/>
  <c r="Z156" i="2"/>
  <c r="Z157" i="2"/>
  <c r="Z158" i="2"/>
  <c r="Z159" i="2"/>
  <c r="Z160" i="2"/>
  <c r="Z161" i="2"/>
  <c r="Z162" i="2"/>
  <c r="Z163" i="2"/>
  <c r="Z164" i="2"/>
  <c r="Y269" i="2"/>
  <c r="Z269" i="2" s="1"/>
  <c r="Y270" i="2"/>
  <c r="Z270" i="2" s="1"/>
  <c r="Y271" i="2"/>
  <c r="Z271" i="2" s="1"/>
  <c r="Y272" i="2"/>
  <c r="Z272" i="2" s="1"/>
  <c r="Y273" i="2"/>
  <c r="Z273" i="2" s="1"/>
  <c r="Y274" i="2"/>
  <c r="Z274" i="2" s="1"/>
  <c r="Y275" i="2"/>
  <c r="Z275" i="2" s="1"/>
  <c r="Y276" i="2"/>
  <c r="Z276" i="2" s="1"/>
  <c r="Y277" i="2"/>
  <c r="Z277" i="2" s="1"/>
  <c r="Y278" i="2"/>
  <c r="Z278" i="2" s="1"/>
  <c r="Y279" i="2"/>
  <c r="Z279" i="2" s="1"/>
  <c r="Y280" i="2"/>
  <c r="Z280" i="2" s="1"/>
  <c r="Y281" i="2"/>
  <c r="Z281" i="2" s="1"/>
  <c r="Y282" i="2"/>
  <c r="Z282" i="2" s="1"/>
  <c r="Y283" i="2"/>
  <c r="Z283" i="2" s="1"/>
  <c r="Y284" i="2"/>
  <c r="Z284" i="2" s="1"/>
  <c r="Y285" i="2"/>
  <c r="Z285" i="2" s="1"/>
  <c r="Y286" i="2"/>
  <c r="Z286" i="2" s="1"/>
  <c r="Y287" i="2"/>
  <c r="Z287" i="2" s="1"/>
  <c r="Y288" i="2"/>
  <c r="Z288" i="2" s="1"/>
  <c r="Y289" i="2"/>
  <c r="Z289" i="2" s="1"/>
  <c r="Y290" i="2"/>
  <c r="Z290" i="2" s="1"/>
  <c r="Y291" i="2"/>
  <c r="Z291" i="2" s="1"/>
  <c r="Y292" i="2"/>
  <c r="Z292" i="2" s="1"/>
  <c r="Y293" i="2"/>
  <c r="Z293" i="2" s="1"/>
  <c r="Y294" i="2"/>
  <c r="Z294" i="2" s="1"/>
  <c r="Y295" i="2"/>
  <c r="Z295" i="2" s="1"/>
  <c r="Y296" i="2"/>
  <c r="Z296" i="2" s="1"/>
  <c r="Y297" i="2"/>
  <c r="Z297" i="2" s="1"/>
  <c r="Y298" i="2"/>
  <c r="Z298" i="2" s="1"/>
  <c r="Y299" i="2"/>
  <c r="Z299" i="2" s="1"/>
  <c r="Y300" i="2"/>
  <c r="Z300" i="2" s="1"/>
  <c r="Y301" i="2"/>
  <c r="Z301" i="2" s="1"/>
  <c r="Y302" i="2"/>
  <c r="Z302" i="2" s="1"/>
  <c r="Y303" i="2"/>
  <c r="Z303" i="2" s="1"/>
  <c r="Y304" i="2"/>
  <c r="Z304" i="2" s="1"/>
  <c r="Y305" i="2"/>
  <c r="Z305" i="2" s="1"/>
  <c r="Y306" i="2"/>
  <c r="Z306" i="2" s="1"/>
  <c r="Y307" i="2"/>
  <c r="Z307" i="2" s="1"/>
  <c r="Y308" i="2"/>
  <c r="Z308" i="2" s="1"/>
  <c r="Y309" i="2"/>
  <c r="Z309" i="2" s="1"/>
  <c r="Y310" i="2"/>
  <c r="Z310" i="2" s="1"/>
  <c r="Y311" i="2"/>
  <c r="Z311" i="2" s="1"/>
  <c r="Y312" i="2"/>
  <c r="Z312" i="2" s="1"/>
  <c r="Y313" i="2"/>
  <c r="Z313" i="2" s="1"/>
  <c r="Y314" i="2"/>
  <c r="Z314" i="2" s="1"/>
  <c r="Y315" i="2"/>
  <c r="Z315" i="2" s="1"/>
  <c r="Y316" i="2"/>
  <c r="Z316" i="2" s="1"/>
  <c r="Y317" i="2"/>
  <c r="Z317" i="2" s="1"/>
  <c r="Y318" i="2"/>
  <c r="Z318" i="2" s="1"/>
  <c r="Y319" i="2"/>
  <c r="Z319" i="2" s="1"/>
  <c r="Y320" i="2"/>
  <c r="Z320" i="2" s="1"/>
  <c r="Y321" i="2"/>
  <c r="Z321" i="2" s="1"/>
  <c r="Y322" i="2"/>
  <c r="Z322" i="2" s="1"/>
  <c r="Y323" i="2"/>
  <c r="Z323" i="2" s="1"/>
  <c r="Y324" i="2"/>
  <c r="Z324" i="2" s="1"/>
  <c r="Y325" i="2"/>
  <c r="Z325" i="2" s="1"/>
  <c r="Y326" i="2"/>
  <c r="Z326" i="2" s="1"/>
  <c r="Y327" i="2"/>
  <c r="Z327" i="2" s="1"/>
  <c r="Y328" i="2"/>
  <c r="Z328" i="2" s="1"/>
  <c r="Y329" i="2"/>
  <c r="Z329" i="2" s="1"/>
  <c r="Y330" i="2"/>
  <c r="Z330" i="2" s="1"/>
  <c r="Y331" i="2"/>
  <c r="Z331" i="2" s="1"/>
  <c r="Y332" i="2"/>
  <c r="Z332" i="2" s="1"/>
  <c r="Y333" i="2"/>
  <c r="Z333" i="2" s="1"/>
  <c r="Y334" i="2"/>
  <c r="Z334" i="2" s="1"/>
  <c r="Y335" i="2"/>
  <c r="Z335" i="2" s="1"/>
  <c r="Y336" i="2"/>
  <c r="Z336" i="2" s="1"/>
  <c r="Y337" i="2"/>
  <c r="Z337" i="2" s="1"/>
  <c r="Y338" i="2"/>
  <c r="Z338" i="2" s="1"/>
  <c r="Y339" i="2"/>
  <c r="Z339" i="2" s="1"/>
  <c r="Y340" i="2"/>
  <c r="Z340" i="2" s="1"/>
  <c r="Y341" i="2"/>
  <c r="Z341" i="2" s="1"/>
  <c r="Y342" i="2"/>
  <c r="Z342" i="2" s="1"/>
  <c r="Y343" i="2"/>
  <c r="Z343" i="2" s="1"/>
  <c r="Y344" i="2"/>
  <c r="Z344" i="2" s="1"/>
  <c r="Y345" i="2"/>
  <c r="Z345" i="2" s="1"/>
  <c r="Y346" i="2"/>
  <c r="Z346" i="2" s="1"/>
  <c r="Y347" i="2"/>
  <c r="Z347" i="2" s="1"/>
  <c r="Y348" i="2"/>
  <c r="Z348" i="2" s="1"/>
  <c r="Y349" i="2"/>
  <c r="Z349" i="2" s="1"/>
  <c r="Y350" i="2"/>
  <c r="Z350" i="2" s="1"/>
  <c r="Y351" i="2"/>
  <c r="Z351" i="2" s="1"/>
  <c r="Y352" i="2"/>
  <c r="Z352" i="2" s="1"/>
  <c r="Y353" i="2"/>
  <c r="Z353" i="2" s="1"/>
  <c r="Y354" i="2"/>
  <c r="Z354" i="2" s="1"/>
  <c r="Y355" i="2"/>
  <c r="Z355" i="2" s="1"/>
  <c r="Y356" i="2"/>
  <c r="Z356" i="2" s="1"/>
  <c r="Y357" i="2"/>
  <c r="Z357" i="2" s="1"/>
  <c r="Y358" i="2"/>
  <c r="Z358" i="2" s="1"/>
  <c r="Y359" i="2"/>
  <c r="Z359" i="2" s="1"/>
  <c r="Y360" i="2"/>
  <c r="Z360" i="2" s="1"/>
  <c r="Y361" i="2"/>
  <c r="Z361" i="2" s="1"/>
  <c r="Y362" i="2"/>
  <c r="Z362" i="2" s="1"/>
  <c r="Y363" i="2"/>
  <c r="Z363" i="2" s="1"/>
  <c r="Y364" i="2"/>
  <c r="Z364" i="2" s="1"/>
  <c r="Y365" i="2"/>
  <c r="Z365" i="2" s="1"/>
  <c r="Y366" i="2"/>
  <c r="Z366" i="2" s="1"/>
  <c r="Y367" i="2"/>
  <c r="Z367" i="2" s="1"/>
  <c r="Y368" i="2"/>
  <c r="Z368" i="2" s="1"/>
  <c r="Y369" i="2"/>
  <c r="Z369" i="2" s="1"/>
  <c r="Y370" i="2"/>
  <c r="Z370" i="2" s="1"/>
  <c r="Y371" i="2"/>
  <c r="Z371" i="2" s="1"/>
  <c r="Y372" i="2"/>
  <c r="Z372" i="2" s="1"/>
  <c r="Y373" i="2"/>
  <c r="Z373" i="2" s="1"/>
  <c r="Y374" i="2"/>
  <c r="Z374" i="2" s="1"/>
  <c r="Y375" i="2"/>
  <c r="Z375" i="2" s="1"/>
  <c r="Y376" i="2"/>
  <c r="Z376" i="2" s="1"/>
  <c r="Y377" i="2"/>
  <c r="Z377" i="2" s="1"/>
  <c r="Y378" i="2"/>
  <c r="Z378" i="2" s="1"/>
  <c r="Y379" i="2"/>
  <c r="Z379" i="2" s="1"/>
  <c r="Y380" i="2"/>
  <c r="Z380" i="2" s="1"/>
  <c r="Y381" i="2"/>
  <c r="Z381" i="2" s="1"/>
  <c r="Y382" i="2"/>
  <c r="Z382" i="2" s="1"/>
  <c r="Y383" i="2"/>
  <c r="Z383" i="2" s="1"/>
  <c r="Y384" i="2"/>
  <c r="Z384" i="2" s="1"/>
  <c r="Y385" i="2"/>
  <c r="Z385" i="2" s="1"/>
  <c r="Y386" i="2"/>
  <c r="Z386" i="2" s="1"/>
  <c r="Y387" i="2"/>
  <c r="Z387" i="2" s="1"/>
  <c r="Y388" i="2"/>
  <c r="Z388" i="2" s="1"/>
  <c r="Y389" i="2"/>
  <c r="Z389" i="2" s="1"/>
  <c r="Y390" i="2"/>
  <c r="Z390" i="2" s="1"/>
  <c r="Y391" i="2"/>
  <c r="Z391" i="2" s="1"/>
  <c r="Y392" i="2"/>
  <c r="Z392" i="2" s="1"/>
  <c r="Y393" i="2"/>
  <c r="Z393" i="2" s="1"/>
  <c r="Y394" i="2"/>
  <c r="Z394" i="2" s="1"/>
  <c r="Y395" i="2"/>
  <c r="Z395" i="2" s="1"/>
  <c r="Y396" i="2"/>
  <c r="Z396" i="2" s="1"/>
  <c r="Y397" i="2"/>
  <c r="Z397" i="2" s="1"/>
  <c r="Y398" i="2"/>
  <c r="Z398" i="2" s="1"/>
  <c r="Y399" i="2"/>
  <c r="Z399" i="2" s="1"/>
  <c r="Y400" i="2"/>
  <c r="Z400" i="2" s="1"/>
  <c r="Y401" i="2"/>
  <c r="Z401" i="2" s="1"/>
  <c r="Y402" i="2"/>
  <c r="Z402" i="2" s="1"/>
  <c r="Y403" i="2"/>
  <c r="Z403" i="2" s="1"/>
  <c r="Y404" i="2"/>
  <c r="Z404" i="2" s="1"/>
  <c r="Y405" i="2"/>
  <c r="Z405" i="2" s="1"/>
  <c r="Y406" i="2"/>
  <c r="Z406" i="2" s="1"/>
  <c r="Y407" i="2"/>
  <c r="Z407" i="2" s="1"/>
  <c r="Y408" i="2"/>
  <c r="Z408" i="2" s="1"/>
  <c r="Y409" i="2"/>
  <c r="Z409" i="2" s="1"/>
  <c r="Y410" i="2"/>
  <c r="Z410" i="2" s="1"/>
  <c r="Y411" i="2"/>
  <c r="Z411" i="2" s="1"/>
  <c r="Y412" i="2"/>
  <c r="Z412" i="2" s="1"/>
  <c r="Y413" i="2"/>
  <c r="Z413" i="2" s="1"/>
  <c r="Y414" i="2"/>
  <c r="Z414" i="2" s="1"/>
  <c r="Y415" i="2"/>
  <c r="Z415" i="2" s="1"/>
  <c r="Y416" i="2"/>
  <c r="Z416" i="2" s="1"/>
  <c r="Y417" i="2"/>
  <c r="Z417" i="2" s="1"/>
  <c r="Y418" i="2"/>
  <c r="Z418" i="2" s="1"/>
  <c r="Y419" i="2"/>
  <c r="Z419" i="2" s="1"/>
  <c r="Y420" i="2"/>
  <c r="Z420" i="2" s="1"/>
  <c r="Y421" i="2"/>
  <c r="Z421" i="2" s="1"/>
  <c r="Y422" i="2"/>
  <c r="Z422" i="2" s="1"/>
  <c r="Y423" i="2"/>
  <c r="Z423" i="2" s="1"/>
  <c r="Y424" i="2"/>
  <c r="Z424" i="2" s="1"/>
  <c r="Y425" i="2"/>
  <c r="Z425" i="2" s="1"/>
  <c r="Y426" i="2"/>
  <c r="Z426" i="2" s="1"/>
  <c r="Y427" i="2"/>
  <c r="Z427" i="2" s="1"/>
  <c r="Y428" i="2"/>
  <c r="Z428" i="2" s="1"/>
  <c r="Y429" i="2"/>
  <c r="Z429" i="2" s="1"/>
  <c r="Y430" i="2"/>
  <c r="Z430" i="2" s="1"/>
  <c r="Y431" i="2"/>
  <c r="Z431" i="2" s="1"/>
  <c r="Y432" i="2"/>
  <c r="Z432" i="2" s="1"/>
  <c r="Y433" i="2"/>
  <c r="Z433" i="2" s="1"/>
  <c r="Y434" i="2"/>
  <c r="Z434" i="2" s="1"/>
  <c r="Y435" i="2"/>
  <c r="Z435" i="2" s="1"/>
  <c r="Y436" i="2"/>
  <c r="Z436" i="2" s="1"/>
  <c r="Y437" i="2"/>
  <c r="Z437" i="2" s="1"/>
  <c r="Y438" i="2"/>
  <c r="Z438" i="2" s="1"/>
  <c r="Y439" i="2"/>
  <c r="Z439" i="2" s="1"/>
  <c r="Y440" i="2"/>
  <c r="Z440" i="2" s="1"/>
  <c r="Y441" i="2"/>
  <c r="Z441" i="2" s="1"/>
  <c r="Y442" i="2"/>
  <c r="Z442" i="2" s="1"/>
  <c r="Y443" i="2"/>
  <c r="Z443" i="2" s="1"/>
  <c r="Y444" i="2"/>
  <c r="Z444" i="2" s="1"/>
  <c r="Y445" i="2"/>
  <c r="Z445" i="2" s="1"/>
  <c r="Y446" i="2"/>
  <c r="Z446" i="2" s="1"/>
  <c r="Y447" i="2"/>
  <c r="Z447" i="2" s="1"/>
  <c r="Y448" i="2"/>
  <c r="Z448" i="2" s="1"/>
  <c r="Y449" i="2"/>
  <c r="Z449" i="2" s="1"/>
  <c r="Y450" i="2"/>
  <c r="Z450" i="2" s="1"/>
  <c r="Y451" i="2"/>
  <c r="Z451" i="2" s="1"/>
  <c r="Y452" i="2"/>
  <c r="Z452" i="2" s="1"/>
  <c r="Y453" i="2"/>
  <c r="Z453" i="2" s="1"/>
  <c r="Y454" i="2"/>
  <c r="Z454" i="2" s="1"/>
  <c r="Y455" i="2"/>
  <c r="Z455" i="2" s="1"/>
  <c r="Y456" i="2"/>
  <c r="Z456" i="2" s="1"/>
  <c r="Y457" i="2"/>
  <c r="Z457" i="2" s="1"/>
  <c r="Y458" i="2"/>
  <c r="Z458" i="2" s="1"/>
  <c r="Y459" i="2"/>
  <c r="Z459" i="2" s="1"/>
  <c r="Y460" i="2"/>
  <c r="Z460" i="2" s="1"/>
  <c r="Y461" i="2"/>
  <c r="Z461" i="2" s="1"/>
  <c r="Y462" i="2"/>
  <c r="Z462" i="2" s="1"/>
  <c r="Y463" i="2"/>
  <c r="Z463" i="2" s="1"/>
  <c r="Y464" i="2"/>
  <c r="Z464" i="2" s="1"/>
  <c r="Y465" i="2"/>
  <c r="Z465" i="2" s="1"/>
  <c r="Y466" i="2"/>
  <c r="Z466" i="2" s="1"/>
  <c r="Y467" i="2"/>
  <c r="Z467" i="2" s="1"/>
  <c r="Y468" i="2"/>
  <c r="Z468" i="2" s="1"/>
  <c r="Y469" i="2"/>
  <c r="Z469" i="2" s="1"/>
  <c r="Y470" i="2"/>
  <c r="Z470" i="2" s="1"/>
  <c r="Y471" i="2"/>
  <c r="Z471" i="2" s="1"/>
  <c r="Y472" i="2"/>
  <c r="Z472" i="2" s="1"/>
  <c r="Y473" i="2"/>
  <c r="Z473" i="2" s="1"/>
  <c r="Y474" i="2"/>
  <c r="Z474" i="2" s="1"/>
  <c r="Y475" i="2"/>
  <c r="Z475" i="2" s="1"/>
  <c r="Y476" i="2"/>
  <c r="Z476" i="2" s="1"/>
  <c r="Y477" i="2"/>
  <c r="Z477" i="2" s="1"/>
  <c r="Y478" i="2"/>
  <c r="Z478" i="2" s="1"/>
  <c r="Y479" i="2"/>
  <c r="Z479" i="2" s="1"/>
  <c r="Y480" i="2"/>
  <c r="Z480" i="2" s="1"/>
  <c r="Y481" i="2"/>
  <c r="Z481" i="2" s="1"/>
  <c r="Y482" i="2"/>
  <c r="Z482" i="2" s="1"/>
  <c r="Y483" i="2"/>
  <c r="Z483" i="2" s="1"/>
  <c r="Y484" i="2"/>
  <c r="Z484" i="2" s="1"/>
  <c r="Y485" i="2"/>
  <c r="Z485" i="2" s="1"/>
  <c r="Y486" i="2"/>
  <c r="Z486" i="2" s="1"/>
  <c r="Y487" i="2"/>
  <c r="Z487" i="2" s="1"/>
  <c r="Y488" i="2"/>
  <c r="Z488" i="2" s="1"/>
  <c r="Y489" i="2"/>
  <c r="Z489" i="2" s="1"/>
  <c r="Y490" i="2"/>
  <c r="Z490" i="2" s="1"/>
  <c r="Y491" i="2"/>
  <c r="Z491" i="2" s="1"/>
  <c r="Y492" i="2"/>
  <c r="Z492" i="2" s="1"/>
  <c r="Y493" i="2"/>
  <c r="Z493" i="2" s="1"/>
  <c r="Y494" i="2"/>
  <c r="Z494" i="2" s="1"/>
  <c r="Y495" i="2"/>
  <c r="Z495" i="2" s="1"/>
  <c r="Y496" i="2"/>
  <c r="Z496" i="2" s="1"/>
  <c r="Y497" i="2"/>
  <c r="Z497" i="2" s="1"/>
  <c r="Y498" i="2"/>
  <c r="Z498" i="2" s="1"/>
  <c r="Y499" i="2"/>
  <c r="Z499" i="2" s="1"/>
  <c r="Y500" i="2"/>
  <c r="Z500" i="2" s="1"/>
  <c r="Y501" i="2"/>
  <c r="Z501" i="2" s="1"/>
  <c r="Y502" i="2"/>
  <c r="Z502" i="2" s="1"/>
  <c r="Y503" i="2"/>
  <c r="Z503" i="2" s="1"/>
  <c r="Y504" i="2"/>
  <c r="Z504" i="2" s="1"/>
  <c r="Y505" i="2"/>
  <c r="Z505" i="2" s="1"/>
  <c r="Y506" i="2"/>
  <c r="Z506" i="2" s="1"/>
  <c r="Y507" i="2"/>
  <c r="Z507" i="2" s="1"/>
  <c r="Y508" i="2"/>
  <c r="Z508" i="2" s="1"/>
  <c r="Y509" i="2"/>
  <c r="Z509" i="2" s="1"/>
  <c r="Y510" i="2"/>
  <c r="Z510" i="2" s="1"/>
  <c r="Y511" i="2"/>
  <c r="Z511" i="2" s="1"/>
  <c r="Y512" i="2"/>
  <c r="Z512" i="2" s="1"/>
  <c r="Y513" i="2"/>
  <c r="Z513" i="2" s="1"/>
  <c r="Y514" i="2"/>
  <c r="Z514" i="2" s="1"/>
  <c r="Y515" i="2"/>
  <c r="Z515" i="2" s="1"/>
  <c r="Y516" i="2"/>
  <c r="Z516" i="2" s="1"/>
  <c r="Y517" i="2"/>
  <c r="Z517" i="2" s="1"/>
  <c r="Y518" i="2"/>
  <c r="Z518" i="2" s="1"/>
  <c r="Y519" i="2"/>
  <c r="Z519" i="2" s="1"/>
  <c r="Y520" i="2"/>
  <c r="Z520" i="2" s="1"/>
  <c r="Y521" i="2"/>
  <c r="Z521" i="2" s="1"/>
  <c r="Y522" i="2"/>
  <c r="Z522" i="2" s="1"/>
  <c r="Y523" i="2"/>
  <c r="Z523" i="2" s="1"/>
  <c r="Y524" i="2"/>
  <c r="Z524" i="2" s="1"/>
  <c r="Y525" i="2"/>
  <c r="Z525" i="2" s="1"/>
  <c r="Y526" i="2"/>
  <c r="Z526" i="2" s="1"/>
  <c r="Y527" i="2"/>
  <c r="Z527" i="2" s="1"/>
  <c r="Y528" i="2"/>
  <c r="Z528" i="2" s="1"/>
  <c r="Y529" i="2"/>
  <c r="Z529" i="2" s="1"/>
  <c r="Y530" i="2"/>
  <c r="Z530" i="2" s="1"/>
  <c r="Y531" i="2"/>
  <c r="Z531" i="2" s="1"/>
  <c r="Y532" i="2"/>
  <c r="Z532" i="2" s="1"/>
  <c r="Y533" i="2"/>
  <c r="Z533" i="2" s="1"/>
  <c r="Y534" i="2"/>
  <c r="Z534" i="2" s="1"/>
  <c r="Y535" i="2"/>
  <c r="Z535" i="2" s="1"/>
  <c r="Y536" i="2"/>
  <c r="Z536" i="2" s="1"/>
  <c r="Y537" i="2"/>
  <c r="Z537" i="2" s="1"/>
  <c r="Y538" i="2"/>
  <c r="Z538" i="2" s="1"/>
  <c r="Y539" i="2"/>
  <c r="Z539" i="2" s="1"/>
  <c r="Y540" i="2"/>
  <c r="Z540" i="2" s="1"/>
  <c r="Y541" i="2"/>
  <c r="Z541" i="2" s="1"/>
  <c r="Y542" i="2"/>
  <c r="Z542" i="2" s="1"/>
  <c r="Y543" i="2"/>
  <c r="Z543" i="2" s="1"/>
  <c r="Y544" i="2"/>
  <c r="Z544" i="2" s="1"/>
  <c r="Y545" i="2"/>
  <c r="Z545" i="2" s="1"/>
  <c r="Y546" i="2"/>
  <c r="Z546" i="2" s="1"/>
  <c r="Y547" i="2"/>
  <c r="Z547" i="2" s="1"/>
  <c r="Y548" i="2"/>
  <c r="Z548" i="2" s="1"/>
  <c r="Y549" i="2"/>
  <c r="Z549" i="2" s="1"/>
  <c r="Y550" i="2"/>
  <c r="Z550" i="2" s="1"/>
  <c r="Y551" i="2"/>
  <c r="Z551" i="2" s="1"/>
  <c r="Y552" i="2"/>
  <c r="Z552" i="2" s="1"/>
  <c r="Y553" i="2"/>
  <c r="Z553" i="2" s="1"/>
  <c r="Y554" i="2"/>
  <c r="Z554" i="2" s="1"/>
  <c r="Y555" i="2"/>
  <c r="Z555" i="2" s="1"/>
  <c r="Y556" i="2"/>
  <c r="Z556" i="2" s="1"/>
  <c r="Y557" i="2"/>
  <c r="Z557" i="2" s="1"/>
  <c r="Y558" i="2"/>
  <c r="Z558" i="2" s="1"/>
  <c r="Y559" i="2"/>
  <c r="Z559" i="2" s="1"/>
  <c r="Y560" i="2"/>
  <c r="Z560" i="2" s="1"/>
  <c r="Y561" i="2"/>
  <c r="Z561" i="2" s="1"/>
  <c r="Y562" i="2"/>
  <c r="Z562" i="2" s="1"/>
  <c r="Y563" i="2"/>
  <c r="Z563" i="2" s="1"/>
  <c r="Y564" i="2"/>
  <c r="Z564" i="2" s="1"/>
  <c r="Y565" i="2"/>
  <c r="Z565" i="2" s="1"/>
  <c r="Y566" i="2"/>
  <c r="Z566" i="2" s="1"/>
  <c r="Y567" i="2"/>
  <c r="Z567" i="2" s="1"/>
  <c r="Y568" i="2"/>
  <c r="Z568" i="2" s="1"/>
  <c r="Y569" i="2"/>
  <c r="Z569" i="2" s="1"/>
  <c r="Y570" i="2"/>
  <c r="Z570" i="2" s="1"/>
  <c r="Y571" i="2"/>
  <c r="Z571" i="2" s="1"/>
  <c r="Y572" i="2"/>
  <c r="Z572" i="2" s="1"/>
  <c r="Y573" i="2"/>
  <c r="Z573" i="2" s="1"/>
  <c r="Y574" i="2"/>
  <c r="Z574" i="2" s="1"/>
  <c r="Y575" i="2"/>
  <c r="Z575" i="2" s="1"/>
  <c r="Y576" i="2"/>
  <c r="Z576" i="2" s="1"/>
  <c r="Y577" i="2"/>
  <c r="Z577" i="2" s="1"/>
  <c r="Y578" i="2"/>
  <c r="Z578" i="2" s="1"/>
  <c r="Y579" i="2"/>
  <c r="Z579" i="2" s="1"/>
  <c r="Y580" i="2"/>
  <c r="Z580" i="2" s="1"/>
  <c r="Y581" i="2"/>
  <c r="Z581" i="2" s="1"/>
  <c r="Y582" i="2"/>
  <c r="Z582" i="2" s="1"/>
  <c r="Y583" i="2"/>
  <c r="Z583" i="2" s="1"/>
  <c r="Y584" i="2"/>
  <c r="Z584" i="2" s="1"/>
  <c r="Y585" i="2"/>
  <c r="Z585" i="2" s="1"/>
  <c r="Y586" i="2"/>
  <c r="Z586" i="2" s="1"/>
  <c r="Y587" i="2"/>
  <c r="Z587" i="2" s="1"/>
  <c r="Y588" i="2"/>
  <c r="Z588" i="2" s="1"/>
  <c r="Y589" i="2"/>
  <c r="Z589" i="2" s="1"/>
  <c r="Y590" i="2"/>
  <c r="Z590" i="2" s="1"/>
  <c r="Y591" i="2"/>
  <c r="Z591" i="2" s="1"/>
  <c r="Y592" i="2"/>
  <c r="Z592" i="2" s="1"/>
  <c r="Y593" i="2"/>
  <c r="Z593" i="2" s="1"/>
  <c r="Y594" i="2"/>
  <c r="Z594" i="2" s="1"/>
  <c r="Y595" i="2"/>
  <c r="Z595" i="2" s="1"/>
  <c r="Y596" i="2"/>
  <c r="Z596" i="2" s="1"/>
  <c r="Y597" i="2"/>
  <c r="Z597" i="2" s="1"/>
  <c r="Y598" i="2"/>
  <c r="Z598" i="2" s="1"/>
  <c r="Y599" i="2"/>
  <c r="Z599" i="2" s="1"/>
  <c r="Y600" i="2"/>
  <c r="Z600" i="2" s="1"/>
  <c r="Y601" i="2"/>
  <c r="Z601" i="2" s="1"/>
  <c r="Y602" i="2"/>
  <c r="Z602" i="2" s="1"/>
  <c r="Y603" i="2"/>
  <c r="Z603" i="2" s="1"/>
  <c r="Y604" i="2"/>
  <c r="Z604" i="2" s="1"/>
  <c r="Y605" i="2"/>
  <c r="Z605" i="2" s="1"/>
  <c r="Y606" i="2"/>
  <c r="Z606" i="2" s="1"/>
  <c r="Y607" i="2"/>
  <c r="Z607" i="2" s="1"/>
  <c r="Y608" i="2"/>
  <c r="Z608" i="2" s="1"/>
  <c r="Y609" i="2"/>
  <c r="Z609" i="2" s="1"/>
  <c r="Y610" i="2"/>
  <c r="Z610" i="2" s="1"/>
  <c r="Y611" i="2"/>
  <c r="Z611" i="2" s="1"/>
  <c r="Y612" i="2"/>
  <c r="Z612" i="2" s="1"/>
  <c r="Y613" i="2"/>
  <c r="Z613" i="2" s="1"/>
  <c r="Y614" i="2"/>
  <c r="Z614" i="2" s="1"/>
  <c r="Y615" i="2"/>
  <c r="Z615" i="2" s="1"/>
  <c r="Y616" i="2"/>
  <c r="Z616" i="2" s="1"/>
  <c r="Y617" i="2"/>
  <c r="Z617" i="2" s="1"/>
  <c r="Y618" i="2"/>
  <c r="Z618" i="2" s="1"/>
  <c r="Y619" i="2"/>
  <c r="Z619" i="2" s="1"/>
  <c r="Y620" i="2"/>
  <c r="Z620" i="2" s="1"/>
  <c r="Y621" i="2"/>
  <c r="Z621" i="2" s="1"/>
  <c r="Y622" i="2"/>
  <c r="Z622" i="2" s="1"/>
  <c r="Y623" i="2"/>
  <c r="Z623" i="2" s="1"/>
  <c r="Y624" i="2"/>
  <c r="Z624" i="2" s="1"/>
  <c r="Y625" i="2"/>
  <c r="Z625" i="2" s="1"/>
  <c r="Y626" i="2"/>
  <c r="Z626" i="2" s="1"/>
  <c r="Y627" i="2"/>
  <c r="Z627" i="2" s="1"/>
  <c r="Y628" i="2"/>
  <c r="Z628" i="2" s="1"/>
  <c r="Y629" i="2"/>
  <c r="Z629" i="2" s="1"/>
  <c r="Y630" i="2"/>
  <c r="Z630" i="2" s="1"/>
  <c r="Y631" i="2"/>
  <c r="Z631" i="2" s="1"/>
  <c r="Y632" i="2"/>
  <c r="Z632" i="2" s="1"/>
  <c r="Y633" i="2"/>
  <c r="Z633" i="2" s="1"/>
  <c r="Y634" i="2"/>
  <c r="Z634" i="2" s="1"/>
  <c r="Y635" i="2"/>
  <c r="Z635" i="2" s="1"/>
  <c r="Y636" i="2"/>
  <c r="Z636" i="2" s="1"/>
  <c r="Y637" i="2"/>
  <c r="Z637" i="2" s="1"/>
  <c r="Y638" i="2"/>
  <c r="Z638" i="2" s="1"/>
  <c r="Y639" i="2"/>
  <c r="Z639" i="2" s="1"/>
  <c r="Y640" i="2"/>
  <c r="Z640" i="2" s="1"/>
  <c r="Y641" i="2"/>
  <c r="Z641" i="2" s="1"/>
  <c r="Y642" i="2"/>
  <c r="Z642" i="2" s="1"/>
  <c r="Y643" i="2"/>
  <c r="Z643" i="2" s="1"/>
  <c r="Y644" i="2"/>
  <c r="Z644" i="2" s="1"/>
  <c r="Y645" i="2"/>
  <c r="Z645" i="2" s="1"/>
  <c r="Y646" i="2"/>
  <c r="Z646" i="2" s="1"/>
  <c r="Y647" i="2"/>
  <c r="Z647" i="2" s="1"/>
  <c r="Y648" i="2"/>
  <c r="Z648" i="2" s="1"/>
  <c r="Y649" i="2"/>
  <c r="Z649" i="2" s="1"/>
  <c r="Y650" i="2"/>
  <c r="Z650" i="2" s="1"/>
  <c r="Y651" i="2"/>
  <c r="Z651" i="2" s="1"/>
  <c r="Y652" i="2"/>
  <c r="Z652" i="2" s="1"/>
  <c r="Y653" i="2"/>
  <c r="Z653" i="2" s="1"/>
  <c r="Y654" i="2"/>
  <c r="Z654" i="2" s="1"/>
  <c r="Y655" i="2"/>
  <c r="Z655" i="2" s="1"/>
  <c r="Y656" i="2"/>
  <c r="Z656" i="2" s="1"/>
  <c r="Y657" i="2"/>
  <c r="Z657" i="2" s="1"/>
  <c r="Y658" i="2"/>
  <c r="Z658" i="2" s="1"/>
  <c r="Y659" i="2"/>
  <c r="Z659" i="2" s="1"/>
  <c r="Y660" i="2"/>
  <c r="Z660" i="2" s="1"/>
  <c r="Y661" i="2"/>
  <c r="Z661" i="2" s="1"/>
  <c r="Y662" i="2"/>
  <c r="Z662" i="2" s="1"/>
  <c r="Y663" i="2"/>
  <c r="Z663" i="2" s="1"/>
  <c r="Y664" i="2"/>
  <c r="Z664" i="2" s="1"/>
  <c r="Y665" i="2"/>
  <c r="Z665" i="2" s="1"/>
  <c r="Y666" i="2"/>
  <c r="Z666" i="2" s="1"/>
  <c r="Y667" i="2"/>
  <c r="Z667" i="2" s="1"/>
  <c r="Y668" i="2"/>
  <c r="Z668" i="2" s="1"/>
  <c r="Y669" i="2"/>
  <c r="Z669" i="2" s="1"/>
  <c r="Y670" i="2"/>
  <c r="Z670" i="2" s="1"/>
  <c r="Y671" i="2"/>
  <c r="Z671" i="2" s="1"/>
  <c r="Y672" i="2"/>
  <c r="Z672" i="2" s="1"/>
  <c r="Y673" i="2"/>
  <c r="Z673" i="2" s="1"/>
  <c r="Y674" i="2"/>
  <c r="Z674" i="2" s="1"/>
  <c r="Y675" i="2"/>
  <c r="Z675" i="2" s="1"/>
  <c r="Y676" i="2"/>
  <c r="Z676" i="2" s="1"/>
  <c r="Y677" i="2"/>
  <c r="Z677" i="2" s="1"/>
  <c r="Y678" i="2"/>
  <c r="Z678" i="2" s="1"/>
  <c r="Y679" i="2"/>
  <c r="Z679" i="2" s="1"/>
  <c r="Y680" i="2"/>
  <c r="Z680" i="2" s="1"/>
  <c r="Y681" i="2"/>
  <c r="Z681" i="2" s="1"/>
  <c r="Y682" i="2"/>
  <c r="Z682" i="2" s="1"/>
  <c r="Y683" i="2"/>
  <c r="Z683" i="2" s="1"/>
  <c r="Y684" i="2"/>
  <c r="Z684" i="2" s="1"/>
  <c r="Y685" i="2"/>
  <c r="Z685" i="2" s="1"/>
  <c r="Y686" i="2"/>
  <c r="Z686" i="2" s="1"/>
  <c r="Y687" i="2"/>
  <c r="Z687" i="2" s="1"/>
  <c r="Y688" i="2"/>
  <c r="Z688" i="2" s="1"/>
  <c r="Y689" i="2"/>
  <c r="Z689" i="2" s="1"/>
  <c r="Y690" i="2"/>
  <c r="Z690" i="2" s="1"/>
  <c r="Y691" i="2"/>
  <c r="Z691" i="2" s="1"/>
  <c r="Y692" i="2"/>
  <c r="Z692" i="2" s="1"/>
  <c r="Y693" i="2"/>
  <c r="Z693" i="2" s="1"/>
  <c r="Y694" i="2"/>
  <c r="Z694" i="2" s="1"/>
  <c r="Y695" i="2"/>
  <c r="Z695" i="2" s="1"/>
  <c r="Y696" i="2"/>
  <c r="Z696" i="2" s="1"/>
  <c r="Y697" i="2"/>
  <c r="Z697" i="2" s="1"/>
  <c r="Y698" i="2"/>
  <c r="Z698" i="2" s="1"/>
  <c r="Y699" i="2"/>
  <c r="Z699" i="2" s="1"/>
  <c r="Y700" i="2"/>
  <c r="Z700" i="2" s="1"/>
  <c r="Y701" i="2"/>
  <c r="Z701" i="2" s="1"/>
  <c r="Y702" i="2"/>
  <c r="Y703" i="2"/>
  <c r="Y704" i="2"/>
  <c r="Z704" i="2" s="1"/>
  <c r="Y705" i="2"/>
  <c r="Z705" i="2" s="1"/>
  <c r="Y706" i="2"/>
  <c r="Y707" i="2"/>
  <c r="Y708" i="2"/>
  <c r="Y709" i="2"/>
  <c r="Y710" i="2"/>
  <c r="Y711" i="2"/>
  <c r="Y712" i="2"/>
  <c r="Y713" i="2"/>
  <c r="Y714" i="2"/>
  <c r="Y715" i="2"/>
  <c r="Y716" i="2"/>
  <c r="Y717" i="2"/>
  <c r="Y718" i="2"/>
  <c r="Y719" i="2"/>
  <c r="Y720" i="2"/>
  <c r="Y721" i="2"/>
  <c r="Y722" i="2"/>
  <c r="Y723" i="2"/>
  <c r="Y724" i="2"/>
  <c r="Y725" i="2"/>
  <c r="Y726" i="2"/>
  <c r="Y727" i="2"/>
  <c r="Y728" i="2"/>
  <c r="Y729" i="2"/>
  <c r="Y730" i="2"/>
  <c r="Y731" i="2"/>
  <c r="Y732" i="2"/>
  <c r="Y733" i="2"/>
  <c r="Y734" i="2"/>
  <c r="Y735" i="2"/>
  <c r="Y736" i="2"/>
  <c r="Y737" i="2"/>
  <c r="Y738" i="2"/>
  <c r="Y739" i="2"/>
  <c r="Z739" i="2" s="1"/>
  <c r="Y740" i="2"/>
  <c r="Z740" i="2" s="1"/>
  <c r="Y741" i="2"/>
  <c r="Z741" i="2" s="1"/>
  <c r="Y742" i="2"/>
  <c r="Z742" i="2" s="1"/>
  <c r="Y743" i="2"/>
  <c r="Z743" i="2" s="1"/>
  <c r="Y744" i="2"/>
  <c r="Z744" i="2" s="1"/>
  <c r="Y745" i="2"/>
  <c r="Z745" i="2" s="1"/>
  <c r="Y746" i="2"/>
  <c r="Z746" i="2" s="1"/>
  <c r="Y747" i="2"/>
  <c r="Z747" i="2" s="1"/>
  <c r="Y748" i="2"/>
  <c r="Z748" i="2" s="1"/>
  <c r="Y749" i="2"/>
  <c r="Z749" i="2" s="1"/>
  <c r="Y750" i="2"/>
  <c r="Z750" i="2" s="1"/>
  <c r="Y751" i="2"/>
  <c r="Y752" i="2"/>
  <c r="Y753" i="2"/>
  <c r="Y754" i="2"/>
  <c r="Y755" i="2"/>
  <c r="Y756" i="2"/>
  <c r="Y757" i="2"/>
  <c r="Y758" i="2"/>
  <c r="Y759" i="2"/>
  <c r="Y760" i="2"/>
  <c r="Y761" i="2"/>
  <c r="Y762" i="2"/>
  <c r="Y763" i="2"/>
  <c r="Y764" i="2"/>
  <c r="Y765" i="2"/>
  <c r="Y766" i="2"/>
  <c r="Y767" i="2"/>
  <c r="Y768" i="2"/>
  <c r="Y769" i="2"/>
  <c r="Y770" i="2"/>
  <c r="Y771" i="2"/>
  <c r="Y772" i="2"/>
  <c r="Y773" i="2"/>
  <c r="Y774" i="2"/>
  <c r="Y775" i="2"/>
  <c r="Y776" i="2"/>
  <c r="Z776" i="2" s="1"/>
  <c r="Y777" i="2"/>
  <c r="Y778" i="2"/>
  <c r="Y779" i="2"/>
  <c r="Y780" i="2"/>
  <c r="Y781" i="2"/>
  <c r="Y782" i="2"/>
  <c r="Y783" i="2"/>
  <c r="Y784" i="2"/>
  <c r="Y785" i="2"/>
  <c r="Y786" i="2"/>
  <c r="Y787" i="2"/>
  <c r="Y788" i="2"/>
  <c r="Y789" i="2"/>
  <c r="Y790" i="2"/>
  <c r="Y791" i="2"/>
  <c r="Y792" i="2"/>
  <c r="Y793" i="2"/>
  <c r="Y794" i="2"/>
  <c r="Y795" i="2"/>
  <c r="Y796" i="2"/>
  <c r="Y797" i="2"/>
  <c r="Y798" i="2"/>
  <c r="Z798" i="2" s="1"/>
  <c r="Y799" i="2"/>
  <c r="Z799" i="2" s="1"/>
  <c r="Y800" i="2"/>
  <c r="Z800" i="2" s="1"/>
  <c r="Y801" i="2"/>
  <c r="Z801" i="2" s="1"/>
  <c r="Y802" i="2"/>
  <c r="Z802" i="2" s="1"/>
  <c r="Y803" i="2"/>
  <c r="Z803" i="2" s="1"/>
  <c r="Y804" i="2"/>
  <c r="Z804" i="2" s="1"/>
  <c r="Y805" i="2"/>
  <c r="Z805" i="2" s="1"/>
  <c r="Y806" i="2"/>
  <c r="Z806" i="2" s="1"/>
  <c r="Y807" i="2"/>
  <c r="Z807" i="2" s="1"/>
  <c r="Y808" i="2"/>
  <c r="Z808" i="2" s="1"/>
  <c r="Y809" i="2"/>
  <c r="Z809" i="2" s="1"/>
  <c r="Y810" i="2"/>
  <c r="Z810" i="2" s="1"/>
  <c r="Y811" i="2"/>
  <c r="Z811" i="2" s="1"/>
  <c r="Y812" i="2"/>
  <c r="Z812" i="2" s="1"/>
  <c r="Y813" i="2"/>
  <c r="Z813" i="2" s="1"/>
  <c r="Y814" i="2"/>
  <c r="Z814" i="2" s="1"/>
  <c r="Y815" i="2"/>
  <c r="Z815" i="2" s="1"/>
  <c r="Y816" i="2"/>
  <c r="Z816" i="2" s="1"/>
  <c r="Y817" i="2"/>
  <c r="Z817" i="2" s="1"/>
  <c r="Y818" i="2"/>
  <c r="Z818" i="2" s="1"/>
  <c r="Y819" i="2"/>
  <c r="Z819" i="2" s="1"/>
  <c r="Y820" i="2"/>
  <c r="Z820" i="2" s="1"/>
  <c r="Y821" i="2"/>
  <c r="Z821" i="2" s="1"/>
  <c r="Y822" i="2"/>
  <c r="Z822" i="2" s="1"/>
  <c r="Y823" i="2"/>
  <c r="Z823" i="2" s="1"/>
  <c r="Y824" i="2"/>
  <c r="Z824" i="2" s="1"/>
  <c r="Y825" i="2"/>
  <c r="Z825" i="2" s="1"/>
  <c r="Y826" i="2"/>
  <c r="Z826" i="2" s="1"/>
  <c r="Y827" i="2"/>
  <c r="Z827" i="2" s="1"/>
  <c r="Y828" i="2"/>
  <c r="Z828" i="2" s="1"/>
  <c r="Y829" i="2"/>
  <c r="Z829" i="2" s="1"/>
  <c r="Y830" i="2"/>
  <c r="Z830" i="2" s="1"/>
  <c r="Y831" i="2"/>
  <c r="Z831" i="2" s="1"/>
  <c r="Y832" i="2"/>
  <c r="Z832" i="2" s="1"/>
  <c r="Y833" i="2"/>
  <c r="Z833" i="2" s="1"/>
  <c r="Y834" i="2"/>
  <c r="Z834" i="2" s="1"/>
  <c r="Y835" i="2"/>
  <c r="Z835" i="2" s="1"/>
  <c r="Y836" i="2"/>
  <c r="Z836" i="2" s="1"/>
  <c r="Y837" i="2"/>
  <c r="Z837" i="2" s="1"/>
  <c r="Y838" i="2"/>
  <c r="Z838" i="2" s="1"/>
  <c r="Y839" i="2"/>
  <c r="Z839" i="2" s="1"/>
  <c r="Y840" i="2"/>
  <c r="Z840" i="2" s="1"/>
  <c r="Y841" i="2"/>
  <c r="Z841" i="2" s="1"/>
  <c r="Y842" i="2"/>
  <c r="Z842" i="2" s="1"/>
  <c r="Y843" i="2"/>
  <c r="Z843" i="2" s="1"/>
  <c r="Y844" i="2"/>
  <c r="Z844" i="2" s="1"/>
  <c r="Y845" i="2"/>
  <c r="Z845" i="2" s="1"/>
  <c r="Y846" i="2"/>
  <c r="Z846" i="2" s="1"/>
  <c r="Y847" i="2"/>
  <c r="Z847" i="2" s="1"/>
  <c r="Y848" i="2"/>
  <c r="Z848" i="2" s="1"/>
  <c r="Y849" i="2"/>
  <c r="Z849" i="2" s="1"/>
  <c r="Y850" i="2"/>
  <c r="Z850" i="2" s="1"/>
  <c r="Y851" i="2"/>
  <c r="Z851" i="2" s="1"/>
  <c r="Y852" i="2"/>
  <c r="Z852" i="2" s="1"/>
  <c r="Y853" i="2"/>
  <c r="Z853" i="2" s="1"/>
  <c r="Y854" i="2"/>
  <c r="Z854" i="2" s="1"/>
  <c r="Y855" i="2"/>
  <c r="Z855" i="2" s="1"/>
  <c r="Y856" i="2"/>
  <c r="Z856" i="2" s="1"/>
  <c r="Y857" i="2"/>
  <c r="Z857" i="2" s="1"/>
  <c r="Y858" i="2"/>
  <c r="Z858" i="2" s="1"/>
  <c r="Y859" i="2"/>
  <c r="Z859" i="2" s="1"/>
  <c r="Y860" i="2"/>
  <c r="Z860" i="2" s="1"/>
  <c r="Y861" i="2"/>
  <c r="Z861" i="2" s="1"/>
  <c r="Y862" i="2"/>
  <c r="Z862" i="2" s="1"/>
  <c r="Y863" i="2"/>
  <c r="Z863" i="2" s="1"/>
  <c r="Y864" i="2"/>
  <c r="Z864" i="2" s="1"/>
  <c r="Y865" i="2"/>
  <c r="Z865" i="2" s="1"/>
  <c r="Y866" i="2"/>
  <c r="Z866" i="2" s="1"/>
  <c r="Y867" i="2"/>
  <c r="Z867" i="2" s="1"/>
  <c r="Y868" i="2"/>
  <c r="Z868" i="2" s="1"/>
  <c r="Y869" i="2"/>
  <c r="Z869" i="2" s="1"/>
  <c r="Y870" i="2"/>
  <c r="Z870" i="2" s="1"/>
  <c r="Y871" i="2"/>
  <c r="Z871" i="2" s="1"/>
  <c r="Y872" i="2"/>
  <c r="Z872" i="2" s="1"/>
  <c r="Y873" i="2"/>
  <c r="Z873" i="2" s="1"/>
  <c r="Y874" i="2"/>
  <c r="Z874" i="2" s="1"/>
  <c r="Y875" i="2"/>
  <c r="Z875" i="2" s="1"/>
  <c r="Y876" i="2"/>
  <c r="Z876" i="2" s="1"/>
  <c r="Y877" i="2"/>
  <c r="Z877" i="2" s="1"/>
  <c r="Y878" i="2"/>
  <c r="Z878" i="2" s="1"/>
  <c r="Y879" i="2"/>
  <c r="Z879" i="2" s="1"/>
  <c r="Y880" i="2"/>
  <c r="Z880" i="2" s="1"/>
  <c r="Y881" i="2"/>
  <c r="Z881" i="2" s="1"/>
  <c r="Y882" i="2"/>
  <c r="Z882" i="2" s="1"/>
  <c r="Y883" i="2"/>
  <c r="Z883" i="2" s="1"/>
  <c r="Y884" i="2"/>
  <c r="Z884" i="2" s="1"/>
  <c r="Y885" i="2"/>
  <c r="Z885" i="2" s="1"/>
  <c r="Y886" i="2"/>
  <c r="Z886" i="2" s="1"/>
  <c r="Y887" i="2"/>
  <c r="Z887" i="2" s="1"/>
  <c r="Y888" i="2"/>
  <c r="Z888" i="2" s="1"/>
  <c r="Y889" i="2"/>
  <c r="Z889" i="2" s="1"/>
  <c r="Y890" i="2"/>
  <c r="Z890" i="2" s="1"/>
  <c r="Y891" i="2"/>
  <c r="Z891" i="2" s="1"/>
  <c r="Y892" i="2"/>
  <c r="Z892" i="2" s="1"/>
  <c r="Y893" i="2"/>
  <c r="Z893" i="2" s="1"/>
  <c r="Y894" i="2"/>
  <c r="Z894" i="2" s="1"/>
  <c r="Y895" i="2"/>
  <c r="Z895" i="2" s="1"/>
  <c r="Y896" i="2"/>
  <c r="Z896" i="2" s="1"/>
  <c r="Y897" i="2"/>
  <c r="Z897" i="2" s="1"/>
  <c r="Y898" i="2"/>
  <c r="Z898" i="2" s="1"/>
  <c r="Y899" i="2"/>
  <c r="Z899" i="2" s="1"/>
  <c r="Y900" i="2"/>
  <c r="Z900" i="2" s="1"/>
  <c r="Y901" i="2"/>
  <c r="Z901" i="2" s="1"/>
  <c r="Y902" i="2"/>
  <c r="Z902" i="2" s="1"/>
  <c r="Y903" i="2"/>
  <c r="Z903" i="2" s="1"/>
  <c r="Y904" i="2"/>
  <c r="Z904" i="2" s="1"/>
  <c r="Y905" i="2"/>
  <c r="Z905" i="2" s="1"/>
  <c r="Y906" i="2"/>
  <c r="Z906" i="2" s="1"/>
  <c r="Y907" i="2"/>
  <c r="Z907" i="2" s="1"/>
  <c r="Y908" i="2"/>
  <c r="Z908" i="2" s="1"/>
  <c r="Y909" i="2"/>
  <c r="Z909" i="2" s="1"/>
  <c r="Y910" i="2"/>
  <c r="Z910" i="2" s="1"/>
  <c r="Y911" i="2"/>
  <c r="Z911" i="2" s="1"/>
  <c r="Y912" i="2"/>
  <c r="Z912" i="2" s="1"/>
  <c r="Y913" i="2"/>
  <c r="Z913" i="2" s="1"/>
  <c r="Y914" i="2"/>
  <c r="Z914" i="2" s="1"/>
  <c r="Y915" i="2"/>
  <c r="Z915" i="2" s="1"/>
  <c r="Y916" i="2"/>
  <c r="Z916" i="2" s="1"/>
  <c r="Y917" i="2"/>
  <c r="Z917" i="2" s="1"/>
  <c r="Y918" i="2"/>
  <c r="Z918" i="2" s="1"/>
  <c r="Y919" i="2"/>
  <c r="Z919" i="2" s="1"/>
  <c r="Y920" i="2"/>
  <c r="Z920" i="2" s="1"/>
  <c r="Y921" i="2"/>
  <c r="Z921" i="2" s="1"/>
  <c r="Y922" i="2"/>
  <c r="Z922" i="2" s="1"/>
  <c r="Y923" i="2"/>
  <c r="Z923" i="2" s="1"/>
  <c r="Y924" i="2"/>
  <c r="Z924" i="2" s="1"/>
  <c r="Y925" i="2"/>
  <c r="Z925" i="2" s="1"/>
  <c r="Y926" i="2"/>
  <c r="Z926" i="2" s="1"/>
  <c r="Y927" i="2"/>
  <c r="Z927" i="2" s="1"/>
  <c r="Y928" i="2"/>
  <c r="Z928" i="2" s="1"/>
  <c r="Y929" i="2"/>
  <c r="Z929" i="2" s="1"/>
  <c r="Y930" i="2"/>
  <c r="Z930" i="2" s="1"/>
  <c r="Y931" i="2"/>
  <c r="Z931" i="2" s="1"/>
  <c r="Y932" i="2"/>
  <c r="Z932" i="2" s="1"/>
  <c r="Y933" i="2"/>
  <c r="Z933" i="2" s="1"/>
  <c r="Y934" i="2"/>
  <c r="Z934" i="2" s="1"/>
  <c r="Y935" i="2"/>
  <c r="Z935" i="2" s="1"/>
  <c r="Y936" i="2"/>
  <c r="Z936" i="2" s="1"/>
  <c r="Y937" i="2"/>
  <c r="Z937" i="2" s="1"/>
  <c r="Y938" i="2"/>
  <c r="Z938" i="2" s="1"/>
  <c r="Y939" i="2"/>
  <c r="Z939" i="2" s="1"/>
  <c r="Y940" i="2"/>
  <c r="Z940" i="2" s="1"/>
  <c r="Y941" i="2"/>
  <c r="Z941" i="2" s="1"/>
  <c r="Y942" i="2"/>
  <c r="Z942" i="2" s="1"/>
  <c r="Y943" i="2"/>
  <c r="Z943" i="2" s="1"/>
  <c r="Y944" i="2"/>
  <c r="Z944" i="2" s="1"/>
  <c r="Y945" i="2"/>
  <c r="Z945" i="2" s="1"/>
  <c r="Y946" i="2"/>
  <c r="Z946" i="2" s="1"/>
  <c r="Y947" i="2"/>
  <c r="Z947" i="2" s="1"/>
  <c r="Y948" i="2"/>
  <c r="Z948" i="2" s="1"/>
  <c r="Y949" i="2"/>
  <c r="Z949" i="2" s="1"/>
  <c r="Y950" i="2"/>
  <c r="Z950" i="2" s="1"/>
  <c r="Y951" i="2"/>
  <c r="Z951" i="2" s="1"/>
  <c r="Y952" i="2"/>
  <c r="Z952" i="2" s="1"/>
  <c r="Y953" i="2"/>
  <c r="Z953" i="2" s="1"/>
  <c r="Y954" i="2"/>
  <c r="Z954" i="2" s="1"/>
  <c r="Y955" i="2"/>
  <c r="Z955" i="2" s="1"/>
  <c r="Y956" i="2"/>
  <c r="Z956" i="2" s="1"/>
  <c r="Y957" i="2"/>
  <c r="Z957" i="2" s="1"/>
  <c r="Y958" i="2"/>
  <c r="Z958" i="2" s="1"/>
  <c r="Y959" i="2"/>
  <c r="Z959" i="2" s="1"/>
  <c r="Y960" i="2"/>
  <c r="Z960" i="2" s="1"/>
  <c r="Y961" i="2"/>
  <c r="Z961" i="2" s="1"/>
  <c r="Y962" i="2"/>
  <c r="Z962" i="2" s="1"/>
  <c r="Y963" i="2"/>
  <c r="Z963" i="2" s="1"/>
  <c r="Y964" i="2"/>
  <c r="Z964" i="2" s="1"/>
  <c r="Y965" i="2"/>
  <c r="Z965" i="2" s="1"/>
  <c r="Y966" i="2"/>
  <c r="Z966" i="2" s="1"/>
  <c r="Y967" i="2"/>
  <c r="Z967" i="2" s="1"/>
  <c r="Y968" i="2"/>
  <c r="Z968" i="2" s="1"/>
  <c r="Y969" i="2"/>
  <c r="Z969" i="2" s="1"/>
  <c r="Y970" i="2"/>
  <c r="Z970" i="2" s="1"/>
  <c r="Y971" i="2"/>
  <c r="Z971" i="2" s="1"/>
  <c r="Y972" i="2"/>
  <c r="Z972" i="2" s="1"/>
  <c r="Y973" i="2"/>
  <c r="Z973" i="2" s="1"/>
  <c r="Y974" i="2"/>
  <c r="Z974" i="2" s="1"/>
  <c r="Y975" i="2"/>
  <c r="Z975" i="2" s="1"/>
  <c r="Y976" i="2"/>
  <c r="Z976" i="2" s="1"/>
  <c r="Y977" i="2"/>
  <c r="Z977" i="2" s="1"/>
  <c r="Y978" i="2"/>
  <c r="Z978" i="2" s="1"/>
  <c r="Y979" i="2"/>
  <c r="Z979" i="2" s="1"/>
  <c r="Y980" i="2"/>
  <c r="Z980" i="2" s="1"/>
  <c r="Y981" i="2"/>
  <c r="Z981" i="2" s="1"/>
  <c r="Y982" i="2"/>
  <c r="Z982" i="2" s="1"/>
  <c r="Y983" i="2"/>
  <c r="Z983" i="2" s="1"/>
  <c r="Y984" i="2"/>
  <c r="Z984" i="2" s="1"/>
  <c r="Y985" i="2"/>
  <c r="Z985" i="2" s="1"/>
  <c r="Y986" i="2"/>
  <c r="Z986" i="2" s="1"/>
  <c r="Y987" i="2"/>
  <c r="Z987" i="2" s="1"/>
  <c r="Y988" i="2"/>
  <c r="Z988" i="2" s="1"/>
  <c r="Y989" i="2"/>
  <c r="Z989" i="2" s="1"/>
  <c r="Y990" i="2"/>
  <c r="Z990" i="2" s="1"/>
  <c r="Y991" i="2"/>
  <c r="Z991" i="2" s="1"/>
  <c r="Y992" i="2"/>
  <c r="Z992" i="2" s="1"/>
  <c r="Y993" i="2"/>
  <c r="Z993" i="2" s="1"/>
  <c r="Y994" i="2"/>
  <c r="Z994" i="2" s="1"/>
  <c r="Y995" i="2"/>
  <c r="Z995" i="2" s="1"/>
  <c r="Y996" i="2"/>
  <c r="Z996" i="2" s="1"/>
  <c r="Y997" i="2"/>
  <c r="Z997" i="2" s="1"/>
  <c r="Y998" i="2"/>
  <c r="Z998" i="2" s="1"/>
  <c r="Y999" i="2"/>
  <c r="Z999" i="2" s="1"/>
  <c r="Y1000" i="2"/>
  <c r="Z1000" i="2" s="1"/>
  <c r="Y1001" i="2"/>
  <c r="Z1001" i="2" s="1"/>
  <c r="Y1002" i="2"/>
  <c r="Z1002" i="2" s="1"/>
  <c r="Y1003" i="2"/>
  <c r="Z1003" i="2" s="1"/>
  <c r="Y1004" i="2"/>
  <c r="Z1004" i="2" s="1"/>
  <c r="Y1005" i="2"/>
  <c r="Z1005" i="2" s="1"/>
  <c r="Y1006" i="2"/>
  <c r="Z1006" i="2" s="1"/>
  <c r="Y1007" i="2"/>
  <c r="Z1007" i="2" s="1"/>
  <c r="Y1008" i="2"/>
  <c r="Z1008" i="2" s="1"/>
  <c r="Y1009" i="2"/>
  <c r="Z1009" i="2" s="1"/>
  <c r="Y1010" i="2"/>
  <c r="Z1010" i="2" s="1"/>
  <c r="Y1011" i="2"/>
  <c r="Z1011" i="2" s="1"/>
  <c r="Y1012" i="2"/>
  <c r="Z1012" i="2" s="1"/>
  <c r="Y1013" i="2"/>
  <c r="Z1013" i="2" s="1"/>
  <c r="Y1014" i="2"/>
  <c r="Z1014" i="2" s="1"/>
  <c r="Y1015" i="2"/>
  <c r="Z1015" i="2" s="1"/>
  <c r="Y1016" i="2"/>
  <c r="Z1016" i="2" s="1"/>
  <c r="Y1017" i="2"/>
  <c r="Z1017" i="2" s="1"/>
  <c r="Y1018" i="2"/>
  <c r="Z1018" i="2" s="1"/>
  <c r="Y1019" i="2"/>
  <c r="Z1019" i="2" s="1"/>
  <c r="Y1020" i="2"/>
  <c r="Z1020" i="2" s="1"/>
  <c r="Y1021" i="2"/>
  <c r="Z1021" i="2" s="1"/>
  <c r="Y1022" i="2"/>
  <c r="Z1022" i="2" s="1"/>
  <c r="Y1023" i="2"/>
  <c r="Z1023" i="2" s="1"/>
  <c r="Y1024" i="2"/>
  <c r="Z1024" i="2" s="1"/>
  <c r="Y1025" i="2"/>
  <c r="Z1025" i="2" s="1"/>
  <c r="Y1026" i="2"/>
  <c r="Z1026" i="2" s="1"/>
  <c r="Y1027" i="2"/>
  <c r="Z1027" i="2" s="1"/>
  <c r="Y1028" i="2"/>
  <c r="Z1028" i="2" s="1"/>
  <c r="Y1029" i="2"/>
  <c r="Z1029" i="2" s="1"/>
  <c r="Y1030" i="2"/>
  <c r="Z1030" i="2" s="1"/>
  <c r="Y1031" i="2"/>
  <c r="Z1031" i="2" s="1"/>
  <c r="Y1032" i="2"/>
  <c r="Z1032" i="2" s="1"/>
  <c r="Y1033" i="2"/>
  <c r="Z1033" i="2" s="1"/>
  <c r="Y1034" i="2"/>
  <c r="Z1034" i="2" s="1"/>
  <c r="Y1035" i="2"/>
  <c r="Z1035" i="2" s="1"/>
  <c r="Y1036" i="2"/>
  <c r="Z1036" i="2" s="1"/>
  <c r="Y1037" i="2"/>
  <c r="Z1037" i="2" s="1"/>
  <c r="Y1038" i="2"/>
  <c r="Z1038" i="2" s="1"/>
  <c r="Y1039" i="2"/>
  <c r="Z1039" i="2" s="1"/>
  <c r="Y1040" i="2"/>
  <c r="Z1040" i="2" s="1"/>
  <c r="Y1041" i="2"/>
  <c r="Z1041" i="2" s="1"/>
  <c r="Y1042" i="2"/>
  <c r="Z1042" i="2" s="1"/>
  <c r="Y1043" i="2"/>
  <c r="Z1043" i="2" s="1"/>
  <c r="Y1044" i="2"/>
  <c r="Z1044" i="2" s="1"/>
  <c r="Y1045" i="2"/>
  <c r="Z1045" i="2" s="1"/>
  <c r="Y1046" i="2"/>
  <c r="Z1046" i="2" s="1"/>
  <c r="Y1047" i="2"/>
  <c r="Z1047" i="2" s="1"/>
  <c r="Y1048" i="2"/>
  <c r="Z1048" i="2" s="1"/>
  <c r="Y1049" i="2"/>
  <c r="Z1049" i="2" s="1"/>
  <c r="Y1050" i="2"/>
  <c r="Z1050" i="2" s="1"/>
  <c r="Y1051" i="2"/>
  <c r="Z1051" i="2" s="1"/>
  <c r="Y1052" i="2"/>
  <c r="Z1052" i="2" s="1"/>
  <c r="Y1053" i="2"/>
  <c r="Z1053" i="2" s="1"/>
  <c r="Y1054" i="2"/>
  <c r="Z1054" i="2" s="1"/>
  <c r="Y1055" i="2"/>
  <c r="Z1055" i="2" s="1"/>
  <c r="Y1056" i="2"/>
  <c r="Z1056" i="2" s="1"/>
  <c r="Y1057" i="2"/>
  <c r="Z1057" i="2" s="1"/>
  <c r="Y1058" i="2"/>
  <c r="Z1058" i="2" s="1"/>
  <c r="Y1059" i="2"/>
  <c r="Z1059" i="2" s="1"/>
  <c r="Y1060" i="2"/>
  <c r="Z1060" i="2" s="1"/>
  <c r="Y1061" i="2"/>
  <c r="Z1061" i="2" s="1"/>
  <c r="Y1062" i="2"/>
  <c r="Z1062" i="2" s="1"/>
  <c r="Y1063" i="2"/>
  <c r="Z1063" i="2" s="1"/>
  <c r="Y1064" i="2"/>
  <c r="Z1064" i="2" s="1"/>
  <c r="Y1065" i="2"/>
  <c r="Z1065" i="2" s="1"/>
  <c r="Y1066" i="2"/>
  <c r="Z1066" i="2" s="1"/>
  <c r="Y1067" i="2"/>
  <c r="Z1067" i="2" s="1"/>
  <c r="Y1068" i="2"/>
  <c r="Z1068" i="2" s="1"/>
  <c r="Y1069" i="2"/>
  <c r="Z1069" i="2" s="1"/>
  <c r="Y1070" i="2"/>
  <c r="Z1070" i="2" s="1"/>
  <c r="Y1071" i="2"/>
  <c r="Z1071" i="2" s="1"/>
  <c r="Y1072" i="2"/>
  <c r="Z1072" i="2" s="1"/>
  <c r="Y1073" i="2"/>
  <c r="Z1073" i="2" s="1"/>
  <c r="Y1074" i="2"/>
  <c r="Z1074" i="2" s="1"/>
  <c r="Y1075" i="2"/>
  <c r="Z1075" i="2" s="1"/>
  <c r="Y1076" i="2"/>
  <c r="Z1076" i="2" s="1"/>
  <c r="Y1077" i="2"/>
  <c r="Z1077" i="2" s="1"/>
  <c r="Y1078" i="2"/>
  <c r="Z1078" i="2" s="1"/>
  <c r="Y1079" i="2"/>
  <c r="Z1079" i="2" s="1"/>
  <c r="Y1080" i="2"/>
  <c r="Z1080" i="2" s="1"/>
  <c r="Y1081" i="2"/>
  <c r="Z1081" i="2" s="1"/>
  <c r="Y1082" i="2"/>
  <c r="Z1082" i="2" s="1"/>
  <c r="Y1083" i="2"/>
  <c r="Z1083" i="2" s="1"/>
  <c r="Y1084" i="2"/>
  <c r="Z1084" i="2" s="1"/>
  <c r="Y1085" i="2"/>
  <c r="Z1085" i="2" s="1"/>
  <c r="Y1086" i="2"/>
  <c r="Z1086" i="2" s="1"/>
  <c r="Y1087" i="2"/>
  <c r="Z1087" i="2" s="1"/>
  <c r="Y1088" i="2"/>
  <c r="Z1088" i="2" s="1"/>
  <c r="Y1089" i="2"/>
  <c r="Z1089" i="2" s="1"/>
  <c r="Y1090" i="2"/>
  <c r="Z1090" i="2" s="1"/>
  <c r="Y1091" i="2"/>
  <c r="Z1091" i="2" s="1"/>
  <c r="Y1092" i="2"/>
  <c r="Z1092" i="2" s="1"/>
  <c r="Y1093" i="2"/>
  <c r="Z1093" i="2" s="1"/>
  <c r="Y1094" i="2"/>
  <c r="Z1094" i="2" s="1"/>
  <c r="Y1667" i="2"/>
  <c r="Z1667" i="2" s="1"/>
  <c r="Y1668" i="2"/>
  <c r="Z1668" i="2" s="1"/>
  <c r="Y1669" i="2"/>
  <c r="Z1669" i="2" s="1"/>
  <c r="Y1670" i="2"/>
  <c r="Z1670" i="2" s="1"/>
  <c r="Y1671" i="2"/>
  <c r="Z1671" i="2" s="1"/>
  <c r="Y1672" i="2"/>
  <c r="Z1672" i="2" s="1"/>
  <c r="Y1673" i="2"/>
  <c r="Z1673" i="2" s="1"/>
  <c r="Y1674" i="2"/>
  <c r="Z1674" i="2" s="1"/>
  <c r="Y1675" i="2"/>
  <c r="Z1675" i="2" s="1"/>
  <c r="Y1676" i="2"/>
  <c r="Z1676" i="2" s="1"/>
  <c r="I9" i="4" l="1"/>
  <c r="J9" i="4" s="1"/>
  <c r="I62" i="4"/>
  <c r="J62" i="4" s="1"/>
  <c r="E3" i="4"/>
  <c r="F3" i="4"/>
  <c r="E4" i="4"/>
  <c r="E5" i="4"/>
  <c r="F5" i="4"/>
  <c r="E6" i="4"/>
  <c r="F6" i="4"/>
  <c r="E7" i="4"/>
  <c r="F7" i="4"/>
  <c r="E8" i="4"/>
  <c r="F8" i="4"/>
  <c r="E11" i="4"/>
  <c r="F11" i="4"/>
  <c r="E12" i="4"/>
  <c r="F12" i="4"/>
  <c r="E13" i="4"/>
  <c r="F13" i="4"/>
  <c r="E14" i="4"/>
  <c r="F14" i="4"/>
  <c r="E15" i="4"/>
  <c r="F15" i="4"/>
  <c r="E16" i="4"/>
  <c r="F16" i="4"/>
  <c r="E17" i="4"/>
  <c r="F17" i="4"/>
  <c r="E18" i="4"/>
  <c r="F18" i="4"/>
  <c r="E19" i="4"/>
  <c r="F19" i="4"/>
  <c r="E20" i="4"/>
  <c r="F20" i="4"/>
  <c r="E21" i="4"/>
  <c r="F21" i="4"/>
  <c r="E22" i="4"/>
  <c r="F22" i="4"/>
  <c r="E23" i="4"/>
  <c r="E24" i="4"/>
  <c r="F24" i="4"/>
  <c r="E25" i="4"/>
  <c r="F25" i="4"/>
  <c r="E26" i="4"/>
  <c r="F26" i="4"/>
  <c r="E27" i="4"/>
  <c r="E28" i="4"/>
  <c r="F28" i="4"/>
  <c r="E29" i="4"/>
  <c r="F29" i="4"/>
  <c r="E30" i="4"/>
  <c r="F30" i="4"/>
  <c r="E31" i="4"/>
  <c r="E32" i="4"/>
  <c r="F32" i="4"/>
  <c r="E33" i="4"/>
  <c r="F33" i="4"/>
  <c r="E34" i="4"/>
  <c r="E35" i="4"/>
  <c r="F35" i="4"/>
  <c r="E36" i="4"/>
  <c r="F36" i="4"/>
  <c r="E37" i="4"/>
  <c r="F37" i="4"/>
  <c r="E38" i="4"/>
  <c r="E39" i="4"/>
  <c r="F39" i="4"/>
  <c r="E40" i="4"/>
  <c r="F40" i="4"/>
  <c r="E41" i="4"/>
  <c r="F41" i="4"/>
  <c r="E42" i="4"/>
  <c r="F42" i="4"/>
  <c r="E43" i="4"/>
  <c r="F43" i="4"/>
  <c r="E44" i="4"/>
  <c r="E45" i="4"/>
  <c r="F45" i="4"/>
  <c r="E46" i="4"/>
  <c r="F46" i="4"/>
  <c r="E47" i="4"/>
  <c r="E48" i="4"/>
  <c r="F48" i="4"/>
  <c r="E49" i="4"/>
  <c r="F49" i="4"/>
  <c r="E50" i="4"/>
  <c r="F50" i="4"/>
  <c r="E51" i="4"/>
  <c r="F51" i="4"/>
  <c r="E52" i="4"/>
  <c r="F52" i="4"/>
  <c r="E53" i="4"/>
  <c r="F53" i="4"/>
  <c r="E54" i="4"/>
  <c r="F54" i="4"/>
  <c r="E55" i="4"/>
  <c r="F55" i="4"/>
  <c r="E56" i="4"/>
  <c r="F56" i="4"/>
  <c r="E57" i="4"/>
  <c r="F57" i="4"/>
  <c r="E58" i="4"/>
  <c r="F58" i="4"/>
  <c r="E59" i="4"/>
  <c r="F59" i="4"/>
  <c r="E60" i="4"/>
  <c r="F60" i="4"/>
  <c r="E61" i="4"/>
  <c r="F61" i="4"/>
  <c r="E2" i="4"/>
  <c r="F63" i="4" l="1"/>
  <c r="E63" i="4"/>
  <c r="AA5" i="2"/>
  <c r="AA6" i="2"/>
  <c r="AA7" i="2"/>
  <c r="AA8" i="2"/>
  <c r="AA9" i="2"/>
  <c r="AA10" i="2"/>
  <c r="AA11" i="2"/>
  <c r="AA12" i="2"/>
  <c r="AA13" i="2"/>
  <c r="AA14" i="2"/>
  <c r="AA15" i="2"/>
  <c r="AA16" i="2"/>
  <c r="AA17" i="2"/>
  <c r="AA18" i="2"/>
  <c r="AA19" i="2"/>
  <c r="AA20" i="2"/>
  <c r="AA21" i="2"/>
  <c r="AA22" i="2"/>
  <c r="AA23" i="2"/>
  <c r="AA24" i="2"/>
  <c r="AA25" i="2"/>
  <c r="AA26" i="2"/>
  <c r="AA27" i="2"/>
  <c r="AA28" i="2"/>
  <c r="AA29" i="2"/>
  <c r="AA30" i="2"/>
  <c r="AA31" i="2"/>
  <c r="AA32" i="2"/>
  <c r="AA33" i="2"/>
  <c r="AA34" i="2"/>
  <c r="AA35" i="2"/>
  <c r="AA36" i="2"/>
  <c r="AA37" i="2"/>
  <c r="AA38" i="2"/>
  <c r="AA39" i="2"/>
  <c r="AA40" i="2"/>
  <c r="AA41" i="2"/>
  <c r="AA42" i="2"/>
  <c r="AA43" i="2"/>
  <c r="AA44" i="2"/>
  <c r="AA45" i="2"/>
  <c r="AA46" i="2"/>
  <c r="AA47" i="2"/>
  <c r="AA48" i="2"/>
  <c r="AA49" i="2"/>
  <c r="AA50" i="2"/>
  <c r="AA51" i="2"/>
  <c r="AA52" i="2"/>
  <c r="AA53" i="2"/>
  <c r="AA54" i="2"/>
  <c r="AA55" i="2"/>
  <c r="AA56" i="2"/>
  <c r="AA57" i="2"/>
  <c r="AA58" i="2"/>
  <c r="AA59" i="2"/>
  <c r="AA60" i="2"/>
  <c r="AA61" i="2"/>
  <c r="AA62" i="2"/>
  <c r="AA63" i="2"/>
  <c r="AA64" i="2"/>
  <c r="AA65" i="2"/>
  <c r="AA66" i="2"/>
  <c r="AA67" i="2"/>
  <c r="AA68" i="2"/>
  <c r="AA69" i="2"/>
  <c r="AA70" i="2"/>
  <c r="AA71" i="2"/>
  <c r="AA72" i="2"/>
  <c r="AA73" i="2"/>
  <c r="AA74" i="2"/>
  <c r="AA75" i="2"/>
  <c r="AA76" i="2"/>
  <c r="AA77" i="2"/>
  <c r="AA78" i="2"/>
  <c r="AA79" i="2"/>
  <c r="AA80" i="2"/>
  <c r="AA81" i="2"/>
  <c r="AA82" i="2"/>
  <c r="AA83" i="2"/>
  <c r="AA84" i="2"/>
  <c r="AA85" i="2"/>
  <c r="AA86" i="2"/>
  <c r="AA87" i="2"/>
  <c r="AA88" i="2"/>
  <c r="AA89" i="2"/>
  <c r="AA90" i="2"/>
  <c r="AA91" i="2"/>
  <c r="AA92" i="2"/>
  <c r="AA93" i="2"/>
  <c r="AA94" i="2"/>
  <c r="AA95" i="2"/>
  <c r="AA96" i="2"/>
  <c r="AA97" i="2"/>
  <c r="AA98" i="2"/>
  <c r="AA99" i="2"/>
  <c r="AA100" i="2"/>
  <c r="AA101" i="2"/>
  <c r="AA102" i="2"/>
  <c r="AA103" i="2"/>
  <c r="AA104" i="2"/>
  <c r="AA105" i="2"/>
  <c r="AA106" i="2"/>
  <c r="AA107" i="2"/>
  <c r="AA108" i="2"/>
  <c r="AA109" i="2"/>
  <c r="AA110" i="2"/>
  <c r="AA111" i="2"/>
  <c r="AA112" i="2"/>
  <c r="AA113" i="2"/>
  <c r="AA114" i="2"/>
  <c r="AA115" i="2"/>
  <c r="AA116" i="2"/>
  <c r="AA117" i="2"/>
  <c r="AA118" i="2"/>
  <c r="AA119" i="2"/>
  <c r="AA120" i="2"/>
  <c r="AA121" i="2"/>
  <c r="AA122" i="2"/>
  <c r="AA123" i="2"/>
  <c r="AA124" i="2"/>
  <c r="AA125" i="2"/>
  <c r="AA126" i="2"/>
  <c r="AA127" i="2"/>
  <c r="AA128" i="2"/>
  <c r="AA129" i="2"/>
  <c r="AA130" i="2"/>
  <c r="AA131" i="2"/>
  <c r="AA132" i="2"/>
  <c r="AA133" i="2"/>
  <c r="AA134" i="2"/>
  <c r="AA135" i="2"/>
  <c r="AA136" i="2"/>
  <c r="AA137" i="2"/>
  <c r="AA138" i="2"/>
  <c r="AA139" i="2"/>
  <c r="AA140" i="2"/>
  <c r="AA141" i="2"/>
  <c r="AA142" i="2"/>
  <c r="AA143" i="2"/>
  <c r="AA144" i="2"/>
  <c r="AA145" i="2"/>
  <c r="AA146" i="2"/>
  <c r="AA147" i="2"/>
  <c r="AA148" i="2"/>
  <c r="AA149" i="2"/>
  <c r="AA150" i="2"/>
  <c r="AA151" i="2"/>
  <c r="AA152" i="2"/>
  <c r="AA153" i="2"/>
  <c r="AA154" i="2"/>
  <c r="AA155" i="2"/>
  <c r="AA156" i="2"/>
  <c r="AA157" i="2"/>
  <c r="AA158" i="2"/>
  <c r="AA159" i="2"/>
  <c r="AA160" i="2"/>
  <c r="AA161" i="2"/>
  <c r="AA162" i="2"/>
  <c r="AA163" i="2"/>
  <c r="AA164" i="2"/>
  <c r="AA269" i="2"/>
  <c r="AA270" i="2"/>
  <c r="AA271" i="2"/>
  <c r="AA272" i="2"/>
  <c r="AA273" i="2"/>
  <c r="AA274" i="2"/>
  <c r="AA275" i="2"/>
  <c r="AA276" i="2"/>
  <c r="AA277" i="2"/>
  <c r="AA278" i="2"/>
  <c r="AA279" i="2"/>
  <c r="AA280" i="2"/>
  <c r="AA281" i="2"/>
  <c r="AA282" i="2"/>
  <c r="AA283" i="2"/>
  <c r="AA284" i="2"/>
  <c r="AA285" i="2"/>
  <c r="AA286" i="2"/>
  <c r="AA287" i="2"/>
  <c r="AA288" i="2"/>
  <c r="AA289" i="2"/>
  <c r="AA290" i="2"/>
  <c r="AA291" i="2"/>
  <c r="AA292" i="2"/>
  <c r="AA293" i="2"/>
  <c r="AA294" i="2"/>
  <c r="AA295" i="2"/>
  <c r="AA296" i="2"/>
  <c r="AA297" i="2"/>
  <c r="H60" i="13" l="1"/>
  <c r="G60" i="13"/>
  <c r="H59" i="13"/>
  <c r="G59" i="13"/>
  <c r="H58" i="13"/>
  <c r="G58" i="13"/>
  <c r="H57" i="13"/>
  <c r="G57" i="13"/>
  <c r="H56" i="13"/>
  <c r="G56" i="13"/>
  <c r="H55" i="13"/>
  <c r="G55" i="13"/>
  <c r="H54" i="13"/>
  <c r="G54" i="13"/>
  <c r="H53" i="13"/>
  <c r="G53" i="13"/>
  <c r="H52" i="13"/>
  <c r="H51" i="13"/>
  <c r="I51" i="13" s="1"/>
  <c r="H50" i="13"/>
  <c r="G50" i="13"/>
  <c r="H49" i="13"/>
  <c r="G49" i="13"/>
  <c r="H48" i="13"/>
  <c r="G48" i="13"/>
  <c r="H47" i="13"/>
  <c r="G47" i="13"/>
  <c r="H46" i="13"/>
  <c r="G46" i="13"/>
  <c r="H45" i="13"/>
  <c r="G45" i="13"/>
  <c r="H44" i="13"/>
  <c r="G44" i="13"/>
  <c r="H43" i="13"/>
  <c r="G43" i="13"/>
  <c r="H42" i="13"/>
  <c r="G42" i="13"/>
  <c r="H41" i="13"/>
  <c r="G41" i="13"/>
  <c r="H40" i="13"/>
  <c r="G40" i="13"/>
  <c r="H39" i="13"/>
  <c r="G39" i="13"/>
  <c r="H38" i="13"/>
  <c r="G38" i="13"/>
  <c r="H37" i="13"/>
  <c r="G37" i="13"/>
  <c r="H36" i="13"/>
  <c r="G36" i="13"/>
  <c r="H35" i="13"/>
  <c r="G35" i="13"/>
  <c r="H34" i="13"/>
  <c r="G34" i="13"/>
  <c r="H33" i="13"/>
  <c r="G33" i="13"/>
  <c r="H32" i="13"/>
  <c r="G32" i="13"/>
  <c r="H31" i="13"/>
  <c r="G31" i="13"/>
  <c r="H30" i="13"/>
  <c r="G30" i="13"/>
  <c r="H29" i="13"/>
  <c r="G29" i="13"/>
  <c r="H28" i="13"/>
  <c r="G28" i="13"/>
  <c r="H27" i="13"/>
  <c r="G27" i="13"/>
  <c r="H26" i="13"/>
  <c r="G26" i="13"/>
  <c r="H25" i="13"/>
  <c r="G25" i="13"/>
  <c r="H24" i="13"/>
  <c r="G24" i="13"/>
  <c r="H23" i="13"/>
  <c r="G23" i="13"/>
  <c r="H22" i="13"/>
  <c r="G22" i="13"/>
  <c r="H21" i="13"/>
  <c r="G21" i="13"/>
  <c r="H20" i="13"/>
  <c r="G20" i="13"/>
  <c r="H19" i="13"/>
  <c r="G19" i="13"/>
  <c r="H18" i="13"/>
  <c r="G18" i="13"/>
  <c r="H17" i="13"/>
  <c r="G17" i="13"/>
  <c r="H16" i="13"/>
  <c r="G16" i="13"/>
  <c r="H15" i="13"/>
  <c r="G15" i="13"/>
  <c r="H14" i="13"/>
  <c r="G14" i="13"/>
  <c r="H13" i="13"/>
  <c r="G13" i="13"/>
  <c r="H12" i="13"/>
  <c r="G12" i="13"/>
  <c r="H11" i="13"/>
  <c r="G11" i="13"/>
  <c r="H10" i="13"/>
  <c r="G10" i="13"/>
  <c r="H8" i="13"/>
  <c r="G8" i="13"/>
  <c r="H7" i="13"/>
  <c r="G7" i="13"/>
  <c r="H6" i="13"/>
  <c r="G6" i="13"/>
  <c r="H5" i="13"/>
  <c r="G5" i="13"/>
  <c r="H4" i="13"/>
  <c r="G4" i="13"/>
  <c r="H3" i="13"/>
  <c r="G3" i="13"/>
  <c r="H2" i="13"/>
  <c r="G2" i="13"/>
  <c r="C4" i="8"/>
  <c r="C5" i="8"/>
  <c r="C6" i="8"/>
  <c r="C7" i="8"/>
  <c r="C8" i="8"/>
  <c r="C9" i="8"/>
  <c r="C11" i="8"/>
  <c r="C12" i="8"/>
  <c r="C13" i="8"/>
  <c r="C14" i="8"/>
  <c r="C15" i="8"/>
  <c r="C16" i="8"/>
  <c r="C17" i="8"/>
  <c r="C18" i="8"/>
  <c r="C19" i="8"/>
  <c r="C20" i="8"/>
  <c r="C22" i="8"/>
  <c r="C23" i="8"/>
  <c r="C24" i="8"/>
  <c r="C2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54" i="8"/>
  <c r="C55" i="8"/>
  <c r="C56" i="8"/>
  <c r="C57" i="8"/>
  <c r="C59" i="8"/>
  <c r="C60" i="8"/>
  <c r="C61" i="8"/>
  <c r="C62" i="8"/>
  <c r="C63" i="8"/>
  <c r="C3" i="8"/>
  <c r="E31" i="13"/>
  <c r="F31" i="13"/>
  <c r="J31" i="13"/>
  <c r="K31" i="13"/>
  <c r="E27" i="13"/>
  <c r="F27" i="13"/>
  <c r="J27" i="13"/>
  <c r="K27" i="13"/>
  <c r="H28" i="4"/>
  <c r="I28" i="4"/>
  <c r="H32" i="4"/>
  <c r="I32" i="4"/>
  <c r="I31" i="13" l="1"/>
  <c r="L31" i="13" s="1"/>
  <c r="G28" i="4"/>
  <c r="J28" i="4" s="1"/>
  <c r="G32" i="4"/>
  <c r="J32" i="4" s="1"/>
  <c r="I27" i="13"/>
  <c r="L27" i="13" s="1"/>
  <c r="K3" i="13"/>
  <c r="K4" i="13"/>
  <c r="K7" i="13"/>
  <c r="K8" i="13"/>
  <c r="K10" i="13"/>
  <c r="K12" i="13"/>
  <c r="K13" i="13"/>
  <c r="K15" i="13"/>
  <c r="K17" i="13"/>
  <c r="K19" i="13"/>
  <c r="K21" i="13"/>
  <c r="K22" i="13"/>
  <c r="K23" i="13"/>
  <c r="K25" i="13"/>
  <c r="K26" i="13"/>
  <c r="K30" i="13"/>
  <c r="K33" i="13"/>
  <c r="K36" i="13"/>
  <c r="K37" i="13"/>
  <c r="K39" i="13"/>
  <c r="K43" i="13"/>
  <c r="K46" i="13"/>
  <c r="K50" i="13"/>
  <c r="K51" i="13"/>
  <c r="K54" i="13"/>
  <c r="K55" i="13"/>
  <c r="K59" i="13"/>
  <c r="K60" i="13"/>
  <c r="J4" i="13"/>
  <c r="J6" i="13"/>
  <c r="J7" i="13"/>
  <c r="J10" i="13"/>
  <c r="J13" i="13"/>
  <c r="J15" i="13"/>
  <c r="J17" i="13"/>
  <c r="J22" i="13"/>
  <c r="J23" i="13"/>
  <c r="J26" i="13"/>
  <c r="J33" i="13"/>
  <c r="J37" i="13"/>
  <c r="J40" i="13"/>
  <c r="J43" i="13"/>
  <c r="J46" i="13"/>
  <c r="J51" i="13"/>
  <c r="J58" i="13"/>
  <c r="J60" i="13"/>
  <c r="I4" i="4"/>
  <c r="I18" i="4"/>
  <c r="I20" i="4"/>
  <c r="I23" i="4"/>
  <c r="I24" i="4"/>
  <c r="I26" i="4"/>
  <c r="I27" i="4"/>
  <c r="I34" i="4"/>
  <c r="I38" i="4"/>
  <c r="I44" i="4"/>
  <c r="I47" i="4"/>
  <c r="I52" i="4"/>
  <c r="I54" i="4"/>
  <c r="I61" i="4"/>
  <c r="H61" i="4"/>
  <c r="H59" i="4"/>
  <c r="H52" i="4"/>
  <c r="H47" i="4"/>
  <c r="H44" i="4"/>
  <c r="H41" i="4"/>
  <c r="H38" i="4"/>
  <c r="H34" i="4"/>
  <c r="H27" i="4"/>
  <c r="H24" i="4"/>
  <c r="H23" i="4"/>
  <c r="H18" i="4"/>
  <c r="H16" i="4"/>
  <c r="H14" i="4"/>
  <c r="H11" i="4"/>
  <c r="H7" i="4"/>
  <c r="H6" i="4"/>
  <c r="H4" i="4"/>
  <c r="F60" i="13" l="1"/>
  <c r="E60" i="13"/>
  <c r="I60" i="13"/>
  <c r="L60" i="13" s="1"/>
  <c r="I59" i="13"/>
  <c r="F59" i="13"/>
  <c r="E59" i="13"/>
  <c r="F58" i="13"/>
  <c r="E58" i="13"/>
  <c r="I58" i="13"/>
  <c r="I57" i="13"/>
  <c r="F57" i="13"/>
  <c r="E57" i="13"/>
  <c r="F56" i="13"/>
  <c r="E56" i="13"/>
  <c r="I56" i="13"/>
  <c r="I55" i="13"/>
  <c r="F55" i="13"/>
  <c r="E55" i="13"/>
  <c r="F54" i="13"/>
  <c r="E54" i="13"/>
  <c r="I54" i="13"/>
  <c r="I53" i="13"/>
  <c r="F53" i="13"/>
  <c r="E53" i="13"/>
  <c r="F52" i="13"/>
  <c r="E52" i="13"/>
  <c r="I52" i="13"/>
  <c r="L51" i="13"/>
  <c r="F51" i="13"/>
  <c r="E51" i="13"/>
  <c r="F50" i="13"/>
  <c r="E50" i="13"/>
  <c r="I50" i="13"/>
  <c r="I49" i="13"/>
  <c r="F49" i="13"/>
  <c r="E49" i="13"/>
  <c r="F48" i="13"/>
  <c r="E48" i="13"/>
  <c r="I48" i="13"/>
  <c r="I47" i="13"/>
  <c r="F47" i="13"/>
  <c r="E47" i="13"/>
  <c r="F46" i="13"/>
  <c r="E46" i="13"/>
  <c r="I46" i="13"/>
  <c r="L46" i="13" s="1"/>
  <c r="I45" i="13"/>
  <c r="F45" i="13"/>
  <c r="E45" i="13"/>
  <c r="F44" i="13"/>
  <c r="E44" i="13"/>
  <c r="I44" i="13"/>
  <c r="I43" i="13"/>
  <c r="L43" i="13" s="1"/>
  <c r="F43" i="13"/>
  <c r="E43" i="13"/>
  <c r="F42" i="13"/>
  <c r="E42" i="13"/>
  <c r="I42" i="13"/>
  <c r="I41" i="13"/>
  <c r="F41" i="13"/>
  <c r="E41" i="13"/>
  <c r="F40" i="13"/>
  <c r="E40" i="13"/>
  <c r="I40" i="13"/>
  <c r="I39" i="13"/>
  <c r="F39" i="13"/>
  <c r="E39" i="13"/>
  <c r="F38" i="13"/>
  <c r="E38" i="13"/>
  <c r="I38" i="13"/>
  <c r="I37" i="13"/>
  <c r="L37" i="13" s="1"/>
  <c r="F37" i="13"/>
  <c r="E37" i="13"/>
  <c r="F36" i="13"/>
  <c r="E36" i="13"/>
  <c r="I36" i="13"/>
  <c r="I35" i="13"/>
  <c r="F35" i="13"/>
  <c r="E35" i="13"/>
  <c r="F34" i="13"/>
  <c r="E34" i="13"/>
  <c r="I34" i="13"/>
  <c r="I33" i="13"/>
  <c r="L33" i="13" s="1"/>
  <c r="F33" i="13"/>
  <c r="E33" i="13"/>
  <c r="F32" i="13"/>
  <c r="E32" i="13"/>
  <c r="I32" i="13"/>
  <c r="I30" i="13"/>
  <c r="F30" i="13"/>
  <c r="E30" i="13"/>
  <c r="F29" i="13"/>
  <c r="E29" i="13"/>
  <c r="I29" i="13"/>
  <c r="I28" i="13"/>
  <c r="F28" i="13"/>
  <c r="E28" i="13"/>
  <c r="F26" i="13"/>
  <c r="E26" i="13"/>
  <c r="I26" i="13"/>
  <c r="L26" i="13" s="1"/>
  <c r="I25" i="13"/>
  <c r="F25" i="13"/>
  <c r="E25" i="13"/>
  <c r="F24" i="13"/>
  <c r="E24" i="13"/>
  <c r="I24" i="13"/>
  <c r="I23" i="13"/>
  <c r="L23" i="13" s="1"/>
  <c r="F23" i="13"/>
  <c r="E23" i="13"/>
  <c r="F22" i="13"/>
  <c r="E22" i="13"/>
  <c r="I22" i="13"/>
  <c r="L22" i="13" s="1"/>
  <c r="I21" i="13"/>
  <c r="F21" i="13"/>
  <c r="E21" i="13"/>
  <c r="F20" i="13"/>
  <c r="E20" i="13"/>
  <c r="I20" i="13"/>
  <c r="I19" i="13"/>
  <c r="F19" i="13"/>
  <c r="E19" i="13"/>
  <c r="F18" i="13"/>
  <c r="E18" i="13"/>
  <c r="I18" i="13"/>
  <c r="I17" i="13"/>
  <c r="L17" i="13" s="1"/>
  <c r="F17" i="13"/>
  <c r="E17" i="13"/>
  <c r="F16" i="13"/>
  <c r="E16" i="13"/>
  <c r="I16" i="13"/>
  <c r="I15" i="13"/>
  <c r="L15" i="13" s="1"/>
  <c r="F15" i="13"/>
  <c r="E15" i="13"/>
  <c r="F14" i="13"/>
  <c r="E14" i="13"/>
  <c r="I14" i="13"/>
  <c r="I13" i="13"/>
  <c r="L13" i="13" s="1"/>
  <c r="F13" i="13"/>
  <c r="E13" i="13"/>
  <c r="F12" i="13"/>
  <c r="E12" i="13"/>
  <c r="I12" i="13"/>
  <c r="I11" i="13"/>
  <c r="F11" i="13"/>
  <c r="E11" i="13"/>
  <c r="F10" i="13"/>
  <c r="E10" i="13"/>
  <c r="I10" i="13"/>
  <c r="L10" i="13" s="1"/>
  <c r="I8" i="13"/>
  <c r="F8" i="13"/>
  <c r="E8" i="13"/>
  <c r="F7" i="13"/>
  <c r="E7" i="13"/>
  <c r="I7" i="13"/>
  <c r="L7" i="13" s="1"/>
  <c r="I6" i="13"/>
  <c r="F6" i="13"/>
  <c r="E6" i="13"/>
  <c r="F5" i="13"/>
  <c r="E5" i="13"/>
  <c r="I5" i="13"/>
  <c r="I4" i="13"/>
  <c r="L4" i="13" s="1"/>
  <c r="F4" i="13"/>
  <c r="E4" i="13"/>
  <c r="F3" i="13"/>
  <c r="E3" i="13"/>
  <c r="I3" i="13"/>
  <c r="H61" i="13"/>
  <c r="G61" i="13"/>
  <c r="F2" i="13"/>
  <c r="E2" i="13"/>
  <c r="E62" i="13" l="1"/>
  <c r="F62" i="13"/>
  <c r="D61" i="13"/>
  <c r="E61" i="13"/>
  <c r="I2" i="13"/>
  <c r="F61" i="13"/>
  <c r="G48" i="4"/>
  <c r="G49" i="4"/>
  <c r="G50" i="4"/>
  <c r="G51" i="4"/>
  <c r="G52" i="4"/>
  <c r="J52" i="4" s="1"/>
  <c r="G53" i="4"/>
  <c r="G54" i="4"/>
  <c r="G55" i="4"/>
  <c r="G56" i="4"/>
  <c r="G57" i="4"/>
  <c r="G58" i="4"/>
  <c r="G59" i="4"/>
  <c r="G60" i="4"/>
  <c r="G424" i="10"/>
  <c r="H424" i="10"/>
  <c r="G425" i="10"/>
  <c r="H425" i="10"/>
  <c r="G426" i="10"/>
  <c r="H426" i="10"/>
  <c r="G427" i="10"/>
  <c r="H427" i="10"/>
  <c r="G428" i="10"/>
  <c r="H428" i="10"/>
  <c r="G429" i="10"/>
  <c r="H429" i="10"/>
  <c r="G430" i="10"/>
  <c r="H430" i="10"/>
  <c r="G431" i="10"/>
  <c r="H431" i="10"/>
  <c r="G432" i="10"/>
  <c r="H432" i="10"/>
  <c r="G433" i="10"/>
  <c r="H433" i="10"/>
  <c r="G434" i="10"/>
  <c r="H434" i="10"/>
  <c r="G435" i="10"/>
  <c r="H435" i="10"/>
  <c r="G436" i="10"/>
  <c r="H436" i="10"/>
  <c r="G437" i="10"/>
  <c r="H437" i="10"/>
  <c r="G438" i="10"/>
  <c r="H438" i="10"/>
  <c r="G439" i="10"/>
  <c r="H439" i="10"/>
  <c r="G440" i="10"/>
  <c r="H440" i="10"/>
  <c r="G441" i="10"/>
  <c r="H441" i="10"/>
  <c r="G442" i="10"/>
  <c r="H442" i="10"/>
  <c r="G443" i="10"/>
  <c r="H443" i="10"/>
  <c r="G444" i="10"/>
  <c r="H444" i="10"/>
  <c r="G445" i="10"/>
  <c r="H445" i="10"/>
  <c r="G446" i="10"/>
  <c r="H446" i="10"/>
  <c r="G447" i="10"/>
  <c r="H447" i="10"/>
  <c r="G448" i="10"/>
  <c r="H448" i="10"/>
  <c r="G449" i="10"/>
  <c r="H449" i="10"/>
  <c r="G450" i="10"/>
  <c r="H450" i="10"/>
  <c r="G451" i="10"/>
  <c r="H451" i="10"/>
  <c r="G452" i="10"/>
  <c r="H452" i="10"/>
  <c r="G453" i="10"/>
  <c r="H453" i="10"/>
  <c r="G454" i="10"/>
  <c r="H454" i="10"/>
  <c r="G455" i="10"/>
  <c r="H455" i="10"/>
  <c r="G456" i="10"/>
  <c r="H456" i="10"/>
  <c r="G457" i="10"/>
  <c r="H457" i="10"/>
  <c r="G458" i="10"/>
  <c r="H458" i="10"/>
  <c r="G459" i="10"/>
  <c r="H459" i="10"/>
  <c r="G460" i="10"/>
  <c r="H460" i="10"/>
  <c r="G461" i="10"/>
  <c r="H461" i="10"/>
  <c r="G462" i="10"/>
  <c r="H462" i="10"/>
  <c r="G463" i="10"/>
  <c r="H463" i="10"/>
  <c r="G464" i="10"/>
  <c r="H464" i="10"/>
  <c r="G465" i="10"/>
  <c r="H465" i="10"/>
  <c r="G466" i="10"/>
  <c r="H466" i="10"/>
  <c r="G467" i="10"/>
  <c r="H467" i="10"/>
  <c r="G468" i="10"/>
  <c r="H468" i="10"/>
  <c r="G469" i="10"/>
  <c r="H469" i="10"/>
  <c r="G470" i="10"/>
  <c r="H470" i="10"/>
  <c r="G471" i="10"/>
  <c r="H471" i="10"/>
  <c r="G472" i="10"/>
  <c r="H472" i="10"/>
  <c r="G473" i="10"/>
  <c r="H473" i="10"/>
  <c r="G474" i="10"/>
  <c r="H474" i="10"/>
  <c r="G475" i="10"/>
  <c r="H475" i="10"/>
  <c r="G476" i="10"/>
  <c r="H476" i="10"/>
  <c r="G477" i="10"/>
  <c r="H477" i="10"/>
  <c r="G478" i="10"/>
  <c r="H478" i="10"/>
  <c r="G479" i="10"/>
  <c r="H479" i="10"/>
  <c r="G480" i="10"/>
  <c r="H480" i="10"/>
  <c r="G481" i="10"/>
  <c r="H481" i="10"/>
  <c r="G482" i="10"/>
  <c r="H482" i="10"/>
  <c r="G483" i="10"/>
  <c r="H483" i="10"/>
  <c r="G484" i="10"/>
  <c r="H484" i="10"/>
  <c r="G485" i="10"/>
  <c r="H485" i="10"/>
  <c r="G486" i="10"/>
  <c r="H486" i="10"/>
  <c r="G487" i="10"/>
  <c r="H487" i="10"/>
  <c r="G488" i="10"/>
  <c r="H488" i="10"/>
  <c r="G489" i="10"/>
  <c r="H489" i="10"/>
  <c r="G490" i="10"/>
  <c r="H490" i="10"/>
  <c r="G491" i="10"/>
  <c r="H491" i="10"/>
  <c r="G492" i="10"/>
  <c r="H492" i="10"/>
  <c r="G493" i="10"/>
  <c r="H493" i="10"/>
  <c r="G494" i="10"/>
  <c r="H494" i="10"/>
  <c r="G495" i="10"/>
  <c r="H495" i="10"/>
  <c r="G496" i="10"/>
  <c r="H496" i="10"/>
  <c r="G497" i="10"/>
  <c r="H497" i="10"/>
  <c r="G498" i="10"/>
  <c r="H498" i="10"/>
  <c r="G499" i="10"/>
  <c r="H499" i="10"/>
  <c r="G500" i="10"/>
  <c r="H500" i="10"/>
  <c r="G501" i="10"/>
  <c r="H501" i="10"/>
  <c r="G502" i="10"/>
  <c r="H502" i="10"/>
  <c r="G503" i="10"/>
  <c r="H503" i="10"/>
  <c r="G504" i="10"/>
  <c r="H504" i="10"/>
  <c r="G505" i="10"/>
  <c r="H505" i="10"/>
  <c r="G506" i="10"/>
  <c r="H506" i="10"/>
  <c r="G507" i="10"/>
  <c r="H507" i="10"/>
  <c r="G508" i="10"/>
  <c r="H508" i="10"/>
  <c r="G509" i="10"/>
  <c r="H509" i="10"/>
  <c r="G510" i="10"/>
  <c r="H510" i="10"/>
  <c r="G511" i="10"/>
  <c r="H511" i="10"/>
  <c r="G512" i="10"/>
  <c r="H512" i="10"/>
  <c r="G513" i="10"/>
  <c r="H513" i="10"/>
  <c r="G514" i="10"/>
  <c r="H514" i="10"/>
  <c r="G515" i="10"/>
  <c r="H515" i="10"/>
  <c r="G516" i="10"/>
  <c r="H516" i="10"/>
  <c r="G517" i="10"/>
  <c r="H517" i="10"/>
  <c r="G518" i="10"/>
  <c r="H518" i="10"/>
  <c r="G519" i="10"/>
  <c r="H519" i="10"/>
  <c r="G520" i="10"/>
  <c r="H520" i="10"/>
  <c r="G521" i="10"/>
  <c r="H521" i="10"/>
  <c r="G522" i="10"/>
  <c r="H522" i="10"/>
  <c r="G523" i="10"/>
  <c r="H523" i="10"/>
  <c r="G524" i="10"/>
  <c r="H524" i="10"/>
  <c r="G525" i="10"/>
  <c r="H525" i="10"/>
  <c r="G526" i="10"/>
  <c r="H526" i="10"/>
  <c r="G527" i="10"/>
  <c r="H527" i="10"/>
  <c r="G528" i="10"/>
  <c r="H528" i="10"/>
  <c r="G529" i="10"/>
  <c r="H529" i="10"/>
  <c r="G530" i="10"/>
  <c r="H530" i="10"/>
  <c r="G531" i="10"/>
  <c r="H531" i="10"/>
  <c r="G532" i="10"/>
  <c r="H532" i="10"/>
  <c r="G533" i="10"/>
  <c r="H533" i="10"/>
  <c r="G534" i="10"/>
  <c r="H534" i="10"/>
  <c r="G535" i="10"/>
  <c r="H535" i="10"/>
  <c r="G536" i="10"/>
  <c r="H536" i="10"/>
  <c r="G537" i="10"/>
  <c r="H537" i="10"/>
  <c r="G538" i="10"/>
  <c r="H538" i="10"/>
  <c r="G539" i="10"/>
  <c r="H539" i="10"/>
  <c r="G540" i="10"/>
  <c r="H540" i="10"/>
  <c r="G541" i="10"/>
  <c r="H541" i="10"/>
  <c r="G542" i="10"/>
  <c r="H542" i="10"/>
  <c r="G543" i="10"/>
  <c r="H543" i="10"/>
  <c r="G544" i="10"/>
  <c r="H544" i="10"/>
  <c r="G545" i="10"/>
  <c r="H545" i="10"/>
  <c r="G546" i="10"/>
  <c r="H546" i="10"/>
  <c r="G547" i="10"/>
  <c r="H547" i="10"/>
  <c r="G548" i="10"/>
  <c r="H548" i="10"/>
  <c r="G549" i="10"/>
  <c r="H549" i="10"/>
  <c r="G550" i="10"/>
  <c r="H550" i="10"/>
  <c r="G551" i="10"/>
  <c r="H551" i="10"/>
  <c r="G552" i="10"/>
  <c r="H552" i="10"/>
  <c r="G553" i="10"/>
  <c r="H553" i="10"/>
  <c r="G554" i="10"/>
  <c r="H554" i="10"/>
  <c r="G555" i="10"/>
  <c r="H555" i="10"/>
  <c r="G556" i="10"/>
  <c r="H556" i="10"/>
  <c r="G557" i="10"/>
  <c r="H557" i="10"/>
  <c r="G558" i="10"/>
  <c r="H558" i="10"/>
  <c r="G559" i="10"/>
  <c r="H559" i="10"/>
  <c r="G560" i="10"/>
  <c r="H560" i="10"/>
  <c r="G561" i="10"/>
  <c r="H561" i="10"/>
  <c r="G562" i="10"/>
  <c r="H562" i="10"/>
  <c r="G563" i="10"/>
  <c r="H563" i="10"/>
  <c r="G564" i="10"/>
  <c r="H564" i="10"/>
  <c r="G565" i="10"/>
  <c r="H565" i="10"/>
  <c r="G566" i="10"/>
  <c r="H566" i="10"/>
  <c r="G567" i="10"/>
  <c r="H567" i="10"/>
  <c r="G568" i="10"/>
  <c r="H568" i="10"/>
  <c r="G569" i="10"/>
  <c r="H569" i="10"/>
  <c r="G570" i="10"/>
  <c r="H570" i="10"/>
  <c r="G571" i="10"/>
  <c r="H571" i="10"/>
  <c r="G572" i="10"/>
  <c r="H572" i="10"/>
  <c r="G573" i="10"/>
  <c r="H573" i="10"/>
  <c r="G574" i="10"/>
  <c r="H574" i="10"/>
  <c r="G575" i="10"/>
  <c r="H575" i="10"/>
  <c r="G576" i="10"/>
  <c r="H576" i="10"/>
  <c r="G577" i="10"/>
  <c r="H577" i="10"/>
  <c r="G578" i="10"/>
  <c r="H578" i="10"/>
  <c r="G579" i="10"/>
  <c r="H579" i="10"/>
  <c r="G580" i="10"/>
  <c r="H580" i="10"/>
  <c r="G581" i="10"/>
  <c r="H581" i="10"/>
  <c r="G582" i="10"/>
  <c r="H582" i="10"/>
  <c r="G583" i="10"/>
  <c r="H583" i="10"/>
  <c r="G584" i="10"/>
  <c r="H584" i="10"/>
  <c r="G585" i="10"/>
  <c r="H585" i="10"/>
  <c r="G586" i="10"/>
  <c r="H586" i="10"/>
  <c r="G587" i="10"/>
  <c r="H587" i="10"/>
  <c r="G588" i="10"/>
  <c r="H588" i="10"/>
  <c r="G589" i="10"/>
  <c r="H589" i="10"/>
  <c r="G590" i="10"/>
  <c r="H590" i="10"/>
  <c r="G591" i="10"/>
  <c r="H591" i="10"/>
  <c r="G592" i="10"/>
  <c r="H592" i="10"/>
  <c r="G593" i="10"/>
  <c r="H593" i="10"/>
  <c r="G594" i="10"/>
  <c r="H594" i="10"/>
  <c r="G595" i="10"/>
  <c r="H595" i="10"/>
  <c r="G596" i="10"/>
  <c r="H596" i="10"/>
  <c r="G597" i="10"/>
  <c r="H597" i="10"/>
  <c r="G598" i="10"/>
  <c r="H598" i="10"/>
  <c r="G599" i="10"/>
  <c r="H599" i="10"/>
  <c r="G600" i="10"/>
  <c r="H600" i="10"/>
  <c r="G601" i="10"/>
  <c r="H601" i="10"/>
  <c r="G602" i="10"/>
  <c r="H602" i="10"/>
  <c r="G603" i="10"/>
  <c r="H603" i="10"/>
  <c r="G604" i="10"/>
  <c r="H604" i="10"/>
  <c r="G605" i="10"/>
  <c r="H605" i="10"/>
  <c r="G606" i="10"/>
  <c r="H606" i="10"/>
  <c r="G607" i="10"/>
  <c r="H607" i="10"/>
  <c r="G608" i="10"/>
  <c r="H608" i="10"/>
  <c r="G609" i="10"/>
  <c r="H609" i="10"/>
  <c r="G610" i="10"/>
  <c r="H610" i="10"/>
  <c r="G611" i="10"/>
  <c r="H611" i="10"/>
  <c r="G612" i="10"/>
  <c r="H612" i="10"/>
  <c r="G613" i="10"/>
  <c r="H613" i="10"/>
  <c r="G614" i="10"/>
  <c r="H614" i="10"/>
  <c r="G615" i="10"/>
  <c r="H615" i="10"/>
  <c r="G616" i="10"/>
  <c r="H616" i="10"/>
  <c r="G617" i="10"/>
  <c r="H617" i="10"/>
  <c r="G618" i="10"/>
  <c r="H618" i="10"/>
  <c r="G619" i="10"/>
  <c r="H619" i="10"/>
  <c r="G620" i="10"/>
  <c r="H620" i="10"/>
  <c r="G621" i="10"/>
  <c r="H621" i="10"/>
  <c r="G622" i="10"/>
  <c r="H622" i="10"/>
  <c r="G623" i="10"/>
  <c r="H623" i="10"/>
  <c r="G624" i="10"/>
  <c r="H624" i="10"/>
  <c r="G625" i="10"/>
  <c r="H625" i="10"/>
  <c r="G626" i="10"/>
  <c r="H626" i="10"/>
  <c r="G627" i="10"/>
  <c r="H627" i="10"/>
  <c r="G628" i="10"/>
  <c r="H628" i="10"/>
  <c r="G629" i="10"/>
  <c r="H629" i="10"/>
  <c r="G630" i="10"/>
  <c r="H630" i="10"/>
  <c r="G631" i="10"/>
  <c r="H631" i="10"/>
  <c r="G632" i="10"/>
  <c r="H632" i="10"/>
  <c r="G633" i="10"/>
  <c r="H633" i="10"/>
  <c r="G634" i="10"/>
  <c r="H634" i="10"/>
  <c r="G635" i="10"/>
  <c r="H635" i="10"/>
  <c r="G636" i="10"/>
  <c r="H636" i="10"/>
  <c r="G637" i="10"/>
  <c r="H637" i="10"/>
  <c r="G638" i="10"/>
  <c r="H638" i="10"/>
  <c r="G639" i="10"/>
  <c r="H639" i="10"/>
  <c r="G640" i="10"/>
  <c r="H640" i="10"/>
  <c r="G641" i="10"/>
  <c r="H641" i="10"/>
  <c r="G642" i="10"/>
  <c r="H642" i="10"/>
  <c r="G643" i="10"/>
  <c r="H643" i="10"/>
  <c r="G644" i="10"/>
  <c r="H644" i="10"/>
  <c r="G645" i="10"/>
  <c r="H645" i="10"/>
  <c r="G646" i="10"/>
  <c r="H646" i="10"/>
  <c r="G647" i="10"/>
  <c r="H647" i="10"/>
  <c r="G648" i="10"/>
  <c r="H648" i="10"/>
  <c r="G649" i="10"/>
  <c r="H649" i="10"/>
  <c r="G650" i="10"/>
  <c r="H650" i="10"/>
  <c r="G651" i="10"/>
  <c r="H651" i="10"/>
  <c r="G652" i="10"/>
  <c r="H652" i="10"/>
  <c r="G653" i="10"/>
  <c r="H653" i="10"/>
  <c r="G654" i="10"/>
  <c r="H654" i="10"/>
  <c r="G655" i="10"/>
  <c r="H655" i="10"/>
  <c r="G656" i="10"/>
  <c r="H656" i="10"/>
  <c r="G657" i="10"/>
  <c r="H657" i="10"/>
  <c r="G658" i="10"/>
  <c r="H658" i="10"/>
  <c r="G659" i="10"/>
  <c r="H659" i="10"/>
  <c r="G660" i="10"/>
  <c r="H660" i="10"/>
  <c r="G661" i="10"/>
  <c r="H661" i="10"/>
  <c r="G662" i="10"/>
  <c r="H662" i="10"/>
  <c r="G663" i="10"/>
  <c r="H663" i="10"/>
  <c r="G664" i="10"/>
  <c r="H664" i="10"/>
  <c r="G665" i="10"/>
  <c r="H665" i="10"/>
  <c r="G666" i="10"/>
  <c r="H666" i="10"/>
  <c r="G667" i="10"/>
  <c r="H667" i="10"/>
  <c r="G668" i="10"/>
  <c r="H668" i="10"/>
  <c r="G669" i="10"/>
  <c r="H669" i="10"/>
  <c r="G670" i="10"/>
  <c r="H670" i="10"/>
  <c r="G671" i="10"/>
  <c r="H671" i="10"/>
  <c r="G672" i="10"/>
  <c r="H672" i="10"/>
  <c r="G673" i="10"/>
  <c r="H673" i="10"/>
  <c r="G674" i="10"/>
  <c r="H674" i="10"/>
  <c r="G675" i="10"/>
  <c r="H675" i="10"/>
  <c r="G676" i="10"/>
  <c r="H676" i="10"/>
  <c r="G677" i="10"/>
  <c r="H677" i="10"/>
  <c r="G678" i="10"/>
  <c r="H678" i="10"/>
  <c r="G679" i="10"/>
  <c r="H679" i="10"/>
  <c r="G680" i="10"/>
  <c r="H680" i="10"/>
  <c r="G681" i="10"/>
  <c r="H681" i="10"/>
  <c r="G682" i="10"/>
  <c r="H682" i="10"/>
  <c r="G683" i="10"/>
  <c r="H683" i="10"/>
  <c r="G684" i="10"/>
  <c r="H684" i="10"/>
  <c r="G685" i="10"/>
  <c r="H685" i="10"/>
  <c r="G686" i="10"/>
  <c r="H686" i="10"/>
  <c r="G687" i="10"/>
  <c r="H687" i="10"/>
  <c r="G688" i="10"/>
  <c r="H688" i="10"/>
  <c r="G689" i="10"/>
  <c r="H689" i="10"/>
  <c r="G690" i="10"/>
  <c r="H690" i="10"/>
  <c r="G691" i="10"/>
  <c r="H691" i="10"/>
  <c r="G692" i="10"/>
  <c r="H692" i="10"/>
  <c r="G693" i="10"/>
  <c r="H693" i="10"/>
  <c r="G694" i="10"/>
  <c r="H694" i="10"/>
  <c r="G695" i="10"/>
  <c r="H695" i="10"/>
  <c r="G696" i="10"/>
  <c r="H696" i="10"/>
  <c r="G697" i="10"/>
  <c r="H697" i="10"/>
  <c r="G698" i="10"/>
  <c r="H698" i="10"/>
  <c r="G699" i="10"/>
  <c r="H699" i="10"/>
  <c r="G700" i="10"/>
  <c r="H700" i="10"/>
  <c r="G701" i="10"/>
  <c r="H701" i="10"/>
  <c r="G702" i="10"/>
  <c r="H702" i="10"/>
  <c r="G703" i="10"/>
  <c r="H703" i="10"/>
  <c r="G704" i="10"/>
  <c r="H704" i="10"/>
  <c r="G705" i="10"/>
  <c r="H705" i="10"/>
  <c r="G706" i="10"/>
  <c r="H706" i="10"/>
  <c r="G707" i="10"/>
  <c r="H707" i="10"/>
  <c r="G708" i="10"/>
  <c r="H708" i="10"/>
  <c r="G709" i="10"/>
  <c r="H709" i="10"/>
  <c r="G710" i="10"/>
  <c r="H710" i="10"/>
  <c r="G711" i="10"/>
  <c r="H711" i="10"/>
  <c r="G712" i="10"/>
  <c r="H712" i="10"/>
  <c r="G713" i="10"/>
  <c r="H713" i="10"/>
  <c r="G714" i="10"/>
  <c r="H714" i="10"/>
  <c r="G715" i="10"/>
  <c r="H715" i="10"/>
  <c r="G716" i="10"/>
  <c r="H716" i="10"/>
  <c r="G717" i="10"/>
  <c r="H717" i="10"/>
  <c r="G718" i="10"/>
  <c r="H718" i="10"/>
  <c r="G719" i="10"/>
  <c r="H719" i="10"/>
  <c r="G720" i="10"/>
  <c r="H720" i="10"/>
  <c r="G721" i="10"/>
  <c r="H721" i="10"/>
  <c r="G722" i="10"/>
  <c r="H722" i="10"/>
  <c r="G723" i="10"/>
  <c r="H723" i="10"/>
  <c r="G724" i="10"/>
  <c r="H724" i="10"/>
  <c r="G725" i="10"/>
  <c r="H725" i="10"/>
  <c r="G726" i="10"/>
  <c r="H726" i="10"/>
  <c r="G727" i="10"/>
  <c r="H727" i="10"/>
  <c r="G728" i="10"/>
  <c r="H728" i="10"/>
  <c r="G729" i="10"/>
  <c r="H729" i="10"/>
  <c r="G730" i="10"/>
  <c r="H730" i="10"/>
  <c r="G731" i="10"/>
  <c r="H731" i="10"/>
  <c r="G732" i="10"/>
  <c r="H732" i="10"/>
  <c r="G733" i="10"/>
  <c r="H733" i="10"/>
  <c r="G734" i="10"/>
  <c r="H734" i="10"/>
  <c r="G735" i="10"/>
  <c r="H735" i="10"/>
  <c r="G736" i="10"/>
  <c r="H736" i="10"/>
  <c r="G737" i="10"/>
  <c r="H737" i="10"/>
  <c r="G738" i="10"/>
  <c r="H738" i="10"/>
  <c r="G739" i="10"/>
  <c r="H739" i="10"/>
  <c r="G740" i="10"/>
  <c r="H740" i="10"/>
  <c r="G741" i="10"/>
  <c r="H741" i="10"/>
  <c r="G742" i="10"/>
  <c r="H742" i="10"/>
  <c r="G743" i="10"/>
  <c r="H743" i="10"/>
  <c r="G744" i="10"/>
  <c r="H744" i="10"/>
  <c r="G745" i="10"/>
  <c r="H745" i="10"/>
  <c r="G746" i="10"/>
  <c r="H746" i="10"/>
  <c r="G747" i="10"/>
  <c r="H747" i="10"/>
  <c r="G748" i="10"/>
  <c r="H748" i="10"/>
  <c r="G749" i="10"/>
  <c r="H749" i="10"/>
  <c r="G750" i="10"/>
  <c r="H750" i="10"/>
  <c r="G751" i="10"/>
  <c r="H751" i="10"/>
  <c r="G752" i="10"/>
  <c r="H752" i="10"/>
  <c r="G753" i="10"/>
  <c r="H753" i="10"/>
  <c r="G754" i="10"/>
  <c r="H754" i="10"/>
  <c r="G755" i="10"/>
  <c r="H755" i="10"/>
  <c r="G756" i="10"/>
  <c r="H756" i="10"/>
  <c r="G757" i="10"/>
  <c r="H757" i="10"/>
  <c r="G758" i="10"/>
  <c r="H758" i="10"/>
  <c r="G759" i="10"/>
  <c r="H759" i="10"/>
  <c r="G760" i="10"/>
  <c r="H760" i="10"/>
  <c r="G761" i="10"/>
  <c r="H761" i="10"/>
  <c r="G762" i="10"/>
  <c r="H762" i="10"/>
  <c r="G763" i="10"/>
  <c r="H763" i="10"/>
  <c r="G764" i="10"/>
  <c r="H764" i="10"/>
  <c r="G765" i="10"/>
  <c r="H765" i="10"/>
  <c r="G766" i="10"/>
  <c r="H766" i="10"/>
  <c r="G767" i="10"/>
  <c r="H767" i="10"/>
  <c r="G768" i="10"/>
  <c r="H768" i="10"/>
  <c r="G769" i="10"/>
  <c r="H769" i="10"/>
  <c r="G770" i="10"/>
  <c r="H770" i="10"/>
  <c r="G771" i="10"/>
  <c r="H771" i="10"/>
  <c r="G772" i="10"/>
  <c r="H772" i="10"/>
  <c r="G773" i="10"/>
  <c r="H773" i="10"/>
  <c r="G774" i="10"/>
  <c r="H774" i="10"/>
  <c r="G775" i="10"/>
  <c r="H775" i="10"/>
  <c r="G776" i="10"/>
  <c r="H776" i="10"/>
  <c r="G777" i="10"/>
  <c r="H777" i="10"/>
  <c r="G778" i="10"/>
  <c r="H778" i="10"/>
  <c r="G779" i="10"/>
  <c r="H779" i="10"/>
  <c r="G780" i="10"/>
  <c r="H780" i="10"/>
  <c r="G781" i="10"/>
  <c r="H781" i="10"/>
  <c r="G782" i="10"/>
  <c r="H782" i="10"/>
  <c r="G783" i="10"/>
  <c r="H783" i="10"/>
  <c r="G784" i="10"/>
  <c r="H784" i="10"/>
  <c r="G785" i="10"/>
  <c r="H785" i="10"/>
  <c r="G786" i="10"/>
  <c r="H786" i="10"/>
  <c r="G787" i="10"/>
  <c r="H787" i="10"/>
  <c r="G788" i="10"/>
  <c r="H788" i="10"/>
  <c r="G789" i="10"/>
  <c r="H789" i="10"/>
  <c r="G790" i="10"/>
  <c r="H790" i="10"/>
  <c r="G791" i="10"/>
  <c r="H791" i="10"/>
  <c r="G792" i="10"/>
  <c r="H792" i="10"/>
  <c r="G793" i="10"/>
  <c r="H793" i="10"/>
  <c r="G794" i="10"/>
  <c r="H794" i="10"/>
  <c r="G795" i="10"/>
  <c r="H795" i="10"/>
  <c r="G796" i="10"/>
  <c r="H796" i="10"/>
  <c r="G797" i="10"/>
  <c r="H797" i="10"/>
  <c r="G798" i="10"/>
  <c r="H798" i="10"/>
  <c r="G799" i="10"/>
  <c r="H799" i="10"/>
  <c r="G800" i="10"/>
  <c r="H800" i="10"/>
  <c r="G801" i="10"/>
  <c r="H801" i="10"/>
  <c r="G802" i="10"/>
  <c r="H802" i="10"/>
  <c r="G803" i="10"/>
  <c r="H803" i="10"/>
  <c r="G804" i="10"/>
  <c r="H804" i="10"/>
  <c r="G805" i="10"/>
  <c r="H805" i="10"/>
  <c r="G806" i="10"/>
  <c r="H806" i="10"/>
  <c r="G807" i="10"/>
  <c r="H807" i="10"/>
  <c r="G808" i="10"/>
  <c r="H808" i="10"/>
  <c r="G809" i="10"/>
  <c r="H809" i="10"/>
  <c r="G810" i="10"/>
  <c r="H810" i="10"/>
  <c r="G811" i="10"/>
  <c r="H811" i="10"/>
  <c r="G812" i="10"/>
  <c r="H812" i="10"/>
  <c r="G813" i="10"/>
  <c r="H813" i="10"/>
  <c r="G814" i="10"/>
  <c r="H814" i="10"/>
  <c r="G815" i="10"/>
  <c r="H815" i="10"/>
  <c r="G816" i="10"/>
  <c r="H816" i="10"/>
  <c r="G817" i="10"/>
  <c r="H817" i="10"/>
  <c r="G818" i="10"/>
  <c r="H818" i="10"/>
  <c r="G819" i="10"/>
  <c r="H819" i="10"/>
  <c r="G820" i="10"/>
  <c r="H820" i="10"/>
  <c r="G821" i="10"/>
  <c r="H821" i="10"/>
  <c r="G822" i="10"/>
  <c r="H822" i="10"/>
  <c r="G823" i="10"/>
  <c r="H823" i="10"/>
  <c r="G824" i="10"/>
  <c r="H824" i="10"/>
  <c r="G825" i="10"/>
  <c r="H825" i="10"/>
  <c r="G826" i="10"/>
  <c r="H826" i="10"/>
  <c r="G827" i="10"/>
  <c r="H827" i="10"/>
  <c r="G828" i="10"/>
  <c r="H828" i="10"/>
  <c r="G829" i="10"/>
  <c r="H829" i="10"/>
  <c r="G830" i="10"/>
  <c r="H830" i="10"/>
  <c r="G831" i="10"/>
  <c r="H831" i="10"/>
  <c r="G832" i="10"/>
  <c r="H832" i="10"/>
  <c r="G833" i="10"/>
  <c r="H833" i="10"/>
  <c r="G834" i="10"/>
  <c r="H834" i="10"/>
  <c r="G835" i="10"/>
  <c r="H835" i="10"/>
  <c r="G836" i="10"/>
  <c r="H836" i="10"/>
  <c r="G837" i="10"/>
  <c r="H837" i="10"/>
  <c r="G838" i="10"/>
  <c r="H838" i="10"/>
  <c r="G839" i="10"/>
  <c r="H839" i="10"/>
  <c r="G840" i="10"/>
  <c r="H840" i="10"/>
  <c r="G841" i="10"/>
  <c r="H841" i="10"/>
  <c r="G842" i="10"/>
  <c r="H842" i="10"/>
  <c r="G843" i="10"/>
  <c r="H843" i="10"/>
  <c r="G844" i="10"/>
  <c r="H844" i="10"/>
  <c r="G845" i="10"/>
  <c r="H845" i="10"/>
  <c r="G846" i="10"/>
  <c r="H846" i="10"/>
  <c r="G847" i="10"/>
  <c r="H847" i="10"/>
  <c r="G848" i="10"/>
  <c r="H848" i="10"/>
  <c r="G849" i="10"/>
  <c r="H849" i="10"/>
  <c r="G850" i="10"/>
  <c r="H850" i="10"/>
  <c r="G851" i="10"/>
  <c r="H851" i="10"/>
  <c r="G852" i="10"/>
  <c r="H852" i="10"/>
  <c r="G853" i="10"/>
  <c r="H853" i="10"/>
  <c r="G854" i="10"/>
  <c r="H854" i="10"/>
  <c r="G855" i="10"/>
  <c r="H855" i="10"/>
  <c r="G856" i="10"/>
  <c r="H856" i="10"/>
  <c r="G857" i="10"/>
  <c r="H857" i="10"/>
  <c r="G858" i="10"/>
  <c r="H858" i="10"/>
  <c r="G859" i="10"/>
  <c r="H859" i="10"/>
  <c r="G860" i="10"/>
  <c r="H860" i="10"/>
  <c r="G861" i="10"/>
  <c r="H861" i="10"/>
  <c r="G862" i="10"/>
  <c r="H862" i="10"/>
  <c r="G863" i="10"/>
  <c r="H863" i="10"/>
  <c r="G864" i="10"/>
  <c r="H864" i="10"/>
  <c r="G865" i="10"/>
  <c r="H865" i="10"/>
  <c r="G866" i="10"/>
  <c r="H866" i="10"/>
  <c r="G867" i="10"/>
  <c r="H867" i="10"/>
  <c r="G868" i="10"/>
  <c r="H868" i="10"/>
  <c r="G869" i="10"/>
  <c r="H869" i="10"/>
  <c r="G870" i="10"/>
  <c r="H870" i="10"/>
  <c r="G871" i="10"/>
  <c r="H871" i="10"/>
  <c r="G872" i="10"/>
  <c r="H872" i="10"/>
  <c r="G873" i="10"/>
  <c r="H873" i="10"/>
  <c r="G874" i="10"/>
  <c r="H874" i="10"/>
  <c r="G875" i="10"/>
  <c r="H875" i="10"/>
  <c r="G876" i="10"/>
  <c r="H876" i="10"/>
  <c r="G877" i="10"/>
  <c r="H877" i="10"/>
  <c r="G878" i="10"/>
  <c r="H878" i="10"/>
  <c r="G879" i="10"/>
  <c r="H879" i="10"/>
  <c r="G880" i="10"/>
  <c r="H880" i="10"/>
  <c r="G881" i="10"/>
  <c r="H881" i="10"/>
  <c r="G882" i="10"/>
  <c r="H882" i="10"/>
  <c r="G883" i="10"/>
  <c r="H883" i="10"/>
  <c r="G884" i="10"/>
  <c r="H884" i="10"/>
  <c r="G885" i="10"/>
  <c r="H885" i="10"/>
  <c r="G886" i="10"/>
  <c r="H886" i="10"/>
  <c r="G887" i="10"/>
  <c r="H887" i="10"/>
  <c r="G888" i="10"/>
  <c r="H888" i="10"/>
  <c r="G889" i="10"/>
  <c r="H889" i="10"/>
  <c r="G890" i="10"/>
  <c r="H890" i="10"/>
  <c r="G891" i="10"/>
  <c r="H891" i="10"/>
  <c r="G892" i="10"/>
  <c r="H892" i="10"/>
  <c r="G893" i="10"/>
  <c r="H893" i="10"/>
  <c r="G894" i="10"/>
  <c r="H894" i="10"/>
  <c r="G895" i="10"/>
  <c r="H895" i="10"/>
  <c r="G896" i="10"/>
  <c r="H896" i="10"/>
  <c r="G897" i="10"/>
  <c r="H897" i="10"/>
  <c r="G898" i="10"/>
  <c r="H898" i="10"/>
  <c r="G899" i="10"/>
  <c r="H899" i="10"/>
  <c r="G900" i="10"/>
  <c r="H900" i="10"/>
  <c r="G901" i="10"/>
  <c r="H901" i="10"/>
  <c r="G902" i="10"/>
  <c r="H902" i="10"/>
  <c r="G903" i="10"/>
  <c r="H903" i="10"/>
  <c r="G904" i="10"/>
  <c r="H904" i="10"/>
  <c r="G905" i="10"/>
  <c r="H905" i="10"/>
  <c r="G906" i="10"/>
  <c r="H906" i="10"/>
  <c r="G907" i="10"/>
  <c r="H907" i="10"/>
  <c r="G908" i="10"/>
  <c r="H908" i="10"/>
  <c r="G909" i="10"/>
  <c r="H909" i="10"/>
  <c r="G910" i="10"/>
  <c r="H910" i="10"/>
  <c r="G911" i="10"/>
  <c r="H911" i="10"/>
  <c r="G912" i="10"/>
  <c r="H912" i="10"/>
  <c r="G913" i="10"/>
  <c r="H913" i="10"/>
  <c r="G914" i="10"/>
  <c r="H914" i="10"/>
  <c r="G915" i="10"/>
  <c r="H915" i="10"/>
  <c r="G916" i="10"/>
  <c r="H916" i="10"/>
  <c r="G917" i="10"/>
  <c r="H917" i="10"/>
  <c r="G918" i="10"/>
  <c r="H918" i="10"/>
  <c r="G919" i="10"/>
  <c r="H919" i="10"/>
  <c r="G920" i="10"/>
  <c r="H920" i="10"/>
  <c r="G921" i="10"/>
  <c r="H921" i="10"/>
  <c r="G922" i="10"/>
  <c r="H922" i="10"/>
  <c r="G923" i="10"/>
  <c r="H923" i="10"/>
  <c r="G924" i="10"/>
  <c r="H924" i="10"/>
  <c r="G925" i="10"/>
  <c r="H925" i="10"/>
  <c r="G926" i="10"/>
  <c r="H926" i="10"/>
  <c r="G927" i="10"/>
  <c r="H927" i="10"/>
  <c r="G928" i="10"/>
  <c r="H928" i="10"/>
  <c r="G929" i="10"/>
  <c r="H929" i="10"/>
  <c r="G930" i="10"/>
  <c r="H930" i="10"/>
  <c r="G931" i="10"/>
  <c r="H931" i="10"/>
  <c r="G932" i="10"/>
  <c r="H932" i="10"/>
  <c r="G933" i="10"/>
  <c r="H933" i="10"/>
  <c r="G934" i="10"/>
  <c r="H934" i="10"/>
  <c r="G935" i="10"/>
  <c r="H935" i="10"/>
  <c r="G936" i="10"/>
  <c r="H936" i="10"/>
  <c r="G937" i="10"/>
  <c r="H937" i="10"/>
  <c r="G938" i="10"/>
  <c r="H938" i="10"/>
  <c r="G939" i="10"/>
  <c r="H939" i="10"/>
  <c r="G940" i="10"/>
  <c r="H940" i="10"/>
  <c r="G941" i="10"/>
  <c r="H941" i="10"/>
  <c r="G942" i="10"/>
  <c r="H942" i="10"/>
  <c r="G943" i="10"/>
  <c r="H943" i="10"/>
  <c r="G944" i="10"/>
  <c r="H944" i="10"/>
  <c r="G945" i="10"/>
  <c r="H945" i="10"/>
  <c r="G946" i="10"/>
  <c r="H946" i="10"/>
  <c r="G947" i="10"/>
  <c r="H947" i="10"/>
  <c r="G948" i="10"/>
  <c r="H948" i="10"/>
  <c r="G949" i="10"/>
  <c r="H949" i="10"/>
  <c r="G950" i="10"/>
  <c r="H950" i="10"/>
  <c r="G951" i="10"/>
  <c r="H951" i="10"/>
  <c r="G952" i="10"/>
  <c r="H952" i="10"/>
  <c r="G953" i="10"/>
  <c r="H953" i="10"/>
  <c r="G954" i="10"/>
  <c r="H954" i="10"/>
  <c r="G955" i="10"/>
  <c r="H955" i="10"/>
  <c r="G956" i="10"/>
  <c r="H956" i="10"/>
  <c r="G957" i="10"/>
  <c r="H957" i="10"/>
  <c r="G958" i="10"/>
  <c r="H958" i="10"/>
  <c r="G959" i="10"/>
  <c r="H959" i="10"/>
  <c r="G960" i="10"/>
  <c r="H960" i="10"/>
  <c r="G961" i="10"/>
  <c r="H961" i="10"/>
  <c r="G962" i="10"/>
  <c r="H962" i="10"/>
  <c r="G963" i="10"/>
  <c r="H963" i="10"/>
  <c r="G964" i="10"/>
  <c r="H964" i="10"/>
  <c r="G965" i="10"/>
  <c r="H965" i="10"/>
  <c r="G966" i="10"/>
  <c r="H966" i="10"/>
  <c r="G967" i="10"/>
  <c r="H967" i="10"/>
  <c r="G968" i="10"/>
  <c r="H968" i="10"/>
  <c r="G969" i="10"/>
  <c r="H969" i="10"/>
  <c r="G970" i="10"/>
  <c r="H970" i="10"/>
  <c r="G971" i="10"/>
  <c r="H971" i="10"/>
  <c r="G972" i="10"/>
  <c r="H972" i="10"/>
  <c r="G973" i="10"/>
  <c r="H973" i="10"/>
  <c r="G974" i="10"/>
  <c r="H974" i="10"/>
  <c r="G975" i="10"/>
  <c r="H975" i="10"/>
  <c r="G976" i="10"/>
  <c r="H976" i="10"/>
  <c r="G977" i="10"/>
  <c r="H977" i="10"/>
  <c r="G978" i="10"/>
  <c r="H978" i="10"/>
  <c r="G979" i="10"/>
  <c r="H979" i="10"/>
  <c r="G980" i="10"/>
  <c r="H980" i="10"/>
  <c r="G981" i="10"/>
  <c r="H981" i="10"/>
  <c r="G982" i="10"/>
  <c r="H982" i="10"/>
  <c r="G983" i="10"/>
  <c r="H983" i="10"/>
  <c r="G984" i="10"/>
  <c r="H984" i="10"/>
  <c r="G985" i="10"/>
  <c r="H985" i="10"/>
  <c r="G986" i="10"/>
  <c r="H986" i="10"/>
  <c r="G987" i="10"/>
  <c r="H987" i="10"/>
  <c r="G988" i="10"/>
  <c r="H988" i="10"/>
  <c r="G989" i="10"/>
  <c r="H989" i="10"/>
  <c r="G990" i="10"/>
  <c r="H990" i="10"/>
  <c r="G991" i="10"/>
  <c r="H991" i="10"/>
  <c r="G992" i="10"/>
  <c r="H992" i="10"/>
  <c r="G993" i="10"/>
  <c r="H993" i="10"/>
  <c r="G994" i="10"/>
  <c r="H994" i="10"/>
  <c r="G995" i="10"/>
  <c r="H995" i="10"/>
  <c r="G996" i="10"/>
  <c r="H996" i="10"/>
  <c r="G997" i="10"/>
  <c r="H997" i="10"/>
  <c r="G998" i="10"/>
  <c r="H998" i="10"/>
  <c r="G999" i="10"/>
  <c r="H999" i="10"/>
  <c r="G1000" i="10"/>
  <c r="H1000" i="10"/>
  <c r="G65" i="3"/>
  <c r="H65" i="3"/>
  <c r="G66" i="3"/>
  <c r="H66" i="3"/>
  <c r="G67" i="3"/>
  <c r="H67" i="3"/>
  <c r="G68" i="3"/>
  <c r="H68" i="3"/>
  <c r="G69" i="3"/>
  <c r="H69" i="3"/>
  <c r="G70" i="3"/>
  <c r="H70" i="3"/>
  <c r="G71" i="3"/>
  <c r="H71" i="3"/>
  <c r="G72" i="3"/>
  <c r="H72" i="3"/>
  <c r="G73" i="3"/>
  <c r="H73" i="3"/>
  <c r="G74" i="3"/>
  <c r="H74" i="3"/>
  <c r="G75" i="3"/>
  <c r="H75" i="3"/>
  <c r="G76" i="3"/>
  <c r="H76" i="3"/>
  <c r="G77" i="3"/>
  <c r="H77" i="3"/>
  <c r="G78" i="3"/>
  <c r="H78" i="3"/>
  <c r="G79" i="3"/>
  <c r="H79" i="3"/>
  <c r="G80" i="3"/>
  <c r="H80" i="3"/>
  <c r="G81" i="3"/>
  <c r="H81" i="3"/>
  <c r="G82" i="3"/>
  <c r="H82" i="3"/>
  <c r="G83" i="3"/>
  <c r="H83" i="3"/>
  <c r="G84" i="3"/>
  <c r="H84" i="3"/>
  <c r="G85" i="3"/>
  <c r="H85" i="3"/>
  <c r="G86" i="3"/>
  <c r="H86" i="3"/>
  <c r="G87" i="3"/>
  <c r="H87" i="3"/>
  <c r="G88" i="3"/>
  <c r="H88" i="3"/>
  <c r="G89" i="3"/>
  <c r="H89" i="3"/>
  <c r="G90" i="3"/>
  <c r="H90" i="3"/>
  <c r="G91" i="3"/>
  <c r="H91" i="3"/>
  <c r="G92" i="3"/>
  <c r="H92" i="3"/>
  <c r="G93" i="3"/>
  <c r="H93" i="3"/>
  <c r="G94" i="3"/>
  <c r="H94" i="3"/>
  <c r="G95" i="3"/>
  <c r="H95" i="3"/>
  <c r="G96" i="3"/>
  <c r="H96" i="3"/>
  <c r="G97" i="3"/>
  <c r="H97" i="3"/>
  <c r="G98" i="3"/>
  <c r="H98" i="3"/>
  <c r="G99" i="3"/>
  <c r="H99" i="3"/>
  <c r="G100" i="3"/>
  <c r="H100" i="3"/>
  <c r="G101" i="3"/>
  <c r="H101" i="3"/>
  <c r="G102" i="3"/>
  <c r="H102" i="3"/>
  <c r="G103" i="3"/>
  <c r="H103" i="3"/>
  <c r="G104" i="3"/>
  <c r="H104" i="3"/>
  <c r="G105" i="3"/>
  <c r="H105" i="3"/>
  <c r="G106" i="3"/>
  <c r="H106" i="3"/>
  <c r="G107" i="3"/>
  <c r="H107" i="3"/>
  <c r="G108" i="3"/>
  <c r="H108" i="3"/>
  <c r="G109" i="3"/>
  <c r="H109" i="3"/>
  <c r="G110" i="3"/>
  <c r="H110" i="3"/>
  <c r="G111" i="3"/>
  <c r="H111" i="3"/>
  <c r="G112" i="3"/>
  <c r="H112" i="3"/>
  <c r="G113" i="3"/>
  <c r="H113" i="3"/>
  <c r="G114" i="3"/>
  <c r="H114" i="3"/>
  <c r="G115" i="3"/>
  <c r="H115" i="3"/>
  <c r="G116" i="3"/>
  <c r="H116" i="3"/>
  <c r="G117" i="3"/>
  <c r="H117" i="3"/>
  <c r="G118" i="3"/>
  <c r="H118" i="3"/>
  <c r="G119" i="3"/>
  <c r="H119" i="3"/>
  <c r="G120" i="3"/>
  <c r="H120" i="3"/>
  <c r="G121" i="3"/>
  <c r="H121" i="3"/>
  <c r="G122" i="3"/>
  <c r="H122" i="3"/>
  <c r="G123" i="3"/>
  <c r="H123" i="3"/>
  <c r="G124" i="3"/>
  <c r="H124" i="3"/>
  <c r="G125" i="3"/>
  <c r="H125" i="3"/>
  <c r="G126" i="3"/>
  <c r="H126" i="3"/>
  <c r="G127" i="3"/>
  <c r="H127" i="3"/>
  <c r="G128" i="3"/>
  <c r="H128" i="3"/>
  <c r="G129" i="3"/>
  <c r="H129" i="3"/>
  <c r="G130" i="3"/>
  <c r="H130" i="3"/>
  <c r="G131" i="3"/>
  <c r="H131" i="3"/>
  <c r="G132" i="3"/>
  <c r="H132" i="3"/>
  <c r="G133" i="3"/>
  <c r="H133" i="3"/>
  <c r="G134" i="3"/>
  <c r="H134" i="3"/>
  <c r="G135" i="3"/>
  <c r="H135" i="3"/>
  <c r="G136" i="3"/>
  <c r="H136" i="3"/>
  <c r="G137" i="3"/>
  <c r="H137" i="3"/>
  <c r="G138" i="3"/>
  <c r="H138" i="3"/>
  <c r="G139" i="3"/>
  <c r="H139" i="3"/>
  <c r="G140" i="3"/>
  <c r="H140" i="3"/>
  <c r="G141" i="3"/>
  <c r="H141" i="3"/>
  <c r="G142" i="3"/>
  <c r="H142" i="3"/>
  <c r="G143" i="3"/>
  <c r="H143" i="3"/>
  <c r="G144" i="3"/>
  <c r="H144" i="3"/>
  <c r="G145" i="3"/>
  <c r="H145" i="3"/>
  <c r="G146" i="3"/>
  <c r="H146" i="3"/>
  <c r="G147" i="3"/>
  <c r="H147" i="3"/>
  <c r="G148" i="3"/>
  <c r="H148" i="3"/>
  <c r="G149" i="3"/>
  <c r="H149" i="3"/>
  <c r="G150" i="3"/>
  <c r="H150" i="3"/>
  <c r="G151" i="3"/>
  <c r="H151" i="3"/>
  <c r="G152" i="3"/>
  <c r="H152" i="3"/>
  <c r="G153" i="3"/>
  <c r="H153" i="3"/>
  <c r="G154" i="3"/>
  <c r="H154" i="3"/>
  <c r="G155" i="3"/>
  <c r="H155" i="3"/>
  <c r="G156" i="3"/>
  <c r="H156" i="3"/>
  <c r="G157" i="3"/>
  <c r="H157" i="3"/>
  <c r="G158" i="3"/>
  <c r="H158" i="3"/>
  <c r="G159" i="3"/>
  <c r="H159" i="3"/>
  <c r="G160" i="3"/>
  <c r="H160" i="3"/>
  <c r="G161" i="3"/>
  <c r="H161" i="3"/>
  <c r="G162" i="3"/>
  <c r="H162" i="3"/>
  <c r="G163" i="3"/>
  <c r="H163" i="3"/>
  <c r="G164" i="3"/>
  <c r="H164" i="3"/>
  <c r="G165" i="3"/>
  <c r="H165" i="3"/>
  <c r="G166" i="3"/>
  <c r="H166" i="3"/>
  <c r="G167" i="3"/>
  <c r="H167" i="3"/>
  <c r="G168" i="3"/>
  <c r="H168" i="3"/>
  <c r="G169" i="3"/>
  <c r="H169" i="3"/>
  <c r="G170" i="3"/>
  <c r="H170" i="3"/>
  <c r="G171" i="3"/>
  <c r="H171" i="3"/>
  <c r="G172" i="3"/>
  <c r="H172" i="3"/>
  <c r="G173" i="3"/>
  <c r="H173" i="3"/>
  <c r="G174" i="3"/>
  <c r="H174" i="3"/>
  <c r="G175" i="3"/>
  <c r="H175" i="3"/>
  <c r="G176" i="3"/>
  <c r="H176" i="3"/>
  <c r="G177" i="3"/>
  <c r="H177" i="3"/>
  <c r="G178" i="3"/>
  <c r="H178" i="3"/>
  <c r="G179" i="3"/>
  <c r="H179" i="3"/>
  <c r="G180" i="3"/>
  <c r="H180" i="3"/>
  <c r="G181" i="3"/>
  <c r="H181" i="3"/>
  <c r="G182" i="3"/>
  <c r="H182" i="3"/>
  <c r="G183" i="3"/>
  <c r="H183" i="3"/>
  <c r="G184" i="3"/>
  <c r="H184" i="3"/>
  <c r="G185" i="3"/>
  <c r="H185" i="3"/>
  <c r="G186" i="3"/>
  <c r="H186" i="3"/>
  <c r="G187" i="3"/>
  <c r="H187" i="3"/>
  <c r="G188" i="3"/>
  <c r="H188" i="3"/>
  <c r="G189" i="3"/>
  <c r="H189" i="3"/>
  <c r="G190" i="3"/>
  <c r="H190" i="3"/>
  <c r="G191" i="3"/>
  <c r="H191" i="3"/>
  <c r="G192" i="3"/>
  <c r="H192" i="3"/>
  <c r="G193" i="3"/>
  <c r="H193" i="3"/>
  <c r="G194" i="3"/>
  <c r="H194" i="3"/>
  <c r="G195" i="3"/>
  <c r="H195" i="3"/>
  <c r="G196" i="3"/>
  <c r="H196" i="3"/>
  <c r="G197" i="3"/>
  <c r="H197" i="3"/>
  <c r="G198" i="3"/>
  <c r="H198" i="3"/>
  <c r="G199" i="3"/>
  <c r="H199" i="3"/>
  <c r="G200" i="3"/>
  <c r="H200" i="3"/>
  <c r="G201" i="3"/>
  <c r="H201" i="3"/>
  <c r="G202" i="3"/>
  <c r="H202" i="3"/>
  <c r="G203" i="3"/>
  <c r="H203" i="3"/>
  <c r="G204" i="3"/>
  <c r="H204" i="3"/>
  <c r="G205" i="3"/>
  <c r="H205" i="3"/>
  <c r="G206" i="3"/>
  <c r="H206" i="3"/>
  <c r="G207" i="3"/>
  <c r="H207" i="3"/>
  <c r="G208" i="3"/>
  <c r="H208" i="3"/>
  <c r="G209" i="3"/>
  <c r="H209" i="3"/>
  <c r="G210" i="3"/>
  <c r="H210" i="3"/>
  <c r="G211" i="3"/>
  <c r="H211" i="3"/>
  <c r="G212" i="3"/>
  <c r="H212" i="3"/>
  <c r="G213" i="3"/>
  <c r="H213" i="3"/>
  <c r="G214" i="3"/>
  <c r="H214" i="3"/>
  <c r="G215" i="3"/>
  <c r="H215" i="3"/>
  <c r="G216" i="3"/>
  <c r="H216" i="3"/>
  <c r="G217" i="3"/>
  <c r="H217" i="3"/>
  <c r="G218" i="3"/>
  <c r="H218" i="3"/>
  <c r="G219" i="3"/>
  <c r="H219" i="3"/>
  <c r="G220" i="3"/>
  <c r="H220" i="3"/>
  <c r="G221" i="3"/>
  <c r="H221" i="3"/>
  <c r="G222" i="3"/>
  <c r="H222" i="3"/>
  <c r="G223" i="3"/>
  <c r="H223" i="3"/>
  <c r="G224" i="3"/>
  <c r="H224" i="3"/>
  <c r="G225" i="3"/>
  <c r="H225" i="3"/>
  <c r="G226" i="3"/>
  <c r="H226" i="3"/>
  <c r="G227" i="3"/>
  <c r="H227" i="3"/>
  <c r="G228" i="3"/>
  <c r="H228" i="3"/>
  <c r="G229" i="3"/>
  <c r="H229" i="3"/>
  <c r="G230" i="3"/>
  <c r="H230" i="3"/>
  <c r="G231" i="3"/>
  <c r="H231" i="3"/>
  <c r="G232" i="3"/>
  <c r="H232" i="3"/>
  <c r="G233" i="3"/>
  <c r="H233" i="3"/>
  <c r="G234" i="3"/>
  <c r="H234" i="3"/>
  <c r="G235" i="3"/>
  <c r="H235" i="3"/>
  <c r="G236" i="3"/>
  <c r="H236" i="3"/>
  <c r="G237" i="3"/>
  <c r="H237" i="3"/>
  <c r="G238" i="3"/>
  <c r="H238" i="3"/>
  <c r="G239" i="3"/>
  <c r="H239" i="3"/>
  <c r="G240" i="3"/>
  <c r="H240" i="3"/>
  <c r="G241" i="3"/>
  <c r="H241" i="3"/>
  <c r="G242" i="3"/>
  <c r="H242" i="3"/>
  <c r="G243" i="3"/>
  <c r="H243" i="3"/>
  <c r="G244" i="3"/>
  <c r="H244" i="3"/>
  <c r="G245" i="3"/>
  <c r="H245" i="3"/>
  <c r="G246" i="3"/>
  <c r="H246" i="3"/>
  <c r="G247" i="3"/>
  <c r="H247" i="3"/>
  <c r="G248" i="3"/>
  <c r="H248" i="3"/>
  <c r="G249" i="3"/>
  <c r="H249" i="3"/>
  <c r="G250" i="3"/>
  <c r="H250" i="3"/>
  <c r="G251" i="3"/>
  <c r="H251" i="3"/>
  <c r="G252" i="3"/>
  <c r="H252" i="3"/>
  <c r="G253" i="3"/>
  <c r="H253" i="3"/>
  <c r="G254" i="3"/>
  <c r="H254" i="3"/>
  <c r="G255" i="3"/>
  <c r="H255" i="3"/>
  <c r="G256" i="3"/>
  <c r="H256" i="3"/>
  <c r="G257" i="3"/>
  <c r="H257" i="3"/>
  <c r="G258" i="3"/>
  <c r="H258" i="3"/>
  <c r="G259" i="3"/>
  <c r="H259" i="3"/>
  <c r="G260" i="3"/>
  <c r="H260" i="3"/>
  <c r="G261" i="3"/>
  <c r="H261" i="3"/>
  <c r="G262" i="3"/>
  <c r="H262" i="3"/>
  <c r="G263" i="3"/>
  <c r="H263" i="3"/>
  <c r="G264" i="3"/>
  <c r="H264" i="3"/>
  <c r="G265" i="3"/>
  <c r="H265" i="3"/>
  <c r="G266" i="3"/>
  <c r="H266" i="3"/>
  <c r="G267" i="3"/>
  <c r="H267" i="3"/>
  <c r="G268" i="3"/>
  <c r="H268" i="3"/>
  <c r="G269" i="3"/>
  <c r="H269" i="3"/>
  <c r="G270" i="3"/>
  <c r="H270" i="3"/>
  <c r="G271" i="3"/>
  <c r="H271" i="3"/>
  <c r="G272" i="3"/>
  <c r="H272" i="3"/>
  <c r="G273" i="3"/>
  <c r="H273" i="3"/>
  <c r="G274" i="3"/>
  <c r="H274" i="3"/>
  <c r="G275" i="3"/>
  <c r="H275" i="3"/>
  <c r="G276" i="3"/>
  <c r="H276" i="3"/>
  <c r="G277" i="3"/>
  <c r="H277" i="3"/>
  <c r="G278" i="3"/>
  <c r="H278" i="3"/>
  <c r="G279" i="3"/>
  <c r="H279" i="3"/>
  <c r="G280" i="3"/>
  <c r="H280" i="3"/>
  <c r="G281" i="3"/>
  <c r="H281" i="3"/>
  <c r="G282" i="3"/>
  <c r="H282" i="3"/>
  <c r="G283" i="3"/>
  <c r="H283" i="3"/>
  <c r="G284" i="3"/>
  <c r="H284" i="3"/>
  <c r="G285" i="3"/>
  <c r="H285" i="3"/>
  <c r="G286" i="3"/>
  <c r="H286" i="3"/>
  <c r="G287" i="3"/>
  <c r="H287" i="3"/>
  <c r="G288" i="3"/>
  <c r="H288" i="3"/>
  <c r="G289" i="3"/>
  <c r="H289" i="3"/>
  <c r="G290" i="3"/>
  <c r="H290" i="3"/>
  <c r="G291" i="3"/>
  <c r="H291" i="3"/>
  <c r="G292" i="3"/>
  <c r="H292" i="3"/>
  <c r="G293" i="3"/>
  <c r="H293" i="3"/>
  <c r="G294" i="3"/>
  <c r="H294" i="3"/>
  <c r="G295" i="3"/>
  <c r="H295" i="3"/>
  <c r="G296" i="3"/>
  <c r="H296" i="3"/>
  <c r="G297" i="3"/>
  <c r="H297" i="3"/>
  <c r="G298" i="3"/>
  <c r="H298" i="3"/>
  <c r="G299" i="3"/>
  <c r="H299" i="3"/>
  <c r="G300" i="3"/>
  <c r="H300" i="3"/>
  <c r="G301" i="3"/>
  <c r="H301" i="3"/>
  <c r="G302" i="3"/>
  <c r="H302" i="3"/>
  <c r="G303" i="3"/>
  <c r="H303" i="3"/>
  <c r="G304" i="3"/>
  <c r="H304" i="3"/>
  <c r="G305" i="3"/>
  <c r="H305" i="3"/>
  <c r="G306" i="3"/>
  <c r="H306" i="3"/>
  <c r="G307" i="3"/>
  <c r="H307" i="3"/>
  <c r="G308" i="3"/>
  <c r="H308" i="3"/>
  <c r="G309" i="3"/>
  <c r="H309" i="3"/>
  <c r="G310" i="3"/>
  <c r="H310" i="3"/>
  <c r="G311" i="3"/>
  <c r="H311" i="3"/>
  <c r="G312" i="3"/>
  <c r="H312" i="3"/>
  <c r="G313" i="3"/>
  <c r="H313" i="3"/>
  <c r="G314" i="3"/>
  <c r="H314" i="3"/>
  <c r="G315" i="3"/>
  <c r="H315" i="3"/>
  <c r="G316" i="3"/>
  <c r="H316" i="3"/>
  <c r="G317" i="3"/>
  <c r="H317" i="3"/>
  <c r="G318" i="3"/>
  <c r="H318" i="3"/>
  <c r="G319" i="3"/>
  <c r="H319" i="3"/>
  <c r="G320" i="3"/>
  <c r="H320" i="3"/>
  <c r="G61" i="4" l="1"/>
  <c r="I61" i="13"/>
  <c r="AE1001" i="10"/>
  <c r="T18" i="9"/>
  <c r="T19" i="9"/>
  <c r="T20" i="9"/>
  <c r="T21" i="9"/>
  <c r="T22" i="9"/>
  <c r="T23" i="9"/>
  <c r="T24" i="9"/>
  <c r="T25" i="9"/>
  <c r="T26" i="9"/>
  <c r="T27" i="9"/>
  <c r="T28" i="9"/>
  <c r="T29" i="9"/>
  <c r="T30" i="9"/>
  <c r="T31" i="9"/>
  <c r="T32" i="9"/>
  <c r="T33" i="9"/>
  <c r="T34" i="9"/>
  <c r="T35" i="9"/>
  <c r="T36" i="9"/>
  <c r="T37" i="9"/>
  <c r="T38" i="9"/>
  <c r="T39" i="9"/>
  <c r="T40" i="9"/>
  <c r="T41" i="9"/>
  <c r="T42" i="9"/>
  <c r="T43" i="9"/>
  <c r="T44" i="9"/>
  <c r="T45" i="9"/>
  <c r="T46" i="9"/>
  <c r="T47" i="9"/>
  <c r="T48" i="9"/>
  <c r="T49" i="9"/>
  <c r="T50" i="9"/>
  <c r="T51" i="9"/>
  <c r="T52" i="9"/>
  <c r="T53" i="9"/>
  <c r="T54" i="9"/>
  <c r="T55" i="9"/>
  <c r="T56" i="9"/>
  <c r="T57" i="9"/>
  <c r="T58" i="9"/>
  <c r="T59" i="9"/>
  <c r="T60" i="9"/>
  <c r="T61" i="9"/>
  <c r="T62" i="9"/>
  <c r="T63" i="9"/>
  <c r="T64" i="9"/>
  <c r="T65" i="9"/>
  <c r="T66" i="9"/>
  <c r="T67" i="9"/>
  <c r="T68" i="9"/>
  <c r="T69" i="9"/>
  <c r="T70" i="9"/>
  <c r="T71" i="9"/>
  <c r="T72" i="9"/>
  <c r="T73" i="9"/>
  <c r="T74" i="9"/>
  <c r="T75" i="9"/>
  <c r="T76" i="9"/>
  <c r="T77" i="9"/>
  <c r="T78" i="9"/>
  <c r="T79" i="9"/>
  <c r="T80" i="9"/>
  <c r="T81" i="9"/>
  <c r="T82" i="9"/>
  <c r="T83" i="9"/>
  <c r="T84" i="9"/>
  <c r="T85" i="9"/>
  <c r="T86" i="9"/>
  <c r="T87" i="9"/>
  <c r="T88" i="9"/>
  <c r="T89" i="9"/>
  <c r="T90" i="9"/>
  <c r="T91" i="9"/>
  <c r="T92" i="9"/>
  <c r="T93" i="9"/>
  <c r="T94" i="9"/>
  <c r="T95" i="9"/>
  <c r="T96" i="9"/>
  <c r="T97" i="9"/>
  <c r="T98" i="9"/>
  <c r="T99" i="9"/>
  <c r="T100" i="9"/>
  <c r="T101" i="9"/>
  <c r="T102" i="9"/>
  <c r="T103" i="9"/>
  <c r="T104" i="9"/>
  <c r="T105" i="9"/>
  <c r="T106" i="9"/>
  <c r="T107" i="9"/>
  <c r="T108" i="9"/>
  <c r="T109" i="9"/>
  <c r="T110" i="9"/>
  <c r="T111" i="9"/>
  <c r="T112" i="9"/>
  <c r="T113" i="9"/>
  <c r="T114" i="9"/>
  <c r="T115" i="9"/>
  <c r="T116" i="9"/>
  <c r="T117" i="9"/>
  <c r="T118" i="9"/>
  <c r="T119" i="9"/>
  <c r="T120" i="9"/>
  <c r="T121" i="9"/>
  <c r="T122" i="9"/>
  <c r="T123" i="9"/>
  <c r="T124" i="9"/>
  <c r="T125" i="9"/>
  <c r="T126" i="9"/>
  <c r="T127" i="9"/>
  <c r="T128" i="9"/>
  <c r="T129" i="9"/>
  <c r="T130" i="9"/>
  <c r="T131" i="9"/>
  <c r="T132" i="9"/>
  <c r="T133" i="9"/>
  <c r="T134" i="9"/>
  <c r="T135" i="9"/>
  <c r="T136" i="9"/>
  <c r="T137" i="9"/>
  <c r="T138" i="9"/>
  <c r="T139" i="9"/>
  <c r="T140" i="9"/>
  <c r="T141" i="9"/>
  <c r="T142" i="9"/>
  <c r="T143" i="9"/>
  <c r="T144" i="9"/>
  <c r="T145" i="9"/>
  <c r="T146" i="9"/>
  <c r="T147" i="9"/>
  <c r="T148" i="9"/>
  <c r="T149" i="9"/>
  <c r="T150" i="9"/>
  <c r="T151" i="9"/>
  <c r="T152" i="9"/>
  <c r="T153" i="9"/>
  <c r="T154" i="9"/>
  <c r="T155" i="9"/>
  <c r="T156" i="9"/>
  <c r="T157" i="9"/>
  <c r="T158" i="9"/>
  <c r="T159" i="9"/>
  <c r="T160" i="9"/>
  <c r="T161" i="9"/>
  <c r="T162" i="9"/>
  <c r="T163" i="9"/>
  <c r="T164" i="9"/>
  <c r="T165" i="9"/>
  <c r="T166" i="9"/>
  <c r="T167" i="9"/>
  <c r="T168" i="9"/>
  <c r="T169" i="9"/>
  <c r="T170" i="9"/>
  <c r="T171" i="9"/>
  <c r="T172" i="9"/>
  <c r="T173" i="9"/>
  <c r="T174" i="9"/>
  <c r="T175" i="9"/>
  <c r="T176" i="9"/>
  <c r="T177" i="9"/>
  <c r="T178" i="9"/>
  <c r="T179" i="9"/>
  <c r="T180" i="9"/>
  <c r="T181" i="9"/>
  <c r="T182" i="9"/>
  <c r="T183" i="9"/>
  <c r="T184" i="9"/>
  <c r="T185" i="9"/>
  <c r="T186" i="9"/>
  <c r="T187" i="9"/>
  <c r="T188" i="9"/>
  <c r="T189" i="9"/>
  <c r="T190" i="9"/>
  <c r="T191" i="9"/>
  <c r="T192" i="9"/>
  <c r="T193" i="9"/>
  <c r="T194" i="9"/>
  <c r="T195" i="9"/>
  <c r="T196" i="9"/>
  <c r="T197" i="9"/>
  <c r="T198" i="9"/>
  <c r="T199" i="9"/>
  <c r="T200" i="9"/>
  <c r="T201" i="9"/>
  <c r="T202" i="9"/>
  <c r="T203" i="9"/>
  <c r="T204" i="9"/>
  <c r="T205" i="9"/>
  <c r="T206" i="9"/>
  <c r="T207" i="9"/>
  <c r="T208" i="9"/>
  <c r="T209" i="9"/>
  <c r="T210" i="9"/>
  <c r="T211" i="9"/>
  <c r="T212" i="9"/>
  <c r="T213" i="9"/>
  <c r="T214" i="9"/>
  <c r="T215" i="9"/>
  <c r="T216" i="9"/>
  <c r="T217" i="9"/>
  <c r="T218" i="9"/>
  <c r="T219" i="9"/>
  <c r="T220" i="9"/>
  <c r="T221" i="9"/>
  <c r="T222" i="9"/>
  <c r="T223" i="9"/>
  <c r="T224" i="9"/>
  <c r="T225" i="9"/>
  <c r="T226" i="9"/>
  <c r="T227" i="9"/>
  <c r="T228" i="9"/>
  <c r="T229" i="9"/>
  <c r="T230" i="9"/>
  <c r="T231" i="9"/>
  <c r="T232" i="9"/>
  <c r="T233" i="9"/>
  <c r="T234" i="9"/>
  <c r="T235" i="9"/>
  <c r="T236" i="9"/>
  <c r="T237" i="9"/>
  <c r="T238" i="9"/>
  <c r="T239" i="9"/>
  <c r="T240" i="9"/>
  <c r="T241" i="9"/>
  <c r="T242" i="9"/>
  <c r="T243" i="9"/>
  <c r="T244" i="9"/>
  <c r="T245" i="9"/>
  <c r="T246" i="9"/>
  <c r="T247" i="9"/>
  <c r="T248" i="9"/>
  <c r="T249" i="9"/>
  <c r="T250" i="9"/>
  <c r="T251" i="9"/>
  <c r="T252" i="9"/>
  <c r="T253" i="9"/>
  <c r="T254" i="9"/>
  <c r="T255" i="9"/>
  <c r="T256" i="9"/>
  <c r="T257" i="9"/>
  <c r="T258" i="9"/>
  <c r="T259" i="9"/>
  <c r="T260" i="9"/>
  <c r="T261" i="9"/>
  <c r="T262" i="9"/>
  <c r="T263" i="9"/>
  <c r="T264" i="9"/>
  <c r="T265" i="9"/>
  <c r="T266" i="9"/>
  <c r="T267" i="9"/>
  <c r="T268" i="9"/>
  <c r="T269" i="9"/>
  <c r="T270" i="9"/>
  <c r="T271" i="9"/>
  <c r="T272" i="9"/>
  <c r="T273" i="9"/>
  <c r="T274" i="9"/>
  <c r="T275" i="9"/>
  <c r="T276" i="9"/>
  <c r="T277" i="9"/>
  <c r="T278" i="9"/>
  <c r="T279" i="9"/>
  <c r="T280" i="9"/>
  <c r="T281" i="9"/>
  <c r="T282" i="9"/>
  <c r="T283" i="9"/>
  <c r="T284" i="9"/>
  <c r="T285" i="9"/>
  <c r="T286" i="9"/>
  <c r="T287" i="9"/>
  <c r="T288" i="9"/>
  <c r="T289" i="9"/>
  <c r="T290" i="9"/>
  <c r="T291" i="9"/>
  <c r="T292" i="9"/>
  <c r="T293" i="9"/>
  <c r="T294" i="9"/>
  <c r="T295" i="9"/>
  <c r="T296" i="9"/>
  <c r="T297" i="9"/>
  <c r="T298" i="9"/>
  <c r="T299" i="9"/>
  <c r="T300" i="9"/>
  <c r="T301" i="9"/>
  <c r="T302" i="9"/>
  <c r="T303" i="9"/>
  <c r="T304" i="9"/>
  <c r="T305" i="9"/>
  <c r="T306" i="9"/>
  <c r="T307" i="9"/>
  <c r="T308" i="9"/>
  <c r="T309" i="9"/>
  <c r="T310" i="9"/>
  <c r="T311" i="9"/>
  <c r="T312" i="9"/>
  <c r="T313" i="9"/>
  <c r="T314" i="9"/>
  <c r="T315" i="9"/>
  <c r="T316" i="9"/>
  <c r="T317" i="9"/>
  <c r="T318" i="9"/>
  <c r="T319" i="9"/>
  <c r="T320" i="9"/>
  <c r="T321" i="9"/>
  <c r="T322" i="9"/>
  <c r="T323" i="9"/>
  <c r="T324" i="9"/>
  <c r="T325" i="9"/>
  <c r="T326" i="9"/>
  <c r="T327" i="9"/>
  <c r="T328" i="9"/>
  <c r="T329" i="9"/>
  <c r="T330" i="9"/>
  <c r="T331" i="9"/>
  <c r="T332" i="9"/>
  <c r="T333" i="9"/>
  <c r="T334" i="9"/>
  <c r="T335" i="9"/>
  <c r="T336" i="9"/>
  <c r="T337" i="9"/>
  <c r="T338" i="9"/>
  <c r="T339" i="9"/>
  <c r="T340" i="9"/>
  <c r="T341" i="9"/>
  <c r="T342" i="9"/>
  <c r="T343" i="9"/>
  <c r="T344" i="9"/>
  <c r="T345" i="9"/>
  <c r="T346" i="9"/>
  <c r="T347" i="9"/>
  <c r="T348" i="9"/>
  <c r="T349" i="9"/>
  <c r="T350" i="9"/>
  <c r="T351" i="9"/>
  <c r="T352" i="9"/>
  <c r="T353" i="9"/>
  <c r="T354" i="9"/>
  <c r="T355" i="9"/>
  <c r="T356" i="9"/>
  <c r="T357" i="9"/>
  <c r="T358" i="9"/>
  <c r="T359" i="9"/>
  <c r="T360" i="9"/>
  <c r="T361" i="9"/>
  <c r="T362" i="9"/>
  <c r="T363" i="9"/>
  <c r="T364" i="9"/>
  <c r="T365" i="9"/>
  <c r="T366" i="9"/>
  <c r="T367" i="9"/>
  <c r="T368" i="9"/>
  <c r="T369" i="9"/>
  <c r="T370" i="9"/>
  <c r="T371" i="9"/>
  <c r="T372" i="9"/>
  <c r="T373" i="9"/>
  <c r="T374" i="9"/>
  <c r="T375" i="9"/>
  <c r="T376" i="9"/>
  <c r="T377" i="9"/>
  <c r="T378" i="9"/>
  <c r="T379" i="9"/>
  <c r="T380" i="9"/>
  <c r="T381" i="9"/>
  <c r="T382" i="9"/>
  <c r="T383" i="9"/>
  <c r="T384" i="9"/>
  <c r="T385" i="9"/>
  <c r="T386" i="9"/>
  <c r="T387" i="9"/>
  <c r="T388" i="9"/>
  <c r="T389" i="9"/>
  <c r="T390" i="9"/>
  <c r="T391" i="9"/>
  <c r="T392" i="9"/>
  <c r="T393" i="9"/>
  <c r="T394" i="9"/>
  <c r="T395" i="9"/>
  <c r="T396" i="9"/>
  <c r="T397" i="9"/>
  <c r="T398" i="9"/>
  <c r="T399" i="9"/>
  <c r="T400" i="9"/>
  <c r="T401" i="9"/>
  <c r="T402" i="9"/>
  <c r="T403" i="9"/>
  <c r="T404" i="9"/>
  <c r="T405" i="9"/>
  <c r="T406" i="9"/>
  <c r="T407" i="9"/>
  <c r="T408" i="9"/>
  <c r="T409" i="9"/>
  <c r="T410" i="9"/>
  <c r="T411" i="9"/>
  <c r="T412" i="9"/>
  <c r="T413" i="9"/>
  <c r="T414" i="9"/>
  <c r="T415" i="9"/>
  <c r="T416" i="9"/>
  <c r="T417" i="9"/>
  <c r="T418" i="9"/>
  <c r="T419" i="9"/>
  <c r="T420" i="9"/>
  <c r="T421" i="9"/>
  <c r="T422" i="9"/>
  <c r="T423" i="9"/>
  <c r="T424" i="9"/>
  <c r="T425" i="9"/>
  <c r="T426" i="9"/>
  <c r="T427" i="9"/>
  <c r="T428" i="9"/>
  <c r="T429" i="9"/>
  <c r="T430" i="9"/>
  <c r="T431" i="9"/>
  <c r="T432" i="9"/>
  <c r="T433" i="9"/>
  <c r="T434" i="9"/>
  <c r="T435" i="9"/>
  <c r="T436" i="9"/>
  <c r="T437" i="9"/>
  <c r="T438" i="9"/>
  <c r="T439" i="9"/>
  <c r="T440" i="9"/>
  <c r="T441" i="9"/>
  <c r="T442" i="9"/>
  <c r="T443" i="9"/>
  <c r="T444" i="9"/>
  <c r="T445" i="9"/>
  <c r="T446" i="9"/>
  <c r="T447" i="9"/>
  <c r="T448" i="9"/>
  <c r="T449" i="9"/>
  <c r="T450" i="9"/>
  <c r="T451" i="9"/>
  <c r="T452" i="9"/>
  <c r="T453" i="9"/>
  <c r="T454" i="9"/>
  <c r="T455" i="9"/>
  <c r="T456" i="9"/>
  <c r="T457" i="9"/>
  <c r="T458" i="9"/>
  <c r="T459" i="9"/>
  <c r="T460" i="9"/>
  <c r="T461" i="9"/>
  <c r="T462" i="9"/>
  <c r="T463" i="9"/>
  <c r="T464" i="9"/>
  <c r="T465" i="9"/>
  <c r="T466" i="9"/>
  <c r="T467" i="9"/>
  <c r="T468" i="9"/>
  <c r="T469" i="9"/>
  <c r="T470" i="9"/>
  <c r="T471" i="9"/>
  <c r="T472" i="9"/>
  <c r="T473" i="9"/>
  <c r="T474" i="9"/>
  <c r="T475" i="9"/>
  <c r="T476" i="9"/>
  <c r="T477" i="9"/>
  <c r="T478" i="9"/>
  <c r="T479" i="9"/>
  <c r="T480" i="9"/>
  <c r="T481" i="9"/>
  <c r="T482" i="9"/>
  <c r="T483" i="9"/>
  <c r="T484" i="9"/>
  <c r="T485" i="9"/>
  <c r="T486" i="9"/>
  <c r="T487" i="9"/>
  <c r="T488" i="9"/>
  <c r="T489" i="9"/>
  <c r="T490" i="9"/>
  <c r="T491" i="9"/>
  <c r="T492" i="9"/>
  <c r="T493" i="9"/>
  <c r="T494" i="9"/>
  <c r="T495" i="9"/>
  <c r="T496" i="9"/>
  <c r="T497" i="9"/>
  <c r="T498" i="9"/>
  <c r="T499" i="9"/>
  <c r="T500" i="9"/>
  <c r="T501" i="9"/>
  <c r="T502" i="9"/>
  <c r="T503" i="9"/>
  <c r="T504" i="9"/>
  <c r="T505" i="9"/>
  <c r="T506" i="9"/>
  <c r="T507" i="9"/>
  <c r="T508" i="9"/>
  <c r="T509" i="9"/>
  <c r="T510" i="9"/>
  <c r="T511" i="9"/>
  <c r="T512" i="9"/>
  <c r="T513" i="9"/>
  <c r="T514" i="9"/>
  <c r="T515" i="9"/>
  <c r="T516" i="9"/>
  <c r="T517" i="9"/>
  <c r="T518" i="9"/>
  <c r="T519" i="9"/>
  <c r="T520" i="9"/>
  <c r="T521" i="9"/>
  <c r="T522" i="9"/>
  <c r="T523" i="9"/>
  <c r="T524" i="9"/>
  <c r="T525" i="9"/>
  <c r="T526" i="9"/>
  <c r="T527" i="9"/>
  <c r="T528" i="9"/>
  <c r="T529" i="9"/>
  <c r="T530" i="9"/>
  <c r="T531" i="9"/>
  <c r="T532" i="9"/>
  <c r="T533" i="9"/>
  <c r="T534" i="9"/>
  <c r="T535" i="9"/>
  <c r="T536" i="9"/>
  <c r="T537" i="9"/>
  <c r="T538" i="9"/>
  <c r="T539" i="9"/>
  <c r="T540" i="9"/>
  <c r="T541" i="9"/>
  <c r="T542" i="9"/>
  <c r="T543" i="9"/>
  <c r="T544" i="9"/>
  <c r="T545" i="9"/>
  <c r="T546" i="9"/>
  <c r="T547" i="9"/>
  <c r="T548" i="9"/>
  <c r="T549" i="9"/>
  <c r="T550" i="9"/>
  <c r="T551" i="9"/>
  <c r="T552" i="9"/>
  <c r="T553" i="9"/>
  <c r="T554" i="9"/>
  <c r="T555" i="9"/>
  <c r="T556" i="9"/>
  <c r="T557" i="9"/>
  <c r="T558" i="9"/>
  <c r="T559" i="9"/>
  <c r="T560" i="9"/>
  <c r="T561" i="9"/>
  <c r="T562" i="9"/>
  <c r="T563" i="9"/>
  <c r="T564" i="9"/>
  <c r="T565" i="9"/>
  <c r="T566" i="9"/>
  <c r="T567" i="9"/>
  <c r="T568" i="9"/>
  <c r="T569" i="9"/>
  <c r="T570" i="9"/>
  <c r="T571" i="9"/>
  <c r="T572" i="9"/>
  <c r="T573" i="9"/>
  <c r="T574" i="9"/>
  <c r="T575" i="9"/>
  <c r="T576" i="9"/>
  <c r="T577" i="9"/>
  <c r="T578" i="9"/>
  <c r="T579" i="9"/>
  <c r="T580" i="9"/>
  <c r="T581" i="9"/>
  <c r="T582" i="9"/>
  <c r="T583" i="9"/>
  <c r="T584" i="9"/>
  <c r="T585" i="9"/>
  <c r="T586" i="9"/>
  <c r="T587" i="9"/>
  <c r="T588" i="9"/>
  <c r="T589" i="9"/>
  <c r="T590" i="9"/>
  <c r="T591" i="9"/>
  <c r="T592" i="9"/>
  <c r="T593" i="9"/>
  <c r="T594" i="9"/>
  <c r="T595" i="9"/>
  <c r="T596" i="9"/>
  <c r="T597" i="9"/>
  <c r="T598" i="9"/>
  <c r="T599" i="9"/>
  <c r="T600" i="9"/>
  <c r="T601" i="9"/>
  <c r="T602" i="9"/>
  <c r="T603" i="9"/>
  <c r="T604" i="9"/>
  <c r="T605" i="9"/>
  <c r="T606" i="9"/>
  <c r="T607" i="9"/>
  <c r="T608" i="9"/>
  <c r="T609" i="9"/>
  <c r="T610" i="9"/>
  <c r="T611" i="9"/>
  <c r="T612" i="9"/>
  <c r="T613" i="9"/>
  <c r="T614" i="9"/>
  <c r="T615" i="9"/>
  <c r="T616" i="9"/>
  <c r="T617" i="9"/>
  <c r="T618" i="9"/>
  <c r="T619" i="9"/>
  <c r="T620" i="9"/>
  <c r="T621" i="9"/>
  <c r="T622" i="9"/>
  <c r="T623" i="9"/>
  <c r="T624" i="9"/>
  <c r="T625" i="9"/>
  <c r="T626" i="9"/>
  <c r="T627" i="9"/>
  <c r="T628" i="9"/>
  <c r="T629" i="9"/>
  <c r="T630" i="9"/>
  <c r="T631" i="9"/>
  <c r="T632" i="9"/>
  <c r="T633" i="9"/>
  <c r="T634" i="9"/>
  <c r="T635" i="9"/>
  <c r="T636" i="9"/>
  <c r="T637" i="9"/>
  <c r="T638" i="9"/>
  <c r="T639" i="9"/>
  <c r="T640" i="9"/>
  <c r="T641" i="9"/>
  <c r="T642" i="9"/>
  <c r="T643" i="9"/>
  <c r="T644" i="9"/>
  <c r="T645" i="9"/>
  <c r="T646" i="9"/>
  <c r="T647" i="9"/>
  <c r="T648" i="9"/>
  <c r="T649" i="9"/>
  <c r="T650" i="9"/>
  <c r="T651" i="9"/>
  <c r="T652" i="9"/>
  <c r="T653" i="9"/>
  <c r="T654" i="9"/>
  <c r="T655" i="9"/>
  <c r="T656" i="9"/>
  <c r="T657" i="9"/>
  <c r="T658" i="9"/>
  <c r="T659" i="9"/>
  <c r="T660" i="9"/>
  <c r="T661" i="9"/>
  <c r="T662" i="9"/>
  <c r="T663" i="9"/>
  <c r="T664" i="9"/>
  <c r="T665" i="9"/>
  <c r="T666" i="9"/>
  <c r="T667" i="9"/>
  <c r="T668" i="9"/>
  <c r="T669" i="9"/>
  <c r="T670" i="9"/>
  <c r="T671" i="9"/>
  <c r="T672" i="9"/>
  <c r="T673" i="9"/>
  <c r="T674" i="9"/>
  <c r="T675" i="9"/>
  <c r="T676" i="9"/>
  <c r="T677" i="9"/>
  <c r="T678" i="9"/>
  <c r="T679" i="9"/>
  <c r="T680" i="9"/>
  <c r="T681" i="9"/>
  <c r="T682" i="9"/>
  <c r="T683" i="9"/>
  <c r="T684" i="9"/>
  <c r="T685" i="9"/>
  <c r="T686" i="9"/>
  <c r="T687" i="9"/>
  <c r="T688" i="9"/>
  <c r="T689" i="9"/>
  <c r="T690" i="9"/>
  <c r="T691" i="9"/>
  <c r="T692" i="9"/>
  <c r="T693" i="9"/>
  <c r="T694" i="9"/>
  <c r="T695" i="9"/>
  <c r="T696" i="9"/>
  <c r="T697" i="9"/>
  <c r="T698" i="9"/>
  <c r="T699" i="9"/>
  <c r="T700" i="9"/>
  <c r="T701" i="9"/>
  <c r="T702" i="9"/>
  <c r="T703" i="9"/>
  <c r="T704" i="9"/>
  <c r="T705" i="9"/>
  <c r="T706" i="9"/>
  <c r="T707" i="9"/>
  <c r="T708" i="9"/>
  <c r="T709" i="9"/>
  <c r="T710" i="9"/>
  <c r="T711" i="9"/>
  <c r="T712" i="9"/>
  <c r="T713" i="9"/>
  <c r="T714" i="9"/>
  <c r="T715" i="9"/>
  <c r="T716" i="9"/>
  <c r="T717" i="9"/>
  <c r="T718" i="9"/>
  <c r="T719" i="9"/>
  <c r="T720" i="9"/>
  <c r="T721" i="9"/>
  <c r="T722" i="9"/>
  <c r="T723" i="9"/>
  <c r="T724" i="9"/>
  <c r="T725" i="9"/>
  <c r="T726" i="9"/>
  <c r="T727" i="9"/>
  <c r="T728" i="9"/>
  <c r="T729" i="9"/>
  <c r="T730" i="9"/>
  <c r="T731" i="9"/>
  <c r="T732" i="9"/>
  <c r="T733" i="9"/>
  <c r="T734" i="9"/>
  <c r="T735" i="9"/>
  <c r="T736" i="9"/>
  <c r="T737" i="9"/>
  <c r="T738" i="9"/>
  <c r="T739" i="9"/>
  <c r="T740" i="9"/>
  <c r="T741" i="9"/>
  <c r="T742" i="9"/>
  <c r="T743" i="9"/>
  <c r="T744" i="9"/>
  <c r="T745" i="9"/>
  <c r="T746" i="9"/>
  <c r="T747" i="9"/>
  <c r="T748" i="9"/>
  <c r="T749" i="9"/>
  <c r="T750" i="9"/>
  <c r="T751" i="9"/>
  <c r="T752" i="9"/>
  <c r="T753" i="9"/>
  <c r="T754" i="9"/>
  <c r="T755" i="9"/>
  <c r="T756" i="9"/>
  <c r="T757" i="9"/>
  <c r="T758" i="9"/>
  <c r="T759" i="9"/>
  <c r="T760" i="9"/>
  <c r="T761" i="9"/>
  <c r="T762" i="9"/>
  <c r="T763" i="9"/>
  <c r="T764" i="9"/>
  <c r="T765" i="9"/>
  <c r="T766" i="9"/>
  <c r="T767" i="9"/>
  <c r="T768" i="9"/>
  <c r="T769" i="9"/>
  <c r="T770" i="9"/>
  <c r="T771" i="9"/>
  <c r="T772" i="9"/>
  <c r="T773" i="9"/>
  <c r="T774" i="9"/>
  <c r="T775" i="9"/>
  <c r="T776" i="9"/>
  <c r="T777" i="9"/>
  <c r="T778" i="9"/>
  <c r="T779" i="9"/>
  <c r="T780" i="9"/>
  <c r="T781" i="9"/>
  <c r="T782" i="9"/>
  <c r="T783" i="9"/>
  <c r="T784" i="9"/>
  <c r="T785" i="9"/>
  <c r="T786" i="9"/>
  <c r="T787" i="9"/>
  <c r="T788" i="9"/>
  <c r="T789" i="9"/>
  <c r="T790" i="9"/>
  <c r="T791" i="9"/>
  <c r="T792" i="9"/>
  <c r="T793" i="9"/>
  <c r="T794" i="9"/>
  <c r="T795" i="9"/>
  <c r="T796" i="9"/>
  <c r="T797" i="9"/>
  <c r="T798" i="9"/>
  <c r="T799" i="9"/>
  <c r="T800" i="9"/>
  <c r="T801" i="9"/>
  <c r="T802" i="9"/>
  <c r="T803" i="9"/>
  <c r="T804" i="9"/>
  <c r="T805" i="9"/>
  <c r="T806" i="9"/>
  <c r="T807" i="9"/>
  <c r="T808" i="9"/>
  <c r="T809" i="9"/>
  <c r="T810" i="9"/>
  <c r="T811" i="9"/>
  <c r="T812" i="9"/>
  <c r="T813" i="9"/>
  <c r="T814" i="9"/>
  <c r="T815" i="9"/>
  <c r="T816" i="9"/>
  <c r="T817" i="9"/>
  <c r="T818" i="9"/>
  <c r="T819" i="9"/>
  <c r="T820" i="9"/>
  <c r="T821" i="9"/>
  <c r="T822" i="9"/>
  <c r="T823" i="9"/>
  <c r="T824" i="9"/>
  <c r="T825" i="9"/>
  <c r="T826" i="9"/>
  <c r="T827" i="9"/>
  <c r="T828" i="9"/>
  <c r="T829" i="9"/>
  <c r="T830" i="9"/>
  <c r="T831" i="9"/>
  <c r="T832" i="9"/>
  <c r="T833" i="9"/>
  <c r="T834" i="9"/>
  <c r="T835" i="9"/>
  <c r="T836" i="9"/>
  <c r="T837" i="9"/>
  <c r="T838" i="9"/>
  <c r="T839" i="9"/>
  <c r="T840" i="9"/>
  <c r="T841" i="9"/>
  <c r="T842" i="9"/>
  <c r="T843" i="9"/>
  <c r="T844" i="9"/>
  <c r="T845" i="9"/>
  <c r="T846" i="9"/>
  <c r="T847" i="9"/>
  <c r="T848" i="9"/>
  <c r="T849" i="9"/>
  <c r="T850" i="9"/>
  <c r="T851" i="9"/>
  <c r="T852" i="9"/>
  <c r="T853" i="9"/>
  <c r="T854" i="9"/>
  <c r="T855" i="9"/>
  <c r="T856" i="9"/>
  <c r="T857" i="9"/>
  <c r="T858" i="9"/>
  <c r="T859" i="9"/>
  <c r="T860" i="9"/>
  <c r="T861" i="9"/>
  <c r="T862" i="9"/>
  <c r="T863" i="9"/>
  <c r="T864" i="9"/>
  <c r="T865" i="9"/>
  <c r="T866" i="9"/>
  <c r="T867" i="9"/>
  <c r="T868" i="9"/>
  <c r="T869" i="9"/>
  <c r="T870" i="9"/>
  <c r="T871" i="9"/>
  <c r="T872" i="9"/>
  <c r="T873" i="9"/>
  <c r="T874" i="9"/>
  <c r="T875" i="9"/>
  <c r="T876" i="9"/>
  <c r="T877" i="9"/>
  <c r="T878" i="9"/>
  <c r="T879" i="9"/>
  <c r="T880" i="9"/>
  <c r="T881" i="9"/>
  <c r="T882" i="9"/>
  <c r="T883" i="9"/>
  <c r="T884" i="9"/>
  <c r="T885" i="9"/>
  <c r="T886" i="9"/>
  <c r="T887" i="9"/>
  <c r="T888" i="9"/>
  <c r="T889" i="9"/>
  <c r="T890" i="9"/>
  <c r="T891" i="9"/>
  <c r="T892" i="9"/>
  <c r="T893" i="9"/>
  <c r="T894" i="9"/>
  <c r="T895" i="9"/>
  <c r="T896" i="9"/>
  <c r="T897" i="9"/>
  <c r="T898" i="9"/>
  <c r="T899" i="9"/>
  <c r="T900" i="9"/>
  <c r="T901" i="9"/>
  <c r="T902" i="9"/>
  <c r="T903" i="9"/>
  <c r="T904" i="9"/>
  <c r="T905" i="9"/>
  <c r="T906" i="9"/>
  <c r="T907" i="9"/>
  <c r="T908" i="9"/>
  <c r="T909" i="9"/>
  <c r="T910" i="9"/>
  <c r="T911" i="9"/>
  <c r="T912" i="9"/>
  <c r="T913" i="9"/>
  <c r="T914" i="9"/>
  <c r="T915" i="9"/>
  <c r="T916" i="9"/>
  <c r="T917" i="9"/>
  <c r="T918" i="9"/>
  <c r="T919" i="9"/>
  <c r="T920" i="9"/>
  <c r="T921" i="9"/>
  <c r="T922" i="9"/>
  <c r="T923" i="9"/>
  <c r="T924" i="9"/>
  <c r="T925" i="9"/>
  <c r="T926" i="9"/>
  <c r="T927" i="9"/>
  <c r="T928" i="9"/>
  <c r="T929" i="9"/>
  <c r="T930" i="9"/>
  <c r="T931" i="9"/>
  <c r="T932" i="9"/>
  <c r="T933" i="9"/>
  <c r="T934" i="9"/>
  <c r="T935" i="9"/>
  <c r="T936" i="9"/>
  <c r="T937" i="9"/>
  <c r="T938" i="9"/>
  <c r="T939" i="9"/>
  <c r="T940" i="9"/>
  <c r="T941" i="9"/>
  <c r="T942" i="9"/>
  <c r="T943" i="9"/>
  <c r="T944" i="9"/>
  <c r="T945" i="9"/>
  <c r="T946" i="9"/>
  <c r="T947" i="9"/>
  <c r="T948" i="9"/>
  <c r="T949" i="9"/>
  <c r="T950" i="9"/>
  <c r="T951" i="9"/>
  <c r="T952" i="9"/>
  <c r="T953" i="9"/>
  <c r="T954" i="9"/>
  <c r="T955" i="9"/>
  <c r="T956" i="9"/>
  <c r="T957" i="9"/>
  <c r="T958" i="9"/>
  <c r="T959" i="9"/>
  <c r="T960" i="9"/>
  <c r="T961" i="9"/>
  <c r="T962" i="9"/>
  <c r="T963" i="9"/>
  <c r="T964" i="9"/>
  <c r="T965" i="9"/>
  <c r="T966" i="9"/>
  <c r="T967" i="9"/>
  <c r="T968" i="9"/>
  <c r="T969" i="9"/>
  <c r="T970" i="9"/>
  <c r="T971" i="9"/>
  <c r="T972" i="9"/>
  <c r="T973" i="9"/>
  <c r="T974" i="9"/>
  <c r="T975" i="9"/>
  <c r="T976" i="9"/>
  <c r="T977" i="9"/>
  <c r="T978" i="9"/>
  <c r="T979" i="9"/>
  <c r="T980" i="9"/>
  <c r="T981" i="9"/>
  <c r="T982" i="9"/>
  <c r="T983" i="9"/>
  <c r="T984" i="9"/>
  <c r="T985" i="9"/>
  <c r="T986" i="9"/>
  <c r="T987" i="9"/>
  <c r="T988" i="9"/>
  <c r="T989" i="9"/>
  <c r="T990" i="9"/>
  <c r="T991" i="9"/>
  <c r="T992" i="9"/>
  <c r="T993" i="9"/>
  <c r="T994" i="9"/>
  <c r="T995" i="9"/>
  <c r="T996" i="9"/>
  <c r="T997" i="9"/>
  <c r="T998" i="9"/>
  <c r="T999" i="9"/>
  <c r="T1000" i="9"/>
  <c r="T5" i="9"/>
  <c r="T6" i="9"/>
  <c r="T7" i="9"/>
  <c r="T8" i="9"/>
  <c r="T9" i="9"/>
  <c r="T10" i="9"/>
  <c r="T11" i="9"/>
  <c r="T12" i="9"/>
  <c r="T13" i="9"/>
  <c r="T14" i="9"/>
  <c r="T15" i="9"/>
  <c r="T16" i="9"/>
  <c r="T17" i="9"/>
  <c r="T4" i="9"/>
  <c r="J61" i="4" l="1"/>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F193" i="3"/>
  <c r="F194" i="3"/>
  <c r="F195" i="3"/>
  <c r="F196" i="3"/>
  <c r="F197" i="3"/>
  <c r="F198" i="3"/>
  <c r="F199" i="3"/>
  <c r="F200" i="3"/>
  <c r="F201" i="3"/>
  <c r="F202" i="3"/>
  <c r="F203" i="3"/>
  <c r="F204" i="3"/>
  <c r="F205" i="3"/>
  <c r="F206" i="3"/>
  <c r="F207" i="3"/>
  <c r="F208" i="3"/>
  <c r="F209" i="3"/>
  <c r="F210" i="3"/>
  <c r="F211" i="3"/>
  <c r="F212" i="3"/>
  <c r="F213" i="3"/>
  <c r="F214" i="3"/>
  <c r="F215" i="3"/>
  <c r="F216" i="3"/>
  <c r="F217" i="3"/>
  <c r="F218" i="3"/>
  <c r="F219" i="3"/>
  <c r="F220" i="3"/>
  <c r="F221" i="3"/>
  <c r="F222" i="3"/>
  <c r="F223" i="3"/>
  <c r="F224" i="3"/>
  <c r="F225" i="3"/>
  <c r="F226" i="3"/>
  <c r="F227" i="3"/>
  <c r="F228" i="3"/>
  <c r="F229" i="3"/>
  <c r="F230" i="3"/>
  <c r="F231" i="3"/>
  <c r="F232" i="3"/>
  <c r="F233" i="3"/>
  <c r="F234" i="3"/>
  <c r="F235" i="3"/>
  <c r="F236" i="3"/>
  <c r="F237" i="3"/>
  <c r="F238" i="3"/>
  <c r="F239" i="3"/>
  <c r="F240" i="3"/>
  <c r="F241" i="3"/>
  <c r="F242" i="3"/>
  <c r="F243" i="3"/>
  <c r="F244" i="3"/>
  <c r="F245" i="3"/>
  <c r="F246" i="3"/>
  <c r="F247" i="3"/>
  <c r="F248" i="3"/>
  <c r="F249" i="3"/>
  <c r="F250" i="3"/>
  <c r="F251" i="3"/>
  <c r="F252" i="3"/>
  <c r="F253" i="3"/>
  <c r="F254" i="3"/>
  <c r="F255" i="3"/>
  <c r="F256" i="3"/>
  <c r="F257" i="3"/>
  <c r="F258" i="3"/>
  <c r="F259" i="3"/>
  <c r="F260" i="3"/>
  <c r="F261" i="3"/>
  <c r="F262" i="3"/>
  <c r="F263" i="3"/>
  <c r="F264" i="3"/>
  <c r="F265" i="3"/>
  <c r="F266" i="3"/>
  <c r="F267" i="3"/>
  <c r="F268" i="3"/>
  <c r="F269" i="3"/>
  <c r="F270" i="3"/>
  <c r="F271" i="3"/>
  <c r="F272" i="3"/>
  <c r="F273" i="3"/>
  <c r="F274" i="3"/>
  <c r="F275" i="3"/>
  <c r="F276" i="3"/>
  <c r="F277" i="3"/>
  <c r="F278" i="3"/>
  <c r="F279" i="3"/>
  <c r="F280" i="3"/>
  <c r="F281" i="3"/>
  <c r="F282" i="3"/>
  <c r="F283" i="3"/>
  <c r="F284" i="3"/>
  <c r="F285" i="3"/>
  <c r="F286" i="3"/>
  <c r="F287" i="3"/>
  <c r="F288" i="3"/>
  <c r="F289" i="3"/>
  <c r="F290" i="3"/>
  <c r="F291" i="3"/>
  <c r="F292" i="3"/>
  <c r="F293" i="3"/>
  <c r="F294" i="3"/>
  <c r="F295" i="3"/>
  <c r="F296" i="3"/>
  <c r="F297" i="3"/>
  <c r="F298" i="3"/>
  <c r="F299" i="3"/>
  <c r="F300" i="3"/>
  <c r="F301" i="3"/>
  <c r="F302" i="3"/>
  <c r="F303" i="3"/>
  <c r="F304" i="3"/>
  <c r="F305" i="3"/>
  <c r="F306" i="3"/>
  <c r="F307" i="3"/>
  <c r="F308" i="3"/>
  <c r="F309" i="3"/>
  <c r="F310" i="3"/>
  <c r="F311" i="3"/>
  <c r="F312" i="3"/>
  <c r="F313" i="3"/>
  <c r="F314" i="3"/>
  <c r="F315" i="3"/>
  <c r="F316" i="3"/>
  <c r="F317" i="3"/>
  <c r="F318" i="3"/>
  <c r="F319" i="3"/>
  <c r="F320" i="3"/>
  <c r="AA298" i="2"/>
  <c r="AA299" i="2"/>
  <c r="AA300" i="2"/>
  <c r="AA301" i="2"/>
  <c r="AA302" i="2"/>
  <c r="AA303" i="2"/>
  <c r="AA304" i="2"/>
  <c r="AA305" i="2"/>
  <c r="AA306" i="2"/>
  <c r="AA307" i="2"/>
  <c r="AA308" i="2"/>
  <c r="AA309" i="2"/>
  <c r="AA310" i="2"/>
  <c r="AA311" i="2"/>
  <c r="AA312" i="2"/>
  <c r="AA313" i="2"/>
  <c r="AA314" i="2"/>
  <c r="AA315" i="2"/>
  <c r="AA316" i="2"/>
  <c r="AA317" i="2"/>
  <c r="AA318" i="2"/>
  <c r="AA319" i="2"/>
  <c r="AA320" i="2"/>
  <c r="AA321" i="2"/>
  <c r="AA322" i="2"/>
  <c r="AA323" i="2"/>
  <c r="AA324" i="2"/>
  <c r="AA325" i="2"/>
  <c r="AA326" i="2"/>
  <c r="AA327" i="2"/>
  <c r="AA328" i="2"/>
  <c r="AA329" i="2"/>
  <c r="AA330" i="2"/>
  <c r="AA331" i="2"/>
  <c r="AA332" i="2"/>
  <c r="AA333" i="2"/>
  <c r="AA334" i="2"/>
  <c r="AA335" i="2"/>
  <c r="AA336" i="2"/>
  <c r="AA337" i="2"/>
  <c r="AA338" i="2"/>
  <c r="AA339" i="2"/>
  <c r="AA340" i="2"/>
  <c r="AA341" i="2"/>
  <c r="AA342" i="2"/>
  <c r="AA343" i="2"/>
  <c r="AA344" i="2"/>
  <c r="AA345" i="2"/>
  <c r="AA346" i="2"/>
  <c r="AA347" i="2"/>
  <c r="AA348" i="2"/>
  <c r="AA349" i="2"/>
  <c r="AA350" i="2"/>
  <c r="AA351" i="2"/>
  <c r="AA352" i="2"/>
  <c r="AA353" i="2"/>
  <c r="AA354" i="2"/>
  <c r="AA355" i="2"/>
  <c r="AA356" i="2"/>
  <c r="AA357" i="2"/>
  <c r="AA358" i="2"/>
  <c r="AA359" i="2"/>
  <c r="AA360" i="2"/>
  <c r="AA361" i="2"/>
  <c r="AA362" i="2"/>
  <c r="AA363" i="2"/>
  <c r="AA364" i="2"/>
  <c r="AA365" i="2"/>
  <c r="AA366" i="2"/>
  <c r="AA367" i="2"/>
  <c r="AA368" i="2"/>
  <c r="AA369" i="2"/>
  <c r="AA370" i="2"/>
  <c r="AA371" i="2"/>
  <c r="AA372" i="2"/>
  <c r="AA373" i="2"/>
  <c r="AA374" i="2"/>
  <c r="AA375" i="2"/>
  <c r="AA376" i="2"/>
  <c r="AA377" i="2"/>
  <c r="AA378" i="2"/>
  <c r="AA379" i="2"/>
  <c r="AA380" i="2"/>
  <c r="AA381" i="2"/>
  <c r="AA382" i="2"/>
  <c r="AA383" i="2"/>
  <c r="AA384" i="2"/>
  <c r="AA385" i="2"/>
  <c r="AA386" i="2"/>
  <c r="AA387" i="2"/>
  <c r="AA388" i="2"/>
  <c r="AA389" i="2"/>
  <c r="AA390" i="2"/>
  <c r="AA391" i="2"/>
  <c r="AA392" i="2"/>
  <c r="AA393" i="2"/>
  <c r="AA394" i="2"/>
  <c r="AA395" i="2"/>
  <c r="AA396" i="2"/>
  <c r="AA397" i="2"/>
  <c r="AA398" i="2"/>
  <c r="AA399" i="2"/>
  <c r="AA400" i="2"/>
  <c r="AA401" i="2"/>
  <c r="AA402" i="2"/>
  <c r="AA403" i="2"/>
  <c r="AA404" i="2"/>
  <c r="AA405" i="2"/>
  <c r="AA406" i="2"/>
  <c r="AA407" i="2"/>
  <c r="AA408" i="2"/>
  <c r="AA409" i="2"/>
  <c r="AA410" i="2"/>
  <c r="AA411" i="2"/>
  <c r="AA412" i="2"/>
  <c r="AA413" i="2"/>
  <c r="AA414" i="2"/>
  <c r="AA415" i="2"/>
  <c r="AA416" i="2"/>
  <c r="AA417" i="2"/>
  <c r="AA418" i="2"/>
  <c r="AA419" i="2"/>
  <c r="AA420" i="2"/>
  <c r="AA421" i="2"/>
  <c r="AA422" i="2"/>
  <c r="AA423" i="2"/>
  <c r="AA424" i="2"/>
  <c r="AA425" i="2"/>
  <c r="AA426" i="2"/>
  <c r="AA427" i="2"/>
  <c r="AA428" i="2"/>
  <c r="AA429" i="2"/>
  <c r="AA430" i="2"/>
  <c r="AA431" i="2"/>
  <c r="AA432" i="2"/>
  <c r="AA433" i="2"/>
  <c r="AA434" i="2"/>
  <c r="AA435" i="2"/>
  <c r="AA436" i="2"/>
  <c r="AA437" i="2"/>
  <c r="AA438" i="2"/>
  <c r="AA439" i="2"/>
  <c r="I50" i="4" s="1"/>
  <c r="AA440" i="2"/>
  <c r="AA441" i="2"/>
  <c r="AA442" i="2"/>
  <c r="AA443" i="2"/>
  <c r="AA444" i="2"/>
  <c r="AA445" i="2"/>
  <c r="AA446" i="2"/>
  <c r="AA447" i="2"/>
  <c r="AA448" i="2"/>
  <c r="AA449" i="2"/>
  <c r="AA450" i="2"/>
  <c r="AA451" i="2"/>
  <c r="AA452" i="2"/>
  <c r="AA453" i="2"/>
  <c r="AA454" i="2"/>
  <c r="AA455" i="2"/>
  <c r="AA456" i="2"/>
  <c r="AA457" i="2"/>
  <c r="AA458" i="2"/>
  <c r="AA459" i="2"/>
  <c r="AA460" i="2"/>
  <c r="AA461" i="2"/>
  <c r="AA462" i="2"/>
  <c r="AA463" i="2"/>
  <c r="AA464" i="2"/>
  <c r="AA465" i="2"/>
  <c r="AA466" i="2"/>
  <c r="AA467" i="2"/>
  <c r="AA468" i="2"/>
  <c r="AA469" i="2"/>
  <c r="AA470" i="2"/>
  <c r="AA471" i="2"/>
  <c r="AA472" i="2"/>
  <c r="AA473" i="2"/>
  <c r="AA474" i="2"/>
  <c r="AA475" i="2"/>
  <c r="AA476" i="2"/>
  <c r="K11" i="13" s="1"/>
  <c r="AA477" i="2"/>
  <c r="AA478" i="2"/>
  <c r="AA479" i="2"/>
  <c r="AA480" i="2"/>
  <c r="AA481" i="2"/>
  <c r="AA482" i="2"/>
  <c r="AA483" i="2"/>
  <c r="AA484" i="2"/>
  <c r="AA485" i="2"/>
  <c r="AA486" i="2"/>
  <c r="AA487" i="2"/>
  <c r="AA488" i="2"/>
  <c r="AA489" i="2"/>
  <c r="AA490" i="2"/>
  <c r="AA491" i="2"/>
  <c r="AA492" i="2"/>
  <c r="AA493" i="2"/>
  <c r="AA494" i="2"/>
  <c r="AA495" i="2"/>
  <c r="AA496" i="2"/>
  <c r="AA497" i="2"/>
  <c r="AA498" i="2"/>
  <c r="AA499" i="2"/>
  <c r="AA500" i="2"/>
  <c r="AA501" i="2"/>
  <c r="K52" i="13" s="1"/>
  <c r="AA502" i="2"/>
  <c r="AA503" i="2"/>
  <c r="AA504" i="2"/>
  <c r="AA505" i="2"/>
  <c r="AA506" i="2"/>
  <c r="AA507" i="2"/>
  <c r="AA508" i="2"/>
  <c r="AA509" i="2"/>
  <c r="AA510" i="2"/>
  <c r="AA511" i="2"/>
  <c r="AA512" i="2"/>
  <c r="AA513" i="2"/>
  <c r="AA514" i="2"/>
  <c r="AA515" i="2"/>
  <c r="AA516" i="2"/>
  <c r="AA517" i="2"/>
  <c r="AA518" i="2"/>
  <c r="AA519" i="2"/>
  <c r="AA520" i="2"/>
  <c r="AA521" i="2"/>
  <c r="AA522" i="2"/>
  <c r="AA523" i="2"/>
  <c r="AA524" i="2"/>
  <c r="AA525" i="2"/>
  <c r="AA526" i="2"/>
  <c r="AA527" i="2"/>
  <c r="AA528" i="2"/>
  <c r="AA529" i="2"/>
  <c r="AA530" i="2"/>
  <c r="AA531" i="2"/>
  <c r="AA532" i="2"/>
  <c r="AA533" i="2"/>
  <c r="AA534" i="2"/>
  <c r="AA535" i="2"/>
  <c r="AA536" i="2"/>
  <c r="AA537" i="2"/>
  <c r="AA538" i="2"/>
  <c r="AA539" i="2"/>
  <c r="AA540" i="2"/>
  <c r="AA541" i="2"/>
  <c r="AA542" i="2"/>
  <c r="AA543" i="2"/>
  <c r="AA544" i="2"/>
  <c r="AA545" i="2"/>
  <c r="AA546" i="2"/>
  <c r="AA547" i="2"/>
  <c r="AA548" i="2"/>
  <c r="AA549" i="2"/>
  <c r="AA550" i="2"/>
  <c r="AA551" i="2"/>
  <c r="AA552" i="2"/>
  <c r="AA553" i="2"/>
  <c r="AA554" i="2"/>
  <c r="AA555" i="2"/>
  <c r="AA556" i="2"/>
  <c r="AA557" i="2"/>
  <c r="AA558" i="2"/>
  <c r="AA559" i="2"/>
  <c r="AA560" i="2"/>
  <c r="AA561" i="2"/>
  <c r="AA562" i="2"/>
  <c r="AA563" i="2"/>
  <c r="AA564" i="2"/>
  <c r="AA565" i="2"/>
  <c r="AA566" i="2"/>
  <c r="AA567" i="2"/>
  <c r="AA568" i="2"/>
  <c r="AA569" i="2"/>
  <c r="AA570" i="2"/>
  <c r="AA571" i="2"/>
  <c r="AA572" i="2"/>
  <c r="AA573" i="2"/>
  <c r="AA574" i="2"/>
  <c r="AA575" i="2"/>
  <c r="AA576" i="2"/>
  <c r="AA577" i="2"/>
  <c r="AA578" i="2"/>
  <c r="AA579" i="2"/>
  <c r="AA580" i="2"/>
  <c r="AA581" i="2"/>
  <c r="AA582" i="2"/>
  <c r="AA583" i="2"/>
  <c r="AA584" i="2"/>
  <c r="AA585" i="2"/>
  <c r="AA586" i="2"/>
  <c r="AA587" i="2"/>
  <c r="AA588" i="2"/>
  <c r="AA589" i="2"/>
  <c r="AA590" i="2"/>
  <c r="AA591" i="2"/>
  <c r="AA592" i="2"/>
  <c r="AA593" i="2"/>
  <c r="AA594" i="2"/>
  <c r="AA595" i="2"/>
  <c r="AA596" i="2"/>
  <c r="AA597" i="2"/>
  <c r="AA598" i="2"/>
  <c r="AA599" i="2"/>
  <c r="AA600" i="2"/>
  <c r="AA601" i="2"/>
  <c r="AA602" i="2"/>
  <c r="AA603" i="2"/>
  <c r="AA604" i="2"/>
  <c r="AA605" i="2"/>
  <c r="AA606" i="2"/>
  <c r="AA607" i="2"/>
  <c r="AA608" i="2"/>
  <c r="AA609" i="2"/>
  <c r="AA610" i="2"/>
  <c r="AA611" i="2"/>
  <c r="AA612" i="2"/>
  <c r="AA613" i="2"/>
  <c r="AA614" i="2"/>
  <c r="AA615" i="2"/>
  <c r="AA616" i="2"/>
  <c r="AA617" i="2"/>
  <c r="AA618" i="2"/>
  <c r="AA619" i="2"/>
  <c r="AA620" i="2"/>
  <c r="AA621" i="2"/>
  <c r="AA622" i="2"/>
  <c r="AA623" i="2"/>
  <c r="AA624" i="2"/>
  <c r="AA625" i="2"/>
  <c r="AA626" i="2"/>
  <c r="AA627" i="2"/>
  <c r="AA628" i="2"/>
  <c r="AA629" i="2"/>
  <c r="AA630" i="2"/>
  <c r="AA631" i="2"/>
  <c r="AA632" i="2"/>
  <c r="AA633" i="2"/>
  <c r="AA634" i="2"/>
  <c r="AA635" i="2"/>
  <c r="AA636" i="2"/>
  <c r="AA637" i="2"/>
  <c r="AA638" i="2"/>
  <c r="AA639" i="2"/>
  <c r="AA640" i="2"/>
  <c r="AA641" i="2"/>
  <c r="AA642" i="2"/>
  <c r="AA643" i="2"/>
  <c r="AA644" i="2"/>
  <c r="AA645" i="2"/>
  <c r="AA646" i="2"/>
  <c r="AA647" i="2"/>
  <c r="AA648" i="2"/>
  <c r="AA649" i="2"/>
  <c r="AA650" i="2"/>
  <c r="AA651" i="2"/>
  <c r="AA652" i="2"/>
  <c r="AA653" i="2"/>
  <c r="AA654" i="2"/>
  <c r="AA655" i="2"/>
  <c r="AA656" i="2"/>
  <c r="AA657" i="2"/>
  <c r="AA658" i="2"/>
  <c r="AA659" i="2"/>
  <c r="AA660" i="2"/>
  <c r="AA661" i="2"/>
  <c r="AA662" i="2"/>
  <c r="AA663" i="2"/>
  <c r="AA664" i="2"/>
  <c r="AA665" i="2"/>
  <c r="AA666" i="2"/>
  <c r="AA667" i="2"/>
  <c r="AA668" i="2"/>
  <c r="AA669" i="2"/>
  <c r="AA670" i="2"/>
  <c r="AA671" i="2"/>
  <c r="AA672" i="2"/>
  <c r="AA673" i="2"/>
  <c r="AA674" i="2"/>
  <c r="AA675" i="2"/>
  <c r="AA676" i="2"/>
  <c r="AA677" i="2"/>
  <c r="AA678" i="2"/>
  <c r="AA679" i="2"/>
  <c r="AA680" i="2"/>
  <c r="AA681" i="2"/>
  <c r="AA682" i="2"/>
  <c r="AA683" i="2"/>
  <c r="AA684" i="2"/>
  <c r="AA685" i="2"/>
  <c r="AA686" i="2"/>
  <c r="AA687" i="2"/>
  <c r="AA688" i="2"/>
  <c r="AA689" i="2"/>
  <c r="AA690" i="2"/>
  <c r="AA691" i="2"/>
  <c r="AA692" i="2"/>
  <c r="AA693" i="2"/>
  <c r="AA694" i="2"/>
  <c r="AA695" i="2"/>
  <c r="AA696" i="2"/>
  <c r="AA697" i="2"/>
  <c r="AA698" i="2"/>
  <c r="AA699" i="2"/>
  <c r="AA700" i="2"/>
  <c r="AA701" i="2"/>
  <c r="AA702" i="2"/>
  <c r="AA703" i="2"/>
  <c r="AA704" i="2"/>
  <c r="AA705" i="2"/>
  <c r="AA706" i="2"/>
  <c r="AA707" i="2"/>
  <c r="AA708" i="2"/>
  <c r="AA709" i="2"/>
  <c r="AA710" i="2"/>
  <c r="AA711" i="2"/>
  <c r="AA712" i="2"/>
  <c r="AA713" i="2"/>
  <c r="AA714" i="2"/>
  <c r="AA715" i="2"/>
  <c r="AA716" i="2"/>
  <c r="AA717" i="2"/>
  <c r="AA718" i="2"/>
  <c r="AA719" i="2"/>
  <c r="AA720" i="2"/>
  <c r="AA721" i="2"/>
  <c r="AA722" i="2"/>
  <c r="AA723" i="2"/>
  <c r="AA724" i="2"/>
  <c r="AA725" i="2"/>
  <c r="AA726" i="2"/>
  <c r="AA727" i="2"/>
  <c r="AA728" i="2"/>
  <c r="AA729" i="2"/>
  <c r="AA730" i="2"/>
  <c r="AA731" i="2"/>
  <c r="AA732" i="2"/>
  <c r="AA733" i="2"/>
  <c r="AA734" i="2"/>
  <c r="AA735" i="2"/>
  <c r="AA736" i="2"/>
  <c r="AA737" i="2"/>
  <c r="AA738" i="2"/>
  <c r="AA739" i="2"/>
  <c r="AA740" i="2"/>
  <c r="AA741" i="2"/>
  <c r="AA742" i="2"/>
  <c r="AA743" i="2"/>
  <c r="AA744" i="2"/>
  <c r="AA745" i="2"/>
  <c r="AA746" i="2"/>
  <c r="AA747" i="2"/>
  <c r="AA748" i="2"/>
  <c r="AA749" i="2"/>
  <c r="AA750" i="2"/>
  <c r="AA751" i="2"/>
  <c r="AA752" i="2"/>
  <c r="AA753" i="2"/>
  <c r="AA754" i="2"/>
  <c r="AA755" i="2"/>
  <c r="AA756" i="2"/>
  <c r="AA757" i="2"/>
  <c r="AA758" i="2"/>
  <c r="AA759" i="2"/>
  <c r="AA760" i="2"/>
  <c r="AA761" i="2"/>
  <c r="AA762" i="2"/>
  <c r="AA763" i="2"/>
  <c r="AA764" i="2"/>
  <c r="AA765" i="2"/>
  <c r="AA766" i="2"/>
  <c r="AA767" i="2"/>
  <c r="AA768" i="2"/>
  <c r="AA769" i="2"/>
  <c r="AA770" i="2"/>
  <c r="AA771" i="2"/>
  <c r="AA772" i="2"/>
  <c r="AA773" i="2"/>
  <c r="AA774" i="2"/>
  <c r="AA775" i="2"/>
  <c r="AA776" i="2"/>
  <c r="AA777" i="2"/>
  <c r="AA778" i="2"/>
  <c r="AA779" i="2"/>
  <c r="AA780" i="2"/>
  <c r="AA781" i="2"/>
  <c r="AA782" i="2"/>
  <c r="AA783" i="2"/>
  <c r="AA784" i="2"/>
  <c r="AA785" i="2"/>
  <c r="AA786" i="2"/>
  <c r="AA787" i="2"/>
  <c r="AA788" i="2"/>
  <c r="AA789" i="2"/>
  <c r="AA790" i="2"/>
  <c r="AA791" i="2"/>
  <c r="AA792" i="2"/>
  <c r="AA793" i="2"/>
  <c r="AA794" i="2"/>
  <c r="AA795" i="2"/>
  <c r="AA796" i="2"/>
  <c r="AA797" i="2"/>
  <c r="AA798" i="2"/>
  <c r="AA799" i="2"/>
  <c r="AA800" i="2"/>
  <c r="AA801" i="2"/>
  <c r="AA802" i="2"/>
  <c r="AA803" i="2"/>
  <c r="AA804" i="2"/>
  <c r="AA805" i="2"/>
  <c r="AA806" i="2"/>
  <c r="AA807" i="2"/>
  <c r="I7" i="4" s="1"/>
  <c r="AA808" i="2"/>
  <c r="AA809" i="2"/>
  <c r="AA810" i="2"/>
  <c r="AA811" i="2"/>
  <c r="AA812" i="2"/>
  <c r="AA813" i="2"/>
  <c r="AA814" i="2"/>
  <c r="AA815" i="2"/>
  <c r="AA816" i="2"/>
  <c r="AA817" i="2"/>
  <c r="AA818" i="2"/>
  <c r="AA819" i="2"/>
  <c r="AA820" i="2"/>
  <c r="AA821" i="2"/>
  <c r="AA822" i="2"/>
  <c r="AA823" i="2"/>
  <c r="AA824" i="2"/>
  <c r="AA825" i="2"/>
  <c r="AA826" i="2"/>
  <c r="AA827" i="2"/>
  <c r="AA828" i="2"/>
  <c r="AA829" i="2"/>
  <c r="AA830" i="2"/>
  <c r="AA831" i="2"/>
  <c r="AA832" i="2"/>
  <c r="AA833" i="2"/>
  <c r="AA834" i="2"/>
  <c r="AA835" i="2"/>
  <c r="AA836" i="2"/>
  <c r="AA837" i="2"/>
  <c r="AA838" i="2"/>
  <c r="AA839" i="2"/>
  <c r="AA840" i="2"/>
  <c r="AA841" i="2"/>
  <c r="AA842" i="2"/>
  <c r="AA843" i="2"/>
  <c r="AA844" i="2"/>
  <c r="AA845" i="2"/>
  <c r="AA846" i="2"/>
  <c r="AA847" i="2"/>
  <c r="AA848" i="2"/>
  <c r="AA849" i="2"/>
  <c r="AA850" i="2"/>
  <c r="AA851" i="2"/>
  <c r="AA852" i="2"/>
  <c r="AA853" i="2"/>
  <c r="AA854" i="2"/>
  <c r="AA855" i="2"/>
  <c r="AA856" i="2"/>
  <c r="AA857" i="2"/>
  <c r="AA858" i="2"/>
  <c r="AA859" i="2"/>
  <c r="AA860" i="2"/>
  <c r="AA861" i="2"/>
  <c r="AA862" i="2"/>
  <c r="AA863" i="2"/>
  <c r="AA864" i="2"/>
  <c r="AA865" i="2"/>
  <c r="AA866" i="2"/>
  <c r="AA867" i="2"/>
  <c r="AA868" i="2"/>
  <c r="AA869" i="2"/>
  <c r="AA870" i="2"/>
  <c r="AA871" i="2"/>
  <c r="AA872" i="2"/>
  <c r="AA873" i="2"/>
  <c r="AA874" i="2"/>
  <c r="AA875" i="2"/>
  <c r="AA876" i="2"/>
  <c r="AA877" i="2"/>
  <c r="AA878" i="2"/>
  <c r="AA879" i="2"/>
  <c r="AA880" i="2"/>
  <c r="AA881" i="2"/>
  <c r="AA882" i="2"/>
  <c r="AA883" i="2"/>
  <c r="AA884" i="2"/>
  <c r="AA885" i="2"/>
  <c r="AA886" i="2"/>
  <c r="AA887" i="2"/>
  <c r="AA888" i="2"/>
  <c r="AA889" i="2"/>
  <c r="AA890" i="2"/>
  <c r="AA891" i="2"/>
  <c r="AA892" i="2"/>
  <c r="AA893" i="2"/>
  <c r="AA894" i="2"/>
  <c r="AA895" i="2"/>
  <c r="AA896" i="2"/>
  <c r="AA897" i="2"/>
  <c r="AA898" i="2"/>
  <c r="AA899" i="2"/>
  <c r="AA900" i="2"/>
  <c r="AA901" i="2"/>
  <c r="AA902" i="2"/>
  <c r="AA903" i="2"/>
  <c r="AA904" i="2"/>
  <c r="AA905" i="2"/>
  <c r="AA906" i="2"/>
  <c r="AA907" i="2"/>
  <c r="AA908" i="2"/>
  <c r="AA909" i="2"/>
  <c r="AA910" i="2"/>
  <c r="AA911" i="2"/>
  <c r="AA912" i="2"/>
  <c r="AA913" i="2"/>
  <c r="AA914" i="2"/>
  <c r="AA915" i="2"/>
  <c r="AA916" i="2"/>
  <c r="AA917" i="2"/>
  <c r="AA918" i="2"/>
  <c r="AA919" i="2"/>
  <c r="AA920" i="2"/>
  <c r="AA921" i="2"/>
  <c r="AA922" i="2"/>
  <c r="AA923" i="2"/>
  <c r="AA924" i="2"/>
  <c r="AA925" i="2"/>
  <c r="AA926" i="2"/>
  <c r="AA927" i="2"/>
  <c r="AA928" i="2"/>
  <c r="AA929" i="2"/>
  <c r="AA930" i="2"/>
  <c r="AA931" i="2"/>
  <c r="AA932" i="2"/>
  <c r="AA933" i="2"/>
  <c r="AA934" i="2"/>
  <c r="AA935" i="2"/>
  <c r="AA936" i="2"/>
  <c r="AA937" i="2"/>
  <c r="AA938" i="2"/>
  <c r="AA939" i="2"/>
  <c r="AA940" i="2"/>
  <c r="AA941" i="2"/>
  <c r="AA942" i="2"/>
  <c r="AA943" i="2"/>
  <c r="AA944" i="2"/>
  <c r="AA945" i="2"/>
  <c r="AA946" i="2"/>
  <c r="AA947" i="2"/>
  <c r="AA948" i="2"/>
  <c r="AA949" i="2"/>
  <c r="AA950" i="2"/>
  <c r="AA951" i="2"/>
  <c r="AA952" i="2"/>
  <c r="AA953" i="2"/>
  <c r="AA954" i="2"/>
  <c r="AA955" i="2"/>
  <c r="AA956" i="2"/>
  <c r="AA957" i="2"/>
  <c r="AA958" i="2"/>
  <c r="AA959" i="2"/>
  <c r="AA960" i="2"/>
  <c r="AA961" i="2"/>
  <c r="AA962" i="2"/>
  <c r="AA963" i="2"/>
  <c r="AA964" i="2"/>
  <c r="AA965" i="2"/>
  <c r="AA966" i="2"/>
  <c r="AA967" i="2"/>
  <c r="AA968" i="2"/>
  <c r="AA969" i="2"/>
  <c r="AA970" i="2"/>
  <c r="AA971" i="2"/>
  <c r="AA972" i="2"/>
  <c r="AA973" i="2"/>
  <c r="AA974" i="2"/>
  <c r="AA975" i="2"/>
  <c r="AA976" i="2"/>
  <c r="AA977" i="2"/>
  <c r="AA978" i="2"/>
  <c r="AA979" i="2"/>
  <c r="AA980" i="2"/>
  <c r="AA981" i="2"/>
  <c r="AA982" i="2"/>
  <c r="AA983" i="2"/>
  <c r="AA984" i="2"/>
  <c r="AA985" i="2"/>
  <c r="AA986" i="2"/>
  <c r="AA987" i="2"/>
  <c r="AA988" i="2"/>
  <c r="AA989" i="2"/>
  <c r="AA990" i="2"/>
  <c r="AA991" i="2"/>
  <c r="AA992" i="2"/>
  <c r="AA993" i="2"/>
  <c r="AA994" i="2"/>
  <c r="AA995" i="2"/>
  <c r="AA996" i="2"/>
  <c r="AA997" i="2"/>
  <c r="AA998" i="2"/>
  <c r="AA999" i="2"/>
  <c r="AA1000" i="2"/>
  <c r="AA1001" i="2"/>
  <c r="AA1002" i="2"/>
  <c r="AA1003" i="2"/>
  <c r="AA1004" i="2"/>
  <c r="AA1005" i="2"/>
  <c r="AA1006" i="2"/>
  <c r="AA1007" i="2"/>
  <c r="AA1008" i="2"/>
  <c r="AA1009" i="2"/>
  <c r="AA1010" i="2"/>
  <c r="AA1011" i="2"/>
  <c r="AA1012" i="2"/>
  <c r="AA1013" i="2"/>
  <c r="AA1014" i="2"/>
  <c r="AA1015" i="2"/>
  <c r="AA1016" i="2"/>
  <c r="AA1017" i="2"/>
  <c r="AA1018" i="2"/>
  <c r="AA1019" i="2"/>
  <c r="AA1020" i="2"/>
  <c r="AA1021" i="2"/>
  <c r="AA1022" i="2"/>
  <c r="AA1023" i="2"/>
  <c r="AA1024" i="2"/>
  <c r="AA1025" i="2"/>
  <c r="AA1026" i="2"/>
  <c r="AA1027" i="2"/>
  <c r="AA1028" i="2"/>
  <c r="AA1029" i="2"/>
  <c r="AA1030" i="2"/>
  <c r="AA1031" i="2"/>
  <c r="AA1032" i="2"/>
  <c r="AA1033" i="2"/>
  <c r="AA1034" i="2"/>
  <c r="AA1035" i="2"/>
  <c r="AA1036" i="2"/>
  <c r="AA1037" i="2"/>
  <c r="AA1038" i="2"/>
  <c r="AA1039" i="2"/>
  <c r="AA1040" i="2"/>
  <c r="AA1041" i="2"/>
  <c r="AA1042" i="2"/>
  <c r="AA1043" i="2"/>
  <c r="AA1044" i="2"/>
  <c r="AA1045" i="2"/>
  <c r="AA1046" i="2"/>
  <c r="AA1047" i="2"/>
  <c r="AA1048" i="2"/>
  <c r="AA1049" i="2"/>
  <c r="AA1050" i="2"/>
  <c r="AA1051" i="2"/>
  <c r="K53" i="13" s="1"/>
  <c r="AA1052" i="2"/>
  <c r="AA1053" i="2"/>
  <c r="AA1054" i="2"/>
  <c r="AA1055" i="2"/>
  <c r="AA1056" i="2"/>
  <c r="AA1057" i="2"/>
  <c r="AA1058" i="2"/>
  <c r="AA1059" i="2"/>
  <c r="AA1060" i="2"/>
  <c r="AA1061" i="2"/>
  <c r="AA1062" i="2"/>
  <c r="AA1063" i="2"/>
  <c r="AA1064" i="2"/>
  <c r="AA1065" i="2"/>
  <c r="AA1066" i="2"/>
  <c r="AA1067" i="2"/>
  <c r="AA1068" i="2"/>
  <c r="AA1069" i="2"/>
  <c r="AA1070" i="2"/>
  <c r="AA1071" i="2"/>
  <c r="AA1072" i="2"/>
  <c r="AA1073" i="2"/>
  <c r="AA1074" i="2"/>
  <c r="AA1075" i="2"/>
  <c r="AA1076" i="2"/>
  <c r="AA1077" i="2"/>
  <c r="AA1078" i="2"/>
  <c r="AA1079" i="2"/>
  <c r="AA1080" i="2"/>
  <c r="AA1081" i="2"/>
  <c r="AA1082" i="2"/>
  <c r="AA1083" i="2"/>
  <c r="AA1084" i="2"/>
  <c r="AA1085" i="2"/>
  <c r="AA1086" i="2"/>
  <c r="AA1087" i="2"/>
  <c r="AA1088" i="2"/>
  <c r="AA1089" i="2"/>
  <c r="AA1090" i="2"/>
  <c r="AA1091" i="2"/>
  <c r="AA1092" i="2"/>
  <c r="AA1093" i="2"/>
  <c r="AA1094" i="2"/>
  <c r="AA1667" i="2"/>
  <c r="AA1668" i="2"/>
  <c r="AA1669" i="2"/>
  <c r="AA1670" i="2"/>
  <c r="AA1671" i="2"/>
  <c r="AA1672" i="2"/>
  <c r="AA1673" i="2"/>
  <c r="AA1674" i="2"/>
  <c r="AA1675" i="2"/>
  <c r="AA1676" i="2"/>
  <c r="I37" i="4" l="1"/>
  <c r="J19" i="13"/>
  <c r="L19" i="13" s="1"/>
  <c r="H20" i="4"/>
  <c r="J36" i="13"/>
  <c r="L36" i="13" s="1"/>
  <c r="H37" i="4"/>
  <c r="J5" i="13"/>
  <c r="H5" i="4"/>
  <c r="K49" i="13"/>
  <c r="I16" i="4"/>
  <c r="I11" i="4"/>
  <c r="I14" i="4"/>
  <c r="I60" i="4"/>
  <c r="I3" i="4"/>
  <c r="I8" i="4"/>
  <c r="I22" i="4"/>
  <c r="I13" i="4"/>
  <c r="J45" i="13"/>
  <c r="H46" i="4"/>
  <c r="I51" i="4"/>
  <c r="I56" i="4"/>
  <c r="I12" i="4"/>
  <c r="I55" i="4"/>
  <c r="I31" i="4"/>
  <c r="I40" i="4"/>
  <c r="I53" i="4"/>
  <c r="J59" i="13"/>
  <c r="L59" i="13" s="1"/>
  <c r="H60" i="4"/>
  <c r="J41" i="13"/>
  <c r="H42" i="4"/>
  <c r="J8" i="13"/>
  <c r="L8" i="13" s="1"/>
  <c r="H8" i="4"/>
  <c r="H56" i="4"/>
  <c r="J55" i="13"/>
  <c r="L55" i="13" s="1"/>
  <c r="G47" i="4"/>
  <c r="J47" i="4" s="1"/>
  <c r="G43" i="4"/>
  <c r="G35" i="4"/>
  <c r="G30" i="4"/>
  <c r="G21" i="4"/>
  <c r="G17" i="4"/>
  <c r="G13" i="4"/>
  <c r="G7" i="4"/>
  <c r="J7" i="4" s="1"/>
  <c r="G3" i="4"/>
  <c r="G39" i="4"/>
  <c r="G25" i="4"/>
  <c r="AA1677" i="2"/>
  <c r="G45" i="4"/>
  <c r="G41" i="4"/>
  <c r="G37" i="4"/>
  <c r="G33" i="4"/>
  <c r="G27" i="4"/>
  <c r="G23" i="4"/>
  <c r="G19" i="4"/>
  <c r="G15" i="4"/>
  <c r="G11" i="4"/>
  <c r="G5" i="4"/>
  <c r="G2" i="4"/>
  <c r="G44" i="4"/>
  <c r="G40" i="4"/>
  <c r="G36" i="4"/>
  <c r="G31" i="4"/>
  <c r="G26" i="4"/>
  <c r="G22" i="4"/>
  <c r="G18" i="4"/>
  <c r="J18" i="4" s="1"/>
  <c r="G14" i="4"/>
  <c r="G8" i="4"/>
  <c r="G4" i="4"/>
  <c r="G46" i="4"/>
  <c r="G42" i="4"/>
  <c r="G38" i="4"/>
  <c r="G34" i="4"/>
  <c r="G29" i="4"/>
  <c r="G24" i="4"/>
  <c r="G20" i="4"/>
  <c r="G16" i="4"/>
  <c r="G12" i="4"/>
  <c r="G6" i="4"/>
  <c r="V1001" i="11"/>
  <c r="U1001" i="11"/>
  <c r="T1001" i="11"/>
  <c r="AD1001" i="10"/>
  <c r="AC1001" i="10"/>
  <c r="AA1001" i="10"/>
  <c r="F1000" i="10"/>
  <c r="F999" i="10"/>
  <c r="F998" i="10"/>
  <c r="F997" i="10"/>
  <c r="F996" i="10"/>
  <c r="F995" i="10"/>
  <c r="F994" i="10"/>
  <c r="F993" i="10"/>
  <c r="F992" i="10"/>
  <c r="F991" i="10"/>
  <c r="F990" i="10"/>
  <c r="F989" i="10"/>
  <c r="F988" i="10"/>
  <c r="F987" i="10"/>
  <c r="F986" i="10"/>
  <c r="F985" i="10"/>
  <c r="F984" i="10"/>
  <c r="F983" i="10"/>
  <c r="F982" i="10"/>
  <c r="F981" i="10"/>
  <c r="F980" i="10"/>
  <c r="F979" i="10"/>
  <c r="F978" i="10"/>
  <c r="F977" i="10"/>
  <c r="F976" i="10"/>
  <c r="F975" i="10"/>
  <c r="F974" i="10"/>
  <c r="F973" i="10"/>
  <c r="F972" i="10"/>
  <c r="F971" i="10"/>
  <c r="F970" i="10"/>
  <c r="F969" i="10"/>
  <c r="F968" i="10"/>
  <c r="F967" i="10"/>
  <c r="F966" i="10"/>
  <c r="F965" i="10"/>
  <c r="F964" i="10"/>
  <c r="F963" i="10"/>
  <c r="F962" i="10"/>
  <c r="F961" i="10"/>
  <c r="F960" i="10"/>
  <c r="F959" i="10"/>
  <c r="F958" i="10"/>
  <c r="F957" i="10"/>
  <c r="F956" i="10"/>
  <c r="F955" i="10"/>
  <c r="F954" i="10"/>
  <c r="F953" i="10"/>
  <c r="F952" i="10"/>
  <c r="F951" i="10"/>
  <c r="F950" i="10"/>
  <c r="F949" i="10"/>
  <c r="F948" i="10"/>
  <c r="F947" i="10"/>
  <c r="F946" i="10"/>
  <c r="F945" i="10"/>
  <c r="F944" i="10"/>
  <c r="F943" i="10"/>
  <c r="F942" i="10"/>
  <c r="F941" i="10"/>
  <c r="F940" i="10"/>
  <c r="F939" i="10"/>
  <c r="F938" i="10"/>
  <c r="F937" i="10"/>
  <c r="F936" i="10"/>
  <c r="F935" i="10"/>
  <c r="F934" i="10"/>
  <c r="F933" i="10"/>
  <c r="F932" i="10"/>
  <c r="F931" i="10"/>
  <c r="F930" i="10"/>
  <c r="F929" i="10"/>
  <c r="F928" i="10"/>
  <c r="F927" i="10"/>
  <c r="F926" i="10"/>
  <c r="F925" i="10"/>
  <c r="F924" i="10"/>
  <c r="F923" i="10"/>
  <c r="F922" i="10"/>
  <c r="F921" i="10"/>
  <c r="F920" i="10"/>
  <c r="F919" i="10"/>
  <c r="F918" i="10"/>
  <c r="F917" i="10"/>
  <c r="F916" i="10"/>
  <c r="F915" i="10"/>
  <c r="F914" i="10"/>
  <c r="F913" i="10"/>
  <c r="F912" i="10"/>
  <c r="F911" i="10"/>
  <c r="F910" i="10"/>
  <c r="F909" i="10"/>
  <c r="F908" i="10"/>
  <c r="F907" i="10"/>
  <c r="F906" i="10"/>
  <c r="F905" i="10"/>
  <c r="F904" i="10"/>
  <c r="F903" i="10"/>
  <c r="F902" i="10"/>
  <c r="F901" i="10"/>
  <c r="F900" i="10"/>
  <c r="F899" i="10"/>
  <c r="F898" i="10"/>
  <c r="F897" i="10"/>
  <c r="F896" i="10"/>
  <c r="F895" i="10"/>
  <c r="F894" i="10"/>
  <c r="F893" i="10"/>
  <c r="F892" i="10"/>
  <c r="F891" i="10"/>
  <c r="F890" i="10"/>
  <c r="F889" i="10"/>
  <c r="F888" i="10"/>
  <c r="F887" i="10"/>
  <c r="F886" i="10"/>
  <c r="F885" i="10"/>
  <c r="F884" i="10"/>
  <c r="F883" i="10"/>
  <c r="F882" i="10"/>
  <c r="F881" i="10"/>
  <c r="F880" i="10"/>
  <c r="F879" i="10"/>
  <c r="F878" i="10"/>
  <c r="F877" i="10"/>
  <c r="F876" i="10"/>
  <c r="F875" i="10"/>
  <c r="F874" i="10"/>
  <c r="F873" i="10"/>
  <c r="F872" i="10"/>
  <c r="F871" i="10"/>
  <c r="F870" i="10"/>
  <c r="F869" i="10"/>
  <c r="F868" i="10"/>
  <c r="F867" i="10"/>
  <c r="F866" i="10"/>
  <c r="F865" i="10"/>
  <c r="F864" i="10"/>
  <c r="F863" i="10"/>
  <c r="F862" i="10"/>
  <c r="F861" i="10"/>
  <c r="F860" i="10"/>
  <c r="F859" i="10"/>
  <c r="F858" i="10"/>
  <c r="F857" i="10"/>
  <c r="F856" i="10"/>
  <c r="F855" i="10"/>
  <c r="F854" i="10"/>
  <c r="F853" i="10"/>
  <c r="F852" i="10"/>
  <c r="F851" i="10"/>
  <c r="F850" i="10"/>
  <c r="F849" i="10"/>
  <c r="F848" i="10"/>
  <c r="F847" i="10"/>
  <c r="F846" i="10"/>
  <c r="F845" i="10"/>
  <c r="F844" i="10"/>
  <c r="F843" i="10"/>
  <c r="F842" i="10"/>
  <c r="F841" i="10"/>
  <c r="F840" i="10"/>
  <c r="F839" i="10"/>
  <c r="F838" i="10"/>
  <c r="F837" i="10"/>
  <c r="F836" i="10"/>
  <c r="F835" i="10"/>
  <c r="F834" i="10"/>
  <c r="F833" i="10"/>
  <c r="F832" i="10"/>
  <c r="F831" i="10"/>
  <c r="F830" i="10"/>
  <c r="F829" i="10"/>
  <c r="F828" i="10"/>
  <c r="F827" i="10"/>
  <c r="F826" i="10"/>
  <c r="F825" i="10"/>
  <c r="F824" i="10"/>
  <c r="F823" i="10"/>
  <c r="F822" i="10"/>
  <c r="F821" i="10"/>
  <c r="F820" i="10"/>
  <c r="F819" i="10"/>
  <c r="F818" i="10"/>
  <c r="F817" i="10"/>
  <c r="F816" i="10"/>
  <c r="F815" i="10"/>
  <c r="F814" i="10"/>
  <c r="F813" i="10"/>
  <c r="F812" i="10"/>
  <c r="F811" i="10"/>
  <c r="F810" i="10"/>
  <c r="F809" i="10"/>
  <c r="F808" i="10"/>
  <c r="F807" i="10"/>
  <c r="F806" i="10"/>
  <c r="F805" i="10"/>
  <c r="F804" i="10"/>
  <c r="F803" i="10"/>
  <c r="F802" i="10"/>
  <c r="F801" i="10"/>
  <c r="F800" i="10"/>
  <c r="F799" i="10"/>
  <c r="F798" i="10"/>
  <c r="F797" i="10"/>
  <c r="F796" i="10"/>
  <c r="F795" i="10"/>
  <c r="F794" i="10"/>
  <c r="F793" i="10"/>
  <c r="F792" i="10"/>
  <c r="F791" i="10"/>
  <c r="F790" i="10"/>
  <c r="F789" i="10"/>
  <c r="F788" i="10"/>
  <c r="F787" i="10"/>
  <c r="F786" i="10"/>
  <c r="F785" i="10"/>
  <c r="F784" i="10"/>
  <c r="F783" i="10"/>
  <c r="F782" i="10"/>
  <c r="F781" i="10"/>
  <c r="F780" i="10"/>
  <c r="F779" i="10"/>
  <c r="F778" i="10"/>
  <c r="F777" i="10"/>
  <c r="F776" i="10"/>
  <c r="F775" i="10"/>
  <c r="F774" i="10"/>
  <c r="F773" i="10"/>
  <c r="F772" i="10"/>
  <c r="F771" i="10"/>
  <c r="F770" i="10"/>
  <c r="F769" i="10"/>
  <c r="F768" i="10"/>
  <c r="F767" i="10"/>
  <c r="F766" i="10"/>
  <c r="F765" i="10"/>
  <c r="F764" i="10"/>
  <c r="F763" i="10"/>
  <c r="F762" i="10"/>
  <c r="F761" i="10"/>
  <c r="F760" i="10"/>
  <c r="F759" i="10"/>
  <c r="F758" i="10"/>
  <c r="F757" i="10"/>
  <c r="F756" i="10"/>
  <c r="F755" i="10"/>
  <c r="F754" i="10"/>
  <c r="F753" i="10"/>
  <c r="F752" i="10"/>
  <c r="F751" i="10"/>
  <c r="F750" i="10"/>
  <c r="F749" i="10"/>
  <c r="F748" i="10"/>
  <c r="F747" i="10"/>
  <c r="F746" i="10"/>
  <c r="F745" i="10"/>
  <c r="F744" i="10"/>
  <c r="F743" i="10"/>
  <c r="F742" i="10"/>
  <c r="F741" i="10"/>
  <c r="F740" i="10"/>
  <c r="F739" i="10"/>
  <c r="F738" i="10"/>
  <c r="F737" i="10"/>
  <c r="F736" i="10"/>
  <c r="F735" i="10"/>
  <c r="F734" i="10"/>
  <c r="F733" i="10"/>
  <c r="F732" i="10"/>
  <c r="F731" i="10"/>
  <c r="F730" i="10"/>
  <c r="F729" i="10"/>
  <c r="F728" i="10"/>
  <c r="F727" i="10"/>
  <c r="F726" i="10"/>
  <c r="F725" i="10"/>
  <c r="F724" i="10"/>
  <c r="F723" i="10"/>
  <c r="F722" i="10"/>
  <c r="F721" i="10"/>
  <c r="F720" i="10"/>
  <c r="F719" i="10"/>
  <c r="F718" i="10"/>
  <c r="F717" i="10"/>
  <c r="F716" i="10"/>
  <c r="F715" i="10"/>
  <c r="F714" i="10"/>
  <c r="F713" i="10"/>
  <c r="F712" i="10"/>
  <c r="F711" i="10"/>
  <c r="F710" i="10"/>
  <c r="F709" i="10"/>
  <c r="F708" i="10"/>
  <c r="F707" i="10"/>
  <c r="F706" i="10"/>
  <c r="F705" i="10"/>
  <c r="F704" i="10"/>
  <c r="F703" i="10"/>
  <c r="F702" i="10"/>
  <c r="F701" i="10"/>
  <c r="F700" i="10"/>
  <c r="F699" i="10"/>
  <c r="F698" i="10"/>
  <c r="F697" i="10"/>
  <c r="F696" i="10"/>
  <c r="F695" i="10"/>
  <c r="F694" i="10"/>
  <c r="F693" i="10"/>
  <c r="F692" i="10"/>
  <c r="F691" i="10"/>
  <c r="F690" i="10"/>
  <c r="F689" i="10"/>
  <c r="F688" i="10"/>
  <c r="F687" i="10"/>
  <c r="F686" i="10"/>
  <c r="F685" i="10"/>
  <c r="F684" i="10"/>
  <c r="F683" i="10"/>
  <c r="F682" i="10"/>
  <c r="F681" i="10"/>
  <c r="F680" i="10"/>
  <c r="F679" i="10"/>
  <c r="F678" i="10"/>
  <c r="F677" i="10"/>
  <c r="F676" i="10"/>
  <c r="F675" i="10"/>
  <c r="F674" i="10"/>
  <c r="F673" i="10"/>
  <c r="F672" i="10"/>
  <c r="F671" i="10"/>
  <c r="F670" i="10"/>
  <c r="F669" i="10"/>
  <c r="F668" i="10"/>
  <c r="F667" i="10"/>
  <c r="F666" i="10"/>
  <c r="F665" i="10"/>
  <c r="F664" i="10"/>
  <c r="F663" i="10"/>
  <c r="F662" i="10"/>
  <c r="F661" i="10"/>
  <c r="F660" i="10"/>
  <c r="F659" i="10"/>
  <c r="F658" i="10"/>
  <c r="F657" i="10"/>
  <c r="F656" i="10"/>
  <c r="F655" i="10"/>
  <c r="F654" i="10"/>
  <c r="F653" i="10"/>
  <c r="F652" i="10"/>
  <c r="F651" i="10"/>
  <c r="F650" i="10"/>
  <c r="F649" i="10"/>
  <c r="F648" i="10"/>
  <c r="F647" i="10"/>
  <c r="F646" i="10"/>
  <c r="F645" i="10"/>
  <c r="F644" i="10"/>
  <c r="F643" i="10"/>
  <c r="F642" i="10"/>
  <c r="F641" i="10"/>
  <c r="F640" i="10"/>
  <c r="F639" i="10"/>
  <c r="F638" i="10"/>
  <c r="F637" i="10"/>
  <c r="F636" i="10"/>
  <c r="F635" i="10"/>
  <c r="F634" i="10"/>
  <c r="F633" i="10"/>
  <c r="F632" i="10"/>
  <c r="F631" i="10"/>
  <c r="F630" i="10"/>
  <c r="F629" i="10"/>
  <c r="F628" i="10"/>
  <c r="F627" i="10"/>
  <c r="F626" i="10"/>
  <c r="F625" i="10"/>
  <c r="F624" i="10"/>
  <c r="F623" i="10"/>
  <c r="F622" i="10"/>
  <c r="F621" i="10"/>
  <c r="F620" i="10"/>
  <c r="F619" i="10"/>
  <c r="F618" i="10"/>
  <c r="F617" i="10"/>
  <c r="F616" i="10"/>
  <c r="F615" i="10"/>
  <c r="F614" i="10"/>
  <c r="F613" i="10"/>
  <c r="F612" i="10"/>
  <c r="F611" i="10"/>
  <c r="F610" i="10"/>
  <c r="F609" i="10"/>
  <c r="F608" i="10"/>
  <c r="F607" i="10"/>
  <c r="F606" i="10"/>
  <c r="F605" i="10"/>
  <c r="F604" i="10"/>
  <c r="F603" i="10"/>
  <c r="F602" i="10"/>
  <c r="F601" i="10"/>
  <c r="F600" i="10"/>
  <c r="F599" i="10"/>
  <c r="F598" i="10"/>
  <c r="F597" i="10"/>
  <c r="F596" i="10"/>
  <c r="F595" i="10"/>
  <c r="F594" i="10"/>
  <c r="F593" i="10"/>
  <c r="F592" i="10"/>
  <c r="F591" i="10"/>
  <c r="F590" i="10"/>
  <c r="F589" i="10"/>
  <c r="F588" i="10"/>
  <c r="F587" i="10"/>
  <c r="F586" i="10"/>
  <c r="F585" i="10"/>
  <c r="F584" i="10"/>
  <c r="F583" i="10"/>
  <c r="F582" i="10"/>
  <c r="F581" i="10"/>
  <c r="F580" i="10"/>
  <c r="F579" i="10"/>
  <c r="F578" i="10"/>
  <c r="F577" i="10"/>
  <c r="F576" i="10"/>
  <c r="F575" i="10"/>
  <c r="F574" i="10"/>
  <c r="F573" i="10"/>
  <c r="F572" i="10"/>
  <c r="F571" i="10"/>
  <c r="F570" i="10"/>
  <c r="F569" i="10"/>
  <c r="F568" i="10"/>
  <c r="F567" i="10"/>
  <c r="F566" i="10"/>
  <c r="F565" i="10"/>
  <c r="F564" i="10"/>
  <c r="F563" i="10"/>
  <c r="F562" i="10"/>
  <c r="F561" i="10"/>
  <c r="F560" i="10"/>
  <c r="F559" i="10"/>
  <c r="F558" i="10"/>
  <c r="F557" i="10"/>
  <c r="F556" i="10"/>
  <c r="F555" i="10"/>
  <c r="F554" i="10"/>
  <c r="F553" i="10"/>
  <c r="F552" i="10"/>
  <c r="F551" i="10"/>
  <c r="F550" i="10"/>
  <c r="F549" i="10"/>
  <c r="F548" i="10"/>
  <c r="F547" i="10"/>
  <c r="F546" i="10"/>
  <c r="F545" i="10"/>
  <c r="F544" i="10"/>
  <c r="F543" i="10"/>
  <c r="F542" i="10"/>
  <c r="F541" i="10"/>
  <c r="F540" i="10"/>
  <c r="F539" i="10"/>
  <c r="F538" i="10"/>
  <c r="F537" i="10"/>
  <c r="F536" i="10"/>
  <c r="F535" i="10"/>
  <c r="F534" i="10"/>
  <c r="F533" i="10"/>
  <c r="F532" i="10"/>
  <c r="F531" i="10"/>
  <c r="F530" i="10"/>
  <c r="F529" i="10"/>
  <c r="F528" i="10"/>
  <c r="F527" i="10"/>
  <c r="F526" i="10"/>
  <c r="F525" i="10"/>
  <c r="F524" i="10"/>
  <c r="F523" i="10"/>
  <c r="F522" i="10"/>
  <c r="F521" i="10"/>
  <c r="F520" i="10"/>
  <c r="F519" i="10"/>
  <c r="F518" i="10"/>
  <c r="F517" i="10"/>
  <c r="F516" i="10"/>
  <c r="F515" i="10"/>
  <c r="F514" i="10"/>
  <c r="F513" i="10"/>
  <c r="F512" i="10"/>
  <c r="F511" i="10"/>
  <c r="F510" i="10"/>
  <c r="F509" i="10"/>
  <c r="F508" i="10"/>
  <c r="F507" i="10"/>
  <c r="F506" i="10"/>
  <c r="F505" i="10"/>
  <c r="F504" i="10"/>
  <c r="F503" i="10"/>
  <c r="F502" i="10"/>
  <c r="F501" i="10"/>
  <c r="F500" i="10"/>
  <c r="F499" i="10"/>
  <c r="F498" i="10"/>
  <c r="F497" i="10"/>
  <c r="F496" i="10"/>
  <c r="F495" i="10"/>
  <c r="F494" i="10"/>
  <c r="F493" i="10"/>
  <c r="F492" i="10"/>
  <c r="F491" i="10"/>
  <c r="F490" i="10"/>
  <c r="F489" i="10"/>
  <c r="F488" i="10"/>
  <c r="F487" i="10"/>
  <c r="F486" i="10"/>
  <c r="F485" i="10"/>
  <c r="F484" i="10"/>
  <c r="F483" i="10"/>
  <c r="F482" i="10"/>
  <c r="F481" i="10"/>
  <c r="F480" i="10"/>
  <c r="F479" i="10"/>
  <c r="F478" i="10"/>
  <c r="F477" i="10"/>
  <c r="F476" i="10"/>
  <c r="F475" i="10"/>
  <c r="F474" i="10"/>
  <c r="F473" i="10"/>
  <c r="F472" i="10"/>
  <c r="F471" i="10"/>
  <c r="F470" i="10"/>
  <c r="F469" i="10"/>
  <c r="F468" i="10"/>
  <c r="F467" i="10"/>
  <c r="F466" i="10"/>
  <c r="F465" i="10"/>
  <c r="F464" i="10"/>
  <c r="F463" i="10"/>
  <c r="F462" i="10"/>
  <c r="F461" i="10"/>
  <c r="F460" i="10"/>
  <c r="F459" i="10"/>
  <c r="F458" i="10"/>
  <c r="F457" i="10"/>
  <c r="F456" i="10"/>
  <c r="F455" i="10"/>
  <c r="F454" i="10"/>
  <c r="F453" i="10"/>
  <c r="F452" i="10"/>
  <c r="F451" i="10"/>
  <c r="F450" i="10"/>
  <c r="F449" i="10"/>
  <c r="F448" i="10"/>
  <c r="F447" i="10"/>
  <c r="F446" i="10"/>
  <c r="F445" i="10"/>
  <c r="F444" i="10"/>
  <c r="F443" i="10"/>
  <c r="F442" i="10"/>
  <c r="F441" i="10"/>
  <c r="F440" i="10"/>
  <c r="F439" i="10"/>
  <c r="F438" i="10"/>
  <c r="F437" i="10"/>
  <c r="F436" i="10"/>
  <c r="F435" i="10"/>
  <c r="F434" i="10"/>
  <c r="F433" i="10"/>
  <c r="F432" i="10"/>
  <c r="F431" i="10"/>
  <c r="F430" i="10"/>
  <c r="F429" i="10"/>
  <c r="F428" i="10"/>
  <c r="F427" i="10"/>
  <c r="F426" i="10"/>
  <c r="F425" i="10"/>
  <c r="F424" i="10"/>
  <c r="G63" i="4" l="1"/>
  <c r="J20" i="4"/>
  <c r="J11" i="4"/>
  <c r="J60" i="4"/>
  <c r="J56" i="4"/>
  <c r="K40" i="13"/>
  <c r="L40" i="13" s="1"/>
  <c r="I41" i="4"/>
  <c r="J41" i="4" s="1"/>
  <c r="K18" i="13"/>
  <c r="I19" i="4"/>
  <c r="I25" i="4"/>
  <c r="K24" i="13"/>
  <c r="K38" i="13"/>
  <c r="I39" i="4"/>
  <c r="I35" i="4"/>
  <c r="K34" i="13"/>
  <c r="I6" i="4"/>
  <c r="J6" i="4" s="1"/>
  <c r="K6" i="13"/>
  <c r="L6" i="13" s="1"/>
  <c r="K35" i="13"/>
  <c r="I36" i="4"/>
  <c r="K44" i="13"/>
  <c r="I45" i="4"/>
  <c r="K57" i="13"/>
  <c r="I58" i="4"/>
  <c r="K2" i="13"/>
  <c r="I2" i="4"/>
  <c r="I46" i="4"/>
  <c r="J46" i="4" s="1"/>
  <c r="K45" i="13"/>
  <c r="L45" i="13" s="1"/>
  <c r="K5" i="13"/>
  <c r="L5" i="13" s="1"/>
  <c r="I5" i="4"/>
  <c r="K48" i="13"/>
  <c r="I49" i="4"/>
  <c r="I59" i="4"/>
  <c r="J59" i="4" s="1"/>
  <c r="K58" i="13"/>
  <c r="L58" i="13" s="1"/>
  <c r="K47" i="13"/>
  <c r="I48" i="4"/>
  <c r="K32" i="13"/>
  <c r="I33" i="4"/>
  <c r="I42" i="4"/>
  <c r="J42" i="4" s="1"/>
  <c r="K41" i="13"/>
  <c r="L41" i="13" s="1"/>
  <c r="K20" i="13"/>
  <c r="I21" i="4"/>
  <c r="I17" i="4"/>
  <c r="K16" i="13"/>
  <c r="K14" i="13"/>
  <c r="I15" i="4"/>
  <c r="I43" i="4"/>
  <c r="K42" i="13"/>
  <c r="K29" i="13"/>
  <c r="I30" i="4"/>
  <c r="K28" i="13"/>
  <c r="I29" i="4"/>
  <c r="K56" i="13"/>
  <c r="I57" i="4"/>
  <c r="J4" i="4"/>
  <c r="J16" i="4"/>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655" i="2"/>
  <c r="F656" i="2"/>
  <c r="F657" i="2"/>
  <c r="F658" i="2"/>
  <c r="F659" i="2"/>
  <c r="F660" i="2"/>
  <c r="F661" i="2"/>
  <c r="F662" i="2"/>
  <c r="F663" i="2"/>
  <c r="F664" i="2"/>
  <c r="F665" i="2"/>
  <c r="F666" i="2"/>
  <c r="F667" i="2"/>
  <c r="F668" i="2"/>
  <c r="F669" i="2"/>
  <c r="F670" i="2"/>
  <c r="F671" i="2"/>
  <c r="F672" i="2"/>
  <c r="F673" i="2"/>
  <c r="F674" i="2"/>
  <c r="F675" i="2"/>
  <c r="F676" i="2"/>
  <c r="F677" i="2"/>
  <c r="F678" i="2"/>
  <c r="F679" i="2"/>
  <c r="F680" i="2"/>
  <c r="F681" i="2"/>
  <c r="F682" i="2"/>
  <c r="F683" i="2"/>
  <c r="F684" i="2"/>
  <c r="F685" i="2"/>
  <c r="F686" i="2"/>
  <c r="F687" i="2"/>
  <c r="F688" i="2"/>
  <c r="F689" i="2"/>
  <c r="F690"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F734" i="2"/>
  <c r="F735" i="2"/>
  <c r="F736" i="2"/>
  <c r="F737" i="2"/>
  <c r="F738" i="2"/>
  <c r="F739" i="2"/>
  <c r="F740" i="2"/>
  <c r="F741" i="2"/>
  <c r="F742" i="2"/>
  <c r="F743" i="2"/>
  <c r="F744" i="2"/>
  <c r="F745" i="2"/>
  <c r="F746" i="2"/>
  <c r="F747" i="2"/>
  <c r="F748" i="2"/>
  <c r="F749" i="2"/>
  <c r="F750" i="2"/>
  <c r="F751" i="2"/>
  <c r="F752" i="2"/>
  <c r="F753" i="2"/>
  <c r="F754" i="2"/>
  <c r="F755" i="2"/>
  <c r="F756" i="2"/>
  <c r="F757" i="2"/>
  <c r="F758" i="2"/>
  <c r="F759" i="2"/>
  <c r="F760" i="2"/>
  <c r="F761" i="2"/>
  <c r="F762" i="2"/>
  <c r="F763" i="2"/>
  <c r="F764" i="2"/>
  <c r="F765" i="2"/>
  <c r="F766" i="2"/>
  <c r="F767" i="2"/>
  <c r="F768" i="2"/>
  <c r="F769" i="2"/>
  <c r="F770" i="2"/>
  <c r="F771" i="2"/>
  <c r="F772" i="2"/>
  <c r="F773" i="2"/>
  <c r="F774" i="2"/>
  <c r="F775" i="2"/>
  <c r="F776" i="2"/>
  <c r="F777" i="2"/>
  <c r="F778" i="2"/>
  <c r="F779" i="2"/>
  <c r="F780" i="2"/>
  <c r="F781" i="2"/>
  <c r="F782" i="2"/>
  <c r="F783" i="2"/>
  <c r="F784" i="2"/>
  <c r="F785" i="2"/>
  <c r="F786" i="2"/>
  <c r="F787" i="2"/>
  <c r="F788" i="2"/>
  <c r="F789" i="2"/>
  <c r="F790" i="2"/>
  <c r="F791" i="2"/>
  <c r="F792" i="2"/>
  <c r="F793" i="2"/>
  <c r="F794" i="2"/>
  <c r="F795" i="2"/>
  <c r="F796" i="2"/>
  <c r="F797" i="2"/>
  <c r="F798" i="2"/>
  <c r="F799" i="2"/>
  <c r="F800" i="2"/>
  <c r="F801" i="2"/>
  <c r="F802" i="2"/>
  <c r="F803" i="2"/>
  <c r="F804" i="2"/>
  <c r="F805" i="2"/>
  <c r="F806" i="2"/>
  <c r="F807" i="2"/>
  <c r="F808" i="2"/>
  <c r="F809" i="2"/>
  <c r="F810" i="2"/>
  <c r="F811" i="2"/>
  <c r="F812" i="2"/>
  <c r="F813" i="2"/>
  <c r="F814" i="2"/>
  <c r="F815" i="2"/>
  <c r="F816" i="2"/>
  <c r="F817" i="2"/>
  <c r="F818" i="2"/>
  <c r="F819" i="2"/>
  <c r="F820" i="2"/>
  <c r="F821" i="2"/>
  <c r="F822" i="2"/>
  <c r="F823" i="2"/>
  <c r="F824" i="2"/>
  <c r="F825" i="2"/>
  <c r="F826" i="2"/>
  <c r="F827" i="2"/>
  <c r="F828" i="2"/>
  <c r="F829" i="2"/>
  <c r="F830" i="2"/>
  <c r="F831" i="2"/>
  <c r="F832" i="2"/>
  <c r="F833" i="2"/>
  <c r="F834" i="2"/>
  <c r="F835" i="2"/>
  <c r="F836" i="2"/>
  <c r="F837" i="2"/>
  <c r="F838" i="2"/>
  <c r="F839" i="2"/>
  <c r="F840" i="2"/>
  <c r="F841" i="2"/>
  <c r="F842" i="2"/>
  <c r="F843" i="2"/>
  <c r="F844" i="2"/>
  <c r="F845" i="2"/>
  <c r="F846" i="2"/>
  <c r="F847" i="2"/>
  <c r="F848" i="2"/>
  <c r="F849" i="2"/>
  <c r="F850" i="2"/>
  <c r="F851" i="2"/>
  <c r="F852" i="2"/>
  <c r="F853" i="2"/>
  <c r="F854" i="2"/>
  <c r="F855" i="2"/>
  <c r="F856" i="2"/>
  <c r="F857" i="2"/>
  <c r="F858" i="2"/>
  <c r="F859" i="2"/>
  <c r="F860" i="2"/>
  <c r="F861" i="2"/>
  <c r="F862" i="2"/>
  <c r="F863" i="2"/>
  <c r="F864" i="2"/>
  <c r="F865" i="2"/>
  <c r="F866" i="2"/>
  <c r="F867" i="2"/>
  <c r="F868" i="2"/>
  <c r="F869" i="2"/>
  <c r="F870" i="2"/>
  <c r="F871" i="2"/>
  <c r="F872" i="2"/>
  <c r="F873" i="2"/>
  <c r="F874" i="2"/>
  <c r="F875" i="2"/>
  <c r="F876" i="2"/>
  <c r="F877" i="2"/>
  <c r="F878" i="2"/>
  <c r="F879" i="2"/>
  <c r="F880" i="2"/>
  <c r="F881" i="2"/>
  <c r="F882" i="2"/>
  <c r="F883" i="2"/>
  <c r="F884" i="2"/>
  <c r="F885" i="2"/>
  <c r="F886" i="2"/>
  <c r="F887" i="2"/>
  <c r="F888" i="2"/>
  <c r="F889" i="2"/>
  <c r="F890" i="2"/>
  <c r="F891" i="2"/>
  <c r="F892" i="2"/>
  <c r="F893" i="2"/>
  <c r="F894" i="2"/>
  <c r="F895" i="2"/>
  <c r="F896" i="2"/>
  <c r="F897" i="2"/>
  <c r="F898" i="2"/>
  <c r="F899" i="2"/>
  <c r="F900" i="2"/>
  <c r="F901" i="2"/>
  <c r="F902" i="2"/>
  <c r="F903" i="2"/>
  <c r="F904" i="2"/>
  <c r="F905" i="2"/>
  <c r="F906" i="2"/>
  <c r="F907" i="2"/>
  <c r="F908" i="2"/>
  <c r="F909" i="2"/>
  <c r="F910" i="2"/>
  <c r="F911" i="2"/>
  <c r="F912" i="2"/>
  <c r="F913" i="2"/>
  <c r="F914" i="2"/>
  <c r="F915" i="2"/>
  <c r="F916" i="2"/>
  <c r="F917" i="2"/>
  <c r="F918" i="2"/>
  <c r="F919" i="2"/>
  <c r="F920" i="2"/>
  <c r="F921" i="2"/>
  <c r="F922" i="2"/>
  <c r="F923" i="2"/>
  <c r="F924" i="2"/>
  <c r="F925" i="2"/>
  <c r="F926" i="2"/>
  <c r="F927" i="2"/>
  <c r="F928" i="2"/>
  <c r="F929" i="2"/>
  <c r="F930" i="2"/>
  <c r="F931" i="2"/>
  <c r="F932" i="2"/>
  <c r="F933" i="2"/>
  <c r="F934" i="2"/>
  <c r="F935" i="2"/>
  <c r="F936" i="2"/>
  <c r="F937" i="2"/>
  <c r="F938" i="2"/>
  <c r="F939" i="2"/>
  <c r="F940" i="2"/>
  <c r="F941" i="2"/>
  <c r="F942" i="2"/>
  <c r="F943" i="2"/>
  <c r="F944" i="2"/>
  <c r="F945" i="2"/>
  <c r="F946" i="2"/>
  <c r="F947" i="2"/>
  <c r="F948" i="2"/>
  <c r="F949" i="2"/>
  <c r="F950" i="2"/>
  <c r="F951" i="2"/>
  <c r="F952" i="2"/>
  <c r="F953" i="2"/>
  <c r="F954" i="2"/>
  <c r="F955" i="2"/>
  <c r="F956" i="2"/>
  <c r="F957" i="2"/>
  <c r="F958" i="2"/>
  <c r="F959" i="2"/>
  <c r="F960" i="2"/>
  <c r="F961" i="2"/>
  <c r="F962" i="2"/>
  <c r="F963" i="2"/>
  <c r="F964" i="2"/>
  <c r="F965" i="2"/>
  <c r="F966" i="2"/>
  <c r="F967" i="2"/>
  <c r="F968" i="2"/>
  <c r="F969" i="2"/>
  <c r="F970" i="2"/>
  <c r="F971" i="2"/>
  <c r="F972" i="2"/>
  <c r="F973" i="2"/>
  <c r="F974" i="2"/>
  <c r="F975" i="2"/>
  <c r="F976" i="2"/>
  <c r="F977" i="2"/>
  <c r="F978" i="2"/>
  <c r="F979" i="2"/>
  <c r="F980" i="2"/>
  <c r="F981" i="2"/>
  <c r="F982" i="2"/>
  <c r="F983" i="2"/>
  <c r="F984" i="2"/>
  <c r="F985" i="2"/>
  <c r="F986" i="2"/>
  <c r="F987" i="2"/>
  <c r="F988" i="2"/>
  <c r="F989" i="2"/>
  <c r="F990" i="2"/>
  <c r="F991" i="2"/>
  <c r="F992" i="2"/>
  <c r="F993" i="2"/>
  <c r="F994" i="2"/>
  <c r="F995" i="2"/>
  <c r="F996" i="2"/>
  <c r="F997" i="2"/>
  <c r="F998" i="2"/>
  <c r="F999" i="2"/>
  <c r="F1000" i="2"/>
  <c r="F1001" i="2"/>
  <c r="F1002" i="2"/>
  <c r="F1003" i="2"/>
  <c r="F1004" i="2"/>
  <c r="F1005" i="2"/>
  <c r="F1006" i="2"/>
  <c r="F1007" i="2"/>
  <c r="F1008" i="2"/>
  <c r="F1009" i="2"/>
  <c r="F1010" i="2"/>
  <c r="F1011" i="2"/>
  <c r="F1012" i="2"/>
  <c r="F1013" i="2"/>
  <c r="F1014" i="2"/>
  <c r="F1015" i="2"/>
  <c r="F1016" i="2"/>
  <c r="F1017" i="2"/>
  <c r="F1018" i="2"/>
  <c r="F1019" i="2"/>
  <c r="F1020" i="2"/>
  <c r="F1021" i="2"/>
  <c r="F1022" i="2"/>
  <c r="F1023" i="2"/>
  <c r="F1024" i="2"/>
  <c r="F1025" i="2"/>
  <c r="F1026" i="2"/>
  <c r="F1027" i="2"/>
  <c r="F1028" i="2"/>
  <c r="F1029" i="2"/>
  <c r="F1030" i="2"/>
  <c r="F1031" i="2"/>
  <c r="F1032" i="2"/>
  <c r="F1033" i="2"/>
  <c r="F1034" i="2"/>
  <c r="F1035" i="2"/>
  <c r="F1036" i="2"/>
  <c r="F1037" i="2"/>
  <c r="F1038" i="2"/>
  <c r="F1039" i="2"/>
  <c r="F1040" i="2"/>
  <c r="F1041" i="2"/>
  <c r="F1042" i="2"/>
  <c r="F1043" i="2"/>
  <c r="F1044" i="2"/>
  <c r="F1045" i="2"/>
  <c r="F1046" i="2"/>
  <c r="F1047" i="2"/>
  <c r="F1048" i="2"/>
  <c r="F1049" i="2"/>
  <c r="F1050" i="2"/>
  <c r="F1051" i="2"/>
  <c r="F1052" i="2"/>
  <c r="F1053" i="2"/>
  <c r="F1054" i="2"/>
  <c r="F1055" i="2"/>
  <c r="F1056" i="2"/>
  <c r="F1057" i="2"/>
  <c r="F1058" i="2"/>
  <c r="F1059" i="2"/>
  <c r="F1060" i="2"/>
  <c r="F1061" i="2"/>
  <c r="F1062" i="2"/>
  <c r="F1063" i="2"/>
  <c r="F1064" i="2"/>
  <c r="F1065" i="2"/>
  <c r="F1066" i="2"/>
  <c r="F1067" i="2"/>
  <c r="F1068" i="2"/>
  <c r="F1069" i="2"/>
  <c r="F1070" i="2"/>
  <c r="F1071" i="2"/>
  <c r="F1072" i="2"/>
  <c r="F1073" i="2"/>
  <c r="F1074" i="2"/>
  <c r="F1075" i="2"/>
  <c r="F1076" i="2"/>
  <c r="F1077" i="2"/>
  <c r="F1078" i="2"/>
  <c r="F1079" i="2"/>
  <c r="F1080" i="2"/>
  <c r="F1081" i="2"/>
  <c r="F1082" i="2"/>
  <c r="F1083" i="2"/>
  <c r="F1084" i="2"/>
  <c r="F1085" i="2"/>
  <c r="F1086" i="2"/>
  <c r="F1087" i="2"/>
  <c r="F1088" i="2"/>
  <c r="F1089" i="2"/>
  <c r="F1090" i="2"/>
  <c r="F1091" i="2"/>
  <c r="F1092" i="2"/>
  <c r="F1093" i="2"/>
  <c r="F1094" i="2"/>
  <c r="F424" i="2"/>
  <c r="F423" i="2"/>
  <c r="F422" i="2"/>
  <c r="F421" i="2"/>
  <c r="F420" i="2"/>
  <c r="F419" i="2"/>
  <c r="F418" i="2"/>
  <c r="F417" i="2"/>
  <c r="F416" i="2"/>
  <c r="F415" i="2"/>
  <c r="F414" i="2"/>
  <c r="F413" i="2"/>
  <c r="F412" i="2"/>
  <c r="F411" i="2"/>
  <c r="F410" i="2"/>
  <c r="F409" i="2"/>
  <c r="F408" i="2"/>
  <c r="F407" i="2"/>
  <c r="F406" i="2"/>
  <c r="F405" i="2"/>
  <c r="F404" i="2"/>
  <c r="F403" i="2"/>
  <c r="F402" i="2"/>
  <c r="F401" i="2"/>
  <c r="F400" i="2"/>
  <c r="F399" i="2"/>
  <c r="F398" i="2"/>
  <c r="F397" i="2"/>
  <c r="F396" i="2"/>
  <c r="F395" i="2"/>
  <c r="F394" i="2"/>
  <c r="F393" i="2"/>
  <c r="F392" i="2"/>
  <c r="F391" i="2"/>
  <c r="F390" i="2"/>
  <c r="F389" i="2"/>
  <c r="F388" i="2"/>
  <c r="F387" i="2"/>
  <c r="F386" i="2"/>
  <c r="F385" i="2"/>
  <c r="F384" i="2"/>
  <c r="F383" i="2"/>
  <c r="F382" i="2"/>
  <c r="F381" i="2"/>
  <c r="F380" i="2"/>
  <c r="F379" i="2"/>
  <c r="F378" i="2"/>
  <c r="F377" i="2"/>
  <c r="F376" i="2"/>
  <c r="F375" i="2"/>
  <c r="F374" i="2"/>
  <c r="F373" i="2"/>
  <c r="F372" i="2"/>
  <c r="F371" i="2"/>
  <c r="F370" i="2"/>
  <c r="F369" i="2"/>
  <c r="F368" i="2"/>
  <c r="F367" i="2"/>
  <c r="F366" i="2"/>
  <c r="F365" i="2"/>
  <c r="F364" i="2"/>
  <c r="F363" i="2"/>
  <c r="F362" i="2"/>
  <c r="F361" i="2"/>
  <c r="F360" i="2"/>
  <c r="F359" i="2"/>
  <c r="F358" i="2"/>
  <c r="F357" i="2"/>
  <c r="F356" i="2"/>
  <c r="F355" i="2"/>
  <c r="F354" i="2"/>
  <c r="F353" i="2"/>
  <c r="F352" i="2"/>
  <c r="F351" i="2"/>
  <c r="F350" i="2"/>
  <c r="F349" i="2"/>
  <c r="F348" i="2"/>
  <c r="F347" i="2"/>
  <c r="F346" i="2"/>
  <c r="F345" i="2"/>
  <c r="F344" i="2"/>
  <c r="F343" i="2"/>
  <c r="F342" i="2"/>
  <c r="F341" i="2"/>
  <c r="F340" i="2"/>
  <c r="F339" i="2"/>
  <c r="F338" i="2"/>
  <c r="F337" i="2"/>
  <c r="F336" i="2"/>
  <c r="F335" i="2"/>
  <c r="F334" i="2"/>
  <c r="F333" i="2"/>
  <c r="F332" i="2"/>
  <c r="F331" i="2"/>
  <c r="F330" i="2"/>
  <c r="F329" i="2"/>
  <c r="F328" i="2"/>
  <c r="F327" i="2"/>
  <c r="F326" i="2"/>
  <c r="F325" i="2"/>
  <c r="F324" i="2"/>
  <c r="F323" i="2"/>
  <c r="F322" i="2"/>
  <c r="F321" i="2"/>
  <c r="F320" i="2"/>
  <c r="F319" i="2"/>
  <c r="F318" i="2"/>
  <c r="F317" i="2"/>
  <c r="F316" i="2"/>
  <c r="F315" i="2"/>
  <c r="F314" i="2"/>
  <c r="F313" i="2"/>
  <c r="F312" i="2"/>
  <c r="F311" i="2"/>
  <c r="F310" i="2"/>
  <c r="F309" i="2"/>
  <c r="F308" i="2"/>
  <c r="F307" i="2"/>
  <c r="F306" i="2"/>
  <c r="F305" i="2"/>
  <c r="F304" i="2"/>
  <c r="F303" i="2"/>
  <c r="F302" i="2"/>
  <c r="F301" i="2"/>
  <c r="F300" i="2"/>
  <c r="F299" i="2"/>
  <c r="F298" i="2"/>
  <c r="F297" i="2"/>
  <c r="F296" i="2"/>
  <c r="F295" i="2"/>
  <c r="F294" i="2"/>
  <c r="F293" i="2"/>
  <c r="F292" i="2"/>
  <c r="F291" i="2"/>
  <c r="F290" i="2"/>
  <c r="F289" i="2"/>
  <c r="F288" i="2"/>
  <c r="F287" i="2"/>
  <c r="F286" i="2"/>
  <c r="F285" i="2"/>
  <c r="F284" i="2"/>
  <c r="F283" i="2"/>
  <c r="F282" i="2"/>
  <c r="F281" i="2"/>
  <c r="F280" i="2"/>
  <c r="F279" i="2"/>
  <c r="F278" i="2"/>
  <c r="F277" i="2"/>
  <c r="F276" i="2"/>
  <c r="F275" i="2"/>
  <c r="F274" i="2"/>
  <c r="F273" i="2"/>
  <c r="F272" i="2"/>
  <c r="F271" i="2"/>
  <c r="F270" i="2"/>
  <c r="F269" i="2"/>
  <c r="F164" i="2"/>
  <c r="F163" i="2"/>
  <c r="F162" i="2"/>
  <c r="F161" i="2"/>
  <c r="F160" i="2"/>
  <c r="F159" i="2"/>
  <c r="F158" i="2"/>
  <c r="F157" i="2"/>
  <c r="F156" i="2"/>
  <c r="F155" i="2"/>
  <c r="F154" i="2"/>
  <c r="F153" i="2"/>
  <c r="F152" i="2"/>
  <c r="F151" i="2"/>
  <c r="F150" i="2"/>
  <c r="F149" i="2"/>
  <c r="F148" i="2"/>
  <c r="F147" i="2"/>
  <c r="F146" i="2"/>
  <c r="F145" i="2"/>
  <c r="F144" i="2"/>
  <c r="F143" i="2"/>
  <c r="F142" i="2"/>
  <c r="F141" i="2"/>
  <c r="F140" i="2"/>
  <c r="F139" i="2"/>
  <c r="F138" i="2"/>
  <c r="F137" i="2"/>
  <c r="F136" i="2"/>
  <c r="F135" i="2"/>
  <c r="F134" i="2"/>
  <c r="F133" i="2"/>
  <c r="F132" i="2"/>
  <c r="F131" i="2"/>
  <c r="F130" i="2"/>
  <c r="F129" i="2"/>
  <c r="F128" i="2"/>
  <c r="F127" i="2"/>
  <c r="F126" i="2"/>
  <c r="F125" i="2"/>
  <c r="F124" i="2"/>
  <c r="F123" i="2"/>
  <c r="F122" i="2"/>
  <c r="F121" i="2"/>
  <c r="F120" i="2"/>
  <c r="F119" i="2"/>
  <c r="F118" i="2"/>
  <c r="F117" i="2"/>
  <c r="F116" i="2"/>
  <c r="F115" i="2"/>
  <c r="F114" i="2"/>
  <c r="F113" i="2"/>
  <c r="F112" i="2"/>
  <c r="F111" i="2"/>
  <c r="F110" i="2"/>
  <c r="F109" i="2"/>
  <c r="F108" i="2"/>
  <c r="F107" i="2"/>
  <c r="F106" i="2"/>
  <c r="F105" i="2"/>
  <c r="F104" i="2"/>
  <c r="F103" i="2"/>
  <c r="F102" i="2"/>
  <c r="F101" i="2"/>
  <c r="F100" i="2"/>
  <c r="F99" i="2"/>
  <c r="F98" i="2"/>
  <c r="F97" i="2"/>
  <c r="F96" i="2"/>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4" i="2"/>
  <c r="F13" i="2"/>
  <c r="F12" i="2"/>
  <c r="F11" i="2"/>
  <c r="F10" i="2"/>
  <c r="F9" i="2"/>
  <c r="F5" i="2"/>
  <c r="I63" i="4" l="1"/>
  <c r="K61" i="13"/>
  <c r="J34" i="4"/>
  <c r="J39" i="13" l="1"/>
  <c r="L39" i="13" s="1"/>
  <c r="H40" i="4"/>
  <c r="J40" i="4" s="1"/>
  <c r="H53" i="4"/>
  <c r="J53" i="4" s="1"/>
  <c r="J52" i="13"/>
  <c r="L52" i="13" s="1"/>
  <c r="J20" i="13"/>
  <c r="L20" i="13" s="1"/>
  <c r="H21" i="4"/>
  <c r="J21" i="4" s="1"/>
  <c r="H54" i="4"/>
  <c r="J54" i="4" s="1"/>
  <c r="J53" i="13"/>
  <c r="L53" i="13" s="1"/>
  <c r="J16" i="13"/>
  <c r="L16" i="13" s="1"/>
  <c r="H17" i="4"/>
  <c r="J17" i="4" s="1"/>
  <c r="J25" i="13"/>
  <c r="L25" i="13" s="1"/>
  <c r="H26" i="4"/>
  <c r="J26" i="4" s="1"/>
  <c r="J49" i="13"/>
  <c r="L49" i="13" s="1"/>
  <c r="H50" i="4"/>
  <c r="J50" i="4" s="1"/>
  <c r="J24" i="13"/>
  <c r="L24" i="13" s="1"/>
  <c r="H25" i="4"/>
  <c r="J25" i="4" s="1"/>
  <c r="J18" i="13"/>
  <c r="L18" i="13" s="1"/>
  <c r="H19" i="4"/>
  <c r="J19" i="4" s="1"/>
  <c r="H22" i="4"/>
  <c r="J22" i="4" s="1"/>
  <c r="J21" i="13"/>
  <c r="L21" i="13" s="1"/>
  <c r="H36" i="4"/>
  <c r="J36" i="4" s="1"/>
  <c r="J35" i="13"/>
  <c r="L35" i="13" s="1"/>
  <c r="H29" i="4"/>
  <c r="J29" i="4" s="1"/>
  <c r="J28" i="13"/>
  <c r="L28" i="13" s="1"/>
  <c r="H45" i="4"/>
  <c r="J45" i="4" s="1"/>
  <c r="J44" i="13"/>
  <c r="L44" i="13" s="1"/>
  <c r="H13" i="4"/>
  <c r="J13" i="4" s="1"/>
  <c r="J12" i="13"/>
  <c r="L12" i="13" s="1"/>
  <c r="H43" i="4"/>
  <c r="J43" i="4" s="1"/>
  <c r="J42" i="13"/>
  <c r="L42" i="13" s="1"/>
  <c r="J30" i="13"/>
  <c r="L30" i="13" s="1"/>
  <c r="H31" i="4"/>
  <c r="J31" i="4" s="1"/>
  <c r="J3" i="13"/>
  <c r="L3" i="13" s="1"/>
  <c r="H3" i="4"/>
  <c r="J3" i="4" s="1"/>
  <c r="J8" i="4"/>
  <c r="J11" i="13"/>
  <c r="L11" i="13" s="1"/>
  <c r="H12" i="4"/>
  <c r="J12" i="4" s="1"/>
  <c r="J27" i="4"/>
  <c r="J38" i="13"/>
  <c r="L38" i="13" s="1"/>
  <c r="H39" i="4"/>
  <c r="J39" i="4" s="1"/>
  <c r="J29" i="13"/>
  <c r="L29" i="13" s="1"/>
  <c r="H30" i="4"/>
  <c r="J30" i="4" s="1"/>
  <c r="H55" i="4"/>
  <c r="J55" i="4" s="1"/>
  <c r="J54" i="13"/>
  <c r="L54" i="13" s="1"/>
  <c r="J34" i="13"/>
  <c r="L34" i="13" s="1"/>
  <c r="H35" i="4"/>
  <c r="J35" i="4" s="1"/>
  <c r="J57" i="13"/>
  <c r="L57" i="13" s="1"/>
  <c r="H58" i="4"/>
  <c r="J58" i="4" s="1"/>
  <c r="H15" i="4"/>
  <c r="J15" i="4" s="1"/>
  <c r="J14" i="13"/>
  <c r="L14" i="13" s="1"/>
  <c r="J47" i="13"/>
  <c r="L47" i="13" s="1"/>
  <c r="H48" i="4"/>
  <c r="J48" i="4" s="1"/>
  <c r="H49" i="4"/>
  <c r="J49" i="4" s="1"/>
  <c r="J48" i="13"/>
  <c r="L48" i="13" s="1"/>
  <c r="H57" i="4"/>
  <c r="J57" i="4" s="1"/>
  <c r="J56" i="13"/>
  <c r="L56" i="13" s="1"/>
  <c r="J32" i="13"/>
  <c r="L32" i="13" s="1"/>
  <c r="H33" i="4"/>
  <c r="J33" i="4" s="1"/>
  <c r="J50" i="13"/>
  <c r="L50" i="13" s="1"/>
  <c r="H51" i="4"/>
  <c r="J51" i="4" s="1"/>
  <c r="J2" i="13"/>
  <c r="H2" i="4"/>
  <c r="J44" i="4"/>
  <c r="J23" i="4"/>
  <c r="J5" i="4"/>
  <c r="J24" i="4"/>
  <c r="J38" i="4"/>
  <c r="J14" i="4"/>
  <c r="J37" i="4"/>
  <c r="J61" i="13" l="1"/>
  <c r="L2" i="13"/>
  <c r="L61" i="13" s="1"/>
  <c r="J2" i="4"/>
  <c r="J63" i="4" s="1"/>
</calcChain>
</file>

<file path=xl/sharedStrings.xml><?xml version="1.0" encoding="utf-8"?>
<sst xmlns="http://schemas.openxmlformats.org/spreadsheetml/2006/main" count="46083" uniqueCount="8508">
  <si>
    <t>Processo</t>
  </si>
  <si>
    <t>Descrição</t>
  </si>
  <si>
    <t>Natureza de despesa</t>
  </si>
  <si>
    <t>AEO</t>
  </si>
  <si>
    <t>Nome AEO</t>
  </si>
  <si>
    <t>Valor</t>
  </si>
  <si>
    <t>Pré-Empenhos</t>
  </si>
  <si>
    <t>Área de Execução Orçamentária (Centro de Custo)</t>
  </si>
  <si>
    <t>A0</t>
  </si>
  <si>
    <t>PROPES - PRÓ-REITORIA DE PESQUISA / CEM</t>
  </si>
  <si>
    <t>B0</t>
  </si>
  <si>
    <t>GABINETE REITORIA</t>
  </si>
  <si>
    <t>B1</t>
  </si>
  <si>
    <t>AUDIN - AUDITORIA INTERNA</t>
  </si>
  <si>
    <t>A1</t>
  </si>
  <si>
    <t>NÚCLEOS ESTRATÉGICOS</t>
  </si>
  <si>
    <t>B3</t>
  </si>
  <si>
    <t>PF - PROCURADORIA FEDERAL</t>
  </si>
  <si>
    <t>C0</t>
  </si>
  <si>
    <t>SG - SECRETARIA GERAL</t>
  </si>
  <si>
    <t>D0</t>
  </si>
  <si>
    <t>ACI - ASSESSORIA DE COMUNICAÇÃO E IMPRENSA</t>
  </si>
  <si>
    <t>E5</t>
  </si>
  <si>
    <t>PU - BUFFET * D.U.C</t>
  </si>
  <si>
    <t>D2</t>
  </si>
  <si>
    <t>ACI - SERVIÇOS GRÁFICOS * D.U.C</t>
  </si>
  <si>
    <t>D3</t>
  </si>
  <si>
    <t>ACI - SERVIÇOS DE TRADUÇÃO * D.U.C</t>
  </si>
  <si>
    <t>E0</t>
  </si>
  <si>
    <t>PU - PREFEITURA UNIVERSITÁRIA</t>
  </si>
  <si>
    <t>E1</t>
  </si>
  <si>
    <t>PU - MATERIAL DE EXPEDIENTE * D.U.C</t>
  </si>
  <si>
    <t>E4</t>
  </si>
  <si>
    <t>PU - LOCAÇÃO DE VEÍCULOS * D.U.C</t>
  </si>
  <si>
    <t>F0</t>
  </si>
  <si>
    <t>CECS - CENTRO DE ENG., MODELAGEM E CIÊNCIAS SOCIAIS APLICADAS</t>
  </si>
  <si>
    <t>F7</t>
  </si>
  <si>
    <t>CECS - COMPRAS COMPARTILHADAS</t>
  </si>
  <si>
    <t>G0</t>
  </si>
  <si>
    <t>CMCC - CENTRO DE MATEMÁTICA, COMPUTAÇÃO E COGNIÇÃO</t>
  </si>
  <si>
    <t>G7</t>
  </si>
  <si>
    <t>CMCC - COMPRAS COMPARTILHADAS</t>
  </si>
  <si>
    <t>H0</t>
  </si>
  <si>
    <t>CCNH - CENTRO DE CIÊNCIAS NATURAIS E HUMANAS</t>
  </si>
  <si>
    <t>H7</t>
  </si>
  <si>
    <t>CCNH - COMPRAS COMPARTILHADAS</t>
  </si>
  <si>
    <t>I0</t>
  </si>
  <si>
    <t>PROGRAD - PRÓ-REITORIA DE GRADUAÇÃO</t>
  </si>
  <si>
    <t>J0</t>
  </si>
  <si>
    <t>PROEC - PRÓ-REITORIA DE EXTENSÃO E CULTURA</t>
  </si>
  <si>
    <t>J1</t>
  </si>
  <si>
    <t>EDITORA DA UFABC</t>
  </si>
  <si>
    <t>J2</t>
  </si>
  <si>
    <t>PROEC - REALIZAÇÃO DE EVENTOS * D.U.C</t>
  </si>
  <si>
    <t>K0</t>
  </si>
  <si>
    <t>PROAD - PRÓ-REITORIA DE ADMINISTRAÇÃO</t>
  </si>
  <si>
    <t>K1</t>
  </si>
  <si>
    <t>PROAD - PASSAGENS * D.U.C</t>
  </si>
  <si>
    <t>L0</t>
  </si>
  <si>
    <t>PROPLADI - PRÓ-REITORIA DE PLAN. E DESENV. INSTITUCIONAL</t>
  </si>
  <si>
    <t>M1</t>
  </si>
  <si>
    <t>PROAP - PRÓ-REITORIA DE POLÍTICAS AFIRMATIVAS</t>
  </si>
  <si>
    <t>M0</t>
  </si>
  <si>
    <t>PROAP - PNAES</t>
  </si>
  <si>
    <t>N0</t>
  </si>
  <si>
    <t>ARI - ASSESSORIA DE RELAÇÕES INTERNACIONAIS</t>
  </si>
  <si>
    <t>P0</t>
  </si>
  <si>
    <t>PROPG - PRÓ-REITORIA DE PÓS-GRADUAÇÃO</t>
  </si>
  <si>
    <t>Q0</t>
  </si>
  <si>
    <t>BIBLIOTECA</t>
  </si>
  <si>
    <t>R0</t>
  </si>
  <si>
    <t>NTI - NÚCLEO DE TECNOLOGIA DA INFORMAÇÃO</t>
  </si>
  <si>
    <t>R2</t>
  </si>
  <si>
    <t>NTI - SUPRIMENTO DE INFORMÁTICA * D.U.C</t>
  </si>
  <si>
    <t>S0</t>
  </si>
  <si>
    <t>SUPERINTENDÊNCIA DE OBRAS</t>
  </si>
  <si>
    <t>T0</t>
  </si>
  <si>
    <t>U0</t>
  </si>
  <si>
    <t>AGÊNCIA DE INOVAÇÃO</t>
  </si>
  <si>
    <t>V4</t>
  </si>
  <si>
    <t>SUGEPE - CAPACITAÇÃO</t>
  </si>
  <si>
    <t>V0</t>
  </si>
  <si>
    <t>SUGEPE - SUPERINTENDÊNCIA DE GESTÃO DE PESSOAS</t>
  </si>
  <si>
    <t>V1</t>
  </si>
  <si>
    <t>SUGEPE-FOLHA - PASEP + AUX. MORADIA</t>
  </si>
  <si>
    <t>V2</t>
  </si>
  <si>
    <t>SUGEPE - CONTRATAÇÃO DE ESTAGIÁRIOS * D.U.C</t>
  </si>
  <si>
    <t>B4</t>
  </si>
  <si>
    <t>Projetos TRANSVERSAIS</t>
  </si>
  <si>
    <t>Z0</t>
  </si>
  <si>
    <t>RESERVA DE CONTINGÊNCIA</t>
  </si>
  <si>
    <t>TOTAL</t>
  </si>
  <si>
    <t>LOA 2023 UFABC - RECURSOS PRÓPRIOS</t>
  </si>
  <si>
    <t>SUBTOTAL LOA 2023 UFABC</t>
  </si>
  <si>
    <t>Distr. Inicial recurso LOA UFABC 2023  (75,9%)</t>
  </si>
  <si>
    <t>Distr. Inicial recurso LOA MEC 2023 - a receber -
(24,1%)</t>
  </si>
  <si>
    <t>Recursos Pré-empenhados</t>
  </si>
  <si>
    <t>Recursos Empenhados</t>
  </si>
  <si>
    <t>Data Emissão</t>
  </si>
  <si>
    <t>PI</t>
  </si>
  <si>
    <t>N</t>
  </si>
  <si>
    <t>170573</t>
  </si>
  <si>
    <t>PTRES</t>
  </si>
  <si>
    <t>FONTE de RECURSOS(1050 RECURSOS PRÓPRIOS; Demais Fontes - TESOURO)</t>
  </si>
  <si>
    <t>1001</t>
  </si>
  <si>
    <t>1000</t>
  </si>
  <si>
    <t>0181</t>
  </si>
  <si>
    <t>09HB</t>
  </si>
  <si>
    <t>20TP</t>
  </si>
  <si>
    <t>212B</t>
  </si>
  <si>
    <t>00S6</t>
  </si>
  <si>
    <t>2004</t>
  </si>
  <si>
    <t>CUSTEIO</t>
  </si>
  <si>
    <t>INVESTIMENTO</t>
  </si>
  <si>
    <t>FOLHA DE PESSOAL</t>
  </si>
  <si>
    <t>PTRES da folha de pagamento</t>
  </si>
  <si>
    <t>170576</t>
  </si>
  <si>
    <t>170575</t>
  </si>
  <si>
    <t>170579</t>
  </si>
  <si>
    <t>170580</t>
  </si>
  <si>
    <t>215371</t>
  </si>
  <si>
    <t>215372</t>
  </si>
  <si>
    <t>215373</t>
  </si>
  <si>
    <t>215374</t>
  </si>
  <si>
    <t>PTRES FOLHA?</t>
  </si>
  <si>
    <t>3 ou 4</t>
  </si>
  <si>
    <t>Custeio ou Investimento</t>
  </si>
  <si>
    <t>3</t>
  </si>
  <si>
    <t>4</t>
  </si>
  <si>
    <t>COLAR VALOR</t>
  </si>
  <si>
    <t>COLAR PI e separar colunas AEO</t>
  </si>
  <si>
    <t>E2</t>
  </si>
  <si>
    <t>R1</t>
  </si>
  <si>
    <t>NTI - EQUIPAMENTO DE INFORMÁTICA * D.U.C</t>
  </si>
  <si>
    <t>E3</t>
  </si>
  <si>
    <t>PU - MOBILIÁRIOS * D.U.C</t>
  </si>
  <si>
    <t>PU - INFRAESTRUTURA PREDIAL * D.U.C</t>
  </si>
  <si>
    <t>Nota de Empenho</t>
  </si>
  <si>
    <t>Favorecido</t>
  </si>
  <si>
    <t>Ação Orçamentária</t>
  </si>
  <si>
    <t>Plano Orçamentário</t>
  </si>
  <si>
    <t>Descrição PO</t>
  </si>
  <si>
    <t>UG EXECUTORA</t>
  </si>
  <si>
    <t>DESCRIÇÃO UG</t>
  </si>
  <si>
    <t>Resultado Primário</t>
  </si>
  <si>
    <t>2</t>
  </si>
  <si>
    <t>EMPENHOS A LIQUIDAR</t>
  </si>
  <si>
    <t>EMPENHOS LIQUIDADOS A PAGAR</t>
  </si>
  <si>
    <t>EMPENHOS PAGOS</t>
  </si>
  <si>
    <t>Dia Emissão</t>
  </si>
  <si>
    <t>COLAR "DATA EMISSÃO" ATÉ "RESULTADO PRIMÁRIO LEI"</t>
  </si>
  <si>
    <t>Unidade Orçamentária</t>
  </si>
  <si>
    <t>DESCRIÇÃO UO DESCENTRALIZADORA</t>
  </si>
  <si>
    <t>COLAR "UNIDADE ORÇAMENTÁRIA" ATÉ "RESULTADO PRIMÁRIO LEI"</t>
  </si>
  <si>
    <t>RP NAO PROCESSADOS A LIQUIDAR</t>
  </si>
  <si>
    <t>RP NAO PROCESSADOS LIQUIDADOS A PAGAR</t>
  </si>
  <si>
    <t>RP NAO PROCESSADOS PAGO</t>
  </si>
  <si>
    <t>F9</t>
  </si>
  <si>
    <t>A8</t>
  </si>
  <si>
    <t>S1</t>
  </si>
  <si>
    <t>J8</t>
  </si>
  <si>
    <t>CECS - TRI</t>
  </si>
  <si>
    <t>CMCC - TRI</t>
  </si>
  <si>
    <t>CCNH - TRI</t>
  </si>
  <si>
    <t>F8</t>
  </si>
  <si>
    <t>G8</t>
  </si>
  <si>
    <t>H8</t>
  </si>
  <si>
    <t>I8</t>
  </si>
  <si>
    <t>PROGRAD - TRI</t>
  </si>
  <si>
    <t>PROEC - TRI</t>
  </si>
  <si>
    <t>M8</t>
  </si>
  <si>
    <t>PROAP - TRI</t>
  </si>
  <si>
    <t>P8</t>
  </si>
  <si>
    <t>PROPG - TRI</t>
  </si>
  <si>
    <t>PROPES - TRI</t>
  </si>
  <si>
    <t>CECS - CONVÊNIOS/PARCERIAS</t>
  </si>
  <si>
    <t>S2</t>
  </si>
  <si>
    <t>SPO - OBRAS SANTO ANDRÉ</t>
  </si>
  <si>
    <t>SPO - OBRAS SÃO BERNARDO DO CAMPO</t>
  </si>
  <si>
    <t>6</t>
  </si>
  <si>
    <t>9</t>
  </si>
  <si>
    <t>7</t>
  </si>
  <si>
    <t>Transferido/diminuído</t>
  </si>
  <si>
    <t>Recebido</t>
  </si>
  <si>
    <t>Status do Lançamento</t>
  </si>
  <si>
    <t>DATA (dia/mês)</t>
  </si>
  <si>
    <t>DE (ÁREA / ORIGEM)</t>
  </si>
  <si>
    <t>PARA (ÁREA / DESTINO)</t>
  </si>
  <si>
    <t>JUSTIFICATIVA</t>
  </si>
  <si>
    <t>VALOR</t>
  </si>
  <si>
    <t>CRÉDITO DISPONÍVEL</t>
  </si>
  <si>
    <t>NETEL - NÚCLEO EDUCACIONAL DE TECNOLOGIAS E LÍNGUAS</t>
  </si>
  <si>
    <t>SPO - SUPERINTENDÊNCIA DE OBRAS</t>
  </si>
  <si>
    <t>VALOR NOTA DE EMPENHO</t>
  </si>
  <si>
    <t>RP NAO PROCESSADOS - VALOR INSCRITO (Total)</t>
  </si>
  <si>
    <t>CRÉDITO PRÉ-EMPENHADO</t>
  </si>
  <si>
    <t>PI (2)</t>
  </si>
  <si>
    <t>SUBAÇÃO</t>
  </si>
  <si>
    <t>Nome SUBAÇÃO</t>
  </si>
  <si>
    <t>ADM0</t>
  </si>
  <si>
    <t>ALG0</t>
  </si>
  <si>
    <t>ÁGUA E ESGOTO / ENERGIA ELÉTRICA / GÁS</t>
  </si>
  <si>
    <t>ASS0</t>
  </si>
  <si>
    <t>AUXILIO MORADIA / AUXILIO CRECHE / AUXILIO TRANSPORTE / BOLSA PERMANENCIA / BOLSA AUXILIO ALIMENTACAO AOS ESTUDANTES DE GRADUACAO / MONITORIA DE AÇÕES AFIRMATIVAS</t>
  </si>
  <si>
    <t>ASS1</t>
  </si>
  <si>
    <t>ASS2</t>
  </si>
  <si>
    <t>ASS3</t>
  </si>
  <si>
    <t>ASS4</t>
  </si>
  <si>
    <t>ASS5</t>
  </si>
  <si>
    <t>SUBSIDIO PARA PAGAMENTO DE REFEICOES NO RESTAURANTE UNIVERSITARIO PARA ALUNOS DA GRADUACAO /  SUBSIDIO DE ALIMENTACAO NO RU PÓS / SUBSIDIO DE ALIMENTACAO NO RU ESPECIALIZAÇÃO</t>
  </si>
  <si>
    <t>AUX0</t>
  </si>
  <si>
    <t>AUX1</t>
  </si>
  <si>
    <t>BIB0</t>
  </si>
  <si>
    <t>LIVROS / ASSINATURA DE JORNAIS E REVISTAS / PERIÓDICOS / BASES ACADÊMICAS/ENCADERNAÇÃO E REENCADERNAÇÃO DE LIVROS DO ACERVO</t>
  </si>
  <si>
    <t>CAP0</t>
  </si>
  <si>
    <t>CURSO EXTERNO / INSCRICOES PARA CURSO / CURSOS IN COMPANY</t>
  </si>
  <si>
    <t>CNC0</t>
  </si>
  <si>
    <t>FOLHA DE PAGAMENTO (ENCARGOS DE CURSO E CONCURSO)</t>
  </si>
  <si>
    <t>EQP0</t>
  </si>
  <si>
    <t>MOBILIÁRIO / LINHA BRANCA / QUADROS DE AVISO / DISPLAYS / VENTILADORES / BEBEDOUROS / EQUIPAMENTO DE SOM / PROJETORES / CORTINAS E PERSIANAS/DRONER</t>
  </si>
  <si>
    <t>EQP1</t>
  </si>
  <si>
    <t>AQUISICAO POR IMPORTACAO / EQUIPAMENTOS NOVOS / MANUTENÇÃO DE EQUIPAMENTOS LABORATORIAIS</t>
  </si>
  <si>
    <t>EVT0</t>
  </si>
  <si>
    <t>BUFFET / ESTANDES / AQUISICAO DE PLACAS COMEMORATIVAS E AFINS / SERVIÇOS DE SOM, IMAGEM E PALCO / SERVIÇOS DE LAVANDERIA EVENTOS / SERVIÇOS DE TRADUÇÃO</t>
  </si>
  <si>
    <t>FPG0</t>
  </si>
  <si>
    <t>FOLHA DE PAGAMENTO / CONTRIBUICAO PARA O PSS / SUBSTITUICOES / INSS PATRONAL / PASEP</t>
  </si>
  <si>
    <t>FPG1</t>
  </si>
  <si>
    <t>FOLHA DE PAGAMENTO - ESTAGIÁRIOS</t>
  </si>
  <si>
    <t>INT0</t>
  </si>
  <si>
    <t>LPZ0</t>
  </si>
  <si>
    <t>MAT0</t>
  </si>
  <si>
    <t>MAT1</t>
  </si>
  <si>
    <t>MAT2</t>
  </si>
  <si>
    <t>MAT3</t>
  </si>
  <si>
    <t>MAT4</t>
  </si>
  <si>
    <t>MAT5</t>
  </si>
  <si>
    <t>MNT0</t>
  </si>
  <si>
    <t>OBS0</t>
  </si>
  <si>
    <t>OBS1</t>
  </si>
  <si>
    <t>REC0</t>
  </si>
  <si>
    <t>PORTARIA / RECEPÇÃO / ZELADORIA</t>
  </si>
  <si>
    <t>SEG0</t>
  </si>
  <si>
    <t>SISTEMA DE SEGURANÇA / VIGILÂNCIA</t>
  </si>
  <si>
    <t>TIC0</t>
  </si>
  <si>
    <t>TELEFONIA / TI</t>
  </si>
  <si>
    <t>TRB0</t>
  </si>
  <si>
    <t xml:space="preserve">OBRIGAÇÕES TRIBUTÁRIAS / SEGURO COLETIVO PARA ALUNOS / SEGURO ESTAGIÁRIOS / SEGURO CARROS OFICIAIS / SEGURO PREDIAL / IMPORTAÇÃO (TAXAS/SEGURO) </t>
  </si>
  <si>
    <t>TRP0</t>
  </si>
  <si>
    <t>MOTORISTA / PNEUS FROTA OFICIAL / ABASTECIMENTO FROTA OFICIAL / TRANSPORTE EVENTUAL / TRANSPORTE INTERCAMPUS / IMPORTAÇÃO (fretes e transportes) / PEDÁGIO</t>
  </si>
  <si>
    <t>TRP1</t>
  </si>
  <si>
    <t>PASSAGENS NACIONAIS / DIÁRIAS NACIONAIS / REEMBOLSO DE PASSAGENS TERRESTRES</t>
  </si>
  <si>
    <t>CNV0</t>
  </si>
  <si>
    <t>BOLSA CONVENIOS / PARCERIAS ACIC / FUNDAÇÃO DE APOIO</t>
  </si>
  <si>
    <t>FPG2</t>
  </si>
  <si>
    <t xml:space="preserve">AUXILIO FUNERAL / CONTRATACAO POR TEMPO DETERMINADO / BENEF.ASSIST. DO SERVIDOR E DO MILITAR / AUXILIO-ALIMENTACAO / AUXILIO-TRANSPORTE / INDENIZACOES E RESTITUICOES / DESPESAS DE EXERCICIOS ANTERIORES </t>
  </si>
  <si>
    <t>INT1</t>
  </si>
  <si>
    <t>BOLSAS CURSOS DE LÍNGUAS NETEL/BOLSA DE MOBILIDADE DE ESTUDANTES ESTRANGEIROS / BOLSA DE MOBILIDADE DE ESTUDANTES DA UFABC NO EXTERIOR</t>
  </si>
  <si>
    <t>SUBAÇÕES UFABC</t>
  </si>
  <si>
    <t>Descrição SUBAÇÃO</t>
  </si>
  <si>
    <t>COLAR PI e separar colunas SUBAÇÃO / AEO</t>
  </si>
  <si>
    <t>CUSTEIO ou INVESTIMENTO?</t>
  </si>
  <si>
    <t>LOA 2023 UFABC - Fonte TESOURO RP2</t>
  </si>
  <si>
    <t>G9</t>
  </si>
  <si>
    <t>CMCC - CONVÊNIOS/PARCERIAS</t>
  </si>
  <si>
    <t>H9</t>
  </si>
  <si>
    <t>CCNH - CONVÊNIOS/PARCERIAS</t>
  </si>
  <si>
    <t>E0 -&gt; PU - PREFEITURA UNIVERSITÁRIA</t>
  </si>
  <si>
    <t>Z0 -&gt; RESERVA DE CONTINGÊNCIA</t>
  </si>
  <si>
    <t>A0 -&gt; PROPES - PRÓ-REITORIA DE PESQUISA / CEM</t>
  </si>
  <si>
    <t>A1 -&gt; NÚCLEOS ESTRATÉGICOS</t>
  </si>
  <si>
    <t>A8 -&gt; PROPES - TRI</t>
  </si>
  <si>
    <t>B0 -&gt; GABINETE REITORIA</t>
  </si>
  <si>
    <t>B1 -&gt; AUDIN - AUDITORIA INTERNA</t>
  </si>
  <si>
    <t>B3 -&gt; PF - PROCURADORIA FEDERAL</t>
  </si>
  <si>
    <t>B4 -&gt; Projetos TRANSVERSAIS</t>
  </si>
  <si>
    <t>C0 -&gt; SG - SECRETARIA GERAL</t>
  </si>
  <si>
    <t>D0 -&gt; ACI - ASSESSORIA DE COMUNICAÇÃO E IMPRENSA</t>
  </si>
  <si>
    <t>D2 -&gt; ACI - SERVIÇOS GRÁFICOS * D.U.C</t>
  </si>
  <si>
    <t>D3 -&gt; ACI - SERVIÇOS DE TRADUÇÃO * D.U.C</t>
  </si>
  <si>
    <t>E1 -&gt; PU - MATERIAL DE EXPEDIENTE * D.U.C</t>
  </si>
  <si>
    <t>E2 -&gt; PU - MOBILIÁRIOS * D.U.C</t>
  </si>
  <si>
    <t>E3 -&gt; PU - INFRAESTRUTURA PREDIAL * D.U.C</t>
  </si>
  <si>
    <t>E4 -&gt; PU - LOCAÇÃO DE VEÍCULOS * D.U.C</t>
  </si>
  <si>
    <t>E5 -&gt; PU - BUFFET * D.U.C</t>
  </si>
  <si>
    <t>F0 -&gt; CECS - CENTRO DE ENG., MODELAGEM E CIÊNCIAS SOCIAIS APLICADAS</t>
  </si>
  <si>
    <t>F7 -&gt; CECS - COMPRAS COMPARTILHADAS</t>
  </si>
  <si>
    <t>F8 -&gt; CECS - TRI</t>
  </si>
  <si>
    <t>F9 -&gt; CECS - CONVÊNIOS/PARCERIAS</t>
  </si>
  <si>
    <t>G0 -&gt; CMCC - CENTRO DE MATEMÁTICA, COMPUTAÇÃO E COGNIÇÃO</t>
  </si>
  <si>
    <t>G7 -&gt; CMCC - COMPRAS COMPARTILHADAS</t>
  </si>
  <si>
    <t>G8 -&gt; CMCC - TRI</t>
  </si>
  <si>
    <t>G9 -&gt; CMCC - CONVÊNIOS/PARCERIAS</t>
  </si>
  <si>
    <t>H0 -&gt; CCNH - CENTRO DE CIÊNCIAS NATURAIS E HUMANAS</t>
  </si>
  <si>
    <t>H7 -&gt; CCNH - COMPRAS COMPARTILHADAS</t>
  </si>
  <si>
    <t>H8 -&gt; CCNH - TRI</t>
  </si>
  <si>
    <t>H9 -&gt; CCNH - CONVÊNIOS/PARCERIAS</t>
  </si>
  <si>
    <t>I0 -&gt; PROGRAD - PRÓ-REITORIA DE GRADUAÇÃO</t>
  </si>
  <si>
    <t>I8 -&gt; PROGRAD - TRI</t>
  </si>
  <si>
    <t>J0 -&gt; PROEC - PRÓ-REITORIA DE EXTENSÃO E CULTURA</t>
  </si>
  <si>
    <t>J1 -&gt; EDITORA DA UFABC</t>
  </si>
  <si>
    <t>J2 -&gt; PROEC - REALIZAÇÃO DE EVENTOS * D.U.C</t>
  </si>
  <si>
    <t>J8 -&gt; PROEC - TRI</t>
  </si>
  <si>
    <t>K0 -&gt; PROAD - PRÓ-REITORIA DE ADMINISTRAÇÃO</t>
  </si>
  <si>
    <t>K1 -&gt; PROAD - PASSAGENS * D.U.C</t>
  </si>
  <si>
    <t>L0 -&gt; PROPLADI - PRÓ-REITORIA DE PLAN. E DESENV. INSTITUCIONAL</t>
  </si>
  <si>
    <t>M0 -&gt; PROAP - PNAES</t>
  </si>
  <si>
    <t>M1 -&gt; PROAP - PRÓ-REITORIA DE POLÍTICAS AFIRMATIVAS</t>
  </si>
  <si>
    <t>M8 -&gt; PROAP - TRI</t>
  </si>
  <si>
    <t>N0 -&gt; ARI - ASSESSORIA DE RELAÇÕES INTERNACIONAIS</t>
  </si>
  <si>
    <t>P0 -&gt; PROPG - PRÓ-REITORIA DE PÓS-GRADUAÇÃO</t>
  </si>
  <si>
    <t>P8 -&gt; PROPG - TRI</t>
  </si>
  <si>
    <t>Q0 -&gt; BIBLIOTECA</t>
  </si>
  <si>
    <t>R0 -&gt; NTI - NÚCLEO DE TECNOLOGIA DA INFORMAÇÃO</t>
  </si>
  <si>
    <t>R1 -&gt; NTI - EQUIPAMENTO DE INFORMÁTICA * D.U.C</t>
  </si>
  <si>
    <t>R2 -&gt; NTI - SUPRIMENTO DE INFORMÁTICA * D.U.C</t>
  </si>
  <si>
    <t>S0 -&gt; SPO - SUPERINTENDÊNCIA DE OBRAS</t>
  </si>
  <si>
    <t>S1 -&gt; SPO - OBRAS SANTO ANDRÉ</t>
  </si>
  <si>
    <t>S2 -&gt; SPO - OBRAS SÃO BERNARDO DO CAMPO</t>
  </si>
  <si>
    <t>T0 -&gt; NETEL - NÚCLEO EDUCACIONAL DE TECNOLOGIAS E LÍNGUAS</t>
  </si>
  <si>
    <t>U0 -&gt; AGÊNCIA DE INOVAÇÃO</t>
  </si>
  <si>
    <t>V0 -&gt; SUGEPE - SUPERINTENDÊNCIA DE GESTÃO DE PESSOAS</t>
  </si>
  <si>
    <t>V1 -&gt; SUGEPE-FOLHA - PASEP + AUX. MORADIA</t>
  </si>
  <si>
    <t>V2 -&gt; SUGEPE - CONTRATAÇÃO DE ESTAGIÁRIOS * D.U.C</t>
  </si>
  <si>
    <t>V4 -&gt; SUGEPE - CAPACITAÇÃO</t>
  </si>
  <si>
    <t>Natureza da Despesa Detalhada</t>
  </si>
  <si>
    <t>Descrição NDD</t>
  </si>
  <si>
    <t>COLAR "DATA EMISSÃO" ATÉ "NDD" e SEPARAR DOIS 1ºs DÍGITOS NDD</t>
  </si>
  <si>
    <t>Descrição Nota de Empenho</t>
  </si>
  <si>
    <t>Resultado Primário (6 = Emendas Parlamentares)</t>
  </si>
  <si>
    <t>PROPG</t>
  </si>
  <si>
    <t>PROEC</t>
  </si>
  <si>
    <t>PROGRAD</t>
  </si>
  <si>
    <t>PROPES</t>
  </si>
  <si>
    <t>REITORIA</t>
  </si>
  <si>
    <t>B8</t>
  </si>
  <si>
    <t>CMCC</t>
  </si>
  <si>
    <t>CECS</t>
  </si>
  <si>
    <t>CCNH</t>
  </si>
  <si>
    <t>Para verificar o saldo atual, utilizar a planilha de consulta execução, aba "1. Resumo de Custeio"</t>
  </si>
  <si>
    <t>* O saldo acumulado reflete os créditos orçamentários distribuidos (não o saldo atual "distribuido - executado")</t>
  </si>
  <si>
    <t>Obs.: Os créditos devem ser utilizados prioritariamente na modalidade CUSTEIO</t>
  </si>
  <si>
    <t>-</t>
  </si>
  <si>
    <t>Total</t>
  </si>
  <si>
    <t>Saldo Acumulado (TRI )
Res Consuni 159</t>
  </si>
  <si>
    <t>Destinação do Crédito</t>
  </si>
  <si>
    <t>Assunto</t>
  </si>
  <si>
    <t>Data da distribuição</t>
  </si>
  <si>
    <t>GABINETE REITORIA - TRI</t>
  </si>
  <si>
    <t>B8 -&gt; GABINETE REITORIA - TRI</t>
  </si>
  <si>
    <t>FONTE (1050 RECURSOS PRÓPRIOS)</t>
  </si>
  <si>
    <t>Plano Interno</t>
  </si>
  <si>
    <t>COLAR VALORES</t>
  </si>
  <si>
    <t>COLAR "DATA EMISSÃO" ATÉ "PTRES"</t>
  </si>
  <si>
    <t>COLAR VALORES, COPIANDO COLUNA POR COLUNA</t>
  </si>
  <si>
    <t>COLAR "UNIDADE ORÇAMENTÁRIA" ATÉ "NDD"</t>
  </si>
  <si>
    <t>U8</t>
  </si>
  <si>
    <t>Data</t>
  </si>
  <si>
    <t>UTILIZAÇÃO</t>
  </si>
  <si>
    <t>8</t>
  </si>
  <si>
    <t>COM0</t>
  </si>
  <si>
    <t>LOA 2024 CUSTEIO</t>
  </si>
  <si>
    <t>AÇÕES CUSTEIO</t>
  </si>
  <si>
    <t>B/A</t>
  </si>
  <si>
    <t>C/B</t>
  </si>
  <si>
    <t>C/A</t>
  </si>
  <si>
    <t>FONTE/ORIGEM dos recursos CUSTEIO</t>
  </si>
  <si>
    <t>00PW (anuidades nacionais)</t>
  </si>
  <si>
    <t>20GK TOTAL</t>
  </si>
  <si>
    <t>LOA 2023 MEC - Recomposição orçamento das IFES (mês de abril)</t>
  </si>
  <si>
    <t>20GK (despesas acadêmicas)</t>
  </si>
  <si>
    <t>SUBTOTAL RECOMPOSIÇÃO ORÇAMENTÁRIA MEC</t>
  </si>
  <si>
    <t>20RK - Tesouro</t>
  </si>
  <si>
    <t>20RK -    Fonte 1050</t>
  </si>
  <si>
    <t>20RK - PASEP</t>
  </si>
  <si>
    <t>216H (auxílio moradia)</t>
  </si>
  <si>
    <t>4002 (PNAES)</t>
  </si>
  <si>
    <t>4572 (Capacitação)</t>
  </si>
  <si>
    <t>LOA 2024 INVESTIMENTO</t>
  </si>
  <si>
    <t>AÇÕES INVESTIMENTO</t>
  </si>
  <si>
    <t>FONTE/ORIGEM dos recursos INVESTIMENTO</t>
  </si>
  <si>
    <t>Distribuído início 2023</t>
  </si>
  <si>
    <t>Distribuído início 2023 + RAP
[A]</t>
  </si>
  <si>
    <t>Distribuição 2024 (número planilha)</t>
  </si>
  <si>
    <t>F/A</t>
  </si>
  <si>
    <t>F/B</t>
  </si>
  <si>
    <t>F/D</t>
  </si>
  <si>
    <t>DISTRIBUIÇÃO IDEAL</t>
  </si>
  <si>
    <t>DISTR PLANILHA SOBRE DISTR  2022</t>
  </si>
  <si>
    <t>DISTRI PLANILHA SOBRE LIQUIDADO 2022</t>
  </si>
  <si>
    <t>DISTRI PLANILHA SOBRE SOLICITADO 2023</t>
  </si>
  <si>
    <t>NETEL</t>
  </si>
  <si>
    <t>B6</t>
  </si>
  <si>
    <t>Projetos específicos emendas palamentares</t>
  </si>
  <si>
    <t>Valor distribuído</t>
  </si>
  <si>
    <t>SPO</t>
  </si>
  <si>
    <t>PU</t>
  </si>
  <si>
    <t>NTI</t>
  </si>
  <si>
    <t>(Reserva Contingência)</t>
  </si>
  <si>
    <t>AEO CÓDIGO</t>
  </si>
  <si>
    <t>Recebido (transferências de outras AEO + TRI)</t>
  </si>
  <si>
    <t>Transferido/saídas</t>
  </si>
  <si>
    <t>AEOs</t>
  </si>
  <si>
    <t>ACESSIBILIDADE</t>
  </si>
  <si>
    <t>ACE0</t>
  </si>
  <si>
    <t>AUXÍLIO ACESSIBILIDADE/CONTRATAÇÃO INTÉRPRETES DE LIBRAS</t>
  </si>
  <si>
    <t>ADMINISTRAÇÃO GERAL</t>
  </si>
  <si>
    <t>SUPRIMENTOS DE FUNDOS / PUBLICAÇÕES LEGAIS / ANUIDADES /ANOTAÇÃO DE RESPONSABILIDADE TÉCNICA/PROPRIEDADE INTELECTUAL  / CORREIOS / EXAMES PERIODICOS / AGENCIAMENTO DE TRANSPORTE INTERNACIONAL DE CARGAS/ DESEMBARAÇO ADUANEIRO / LAUDOS INSALUBRIDADE / CONSULTORIA</t>
  </si>
  <si>
    <t>ÁGUA / LUZ / GÁS (CONCESSIONÁRIAS)</t>
  </si>
  <si>
    <t>ASSISTÊNCIA - SOCIAIS</t>
  </si>
  <si>
    <t>ASSISTÊNCIA - PESQUISA</t>
  </si>
  <si>
    <t>BOLSAS DE INICIACAO CIENTIFICA / AUXILIO PARA EVENTOS ESTUDANTIS PESQUISA / AUXILIO PARA PARTICIPAÇÃO DE DOCENTES EM EVENTOS DE DIVULGAÇÃO CIENTIFICA E TECNOLÓGICA</t>
  </si>
  <si>
    <t>ASSISTÊNCIA - EXTENSÃO</t>
  </si>
  <si>
    <t xml:space="preserve">BOLSAS DE EXTENSAO / TAXA DE INSCRICAO DE EVENTOS / AUXILIO PARA EVENTO </t>
  </si>
  <si>
    <t>ASSISTÊNCIA - GRADUAÇÃO</t>
  </si>
  <si>
    <t>MONITORIA ACADEMICA DA GRADUACAO / MONITORIA SEMIPRESENCIAL / AUXILIO PARA EVENTOS ESTUDANTIS / AUXILIO PARA ATIVIDADE EXTRASSALA / AUXILIO ACESSIBILIDADE / MONITORIA INCLUSIVA</t>
  </si>
  <si>
    <t>ASSISTÊNCIA - PÓS-GRADUAÇÃO</t>
  </si>
  <si>
    <t>BOLSAS DE MESTRADO E DOUTORADO / PARTICIPACAO EM EVENTO CIENTIFICO / IMPRESSAO E POSTAGEM DE DISSERTACOES DE MESTRADO / IMPRESSAO E POSTAGEM DE TESES DE DOUTORADO</t>
  </si>
  <si>
    <t>ASSISTÊNCIA - RU</t>
  </si>
  <si>
    <t>POLÍTICA PERMANÊNCIA PÓS-GRADUAÇÃO</t>
  </si>
  <si>
    <t>ASS6</t>
  </si>
  <si>
    <t>AUXÍLIO DISCENTES</t>
  </si>
  <si>
    <t>AUXÍLIO DOCENTE E SERVIDORES</t>
  </si>
  <si>
    <t>ACERVO BIBLIOGRÁFICO</t>
  </si>
  <si>
    <t>CAPACITAÇÃO</t>
  </si>
  <si>
    <t>CURSOS E CONCURSOS</t>
  </si>
  <si>
    <t>CONVÊNIOS</t>
  </si>
  <si>
    <t>COMUNICAÇÃO E DIVULGAÇÃO INSTITUCIONAL</t>
  </si>
  <si>
    <t>ASSESSORIA PARA DIVULGAÇÃO CIENTÍFICA/BANCO DE IMAGENS /CONFECÇÃO DE BANNERS E FAIXAS/MAILING, CLIPPING/MONITORAMENTO DE REDES SOCIAIS/ Serviço de mensagens automatizadas para aplicativos/SERVIÇOS GRÁFICOS - IMPRESSÃO OFFSET.</t>
  </si>
  <si>
    <t>EQUIPAMENTOS - ÁREAS COMUNS</t>
  </si>
  <si>
    <t>EQUIPAMENTOS LABORATÓRIOS</t>
  </si>
  <si>
    <t>EVENTOS INSTITUCIONAIS</t>
  </si>
  <si>
    <t>FOLHA DE PAGAMENTO - GERAL</t>
  </si>
  <si>
    <t>FOLHA DE PAGAMENTO - BENEFÍCIOS</t>
  </si>
  <si>
    <t>INTERNACIONALIZAÇÃO</t>
  </si>
  <si>
    <t>INTERNACIONALIZAÇÃO - BOLSAS</t>
  </si>
  <si>
    <t>LIMPEZA E COPEIRAGEM</t>
  </si>
  <si>
    <t>LIMPEZA / COPEIRAGEM / COLETA DE LIXO INFECTANTE /MATERIAIS DE LIMPEZA (PAPEL TOALHA, HIGIÊNICO) / COPA (AÇUCAR, CAFÉ, COPOS)/BOMBONAS RESÍDUOS QUÍMICOS</t>
  </si>
  <si>
    <t>MATERIAIS DIDÁTICOS E SERVIÇOS - GRADUAÇÃO</t>
  </si>
  <si>
    <t>SERVICO DE ENCADERNACAO / VIDRARIAS / MATERIAL DE CONSUMO / RACAO PARA ANIMAIS / REVISTAS E JORNAIS PARA USO DIDÁTICO/ REAGENTES QUIMICOS / MATERIAIS DIVERSOS DE LABORATORIO/MANUTENÇÃO DE EQUIPAMENTOS</t>
  </si>
  <si>
    <t>MATERIAIS DIDÁTICOS E SERVIÇOS - PÓS-GRADUAÇÃO</t>
  </si>
  <si>
    <t>MATERIAIS DIDÁTICOS E SERVIÇOS - PESQUISA</t>
  </si>
  <si>
    <t>SERVICO DE ENCADERNACAO / VIDRARIAS / MATERIAL DE CONSUMO / RACAO PARA ANIMAIS / REVISTAS E JORNAIS PARA USO DIDÁTICO/ REAGENTES QUIMICOS / MATERIAIS DIVERSOS DE LABORATORIO / MATERIAIS PESQUISA NÚCLEOS ESTRATÉGICOS / EPIS PARA BIOTÉRIOS/MANUTENÇÃO DE EQUIPAMENTOS</t>
  </si>
  <si>
    <t>MATERIAIS DIDÁTICOS E SERVIÇOS - EXTENSÃO</t>
  </si>
  <si>
    <t>SERVICO DE ENCADERNACAO /MATERIAL DE CONSUMO / MATERIAL PARA ATIVIDADES CULTURAIS E DE EXTENSÃO / CORAL</t>
  </si>
  <si>
    <t>MATERIAIS DIDÁTICOS E SERVIÇOS - EDITORA</t>
  </si>
  <si>
    <t>LOCAÇÃO DE ESPAÇO EM ESTANDE COLETIVO/MATERIAL DE CONSUMO/MATERIAL PARA ATIVIDADES DA EDITORA/ REGISTRO ISBN/SERVICO DE ENCADERNACAO</t>
  </si>
  <si>
    <t>MATERIAIS DE CONSUMO NÃO ACADÊMICOS</t>
  </si>
  <si>
    <t>ALMOXARIFADO VIRTUAL/ CARIMBOS/ INSUMOS IMPRESSORA PLOTTER E IMPRESSORA 3D/MATERIAL DE SAÚDE (Ex. PROAP, DSQV, EPI) / MATERIAL DE EXPEDIENTE /MATERIAL ESPORTIVO /TINTAS</t>
  </si>
  <si>
    <t>MANUTENÇÃO</t>
  </si>
  <si>
    <t>GERENCIAMENTO ALMOXARIFADO / AR CONDICIONADO / COMBATE INCÊNDIO / CORTINAS / ELEVADORES / GERADORES DE ENERGIA / HIDRÁULICA / IMÓVEIS / INSTALAÇÕES ELÉTRICAS  / JARDINAGEM / MANUTENÇÃO PREDIAL / DESINSETIZAÇÃO / CHAVEIRO / INVENTÁRIO PATRIMONIAL/EQUIPAMENTOS ACADEMIA</t>
  </si>
  <si>
    <t>OBRAS E INSTALAÇÕES - CONSTRUÇÕES</t>
  </si>
  <si>
    <t>SERVICOS TECNICOS EM ENGENHARIA /EXECUCAO DAS OBRAS / ELABORACAO DOS ESTUDOS PRELIMINARES, PROJETOS BASICOS E EXECUTIVOS / CONSTRUCAO / GERENCIAMENTO DE OBRAS</t>
  </si>
  <si>
    <t>OBRAS E INSTALAÇÕES - MELHORIAS E REFORMAS</t>
  </si>
  <si>
    <t>REFORMA E ADEQUACAO</t>
  </si>
  <si>
    <t>RECEPÇÃO, PORTARIA E ZELADORIA</t>
  </si>
  <si>
    <t>SEGURANÇA E VIGILÂNCIA</t>
  </si>
  <si>
    <t>TECNOLOGIA DA INFORMAÇÃO E COMUNICAÇÃO</t>
  </si>
  <si>
    <t>OBRIGAÇÕES TRIBUTÁRIAS E SERVIÇOS FINANCEIROS</t>
  </si>
  <si>
    <t>TRANSPORTE / LOCOMOÇÃO</t>
  </si>
  <si>
    <t>DIÁRIAS / PASSAGENS</t>
  </si>
  <si>
    <t>*novos</t>
  </si>
  <si>
    <t>Distr. Atualizada recurso LOA UFABC 2024</t>
  </si>
  <si>
    <t>Crédito Disponível recurso LOA UFABC 2024</t>
  </si>
  <si>
    <t xml:space="preserve">Distribuição INICIAL 2024 LOA </t>
  </si>
  <si>
    <t>DIARIAS INTERNACIONAIS / PASSAGENS AEREAS INTERNACIONAIS / AUXILIO PARA EVENTOS INTERNACIONAIS / INSCRICAO PARA  EVENTOS INTERNACIONAIS / ANUIDADES ARI / ENCARGO DE CURSOS E CONCURSOS ARI / CURSOS DE LINGUAS NETEL</t>
  </si>
  <si>
    <t>AGÊNCIA DE INOVAÇÃO - TRI</t>
  </si>
  <si>
    <t xml:space="preserve"> </t>
  </si>
  <si>
    <t>Conta Corrente</t>
  </si>
  <si>
    <t>PROCV(X1480;'2.0 emp a liq (rpnp) e emp liq '!$Q$5:$S$579;2;FALSO)</t>
  </si>
  <si>
    <t>vira rpp</t>
  </si>
  <si>
    <t>vira rpnp ao final do ano</t>
  </si>
  <si>
    <t>RP  PROCESSADOS A PAGAR</t>
  </si>
  <si>
    <t>RP  PROCESSADOS PAGO</t>
  </si>
  <si>
    <t>RP  PROCESSADOS - VALOR INSCRITO (Total)</t>
  </si>
  <si>
    <t>23006.018154/2023-06</t>
  </si>
  <si>
    <t>TRI</t>
  </si>
  <si>
    <t>Docente ALFEU JOÃOZINHO SGUAREZI FILHO (CECS) - Atividade Remunerada</t>
  </si>
  <si>
    <t>23006.013586/2022-31</t>
  </si>
  <si>
    <t>Docente: WALLACE GUSMÃO FERREIRA - Atividade Remunerada</t>
  </si>
  <si>
    <t>23006.014327/2021-47</t>
  </si>
  <si>
    <t>Docente: ALFEU JOAOZINHO SGUAREZI FILHO (CECS) - Celebração de TCTC</t>
  </si>
  <si>
    <t>23006.010234/2023-13</t>
  </si>
  <si>
    <t>Docente: Anne Cristine Chinellato (CECS) - APPD&amp;I nº 19/2023</t>
  </si>
  <si>
    <t>23006.004369/2024-12</t>
  </si>
  <si>
    <t xml:space="preserve"> Docente: Conrado Augustus de Melo  - Atividade Remunerada   </t>
  </si>
  <si>
    <t>23006.002421/2017-77</t>
  </si>
  <si>
    <t>Docente:  Daniel Jonas Dezan (CECS) - Atividade Remunerada</t>
  </si>
  <si>
    <t>20.03.2025</t>
  </si>
  <si>
    <t>23006.003784/2024-59</t>
  </si>
  <si>
    <t>Docente: Klaus Frey (CECS) - Atividade Remunerada</t>
  </si>
  <si>
    <t>CUSTEIO 2025</t>
  </si>
  <si>
    <t>INVESTIMENTO 2025</t>
  </si>
  <si>
    <t>EMPENHOS LOA 2024 (EXECUTADO)
[B]</t>
  </si>
  <si>
    <t>Solicitado 2025
[D]</t>
  </si>
  <si>
    <t>RAP compondo orçamento 2025</t>
  </si>
  <si>
    <t>LOA 2025 CUSTEIO</t>
  </si>
  <si>
    <t>LOA 2025 INVESTIMENTO</t>
  </si>
  <si>
    <t>LOA 2024 UFABC - Fonte TESOURO RP 2 PNAES</t>
  </si>
  <si>
    <t>LOA 2024 UFABC - Fonte TESOURO RP 2 PASEP +  Auxílio Moradia</t>
  </si>
  <si>
    <t>LOA 2024 UFABC - Fonte TESOURO RP2 (demais rubricas)</t>
  </si>
  <si>
    <t>LOA 2024 UFABC - RECURSOS PRÓPRIOS</t>
  </si>
  <si>
    <t>LOA 2024 UFABC - EMENDAS PARLAMENTARES INDIVIDUAIS</t>
  </si>
  <si>
    <t>SUBTOTAL LOA 2024 UFABC</t>
  </si>
  <si>
    <t>LOA 2024 MEC - Recomposição orçamento das IFES (mês de abril)</t>
  </si>
  <si>
    <t>LOA 2024 MEC - Recomposição orçamento das IFES (mês de dezembro)</t>
  </si>
  <si>
    <t>PLOA (A)</t>
  </si>
  <si>
    <t>AUTÓGRAFO CONGRESSO (B)</t>
  </si>
  <si>
    <t>(B) /(A)</t>
  </si>
  <si>
    <t>00OU (anuidades internacionais)</t>
  </si>
  <si>
    <t>20GK (emendas RP6 -  impositivas)</t>
  </si>
  <si>
    <t>20RK TOTAL (ação guarda-chuva)</t>
  </si>
  <si>
    <t>20RK (emendas RP6 -  impositivas)</t>
  </si>
  <si>
    <t>21GS (Internacionalização)</t>
  </si>
  <si>
    <t>TOTAL CUSTEIO</t>
  </si>
  <si>
    <t>15R3 (Obras expansão)</t>
  </si>
  <si>
    <t>20GK (emenda discricionária RP2)</t>
  </si>
  <si>
    <t xml:space="preserve">Distribuição 2024 LOA 100% </t>
  </si>
  <si>
    <t>PROPOSTA DISTRIBUIÇÃO LOA 2025</t>
  </si>
  <si>
    <t>Obs. Bira</t>
  </si>
  <si>
    <t>Proposta  distribuição 2025 Daniel</t>
  </si>
  <si>
    <t>Obs. Daniel</t>
  </si>
  <si>
    <t>LIQUIDAÇÃO 2024</t>
  </si>
  <si>
    <t>RAP 2024 P/2025</t>
  </si>
  <si>
    <t>Aproxima da liquidação.</t>
  </si>
  <si>
    <t>SIG</t>
  </si>
  <si>
    <t>Gasto extra com PDI e atualização de materiais institucionais</t>
  </si>
  <si>
    <t>Sem contrato vigente</t>
  </si>
  <si>
    <t>RAP</t>
  </si>
  <si>
    <t>E6</t>
  </si>
  <si>
    <t>PU - PASSAGENS * D.U.C</t>
  </si>
  <si>
    <t>NÃO EXISTE MAIS A AEO, PASSOU PARA E6 - PU</t>
  </si>
  <si>
    <t>Carimbado</t>
  </si>
  <si>
    <t>Reduz conforme combinado em dez/24</t>
  </si>
  <si>
    <t>Dividido com DUC R1</t>
  </si>
  <si>
    <t>NTI - TI   D.U.C.</t>
  </si>
  <si>
    <t>ANO PASSADO, SÓ FOI DISTRIBUÍDO PARA R0 E R2</t>
  </si>
  <si>
    <t>NTI - SEGURANÇA DA INFORMAÇÃO * D.U.C</t>
  </si>
  <si>
    <t>CARIMBADO</t>
  </si>
  <si>
    <t>TED IVAN VALENTE PARA UNIFESP</t>
  </si>
  <si>
    <t>PLOA:</t>
  </si>
  <si>
    <t>LIQUIDAÇÕES 2024
[A]</t>
  </si>
  <si>
    <t>Distribuição 2025 LOA 100% Versão 1
[B]</t>
  </si>
  <si>
    <t>Distribuição 2025 (LOA+RAP)
[C]</t>
  </si>
  <si>
    <t xml:space="preserve">Distribuição INICIAL 2025 LOA UFABC </t>
  </si>
  <si>
    <t>E6 -&gt; PROAD - PASSAGENS * D.U.C</t>
  </si>
  <si>
    <t>NTI - DESPESAS APENAS DO NTI (CUSTEIO/INVESTIMENTO)</t>
  </si>
  <si>
    <t>NTI - TIC   D.U.C. (CUTEIO/INVESTIMENTO)</t>
  </si>
  <si>
    <t>NTI - SEGURANÇA DA INFORMAÇÃO - D.U.C. E NTI (INCLUSIVE) (CUSTEIO/INVESTIMENTO)</t>
  </si>
  <si>
    <t>22.04.2025</t>
  </si>
  <si>
    <t>23006.008034/2024-73</t>
  </si>
  <si>
    <t>Professor Danilo Justino Carastan (CECS)</t>
  </si>
  <si>
    <t>UFABC</t>
  </si>
  <si>
    <t>24.04.2025</t>
  </si>
  <si>
    <t>professor Dr. Wallace Gusmão Ferreira CECS</t>
  </si>
  <si>
    <t>Saldo Acumulado (Distribuição de Saldos Remanescentes de Projetos)
NOVA RESOLUÇÃO</t>
  </si>
  <si>
    <t>SALDO</t>
  </si>
  <si>
    <t>DISTRIBUIÇÃO TRI UFABC (NOVA RESOLUÇÃO)</t>
  </si>
  <si>
    <t>ACI</t>
  </si>
  <si>
    <t>30.04.2025</t>
  </si>
  <si>
    <t>23006.010990/2024-15</t>
  </si>
  <si>
    <t>Dr. Ronaldo Cristiano Prati (CMCC)</t>
  </si>
  <si>
    <t xml:space="preserve">Crédito Disponível recurso LOA UFABC 2025  </t>
  </si>
  <si>
    <t>Distr.  Atualizada recurso LOA UFABC 2025</t>
  </si>
  <si>
    <t>26.05</t>
  </si>
  <si>
    <t>23006.005995/2022-64</t>
  </si>
  <si>
    <t>Docente Fernando Carlos Giacomelli (CCNH)</t>
  </si>
  <si>
    <t>05.06</t>
  </si>
  <si>
    <t>23006.004107/2023-77</t>
  </si>
  <si>
    <t>Prof. Dr. Derval dos Santos Rosa (CECS)</t>
  </si>
  <si>
    <t>23.06</t>
  </si>
  <si>
    <t>23006.005207/2024-00</t>
  </si>
  <si>
    <t>Professor Geraldo Cardoso de Oliveira Neto (CECS)</t>
  </si>
  <si>
    <t>23006.021602/2024-21</t>
  </si>
  <si>
    <t>PROFESSORA MONICA YUKIE KUWAHARA (CECS)</t>
  </si>
  <si>
    <t>30.06</t>
  </si>
  <si>
    <t>23006.024047/2024-90</t>
  </si>
  <si>
    <t>professor Reinaldo Marcondes Orselli (CECS)</t>
  </si>
  <si>
    <t>08.07</t>
  </si>
  <si>
    <t>23006.000045/2025-96</t>
  </si>
  <si>
    <t>professora Fernanda Graziella Cardoso (CECS)</t>
  </si>
  <si>
    <t>25.07</t>
  </si>
  <si>
    <t>23006.022638/2023-41</t>
  </si>
  <si>
    <t>Dra. Itana Stiubiener (CMCC)</t>
  </si>
  <si>
    <t>04.08</t>
  </si>
  <si>
    <t>23006.001070/2025-97</t>
  </si>
  <si>
    <t>PROFESSORA AHDA GRILO PAVANI</t>
  </si>
  <si>
    <t>05.08</t>
  </si>
  <si>
    <t>R$ 3.239.18</t>
  </si>
  <si>
    <t>Professor Conrado Augustus de Melo (CECS</t>
  </si>
  <si>
    <t>Professora Anne Cristine Chinellato (CECS)</t>
  </si>
  <si>
    <t>11479/2025-11</t>
  </si>
  <si>
    <t>13332/2025-66</t>
  </si>
  <si>
    <t>06.10</t>
  </si>
  <si>
    <t>23006.008942/2025-48</t>
  </si>
  <si>
    <t xml:space="preserve">23006.021734/2023-72 </t>
  </si>
  <si>
    <t>29.10</t>
  </si>
  <si>
    <t xml:space="preserve"> Prof. Dr. Fúlvio Rieli Mendes</t>
  </si>
  <si>
    <t>23006.005138/2023-45</t>
  </si>
  <si>
    <t>Prof. Dr. Erik Gustavo Del Conte</t>
  </si>
  <si>
    <t>23006.026581/2022-79</t>
  </si>
  <si>
    <t>Prof. Dr. Romulo
Gonçalves Lins</t>
  </si>
  <si>
    <t>12.11</t>
  </si>
  <si>
    <t>13.11</t>
  </si>
  <si>
    <r>
      <rPr>
        <sz val="11"/>
        <color theme="1"/>
        <rFont val="Calibri"/>
        <family val="2"/>
        <scheme val="minor"/>
      </rPr>
      <t xml:space="preserve">23006.008920/2025-88  2025NC800005 TRANSFERENCIA: 975376  Liberado em 10.10:                </t>
    </r>
    <r>
      <rPr>
        <b/>
        <sz val="11"/>
        <color theme="1"/>
        <rFont val="Calibri"/>
        <family val="2"/>
        <scheme val="minor"/>
      </rPr>
      <t xml:space="preserve"> R$ 1.840.000,00            TRI em 12.11.2025:          </t>
    </r>
    <r>
      <rPr>
        <b/>
        <u/>
        <sz val="11"/>
        <color theme="1"/>
        <rFont val="Calibri"/>
        <family val="2"/>
        <scheme val="minor"/>
      </rPr>
      <t>R$ 160.000,00</t>
    </r>
  </si>
  <si>
    <r>
      <rPr>
        <sz val="11"/>
        <color theme="1"/>
        <rFont val="Calibri"/>
        <family val="2"/>
        <scheme val="minor"/>
      </rPr>
      <t xml:space="preserve">23006.020143/2025-40 2025NC000015 </t>
    </r>
    <r>
      <rPr>
        <b/>
        <sz val="11"/>
        <color theme="1"/>
        <rFont val="Calibri"/>
        <family val="2"/>
        <scheme val="minor"/>
      </rPr>
      <t xml:space="preserve">                     </t>
    </r>
    <r>
      <rPr>
        <sz val="11"/>
        <color theme="1"/>
        <rFont val="Calibri"/>
        <family val="2"/>
        <scheme val="minor"/>
      </rPr>
      <t xml:space="preserve"> Liberado em 07.10:  </t>
    </r>
    <r>
      <rPr>
        <b/>
        <sz val="11"/>
        <color theme="1"/>
        <rFont val="Calibri"/>
        <family val="2"/>
        <scheme val="minor"/>
      </rPr>
      <t xml:space="preserve">               R$ 161.000,00                TRI em 13.11.2025:          </t>
    </r>
    <r>
      <rPr>
        <b/>
        <u/>
        <sz val="11"/>
        <color theme="1"/>
        <rFont val="Calibri"/>
        <family val="2"/>
        <scheme val="minor"/>
      </rPr>
      <t>R$ 14.000,00</t>
    </r>
  </si>
  <si>
    <r>
      <rPr>
        <sz val="11"/>
        <color theme="1"/>
        <rFont val="Calibri"/>
        <family val="2"/>
        <scheme val="minor"/>
      </rPr>
      <t xml:space="preserve">23006.008915/2025-75 2025NC800012                           NUM. TRANSF.: 975760        Liberado em 08.07:                 </t>
    </r>
    <r>
      <rPr>
        <b/>
        <sz val="11"/>
        <color theme="1"/>
        <rFont val="Calibri"/>
        <family val="2"/>
        <scheme val="minor"/>
      </rPr>
      <t xml:space="preserve">R$ 656.053,66                 TRI em 13.11.2025:          </t>
    </r>
    <r>
      <rPr>
        <b/>
        <u/>
        <sz val="11"/>
        <color theme="1"/>
        <rFont val="Calibri"/>
        <family val="2"/>
        <scheme val="minor"/>
      </rPr>
      <t>R$ 52.484,29</t>
    </r>
  </si>
  <si>
    <t>Prof. Natalia Pirani Ghilard                       Projeto: Centro de Educação e Cooperação Socioambiental do Estado de São Paulo (CECSA-SP)</t>
  </si>
  <si>
    <t>Prof. Claudio Luís de Camargo Penteado                                  Projeto:               Observatório da Agricultura familiar nas redes</t>
  </si>
  <si>
    <t>Prof. Dra. Carolina Simões Galvanese.                Projeto:           Avaliação de impacto dos programas PAA-CDS e PAA-Leite</t>
  </si>
  <si>
    <t>VCAP0N01V4N</t>
  </si>
  <si>
    <t>VFPG0N01V1N</t>
  </si>
  <si>
    <t>M</t>
  </si>
  <si>
    <t>N19</t>
  </si>
  <si>
    <t>G01</t>
  </si>
  <si>
    <t>V</t>
  </si>
  <si>
    <t>N01</t>
  </si>
  <si>
    <t>NAO SE APLICA</t>
  </si>
  <si>
    <t>'-9</t>
  </si>
  <si>
    <t>00PW</t>
  </si>
  <si>
    <t>000A</t>
  </si>
  <si>
    <t>CONTRIBUICAO A ASSOCIACAO NACIONAL DOS DIRIGENTES DAS INSTITUICOES FEDERAIS DE ENSINO SUPERIOR (ANDIFES)</t>
  </si>
  <si>
    <t>154503</t>
  </si>
  <si>
    <t>FUNDACAO UNIVERSIDADE FEDERAL DO ABC</t>
  </si>
  <si>
    <t>1000000000</t>
  </si>
  <si>
    <t>138514</t>
  </si>
  <si>
    <t>0061</t>
  </si>
  <si>
    <t>CONTRIBUICAO A AGENCIA DE DESENVOLVIMENTO DO GRANDE ABC (ADABC)</t>
  </si>
  <si>
    <t>148889</t>
  </si>
  <si>
    <t>20RK</t>
  </si>
  <si>
    <t>0000</t>
  </si>
  <si>
    <t>FUNCIONAMENTO DE INSTITUICOES FEDERAIS DE ENSINO SUPERIOR</t>
  </si>
  <si>
    <t>252114</t>
  </si>
  <si>
    <t>252117</t>
  </si>
  <si>
    <t>20GK</t>
  </si>
  <si>
    <t>FOMENTO AS ACOES DE GRADUACAO, POS-GRADUACAO, ENSINO, PESQUISA E EXTENSAO - DESPESAS DIVERSAS</t>
  </si>
  <si>
    <t>4002</t>
  </si>
  <si>
    <t>0001</t>
  </si>
  <si>
    <t>PROGRAMA INCLUIR - ACESSIBILIDADE NA EDUCACAO SUPERIOR</t>
  </si>
  <si>
    <t>231251</t>
  </si>
  <si>
    <t>0002</t>
  </si>
  <si>
    <t>PNAES - DECRETO N. 7.234/2010 - DESPESAS DIVERSAS</t>
  </si>
  <si>
    <t>231254</t>
  </si>
  <si>
    <t>0003</t>
  </si>
  <si>
    <t>PNAES - DECRETO N. 7.234/2010 - AUXILIO FINANCEIRO A ESTUDANTE</t>
  </si>
  <si>
    <t>231256</t>
  </si>
  <si>
    <t>231247</t>
  </si>
  <si>
    <t>21GS</t>
  </si>
  <si>
    <t>INTERNACIONALIZACAO DA EDUCACAO SUPERIOR - DESPESAS DIVERSAS</t>
  </si>
  <si>
    <t>231248</t>
  </si>
  <si>
    <t>CONTRIBUICAO A ASSOCIACAO GRUPO COIMBRA DE UNIVERSIDADES BRASILEIRAS (GCUB)</t>
  </si>
  <si>
    <t>148804</t>
  </si>
  <si>
    <t>00UU</t>
  </si>
  <si>
    <t>0021</t>
  </si>
  <si>
    <t>CONTRIBUICAO A ORGANIZACAO UNIVERSITARIA INTERAMERICANA (OUI)</t>
  </si>
  <si>
    <t>259341</t>
  </si>
  <si>
    <t>231246</t>
  </si>
  <si>
    <t>IDIOMAS SEM FRONTEIRAS</t>
  </si>
  <si>
    <t>231253</t>
  </si>
  <si>
    <t>APOSENTADORIAS E PENSOES CIVIS DA UNIAO</t>
  </si>
  <si>
    <t>1</t>
  </si>
  <si>
    <t>3056000000</t>
  </si>
  <si>
    <t>ASSISTENCIA MEDICA E ODONTOLOGICA DE CIVIS - COMPLEMENTACAO DA UNIAO</t>
  </si>
  <si>
    <t>ASSISTENCIA MEDICA E ODONTOLOGICA DE CIVIS - COMPLEMENTACAO DA UNIAO - INATIVOS</t>
  </si>
  <si>
    <t>249861</t>
  </si>
  <si>
    <t>ASSISTENCIA PRE-ESCOLAR AOS DEPENDENTES DE SERVIDORES CIVIS E DE EMPREGADOS</t>
  </si>
  <si>
    <t>AUXILIO-TRANSPORTE DE CIVIS ATIVOS</t>
  </si>
  <si>
    <t>0005</t>
  </si>
  <si>
    <t>AUXILIO-ALIMENTACAO DE CIVIS ATIVOS</t>
  </si>
  <si>
    <t>0009</t>
  </si>
  <si>
    <t>AUXILIO-FUNERAL E NATALIDADE DE CIVIS</t>
  </si>
  <si>
    <t>ATIVOS CIVIS DA UNIAO</t>
  </si>
  <si>
    <t>CONTRIBUICAO DA UNIAO, DE SUAS AUTARQUIAS E FUNDACOES PARA O CUSTEIO DO REGIME DE PREVIDENCIA DOS SERVIDORES PUBLICOS FEDERAIS</t>
  </si>
  <si>
    <t>0</t>
  </si>
  <si>
    <t>CONCESSAO DE BOLSAS DE PESQUISA, EXTENSAO E MONITORIA AOS ESTUDANTES</t>
  </si>
  <si>
    <t>231250</t>
  </si>
  <si>
    <t>8282</t>
  </si>
  <si>
    <t>REESTRUTURACAO E MODERNIZACAO DAS INSTITUICOES FEDERAIS DE ENSINO SUPERIOR - DESPESAS DIVERSAS</t>
  </si>
  <si>
    <t>231249</t>
  </si>
  <si>
    <t>CONTRIBUICAO A ASSOCIACAO BRASILEIRA DE EDUCACAO INTERNACIONAL (FAUBAI)</t>
  </si>
  <si>
    <t>148803</t>
  </si>
  <si>
    <t>CONTRIBUICAO A ASSOCIACAO DE UNIVERSIDADES GRUPO MONTEVIDEO (AUGM)</t>
  </si>
  <si>
    <t>231262</t>
  </si>
  <si>
    <t>339039-9</t>
  </si>
  <si>
    <t>153031</t>
  </si>
  <si>
    <t>UNIFESP-UNIVERSIDADE FEDERAL DE SAO PAULO</t>
  </si>
  <si>
    <t>154049</t>
  </si>
  <si>
    <t>FUNDACAO UNIVERSIDADE FEDERAL DE SAO CARLOS</t>
  </si>
  <si>
    <t>156403</t>
  </si>
  <si>
    <t>FUFSCAR - SIN</t>
  </si>
  <si>
    <t>0004</t>
  </si>
  <si>
    <t>G19</t>
  </si>
  <si>
    <t>G20</t>
  </si>
  <si>
    <t>G23</t>
  </si>
  <si>
    <t>N21</t>
  </si>
  <si>
    <t>G21</t>
  </si>
  <si>
    <t>G22</t>
  </si>
  <si>
    <t>T19</t>
  </si>
  <si>
    <t>U19</t>
  </si>
  <si>
    <t>O19</t>
  </si>
  <si>
    <t>O20</t>
  </si>
  <si>
    <t>N20</t>
  </si>
  <si>
    <t>N22</t>
  </si>
  <si>
    <t>N95</t>
  </si>
  <si>
    <t>CNVO</t>
  </si>
  <si>
    <t>N41</t>
  </si>
  <si>
    <t>INTO</t>
  </si>
  <si>
    <t>N43</t>
  </si>
  <si>
    <t>22/04/2025</t>
  </si>
  <si>
    <t>23006.020094/2023-83</t>
  </si>
  <si>
    <t>154503263522025NE400057</t>
  </si>
  <si>
    <t>PAGAMENTOS REFERENTES AO EDITAL Nº3/2023 - PROAP - (23006.012634/2023-55). PROGRAMA DE AUXILIO MONITORIA INCLUSIVA 2025</t>
  </si>
  <si>
    <t>33901801</t>
  </si>
  <si>
    <t>BOLSAS DE ESTUDO NO PAIS</t>
  </si>
  <si>
    <t>2025NE40005701</t>
  </si>
  <si>
    <t>14/10/2025</t>
  </si>
  <si>
    <t>154503263522025NE400103</t>
  </si>
  <si>
    <t>PAGAMENTOS REFERENTES AO EDITAL Nº3/2023 - PROAP - (23006.012634/2023-55). PROGRAMA DE AUXILIO MONITORIA INCLUSIVA 2023</t>
  </si>
  <si>
    <t>2025NE40010301</t>
  </si>
  <si>
    <t>31/01/2025</t>
  </si>
  <si>
    <t>23006.020624/2024-74</t>
  </si>
  <si>
    <t>154503263522025NE400007</t>
  </si>
  <si>
    <t>ED. 05/2024 - PESQUISANDO DESDE O PRIMEIRO DIA ACOES AFIRMATIVAS - PDPD AF</t>
  </si>
  <si>
    <t>2025NE40000701</t>
  </si>
  <si>
    <t>11/09/2025</t>
  </si>
  <si>
    <t>23006.010256/2025-37</t>
  </si>
  <si>
    <t>154503263522025NE400097</t>
  </si>
  <si>
    <t>CONCESSAO DE BOLSAS PET-AF</t>
  </si>
  <si>
    <t>2025NE40009701</t>
  </si>
  <si>
    <t>30/10/2025</t>
  </si>
  <si>
    <t>23006.027260/2025-34</t>
  </si>
  <si>
    <t>154503263522025NE400109</t>
  </si>
  <si>
    <t>EDITAL 07/2025 - PESQUISANDO DESDE O PRIMEIRO DIA ACOES AFIRMATIVAS (PDPD-AF).</t>
  </si>
  <si>
    <t>2025NE40010901</t>
  </si>
  <si>
    <t>154503263522025NE400110</t>
  </si>
  <si>
    <t>2025NE40011001</t>
  </si>
  <si>
    <t>19/02/2025</t>
  </si>
  <si>
    <t>23006.016088/2024-11</t>
  </si>
  <si>
    <t>154503263522025NE400027</t>
  </si>
  <si>
    <t>PAGAMENTOS REFERENTES AO EDITAL Nº1/2024 - PROAP - (23006.010360/2024-41). PROGRAMA DE APOIO A ESTUDANTE DE GRADUACAO - MODALIDADE AUXILIO MORADIA</t>
  </si>
  <si>
    <t>2025NE40002701</t>
  </si>
  <si>
    <t>23006.016090/2024-81</t>
  </si>
  <si>
    <t>154503263522025NE400029</t>
  </si>
  <si>
    <t>PAGAMENTOS REFERENTES AO EDITAL Nº1/2024 - PROAP - (23006.010360/2024-41). PROGRAMA DE APOIO A ESTUDANTE DE GRADUACAO - MODALIDADE AUXILIO PERMANENCIA</t>
  </si>
  <si>
    <t>2025NE40002901</t>
  </si>
  <si>
    <t>23006.016949/2024-52</t>
  </si>
  <si>
    <t>154503263522025NE400028</t>
  </si>
  <si>
    <t>PAGAMENTOS REFERENTES AO EDITAL Nº01/2024- PROAP - (23006.010360/2024-41). PROGRAMA DE APOIO A ESTUDANTE DE GRADUACAO - MODALIDADE AUXILIO CRECHE</t>
  </si>
  <si>
    <t>2025NE40002801</t>
  </si>
  <si>
    <t>18/03/2025</t>
  </si>
  <si>
    <t>154503263522025NE400044</t>
  </si>
  <si>
    <t>2025NE40004401</t>
  </si>
  <si>
    <t>16/04/2025</t>
  </si>
  <si>
    <t>23006.016091/2024-26</t>
  </si>
  <si>
    <t>154503263522025NE400055</t>
  </si>
  <si>
    <t>PAGAMENTOS REFERENTES AO EDITAL Nº1/2024 - PROAP - (23006.010360/2024-41). PROGRAMA DE APOIO A ESTUDANTE DE GRADUACAO - MODALIDADE AUXILIO ALIMENTACAO</t>
  </si>
  <si>
    <t>REAL FOOD ALIMENTACAO LTDA</t>
  </si>
  <si>
    <t>33903941</t>
  </si>
  <si>
    <t>FORNECIMENTO DE ALIMENTACAO</t>
  </si>
  <si>
    <t>2025NE40005541</t>
  </si>
  <si>
    <t>154503263522025NE400056</t>
  </si>
  <si>
    <t>2025NE40005641</t>
  </si>
  <si>
    <t>04/06/2025</t>
  </si>
  <si>
    <t>23006.027124/2023-82</t>
  </si>
  <si>
    <t>154503263522025NE500036</t>
  </si>
  <si>
    <t>PAGAMENTOS REFERENTES AO EDITAL Nº7/2023 - PROAP - (23006.018604/2023-52). PROGRAMA DE AUXILIO ACESSIBILIDADE</t>
  </si>
  <si>
    <t>33901804</t>
  </si>
  <si>
    <t>AUXILIOS PARA DESENV. DE ESTUDOS E PESQUISAS</t>
  </si>
  <si>
    <t>2025NE50003604</t>
  </si>
  <si>
    <t>22/08/2025</t>
  </si>
  <si>
    <t>154503263522025NE400092</t>
  </si>
  <si>
    <t>2025NE40009201</t>
  </si>
  <si>
    <t>17/09/2025</t>
  </si>
  <si>
    <t>154503263522025NE500211</t>
  </si>
  <si>
    <t>PAGAMENTOS REFERENTES AO EDITAL Nº7/2023 - PROAP - (23006.018604/2023-52). PROGRAMA DE AUXILIO ACESSIBILIDADEFABC.</t>
  </si>
  <si>
    <t>2025NE50021104</t>
  </si>
  <si>
    <t>10/10/2025</t>
  </si>
  <si>
    <t>154503263522025NE400099</t>
  </si>
  <si>
    <t>2025NE40009941</t>
  </si>
  <si>
    <t>15/10/2025</t>
  </si>
  <si>
    <t>154503263522025NE400104</t>
  </si>
  <si>
    <t>2025NE40010401</t>
  </si>
  <si>
    <t>24/11/2025</t>
  </si>
  <si>
    <t>154503263522025NE400119</t>
  </si>
  <si>
    <t>2025NE40011901</t>
  </si>
  <si>
    <t>154503263522025NE400117</t>
  </si>
  <si>
    <t>PAGAMENTOS REFERENTES AO EDITAL Nº1/2024 - PROAP - (23006.010360/2024-41). PROGRAMA DE APOIO A ESTUDANTE DE GRADUACAO - MODALIDADE AUXILIO PERMANENCIA UFABC.</t>
  </si>
  <si>
    <t>2025NE40011701</t>
  </si>
  <si>
    <t>154503263522025NE400118</t>
  </si>
  <si>
    <t>2025NE40011801</t>
  </si>
  <si>
    <t>154503263522025NE400115</t>
  </si>
  <si>
    <t>2025NE40011541</t>
  </si>
  <si>
    <t>154503263522025NE400116</t>
  </si>
  <si>
    <t>2025NE40011641</t>
  </si>
  <si>
    <t>154503263522025NE400114</t>
  </si>
  <si>
    <t>PAGAMENTOS REFERENTES AO EDITAL Nº01/2024- PROAP - (23006.010360/2024-41). PROGRAMA DE APOIO A ESTUDANTE DE GRADUACAO - MODALIDADE AUXILIO CRECHE.</t>
  </si>
  <si>
    <t>2025NE40011401</t>
  </si>
  <si>
    <t>16/05/2025</t>
  </si>
  <si>
    <t>23006.010562/2025-73</t>
  </si>
  <si>
    <t>154503263522025NE400062</t>
  </si>
  <si>
    <t>PAGAMENTOS REFERENTES AO EDITAL Nº2/2025 - PROAP - (23006.007655/2025-11). PROGRAMA DE APOIO A ESTUDANTE DE GRADUACAO - MODALIDADE AUXILIO INSTALACAO</t>
  </si>
  <si>
    <t>2025NE40006201</t>
  </si>
  <si>
    <t>23/05/2025</t>
  </si>
  <si>
    <t>23006.011262/2025-10</t>
  </si>
  <si>
    <t>154503263522025NE400063</t>
  </si>
  <si>
    <t>PAGAMENTOS REFERENTES AO EDITAL Nº 01/2025  PROAP (23006.005226/2025-17) - PROGRAMA DE APOIO A ESTUDANTE DE GRADUACAO - MODALIDADE AUXILIO MORADIA</t>
  </si>
  <si>
    <t>2025NE40006301</t>
  </si>
  <si>
    <t>23006.011264/2025-09</t>
  </si>
  <si>
    <t>154503263522025NE400064</t>
  </si>
  <si>
    <t>PAGAMENTOS REFERENTES AO EDITAL Nº 01/2025 - PROAP -23006.005226/2025-17 - PROGRAMA DE APOIO A ESTUDANTE DE GRADUACAO - MODALIDADE AUXILIO PERMANENCIA</t>
  </si>
  <si>
    <t>2025NE40006401</t>
  </si>
  <si>
    <t>30/06/2025</t>
  </si>
  <si>
    <t>23006.011260/2025-12</t>
  </si>
  <si>
    <t>154503263522025NE400077</t>
  </si>
  <si>
    <t>PAGAMENTOS REFERENTES AO EDITAL Nº 01/2025 - PROAP (23006.005226/2025-17) - PROGRAMA DE APOIO A ESTUDANTE DE GRADUACAO - MODALIDADE AUXILIO CRECHE</t>
  </si>
  <si>
    <t>2025NE40007701</t>
  </si>
  <si>
    <t>20/08/2025</t>
  </si>
  <si>
    <t>154503263522025NE400090</t>
  </si>
  <si>
    <t>PAGAMENTOS REFERENTES AO EDITAL Nº 01/2025   PROAP (23006.005226/2025-17) - PROGRAMA DE APOIO A ESTUDANTE DE GRADUACAO - MODALIDADE AUXILIO MORADIA</t>
  </si>
  <si>
    <t>2025NE40009001</t>
  </si>
  <si>
    <t>154503263522025NE400091</t>
  </si>
  <si>
    <t>PAGAMENTOS REFERENTES AO EDITAL Nº 01/2025   PROAP (23006.005226/2025-17) - PROGRAMA DE APOIO A ESTUDANTE DE GRADUACAO - MODALIDADE AUXILIO PERMANENCIA</t>
  </si>
  <si>
    <t>2025NE40009101</t>
  </si>
  <si>
    <t>154503263522025NE400102</t>
  </si>
  <si>
    <t>PAGAMENTOS REFERENTES AO EDITAL Nº 01/2025  PROAP (23006.005226/2025-17) - PROGRAMA DE APOIO A ESTUDANTE DE GRADUACAO - MODALIDADE AUXILIO CRECHE</t>
  </si>
  <si>
    <t>2025NE40010201</t>
  </si>
  <si>
    <t>154503263522025NE400113</t>
  </si>
  <si>
    <t>PAGAMENTOS REFERENTES AO EDITAL Nº 01/2025 PROAP (23006.005226/2025-17) - PROGRAMA DE APOIO A ESTUDANTE DE GRADUACAO - MODALIDADE AUXILIO CRECHE.</t>
  </si>
  <si>
    <t>2025NE40011301</t>
  </si>
  <si>
    <t>154503263522025NE400112</t>
  </si>
  <si>
    <t>2025NE40011201</t>
  </si>
  <si>
    <t>154503263522025NE400111</t>
  </si>
  <si>
    <t>2025NE40011101</t>
  </si>
  <si>
    <t>04/02/2025</t>
  </si>
  <si>
    <t>23006.014850/2024-16</t>
  </si>
  <si>
    <t>154503263522025NE400011</t>
  </si>
  <si>
    <t>EDITAL 01/2024 - PROGRAMA DE INICIACAO CIENTIFICA - PIC</t>
  </si>
  <si>
    <t>2025NE40001101</t>
  </si>
  <si>
    <t>23006.014857/2024-38</t>
  </si>
  <si>
    <t>154503263522025NE400010</t>
  </si>
  <si>
    <t>EDITAL 02/2024 - PROGRAMA DE INICIACAO CIENTIFICA - PIC - ENSINO MEDIO (EM)</t>
  </si>
  <si>
    <t>2025NE40001001</t>
  </si>
  <si>
    <t>23006.014891/2024-11</t>
  </si>
  <si>
    <t>154503263522025NE400009</t>
  </si>
  <si>
    <t>EDITAL 04/2024 DE INICIACAO CIENTIFICA DA PROPES - PDPD (PESQUISANDO DESDE O PRIMEIRO DIA)</t>
  </si>
  <si>
    <t>2025NE40000901</t>
  </si>
  <si>
    <t>06/02/2025</t>
  </si>
  <si>
    <t>23006.005270/2023-57</t>
  </si>
  <si>
    <t>154503263522025NE400014</t>
  </si>
  <si>
    <t>PAGAMENTO DE BOLSISTAS PARA ATUACAO NA MODALIDADE DE BOLSA DE TREINAMENTO E APOIO TECNICO EM PESQUISA (TATP), DESTINADO AO PREENCHIMENTO DE VAGAS PARA ATENDIMENTO AOS BIOTERIOS DA PROPES/UFABC.</t>
  </si>
  <si>
    <t>2025NE40001401</t>
  </si>
  <si>
    <t>10/02/2025</t>
  </si>
  <si>
    <t>154503263522025NE400020</t>
  </si>
  <si>
    <t>2025NE40002001</t>
  </si>
  <si>
    <t>12/02/2025</t>
  </si>
  <si>
    <t>154503263522025NE400024</t>
  </si>
  <si>
    <t>PAGAMENTO DE BOLSISTAS PARA ATUACAO NA MODALIDADE DE BOLSA DE TREINAMENTO E APOIO TECNICO EM PESQUISA (TATP), DESTINADO AO PREENCHIMENTO DE VAGAS PARA ATENDIMENTO AOS BIOTERIOS DA PROPES/UFABC</t>
  </si>
  <si>
    <t>2025NE40002401</t>
  </si>
  <si>
    <t>26/02/2025</t>
  </si>
  <si>
    <t>23006.002518/2025-90</t>
  </si>
  <si>
    <t>154503263522025NE400033</t>
  </si>
  <si>
    <t>PAGAMENTO DE BOLSISTA PARA ATUACAO NA MODALIDADE DE BOLSA DE TREINAMENTO E APOIO TECNICO EM PESQUISA (TATP), DESTINADO AO PREENCHIMENTO DE VAGA PARA ATENDIMENTO AOS BIOTERIOS/SA - ED. 01/2025</t>
  </si>
  <si>
    <t>2025NE40003301</t>
  </si>
  <si>
    <t>23006.002520/2025-69</t>
  </si>
  <si>
    <t>154503263522025NE400032</t>
  </si>
  <si>
    <t>PAGAMENTO DE BOLSISTA PARA ATUACAO NA MODALIDADE DE BOLSA DE TREINAMENTO E APOIO TECNICO EM PESQUISA (TATP), DESTINADO AO PREENCHIMENTO DE VAGA PARA ATENDIMENTO DA CENTRAL COMPUTACIONAL MULTIUSUARIO DA PROPES/UFABC - ED. 02/2025</t>
  </si>
  <si>
    <t>2025NE40003201</t>
  </si>
  <si>
    <t>19/03/2025</t>
  </si>
  <si>
    <t>154503263522025NE400046</t>
  </si>
  <si>
    <t>2025NE40004601</t>
  </si>
  <si>
    <t>28/03/2025</t>
  </si>
  <si>
    <t>23006.002804/2025-55</t>
  </si>
  <si>
    <t>154503263522025NE400050</t>
  </si>
  <si>
    <t>PAGAMENTO DE BOLSISTAS PARA ATUACAO NA MODALIDADE DE BOLSA DE TREINAMENTO E APOIO TECNICO EM PESQUISA (TATP), DESTINADO AO PREENCHIMENTO DE VAGAS PARA ATENDIMENTO DA CENTRAL MULTIUSUARIO DE BIODIVERSIDADE E CONSERVACAO DA PROPES/UFABC - ED. 04/2025</t>
  </si>
  <si>
    <t>2025NE40005001</t>
  </si>
  <si>
    <t>154503263522025NE400051</t>
  </si>
  <si>
    <t>2025NE40005101</t>
  </si>
  <si>
    <t>10/06/2025</t>
  </si>
  <si>
    <t>154503263522025NE400068</t>
  </si>
  <si>
    <t>2025NE40006801</t>
  </si>
  <si>
    <t>03/07/2025</t>
  </si>
  <si>
    <t>154503263522025NE400078</t>
  </si>
  <si>
    <t>2025NE40007801</t>
  </si>
  <si>
    <t>22/10/2025</t>
  </si>
  <si>
    <t>23006.026886/2025-23</t>
  </si>
  <si>
    <t>154503263522025NE400106</t>
  </si>
  <si>
    <t>PAGAMENTO DE BOLSISTA PARA ATUACAO NA MODALIDADE DE BOLSA DE TREINAMENTO E APOIO TECNICO EM PESQUISA (TATP), DESTINADO AO PREENCHIMENTO DE VAGA PARA ATENDIMENTO AOS BIOTERIOS - ED. 16/2025</t>
  </si>
  <si>
    <t>2025NE40010601</t>
  </si>
  <si>
    <t>23006.027086/2025-20</t>
  </si>
  <si>
    <t>154503263522025NE400105</t>
  </si>
  <si>
    <t>EDITAL 06/2025 DE INICIACAO CIENTIFICA DA PROPES/DAPIC - BOLSAS PESQUISANDO DESDE O PRIMEIRO DIA (PDPD).</t>
  </si>
  <si>
    <t>2025NE40010501</t>
  </si>
  <si>
    <t>23006.002808/2025-33</t>
  </si>
  <si>
    <t>154503263522025NE400037</t>
  </si>
  <si>
    <t>PAGAMENTO DE BOLSISTAS PARA ATUACAO NA MODALIDADE DE BOLSA DE TREINAMENTO E APOIO TECNICO EM PESQUISA (TATP), DESTINADO AO PREENCHIMENTO DE VAGAS PARA ATENDIMENTO AOS NUCLEOS ESTRATEGICOS DE PESQUISA DA UFABC. - ED. 06/2025</t>
  </si>
  <si>
    <t>2025NE40003701</t>
  </si>
  <si>
    <t>23006.021278/2024-41</t>
  </si>
  <si>
    <t>154503263522025NE400025</t>
  </si>
  <si>
    <t>ED. 06/2024 - PESQUISANDO DESDE O PRIMEIRO DIA INICIACAO TECNOLOGICA E EM INOVACAO - PDPD ITI</t>
  </si>
  <si>
    <t>2025NE40002501</t>
  </si>
  <si>
    <t>11/03/2025</t>
  </si>
  <si>
    <t>154503263522025NE400040</t>
  </si>
  <si>
    <t>2025NE40004001</t>
  </si>
  <si>
    <t>154503263522025NE400041</t>
  </si>
  <si>
    <t>2025NE40004101</t>
  </si>
  <si>
    <t>24/10/2025</t>
  </si>
  <si>
    <t>23006.027262/2025-23</t>
  </si>
  <si>
    <t>154503263522025NE400108</t>
  </si>
  <si>
    <t>EDITAL 08/2025 - PESQUISANDO DESDE O PRIMEIRO DIA INICIACAO TECNOLOGICA E EM INOVACAO (PDPD-ITI)</t>
  </si>
  <si>
    <t>2025NE40010801</t>
  </si>
  <si>
    <t>27/08/2025</t>
  </si>
  <si>
    <t>23006.020340/2025-69</t>
  </si>
  <si>
    <t>154503263522025NE400094</t>
  </si>
  <si>
    <t>EDITAL 01/2025 - PROGRAMA DE INICIACAO CIENTIFICA - PIC</t>
  </si>
  <si>
    <t>2025NE40009401</t>
  </si>
  <si>
    <t>23006.020343/2025-01</t>
  </si>
  <si>
    <t>154503263522025NE400093</t>
  </si>
  <si>
    <t>EDITAL 02/2025 - PROGRAMA DE INICIACAO CIENTIFICA - PIC - ENSINO MEDIO (EM).</t>
  </si>
  <si>
    <t>2025NE40009301</t>
  </si>
  <si>
    <t>08/05/2025</t>
  </si>
  <si>
    <t>23006.010295/2025-34</t>
  </si>
  <si>
    <t>154503263522025NE400059</t>
  </si>
  <si>
    <t>CONCESSAO DE BOLSAS PARA AS ACOES PROPRIAS - EDITAL: 50/2025</t>
  </si>
  <si>
    <t>2025NE40005901</t>
  </si>
  <si>
    <t>23006.010297/2025-23</t>
  </si>
  <si>
    <t>154503263522025NE400058</t>
  </si>
  <si>
    <t>CONCESSAO DE BOLSAS PARA AS ACOES ESTRATEGICAS - EDITAL Nº 52/2025 - PROEC</t>
  </si>
  <si>
    <t>2025NE40005801</t>
  </si>
  <si>
    <t>09/06/2025</t>
  </si>
  <si>
    <t>154503263522025NE400065</t>
  </si>
  <si>
    <t>2025NE40006501</t>
  </si>
  <si>
    <t>11/06/2025</t>
  </si>
  <si>
    <t>154503263522025NE400069</t>
  </si>
  <si>
    <t>2025NE40006901</t>
  </si>
  <si>
    <t>24/06/2025</t>
  </si>
  <si>
    <t>154503263522025NE400075</t>
  </si>
  <si>
    <t>2025NE40007501</t>
  </si>
  <si>
    <t>154503263522025NE400074</t>
  </si>
  <si>
    <t>2025NE40007401</t>
  </si>
  <si>
    <t>14/01/2025</t>
  </si>
  <si>
    <t xml:space="preserve"> 23006.000036/2025-0</t>
  </si>
  <si>
    <t>154503263522025NE400001</t>
  </si>
  <si>
    <t>CONCESSAO DE BOLSAS PARA A ACAO ESCOLA PREPARATORIA - GESTORES - EDITAL Nº 89/2024 - PROEC.</t>
  </si>
  <si>
    <t>2025NE40000101</t>
  </si>
  <si>
    <t>07/02/2025</t>
  </si>
  <si>
    <t>23006.000036/2025-03</t>
  </si>
  <si>
    <t>154503263522025NE400019</t>
  </si>
  <si>
    <t>2025NE40001901</t>
  </si>
  <si>
    <t>12/03/2025</t>
  </si>
  <si>
    <t>23006.005012/2025-32</t>
  </si>
  <si>
    <t>154503263522025NE400042</t>
  </si>
  <si>
    <t>CONCESSAO DE BOLSAS PARA A ACAO ESCOLA PREPARATORIA - INSTRUTORES - EDITAL Nº 7/2025 - PROEC</t>
  </si>
  <si>
    <t>2025NE40004201</t>
  </si>
  <si>
    <t>154503263522025NE400066</t>
  </si>
  <si>
    <t>2025NE40006601</t>
  </si>
  <si>
    <t>154503263522025NE400067</t>
  </si>
  <si>
    <t>2025NE40006701</t>
  </si>
  <si>
    <t>05/02/2025</t>
  </si>
  <si>
    <t>23006.019533/2024-96</t>
  </si>
  <si>
    <t>154503263522025NE400012</t>
  </si>
  <si>
    <t>PAGAMENTO DE BOLSAS DO PROGRAMA DE ENSINO E APRENDIZAGEM TUTORIAL - PEAT 2024.</t>
  </si>
  <si>
    <t>2025NE40001201</t>
  </si>
  <si>
    <t>23006.001914/2025-08</t>
  </si>
  <si>
    <t>154503263522025NE400017</t>
  </si>
  <si>
    <t>GESTAO DE BOLSAS PROJETO DE MATEMATICA E FISICA - DEAT 2025</t>
  </si>
  <si>
    <t>2025NE40001701</t>
  </si>
  <si>
    <t>154503263522025NE400018</t>
  </si>
  <si>
    <t>2025NE40001801</t>
  </si>
  <si>
    <t>14/02/2025</t>
  </si>
  <si>
    <t>23006.003185/2025-16</t>
  </si>
  <si>
    <t>154503263522025NE400026</t>
  </si>
  <si>
    <t>PAGAMENTO BOLSA PEC-G - 2025</t>
  </si>
  <si>
    <t>2025NE40002601</t>
  </si>
  <si>
    <t>23006.005302/2025-86</t>
  </si>
  <si>
    <t>154503263522025NE400043</t>
  </si>
  <si>
    <t>GESTAO DE BOLSAS DO PROJETO Q-ZERO 2025</t>
  </si>
  <si>
    <t>2025NE40004301</t>
  </si>
  <si>
    <t>14/07/2025</t>
  </si>
  <si>
    <t>154503263522025NE400079</t>
  </si>
  <si>
    <t>PROMISAES - PORTARIA MEC N. 745/2012 - AUXILIO FINANCEIRO A ESTUDANTE ESTRANGEIRO BENEFICIARIO DO PEC-G</t>
  </si>
  <si>
    <t>259340</t>
  </si>
  <si>
    <t>2025NE40007901</t>
  </si>
  <si>
    <t>154503263522025NE400060</t>
  </si>
  <si>
    <t>CONCESSAO DE BOLSAS PET-AF.</t>
  </si>
  <si>
    <t>2025NE40006001</t>
  </si>
  <si>
    <t>29/07/2025</t>
  </si>
  <si>
    <t>154503263522025NE400081</t>
  </si>
  <si>
    <t>2025NE40008101</t>
  </si>
  <si>
    <t>23006.003606/2025-17</t>
  </si>
  <si>
    <t>154503263522025NE400030</t>
  </si>
  <si>
    <t>GESTAO DE BOLSAS - PROGRAMA DE MELHORIA DO ENSINO NA GRADUACAO - PMEG 2025</t>
  </si>
  <si>
    <t>2025NE40003001</t>
  </si>
  <si>
    <t>154503263522025NE400031</t>
  </si>
  <si>
    <t>2025NE40003101</t>
  </si>
  <si>
    <t>08/08/2025</t>
  </si>
  <si>
    <t>154503263522025NE400082</t>
  </si>
  <si>
    <t>2025NE40008201</t>
  </si>
  <si>
    <t>13/05/2025</t>
  </si>
  <si>
    <t>23006.005196/2023-79</t>
  </si>
  <si>
    <t>154503263522025NE400061</t>
  </si>
  <si>
    <t>PAGAMENTO DE BOLSAS DE TUTORIA PARA OS CURSOS DE CAPACITACAO DO NETEL - FTEAD, DOCENCIA COM TECNOLOGIAS.</t>
  </si>
  <si>
    <t>2025NE40006101</t>
  </si>
  <si>
    <t>154503263522025NE400083</t>
  </si>
  <si>
    <t>2025NE40008301</t>
  </si>
  <si>
    <t>23006.025695/2025-44</t>
  </si>
  <si>
    <t>154503263522025NE400100</t>
  </si>
  <si>
    <t>GESTAO DE BOLSAS - PEAT 2025 - PROGRAD.</t>
  </si>
  <si>
    <t>2025NE40010001</t>
  </si>
  <si>
    <t>154503263522025NE400101</t>
  </si>
  <si>
    <t>GESTAO DE BOLSAS - PEAT 2025 - PROGRAD</t>
  </si>
  <si>
    <t>2025NE40010101</t>
  </si>
  <si>
    <t>23006.027292/2022-97</t>
  </si>
  <si>
    <t>154503263522025NE400021</t>
  </si>
  <si>
    <t>CONCESSAO DE BOLSAS PARA DISCENTES DA POS-GRADUACAO DA UFABC (PROPG)</t>
  </si>
  <si>
    <t>2025NE40002101</t>
  </si>
  <si>
    <t>154503263522025NE400022</t>
  </si>
  <si>
    <t>2025NE40002201</t>
  </si>
  <si>
    <t>18/06/2025</t>
  </si>
  <si>
    <t xml:space="preserve"> 23006.027292/2022-9</t>
  </si>
  <si>
    <t>154503263522025NE400071</t>
  </si>
  <si>
    <t>2025NE40007101</t>
  </si>
  <si>
    <t>154503263522025NE400070</t>
  </si>
  <si>
    <t>2025NE40007001</t>
  </si>
  <si>
    <t>154503263522025NE400023</t>
  </si>
  <si>
    <t>2025NE40002301</t>
  </si>
  <si>
    <t>154503263522025NE400072</t>
  </si>
  <si>
    <t>2025NE40007201</t>
  </si>
  <si>
    <t>154503263522025NE400073</t>
  </si>
  <si>
    <t>2025NE40007301</t>
  </si>
  <si>
    <t>23006.016512/2022-57</t>
  </si>
  <si>
    <t>154503263522025NE450002</t>
  </si>
  <si>
    <t>CONCESSAO DE SUBSIDIO PARA PAGAMENTO DE REFEICOES NO RESTAURANTE UNIVERSITARIO PARA ALUNOS DA GRADUACAO DA UFABC. DECORRENTE DO PROCESSO 23006.003721/2022-31, QUE TRATA DA CONTRATACAO DE EMPRESA PARA PREPARO E FORNECIMENTO DE REFEICAO</t>
  </si>
  <si>
    <t>2025NE45000241</t>
  </si>
  <si>
    <t>27/11/2025</t>
  </si>
  <si>
    <t>154503263522025NE450005</t>
  </si>
  <si>
    <t>CONCESSAO DE SUBSIDIO PARA PAGAMENTO DE REFEICOES NO RESTAURANTE UNIVERSITARIO PARA ALUNOS DA GRADUACAO DA UFABC. DECORRENTE DO PROCESSO 23006.003721/2022-31, QUE TRATA DA CONTRATACAO DE EMPRESA PARA PREPARO E FORNECIMENTO DE REFEICAO.</t>
  </si>
  <si>
    <t>2025NE45000541</t>
  </si>
  <si>
    <t>19/08/2025</t>
  </si>
  <si>
    <t>154503263522025NE450004</t>
  </si>
  <si>
    <t>1050000107</t>
  </si>
  <si>
    <t>2025NE45000441</t>
  </si>
  <si>
    <t>27/03/2025</t>
  </si>
  <si>
    <t>23006.021538/2022-17</t>
  </si>
  <si>
    <t>154503263522025NE450001</t>
  </si>
  <si>
    <t>CONCESSAO DE SUBSIDIO PARA PAGAMENTO DE REFEICOES NO RESTAURANTE UNIVERSITARIO PARA ALUNOS DA POS-GRADUACAO DA UFABC. DECORRENTE DO PROCESSO 23006.003721/2022-31, QUE TRATA DA CONTRATACAO DE EMPRESA PARA PREPARO E FORNECIMENTO DE REFEICAO.</t>
  </si>
  <si>
    <t>2025NE45000141</t>
  </si>
  <si>
    <t>23006.004951/2025-60</t>
  </si>
  <si>
    <t>154503263522025NE500009</t>
  </si>
  <si>
    <t>AUXILIO A ATIVIDADE EXTRASSALA  - DOCENTE: THAIS TARTALHA DO NASCIMENTO LOMBARDI</t>
  </si>
  <si>
    <t>THAIS TARTALHA DO NASCIMENTO LOMBARDI</t>
  </si>
  <si>
    <t>2025NE50000904</t>
  </si>
  <si>
    <t>23006.005285/2025-87</t>
  </si>
  <si>
    <t>154503263522025NE500011</t>
  </si>
  <si>
    <t>SOLICITACAO DE AUXILIO A ATIVIDADE EXTRASSALA - PROF. CHRISTIAN RICARDO RIBEIRO</t>
  </si>
  <si>
    <t>CHRISTIAN RICARDO RIBEIRO</t>
  </si>
  <si>
    <t>2025NE50001104</t>
  </si>
  <si>
    <t>11/07/2025</t>
  </si>
  <si>
    <t>23006.014726/2025-31</t>
  </si>
  <si>
    <t>154503263522025NE500064</t>
  </si>
  <si>
    <t>AUXILIO A ATIVIDADE EXTRASSALA - VISITA DE CAMPO DA DISCIPLINA DE AVALIACAO DE IMPACTOS AMBIENTAIS 2025.2 - PROFA. GABRIELA FARIAS ASMUS</t>
  </si>
  <si>
    <t>GABRIELA FARIAS ASMUS</t>
  </si>
  <si>
    <t>2025NE50006404</t>
  </si>
  <si>
    <t>27/01/2025</t>
  </si>
  <si>
    <t>23006.027891/2024-72</t>
  </si>
  <si>
    <t>154503263522025NE500000</t>
  </si>
  <si>
    <t>AUXILIO EVENTOS ESTUDANTIS DE CARATER CIENTIFICO, ACADEMICO OU TECNOLOGICO - DISCENTE: LEONARDO TICIANO PIRES FERNANDEZ</t>
  </si>
  <si>
    <t>LEONARDO TICIANO PIRES FERNANDEZ</t>
  </si>
  <si>
    <t>2025NE50000004</t>
  </si>
  <si>
    <t>10/03/2025</t>
  </si>
  <si>
    <t>23006.003190/2025-29</t>
  </si>
  <si>
    <t>154503263522025NE500005</t>
  </si>
  <si>
    <t>AUXILIO EVENTOS ESTUDANTIS DE CARATER CIENTIFICO, ACADEMICO OU TECNOLOGICO - 5° CONGRESSO CARIBEÑO DE INVESTIGACION EDUCATIVA - DISCENTE FELIPE SIQUEIRA MINHOLI - CPF: 502.163.888-21</t>
  </si>
  <si>
    <t>FELIPE SIQUEIRA MINHOLI</t>
  </si>
  <si>
    <t>2025NE50000504</t>
  </si>
  <si>
    <t>23006.003353/2025-73</t>
  </si>
  <si>
    <t>154503263522025NE500006</t>
  </si>
  <si>
    <t>AUXILIO EVENTOS ESTUDANTIS DE CARATER CIENTIFICO, ACADEMICO OU TECNOLOGICO - XXI SIMPOSIO BRASILEIRO DE SENSORIAMENTO REMOTO - DISCENTE ALAN YUKIO SUZUKI - CPF 498.139.458-69</t>
  </si>
  <si>
    <t>ALAN YUKIO SUZUKI</t>
  </si>
  <si>
    <t>2025NE50000604</t>
  </si>
  <si>
    <t>13/03/2025</t>
  </si>
  <si>
    <t>23006.003867/2025-29</t>
  </si>
  <si>
    <t>154503263522025NE500007</t>
  </si>
  <si>
    <t>AUXILIO EVENTOS ESTUDANTIS DE CARATER CIENTIFICO, ACADEMICO OU TECNOLOGICO - XXI SIMPOSIO BRASILEIRO DE SENSORIAMENTO REMOTO - DISCENTE LEONARDO HIROSHI TAMASHIRO - CPF: 480.807.618-76</t>
  </si>
  <si>
    <t>LEONARDO HIROSHI TAMASHIRO</t>
  </si>
  <si>
    <t>2025NE50000704</t>
  </si>
  <si>
    <t>14/03/2025</t>
  </si>
  <si>
    <t>23006.003243/2025-10</t>
  </si>
  <si>
    <t>154503263522025NE500008</t>
  </si>
  <si>
    <t>AUXILIO EVENTOS ESTUDANTIS DE CARATER CIENTIFICO, ACADEMICO OU TECNOLOGICO - SAE AERO DESIGN WEST - EQUIPE HARPIA AERODESIGN UFABC</t>
  </si>
  <si>
    <t>2025NE50000804</t>
  </si>
  <si>
    <t>23006.004045/2025-65</t>
  </si>
  <si>
    <t>154503263522025NE500010</t>
  </si>
  <si>
    <t>AUXILIO EVENTOS ESTUDANTIS DE CARATER CIENTIFICO, ACADEMICO OU TECNOLOGICO - 8° CONGRESSO SUL-AMERICANO DE RESIDUOS SOLIDOS E SUSTENTABILIDADE - VICTOR OLIVEIRA BISPO - CPF: 378.886.578-42</t>
  </si>
  <si>
    <t>VICTOR OLIVEIRA BISPO</t>
  </si>
  <si>
    <t>2025NE50001004</t>
  </si>
  <si>
    <t>09/04/2025</t>
  </si>
  <si>
    <t>23006.004894/2025-19</t>
  </si>
  <si>
    <t>154503263522025NE500014</t>
  </si>
  <si>
    <t>AUXILIO EVENTOS ESTUDANTIS DE CARATER CIENTIFICO, ACADEMICO OU TECNOLOGICO - NICOLAS BERNARDO MATOS - CPF: 464.164.968-52</t>
  </si>
  <si>
    <t>NICOLAS BERNARDO MATOS</t>
  </si>
  <si>
    <t>2025NE50001404</t>
  </si>
  <si>
    <t>23006.006071/2025-28</t>
  </si>
  <si>
    <t>154503263522025NE500015</t>
  </si>
  <si>
    <t>AUXILIO EVENTOS ESTUDANTIS DE CARATER CIENTIFICO, ACADEMICO OU TECNOLOGICO</t>
  </si>
  <si>
    <t>NICOLE PAVANELI OOMURA</t>
  </si>
  <si>
    <t>2025NE50001504</t>
  </si>
  <si>
    <t>10/04/2025</t>
  </si>
  <si>
    <t>23006.007231/2025-56</t>
  </si>
  <si>
    <t>154503263522025NE500016</t>
  </si>
  <si>
    <t>SABRINA OLIVEIRA SANTOS</t>
  </si>
  <si>
    <t>2025NE50001604</t>
  </si>
  <si>
    <t>14/04/2025</t>
  </si>
  <si>
    <t>23006.006499/2025-71</t>
  </si>
  <si>
    <t>154503263522025NE500020</t>
  </si>
  <si>
    <t>AUXILIO EVENTOS ESTUDANTIS DE CARATER CIENTIFICO, ACADEMICO OU TECNOLOGICO.</t>
  </si>
  <si>
    <t>ELTON CONCEICAO DOS SANTOS</t>
  </si>
  <si>
    <t>2025NE50002004</t>
  </si>
  <si>
    <t>23006.007003/2025-86</t>
  </si>
  <si>
    <t>154503263522025NE500019</t>
  </si>
  <si>
    <t>LUIS HENRIQUE CRACCO</t>
  </si>
  <si>
    <t>2025NE50001904</t>
  </si>
  <si>
    <t>23006.007186/2025-30</t>
  </si>
  <si>
    <t>154503263522025NE500018</t>
  </si>
  <si>
    <t>LUCAS DOS SANTOS ROCHA</t>
  </si>
  <si>
    <t>2025NE50001804</t>
  </si>
  <si>
    <t>23006.007244/2025-25</t>
  </si>
  <si>
    <t>154503263522025NE500017</t>
  </si>
  <si>
    <t>CINDY PRATA MIRANDA</t>
  </si>
  <si>
    <t>2025NE50001704</t>
  </si>
  <si>
    <t>15/04/2025</t>
  </si>
  <si>
    <t>23006.007102/2025-68</t>
  </si>
  <si>
    <t>154503263522025NE500021</t>
  </si>
  <si>
    <t>LUIZ FELIPE DOS ANJOS</t>
  </si>
  <si>
    <t>2025NE50002104</t>
  </si>
  <si>
    <t>23006.007831/2025-14</t>
  </si>
  <si>
    <t>154503263522025NE500030</t>
  </si>
  <si>
    <t>PEDRO ENRICO HABYAK TESSER</t>
  </si>
  <si>
    <t>2025NE50003004</t>
  </si>
  <si>
    <t>23006.008178/2025-19</t>
  </si>
  <si>
    <t>154503263522025NE500029</t>
  </si>
  <si>
    <t>ISABELA DIAS CASTRO</t>
  </si>
  <si>
    <t>2025NE50002904</t>
  </si>
  <si>
    <t>23006.008399/2025-89</t>
  </si>
  <si>
    <t>154503263522025NE500028</t>
  </si>
  <si>
    <t>SERGIO DONATO CAMACHO DO NASCIMENTO</t>
  </si>
  <si>
    <t>2025NE50002804</t>
  </si>
  <si>
    <t>21/05/2025</t>
  </si>
  <si>
    <t>23006.008198/2025-81</t>
  </si>
  <si>
    <t>154503263522025NE500031</t>
  </si>
  <si>
    <t>VICTOR HUGO DA SILVA</t>
  </si>
  <si>
    <t>2025NE50003104</t>
  </si>
  <si>
    <t>23006.008652/2025-02</t>
  </si>
  <si>
    <t>154503263522025NE500033</t>
  </si>
  <si>
    <t>GIOVANNA PIRES BERNARDINELLI GITTI</t>
  </si>
  <si>
    <t>2025NE50003304</t>
  </si>
  <si>
    <t>05/06/2025</t>
  </si>
  <si>
    <t>23006.009021/2025-01</t>
  </si>
  <si>
    <t>154503263522025NE500037</t>
  </si>
  <si>
    <t>2025NE50003704</t>
  </si>
  <si>
    <t>23006.011702/2025-21</t>
  </si>
  <si>
    <t>154503263522025NE500039</t>
  </si>
  <si>
    <t>CAIO ANDRADE MEDINA</t>
  </si>
  <si>
    <t>2025NE50003904</t>
  </si>
  <si>
    <t>23006.012147/2025-54</t>
  </si>
  <si>
    <t>154503263522025NE500038</t>
  </si>
  <si>
    <t>AUXILIO EVENTOS ESTUDANTIS DE CARATER CIENTIFICO, ACADEMICO OU TECNOLOGICO - II CONGRESO LATINOAMERICANA DE EVOLUCION - DISCENTE GIULIANA MENEZES BRANCO</t>
  </si>
  <si>
    <t>GIULIANA MENEZES BRANCO</t>
  </si>
  <si>
    <t>2025NE50003804</t>
  </si>
  <si>
    <t>23006.012100/2025-91</t>
  </si>
  <si>
    <t>154503263522025NE500040</t>
  </si>
  <si>
    <t>REGINA CARNEIRO DA SILVA</t>
  </si>
  <si>
    <t>2025NE50004004</t>
  </si>
  <si>
    <t>23006.012008/2025-21</t>
  </si>
  <si>
    <t>154503263522025NE500045</t>
  </si>
  <si>
    <t>ALICE TAVARES FERREIRA</t>
  </si>
  <si>
    <t>2025NE50004504</t>
  </si>
  <si>
    <t>23006.011934/2025-89</t>
  </si>
  <si>
    <t>154503263522025NE500052</t>
  </si>
  <si>
    <t>RAFAEL VILAS BOAS DOS ANJOS GOVEA</t>
  </si>
  <si>
    <t>2025NE50005204</t>
  </si>
  <si>
    <t>23006.011950/2025-71</t>
  </si>
  <si>
    <t>154503263522025NE500050</t>
  </si>
  <si>
    <t>AUXILIO EVENTOS ESTUDANTIS DE CARATER CIENTIFICO, ACADEMICO OU TECNOLOGICO - BRENNO FERNANDES DORTE 38065049893</t>
  </si>
  <si>
    <t>BRENNO FERNANDES DORTE</t>
  </si>
  <si>
    <t>2025NE50005004</t>
  </si>
  <si>
    <t>23006.012227/2025-18</t>
  </si>
  <si>
    <t>154503263522025NE500048</t>
  </si>
  <si>
    <t>2025NE50004804</t>
  </si>
  <si>
    <t>23006.012775/2025-30</t>
  </si>
  <si>
    <t>154503263522025NE500047</t>
  </si>
  <si>
    <t>2025NE50004704</t>
  </si>
  <si>
    <t>23006.012786/2025-10</t>
  </si>
  <si>
    <t>154503263522025NE500049</t>
  </si>
  <si>
    <t>GABRIEL THIAGO COSTA PEREIRA</t>
  </si>
  <si>
    <t>2025NE50004904</t>
  </si>
  <si>
    <t>23006.013446/2025-14</t>
  </si>
  <si>
    <t>154503263522025NE500051</t>
  </si>
  <si>
    <t>GABRIELA GUIMARAES GOUVEA DE OLIVEIRA</t>
  </si>
  <si>
    <t>2025NE50005104</t>
  </si>
  <si>
    <t>04/07/2025</t>
  </si>
  <si>
    <t>23006.012690/2025-51</t>
  </si>
  <si>
    <t>154503263522025NE500054</t>
  </si>
  <si>
    <t>GIOVANNI LUCCA FERNANDES REIS</t>
  </si>
  <si>
    <t>2025NE50005404</t>
  </si>
  <si>
    <t>23006.013620/2025-11</t>
  </si>
  <si>
    <t>154503263522025NE500056</t>
  </si>
  <si>
    <t>2025NE50005604</t>
  </si>
  <si>
    <t>23006.013673/2025-31</t>
  </si>
  <si>
    <t>154503263522025NE500053</t>
  </si>
  <si>
    <t>ALICE OLIVEIRA DA CRUZ</t>
  </si>
  <si>
    <t>2025NE50005304</t>
  </si>
  <si>
    <t>23006.013998/2025-14</t>
  </si>
  <si>
    <t>154503263522025NE500055</t>
  </si>
  <si>
    <t>LUCAS DEL POZ</t>
  </si>
  <si>
    <t>2025NE50005504</t>
  </si>
  <si>
    <t>10/07/2025</t>
  </si>
  <si>
    <t>23006.011894/2025-75</t>
  </si>
  <si>
    <t>154503263522025NE500057</t>
  </si>
  <si>
    <t>AUXILIO EVENTOS ESTUDANTIS DE CARATER CIENTIFICO, ACADEMICO OU TECNOLOGICO - XI CONGRESSO BRASILEIRO DE HERPETOLOGIA</t>
  </si>
  <si>
    <t>IGOR GONCALVES RIBEIRO</t>
  </si>
  <si>
    <t>2025NE50005704</t>
  </si>
  <si>
    <t>23006.013608/2025-14</t>
  </si>
  <si>
    <t>154503263522025NE500058</t>
  </si>
  <si>
    <t>AUXILIO EVENTOS ESTUDANTIS DE CARATER CIENTIFICO, ACADEMICO OU TECNOLOGICO - V ENCONTRO NACIONAL DA ASSOCIACAO BRASILEIRA DE CENTROS E MUSEUS DE CIENCIAS</t>
  </si>
  <si>
    <t>THAINA FERNANDES BARBOSA</t>
  </si>
  <si>
    <t>2025NE50005804</t>
  </si>
  <si>
    <t>23006.011602/2025-02</t>
  </si>
  <si>
    <t>154503263522025NE500063</t>
  </si>
  <si>
    <t>JULIA DE OLIVEIRA RODRIGUES</t>
  </si>
  <si>
    <t>2025NE50006304</t>
  </si>
  <si>
    <t>23006.012317/2025-09</t>
  </si>
  <si>
    <t>154503263522025NE500062</t>
  </si>
  <si>
    <t>GABRIEL CAFEU BRANDAO</t>
  </si>
  <si>
    <t>2025NE50006204</t>
  </si>
  <si>
    <t>23006.013635/2025-89</t>
  </si>
  <si>
    <t>154503263522025NE500061</t>
  </si>
  <si>
    <t>CAMILA DA SILVA LOURENCO FINCO</t>
  </si>
  <si>
    <t>2025NE50006104</t>
  </si>
  <si>
    <t>23006.013670/2025-06</t>
  </si>
  <si>
    <t>154503263522025NE500059</t>
  </si>
  <si>
    <t>JOAO PAULO MANTOVAN</t>
  </si>
  <si>
    <t>2025NE50005904</t>
  </si>
  <si>
    <t>23006.014152/2025-00</t>
  </si>
  <si>
    <t>154503263522025NE500060</t>
  </si>
  <si>
    <t>CAMILA CATISTE MELLADO</t>
  </si>
  <si>
    <t>2025NE50006004</t>
  </si>
  <si>
    <t>23006.014996/2025-42</t>
  </si>
  <si>
    <t>154503263522025NE500065</t>
  </si>
  <si>
    <t>GRAZIELA LOHARA RAMOS CORREA</t>
  </si>
  <si>
    <t>2025NE50006504</t>
  </si>
  <si>
    <t>17/07/2025</t>
  </si>
  <si>
    <t>23006.014520/2025-10</t>
  </si>
  <si>
    <t>154503263522025NE500069</t>
  </si>
  <si>
    <t>ISABELA NASCIMENTO DE MASSENA</t>
  </si>
  <si>
    <t>2025NE50006904</t>
  </si>
  <si>
    <t>21/07/2025</t>
  </si>
  <si>
    <t>23006.014845/2025-94</t>
  </si>
  <si>
    <t>154503263522025NE500070</t>
  </si>
  <si>
    <t>AUXILIO A ATIVIDADE EXTRASSALA - VISITA DE CAMPO - MOSAICO DE UNIDADES DE CONSERVACAO JUREIA-ITATINS, NO MUNICIPIO DE PERUIBE-SP., NOS DIAS 26 E 27/07/2025 - DOCENTE ANGELA TERUMI FUSHITA</t>
  </si>
  <si>
    <t>ANGELA TERUMI FUSHITA</t>
  </si>
  <si>
    <t>2025NE50007004</t>
  </si>
  <si>
    <t>23/07/2025</t>
  </si>
  <si>
    <t>23006.013875/2025-83</t>
  </si>
  <si>
    <t>154503263522025NE500076</t>
  </si>
  <si>
    <t>AMANDA EDUARDA OLIVEIRA ALVES</t>
  </si>
  <si>
    <t>2025NE50007604</t>
  </si>
  <si>
    <t>30/07/2025</t>
  </si>
  <si>
    <t>23006.014801/2025-64</t>
  </si>
  <si>
    <t>154503263522025NE500078</t>
  </si>
  <si>
    <t>TAINA CAVICHIA ALVES</t>
  </si>
  <si>
    <t>2025NE50007804</t>
  </si>
  <si>
    <t>11/08/2025</t>
  </si>
  <si>
    <t>23006.016449/2025-00</t>
  </si>
  <si>
    <t>154503263522025NE500090</t>
  </si>
  <si>
    <t>GABRIEL PARIS COLOMBO</t>
  </si>
  <si>
    <t>2025NE50009004</t>
  </si>
  <si>
    <t>23006.016453/2025-60</t>
  </si>
  <si>
    <t>154503263522025NE500089</t>
  </si>
  <si>
    <t>ANTHONY DOMINGUES CARDOSO</t>
  </si>
  <si>
    <t>2025NE50008904</t>
  </si>
  <si>
    <t>23006.016455/2025-59</t>
  </si>
  <si>
    <t>154503263522025NE500088</t>
  </si>
  <si>
    <t>HENRIQUE GOBATTO BELLISOMI</t>
  </si>
  <si>
    <t>2025NE50008804</t>
  </si>
  <si>
    <t>23006.016481/2025-87</t>
  </si>
  <si>
    <t>154503263522025NE500087</t>
  </si>
  <si>
    <t>MATEUS BATISTELLI VIGNOLA</t>
  </si>
  <si>
    <t>2025NE50008704</t>
  </si>
  <si>
    <t>23006.016858/2025-06</t>
  </si>
  <si>
    <t>154503263522025NE500085</t>
  </si>
  <si>
    <t>ALICE FERNANDA OLIVEIRA MERCADO</t>
  </si>
  <si>
    <t>2025NE50008504</t>
  </si>
  <si>
    <t>23006.016868/2025-33</t>
  </si>
  <si>
    <t>154503263522025NE500086</t>
  </si>
  <si>
    <t>GABRIELA MARIA BADIN CORREA</t>
  </si>
  <si>
    <t>2025NE50008604</t>
  </si>
  <si>
    <t>23006.017023/2025-65</t>
  </si>
  <si>
    <t>154503263522025NE500084</t>
  </si>
  <si>
    <t>INAE DIAS DE OLIVEIRA NERIS SANTOS</t>
  </si>
  <si>
    <t>2025NE50008404</t>
  </si>
  <si>
    <t>13/08/2025</t>
  </si>
  <si>
    <t>23006.016475/2025-20</t>
  </si>
  <si>
    <t>154503263522025NE500104</t>
  </si>
  <si>
    <t>BEATRIZ PERICO DE OLIVEIRA</t>
  </si>
  <si>
    <t>2025NE50010404</t>
  </si>
  <si>
    <t>23006.016567/2025-18</t>
  </si>
  <si>
    <t>154503263522025NE500100</t>
  </si>
  <si>
    <t>JULIANA CAMINO CASTRO</t>
  </si>
  <si>
    <t>2025NE50010004</t>
  </si>
  <si>
    <t>23006.016568/2025-54</t>
  </si>
  <si>
    <t>154503263522025NE500103</t>
  </si>
  <si>
    <t>ABNER SENA DA SILVA</t>
  </si>
  <si>
    <t>2025NE50010304</t>
  </si>
  <si>
    <t>23006.016637/2025-20</t>
  </si>
  <si>
    <t>154503263522025NE500102</t>
  </si>
  <si>
    <t>ANNY BONTEMPO MEIRELLES</t>
  </si>
  <si>
    <t>2025NE50010204</t>
  </si>
  <si>
    <t>23006.016695/2025-53</t>
  </si>
  <si>
    <t>154503263522025NE500101</t>
  </si>
  <si>
    <t>PEDRO SANTOS ROSA MURADAS</t>
  </si>
  <si>
    <t>2025NE50010104</t>
  </si>
  <si>
    <t>23006.016839/2025-71</t>
  </si>
  <si>
    <t>154503263522025NE500093</t>
  </si>
  <si>
    <t>ENZO CAE FREITAS CUNHA</t>
  </si>
  <si>
    <t>2025NE50009304</t>
  </si>
  <si>
    <t>14/08/2025</t>
  </si>
  <si>
    <t>23006.016450/2025-26</t>
  </si>
  <si>
    <t>154503263522025NE500122</t>
  </si>
  <si>
    <t>GUILHERME HENRIQUE FORESTIERI DE MELLO</t>
  </si>
  <si>
    <t>2025NE50012204</t>
  </si>
  <si>
    <t>23006.016558/2025-19</t>
  </si>
  <si>
    <t>154503263522025NE500121</t>
  </si>
  <si>
    <t>2025NE50012104</t>
  </si>
  <si>
    <t>23006.016700/2025-28</t>
  </si>
  <si>
    <t>154503263522025NE500126</t>
  </si>
  <si>
    <t>LUIZ GUSTAVO YAN GOTO AN</t>
  </si>
  <si>
    <t>2025NE50012604</t>
  </si>
  <si>
    <t>23006.016707/2025-40</t>
  </si>
  <si>
    <t>154503263522025NE500125</t>
  </si>
  <si>
    <t>CAROLINE BRUNI COLELLO</t>
  </si>
  <si>
    <t>2025NE50012504</t>
  </si>
  <si>
    <t>23006.017013/2025-20</t>
  </si>
  <si>
    <t>154503263522025NE500124</t>
  </si>
  <si>
    <t>BRUNO MIRANDA GAIDARGI</t>
  </si>
  <si>
    <t>2025NE50012404</t>
  </si>
  <si>
    <t>23006.017052/2025-27</t>
  </si>
  <si>
    <t>154503263522025NE500123</t>
  </si>
  <si>
    <t>WILLIAM THIAGO BOSCARIOL LOURENCO</t>
  </si>
  <si>
    <t>2025NE50012304</t>
  </si>
  <si>
    <t>23006.017524/2025-41</t>
  </si>
  <si>
    <t>154503263522025NE500119</t>
  </si>
  <si>
    <t>ABEL ALVES OLDONI</t>
  </si>
  <si>
    <t>2025NE50011904</t>
  </si>
  <si>
    <t>23006.014846/2025-39</t>
  </si>
  <si>
    <t>154503263522025NE500131</t>
  </si>
  <si>
    <t>FELIPE RIBEIRO DE VASCONCELOS</t>
  </si>
  <si>
    <t>2025NE50013104</t>
  </si>
  <si>
    <t>23006.015006/2025-93</t>
  </si>
  <si>
    <t>154503263522025NE500130</t>
  </si>
  <si>
    <t>ALEXANDRE MANTOVANI DAVANZO</t>
  </si>
  <si>
    <t>2025NE50013004</t>
  </si>
  <si>
    <t>23006.016244/2025-16</t>
  </si>
  <si>
    <t>154503263522025NE500129</t>
  </si>
  <si>
    <t>RODRIGO MORATO DE SOUZA PERFI</t>
  </si>
  <si>
    <t>2025NE50012904</t>
  </si>
  <si>
    <t>23006.016448/2025-57</t>
  </si>
  <si>
    <t>154503263522025NE500128</t>
  </si>
  <si>
    <t>GUILHERME HUGO DE ARAUJO SILVA</t>
  </si>
  <si>
    <t>2025NE50012804</t>
  </si>
  <si>
    <t>21/08/2025</t>
  </si>
  <si>
    <t>23006.018099/2025-16</t>
  </si>
  <si>
    <t>154503263522025NE500149</t>
  </si>
  <si>
    <t>AUXILIO EVENTOS ESTUDANTIS DE CARATER CIENTIFICO, ACADEMICO OU TECNOLOGICO - B-MRS MEETING 2025 - DISCENTE LUCAS DOS SANTOS REGINA LEMOS -CPF 504.009.378-08</t>
  </si>
  <si>
    <t>LUCAS DOS SANTOS REGINA LEMOS</t>
  </si>
  <si>
    <t>2025NE50014904</t>
  </si>
  <si>
    <t>23006.018465/2025-29</t>
  </si>
  <si>
    <t>154503263522025NE500150</t>
  </si>
  <si>
    <t>AUXILIO EVENTOS ESTUDANTIS DE CARATER CIENTIFICO, ACADEMICO OU TECNOLOGICO - SBGAMES 2025 -  DISCENTE MARIO BOZOLAO NETO - CPF 519.315.488-38</t>
  </si>
  <si>
    <t>MARIO BOZOLAO NETO</t>
  </si>
  <si>
    <t>2025NE50015004</t>
  </si>
  <si>
    <t>23006.015595/2025-18</t>
  </si>
  <si>
    <t>154503263522025NE500161</t>
  </si>
  <si>
    <t>STEPHANIE PAZ DE LUNA</t>
  </si>
  <si>
    <t>2025NE50016104</t>
  </si>
  <si>
    <t>23006.017265/2025-59</t>
  </si>
  <si>
    <t>154503263522025NE500159</t>
  </si>
  <si>
    <t>YASMIN GOMES BEZERRA</t>
  </si>
  <si>
    <t>2025NE50015904</t>
  </si>
  <si>
    <t>23006.017419/2025-11</t>
  </si>
  <si>
    <t>154503263522025NE500160</t>
  </si>
  <si>
    <t>CAIO PARRA FERNANDES</t>
  </si>
  <si>
    <t>2025NE50016004</t>
  </si>
  <si>
    <t>23006.018825/2025-92</t>
  </si>
  <si>
    <t>154503263522025NE500158</t>
  </si>
  <si>
    <t>PAULO GABRIEL MASSA</t>
  </si>
  <si>
    <t>2025NE50015804</t>
  </si>
  <si>
    <t>26/08/2025</t>
  </si>
  <si>
    <t>23006.016877/2025-24</t>
  </si>
  <si>
    <t>154503263522025NE500165</t>
  </si>
  <si>
    <t>NIKOLAS BRUMATTI SANCHEZ</t>
  </si>
  <si>
    <t>2025NE50016504</t>
  </si>
  <si>
    <t>23006.017025/2025-54</t>
  </si>
  <si>
    <t>154503263522025NE500164</t>
  </si>
  <si>
    <t>VINICIUS TADEU RUSSO</t>
  </si>
  <si>
    <t>2025NE50016404</t>
  </si>
  <si>
    <t>28/08/2025</t>
  </si>
  <si>
    <t>23006.017580/2025-86</t>
  </si>
  <si>
    <t>154503263522025NE500174</t>
  </si>
  <si>
    <t>PABLO KAUA QUEIROZ DOS SANTOS</t>
  </si>
  <si>
    <t>2025NE50017404</t>
  </si>
  <si>
    <t>23006.017848/2025-80</t>
  </si>
  <si>
    <t>154503263522025NE500173</t>
  </si>
  <si>
    <t>JULIO GABRIEL GOMES SILVA</t>
  </si>
  <si>
    <t>2025NE50017304</t>
  </si>
  <si>
    <t>05/09/2025</t>
  </si>
  <si>
    <t>23006.017416/2025-79</t>
  </si>
  <si>
    <t>154503263522025NE500184</t>
  </si>
  <si>
    <t>GLEICA RODRIGUES DE SOUZA</t>
  </si>
  <si>
    <t>2025NE50018404</t>
  </si>
  <si>
    <t>23006.018775/2025-43</t>
  </si>
  <si>
    <t>154503263522025NE500183</t>
  </si>
  <si>
    <t>BRUNA DANIELE SILVA DOS SANTOS</t>
  </si>
  <si>
    <t>2025NE50018304</t>
  </si>
  <si>
    <t>08/09/2025</t>
  </si>
  <si>
    <t>23006.013475/2025-78</t>
  </si>
  <si>
    <t>154503263522025NE500187</t>
  </si>
  <si>
    <t>AUXILIO EVENTOS ESTUDANTIS DE CARATER CIENTIFICO, ACADEMICO OU TECNOLOGICO - XI CONGRESSO NACIONAL DE EDUCACAO - DISCENTE LUANA SILVERIO MOREIRA - CPF 464.032.888-57</t>
  </si>
  <si>
    <t>LUANA SILVERIO MOREIRA</t>
  </si>
  <si>
    <t>2025NE50018704</t>
  </si>
  <si>
    <t>23006.019400/2025-09</t>
  </si>
  <si>
    <t>154503263522025NE500186</t>
  </si>
  <si>
    <t>AUXILIO EVENTOS ESTUDANTIS DE CARATER CIENTIFICO, ACADEMICO OU TECNOLOGICO - CONGRESSO DA SOCIEDADE BRASILEIRA DE IMUNOLOGIA - DISCENTE CAROLINE VENDRAME SCOTTON - CPF 506.026.178-63</t>
  </si>
  <si>
    <t>CAROLINE VENDRAME SCOTTON</t>
  </si>
  <si>
    <t>2025NE50018604</t>
  </si>
  <si>
    <t>23006.016494/2025-56</t>
  </si>
  <si>
    <t>154503263522025NE500190</t>
  </si>
  <si>
    <t>AUXILIO EVENTOS ESTUDANTIS DE CARATER CIENTIFICO, ACADEMICO OU TECNOLOGICO - EVENTO 33º CONGRESSO BRASILEIRO DE MICROBIOLOGIA - DISCENTE FERNANDA RUFINO DA SILVA - CPF: 488.768.768-04</t>
  </si>
  <si>
    <t>FERNANDA RUFINO DA SILVA</t>
  </si>
  <si>
    <t>2025NE50019004</t>
  </si>
  <si>
    <t>23006.017399/2025-70</t>
  </si>
  <si>
    <t>154503263522025NE500192</t>
  </si>
  <si>
    <t>AUXILIO EVENTOS ESTUDANTIS DE CARATER CIENTIFICO, ACADEMICO OU TECNOLOGICO - EVENTO 1ST FOODMICRO LATINO 2025 -  DISCENTE GABRIELA PAIXAO DE SOUZA - CPF:520.008.088-67</t>
  </si>
  <si>
    <t>GABRIELA PAIXAO DE SOUZA</t>
  </si>
  <si>
    <t>2025NE50019204</t>
  </si>
  <si>
    <t>23006.017433/2025-14</t>
  </si>
  <si>
    <t>154503263522025NE500191</t>
  </si>
  <si>
    <t>AUXILIO EVENTOS ESTUDANTIS DE CARATER CIENTIFICO, ACADEMICO OU TECNOLOGICO - EVENTO XI CONGRESO INTERNACIONAL SOBRE FORMACION DE PROFESORES DE CIENCIAS - DISCENTE MATHEUS SANTOS DA SILVA - CPF: 503.293.728-23</t>
  </si>
  <si>
    <t>MATHEUS SANTOS DA SILVA</t>
  </si>
  <si>
    <t>2025NE50019104</t>
  </si>
  <si>
    <t>23006.018450/2025-61</t>
  </si>
  <si>
    <t>154503263522025NE500193</t>
  </si>
  <si>
    <t>AUXILIO EVENTOS ESTUDANTIS DE CARATER CIENTIFICO, ACADEMICO OU TECNOLOGICO - XI CONGRESO INTERNACIONAL SOBRE FORMACION DE PROFESORES DE CIENCIAS - DISCENTE RAYSSA MAYARAH DE CAMPOS FERREIRA - CPF: 530.245.718-09</t>
  </si>
  <si>
    <t>RAYSSA MAYARAH DE CAMPOS FERREIRA</t>
  </si>
  <si>
    <t>2025NE50019304</t>
  </si>
  <si>
    <t>23006.018463/2025-30</t>
  </si>
  <si>
    <t>154503263522025NE500194</t>
  </si>
  <si>
    <t>AUXILIO EVENTOS ESTUDANTIS DE CARATER CIENTIFICO, ACADEMICO OU TECNOLOGICO - EVENTO XI CONGRESSO NACIONAL DE EDUCACAO - DISCENTE HENRY WACHTLER DA COSTA - CPF: 415.527.388-84</t>
  </si>
  <si>
    <t>HENRY WACHTLER DA COSTA</t>
  </si>
  <si>
    <t>2025NE50019404</t>
  </si>
  <si>
    <t>23006.019261/2025-13</t>
  </si>
  <si>
    <t>154503263522025NE500200</t>
  </si>
  <si>
    <t>ELLEN AKEMI CEPALUNI LUNA</t>
  </si>
  <si>
    <t>2025NE50020004</t>
  </si>
  <si>
    <t>23006.019461/2025-68</t>
  </si>
  <si>
    <t>154503263522025NE500189</t>
  </si>
  <si>
    <t>AUXILIO EVENTOS ESTUDANTIS DE CARATER CIENTIFICO, ACADEMICO OU TECNOLOGICO - EVENTO B-MRS MEETING 2025 - DISCENTE JOAO PEDRO VIEIRA GARLIPPE - CPF: 484.867.418-23</t>
  </si>
  <si>
    <t>JOAO PEDRO VIEIRA GARLIPPE</t>
  </si>
  <si>
    <t>2025NE50018904</t>
  </si>
  <si>
    <t>23006.019485/2025-17</t>
  </si>
  <si>
    <t>154503263522025NE500199</t>
  </si>
  <si>
    <t>LAURA LIBANIO DE SOUZA</t>
  </si>
  <si>
    <t>2025NE50019904</t>
  </si>
  <si>
    <t>23006.019650/2025-31</t>
  </si>
  <si>
    <t>154503263522025NE500198</t>
  </si>
  <si>
    <t>PEDRO LUIS MILITAO</t>
  </si>
  <si>
    <t>2025NE50019804</t>
  </si>
  <si>
    <t>23006.019760/2025-01</t>
  </si>
  <si>
    <t>154503263522025NE500197</t>
  </si>
  <si>
    <t>GABRIEL DIEGO LEMES</t>
  </si>
  <si>
    <t>2025NE50019704</t>
  </si>
  <si>
    <t>23006.019938/2025-13</t>
  </si>
  <si>
    <t>154503263522025NE500196</t>
  </si>
  <si>
    <t>BEATRIZ SILVA PIRISTRELLO</t>
  </si>
  <si>
    <t>2025NE50019604</t>
  </si>
  <si>
    <t>23006.019942/2025-73</t>
  </si>
  <si>
    <t>154503263522025NE500195</t>
  </si>
  <si>
    <t>GRACE KELLY DA SILVA</t>
  </si>
  <si>
    <t>2025NE50019504</t>
  </si>
  <si>
    <t>16/09/2025</t>
  </si>
  <si>
    <t>23006.016934/2025-75</t>
  </si>
  <si>
    <t>154503263522025NE500205</t>
  </si>
  <si>
    <t>AUXILIO EVENTOS ESTUDANTIS DE CARATER CIENTIFICO, ACADEMICO OU TECNOLOGICO - XIII CONGRESSO BRASILEIRO DE AGROECOLOGIA - DISCENTE GABRIELLE DA SILVA ALVES - CPF 476.200.908-35</t>
  </si>
  <si>
    <t>GABRIELLE DA SILVA ALVES</t>
  </si>
  <si>
    <t>2025NE50020504</t>
  </si>
  <si>
    <t>23006.018247/2025-94</t>
  </si>
  <si>
    <t>154503263522025NE500209</t>
  </si>
  <si>
    <t>AUXILIO EVENTOS ESTUDANTIS DE CARATER CIENTIFICO, ACADEMICO OU TECNOLOGICO - EQUIPE PROJECT NEON PARA PARTICIPACAO NO(A) COMPETICAO BRASILEIRA DE ROBOTICA</t>
  </si>
  <si>
    <t>2025NE50020904</t>
  </si>
  <si>
    <t>23006.020341/2025-11</t>
  </si>
  <si>
    <t>154503263522025NE500208</t>
  </si>
  <si>
    <t>AUXILIO EVENTOS ESTUDANTIS DE CARATER CIENTIFICO, ACADEMICO OU TECNOLOGICO - XIII CONGRESSO BRASILEIRO DE AGROECOLOGIA - DISCENTE FELIPE AUGUSTO DE CAMARGO PEGO - CPF: 455.875.718-23</t>
  </si>
  <si>
    <t>FELIPE AUGUSTO DE CAMARGO PEGO</t>
  </si>
  <si>
    <t>2025NE50020804</t>
  </si>
  <si>
    <t>24/09/2025</t>
  </si>
  <si>
    <t>23006.019196/2025-18</t>
  </si>
  <si>
    <t>154503263522025NE500269</t>
  </si>
  <si>
    <t>AUXILIO EVENTOS ESTUDANTIS DE CARATER CIENTIFICO, ACADEMICO OU TECNOLOGICOEVETNTO - 16TH IEEE/IAS INTERNATIONAL CONFERENCE ON INDUSTRY APPLICATIONS (INDUSCON)DISCENTE AUGUSTO CARDOSO OLIVEIRA E SILVA - CPF: 350.902.648-99</t>
  </si>
  <si>
    <t>AUGUSTO CARDOSO OLIVEIRA E SILVA</t>
  </si>
  <si>
    <t>2025NE50026904</t>
  </si>
  <si>
    <t>23006.020333/2025-67</t>
  </si>
  <si>
    <t>154503263522025NE500268</t>
  </si>
  <si>
    <t>AUXILIO EVENTOS ESTUDANTIS DE CARATER CIENTIFICO, ACADEMICO OU TECNOLOGICOEVENTO XXI CONGRESSO BRASILEIRO DE DIREITO URBANISTICODISCENTE RAFAEL LAGLER - CPF: 449.924.008-50</t>
  </si>
  <si>
    <t>RAFAEL LAGLER</t>
  </si>
  <si>
    <t>2025NE50026804</t>
  </si>
  <si>
    <t>23006.020363/2025-73</t>
  </si>
  <si>
    <t>154503263522025NE500267</t>
  </si>
  <si>
    <t>AUXILIO EVENTOS ESTUDANTIS DE CARATER CIENTIFICO, ACADEMICO OU TECNOLOGICO - EVENTO XXI CONGRESSO BRASILEIRO DE DIREITO URBANISTICODISCENTE LUCCA LEON FRANCO - CPF 437.094.648-46</t>
  </si>
  <si>
    <t>LUCCA LEON FRANCO</t>
  </si>
  <si>
    <t>2025NE50026704</t>
  </si>
  <si>
    <t>26/09/2025</t>
  </si>
  <si>
    <t>23006.020448/2025-51</t>
  </si>
  <si>
    <t>154503263522025NE500285</t>
  </si>
  <si>
    <t>AUXILIO EVENTOS ESTUDANTIS DE CARATER CIENTIFICO, ACADEMICO OU TECNOLOGICO.EVENTO VI JORNADAS DO LEGH: MISOGINIA ONTEM E HOJE: AMEACAS E RESISTENCIASDISCENTE  BARBARA MIKI HIGA - CPF: 537.969.148-02</t>
  </si>
  <si>
    <t>BARBARA MIKI HIGA</t>
  </si>
  <si>
    <t>2025NE50028504</t>
  </si>
  <si>
    <t>23006.020646/2025-15</t>
  </si>
  <si>
    <t>154503263522025NE500284</t>
  </si>
  <si>
    <t>AUXILIO EVENTOS ESTUDANTIS DE CARATER CIENTIFICO, ACADEMICO OU TECNOLOGICOEVENTO XIII SIMPOSIO BRASILEIRO DE PALEONTOLOGIA DE VERTEBRADOS DISCENTE MARCOS VINICIUS DE SOUSA LOPES SILVA - CPF: 502.513.138-32</t>
  </si>
  <si>
    <t>MARCOS VINICIUS DE SOUSA LOPES SILVA</t>
  </si>
  <si>
    <t>2025NE50028404</t>
  </si>
  <si>
    <t>23006.021352/2025-19</t>
  </si>
  <si>
    <t>154503263522025NE500283</t>
  </si>
  <si>
    <t>AUXILIO EVENTOS ESTUDANTIS DE CARATER CIENTIFICO, ACADEMICO OU TECNOLOGICO.EVENTO X SEMINARIO INOVACOES CURRICULARES: INTELIGENCIA ARTIFICIAL, COMPETENCIAS E TECNOLOGIAS DIGITAIS NA EDUCACAO SUPERIOR</t>
  </si>
  <si>
    <t>2025NE50028304</t>
  </si>
  <si>
    <t>01/10/2025</t>
  </si>
  <si>
    <t>23006.020346/2025-36</t>
  </si>
  <si>
    <t>154503263522025NE500607</t>
  </si>
  <si>
    <t>AUXILIO EVENTOS ESTUDANTIS DE CARATER CIENTIFICO, ACADEMICO OU TECNOLOGICOI JORNADA DE FILOSOFIA LATINO-AMERICANA: (DES)ENCONTROS E CONFLUENCIASDISCENTE  MATHEUS DE ALMEIDA MAGALHAES - CPF 475.538.018-95</t>
  </si>
  <si>
    <t>MATHEUS DE ALMEIDA MAGALHAES</t>
  </si>
  <si>
    <t>2025NE50060704</t>
  </si>
  <si>
    <t>23006.020874/2025-95</t>
  </si>
  <si>
    <t>154503263522025NE500606</t>
  </si>
  <si>
    <t>AUXILIO EVENTOS ESTUDANTIS DE CARATER CIENTIFICO, ACADEMICO OU TECNOLOGICO.X CONGRESSO DA REDBIOETICA UNESCODISCENTE  GABRIEL CORDEIRO DOS SANTOS - CPF 479.834.898-89</t>
  </si>
  <si>
    <t>GABRIEL CORDEIRO DOS SANTOS</t>
  </si>
  <si>
    <t>2025NE50060604</t>
  </si>
  <si>
    <t>06/10/2025</t>
  </si>
  <si>
    <t>23006.020870/2025-15</t>
  </si>
  <si>
    <t>154503263522025NE500618</t>
  </si>
  <si>
    <t>AUXILIO EVENTOS ESTUDANTIS DE CARATER CIENTIFICO, ACADEMICO OU TECNOLOGICO18° CONGRESSO BRASILEIRO DE POLIMEROS (18° CBPOL)</t>
  </si>
  <si>
    <t>2025NE50061804</t>
  </si>
  <si>
    <t>09/10/2025</t>
  </si>
  <si>
    <t>23006.020478/2025-68</t>
  </si>
  <si>
    <t>154503263522025NE500652</t>
  </si>
  <si>
    <t>AUXILIO EVENTOS ESTUDANTIS DE CARATER CIENTIFICO, ACADEMICO OU TECNOLOGICO. :</t>
  </si>
  <si>
    <t>WELLINGTON DE LIMA FONSECA FILHO</t>
  </si>
  <si>
    <t>2025NE50065204</t>
  </si>
  <si>
    <t>23006.021020/2025-26</t>
  </si>
  <si>
    <t>154503263522025NE500651</t>
  </si>
  <si>
    <t>JACKELINE RODRIGUES RAMOS</t>
  </si>
  <si>
    <t>2025NE50065104</t>
  </si>
  <si>
    <t>23006.021872/2025-13</t>
  </si>
  <si>
    <t>154503263522025NE500649</t>
  </si>
  <si>
    <t>LUCAS ALVES MARGONATO</t>
  </si>
  <si>
    <t>2025NE50064904</t>
  </si>
  <si>
    <t>23006.021893/2025-39</t>
  </si>
  <si>
    <t>154503263522025NE500648</t>
  </si>
  <si>
    <t>2025NE50064804</t>
  </si>
  <si>
    <t>13/10/2025</t>
  </si>
  <si>
    <t>23006.020991/2025-59</t>
  </si>
  <si>
    <t>154503263522025NE500660</t>
  </si>
  <si>
    <t>AUXILIO EVENTOS ESTUDANTIS DE CARATER CIENTIFICO, ACADEMICO OU TECNOLOGICO.EVENTO  XIV MEETING OF THE BRAZILIAN PURINE CLUBDISCENTE  ANA CAROLINA DA COSTA PERES - CPF 516.025.198-70</t>
  </si>
  <si>
    <t>ANA CAROLINA DA COSTA PERES</t>
  </si>
  <si>
    <t>2025NE50066004</t>
  </si>
  <si>
    <t>23006.021838/2025-49</t>
  </si>
  <si>
    <t>154503263522025NE500659</t>
  </si>
  <si>
    <t>AUXILIO EVENTOS ESTUDANTIS DE CARATER CIENTIFICO, ACADEMICO OU TECNOLOGICO.EVENTO   XXVI SIMPOSIO BRASILEIRO DE RECURSOS HIDRICOSDISCENTE  FERNANDA CARVALHO HENGLES CORDEIRO - CPF 232.008.488-63</t>
  </si>
  <si>
    <t>FERNANDA CARVALHO HENGLES CORDEIRO</t>
  </si>
  <si>
    <t>2025NE50065904</t>
  </si>
  <si>
    <t>23006.022260/2025-48</t>
  </si>
  <si>
    <t>154503263522025NE500658</t>
  </si>
  <si>
    <t>AUXILIO EVENTOS ESTUDANTIS DE CARATER CIENTIFICO, ACADEMICO OU TECNOLOGICO.EVENTO ABCM INTERNATIONAL CONGRESS OF MECHANICAL ENGINEERING (COBEM 2025)DISCENTE  RICARDO SANDRO SIQUEIRA LOBATO SOBRINHO - CPF 032.796.762-58</t>
  </si>
  <si>
    <t>RICARDO SANDRO SIQUEIRA LOBATO SOBRINHO</t>
  </si>
  <si>
    <t>2025NE50065804</t>
  </si>
  <si>
    <t>23006.022275/2025-14</t>
  </si>
  <si>
    <t>154503263522025NE500657</t>
  </si>
  <si>
    <t>AUXILIO EVENTOS ESTUDANTIS DE CARATER CIENTIFICO, ACADEMICO OU TECNOLOGICO.EVENTO XXIII SIMPOSIO BRASILEIRO DE QUIMICA TEORICA (SBQT)DISCENTE  VICTOR ENZO YONEMOTO - CPF 498.204.208-06</t>
  </si>
  <si>
    <t>VICTOR ENZO YONEMOTO</t>
  </si>
  <si>
    <t>2025NE50065704</t>
  </si>
  <si>
    <t>23006.022351/2025-83</t>
  </si>
  <si>
    <t>154503263522025NE500656</t>
  </si>
  <si>
    <t>AUXILIO EVENTOS ESTUDANTIS DE CARATER CIENTIFICO, ACADEMICO OU TECNOLOGICO.EVENTO  XXIII SIMPOSIO BRASILEIRO DE QUIMICA TEORICA (SBQT)DISCENTE  JOAO HENRIQUE CUSTODIO BORGES - CPF 440.286.378-30</t>
  </si>
  <si>
    <t>JOAO HENRIQUE CUSTODIO BORGES</t>
  </si>
  <si>
    <t>2025NE50065604</t>
  </si>
  <si>
    <t>23006.022353/2025-72</t>
  </si>
  <si>
    <t>154503263522025NE500655</t>
  </si>
  <si>
    <t>AUXILIO EVENTOS ESTUDANTIS DE CARATER CIENTIFICO, ACADEMICO OU TECNOLOGICOEVENTO SIMPOSIO DE ENGENHARIA DE PRODUCAO DISCENTE  DIEGO NASCIMENTO FAURY - CPF 524.260.038-12</t>
  </si>
  <si>
    <t>DIEGO NASCIMENTO FAURY</t>
  </si>
  <si>
    <t>2025NE50065504</t>
  </si>
  <si>
    <t>23006.022627/2025-23</t>
  </si>
  <si>
    <t>154503263522025NE500654</t>
  </si>
  <si>
    <t>AUXILIO EVENTOS ESTUDANTIS DE CARATER CIENTIFICO, ACADEMICO OU TECNOLOGICO.EVENTO  V LATIN AMERICAN WORKSHOP ON COMPUTATIONAL NEUROSCIENCESDISCENTE  GLENDA SINARA TEODORO DE LIMA - CPF 026.731.591-00</t>
  </si>
  <si>
    <t>GLENDA SINARA TEODORO DE LIMA</t>
  </si>
  <si>
    <t>2025NE50065404</t>
  </si>
  <si>
    <t>23006.023809/2025-11</t>
  </si>
  <si>
    <t>154503263522025NE500661</t>
  </si>
  <si>
    <t>ATIVIDADE DIDATICA EXTRASSALA - SAIDA DE CAMPO PARA A ALDEIA KALIPETY NA TERRA INDIGENA TENONDE PORA (PARELHEIROS, SAO PAULO) - ATIVIDADE DO CURSO DE TERRITORIO E SOCIEDADE (BHQ0301-15) - PROF. JOSE RAIMUNDO SOUSA RIBEIRO JUNIOR - CPF 215.658.038-33</t>
  </si>
  <si>
    <t>JOSE RAIMUNDO SOUSA RIBEIRO JUNIOR</t>
  </si>
  <si>
    <t>2025NE50066104</t>
  </si>
  <si>
    <t>23006.022400/2025-88</t>
  </si>
  <si>
    <t>154503263522025NE500662</t>
  </si>
  <si>
    <t>AUXILIO EVENTOS ESTUDANTIS DE CARATER CIENTIFICO, ACADEMICO OU TECNOLOGICO.EVENTO ABCM INTERNATIONAL CONGRESS OF MECHANICAL ENGINEERING (COBEM 2025)DISCENTE  MATEUS DOS SANTOS CORREIA - CPF: 072.824.953-78</t>
  </si>
  <si>
    <t>MATEUS DOS SANTOS CORREIA</t>
  </si>
  <si>
    <t>2025NE50066204</t>
  </si>
  <si>
    <t>23006.022446/2025-05</t>
  </si>
  <si>
    <t>154503263522025NE500663</t>
  </si>
  <si>
    <t>LIVIA JESUS FERREIRA</t>
  </si>
  <si>
    <t>2025NE50066304</t>
  </si>
  <si>
    <t>17/10/2025</t>
  </si>
  <si>
    <t>23006.023741/2025-71</t>
  </si>
  <si>
    <t>154503263522025NE500669</t>
  </si>
  <si>
    <t>AUXILIO EVENTOS ESTUDANTIS DE CARATER CIENTIFICO, ACADEMICO OU TECNOLOGICO - DISCENTE: RENATA PEREIRA SARTI - CPF: 448.631.168-02.</t>
  </si>
  <si>
    <t>RENATA PEREIRA SARTI</t>
  </si>
  <si>
    <t>2025NE50066904</t>
  </si>
  <si>
    <t>21/10/2025</t>
  </si>
  <si>
    <t>23006.025386/2025-74</t>
  </si>
  <si>
    <t>154503263522025NE500672</t>
  </si>
  <si>
    <t>SOLICITACAO DE AUXILIO EXTRASSALA PARA ATIVIDADE DE CAMPO - VISITA TECNICA EM AVALIACAO DE IMPACTOS AMBIENTAIS - PROFA. PAULA CIMINELLI RAMALHO - CPF: 292.854.788-67.</t>
  </si>
  <si>
    <t>PAULA CIMINELLI RAMALHO</t>
  </si>
  <si>
    <t>2025NE50067204</t>
  </si>
  <si>
    <t>23006.021910/2025-38</t>
  </si>
  <si>
    <t>154503263522025NE500682</t>
  </si>
  <si>
    <t>AUXILIO EVENTOS ESTUDANTIS DE CARATER CIENTIFICO, ACADEMICO OU TECNOLOGICO - DISCENTE: KETELYN KARINA SILVA - CPF: 464.050.438-19</t>
  </si>
  <si>
    <t>KETELYN KARINA SILVA</t>
  </si>
  <si>
    <t>2025NE50068204</t>
  </si>
  <si>
    <t>03/11/2025</t>
  </si>
  <si>
    <t>23006.022552/2025-81</t>
  </si>
  <si>
    <t>154503263522025NE500696</t>
  </si>
  <si>
    <t>AUXILIO EVENTOS ESTUDANTIS DE CARATER CIENTIFICO, ACADEMICO OU TECNOLOGICO - DISCENTE: POL DEBB MIKI IRYO SILVA - CPF: 401.100.828-18</t>
  </si>
  <si>
    <t>POL DEBB MIKI IRYO SILVA</t>
  </si>
  <si>
    <t>2025NE50069604</t>
  </si>
  <si>
    <t>07/11/2025</t>
  </si>
  <si>
    <t>23006.024947/2025-18</t>
  </si>
  <si>
    <t>154503263522025NE500703</t>
  </si>
  <si>
    <t>LARISSA CRISTINA PEREIRA PORTES</t>
  </si>
  <si>
    <t>2025NE50070304</t>
  </si>
  <si>
    <t>10/11/2025</t>
  </si>
  <si>
    <t>23006.026301/2025-75</t>
  </si>
  <si>
    <t>154503263522025NE500706</t>
  </si>
  <si>
    <t>2025NE50070604</t>
  </si>
  <si>
    <t>12/11/2025</t>
  </si>
  <si>
    <t>23006.026172/2025-15</t>
  </si>
  <si>
    <t>154503263522025NE500707</t>
  </si>
  <si>
    <t>MARIA EDUARDA SANTA BRIGIDA FERREIRA</t>
  </si>
  <si>
    <t>2025NE50070704</t>
  </si>
  <si>
    <t>14/11/2025</t>
  </si>
  <si>
    <t>23006.026477/2025-27</t>
  </si>
  <si>
    <t>154503263522025NE500709</t>
  </si>
  <si>
    <t>SOLICITACAO DE AUXILIO ATIVIDADE EXTRASSALA - VISITA TECNICA DISCIPLINA ESTU023-17 BIOMAS BRASILEIROS -PROF. LEANDRO REVERBERI TAMBOSI</t>
  </si>
  <si>
    <t>LEANDRO REVERBERI TAMBOSI</t>
  </si>
  <si>
    <t>2025NE50070904</t>
  </si>
  <si>
    <t>19/11/2025</t>
  </si>
  <si>
    <t>23006.025395/2025-65</t>
  </si>
  <si>
    <t>154503263522025NE500711</t>
  </si>
  <si>
    <t>2025NE50071104</t>
  </si>
  <si>
    <t>23006.025856/2025-08</t>
  </si>
  <si>
    <t>154503263522025NE500712</t>
  </si>
  <si>
    <t>2025NE50071204</t>
  </si>
  <si>
    <t>06/03/2025</t>
  </si>
  <si>
    <t>23006.002013/2025-25</t>
  </si>
  <si>
    <t>154503263522025NE500004</t>
  </si>
  <si>
    <t>AUXILIO EVENTOS ESTUDANTIS DE CARATER CIENTIFICO, ACADEMICO OU TECNOLOGICO  - XXI SIMPOSIO BRASILEIRO DE SENSORIAMENTO REMOTO - DISCENTE FATIMA ALMEIDA MOURO - CPF: 228.283.888-24</t>
  </si>
  <si>
    <t>FATIMA ALMEIDA MOURO</t>
  </si>
  <si>
    <t>2025NE50000404</t>
  </si>
  <si>
    <t>23006.002048/2025-64</t>
  </si>
  <si>
    <t>154503263522025NE500002</t>
  </si>
  <si>
    <t>AUXILIO EVENTOS ESTUDANTIS DE CARATER CIENTIFICO, ACADEMICO OU TECNOLOGICO- XXI SIMPOSIO BRASILEIRO DE SENSORIAMENTO REMOTO - DISCENTE BRUNO ZOMIGNANI PERCIANI - CPF 438.111.868-50</t>
  </si>
  <si>
    <t>BRUNO ZOMIGNANI PERCIANI</t>
  </si>
  <si>
    <t>2025NE50000204</t>
  </si>
  <si>
    <t>23006.002769/2025-74</t>
  </si>
  <si>
    <t>154503263522025NE500003</t>
  </si>
  <si>
    <t>AUXILIO EVENTOS ESTUDANTIS DE CARATER CIENTIFICO, ACADEMICO OU TECNOLOGICO - XXI SIMPOSIO BRASILEIRO DE SENSORIAMENTO REMOTO - DISCENTE BIANCA SURIANO FRANCISCO DOS SANTOS - CPF 522.515.098-52</t>
  </si>
  <si>
    <t>BIANCA SURIANO FRANCISCO DOS SANTOS</t>
  </si>
  <si>
    <t>2025NE50000304</t>
  </si>
  <si>
    <t>13/06/2025</t>
  </si>
  <si>
    <t>23006.012825/2025-89</t>
  </si>
  <si>
    <t>154503263522025NE500041</t>
  </si>
  <si>
    <t>SOLICITACAO DE AUXILIO EVENTUAL PARA DISCENTE PARTICIPAR DO EVENTO -XVIII CONGRESO LATINOAMERICANO Y CARIBEÑO DE EXTENSION UNIVERSITARIA</t>
  </si>
  <si>
    <t>2025NE50004104</t>
  </si>
  <si>
    <t>23006.012778/2025-73</t>
  </si>
  <si>
    <t>154503263522025NE500044</t>
  </si>
  <si>
    <t>SOLICITACAO DE AUXILIO EVENTUAL PARA DISCENTE PARTICIPAR DO EVENTO VIII SIMPOSIO BRASILEIRO DE TERMITOLOGIA - SYMTERMES 2025 QUE OCORRERA ENTRE OS DIAS 18 E 22 DE AGOSTO DE 2025, NA CIDADE DE CAMPINA GRANDE - PB.</t>
  </si>
  <si>
    <t>2025NE50004404</t>
  </si>
  <si>
    <t>23006.014022/2025-69</t>
  </si>
  <si>
    <t>154503263522025NE500046</t>
  </si>
  <si>
    <t>SOLICITACAO DE AUXILIO EVENTUAL PARA DISCENTE PARTICIPAR DO EVENTO - CIAA 2025- CURSO DE INTRODUCAO A ASTRONOMIA E ASTROFISICA</t>
  </si>
  <si>
    <t>2025NE50004604</t>
  </si>
  <si>
    <t>23006.016118/2025-61</t>
  </si>
  <si>
    <t>154503263522025NE500066</t>
  </si>
  <si>
    <t>SOLICITACAO DE AUXILIO EVENTUAL PARA DISCENTE PARTICIPAR DO EVENTO XVIII CONGRESO LATINOAMERICANO Y CARIBEÑO DE EXTENSION UNIVERSITARIA QUE OCORRERA ENTRE OS DIAS 18 E 22 DE AGOSTO DE 2025, NA CIDADE DO PANAMA, PANAMA.</t>
  </si>
  <si>
    <t>2025NE50006604</t>
  </si>
  <si>
    <t>23006.021810/2025-10</t>
  </si>
  <si>
    <t>154503263522025NE500202</t>
  </si>
  <si>
    <t>SOLICITACAO DE AUXILIO EVENTUAL PARA DISCENTES PARTICIPAREM DO EVENTO -7º ENCONTRO DA REDE BRASILEIRA DE ESTUDOS DA CHINA   9º SEMINARIO PESQUISAR CHINA CONTEMPORANEA</t>
  </si>
  <si>
    <t>2025NE50020204</t>
  </si>
  <si>
    <t>03/10/2025</t>
  </si>
  <si>
    <t>23006.024152/2025-18</t>
  </si>
  <si>
    <t>154503263522025NE500613</t>
  </si>
  <si>
    <t>SOLICITACAO DE AUXILIO EVENTUAL PARA DISCENTES PARTICIPAREM DO EVENTO  22º SEMANA NACIONAL DE CIENCIA E TECNOLOGIA  QUE OCORRERA ENTRE OS DIAS 20 E 26 DE OUTUBRO DE 2025, NA CIDADE DE BRASILIA-DF.</t>
  </si>
  <si>
    <t>2025NE50061304</t>
  </si>
  <si>
    <t>23006.008309/2025-50</t>
  </si>
  <si>
    <t>154503263522025NE500022</t>
  </si>
  <si>
    <t>SOLICITACAO DE AUXILIO EVENTUAL PARA DISCENTE PARTICIPAR DO EVENTO - FORUM FINAL DO PROJETO LATIN AMERICAN OPEN DATA FOR GENDER-EQUALITY POLICIES FOCUSING ON LEADERSHIP IN STEM.</t>
  </si>
  <si>
    <t>MARIA EDUARDA DE SOUZA BRANDAO</t>
  </si>
  <si>
    <t>2025NE50002204</t>
  </si>
  <si>
    <t>154503263522025NE500023</t>
  </si>
  <si>
    <t>JULIA OLIVEIRA PESSOA</t>
  </si>
  <si>
    <t>2025NE50002304</t>
  </si>
  <si>
    <t>154503263522025NE500024</t>
  </si>
  <si>
    <t>OLICITACAO DE AUXILIO EVENTUAL PARA DISCENTE PARTICIPAR DO EVENTO  - FORUM FINAL DO PROJETO LATIN AMERICAN OPEN DATA FOR GENDER-EQUALITY POLICIES FOCUSING ON LEADERSHIP IN STEM.</t>
  </si>
  <si>
    <t>GIOVANNA FINCATTI DOS SANTOS</t>
  </si>
  <si>
    <t>2025NE50002404</t>
  </si>
  <si>
    <t>15/09/2025</t>
  </si>
  <si>
    <t>23006.022165/2025-44</t>
  </si>
  <si>
    <t>154503263522025NE500204</t>
  </si>
  <si>
    <t>SOLICITACAO DE AUXILIO EVENTUAL PARA DISCENTES PARTICIPAREM DO EVENTO XVI CONGRESSO BRASILEIRO DE GESTAO AMBIENTAL - DISCENTE BIANCA SURIANO FRANCISCO DOS SANTOS - CPF 522.515.098-52</t>
  </si>
  <si>
    <t>2025NE50020404</t>
  </si>
  <si>
    <t>23006.027080/2025-52</t>
  </si>
  <si>
    <t>154503263522025NE500700</t>
  </si>
  <si>
    <t>SOLICITACAO DE AUXILIO EVENTUAL PARA DISCENTE: DODY GALLERANI PEDRERO CUNHA - PARTICIPAR DO EVENTO  CONGRESSO BRASILEIRO DE INFORMATICA NA EDUCACAO  QUE OCORRERA ENTRE OS DIAS 24 E 28 DE NOVEMBRO DE 2025, NA CIDADE DE CURITIBA   PR</t>
  </si>
  <si>
    <t>DODY GALLERANI PEDRERO CUNHA</t>
  </si>
  <si>
    <t>2025NE50070004</t>
  </si>
  <si>
    <t>12/08/2025</t>
  </si>
  <si>
    <t>23006.017750/2025-22</t>
  </si>
  <si>
    <t>154503263522025NE500092</t>
  </si>
  <si>
    <t>VISITA A ESCOLA NACIONAL FLORESTAN FERNANDES DO MST</t>
  </si>
  <si>
    <t>BRUNA MURIEL HUERTAS FUSCALDO</t>
  </si>
  <si>
    <t>2025NE50009204</t>
  </si>
  <si>
    <t>23/09/2025</t>
  </si>
  <si>
    <t>3006.020928/2024-31</t>
  </si>
  <si>
    <t>154503263522025NE000422</t>
  </si>
  <si>
    <t>OMPRA DE EQUIPAMENTOS ESPORTIVOS PROAP.</t>
  </si>
  <si>
    <t>TT-ROBOT LTDA</t>
  </si>
  <si>
    <t>44905210</t>
  </si>
  <si>
    <t>APARELHOS E EQUIP. P/ ESPORTES E DIVERSOES</t>
  </si>
  <si>
    <t>2025NE00042210</t>
  </si>
  <si>
    <t>23006.011656/2025-60</t>
  </si>
  <si>
    <t>154503263522025NE000290</t>
  </si>
  <si>
    <t>AQUISICAO DE MATERIAIS PERMANENTES PARA UTILIZACAO EM AULAS PRATICAS DO CURSO DE ENGENHARIA AEROESPACIAL</t>
  </si>
  <si>
    <t>MOLA EDUCATION LTDA</t>
  </si>
  <si>
    <t>44905208</t>
  </si>
  <si>
    <t>APAR.EQUIP.UTENS.MED.,ODONT,LABOR.HOSPIT.</t>
  </si>
  <si>
    <t>2025NE00029008</t>
  </si>
  <si>
    <t>03/09/2025</t>
  </si>
  <si>
    <t>23006.011085/2025-63</t>
  </si>
  <si>
    <t>154503263522025NE000374</t>
  </si>
  <si>
    <t>AQUISICAO DE MATERIAIS PERMANENTES PARA UTILIZACAO EM AULAS PRATICAS DO CURSO DE ENGENHARIA DE INSTRUMENTACAO, AUTOMACAO E ROBOTICA</t>
  </si>
  <si>
    <t>MACNICA DHW LTDA</t>
  </si>
  <si>
    <t>44905241</t>
  </si>
  <si>
    <t>EQUIPAMENTOS DE TIC - COMPUTADORES</t>
  </si>
  <si>
    <t>2025NE00037441</t>
  </si>
  <si>
    <t>09/09/2025</t>
  </si>
  <si>
    <t>23006.011479/2025-11</t>
  </si>
  <si>
    <t>154503263522025NE000394</t>
  </si>
  <si>
    <t>AQUISICAO DE MATERIAIS PERMANENTES PARA UTILIZACAO EM AULAS PRATICAS DOS CURSOS DE ENGENHARIA AMBIENTAL E URBANA E ENGENHARIA DE INFORMACAO.</t>
  </si>
  <si>
    <t>F C NICOLAU EQUIPAMENTOS PARA LABORATORIO LTDA</t>
  </si>
  <si>
    <t>2025NE00039408</t>
  </si>
  <si>
    <t>154503263522025NE000395</t>
  </si>
  <si>
    <t>CAIAN LTDA</t>
  </si>
  <si>
    <t>44905204</t>
  </si>
  <si>
    <t>APARELHOS DE MEDICAO E ORIENTACAO</t>
  </si>
  <si>
    <t>2025NE00039504</t>
  </si>
  <si>
    <t>154503263522025NE000396</t>
  </si>
  <si>
    <t>STOP LAB DISTRIBUIDORA LTDA</t>
  </si>
  <si>
    <t>2025NE00039608</t>
  </si>
  <si>
    <t>154503263522025NE000397</t>
  </si>
  <si>
    <t>SOUL DISTRIBUIDORA DE PRODUTOS E EQUIPAMENTOS INDUSTRI</t>
  </si>
  <si>
    <t>44905212</t>
  </si>
  <si>
    <t>APARELHOS E UTENSILIOS DOMESTICOS</t>
  </si>
  <si>
    <t>2025NE00039712</t>
  </si>
  <si>
    <t>23006.006207/2025-08</t>
  </si>
  <si>
    <t>154503263522025NE000288</t>
  </si>
  <si>
    <t>AQUISICAO DE MICROSCOPIOS TRINOCULARES COM CAMERA.</t>
  </si>
  <si>
    <t>BIOSIGMA COMERCIO DE PRODUTOS HOSPITALARES E LABORATOR</t>
  </si>
  <si>
    <t>15R3</t>
  </si>
  <si>
    <t>APOIO A CONSOLIDACAO, REESTRUTURACAO E MODERNIZACAO DAS INSTITUICOES FEDERAIS DE ENSINO SUPERIOR</t>
  </si>
  <si>
    <t>231245</t>
  </si>
  <si>
    <t>2025NE00028808</t>
  </si>
  <si>
    <t>02/10/2025</t>
  </si>
  <si>
    <t>23006.017067/2025-95</t>
  </si>
  <si>
    <t>154503263522025NE000440</t>
  </si>
  <si>
    <t>AQUISICAO PONTUAL DE MATERIAIS PERMANENTES DIVERSOS PARA O CENTRO DE CIENCIAS NATURAIS E HUMANAS (CCNH) DA UNIVERSIDADE FEDERAL DO ABC (UFABC</t>
  </si>
  <si>
    <t>VALDEREZ MATEUS LTDA</t>
  </si>
  <si>
    <t>44905233</t>
  </si>
  <si>
    <t>EQUIPAMENTOS PARA AUDIO, VIDEO E FOTO</t>
  </si>
  <si>
    <t>2025NE00044033</t>
  </si>
  <si>
    <t>154503263522025NE000441</t>
  </si>
  <si>
    <t>AQUISICAO PONTUAL DE MATERIAIS PERMANENTES DIVERSOS PARA O CENTRO DE CIENCIAS NATURAIS E HUMANAS (CCNH) DA UNIVERSIDADE FEDERAL DO ABC (UFABC)</t>
  </si>
  <si>
    <t>PREQUIP - COMERCIAL DE EQUIPAMENTOS LTDA</t>
  </si>
  <si>
    <t>44905242</t>
  </si>
  <si>
    <t>MOBILIARIO EM GERAL</t>
  </si>
  <si>
    <t>2025NE00044142</t>
  </si>
  <si>
    <t>154503263522025NE000442</t>
  </si>
  <si>
    <t>ECOMFIRE EQUIPAMENTOS DE SEGURANCA CONTRA INCENDIO LTD</t>
  </si>
  <si>
    <t>2025NE00044242</t>
  </si>
  <si>
    <t>154503263522025NE000443</t>
  </si>
  <si>
    <t>LOJA DA ESCOLA LTDA</t>
  </si>
  <si>
    <t>2025NE00044342</t>
  </si>
  <si>
    <t>23006.021320/2025-13</t>
  </si>
  <si>
    <t>154503263522025NE000469</t>
  </si>
  <si>
    <t>AQUISICAO DE EQUIPAMENTOS PARA O CURSO DE BACHARELADO EM FISICA DA FUNDACAO UNIVERSIDADE FEDERAL DO ABC   UFABC.</t>
  </si>
  <si>
    <t>CINCOLAB TECNOLOGIA LTDA</t>
  </si>
  <si>
    <t>2025NE00046908</t>
  </si>
  <si>
    <t>154503263522025NE000470</t>
  </si>
  <si>
    <t>2025NE00047008</t>
  </si>
  <si>
    <t>23006.002671/2025-17</t>
  </si>
  <si>
    <t>154503263522025NE000479</t>
  </si>
  <si>
    <t>AQUISICAO DE CAPELAS PARA OS LABORATORIOS ACADEMICOS UMIDOS DA PROGRAD.</t>
  </si>
  <si>
    <t>OXICAMP LABORATORIAL LTDA</t>
  </si>
  <si>
    <t>2025NE00047942</t>
  </si>
  <si>
    <t>154503263522025NE000480</t>
  </si>
  <si>
    <t>2025NE00048042</t>
  </si>
  <si>
    <t>10/01/2025</t>
  </si>
  <si>
    <t>23006.013559/2024-2</t>
  </si>
  <si>
    <t>154503263522025NE000008</t>
  </si>
  <si>
    <t>AQUISICAO DE EQUIPAMENTOS DIVERSOS PARA OS CURSOS DE BACHARELADO EM QUIMICA, LICENCIATURA EM CIENCIAS BIOLOGICAS E FISICA E DA FUNDACAO UNIVERSIDADE FEDERAL DO ABC - UFABC.</t>
  </si>
  <si>
    <t>EVEN COMERCIAL LTDA</t>
  </si>
  <si>
    <t>2025NE00000808</t>
  </si>
  <si>
    <t>23006.013559/2024-21</t>
  </si>
  <si>
    <t>154503263522025NE000313</t>
  </si>
  <si>
    <t>AQUISICAO DE EQUIPAMENTOS DIVERSOS PARA OS CURSOS DE BACHARELADO EM QUIMICA, LICENCIATURA EM CIENCIAS BIOLOGICAS E FISICA E DA FUNDACAO UNIVERSIDADE FEDERAL DO ABC  UFABC.</t>
  </si>
  <si>
    <t>2025NE00031308</t>
  </si>
  <si>
    <t>07/10/2025</t>
  </si>
  <si>
    <t>23006.017628/2025-56</t>
  </si>
  <si>
    <t>154503263522025NE000457</t>
  </si>
  <si>
    <t>AQUISICAO DE EQUIPAMENTOS DIDATICOS PARA O CURSO DE BACHARELADO EM FISICA DA FUNDACAO UNIVERSIDADE FEDERAL DO ABC   UFABC</t>
  </si>
  <si>
    <t>MSR - LABORATORIOS E PROCESSOS LTDA</t>
  </si>
  <si>
    <t>2025NE00045708</t>
  </si>
  <si>
    <t>154503263522025NE000458</t>
  </si>
  <si>
    <t>2025NE00045808</t>
  </si>
  <si>
    <t>154503263522025NE000459</t>
  </si>
  <si>
    <t>2025NE00045908</t>
  </si>
  <si>
    <t>154503263522025NE000460</t>
  </si>
  <si>
    <t>2025NE00046008</t>
  </si>
  <si>
    <t>154503263522025NE000461</t>
  </si>
  <si>
    <t>2025NE00046108</t>
  </si>
  <si>
    <t>27/06/2025</t>
  </si>
  <si>
    <t>23006.015212/2025-01</t>
  </si>
  <si>
    <t>154503263522025NE400076</t>
  </si>
  <si>
    <t>GESTAO DE BOLSAS NETEL 2025: BOLSAS DE EDUCACAO LINGUISTICA - DISIVAO DE IDIOMAS/NETEL.</t>
  </si>
  <si>
    <t>2025NE40007601</t>
  </si>
  <si>
    <t>23006.001438/2024-36</t>
  </si>
  <si>
    <t>154503263522025NE400080</t>
  </si>
  <si>
    <t>BOLSAS DE EDUCACAO LINGUISTICA - DISIVAO DE IDIOMAS/NETEL.</t>
  </si>
  <si>
    <t>2025NE40008001</t>
  </si>
  <si>
    <t>23006.022255/2025-35</t>
  </si>
  <si>
    <t>154503263522025NE500263</t>
  </si>
  <si>
    <t>AUXILIO FINANCEIRO PARA PARTICIPACAO NAS 32ª JORNADAS DE JOVENS PESQUISADORES DA ASSOCIACAO DE UNIVERSIDADES GRUPO MONTEVIDEO (AUGM) - ESTUDANTES DE GRADUACAO.</t>
  </si>
  <si>
    <t>2025NE50026304</t>
  </si>
  <si>
    <t>23006.022466/2025-78</t>
  </si>
  <si>
    <t>154503263522025NE500262</t>
  </si>
  <si>
    <t>AUXILIO FINANCEIRO PARA PARTICIPACAO NAS 32ª JORNADAS DE JOVENS PESQUISADORES DA ASSOCIACAO DE UNIVERSIDADES GRUPO MONTEVIDEO (AUGM)</t>
  </si>
  <si>
    <t>2025NE50026204</t>
  </si>
  <si>
    <t>23006.019512/2025-51</t>
  </si>
  <si>
    <t>154503263522025NE400089</t>
  </si>
  <si>
    <t>PAGAMENTO DE BOLSA NA MODALIDADE  BOLSA MOBILIDADE INTERNACIONAL DE GRADUACAO INCOMING  - AUGM/PILA - 2º SEMESTRE</t>
  </si>
  <si>
    <t>2025NE40008901</t>
  </si>
  <si>
    <t>18/09/2025</t>
  </si>
  <si>
    <t>23006.021370/2025-92</t>
  </si>
  <si>
    <t>154503263522025NE400098</t>
  </si>
  <si>
    <t>PAGAMENTO DE BOLSA NA MODALIDADE - BOLSA MOBILIDADE INTERNACIONAL DE DOUTORADO INCOMING - AUGM - 2º SEMESTRE.</t>
  </si>
  <si>
    <t>2025NE40009801</t>
  </si>
  <si>
    <t>23006.014233/2025-00</t>
  </si>
  <si>
    <t>154503263522025NE500072</t>
  </si>
  <si>
    <t>AUXILIO MOBILIDADE INTERNACIONAL DE GRADUACAO NA AMERICA LATINA E CARIBE - PROGRAMA ESCALA PARA ESTUDANTES DE GRADUACAO (AUGM) - SIMONE MARQUES SAMPAIO.</t>
  </si>
  <si>
    <t>SIMONE MARQUES SAMPAIO</t>
  </si>
  <si>
    <t>2025NE50007204</t>
  </si>
  <si>
    <t>23006.014234/2025-46</t>
  </si>
  <si>
    <t>154503263522025NE500074</t>
  </si>
  <si>
    <t>AUXILIO MOBILIDADE INTERNACIONAL DE GRADUACAO NA AMERICA LATINA E CARIBE - PROGRAMA ESCALA PARA ESTUDANTES DE GRADUACAO (AUGM) - GUILHERME COLLA DAMIANI.</t>
  </si>
  <si>
    <t>GUILHERME COLLA DAMIANI</t>
  </si>
  <si>
    <t>2025NE50007404</t>
  </si>
  <si>
    <t>23006.014235/2025-91</t>
  </si>
  <si>
    <t>154503263522025NE500073</t>
  </si>
  <si>
    <t>AUXILIO MOBILIDADE INTERNACIONAL DE GRADUACAO NA AMERICA LATINA E CARIBE - PROGRAMA ESCALA PARA ESTUDANTES DE GRADUACAO (AUGM) - SABRINA OLIVEIRA SANTOS.</t>
  </si>
  <si>
    <t>2025NE50007304</t>
  </si>
  <si>
    <t>28/07/2025</t>
  </si>
  <si>
    <t>23006.014236/2025-35</t>
  </si>
  <si>
    <t>154503263522025NE500077</t>
  </si>
  <si>
    <t>AUXILIO MOBILIDADE INTERNACIONAL DE GRADUACAO NA AMERICA LATINA E CARIBE - PROGRAMA ESCALA PARA ESTUDANTES DE GRADUACAO (AUGM) - ISABELA COIMBRA HITOMI</t>
  </si>
  <si>
    <t>ISABELA COIMBRA HITOMI</t>
  </si>
  <si>
    <t>2025NE50007704</t>
  </si>
  <si>
    <t>23006.005738/2025-75</t>
  </si>
  <si>
    <t>154503263522025NE000192</t>
  </si>
  <si>
    <t>AQUISICAO DE TESTES PSICOLOGICOS.</t>
  </si>
  <si>
    <t>CASA DO NEUROPSICOPEDAGOGO LTDA</t>
  </si>
  <si>
    <t>33903014</t>
  </si>
  <si>
    <t>MATERIAL EDUCATIVO E ESPORTIVO</t>
  </si>
  <si>
    <t>2025NE00019214</t>
  </si>
  <si>
    <t>30/09/2025</t>
  </si>
  <si>
    <t>23006.014458/2025-58</t>
  </si>
  <si>
    <t>154503263522025NE000429</t>
  </si>
  <si>
    <t>AQUISICAO PONTUAL DE MATERIAIS DE CONSUMO - COMPRAS COMPARTILHADAS PARA OS CURSOS DE GRADUACAO DA FUNDACAO UNIVERSIDADE FEDERAL DO ABC - UFABC</t>
  </si>
  <si>
    <t>57.620.907 ALESSANDRO SOUSA PINTO</t>
  </si>
  <si>
    <t>33903016</t>
  </si>
  <si>
    <t>MATERIAL DE EXPEDIENTE</t>
  </si>
  <si>
    <t>2025NE00042916</t>
  </si>
  <si>
    <t>154503263522025NE000431</t>
  </si>
  <si>
    <t>FERGAVI COMERCIAL LTDA</t>
  </si>
  <si>
    <t>33903042</t>
  </si>
  <si>
    <t>FERRAMENTAS</t>
  </si>
  <si>
    <t>2025NE00043142</t>
  </si>
  <si>
    <t>154503263522025NE000433</t>
  </si>
  <si>
    <t>JF COMERCIO DE MATERIAL E MEDICAMENTOS HOSPITALES LTDA</t>
  </si>
  <si>
    <t>2025NE00043342</t>
  </si>
  <si>
    <t>154503263522025NE000435</t>
  </si>
  <si>
    <t>MERCOSCIENCE COMERCIAL LTDA</t>
  </si>
  <si>
    <t>33903035</t>
  </si>
  <si>
    <t>MATERIAL LABORATORIAL</t>
  </si>
  <si>
    <t>2025NE00043535</t>
  </si>
  <si>
    <t>154503263522025NE000438</t>
  </si>
  <si>
    <t>SAINT VALLEN BIOTECNOLOGIA LTDA</t>
  </si>
  <si>
    <t>2025NE00043835</t>
  </si>
  <si>
    <t>23006.014475/2025-95</t>
  </si>
  <si>
    <t>154503263522025NE000511</t>
  </si>
  <si>
    <t>AQUISICAO PONTUAL DE REAGENTES   COMPRAS COMPARTILHADAS PARA OS CURSOS DE GRADUACAO DA FUNDACAO UNIVERSIDADE FEDERAL DO ABC   UFABC.</t>
  </si>
  <si>
    <t>ORBITAL PRODUTOS PARA LABORATORIOS LTDA</t>
  </si>
  <si>
    <t>33903011</t>
  </si>
  <si>
    <t>MATERIAL QUIMICO</t>
  </si>
  <si>
    <t>2025NE00051111</t>
  </si>
  <si>
    <t>154503263522025NE000430</t>
  </si>
  <si>
    <t>2025NE00043016</t>
  </si>
  <si>
    <t>2025NE00043035</t>
  </si>
  <si>
    <t>154503263522025NE000432</t>
  </si>
  <si>
    <t>INTERJET COMERCIAL LTDA</t>
  </si>
  <si>
    <t>2025NE00043235</t>
  </si>
  <si>
    <t>154503263522025NE000434</t>
  </si>
  <si>
    <t>2025NE00043435</t>
  </si>
  <si>
    <t>33903036</t>
  </si>
  <si>
    <t>MATERIAL HOSPITALAR</t>
  </si>
  <si>
    <t>2025NE00043436</t>
  </si>
  <si>
    <t>154503263522025NE000436</t>
  </si>
  <si>
    <t>NEWLABOR PRODUTOS PARA LABORATORIO LTDA</t>
  </si>
  <si>
    <t>2025NE00043635</t>
  </si>
  <si>
    <t>154503263522025NE000510</t>
  </si>
  <si>
    <t>AQUISICAO PONTUAL DE REAGENTES   COMPRAS COMPARTILHADAS PARA OS CURSOS DE GRADUACAO DA FUNDACAO UNIVERSIDADE FEDERAL DO ABC   UFABC</t>
  </si>
  <si>
    <t>2025NE00051011</t>
  </si>
  <si>
    <t>154503263522025NE000512</t>
  </si>
  <si>
    <t>OBAH PRODUTOS E SERVICOS ANALITICOS LTDA</t>
  </si>
  <si>
    <t>2025NE00051211</t>
  </si>
  <si>
    <t>154503263522025NE000513</t>
  </si>
  <si>
    <t>KIACHA LABOR COMERCIAL LTDA</t>
  </si>
  <si>
    <t>2025NE00051311</t>
  </si>
  <si>
    <t>154503263522025NE000514</t>
  </si>
  <si>
    <t>CELLCO BIOTEC DO BRASIL LTDA.</t>
  </si>
  <si>
    <t>2025NE00051411</t>
  </si>
  <si>
    <t>154503263522025NE000515</t>
  </si>
  <si>
    <t>BIOCELL BIOTECNOLOGIA LTDA</t>
  </si>
  <si>
    <t>2025NE00051511</t>
  </si>
  <si>
    <t>154503263522025NE000516</t>
  </si>
  <si>
    <t>AWKALAB PRODUTOS PARA LABORATORIO LTDA</t>
  </si>
  <si>
    <t>2025NE00051611</t>
  </si>
  <si>
    <t>154503263522025NE000517</t>
  </si>
  <si>
    <t>APICE CIENTIFICA LTDA</t>
  </si>
  <si>
    <t>2025NE00051711</t>
  </si>
  <si>
    <t>23006.004186/2025-88</t>
  </si>
  <si>
    <t>154503263522025NE000491</t>
  </si>
  <si>
    <t>AQUISICAO DE MATERIAIS DE CONSUMO RELACIONADOS A ESPECTROSCOPIA FUNCIONAL PARA REALIZACAO DE PESQUISA CIENTIFICA NA AREA DE NEUROCIENCIAS E COGNICAO.</t>
  </si>
  <si>
    <t>BRAIN SUPPORT CORPORATION</t>
  </si>
  <si>
    <t>33903026</t>
  </si>
  <si>
    <t>MATERIAL ELETRICO E ELETRONICO</t>
  </si>
  <si>
    <t>2025NE00049126</t>
  </si>
  <si>
    <t>04/11/2025</t>
  </si>
  <si>
    <t>23006.027453/2024-12</t>
  </si>
  <si>
    <t>154503263522025NE000499</t>
  </si>
  <si>
    <t>IMPORTACAO DE PECAS PARA MANUTENCAO PREVENTIVA DE 40.000 HORAS DA PLATAFORMA PPMS DA CEM/SA - RTI FAPESP 2024/13909-1</t>
  </si>
  <si>
    <t>QUANTUM DESIGN, INC</t>
  </si>
  <si>
    <t>33903025</t>
  </si>
  <si>
    <t>MATERIAL P/ MANUTENCAO DE BENS MOVEIS</t>
  </si>
  <si>
    <t>2025NE00049925</t>
  </si>
  <si>
    <t>29/09/2025</t>
  </si>
  <si>
    <t>23006.009338/2025-39</t>
  </si>
  <si>
    <t>154503263522025NE000428</t>
  </si>
  <si>
    <t>CONTRATACAO DE FUNDACAO DE APOIO PARA GESTAO ADMINISTRATIVA E FINANCEIRA DE RECURSOS PROVENIENTES DE EMENDA PARLAMENTAR PARA O PROJETO: FORTALECENDO E INTEGRANDO AS COMUNIDADES QUILOMBOLAS, INDIGENAS E CAICARAS DO LITORAL NORTE DE SAO PAULO   PRODUCAO E REPRODUCAO DE CONHECIMENTO NA FORMACAO DE EDUCADORAS/ES.</t>
  </si>
  <si>
    <t>FUNDACAO DE APOIO A UNIVERSIDADE FEDERAL DE SAO PAULO</t>
  </si>
  <si>
    <t>252113</t>
  </si>
  <si>
    <t>33903965</t>
  </si>
  <si>
    <t>SERVICOS DE APOIO AO ENSINO</t>
  </si>
  <si>
    <t>2025NE00042865</t>
  </si>
  <si>
    <t>154503263522025NE000451</t>
  </si>
  <si>
    <t>CONTRATACAO DE FUNDACAO DE APOIO PARA GESTAO ADMINISTRATIVA E FINANCEIRA DE RECURSOS PROVENIENTES DE EMENDA PARLAMENTAR PARA O PROJETO: FORTALECENDO E INTEGRANDO AS COMUNIDADES QUILOMBOLAS, INDIGENAS E CAICARAS DO LITORAL NORTE DE SAO PAULO   PRODUCAO E REPRODUCAO DE CONHECIMENTO NA FORMACAO DE EDUCADORAS/ES</t>
  </si>
  <si>
    <t>2025NE00045165</t>
  </si>
  <si>
    <t>23006.009024/2025-36</t>
  </si>
  <si>
    <t>154503263522025NE000245</t>
  </si>
  <si>
    <t>PAGAMENTO DE ANUIDADE PARA O FORUM NACIONAL DE PRO-REITORES DE PESQUISA E POS-GRADUACAO DAS INSTITUICOES DE ENSINO SUPERIOR BRASILEIRAS FOPROP - 2025.</t>
  </si>
  <si>
    <t>FORUM NACIONAL DE PRO-REITORES DE PESQUISA E POS-GRADUA</t>
  </si>
  <si>
    <t>0007</t>
  </si>
  <si>
    <t>CONTRIBUICAO AO FORUM NACIONAL DE PRO-REITORES DE PESQUISA E POS-GRADUACAO (FOPROP)</t>
  </si>
  <si>
    <t>148908</t>
  </si>
  <si>
    <t>33503908</t>
  </si>
  <si>
    <t>ENTIDADES REPRESENTATIVAS DE CLASSE</t>
  </si>
  <si>
    <t>2025NE00024508</t>
  </si>
  <si>
    <t>15/05/2025</t>
  </si>
  <si>
    <t>23006.008139/2025-11</t>
  </si>
  <si>
    <t>154503263522025NE000161</t>
  </si>
  <si>
    <t>PAGAMENTO DE ANUIDADE DA ASSOCIACAO NACIONAL DE DIRIGENTES DAS INSTITUICOES FEDERAIS DE ENSINO SUPERIOR (ANDIFES) - EXERCICIO 2025</t>
  </si>
  <si>
    <t>ASSOC NAC DIRIGENTES DAS INST FED DE ENSINO SUPERIOR</t>
  </si>
  <si>
    <t>2025NE00016108</t>
  </si>
  <si>
    <t>23006.001717/2025-81</t>
  </si>
  <si>
    <t>154503263522025NE000193</t>
  </si>
  <si>
    <t>PAGAMENTO DE ANUIDADE DA AGENCIA DE DESENVOLVIMENTO ECONOMICO GRANDE ABC - EXERCICIO 2025</t>
  </si>
  <si>
    <t>AGENCIA DE DESENVOLVIMENTO ECONOMICO DO GRANDE ABC</t>
  </si>
  <si>
    <t>2025NE00019308</t>
  </si>
  <si>
    <t>23112.030226/2023-78</t>
  </si>
  <si>
    <t>154049152662025NE000835</t>
  </si>
  <si>
    <t>PAGAMENTO E DEMAIS CONDICOES CONFORME C.A. 026/2024. VIGENCIA: 09/11/2026.REQUISICAO 05/2024-SEGEF - CONTATO E-MAIL: SEGEF@UFSCAR.BR-PROCESSO ORIGEM: 23112.030226/2023-78 - 2023RDC00004.</t>
  </si>
  <si>
    <t>BEUVALI CONSTRUTORA E PROJETOS DE ENGENHARIA LTDA</t>
  </si>
  <si>
    <t>44905192</t>
  </si>
  <si>
    <t>INSTALACOES</t>
  </si>
  <si>
    <t>2025NE00083592</t>
  </si>
  <si>
    <t>23089.029831/2025-01</t>
  </si>
  <si>
    <t>153031152502025NE001409</t>
  </si>
  <si>
    <t>PARA ATENDER DESPESAS REF. A  REFORMA CABINE REITORIA CONFORME AUTORIZACAO 2983001. DISPENSA INTERNA 87/2025 PNCP 602/2025 RL 366/2025 TED 979585 2025NC800003 TRANSF. 979585 PROCESSO 23089.029831/2025-01.</t>
  </si>
  <si>
    <t>EMPREITEIRA GROTTO LTDA</t>
  </si>
  <si>
    <t>2025NE00140992</t>
  </si>
  <si>
    <t>23112.031716/2025-53</t>
  </si>
  <si>
    <t>154049152662025NE000937</t>
  </si>
  <si>
    <t>ATA DE REGISTRO DE PRECO  58/2025 (SEI Nº 2008636). VIGENCIA: 02/10/2026.PE-ARP Nº 209/2025/CSLOG (SEI Nº 2037744) - CONTATO E-MAIL: SUPRIMENTOS@UFSCAR.BR-PROCESSO ORDENACAO: 23112.031716/2025-53 - PROC.ORIGEM: 2025PE90.012.</t>
  </si>
  <si>
    <t>MEDIC LIFE DISTRIBUIDORA DE MEDICAMENTOS LTDA</t>
  </si>
  <si>
    <t>2025NE00093742</t>
  </si>
  <si>
    <t>23112.031773/2025-32</t>
  </si>
  <si>
    <t>154049152662025NE000930</t>
  </si>
  <si>
    <t>ATENDER DEMANDAS DE MOBILIARIOS DAS MORADIAS ESTUDANTIS CONFORME SOLICITACAO: PE-ARP Nº 210/2025/CSLOG (2037779) - E-MAIL: SUPRIMENTOS@UFSCAR.BR. PREGAO ELETRONICO Nº 90.012/2025 - ARP Nº 61/2025 - VIGENCIA: 25/09/2026 (2012034). RECURSO: EMENDA DA BANCADA PAULISTA. PROCESSO: 23112.031773/2025-32 - ORDENACAO DE DESPESA CONFORME SEI 2037779.</t>
  </si>
  <si>
    <t>RKG COMERCIO E DISTRIBUICAO LTDA</t>
  </si>
  <si>
    <t>2025NE00093042</t>
  </si>
  <si>
    <t>23112.032180/2025-93</t>
  </si>
  <si>
    <t>154049152662025NE000929</t>
  </si>
  <si>
    <t>ATENDER DEMANDAS DE MOBILIARIOS DAS MORADIAS ESTUDANTIS CONFORME SOLICITACAO: PE-ARP Nº 205/2025/CSLOG (2037668) - E-MAIL: SUPRIMENTOS@UFSCAR.BR. PREGAO ELETRONICO Nº 90.013/2025 - ARP Nº 63/2025 - VIGENCIA: 30/09/2026 (2030881). RECURSO: EMENDA DA BANCADA PAULISTA.PROCESSO: 23112.032180/2025-93 - ORDENACAO DE DESPESA CONFORME SEI 2037668.</t>
  </si>
  <si>
    <t>EXCLUSIVA COMERCIAL E NEGOCIOS LTDA</t>
  </si>
  <si>
    <t>2025NE00092942</t>
  </si>
  <si>
    <t>23112.032234/2025-11</t>
  </si>
  <si>
    <t>154049152662025NE000936</t>
  </si>
  <si>
    <t>ATA DE REGISTRO DE PRECO  67/2025 (SEI Nº 2013020). VIGENCIA: 03/10/2026.PE-ARP Nº 206/2025/CSLOG (SEI Nº 2037699) - CONTATO E-MAIL: SUPRIMENTOS@UFSCAR.BR-PROCESSO ORDENACAO: 23112.032234/2025-11 - PROC.ORIGEM: 2025PE90.013.</t>
  </si>
  <si>
    <t>GOMAP COMERCIO DE MOVEIS E EQUIPAMENTOS LTDA</t>
  </si>
  <si>
    <t>2025NE00093642</t>
  </si>
  <si>
    <t>23112.032256/2025-81</t>
  </si>
  <si>
    <t>154049152662025NE000932</t>
  </si>
  <si>
    <t>ATENDER DEMANDAS DE MOBILIARIOS DAS MORADIAS ESTUDANTIS CONFORME SOLICITACAO: PE-ARP Nº 207/2025/CSLOG (2037708) - E-MAIL: SUPRIMENTOS@UFSCAR.BR. PREGAO ELETRONICO Nº 90.013/2025 - ARP Nº 68/2025 - VIGENCIA: 29/09/2026 (2034933). PROCESSO: 23112.032256/2025-81 - ORDENACAO DE DESPESA CONFORME SEI 2037708.</t>
  </si>
  <si>
    <t>GPR SOLUCOES CONSULTIVAS LTDA</t>
  </si>
  <si>
    <t>2025NE00093242</t>
  </si>
  <si>
    <t>05/11/2025</t>
  </si>
  <si>
    <t>23112.033823/2025-16</t>
  </si>
  <si>
    <t>156403152662025NE000023</t>
  </si>
  <si>
    <t>AQUISICAO DE MICROCOMPUTADORES LENOVO</t>
  </si>
  <si>
    <t>LIDER NOTEBOOKS COMERCIO E SERVICOS LTDA</t>
  </si>
  <si>
    <t>2025NE00002341</t>
  </si>
  <si>
    <t>11/11/2025</t>
  </si>
  <si>
    <t>23089.040917/2025-86</t>
  </si>
  <si>
    <t>153031152502025NE001852</t>
  </si>
  <si>
    <t>RECURSOS DE CAPITAL. SERV. COMUNS DE ENGENHARIA, SOB DEMANDA, COM O FORNECIMENTO DE MAO-DE-OBRA, MATERIAIS, PECAS E EQUIPAMENTOS, CAMPUS SJC NA FORMA ESTABELECIDA NAS PLANILHAS DE SERV. E INSUMOS DESCRITOS NA TABELA SINAPI E DEMAIS TABELAS PUBLICAS REFERENCIAIS PROC.LICITATORIO 23089.011028/2024-21 PROC. EXEC. ORCAMENTARIA 23089.040917/2025-86 PREGAO 90150/2024 RL 885/2025 AUTORIZACAO NE 3063699 3066943 8 EMENDA BANCADA 2025NC800003 TRANSFERENCIA 979585</t>
  </si>
  <si>
    <t>CONSTRUTORA OBRAVALE LTDA</t>
  </si>
  <si>
    <t>2025NE00185292</t>
  </si>
  <si>
    <t>23089.004317/2025-54</t>
  </si>
  <si>
    <t>153031152502025NE001917</t>
  </si>
  <si>
    <t>PARA ATENDER DESPESAS REF. A CONTRATACAO DE PROJETOS EXECUTIVOS PARA ESCOLA PAULISTINHA CONFORME SOLICIT 3092810 E AUTORIZACAO 3092875 PREGAO INTERNO 57/2025 RL 929/2025 PNCP 90057/2025 TED 979585 2025NC800003 E TRANSF. 979585 PROCESSO 23089.004317/2025-54</t>
  </si>
  <si>
    <t>JC SOLUCOES EM ENGENHARIA LTDA</t>
  </si>
  <si>
    <t>44905180</t>
  </si>
  <si>
    <t>ESTUDOS E PROJETOS</t>
  </si>
  <si>
    <t>2025NE00191780</t>
  </si>
  <si>
    <t>23089.016627/2025-11</t>
  </si>
  <si>
    <t>153031152502025NE001926</t>
  </si>
  <si>
    <t>CONSTRUCAO DO MURO DE  ARRIMOPROCESSO 23089.016627/2025-11, CONCORRENCIA 90004/2025 EMENDA DE BANCADA CAMPUS DIADEMA</t>
  </si>
  <si>
    <t>D F D CONSTRUTORA LTDA</t>
  </si>
  <si>
    <t>44905191</t>
  </si>
  <si>
    <t>OBRAS EM ANDAMENTO</t>
  </si>
  <si>
    <t>2025NE00192691</t>
  </si>
  <si>
    <t>28/11/2025</t>
  </si>
  <si>
    <t>23089.042538/2025-21</t>
  </si>
  <si>
    <t>153031152502025NE001959</t>
  </si>
  <si>
    <t>AUTORIZACAO DE EMPENHO NO DOC 3102441 DO PROCESSO 23089.042538/2025-21, SERVICOS DE REPARO DE TELHADOS, PEDIDO DE COMPRA 441-2025,  PREGAO 90074/2025, RL 956/2025, TED - 979585 - EMENDA DE BANCADA 2025.</t>
  </si>
  <si>
    <t>SAMPAIO SERVICOS E COMERCIO LTDA</t>
  </si>
  <si>
    <t>2025NE00195991</t>
  </si>
  <si>
    <t>21/01/2025</t>
  </si>
  <si>
    <t>23006.001616/2021-86</t>
  </si>
  <si>
    <t>154503263522025NE000023</t>
  </si>
  <si>
    <t>CONTRATACAO DE SERVICOS POSTAIS</t>
  </si>
  <si>
    <t>EMPRESA BRASILEIRA DE CORREIOS E TELEGRAFOS</t>
  </si>
  <si>
    <t>33903947</t>
  </si>
  <si>
    <t>SERVICOS DE COMUNICACAO EM GERAL</t>
  </si>
  <si>
    <t>2025NE00002347</t>
  </si>
  <si>
    <t>154503263522025NE000355</t>
  </si>
  <si>
    <t>2025NE00035547</t>
  </si>
  <si>
    <t>23006.006823/2024-70</t>
  </si>
  <si>
    <t>154503263522025NE000224</t>
  </si>
  <si>
    <t>CONTRATACAO DE EMPRESA ESPECIALIZADA PARA PRESTACAO DE SERVICOS DE AGENCIAMENTO DE VIAGENS PARA VOOS REGULARES DOMESTICOS E INTERNACIONAIS, DE FORMA A ATENDER A DEMANDA DA FUNDACAO UNIVERSIDADE FEDERAL DO ABC.</t>
  </si>
  <si>
    <t>COMPRA DIRETA GESTAO DE VIAGENS CORPORATIVAS LTDA</t>
  </si>
  <si>
    <t>33903969</t>
  </si>
  <si>
    <t>SEGUROS EM GERAL</t>
  </si>
  <si>
    <t>2025NE00022469</t>
  </si>
  <si>
    <t>154503263522025NE000249</t>
  </si>
  <si>
    <t>33903302</t>
  </si>
  <si>
    <t>PASSAGENS PARA O EXTERIOR</t>
  </si>
  <si>
    <t>2025NE00024902</t>
  </si>
  <si>
    <t>23006.015489/2025-26</t>
  </si>
  <si>
    <t>154503263522025NE000414</t>
  </si>
  <si>
    <t>PAGAMENTO DA ANUIDADE DA ANPOCS 2025</t>
  </si>
  <si>
    <t>ASSOCIACAO NAC DE POS GRADUACAO E PESQ CIENCIAS SOCIAI</t>
  </si>
  <si>
    <t>0013</t>
  </si>
  <si>
    <t>CONTRIBUICAO A ASSOCIACAO NACIONAL DE POS-GRADUACAO E PESQUISA EM CIENCIAS SOCIAIS (ANPOCS)</t>
  </si>
  <si>
    <t>148899</t>
  </si>
  <si>
    <t>2025NE00041408</t>
  </si>
  <si>
    <t>23006.012330/2025-50</t>
  </si>
  <si>
    <t>154503263522025NE000283</t>
  </si>
  <si>
    <t>PAGAMENTO DA ASSINATURA ANUAL DA ASSOCIACAO INSTITUCIONAL A SOCIEDADE BRASILEIRA DE COMPUTACAO-SBC.</t>
  </si>
  <si>
    <t>SOCIEDADE BRASILEIRA DE COMPUTACAO</t>
  </si>
  <si>
    <t>0033</t>
  </si>
  <si>
    <t>CONTRIBUICAO A SOCIEDADE BRASILEIRA DE COMPUTACAO (SBC)</t>
  </si>
  <si>
    <t>148809</t>
  </si>
  <si>
    <t>2025NE00028308</t>
  </si>
  <si>
    <t>23006.013680/2025-33</t>
  </si>
  <si>
    <t>154503263522025NE000425</t>
  </si>
  <si>
    <t>CONTRATACAO DE ASSOCIACAO INSTITUCIONAL CONJUNTA (PLANO OURO) SOCIEDADE BRASILEIRA DE MATEMATICA E SOCIEDADE BRASILEIRA DE MATEMATICA COMPUTACIONAL - SBM/SBMAC.</t>
  </si>
  <si>
    <t>SOCIEDADE BRASILEIRA DE MATEMATICA A E COMPUTACIONAL</t>
  </si>
  <si>
    <t>0060</t>
  </si>
  <si>
    <t>CONTRIBUICAO A SOCIEDADE BRASILEIRA DE MATEMATICA APLICADA E COMPUTACIONAL (SBMAC)</t>
  </si>
  <si>
    <t>148811</t>
  </si>
  <si>
    <t>2025NE00042508</t>
  </si>
  <si>
    <t>22/01/2025</t>
  </si>
  <si>
    <t>23006.000006/2025-99</t>
  </si>
  <si>
    <t>154503263522025NE000028</t>
  </si>
  <si>
    <t>CONCESSAO DE SUPRIMENTO DE FUNDOS - FERNANDA</t>
  </si>
  <si>
    <t>FERNANDA PEREIRA DE JESUS</t>
  </si>
  <si>
    <t>33903004</t>
  </si>
  <si>
    <t>GAS E OUTROS MATERIAIS ENGARRAFADOS</t>
  </si>
  <si>
    <t>2025NE00002804</t>
  </si>
  <si>
    <t>33903007</t>
  </si>
  <si>
    <t>GENEROS DE ALIMENTACAO</t>
  </si>
  <si>
    <t>2025NE00002807</t>
  </si>
  <si>
    <t>33903021</t>
  </si>
  <si>
    <t>MATERIAL DE COPA E COZINHA</t>
  </si>
  <si>
    <t>2025NE00002821</t>
  </si>
  <si>
    <t>33903024</t>
  </si>
  <si>
    <t>MATERIAL P/ MANUT.DE BENS IMOVEIS/INSTALACOES</t>
  </si>
  <si>
    <t>2025NE00002824</t>
  </si>
  <si>
    <t>33903031</t>
  </si>
  <si>
    <t>SEMENTES, MUDAS DE PLANTAS E INSUMOS</t>
  </si>
  <si>
    <t>2025NE00002831</t>
  </si>
  <si>
    <t>33903096</t>
  </si>
  <si>
    <t>MATERIAL DE CONSUMO - PAGTO ANTECIPADO</t>
  </si>
  <si>
    <t>2025NE00002896</t>
  </si>
  <si>
    <t>23006.000008/2025-88</t>
  </si>
  <si>
    <t>154503263522025NE000029</t>
  </si>
  <si>
    <t>CONCESSAO DE SUPRIMENTO DE FUNDOS - WANDERLEI.</t>
  </si>
  <si>
    <t>WANDERLEI SOARES DOS SANTOS</t>
  </si>
  <si>
    <t>33903003</t>
  </si>
  <si>
    <t>COMBUSTIVEIS E LUBRIF. P/ OUTRAS FINALIDADES</t>
  </si>
  <si>
    <t>2025NE00002903</t>
  </si>
  <si>
    <t>2025NE00002911</t>
  </si>
  <si>
    <t>33903022</t>
  </si>
  <si>
    <t>MATERIAL DE LIMPEZA E PROD. DE HIGIENIZACAO</t>
  </si>
  <si>
    <t>2025NE00002922</t>
  </si>
  <si>
    <t>2025NE00002925</t>
  </si>
  <si>
    <t>2025NE00002935</t>
  </si>
  <si>
    <t>2025NE00002996</t>
  </si>
  <si>
    <t>24/04/2025</t>
  </si>
  <si>
    <t>23006.008518/2025-01</t>
  </si>
  <si>
    <t>154503263522025NE000130</t>
  </si>
  <si>
    <t>CONCESSAO DE SUPRIMENTO DE FUNDOS - FERNANDA PEREIRA DE JESUS</t>
  </si>
  <si>
    <t>2025NE00013096</t>
  </si>
  <si>
    <t>25/04/2025</t>
  </si>
  <si>
    <t>23006.008516/2025-12</t>
  </si>
  <si>
    <t>154503263522025NE000132</t>
  </si>
  <si>
    <t>CONCESSAO DE SUPRIMENTO DE FUNDOS - WANDERLEI SOARES DOS SANTOS</t>
  </si>
  <si>
    <t>33903996</t>
  </si>
  <si>
    <t>OUTROS SERV.DE TERCEIROS PJ- PAGTO ANTECIPADO</t>
  </si>
  <si>
    <t>2025NE00013296</t>
  </si>
  <si>
    <t>154503263522025NE000133</t>
  </si>
  <si>
    <t>2025NE00013396</t>
  </si>
  <si>
    <t>23006.017303/2025-73</t>
  </si>
  <si>
    <t>154503263522025NE000306</t>
  </si>
  <si>
    <t>2025NE00030696</t>
  </si>
  <si>
    <t>154503263522025NE000307</t>
  </si>
  <si>
    <t>2025NE00030796</t>
  </si>
  <si>
    <t>05/08/2025</t>
  </si>
  <si>
    <t>23006.018283/2025-58</t>
  </si>
  <si>
    <t>154503263522025NE000332</t>
  </si>
  <si>
    <t>2025NE00033296</t>
  </si>
  <si>
    <t>154503263522025NE000333</t>
  </si>
  <si>
    <t>2025NE00033396</t>
  </si>
  <si>
    <t>23006.026731/2025-97</t>
  </si>
  <si>
    <t>154503263522025NE000483</t>
  </si>
  <si>
    <t>2025NE00048396</t>
  </si>
  <si>
    <t>154503263522025NE000484</t>
  </si>
  <si>
    <t>2025NE00048496</t>
  </si>
  <si>
    <t>31/10/2025</t>
  </si>
  <si>
    <t>23006.027873/2025-71</t>
  </si>
  <si>
    <t>154503263522025NE000492</t>
  </si>
  <si>
    <t>2025NE00049296</t>
  </si>
  <si>
    <t>23006.025860/2024-87</t>
  </si>
  <si>
    <t>154503263522025NE000076</t>
  </si>
  <si>
    <t>PAGAMENTO DE ANUIDADE DA ASSOCIACAO BRASILEIRA DE EDITORAS UNIVERSITARIAS (ABEU) 2025</t>
  </si>
  <si>
    <t>ASSOCIACAO BRASILEIRA DAS EDITORAS UNIVERSITARIAS</t>
  </si>
  <si>
    <t>0026</t>
  </si>
  <si>
    <t>CONTRIBUICAO A ASSOCIACAO BRASILEIRA DAS EDITORAS UNIVERSITARIAS (ABEU)</t>
  </si>
  <si>
    <t>148807</t>
  </si>
  <si>
    <t>2025NE00007608</t>
  </si>
  <si>
    <t>13/01/2025</t>
  </si>
  <si>
    <t>23006.005439/2023-79</t>
  </si>
  <si>
    <t>154503263522025NE000009</t>
  </si>
  <si>
    <t>SOLICITACAO DE CONTRATACAO DE SERVICO DE TRANSPORTE RODOVIARIO PARA AS CARGAS IMPORTADAS PELA UFABC</t>
  </si>
  <si>
    <t>CDR TRANSPORTES E LOGISTICA INTEGRADA LTDA</t>
  </si>
  <si>
    <t>33903974</t>
  </si>
  <si>
    <t>FRETES E TRANSPORTES DE ENCOMENDAS</t>
  </si>
  <si>
    <t>2025NE00000974</t>
  </si>
  <si>
    <t>154503263522025NE000010</t>
  </si>
  <si>
    <t>33903701</t>
  </si>
  <si>
    <t>APOIO ADMINISTRATIVO, TECNICO E OPERACIONAL</t>
  </si>
  <si>
    <t>2025NE00001001</t>
  </si>
  <si>
    <t>16/01/2025</t>
  </si>
  <si>
    <t>23006.011023/2024-71</t>
  </si>
  <si>
    <t>154503263522025NE000016</t>
  </si>
  <si>
    <t>CONTRATACAO DE SERVICO DE DESEMBARACO ADUANEIRO PARA AS CARGAS IMPORTADAS PELA UFABC.</t>
  </si>
  <si>
    <t>AIRPHOENIX SERVICOS INTERNACIONAIS LTDA</t>
  </si>
  <si>
    <t>33903903</t>
  </si>
  <si>
    <t>COMISSOES E CORRETAGENS</t>
  </si>
  <si>
    <t>2025NE00001603</t>
  </si>
  <si>
    <t>28/01/2025</t>
  </si>
  <si>
    <t>23006.012703/2020-88</t>
  </si>
  <si>
    <t>154503263522025NE000033</t>
  </si>
  <si>
    <t>CONTRATACAO DE EMPRESA PARA AGENCIAMENTO DE TRANSPORTE INTERNACIONAL PARA AS CARGAS IMPORTADAS PELA UFABC.</t>
  </si>
  <si>
    <t>DHUAN COMISSARIA DE DESPACHOS ADUANEIROS LTDA</t>
  </si>
  <si>
    <t>2025NE00003374</t>
  </si>
  <si>
    <t>25/03/2025</t>
  </si>
  <si>
    <t>154503263522025NE000099</t>
  </si>
  <si>
    <t>2025NE00009903</t>
  </si>
  <si>
    <t>03/04/2025</t>
  </si>
  <si>
    <t>23006.004565/2020-63</t>
  </si>
  <si>
    <t>154503263522025NE000110</t>
  </si>
  <si>
    <t>CONTRATACAO DE EMPRESA ESPECIALIZADA PARA PROMOVER A PUBLICACAO DE MATERIAS LEGAIS EM JORNAIS DE CIRCULACAO NACIONAL PARA A FUNDACAO UNIVERSIDADE FEDERAL DO ABC - UFABC</t>
  </si>
  <si>
    <t>EMPRESA BRASIL DE COMUNICACAO S.A</t>
  </si>
  <si>
    <t>33913990</t>
  </si>
  <si>
    <t>SERVICOS DE PUBLICIDADE LEGAL</t>
  </si>
  <si>
    <t>2025NE00011090</t>
  </si>
  <si>
    <t>154503263522025NE000222</t>
  </si>
  <si>
    <t>CONTRATACAO DE EMPRESA ESPECIALIZADA PARA PROMOVER A PUBLICACAO DE MATERIAS LEGAIS EMJORNAIS DE CIRCULACAO NACIONAL PARA A FUNDACAO UNIVERSIDADE FEDERAL DO ABC - UFABC.</t>
  </si>
  <si>
    <t>2025NE00022290</t>
  </si>
  <si>
    <t>02/09/2025</t>
  </si>
  <si>
    <t>23006.016185/2025-86</t>
  </si>
  <si>
    <t>154503263522025NE000368</t>
  </si>
  <si>
    <t>CONTRATACAO DE EMPRESA ESPECIALIZADA PARA PUBLICACAO DE MATERIAS LEGAIS EM JORNAIS DE CIRCULACAO NACIONAL, DE FORMA A ATENDER A DEMANDA DA FUNDACAO UNIVERSIDADE FEDERAL DO ABC</t>
  </si>
  <si>
    <t>2025NE00036890</t>
  </si>
  <si>
    <t>23006.015691/2025-58</t>
  </si>
  <si>
    <t>154503263522025NE000408</t>
  </si>
  <si>
    <t>RENOVACAO DA ASSINATURA ANUAL -PERIODO DE JANEIRO-26 A DEZEMBRO-26- DO SERVICO TACT ONLINE, PARA ACESSO A TABELA DE FRETES AEREOS INTERNACIONAIS.</t>
  </si>
  <si>
    <t>INTERNATIONAL AIR TRANSPORT ASSOCIATION</t>
  </si>
  <si>
    <t>33903901</t>
  </si>
  <si>
    <t>ASSINATURAS DE PERIODICOS E ANUIDADES</t>
  </si>
  <si>
    <t>2025NE00040801</t>
  </si>
  <si>
    <t>25/02/2025</t>
  </si>
  <si>
    <t>23006.002054/2025-11</t>
  </si>
  <si>
    <t>154503263522025NE000070</t>
  </si>
  <si>
    <t>SUPRIMENTO DE FUNDOS - CAROLINA</t>
  </si>
  <si>
    <t>CAROLINA MOUTINHO DUQUE DE PINHO</t>
  </si>
  <si>
    <t>2025NE00007096</t>
  </si>
  <si>
    <t>20/03/2025</t>
  </si>
  <si>
    <t>23006.002786/2025-10</t>
  </si>
  <si>
    <t>154503263522025NE000094</t>
  </si>
  <si>
    <t>PAGAMENTO DE ANUIDADE REFERENTE AO EXERCICIO DE 2025 A ASSOCIACAO BRASILEIRA DE EDUCACAO INTERNACIONAL (FAUBAI), CNPJ: 11.263.121/0001-42</t>
  </si>
  <si>
    <t>ASSOCIACAO BRASILEIRA DE EDUCACAO INTERNACIONAL</t>
  </si>
  <si>
    <t>2025NE00009408</t>
  </si>
  <si>
    <t>23006.027989/2024-20</t>
  </si>
  <si>
    <t>154503263522025NE000153</t>
  </si>
  <si>
    <t>PAGAMENTO DE COTA ASSOCIATIVA DA UFABC REFERENTE AO EXERCICIO DE 2025 A ASOCIACION DE UNIVERSIDADES GRUPO MONTEVIDEO (AUGM), INSTITUICAO ESTRANGEIRA</t>
  </si>
  <si>
    <t>ASOCIACION DE UNIVERSIDADES GRUPO MONTEVIDEO - AUGM</t>
  </si>
  <si>
    <t>33803901</t>
  </si>
  <si>
    <t>INSTITUICOES DE CARATER ASSISTENCIAL, CULTURAL E EDUCA-CIONAL</t>
  </si>
  <si>
    <t>2025NE00015301</t>
  </si>
  <si>
    <t>07/07/2025</t>
  </si>
  <si>
    <t>23006.001507/2025-92</t>
  </si>
  <si>
    <t>154503263522025NE000276</t>
  </si>
  <si>
    <t>PAGAMENTO DE COTA ASSOCIATIVA E ANUIDADE REFERENTE AO EXERCICIO DE 2025 A ORGANIZACAO UNIVERSITARIA INTERAMERICANA (OUI-IOHE), INSTITUICAO ESTRANGEIRA.</t>
  </si>
  <si>
    <t>ORGANIZACAO UNIVERSITARIA INTERAMERICANA (OUI-IOHE)</t>
  </si>
  <si>
    <t>2025NE00027601</t>
  </si>
  <si>
    <t>16/07/2025</t>
  </si>
  <si>
    <t>23006.027995/2024-87</t>
  </si>
  <si>
    <t>154503263522025NE000298</t>
  </si>
  <si>
    <t>PAGAMENTO DE ANUIDADE REFERENTE AO EXERCICIO DE 2025 A ASSOCIACAO BRASILEIRA DE DIRIGENTES DE INSTITUICOES DE EDUCACAO SUPERIOR PARA A COOPERACAO INTERNACIONAL - GCUB - CNPJ: 10.789.274/0001-65</t>
  </si>
  <si>
    <t>ASSOCIACAO BRASILEIRA DE INSTITUICOES DE EDUCACAO SUPER</t>
  </si>
  <si>
    <t>2025NE00029808</t>
  </si>
  <si>
    <t>18/08/2025</t>
  </si>
  <si>
    <t>23006.018088/2025-28</t>
  </si>
  <si>
    <t>154503263522025NE000342</t>
  </si>
  <si>
    <t>PAGAMENTO DA ANUIDADE 2025 A ASSOCIACAO NACIONAL DE POS-GRADUACAO EM FILOSOFIA</t>
  </si>
  <si>
    <t>ASSOCIACAO NACIONAL DE POS-GRADUACAO EM FILOSOFIA</t>
  </si>
  <si>
    <t>0035</t>
  </si>
  <si>
    <t>CONTRIBUICAO A ASSOCIACAO NACIONAL DE POS-GRADUACAO EM FILOSOFIA (ANPOF)</t>
  </si>
  <si>
    <t>148810</t>
  </si>
  <si>
    <t>2025NE00034208</t>
  </si>
  <si>
    <t>23006.018092/2025-96</t>
  </si>
  <si>
    <t>154503263522025NE000477</t>
  </si>
  <si>
    <t>PAGAMENTO DA ANUIDADE 2025 A ASSOCIACAO NACIONAL DE POS-GRADUACAO E PESQUISA EM PLANEJAMENTO URBANO E REGIONAL - ANPUR</t>
  </si>
  <si>
    <t>ASSOCIACAO NAC DE POS-GRADE PESQ EM PLAN URB E REGIONAL</t>
  </si>
  <si>
    <t>0015</t>
  </si>
  <si>
    <t>CONTRIBUICAO A ASSOCIACAO NACIONAL DE POS-GRADUACAO E PESQUISA EM PLANEJAMENTO URBANO E REGIONAL (ANPUR)</t>
  </si>
  <si>
    <t>148805</t>
  </si>
  <si>
    <t>2025NE00047708</t>
  </si>
  <si>
    <t>23006.002498/2025-57</t>
  </si>
  <si>
    <t>154503263522025NE000083</t>
  </si>
  <si>
    <t>CONTRATACAO DE AFILIACAO DO SISTEMA DE BIBLIOTECAS DA UFABC (SISBI-UFABC) A ASSOCIACAO BRASILEIRA DE EDITORES CIENTIFICOS.</t>
  </si>
  <si>
    <t>ASSOCIACAO BRASILEIRA DE EDITORES CIENTIFICOS</t>
  </si>
  <si>
    <t>0028</t>
  </si>
  <si>
    <t>CONTRIBUICAO A ASSOCIACAO BRASILEIRA DE EDITORES CIENTIFICOS (ABEC)</t>
  </si>
  <si>
    <t>213194</t>
  </si>
  <si>
    <t>33503901</t>
  </si>
  <si>
    <t>INST.DE CARATER ASSIST.CULT.E EDUCACIONAL</t>
  </si>
  <si>
    <t>2025NE00008301</t>
  </si>
  <si>
    <t>23006.001556/2025-25</t>
  </si>
  <si>
    <t>154503263522025NE000104</t>
  </si>
  <si>
    <t>PAGAMENTO DE ANUIDADE A ASSOCIACAO NACIONAL DE ENTIDADES PROMOTORAS DE EMPREENDIMENTOS INOVADORES (ANPROTEC) - 2025</t>
  </si>
  <si>
    <t>ASSOCIACAO NACIONAL DE ENTIDADES PROMOTORAS DE EMPREEND</t>
  </si>
  <si>
    <t>CONTRIBUICAO A ASSOCIACAO NACIONAL DE ENTIDADES PROMOTORAS DE EMPREENDIMENTOS INOVADORES (ANPROTEC)</t>
  </si>
  <si>
    <t>148806</t>
  </si>
  <si>
    <t>2025NE00010408</t>
  </si>
  <si>
    <t>02/04/2025</t>
  </si>
  <si>
    <t>23006.002332/2020-26</t>
  </si>
  <si>
    <t>154503263522025NE000107</t>
  </si>
  <si>
    <t>CONTRATACAO DE CONSULTORIA ESPECIALIZADA EM PROPRIEDADE INTELECTUAL</t>
  </si>
  <si>
    <t>KASZNAR LEONARDOS VIANNA AGENTES DA PROPRIEDADE INDUSTR</t>
  </si>
  <si>
    <t>33903905</t>
  </si>
  <si>
    <t>SERVICOS TECNICOS PROFISSIONAIS</t>
  </si>
  <si>
    <t>2025NE00010705</t>
  </si>
  <si>
    <t>154503263522025NE000252</t>
  </si>
  <si>
    <t>2025NE00025205</t>
  </si>
  <si>
    <t>23006.002137/2014-58</t>
  </si>
  <si>
    <t>154503263522025NE000274</t>
  </si>
  <si>
    <t>PEDIDO DE REGISTRO DE PATENTE DA TECNOLOGIA DENOMINADA - COMPOSTO DE SILICONE MONO COMPONENTE DE ALTA ESTABILIDADE...- EM CO-TITULARIDADE COM A EMPRESA STC SILICONES</t>
  </si>
  <si>
    <t>33903605</t>
  </si>
  <si>
    <t>DIREITOS AUTORAIS</t>
  </si>
  <si>
    <t>2025NE00027405</t>
  </si>
  <si>
    <t>23006.001810/2025-95</t>
  </si>
  <si>
    <t>154503263522025NE000501</t>
  </si>
  <si>
    <t>PAGAMENTO DE ANUIDADE DE ASSOCIACAO AO FORUM NACIONAL DE GESTORES DE INOVACAO E TRANSFERENCIA DE TECNOLOGIA - FORTEC, CNPJ: 15.258.821/0001-08, REFERENTE AO ANO DE 2025.</t>
  </si>
  <si>
    <t>FORUM NACIONAL DE GESTORES DE INOVACAO E TRANSFERENCIA</t>
  </si>
  <si>
    <t>0022</t>
  </si>
  <si>
    <t>CONTRIBUICAO AO FORUM NACIONAL DE GESTORES DE INOVACAO E TRANSFERENCIA DE TECNOLOGIA (FORTEC)</t>
  </si>
  <si>
    <t>148888</t>
  </si>
  <si>
    <t>2025NE00050108</t>
  </si>
  <si>
    <t>23006.000007/2025-33</t>
  </si>
  <si>
    <t>154503263522025NE000027</t>
  </si>
  <si>
    <t>CONCESSAO DE SUPRIMENTO DE FUNDOS - DIEGO</t>
  </si>
  <si>
    <t>DIEGO MARIN FERMINO</t>
  </si>
  <si>
    <t>2025NE00002796</t>
  </si>
  <si>
    <t>25/06/2025</t>
  </si>
  <si>
    <t>23006.009879/2025-67</t>
  </si>
  <si>
    <t>154503263522025NE000241</t>
  </si>
  <si>
    <t>CONTRATACAO DE EMPRESA ESPECIALIZADA PARA A PRESTACAO DE SERVICOS NAO CONTINUADOS DE PLANEJAMENTO, ORGANIZACAO E EXECUCAO DE CONCURSO PUBLICO PARA OS CARGOS TECNICO-ADMINISTRATIVOS DA UFABC.</t>
  </si>
  <si>
    <t>INSTITUTO AOCP</t>
  </si>
  <si>
    <t>33903948</t>
  </si>
  <si>
    <t>SERVICO DE SELECAO E TREINAMENTO</t>
  </si>
  <si>
    <t>2025NE00024148</t>
  </si>
  <si>
    <t>23006.002035/2013-51</t>
  </si>
  <si>
    <t>154503263522025NE000025</t>
  </si>
  <si>
    <t>CONTRATACAO DE PESSOA JURIDICA PARA FORNECIMENTO DE ENERGIA ELETRICA PARA AS UNIDADESDE SANTO ANDRE DA UFABC</t>
  </si>
  <si>
    <t>ELETROPAULO METROPOLITANA ELETRICIDADE DE SAO PAULO S.</t>
  </si>
  <si>
    <t>33903943</t>
  </si>
  <si>
    <t>SERVICOS DE ENERGIA ELETRICA</t>
  </si>
  <si>
    <t>2025NE00002543</t>
  </si>
  <si>
    <t>23006.009105/2024-55</t>
  </si>
  <si>
    <t>154503263522025NE000042</t>
  </si>
  <si>
    <t>CONTRATACAO DA CONCESSIONARIA DE DISTRIBUICAO DE ENERGIA ELETRICA ENEL DISTRIBUICAO SAO PAULO PARA O FORNECIMENTO DE ENERGIA ELETRICA, ASSIM COMO, PARA O USO DO SISTEMA DE DISTRIBUICAO, EM ATENDIMENTO AS DEMANDAS DA UNIDADE SEDE DA UFABC.</t>
  </si>
  <si>
    <t>2025NE00004243</t>
  </si>
  <si>
    <t>23006.010199/2024-13</t>
  </si>
  <si>
    <t>154503263522025NE000049</t>
  </si>
  <si>
    <t>CONTRATACAO DA CONCESSIONARIA DE ABASTECIMENTO DE AGUA E COLETA DE ESGOTO DA COMPANHIA DE SANEAMENTO BASICO DO ESTADO DE SAO PAULO- SABESP, PARA ATENDIMENTO ASDEMANDAS DA UNIDADE SEDE DA UFABC EM SANTO ANDRE E UNIDADE TAMANDUATEHY</t>
  </si>
  <si>
    <t>COMPANHIA DE SANEAMENTO BASICO DO ESTADO DE SAO PAULO -</t>
  </si>
  <si>
    <t>33903944</t>
  </si>
  <si>
    <t>SERVICOS DE AGUA, ESGOTO E RESIDUOS SOLIDOS</t>
  </si>
  <si>
    <t>2025NE00004944</t>
  </si>
  <si>
    <t>17/02/2025</t>
  </si>
  <si>
    <t>23006.012466/2024-89</t>
  </si>
  <si>
    <t>154503263522025NE000055</t>
  </si>
  <si>
    <t>CONTRATACAO DA CONCESSIONARIA DE DISTRIBUICAO DE ENERGIA ELETRICA ENEL DISTRIBUICAO SAO PAULO PARA O FORNECIMENTO DE ENERGIA ELETRICA, ASSIM COMO, PARA O USO DO SISTEMA DE DISTRIBUICAO, EM ATENDIMENTO AS DEMANDAS DO CAMPUS SAO BERNARDO DO CAMPO DA UFABC</t>
  </si>
  <si>
    <t>2025NE00005543</t>
  </si>
  <si>
    <t>154503263522025NE000056</t>
  </si>
  <si>
    <t>CONTRATACAO DA CONCESSIONARIA DE DISTRIBUICAO DE ENERGIA ELETRICA ENEL DISTRIBUICAO SAO  PAULO PARA O FORNECIMENTO DE ENERGIA ELETRICA, ASSIM COMO, PARA O USO DO SISTEMA DE DISTRIBUICAO, EM ATENDIMENTO AS DEMANDAS DO CAMPUS SAO BERNARDO DO CAMPO DA UFABC</t>
  </si>
  <si>
    <t>33904722</t>
  </si>
  <si>
    <t>CONTRIBUICAO P/ CUSTEIO DE ILUMINACAO PUBLICA</t>
  </si>
  <si>
    <t>2025NE00005622</t>
  </si>
  <si>
    <t>21/02/2025</t>
  </si>
  <si>
    <t>23006.002034/2013-15</t>
  </si>
  <si>
    <t>154503263522025NE000063</t>
  </si>
  <si>
    <t>CONTRATACAO DE PESSOA JURIDICA PARA FORNECIMENTO DE ENERGIA ELETRICA PARA AS UNIDADES DE SAO BERNARDO DO CAMPO DA UFABC</t>
  </si>
  <si>
    <t>2025NE00006343</t>
  </si>
  <si>
    <t>154503263522025NE000064</t>
  </si>
  <si>
    <t>2025NE00006422</t>
  </si>
  <si>
    <t>23006.006679/2023-91</t>
  </si>
  <si>
    <t>154503263522025NE000072</t>
  </si>
  <si>
    <t>CONTRATACAO DA CONCESSIONARIA DE DISTRIBUICAO DE ENERGIA ELETRICA ENEL DISTRIBUICAO SAO PAULO PARA O FORNECIMENTO DE ENERGIA ELETRICA, ASSIM COMO, PARA O USO DO SISTEMA DE DISTRIBUICAO, EM ATENDIMENTO AS DEMANDAS DA UNIDADE TAMANDUATEHY DA UFABC.</t>
  </si>
  <si>
    <t>2025NE00007222</t>
  </si>
  <si>
    <t>154503263522025NE000073</t>
  </si>
  <si>
    <t>CONTRATACAO DA CONCESSIONARIA DE DISTRIBUICAO DE ENERGIA ELETRICA ENEL DISTRIBUICAO SAO PAULO PARA O FORNECIMENTO DE ENERGIA ELETRICA, ASSIM COMO, PARA O USO DO SISTEMA DE DISTRIBUICAO, EM ATENDIMENTO AS DEMANDAS DA UNIDADE TAMANDUATEHY DA UFABC</t>
  </si>
  <si>
    <t>2025NE00007343</t>
  </si>
  <si>
    <t>23006.012469/2024-12</t>
  </si>
  <si>
    <t>154503263522025NE000105</t>
  </si>
  <si>
    <t>CONTRATACAO DA CONCESSIONARIA DE ABASTECIMENTO DE AGUA E COLETA DE ESGOTO DA COMPANHIA DE SANEAMENTO BASICO DO ESTADO DE SAO PAULO- SABESP, PARA ATENDIMENTO AS DEMANDAS DO CAMPUS DA UFABC EM SAO BERNARDO DO CAMPO.</t>
  </si>
  <si>
    <t>2025NE00010544</t>
  </si>
  <si>
    <t>04/04/2025</t>
  </si>
  <si>
    <t>154503263522025NE000114</t>
  </si>
  <si>
    <t>CONTRATACAO DA CONCESSIONARIA DE DISTRIBUICAO DE ENERGIA ELETRICA ENEL DISTRIBUICAO SAOPAULO PARA O FORNECIMENTO DE ENERGIA ELETRICA, ASSIM COMO, PARA O USO DO SISTEMA DEDISTRIBUICAO, EM ATENDIMENTO AS DEMANDAS DO CAMPUS SAO BERNARDO DO CAMPO DA UFABC</t>
  </si>
  <si>
    <t>2025NE00011443</t>
  </si>
  <si>
    <t>154503263522025NE000115</t>
  </si>
  <si>
    <t>2025NE00011522</t>
  </si>
  <si>
    <t>14/05/2025</t>
  </si>
  <si>
    <t>154503263522025NE000156</t>
  </si>
  <si>
    <t>CONTRATACAO DA CONCESSIONARIA DE ABASTECIMENTO DE AGUA E COLETA DE ESGOTO DA COMPANHIA DE SANEAMENTO BASICO DO ESTADO DE SAO PAULO- SABESP, PARA ATENDIMENTO AS DEMANDAS DA UNIDADE SEDE DA UFABC EM SANTO ANDRE E UNIDADE TAMANDUATEHY.</t>
  </si>
  <si>
    <t>2025NE00015644</t>
  </si>
  <si>
    <t>154503263522025NE000185</t>
  </si>
  <si>
    <t>CONTRATACAO DA CONCESSIONARIA DE ABASTECIMENTO DE AGUA E COLETA DE ESGOTO DA COMPANHIA DE SANEAMENTO BASICO DO ESTADO DE SAO PAULO- SABESP, PARA ATENDIMENTO AS DEMANDAS DA UNIDADE SEDE DA UFABC EM SANTO ANDRE E UNIDADE TAMANDUATEHY</t>
  </si>
  <si>
    <t>2025NE00018544</t>
  </si>
  <si>
    <t>154503263522025NE630010</t>
  </si>
  <si>
    <t>CONTRATACAO DA CONCESSIONARIA DE DISTRIBUICAO DE ENERGIA ELETRICA ENEL DISTRIBUICAO SAO PAULO PARA O FORNECIMENTO DE ENERGIA ELETRICA, ASSIM COMO, PARA O USO DO SISTEMA DE DISTRIBUICAO, EM ATENDIMENTO AS DEMANDAS DA UNIDADE SEDE DA UFABC. - EMENDA</t>
  </si>
  <si>
    <t>2025NE63001043</t>
  </si>
  <si>
    <t>154503263522025NE630011</t>
  </si>
  <si>
    <t>CONTRATACAO DA CONCESSIONARIA DE DISTRIBUICAO DE ENERGIA ELETRICA ENEL DISTRIBUICAO SAO PAULO PARA O FORNECIMENTO DE ENERGIA ELETRICA, ASSIM COMO, PARA O USO DO SISTEMA DE DISTRIBUICAO, EM ATENDIMENTO AS DEMANDAS DA UNIDADE SEDE DA UFABC.EMENDA</t>
  </si>
  <si>
    <t>2025NE63001122</t>
  </si>
  <si>
    <t>154503263522025NE630014</t>
  </si>
  <si>
    <t>CONTRATACAO DA CONCESSIONARIA DE ABASTECIMENTO DE AGUA E COLETA DE ESGOTO DA COMPANHIA DE SANEAMENTO BASICO DO ESTADO DE SAO PAULO- SABESP, PARA ATENDIMENTO AS DEMANDAS DA UNIDADE SEDE DA UFABC EM SANTO ANDRE E UNIDADE TAMANDUATEHY.EMENDA</t>
  </si>
  <si>
    <t>252118</t>
  </si>
  <si>
    <t>2025NE63001444</t>
  </si>
  <si>
    <t>23006010199/2024-13</t>
  </si>
  <si>
    <t>154503263522025NE630013</t>
  </si>
  <si>
    <t>2025NE63001344</t>
  </si>
  <si>
    <t>01/09/2025</t>
  </si>
  <si>
    <t>154503263522025NE630021</t>
  </si>
  <si>
    <t>CONTRATACAO DA CONCESSIONARIA DE ABASTECIMENTO DE AGUA E COLETA DE ESGOTO DA COMPANHIA DE SANEAMENTO BASICO DO ESTADO DE SAO PAULO- SABESP, PARA ATENDIMENTO AS DEMANDAS DO CAMPUS DA UFABC EM SAO BERNARDO DO CAMPO.EMENDA</t>
  </si>
  <si>
    <t>2025NE63002144</t>
  </si>
  <si>
    <t>154503263522025NE630024</t>
  </si>
  <si>
    <t>259544</t>
  </si>
  <si>
    <t>2025NE63002443</t>
  </si>
  <si>
    <t>15/01/2025</t>
  </si>
  <si>
    <t>23006.004653/2024-99</t>
  </si>
  <si>
    <t>154503263522025NE400002</t>
  </si>
  <si>
    <t>PAGAMENTO DE BOLSISTAS PARA ATUACAO NA MODALIDADE DE BOLSA DE TREINAMENTO E APOIO TECNICO EM PESQUISA (TATP), DESTINADO AO PREENCHIMENTO DE VAGAS PARA ATENDIMENTO A DIVISAO DE ADMINISTRACAO DOS PROGRAMAS DE INICIACAO CIENTIFICA DA PROPES (DAPIC) - ED. 02/2024</t>
  </si>
  <si>
    <t>2025NE40000201</t>
  </si>
  <si>
    <t>154503263522025NE400013</t>
  </si>
  <si>
    <t>2025NE40001301</t>
  </si>
  <si>
    <t>154503263522025NE400049</t>
  </si>
  <si>
    <t>2025NE40004901</t>
  </si>
  <si>
    <t>23006.005674/2024-21</t>
  </si>
  <si>
    <t>154503263522025NE400003</t>
  </si>
  <si>
    <t>PAGAMENTO DE BOLSISTA PARA ATUACAO NA MODALIDADE DE BOLSA DE TREINAMENTO E APOIO TECNICO EM PESQUISA (TATP), DESTINADO AO PREENCHIMENTO DE VAGA PARA ATENDIMENTO A CENTRAL EXPERIMENTAL MULTIUSUARIO - CAMPUS SA (CEM-SA) - ED. 05/2024</t>
  </si>
  <si>
    <t>2025NE40000301</t>
  </si>
  <si>
    <t>154503263522025NE400015</t>
  </si>
  <si>
    <t>2025NE40001501</t>
  </si>
  <si>
    <t>23006.002523/2025-01</t>
  </si>
  <si>
    <t>154503263522025NE400036</t>
  </si>
  <si>
    <t>PAGAMENTO DE BOLSISTA PARA ATUACAO NA MODALIDADE DE BOLSA DE TREINAMENTO E APOIO TECNICO EM PESQUISA (TATP), DESTINADO AO PREENCHIMENTO DE VAGA PARA ATENDIMENTO DA CENTRAL EXPERIMENTAL MULTIUSUARIO DA PROPES/UFABC - ED. 03/2025</t>
  </si>
  <si>
    <t>2025NE40003601</t>
  </si>
  <si>
    <t>23006.002805/2025-08</t>
  </si>
  <si>
    <t>154503263522025NE400034</t>
  </si>
  <si>
    <t>2025NE40003401</t>
  </si>
  <si>
    <t>23006.004646/2024-97</t>
  </si>
  <si>
    <t>154503263522025NE400004</t>
  </si>
  <si>
    <t>PAGAMENTO DE BOLSISTAS PARA ATUACAO NA MODALIDADE DE BOLSA DE TREINAMENTO E APOIO TECNICO EM PESQUISA (TATP), DESTINADO AO PREENCHIMENTO DE VAGAS PARA ATENDIMENTO AOS NUCLEOS ESTRATEGICOS DE PESQUISA DA UFABC - ED. 01/2024</t>
  </si>
  <si>
    <t>2025NE40000401</t>
  </si>
  <si>
    <t>23006.028380/2022-14</t>
  </si>
  <si>
    <t>154503263522025NE400005</t>
  </si>
  <si>
    <t>PAGAMENTO DE BOLSISTAS PARA ATUACAO NA MODALIDADE DE BOLSA DE TREINAMENTO E APOIO TECNICO EM PESQUISA (TATP) PARA ATENDIMENTO AOS NUCLEOS ESTRATEGICOS DE PESQUISA DA UFABC.</t>
  </si>
  <si>
    <t>2025NE40000501</t>
  </si>
  <si>
    <t>154503263522025NE400016</t>
  </si>
  <si>
    <t>2025NE40001601</t>
  </si>
  <si>
    <t>154503263522025NE400045</t>
  </si>
  <si>
    <t>2025NE40004501</t>
  </si>
  <si>
    <t>154503263522025NE400048</t>
  </si>
  <si>
    <t>2025NE40004801</t>
  </si>
  <si>
    <t>23006.004803/2025-45</t>
  </si>
  <si>
    <t>154503263522025NE400039</t>
  </si>
  <si>
    <t>CONCESSAO DE BOLSAS PARA A ACAO CORO DA UFABC 2025 - EDITAL Nº 8/2025 - PROEC</t>
  </si>
  <si>
    <t>2025NE40003901</t>
  </si>
  <si>
    <t>23006.007375/2025-11</t>
  </si>
  <si>
    <t>154503263522025NE400052</t>
  </si>
  <si>
    <t>CONCESSAO DE BOLSAS PARA AS ACOES DO PAAE E PAAC 2025 - EDITAL Nº 6/2025 - PROEC</t>
  </si>
  <si>
    <t>2025NE40005201</t>
  </si>
  <si>
    <t>154503263522025NE400053</t>
  </si>
  <si>
    <t>2025NE40005301</t>
  </si>
  <si>
    <t>08/10/2025</t>
  </si>
  <si>
    <t>23006.011751/2025-63</t>
  </si>
  <si>
    <t>154503263522025NE630022</t>
  </si>
  <si>
    <t>CONTRATACAO DE FUNDACAO DE APOIO PARA GESTAO ADMINISTRATIVA E FINANCEIRA DE RECURSOS PROVENIENTES DE EMENDA PARLAMENTAR PARA O PROJETO: CURSINHO POPULAR COLMEIA</t>
  </si>
  <si>
    <t>2025NE63002265</t>
  </si>
  <si>
    <t>154503263522025NE630030</t>
  </si>
  <si>
    <t>CONTRATACAO DE FUNDACAO DE APOIO PARA GESTAO ADMINISTRATIVA E FINANCEIRA DE RECURSOS PROVENIENTES DE EMENDA PARLAMENTAR PARA O PROJETO: CURSINHO POPULAR COLMEIAEMENDA</t>
  </si>
  <si>
    <t>2025NE63003065</t>
  </si>
  <si>
    <t>23/01/2025</t>
  </si>
  <si>
    <t>23006.019275/2023-67</t>
  </si>
  <si>
    <t>154503263522025NE400006</t>
  </si>
  <si>
    <t>GESTAO DE BOLSAS DE TUTORIA DO NETEL - CURSOS DA UAB, VAGAS DA UFABC.</t>
  </si>
  <si>
    <t>2025NE40000601</t>
  </si>
  <si>
    <t>154503263522025NE400107</t>
  </si>
  <si>
    <t>2025NE40010701</t>
  </si>
  <si>
    <t>23006.020011/2025-18</t>
  </si>
  <si>
    <t>154503263522025NE500148</t>
  </si>
  <si>
    <t>SOLICITACAO DE AUXILIO EVENTUAL PARA DISCENTE PARTICIPAR DO EVENTO  CONAPIR V CONFERENCIA NACIONAL DE PROMOCAO DA IGUALDADE RACIAL  QUE OCORRERA ENTRE OS DIAS 15 E 19 DE SETEMBRO DE 2025 NA CIDADE DE BRASILIA- DF.</t>
  </si>
  <si>
    <t>CLAUDIA APARECIDA CESAR REZENDE</t>
  </si>
  <si>
    <t>2025NE50014804</t>
  </si>
  <si>
    <t>23006.009267/2025-74</t>
  </si>
  <si>
    <t>154503263522025NE500027</t>
  </si>
  <si>
    <t>PAGAMENTO DE AUXILIO PARA INSCRICAO EM EVENTOS PARA ANDRE LUIZ BRANDAO - DOCENTE.</t>
  </si>
  <si>
    <t>ANDRE LUIZ BRANDAO</t>
  </si>
  <si>
    <t>33902001</t>
  </si>
  <si>
    <t>AUXILIO A PESQUISADORES</t>
  </si>
  <si>
    <t>2025NE50002701</t>
  </si>
  <si>
    <t>22/05/2025</t>
  </si>
  <si>
    <t>23006.010695/2025-40</t>
  </si>
  <si>
    <t>154503263522025NE500032</t>
  </si>
  <si>
    <t>PAGAMENTO DE AUXILIO FINANCEIRO PARA INSCRICAO EM EVENTOS PARA VIVILI MARIA SILVA GOMES - DOCENTE.</t>
  </si>
  <si>
    <t>VIVILI MARIA SILVA GOMES</t>
  </si>
  <si>
    <t>2025NE50003201</t>
  </si>
  <si>
    <t>03/06/2025</t>
  </si>
  <si>
    <t>23006.011976/2025-10</t>
  </si>
  <si>
    <t>154503263522025NE500035</t>
  </si>
  <si>
    <t>PAGAMENTO DE AUXILIO PARA INSCRICAO EM EVENTOS PARA JULIANA MILITAO DA SILVA BERBERT - DOCENTE</t>
  </si>
  <si>
    <t>JULIANA MILITAO DA SILVA BERBERT</t>
  </si>
  <si>
    <t>2025NE50003501</t>
  </si>
  <si>
    <t>23006.012431/2025-21</t>
  </si>
  <si>
    <t>154503263522025NE500034</t>
  </si>
  <si>
    <t>PAGAMENTO DE AUXILIO PARA INSCRICAO EM EVENTOS PARA CELSO CHIKAHIRO NISHI -DOCENTE</t>
  </si>
  <si>
    <t>CELSO CHIKAHIRO NISHI</t>
  </si>
  <si>
    <t>2025NE50003401</t>
  </si>
  <si>
    <t>17/06/2025</t>
  </si>
  <si>
    <t>23006.013167/2025-42</t>
  </si>
  <si>
    <t>154503263522025NE500043</t>
  </si>
  <si>
    <t>PAGAMENTO DE AUXILIO PARA INSCRICAO EM EVENTOS PARA ZHANNA GENNADYEVNA KUZNETSOVA</t>
  </si>
  <si>
    <t>ZHANNA GENNADYEVNA KUZNETSOVA</t>
  </si>
  <si>
    <t>2025NE50004301</t>
  </si>
  <si>
    <t>23006.017230/2025-10</t>
  </si>
  <si>
    <t>154503263522025NE500079</t>
  </si>
  <si>
    <t>PAGAMENTO DE AUXILIO PARA INSCRICAO EM EVENTOS PARA LUIS ENRIQUE RAMIREZ - DOCENTE.</t>
  </si>
  <si>
    <t>LUIS ENRIQUE RAMIREZ</t>
  </si>
  <si>
    <t>2025NE50007901</t>
  </si>
  <si>
    <t>23006.018534/2025-02</t>
  </si>
  <si>
    <t>154503263522025NE500091</t>
  </si>
  <si>
    <t>PAGAMENTO DE AUXILIO PARA INSCRICAO EM EVENTOS PARA PAULA AYAKO TIBA - DOCENTE.</t>
  </si>
  <si>
    <t>PAULA AYAKO TIBA</t>
  </si>
  <si>
    <t>2025NE50009101</t>
  </si>
  <si>
    <t>23006.018531/2025-61</t>
  </si>
  <si>
    <t>154503263522025NE500151</t>
  </si>
  <si>
    <t>PAGAMENTO DE AUXILIO PARA INSCRICAO EM EVENTOS PARA ELAINE KONNO ROCHA - TECNICO ADMINISTRATIVO.</t>
  </si>
  <si>
    <t>ELAINE KONNO ROCHA</t>
  </si>
  <si>
    <t>2025NE50015101</t>
  </si>
  <si>
    <t>23006.024473/2025-12</t>
  </si>
  <si>
    <t>154503263522025NE500636</t>
  </si>
  <si>
    <t>PAGAMENTO DE AUXILIO PARA INSCRICAO NO EVENTO II SEMINARIO NACIONAL DE DIREITO DO PATRIMONIO CULTURAL.DOCENTE JERONIMO PELLEGRINI - CPF : 869.160.179-53</t>
  </si>
  <si>
    <t>JERONIMO PELLEGRINI</t>
  </si>
  <si>
    <t>2025NE50063601</t>
  </si>
  <si>
    <t>23006.007298/2025-91</t>
  </si>
  <si>
    <t>154503263522025NE500013</t>
  </si>
  <si>
    <t>SOLICITACAO DE AUXILIO PARA PAGAMENTO DA TAXA DE INSCRICAO NA 7º SEMINARIO BRASILEIRO DE EDICAO UNIVERSITARIA E ACADEMICA - 37ª REUNIAO ANUAL DA ABEU - ASSEMBLEIA GERAL ORDINARIA.</t>
  </si>
  <si>
    <t>PAULO SERGIO DA COSTA NEVES</t>
  </si>
  <si>
    <t>2025NE50001301</t>
  </si>
  <si>
    <t>23006.001220/2023-09</t>
  </si>
  <si>
    <t>154503263522025NE000019</t>
  </si>
  <si>
    <t>ASSISTENCIA TECNICA, SUPORTE E ATUALIZACAO DE VERSOES DO SOFTWARE SOPHIA.</t>
  </si>
  <si>
    <t>PRIMASOFT INFORMATICA LTDA.</t>
  </si>
  <si>
    <t>33904007</t>
  </si>
  <si>
    <t>MANUTENCAO CORRETIVA/ADAPTATIVA E SUSTENTACAO SOFTWARES</t>
  </si>
  <si>
    <t>2025NE00001907</t>
  </si>
  <si>
    <t>23006.001038/2024-21</t>
  </si>
  <si>
    <t>154503263522025NE000089</t>
  </si>
  <si>
    <t>CONTRATACAO DE EMPRESA ESPECIALIZADA PARA FORNECIMENTO DEMANUTENCAO PREVENTIVA E CORRETIVA PARA ANTENAS RFID, MESAS DE TRABALHO,AUTOATENDIMENTO E LEITOR DE INVENTARIO D MATERIAL BIBLIOGRAFICO - DLA</t>
  </si>
  <si>
    <t>BIBLIOTHECA SISTEMAS DO BRASIL LTDA</t>
  </si>
  <si>
    <t>33903917</t>
  </si>
  <si>
    <t>MANUT. E CONSERV. DE MAQUINAS E EQUIPAMENTOS</t>
  </si>
  <si>
    <t>2025NE00008917</t>
  </si>
  <si>
    <t>23006.011574/2023-53</t>
  </si>
  <si>
    <t>154503263522025NE000123</t>
  </si>
  <si>
    <t>CELEBRACAO DO TERMO DE ADESAO AO ACORDO DE COOPERACAO TECNICA CONCIENCIA, CELEBRADO ENTRE O CONSELHO NACIONAL DE DESENVOLVIMENTO CIENTIFICA E TECNOLOGICO - CNPQ E INSTITUICOES PUBLICAS OU PRIVADAS SEM FINS LUCRATIVOS</t>
  </si>
  <si>
    <t>DATACITE - INTERNATIONAL DATA CITATION INITIATIVE E.V,</t>
  </si>
  <si>
    <t>33903963</t>
  </si>
  <si>
    <t>SERVICOS GRAFICOS E EDITORIAIS</t>
  </si>
  <si>
    <t>2025NE00012363</t>
  </si>
  <si>
    <t>23006.002389/2025-30</t>
  </si>
  <si>
    <t>154503263522025NE000196</t>
  </si>
  <si>
    <t>CONTRATACAO DE SERVICOS DE ACESSO ONLINE DO SISTEMA DE CLASSIFICACAO DE DEWEY (CDD), DENOMINADO WEBDEWEY PARA USO SIMULTANEO DE ATE 09 (NOVE) BIBLIOTECARIOS NAS BIBLIOTECAS DA UNIVERSIDADE FEDERAL DO ABC - UFABC.</t>
  </si>
  <si>
    <t>HEMISPHERE INTERNATIONAL TRADING,L.L.C</t>
  </si>
  <si>
    <t>2025NE00019601</t>
  </si>
  <si>
    <t>23006.001057/2024-57</t>
  </si>
  <si>
    <t>154503263522025NE000238</t>
  </si>
  <si>
    <t>HIGIENIZACAO E CONSERVACAO DE LIVROS</t>
  </si>
  <si>
    <t>JOSUE CRISTIAN VIEIRA VAZ</t>
  </si>
  <si>
    <t>33903979</t>
  </si>
  <si>
    <t>SERV. DE APOIO ADMIN., TECNICO E OPERACIONAL</t>
  </si>
  <si>
    <t>2025NE00023879</t>
  </si>
  <si>
    <t>26/06/2025</t>
  </si>
  <si>
    <t>23006.002458/2025-13</t>
  </si>
  <si>
    <t>154503263522025NE000242</t>
  </si>
  <si>
    <t>CONTRATACAO DE ASSINATURA DE CATALOGOS DE LIVROS ELETRONICOS DA EMPRESA MINHA BIBLIOTECA LTDA, PARA ACESSO SIMULTANEO DE ATE 10 MIL USUARIOS, PARA O ATENDIMENTO E AMPLIACAO DA OFERTA DE TITULOS PERTINENTES AS ATIVIDADES DE ENSINO, PESQUISA E EXTENSAO DA FUNDACAO UNIVERSIDADE FEDERAL DO ABC   UFABC. TRATA-SE DE RENOVACAO</t>
  </si>
  <si>
    <t>MINHA BIBLIOTECA LTDA.</t>
  </si>
  <si>
    <t>2025NE00024201</t>
  </si>
  <si>
    <t>15/07/2025</t>
  </si>
  <si>
    <t>23006.002488/2025-11</t>
  </si>
  <si>
    <t>154503263522025NE000293</t>
  </si>
  <si>
    <t>CONTRATACAO DE SERVICOS DE ASSINATURA ONLINE A PLATAFORMA PRESSREADER, PARA ACESSO SIMULTANEO E ILIMITADO, VIA PROTOCOLO IP DE SEU ACERVO DE JORNAIS, REVISTAS E PERIODICOS NACIONAIS E INTERNACIONAIS, PARA TODA A COMUNIDADE ACADEMICA DA FUNDACAO UNIVERSIDADE FEDERAL DO ABC.</t>
  </si>
  <si>
    <t>PRESSREADER INC.</t>
  </si>
  <si>
    <t>2025NE00029301</t>
  </si>
  <si>
    <t>23006.007268/2025-84</t>
  </si>
  <si>
    <t>154503263522025NE000273</t>
  </si>
  <si>
    <t>AQUISICAO DE LIVROS - AUXILIAR A EQUIPE DE ASSESSORIA EXECUTIVA DO CONSELHO DE CENTRO DO CMCC.</t>
  </si>
  <si>
    <t>ARMAZEM CULTURAL LTDA</t>
  </si>
  <si>
    <t>44905218</t>
  </si>
  <si>
    <t>COLECOES E MATERIAIS BIBLIOGRAFICOS</t>
  </si>
  <si>
    <t>2025NE00027318</t>
  </si>
  <si>
    <t>18/02/2025</t>
  </si>
  <si>
    <t>154503263522025NE000057</t>
  </si>
  <si>
    <t>CONTRATACAO DE CURSO DE CAPACITACAO PARA DIVISAO DE AQUISICOES E CONTRATACOES</t>
  </si>
  <si>
    <t>ZENITE INFORMACAO E CONSULTORIA S/A</t>
  </si>
  <si>
    <t>4572</t>
  </si>
  <si>
    <t>CAPACITACAO DE SERVIDORES PUBLICOS FEDERAIS EM PROCESSO DE QUALIFICACAO E REQUALIFICACAO</t>
  </si>
  <si>
    <t>170583</t>
  </si>
  <si>
    <t>2025NE00005748</t>
  </si>
  <si>
    <t>23006.007312/2025-56</t>
  </si>
  <si>
    <t>154503263522025NE000168</t>
  </si>
  <si>
    <t>SOLICITACAO DE ANALISE DE VIABILIDADE DE CONTRATACAO DE ACAO DE DESENVOLVIMENTO - SUPERINTENDENCIA DE OBRAS.</t>
  </si>
  <si>
    <t>CONNECT ON MARKETING DE EVENTOS LTDA</t>
  </si>
  <si>
    <t>2025NE00016848</t>
  </si>
  <si>
    <t>23006.008631/2025-89</t>
  </si>
  <si>
    <t>154503263522025NE000169</t>
  </si>
  <si>
    <t>SOLICITACAO DE ANALISE DE VIABILIDADE DE CONTRATACAO DE ACAO DE DESENVOLVIMENTO - AUDITORIA INTERNA.</t>
  </si>
  <si>
    <t>ASSOCIACAO NACIONAL DOS INTEGRANTES DAS UNIDADES DE AUD</t>
  </si>
  <si>
    <t>2025NE00016965</t>
  </si>
  <si>
    <t>23/06/2025</t>
  </si>
  <si>
    <t>23006.015300/2024-14</t>
  </si>
  <si>
    <t>154503263522025NE000236</t>
  </si>
  <si>
    <t>CONTRATACAO DE CAPACITACAO EM JUNOS</t>
  </si>
  <si>
    <t>INLEARN EDUCACAO LTDA</t>
  </si>
  <si>
    <t>2025NE00023648</t>
  </si>
  <si>
    <t>23006.012759/2025-47</t>
  </si>
  <si>
    <t>154503263522025NE000246</t>
  </si>
  <si>
    <t>PAGAMENTO DE INSCRICAO PARA O CONGRESSO BRASILEIRO DE AUDITORIA E CONTROLE INTERNO - COBACI 2025.</t>
  </si>
  <si>
    <t>UNIAO NACIONAL DOS AUDITORES DO MINISTERIO DA EDUCACAO</t>
  </si>
  <si>
    <t>2025NE00024648</t>
  </si>
  <si>
    <t>23006.015903/2025-05</t>
  </si>
  <si>
    <t>154503263522025NE000352</t>
  </si>
  <si>
    <t>SOLICITACAO DE ANALISE DE VIABILIDADE DE CONTRATACAO DE ACAO DE DESENVOLVIMENTO - SUPERINTENDENCIA DE OBRAS</t>
  </si>
  <si>
    <t>2025NE00035248</t>
  </si>
  <si>
    <t>23006.009162/2025-15</t>
  </si>
  <si>
    <t>154503263522025NE000424</t>
  </si>
  <si>
    <t>SOLICITACAO DE ANALISE DE VIABILIDADE DE CONTRATACAO DE ACAO DE DESENVOLVIMENTO - SNBU 2025</t>
  </si>
  <si>
    <t>FEDERACAO BRASILEIRA DE ASSOCIACOES DE BIBLIOTECARIOS,</t>
  </si>
  <si>
    <t>2025NE00042448</t>
  </si>
  <si>
    <t>13/11/2025</t>
  </si>
  <si>
    <t>23006.005876/2025-54</t>
  </si>
  <si>
    <t>154503263522025NE000525</t>
  </si>
  <si>
    <t>CONTRATACAO DE EMPRESA ESPECIALIZADA PARA A PRESTACAO DE SERVICOS DE TREINAMENTOS DE CAPACITACAO E CERTIFICACAO PARA ABRIGADA DE EMERGENCIA.</t>
  </si>
  <si>
    <t>CT ALVES DE BRIGADA DE INCENDIO LTDA</t>
  </si>
  <si>
    <t>2025NE00052548</t>
  </si>
  <si>
    <t>154503263522025NE630035</t>
  </si>
  <si>
    <t>CONTRATACAO DE EMPRESA ESPECIALIZADA PARA A PRESTACAO DE SERVICOS DE TREINAMENTOS DE CAPACITACAO E CERTIFICACAO PARA A BRIGADA DE EMERGENCIA.</t>
  </si>
  <si>
    <t>2025NE63003548</t>
  </si>
  <si>
    <t>PROCESSO 23077.08549</t>
  </si>
  <si>
    <t>153103152342025NE001417</t>
  </si>
  <si>
    <t>80.00.53 - UFABC - TED Nº 01/2024 - STI</t>
  </si>
  <si>
    <t>FUNDACAO NORTE RIO GRANDENSE DE PESQUISA E CULTURA</t>
  </si>
  <si>
    <t>153103</t>
  </si>
  <si>
    <t>UNIVERSIDADE FEDERAL DO RIO GRANDE DO NORTE</t>
  </si>
  <si>
    <t>2025NE00141765</t>
  </si>
  <si>
    <t>23006.000334/2025-95</t>
  </si>
  <si>
    <t>154503263522025NE000017</t>
  </si>
  <si>
    <t>PAGAMENTO DE ENCARGO DE CURSO E CONCURSO DOCENTE NAO FEDERAL 2025</t>
  </si>
  <si>
    <t>33903628</t>
  </si>
  <si>
    <t>GRATIFICACAO POR ENCARGO DE CURSO E CONCURSO - GECC</t>
  </si>
  <si>
    <t>2025NE00001728</t>
  </si>
  <si>
    <t>28/04/2025</t>
  </si>
  <si>
    <t>23072.200359/2025-01</t>
  </si>
  <si>
    <t>153062152292025NE000120</t>
  </si>
  <si>
    <t>PAGAMENTO GRATIFICACAO POR ENCARGO DE CURSO E CONCURSO ARNALDO DE MOURA VAZ DA   SILVA SIAPE - 1227644 CPF - 069.197.738-05      UG 154503</t>
  </si>
  <si>
    <t>UNIVERSIDADE FEDERAL DE MINAS GERAIS</t>
  </si>
  <si>
    <t>153062</t>
  </si>
  <si>
    <t>2025NE00012028</t>
  </si>
  <si>
    <t>23089.003983/2025-75</t>
  </si>
  <si>
    <t>153031152502025NE000443</t>
  </si>
  <si>
    <t>PARA PAGAMENTO D GRATIFICACAO DE CURSO OU CONCURSO PARA SERVIDOR RICHARDT GAMA LANDGRAFT- CPF 048.098.338-01DOCUMENTOS SEI 2730697/ 2739622/ 2739643- 2025NC000002, PROCESSO 23089.003983/2025-75- FONTE 1000000000</t>
  </si>
  <si>
    <t>RICHARDT GAMA LANDGRAF</t>
  </si>
  <si>
    <t>2025NE00044328</t>
  </si>
  <si>
    <t>23112.000339/2025-19</t>
  </si>
  <si>
    <t>154049152662025NE000616</t>
  </si>
  <si>
    <t>PAGAMENTO DE GRATIFICACAO POR ENCARGO DE CURSO E CONCURSO, REF. A 2025NC000003 TATHIANE MILARE,  SIAPE -1996695 - CPF - 300.046.818-86.</t>
  </si>
  <si>
    <t>TATHIANE MILARE</t>
  </si>
  <si>
    <t>2025NE00061628</t>
  </si>
  <si>
    <t>154049152662025NE000617</t>
  </si>
  <si>
    <t>PAGAMENTO DE GRATIFICACAO POR ENCARGO DE CURSO E CONCURSO, REF. A 2025NC000004: ETTORE PAREDES ANTUNES, SIAPE - 1227023,  CPF - 343.494.988-77.</t>
  </si>
  <si>
    <t>ETTORE PAREDES ANTUNES</t>
  </si>
  <si>
    <t>2025NE00061728</t>
  </si>
  <si>
    <t>23104.019914/2025-48</t>
  </si>
  <si>
    <t>154054152692025NE001419</t>
  </si>
  <si>
    <t>GRATIFICACAO POR ENCARGO DE CURSO E CONCURSO, MEMBRO NA BANCA EXAMINADORA DO CONCURSO PUBLICO DA UFABC, 2025NC000005.</t>
  </si>
  <si>
    <t>FUNDACAO UNIVERS.FED. DE MATO GROSSO DO SUL</t>
  </si>
  <si>
    <t>154054</t>
  </si>
  <si>
    <t>2025NE00141928</t>
  </si>
  <si>
    <t>23079.200425/2025-75</t>
  </si>
  <si>
    <t>153115152362025NE000548</t>
  </si>
  <si>
    <t>CCINT - IMPORTANCIA EMPENHADA PARA ATENDER DESPESAS COM PGTO DE GRATIFICACAO POR ENCARGO DE CURSO E CONCURSO, REF. A PARTICIPACAO DO SERVIDOR RODRIGO OCTAVIO MENDONCCA ALVES DE SOUZA, SIAPE: 1643582, EM GECC NA FUNDACAO UNIVERSIDADE FEDERAL DO ABC, NOTA DE CREDITO 154503263522025NC000006, CONFORME DOC. SEI. 5772881/DIPOG. AUTORIZADO PELA PR-3. UB: DIVERSAS UNIDADES DA UFRJ.</t>
  </si>
  <si>
    <t>UNIVERSIDADE FEDERAL DO RIO DE JANEIRO</t>
  </si>
  <si>
    <t>153115</t>
  </si>
  <si>
    <t>2025NE00054828</t>
  </si>
  <si>
    <t>04/09/2025</t>
  </si>
  <si>
    <t>10199.010084/2025-30</t>
  </si>
  <si>
    <t>200280000012025NE000155</t>
  </si>
  <si>
    <t>EMPENHO PARA ATENDER DESPESAS DE GECC DO SERVIDOR CILAIR RODRIGUES DE ABREU CPF 90807340715 NUP 10199.010084/2025-30. 2025NC000007</t>
  </si>
  <si>
    <t>CILAIR RODRIGUES DE ABREU</t>
  </si>
  <si>
    <t>200280</t>
  </si>
  <si>
    <t>FOLHA DE PAGAMENTO - MGI</t>
  </si>
  <si>
    <t>2025NE00015528</t>
  </si>
  <si>
    <t>01245.023775/2025-18</t>
  </si>
  <si>
    <t>240133000012025NE000094</t>
  </si>
  <si>
    <t>TRATA-SE DO PAGAMENTO DE GRATIFICACAO POR ENCARGO DE CURSO E CONCURSO - GECC, A SERVIDORA ANDREA BRITO LATGE SIAPE - 302999 - CPF - 638.537.107-78.</t>
  </si>
  <si>
    <t>COORDENACAO-GERAL DE GESTAO DE PESSOAS</t>
  </si>
  <si>
    <t>240133</t>
  </si>
  <si>
    <t>2025NE00009428</t>
  </si>
  <si>
    <t>23104.030822/2025-19</t>
  </si>
  <si>
    <t>154054152692025NE002468</t>
  </si>
  <si>
    <t>GRATIFICACAO POR ENCARGO DE CURSOS E CONCURSOS(MEMBRO EM BANCA EXAMINADORA) , 2025NC000011(UFABC).</t>
  </si>
  <si>
    <t>2025NE00246828</t>
  </si>
  <si>
    <t>154049152662025NE001018</t>
  </si>
  <si>
    <t>PAGAMENTO GRATIFICACAO POR ENCARGO DE CURSO E CONCURSO ARLENE GONCALVES CORREA (CPF: 064.784.318-86) - MATRICULA SIAPE - 425135. 2025NC000012 (2061916). PROCESSO: 23112.000339/2025-19.</t>
  </si>
  <si>
    <t>ARLENE GONCALVES CORREA</t>
  </si>
  <si>
    <t>2025NE00101828</t>
  </si>
  <si>
    <t>153031152502025NE001850</t>
  </si>
  <si>
    <t>GRATIFICACAO POR ENCARGO DE CURSO OU CONCURSO NO VALOR DE R$ 1.104,13 REAIS, SERVIDORA ELAINE LOURENCO, CPF 076.678.478-94. DOCS SEI 3061880/ 3061970/ 3061978.PROCESSO 23089.003983/2025-75 - FONTE 1000000000</t>
  </si>
  <si>
    <t>ELAINE LOURENCO</t>
  </si>
  <si>
    <t>2025NE00185028</t>
  </si>
  <si>
    <t>17/11/2025</t>
  </si>
  <si>
    <t>23006.000333/2025-41</t>
  </si>
  <si>
    <t>154503263522025NE000528</t>
  </si>
  <si>
    <t>PAGAMENTO DE ENCARGO DE CURSO E CONCURSO DOCENTE FEDERAL 2025.</t>
  </si>
  <si>
    <t>2025NE00052828</t>
  </si>
  <si>
    <t>23282.017670/2025-16</t>
  </si>
  <si>
    <t>158565264422025NE000277</t>
  </si>
  <si>
    <t>INTERESSADO SEPAG/SPG/UNILAB - REFERENTE PAGAMENTO DE GECC. CREDITO DESCENTRALIZADO PELA FUNDACAO UNIVERSIDADE FEDERAL DO ABC - UFABC (2025NC000010).</t>
  </si>
  <si>
    <t>IDALINA MARIA ALMEIDA DE FREITAS</t>
  </si>
  <si>
    <t>158565</t>
  </si>
  <si>
    <t>UNIV.DA INTEG.INTERN.DA LUSOF.AFRO-BRASILEIRA</t>
  </si>
  <si>
    <t>2025NE00027728</t>
  </si>
  <si>
    <t>25/11/2025</t>
  </si>
  <si>
    <t>23520.012783/2025-67</t>
  </si>
  <si>
    <t>158717264472025NE000909</t>
  </si>
  <si>
    <t>PARA PAGAMENTO DE GECC - GRATIFICACAO POR ENCARGO DE CURSO OU CONCURSO PARA O SERVIDOR CAILON FRANCA DE CASTRO</t>
  </si>
  <si>
    <t>UNIVERSIDADE FEDERAL DO OESTE DA BAHIA - UFOB</t>
  </si>
  <si>
    <t>158717</t>
  </si>
  <si>
    <t>2025NE00090928</t>
  </si>
  <si>
    <t>23006.017816/2025-84</t>
  </si>
  <si>
    <t>154503263522025NE000455</t>
  </si>
  <si>
    <t>CONTRATACAO DE FUNDACAO DE APOIO PARA GESTAO ADMINISTRATIVA E FINANCEIRA DE RECURSOS PARA O PROJETO: FORTALECIMENTO DO APOIO INSTITUCIONAL A PROJETOS DE DESENVOLVIMENTO CIENTIFICO, TECNOLOGICO E INOVACAO NO CECS</t>
  </si>
  <si>
    <t>FUNDACAO DE DESENVOLVIMENTO DA PESQUISA</t>
  </si>
  <si>
    <t>2025NE00045565</t>
  </si>
  <si>
    <t>154503263522025NE000532</t>
  </si>
  <si>
    <t>CONTRATACAO DE FUNDACAO DE APOIO PARA GESTAO ADMINISTRATIVA E FINANCEIRA DE RECURSOS PARA O PROJETO: FORTALECIMENTO DO APOIO INSTITUCIONAL A PROJETOS DE DESENVOLVIMENTO CIENTIFICO, TECNOLOGICO E INOVACAO NO CECS.</t>
  </si>
  <si>
    <t>2025NE00053265</t>
  </si>
  <si>
    <t>23006.019239/2025-65</t>
  </si>
  <si>
    <t>154503263522025NE630027</t>
  </si>
  <si>
    <t>EMENDACONTRATACAO DE FUNDACAO DE APOIO PARA GESTAO ADMINISTRATIVA E FINANCEIRA DE RECURSOS PROVENIENTES DE EMENDA PARLAMENTAR PARA O PROJETO  CAPOEIRA ANCESTRAL , NOS TERMOS DA TABELA ABAIXO, CONFORME CONDICOES E EXIGENCIAS ESTABELECIDAS NESTE INSTRUMENTO</t>
  </si>
  <si>
    <t>2025NE63002765</t>
  </si>
  <si>
    <t>154503263522025NE630028</t>
  </si>
  <si>
    <t>CONTRATACAO DE FUNDACAO DE APOIO PARA GESTAO ADMINISTRATIVA E FINANCEIRA DE RECURSOS PROVENIENTES DE EMENDA PARLAMENTAR PARA O PROJETO  CAPOEIRA ANCESTRAL , NOS TERMOS DA TABELA ABAIXO, CONFORME CONDICOES E EXIGENCIAS ESTABELECIDAS NESTE INSTRUMENTO.EMENDA</t>
  </si>
  <si>
    <t>2025NE63002865</t>
  </si>
  <si>
    <t>23006.023769/2024-27</t>
  </si>
  <si>
    <t>154503263522025NE000537</t>
  </si>
  <si>
    <t>CONTRATACAO DE FUNDACAO DE APOIO PARA A GESTAO ADMINISTRATIVO-FINANCEIRA DO PROJETO INTITULADO PROGRAMA DE GESTAO DE RECURSOS DA INOVACAO.</t>
  </si>
  <si>
    <t>2025NE00053765</t>
  </si>
  <si>
    <t>154503263522025NE000538</t>
  </si>
  <si>
    <t>CONTRATACAO DE FUNDACAO DE APOIO PARA A GESTAO ADMINISTRATIVO-FINANCEIRA DO PROJETO INTITULADO  PROGRAMA DE GESTAO DE RECURSOS DA INOVACAO .</t>
  </si>
  <si>
    <t>2025NE00053865</t>
  </si>
  <si>
    <t>23006.007848/2025-71</t>
  </si>
  <si>
    <t>154503263522025NE630023</t>
  </si>
  <si>
    <t>CONTRATACAO DE FUNDACAO DE APOIO PARA GESTAO ADMINISTRATIVA E FINANCEIRA DE RECURSOS PROVENIENTES DE EMENDA PARLAMENTAR PARA O PROJETO: HISTORIA E MEMORIA NEGRA NA REGIAO DO GRANDE ABC: ACOES DE EXTENSAO DO NUCLEO DE ESTUDOS AFRICANOS D AFRO-BRASILEIROS (NEAB-UFABC)</t>
  </si>
  <si>
    <t>2025NE63002365</t>
  </si>
  <si>
    <t>16/10/2025</t>
  </si>
  <si>
    <t>154503263522025NE630025</t>
  </si>
  <si>
    <t>2025NE63002565</t>
  </si>
  <si>
    <t>23006.020106/2025-31</t>
  </si>
  <si>
    <t>154503263522025NE000519</t>
  </si>
  <si>
    <t>CONTRATACAO DE FUNDACAO DE APOIO PARA GESTAO ADMINISTRATIVA E FINANCEIRA DE RECURSOS PROVENIENTES DE EMENDA PARLAMENTAR PARA O PROJETO  ARQUIVO COMUNITARIO DO ABC: RECEPCAO E MOVIMENTACAO, TRATAMENTO, MANUTENCAO, GUARDA E DISPONIBILIZACAO DO ACERVO FISICO DO CENTRO CULTURAL ALPHARRABIO .</t>
  </si>
  <si>
    <t>44903965</t>
  </si>
  <si>
    <t>2025NE00051965</t>
  </si>
  <si>
    <t>154503263522025NE630033</t>
  </si>
  <si>
    <t>CONTRATACAO DE FUNDACAO DE APOIO PARA GESTAO ADMINISTRATIVA E FINANCEIRA DE RECURSOS PROVENIENTES DE EMENDA PARLAMENTAR PARA O PROJETO  ARQUIVO COMUNITARIO DO ABC: RECEPCAO E MOVIMENTACAO, TRATAMENTO, MANUTENCAO, GUARDA E DISPONIBILIZACAO DO ACERVO FISICO DO CENTRO CULTURAL ALPHARRABIO  - EMENDA</t>
  </si>
  <si>
    <t>2025NE63003365</t>
  </si>
  <si>
    <t>154503263522025NE630034</t>
  </si>
  <si>
    <t>CONTRATACAO DE FUNDACAO DE APOIO PARA GESTAO ADMINISTRATIVA E FINANCEIRA DE RECURSOS PROVENIENTES DE EMENDA PARLAMENTAR PARA O PROJETO - ARQUIVO COMUNITARIO DO ABC: RECEPCAO E MOVIMENTACAO, TRATAMENTO, MANUTENCAO, GUARDA E DISPONIBILIZACAO DO ACERVO FISICO DO CENTRO CULTURAL ALPHARRABIO.</t>
  </si>
  <si>
    <t>2025NE63003465</t>
  </si>
  <si>
    <t>23006.014272/2024-18</t>
  </si>
  <si>
    <t>154503263522025NE000280</t>
  </si>
  <si>
    <t>CONTRATACAO DE SERVICOS DA FUNDACAO DE APOIO PARA GESTAO ADMINISTRATIVA E FINANCEIRA DO PROJETO -TRIPE ENSINO, PESQUISA E EXTENSAO NO NUCLEO DE ESTUDOS DE GENERO ESPERANCA GARCIA: ESTRUTURACAO, MANUTENCAO E DIFUSAO DOS DEBATES SOBRE GENERO E SEXUALIDADE NO ABCDMRR</t>
  </si>
  <si>
    <t>2025NE00028065</t>
  </si>
  <si>
    <t>154503263522025NE000294</t>
  </si>
  <si>
    <t>CONTRATACAO DE SERVICOS DA FUNDACAO DE APOIO PARA GESTAO ADMINISTRATIVA E FINANCEIRA DO PROJETO TRIPE ENSINO, PESQUISA E EXTENSAO NO NUCLEO DE ESTUDOS DE GENERO ESPERANCA GARCIA: ESTRUTURACAO, MANUTENCAO E DIFUSAO DOS DEBATES SOBRE GENERO E SEXUALIDADE NO ABCDMRR</t>
  </si>
  <si>
    <t>2025NE00029465</t>
  </si>
  <si>
    <t>11/02/2025</t>
  </si>
  <si>
    <t>23006.005101/2024-06</t>
  </si>
  <si>
    <t>154503263522025NE000041</t>
  </si>
  <si>
    <t>CONTRATACAO DE SERVICOS DE CLIPPING JORNALISTICO</t>
  </si>
  <si>
    <t>2KS AGENCIA DIGITAL PUBLICIDADE LTDA</t>
  </si>
  <si>
    <t>2025NE00004147</t>
  </si>
  <si>
    <t>23006.017799/2023-13</t>
  </si>
  <si>
    <t>154503263522025NE000040</t>
  </si>
  <si>
    <t>CONTRATACAO DE EMPRESA ESPECIALIZADA PARA A PRESTACAO DE SERVICOS DE MONITORAMENTO DA MARCA DA UFABC EM REDES SOCIAIS, E EM OUTROS SITES DA INTERNET.</t>
  </si>
  <si>
    <t>2025NE00004005</t>
  </si>
  <si>
    <t>154503263522025NE000244</t>
  </si>
  <si>
    <t>2025NE00024447</t>
  </si>
  <si>
    <t>08/07/2025</t>
  </si>
  <si>
    <t>23006.007273/2025-97</t>
  </si>
  <si>
    <t>154503263522025NE000277</t>
  </si>
  <si>
    <t>CONTRATACAO DE SERVICO DE CLIPPING JORNALISTICO</t>
  </si>
  <si>
    <t>BRANGE MEDIA LTDA</t>
  </si>
  <si>
    <t>2025NE00027747</t>
  </si>
  <si>
    <t>154503263522025NE000282</t>
  </si>
  <si>
    <t>CONTRATACAO DE EMPRESA ESPECIALIZADA PARA A PRESTACAO DE SERVICOS DE MONITORAMENTO DA MARCA DA UFABC EM REDES SOCIAIS, E EM OUTROS SITES DA INTERNET</t>
  </si>
  <si>
    <t>2025NE00028205</t>
  </si>
  <si>
    <t>154503263522025NE000453</t>
  </si>
  <si>
    <t>2025NE00045305</t>
  </si>
  <si>
    <t>23006.021180/2024-94</t>
  </si>
  <si>
    <t>154503263522025NE000216</t>
  </si>
  <si>
    <t>SERVICO GRAFICO DE IMPRESSAO OFFSET</t>
  </si>
  <si>
    <t>CARTEX GRAFICA E EDITORA LTDA</t>
  </si>
  <si>
    <t>2025NE00021663</t>
  </si>
  <si>
    <t>23006.016163/2023-54</t>
  </si>
  <si>
    <t>154503263522025NE000250</t>
  </si>
  <si>
    <t>CONTRATACAO DE EMPRESA PARA CONFECCAO DE BANNERS E FAIXAS</t>
  </si>
  <si>
    <t>A BALLESTA</t>
  </si>
  <si>
    <t>33903059</t>
  </si>
  <si>
    <t>MATERIAL PARA DIVULGACAO</t>
  </si>
  <si>
    <t>2025NE00025059</t>
  </si>
  <si>
    <t>23006.015649/2024-56</t>
  </si>
  <si>
    <t>154503263522025NE000218</t>
  </si>
  <si>
    <t>AQUISICAO DE EQUIPAMENTOS PARA ATENDIMENTO DAS DEMANDAS DA ASSESSORIA DE COMUNICACAO E IMPRENSA - 2024</t>
  </si>
  <si>
    <t>FERREIRA B2G LTDA</t>
  </si>
  <si>
    <t>2025NE00021833</t>
  </si>
  <si>
    <t>154503263522025NE000219</t>
  </si>
  <si>
    <t>LICITA INFORMATICA LTDA</t>
  </si>
  <si>
    <t>2025NE00021933</t>
  </si>
  <si>
    <t>154503263522025NE000220</t>
  </si>
  <si>
    <t>CARVALHO MIRANDA EQUIPAMENTOS LTDA</t>
  </si>
  <si>
    <t>2025NE00022033</t>
  </si>
  <si>
    <t>154503263522025NE000221</t>
  </si>
  <si>
    <t>MAAT SOLUCOES LTDA</t>
  </si>
  <si>
    <t>2025NE00022133</t>
  </si>
  <si>
    <t>25/08/2025</t>
  </si>
  <si>
    <t>23006.016868/2024-52</t>
  </si>
  <si>
    <t>154503263522025NE000353</t>
  </si>
  <si>
    <t>REGISTRO DE PRECOS PARA EVENTUAL AQUISICAO E INSTALACAO DE APARELHOS DE AR CONDICIONADO, NOS CAMPI DA UFABC, CONFORME CONDICOES E EXIGENCIAS ESTABELECIDAS NESTE INSTRUMENTO.</t>
  </si>
  <si>
    <t>FSP COMERCIO E SERVICOS DE AR CONDICIONADO LTDA</t>
  </si>
  <si>
    <t>2025NE00035312</t>
  </si>
  <si>
    <t>154503263522025NE000354</t>
  </si>
  <si>
    <t>DENTECK LTDA</t>
  </si>
  <si>
    <t>2025NE00035412</t>
  </si>
  <si>
    <t>23006.006492/2025-59</t>
  </si>
  <si>
    <t>154503263522025NE000359</t>
  </si>
  <si>
    <t>AQUISICAO DE FRAGMENTADORA DE PAPEL</t>
  </si>
  <si>
    <t>EBA OFFICE COMERCIO DE MAQUINAS PARA ESCRITORIO LTDA</t>
  </si>
  <si>
    <t>44905236</t>
  </si>
  <si>
    <t>MAQUINAS, INSTALACOES E UTENS. DE  ESCRITORIO</t>
  </si>
  <si>
    <t>2025NE00035936</t>
  </si>
  <si>
    <t>23006.004859/2024-19</t>
  </si>
  <si>
    <t>154503263522025NE000406</t>
  </si>
  <si>
    <t>AQUISICAO E INSTALACAO DE APARELHOS DE AR CONDICIONADO.</t>
  </si>
  <si>
    <t>ITOPRO INSTALACAO E MANUTENCAO DE AR CONDICIONADO LTDA</t>
  </si>
  <si>
    <t>2025NE00040612</t>
  </si>
  <si>
    <t>23006.011416/2025-65</t>
  </si>
  <si>
    <t>154503263522025NE000494</t>
  </si>
  <si>
    <t>AQUISICAO DE INSUMOS DIVERSOS</t>
  </si>
  <si>
    <t>F. F. MYRRIA LTDA</t>
  </si>
  <si>
    <t>44905251</t>
  </si>
  <si>
    <t>PECAS NAO INCORPORAVEIS A IMOVEIS</t>
  </si>
  <si>
    <t>2025NE00049451</t>
  </si>
  <si>
    <t>154503263522025NE000496</t>
  </si>
  <si>
    <t>AQUISICAO DE INSUMOS DIVERSOS.</t>
  </si>
  <si>
    <t>34.948.796 MATHEUS NASCIMENTO DE FREITAS</t>
  </si>
  <si>
    <t>2025NE00049651</t>
  </si>
  <si>
    <t>154503263522025NE000497</t>
  </si>
  <si>
    <t>2025NE00049751</t>
  </si>
  <si>
    <t>154503263522025NE000498</t>
  </si>
  <si>
    <t>INSIDE COMERCIO DE LOCKERS LTDA</t>
  </si>
  <si>
    <t>2025NE00049842</t>
  </si>
  <si>
    <t>154503263522025NE000500</t>
  </si>
  <si>
    <t>2025NE00050042</t>
  </si>
  <si>
    <t>154503263522025NE000530</t>
  </si>
  <si>
    <t>2025NE00053012</t>
  </si>
  <si>
    <t>154503263522025NE000531</t>
  </si>
  <si>
    <t>2025NE00053112</t>
  </si>
  <si>
    <t>23006.017496/2025-62</t>
  </si>
  <si>
    <t>154503263522025NE000356</t>
  </si>
  <si>
    <t>ADESAO A ATA DE REGISTRO DE PRECOS - POLTRONAS E MESAS</t>
  </si>
  <si>
    <t>ASTA MOBILI MOVEIS LTDA</t>
  </si>
  <si>
    <t>2025NE00035642</t>
  </si>
  <si>
    <t>23006.017413/2024-54</t>
  </si>
  <si>
    <t>154503263522025NE000472</t>
  </si>
  <si>
    <t>AQUISICAO DE MOBILIARIO - CADEIRAS</t>
  </si>
  <si>
    <t>ADEMAR PEDRO DE GODOI</t>
  </si>
  <si>
    <t>2025NE00047242</t>
  </si>
  <si>
    <t>154503263522025NE000473</t>
  </si>
  <si>
    <t>MADELIDER COMERCIAL EPP LTDA</t>
  </si>
  <si>
    <t>2025NE00047342</t>
  </si>
  <si>
    <t>23006.022555/2025-14</t>
  </si>
  <si>
    <t>154503263522025NE000489</t>
  </si>
  <si>
    <t>AQUISICAO POR MEIO DE ADESAO DE MESAS DE REFEITORIO E BALCOES</t>
  </si>
  <si>
    <t>CIMOVEIS COMERCIO DE MOVEIS LTDA</t>
  </si>
  <si>
    <t>2025NE00048942</t>
  </si>
  <si>
    <t>23006.017908/2025-64</t>
  </si>
  <si>
    <t>154503263522025NE000541</t>
  </si>
  <si>
    <t>AQUISICAO PONTUAL DE CARTEIRAS E LOUSAS</t>
  </si>
  <si>
    <t>SEAOPEN REFRIGERACAO E MOVEIS LTDA</t>
  </si>
  <si>
    <t>2025NE00054142</t>
  </si>
  <si>
    <t>154503263522025NE000542</t>
  </si>
  <si>
    <t>LOUSAS BRASIL COMERCIO DE QUADROS E ARTIGOS ESCOLARES L</t>
  </si>
  <si>
    <t>2025NE00054242</t>
  </si>
  <si>
    <t>23006.010651/2025-10</t>
  </si>
  <si>
    <t>154503263522025NE000465</t>
  </si>
  <si>
    <t>AQUISICAO DE MESA DIGITALIZADORA PROFISSIONAL E COMPONENTES PARA TRABALHOS DETALHADOS COMO ILUSTRACAO, DESIGN GRAFICO E EDICAO DE IMAGENS.</t>
  </si>
  <si>
    <t>HKA TECNOLOGIA DO BRASIL LTDA</t>
  </si>
  <si>
    <t>2025NE00046541</t>
  </si>
  <si>
    <t>23006.008838/2024-72</t>
  </si>
  <si>
    <t>154503263522025NE000315</t>
  </si>
  <si>
    <t>REGISTRO DE PRECOS PARA EVENTUAL AQUISICAO DE MATERIAIS DE COMBATE A INCENDIO.</t>
  </si>
  <si>
    <t>AM1 NEGOCIOS E SERVICOS - LTDA</t>
  </si>
  <si>
    <t>44905224</t>
  </si>
  <si>
    <t>EQUIPAMENTO DE PROTECAO, SEGURANCA E  SOCORRO</t>
  </si>
  <si>
    <t>2025NE00031524</t>
  </si>
  <si>
    <t>154503263522025NE000316</t>
  </si>
  <si>
    <t>SPACE COMERCIO DE EQUIPAMENTOS E PRESTACAO DE SERVICOS</t>
  </si>
  <si>
    <t>2025NE00031624</t>
  </si>
  <si>
    <t>23006.011005/2024-99</t>
  </si>
  <si>
    <t>154503263522025NE000360</t>
  </si>
  <si>
    <t>AQUISICAO DE CARRINHO PARA TRANSPORTE</t>
  </si>
  <si>
    <t>NCS CAR LASERS LTDA</t>
  </si>
  <si>
    <t>44905248</t>
  </si>
  <si>
    <t>VEICULOS DIVERSOS</t>
  </si>
  <si>
    <t>2025NE00036048</t>
  </si>
  <si>
    <t>23006.013645/2022-71</t>
  </si>
  <si>
    <t>154503263522025NE000520</t>
  </si>
  <si>
    <t>CONTRATACAO DE EMPRESA ESPECIALIZADA PARA AS OBRAS DE ADEQUACOES E COMPLEMENTACOES DOS SISTEMAS DE PROTECAO E COMBATE A INCENDIOS (SPCI) DO CAMPUS SANTO ANDRE DA UFABC</t>
  </si>
  <si>
    <t>VILARIM CONSTRUTORA LTDA</t>
  </si>
  <si>
    <t>2025NE00052092</t>
  </si>
  <si>
    <t>154503263522025NE000521</t>
  </si>
  <si>
    <t>CONTRATACAO DE EMPRESA ESPECIALIZADA PARA AS OBRAS DE ADEQUACOES E COMPLEMENTACOES DOS SISTEMAS DE PROTECAO E COMBATE A INCENDIOS (SPCI) DO CAMPUS SANTO ANDRE.</t>
  </si>
  <si>
    <t>2025NE00052192</t>
  </si>
  <si>
    <t>23006.008208/2025-89</t>
  </si>
  <si>
    <t>154503263522025NE000205</t>
  </si>
  <si>
    <t>SOLICITACAO DE IMPORTACAO DE UNIDADE DE POTENCIOSTATO/GALVANOSTATO COM SOFTWARE PARA TECNICAS DE CORROSAO DC E MODULO PARA MEDIDAS DE ESPECTROSCOPIA DE IMPEDANCIA ELETROQUIMICA - RESPONSAVEL PROF. RENATO ANTUNES - CNPQ</t>
  </si>
  <si>
    <t>GAMRY INSTRUMENTS, INC</t>
  </si>
  <si>
    <t>2025NE00020508</t>
  </si>
  <si>
    <t>23006.009019/2025-23</t>
  </si>
  <si>
    <t>154503263522025NE000223</t>
  </si>
  <si>
    <t>IMPORTACAO - BOMBA DE VACUO (1 UNIDADE) POLITRIZ DE VIBRACAO (1 UNIDADE) BANHO TERMICO (1 UNIDADE) - FAPESP - PROF. RESPONSAVEL - JORGE DIEGO MARCONI</t>
  </si>
  <si>
    <t>JOYOUS DRAGON CO.,LTD</t>
  </si>
  <si>
    <t>2025NE00022308</t>
  </si>
  <si>
    <t>44905238</t>
  </si>
  <si>
    <t>MAQ., FERRAMENTAS  E  UTENSILIOS  DE  OFICINA</t>
  </si>
  <si>
    <t>2025NE00022338</t>
  </si>
  <si>
    <t>44905239</t>
  </si>
  <si>
    <t>EQUIP. E UTENSILIOS HIDRAULICOS E ELETRICOS</t>
  </si>
  <si>
    <t>2025NE00022339</t>
  </si>
  <si>
    <t>23006.020485/2022-17</t>
  </si>
  <si>
    <t>154503263522025NE000235</t>
  </si>
  <si>
    <t>CARTAO PESQUISADOR - BIOTERIOS</t>
  </si>
  <si>
    <t>MARCELA SORELLI CARNEIRO RAMOS</t>
  </si>
  <si>
    <t>44902001</t>
  </si>
  <si>
    <t>AUXILIO/BOLSA A PESQUISADORES</t>
  </si>
  <si>
    <t>2025NE00023501</t>
  </si>
  <si>
    <t>23006.010984/2025-49</t>
  </si>
  <si>
    <t>154503263522025NE000444</t>
  </si>
  <si>
    <t>AQUISICAO DE MATERIAIS PERMANENTES PARA UTILIZACAO EM AULAS PRATICAS DOS CURSOS DE GRADUACAO DO CECS.</t>
  </si>
  <si>
    <t>WEBLABOR SAO PAULO MATERIAIS DIDATICOS LTDA</t>
  </si>
  <si>
    <t>2025NE00044404</t>
  </si>
  <si>
    <t>154503263522025NE000445</t>
  </si>
  <si>
    <t>VENUZTECH SISTEMAS DE MEDICAO E CONTROLE LTDA</t>
  </si>
  <si>
    <t>2025NE00044504</t>
  </si>
  <si>
    <t>154503263522025NE000446</t>
  </si>
  <si>
    <t>POLITERM INSTRUMENTOS DE MEDICAO LTDA.</t>
  </si>
  <si>
    <t>44905230</t>
  </si>
  <si>
    <t>MAQUINAS E EQUIPAMENTOS ENERGETICOS</t>
  </si>
  <si>
    <t>2025NE00044630</t>
  </si>
  <si>
    <t>154503263522025NE000447</t>
  </si>
  <si>
    <t>PHM COMERCIO E CONFECCOES LTDA</t>
  </si>
  <si>
    <t>2025NE00044712</t>
  </si>
  <si>
    <t>154503263522025NE000448</t>
  </si>
  <si>
    <t>MAGAZINE G&amp;G LTDA</t>
  </si>
  <si>
    <t>2025NE00044838</t>
  </si>
  <si>
    <t>154503263522025NE000449</t>
  </si>
  <si>
    <t>BEST HYDRO COMERCIAL LTDA</t>
  </si>
  <si>
    <t>2025NE00044938</t>
  </si>
  <si>
    <t>154503263522025NE000450</t>
  </si>
  <si>
    <t>57.156.070 MAIRLAN OLIVEIRA DO NASCIMENTO</t>
  </si>
  <si>
    <t>2025NE00045004</t>
  </si>
  <si>
    <t>23006.009321/2025-81</t>
  </si>
  <si>
    <t>154503263522025NE000413</t>
  </si>
  <si>
    <t>AQUISICAO DE RASTREADORES OCULARES</t>
  </si>
  <si>
    <t>PUPIL LABS GMBH</t>
  </si>
  <si>
    <t>44905234</t>
  </si>
  <si>
    <t>MAQUINAS, UTENSILIOS E EQUIPAMENTOS  DIVERSOS</t>
  </si>
  <si>
    <t>2025NE00041334</t>
  </si>
  <si>
    <t>23006.001788/2024-01</t>
  </si>
  <si>
    <t>154503263522025NE000069</t>
  </si>
  <si>
    <t>AQUISICAO DE EQUIPAMENTOS DE LABORATORIO PARA ATENDIMENTO DAS NECESSIDADES DA DIVISAO DE LABORATORIOS ACADEMICOS UMIDOS</t>
  </si>
  <si>
    <t>2025NE00006908</t>
  </si>
  <si>
    <t>23006.001030/2025-45</t>
  </si>
  <si>
    <t>154503263522025NE000208</t>
  </si>
  <si>
    <t>SOLICITACAO DE AQUISICAO DE ESPECTROMETRO - IMPORTACAO/RECURSO EXTERNO - FAPESP - JORGE DIEGO MARCONI</t>
  </si>
  <si>
    <t>THORLABS INC</t>
  </si>
  <si>
    <t>2025NE00020808</t>
  </si>
  <si>
    <t>23006.016340/2025-64</t>
  </si>
  <si>
    <t>154503263522025NE000351</t>
  </si>
  <si>
    <t>IMPORTACAO - ESPECTROFOTOMETRO - PROF. RESPONSAVEL - JORGE DIEGO MARCONI</t>
  </si>
  <si>
    <t>JOYOUS DRAGON CO. , LTD</t>
  </si>
  <si>
    <t>2025NE00035108</t>
  </si>
  <si>
    <t>23006.001974/2025-12</t>
  </si>
  <si>
    <t>154503263522025NE000207</t>
  </si>
  <si>
    <t>SOLICITACAO DE AQUISICAO DE EQUPAMENTO DE DEPOSICAO DE FILMES FINOS DO TIPO SPIN COATER - IMPORTACAO - ANDRE SANTAROSA FERLAUTO</t>
  </si>
  <si>
    <t>OSSILA LIMITED</t>
  </si>
  <si>
    <t>2025NE00020708</t>
  </si>
  <si>
    <t>23006.001584/2025-42</t>
  </si>
  <si>
    <t>154503263522025NE000082</t>
  </si>
  <si>
    <t>PARTICIPACAO DA EDITORA UFABC NA XV BIENAL INTERNACIONAL DO LIVRO DO CEARA (2025)</t>
  </si>
  <si>
    <t>33903922</t>
  </si>
  <si>
    <t>EXPOSICOES, CONGRESSOS E CONFERENCIAS</t>
  </si>
  <si>
    <t>2025NE00008222</t>
  </si>
  <si>
    <t>23006.024641/2025-61</t>
  </si>
  <si>
    <t>154503263522025NE000490</t>
  </si>
  <si>
    <t>PARTICIPACAO DA EDITORA UFABC NA 27ª FESTA DO LIVRO DA USP.</t>
  </si>
  <si>
    <t>2025NE00049022</t>
  </si>
  <si>
    <t>23006.009616/2024-77</t>
  </si>
  <si>
    <t>154503263522025NE000052</t>
  </si>
  <si>
    <t>CONTRATACAO EVENTUAL DE SERVICOS DE ESTRUTURA, LOCACAO DE EQUIPAMENTOS E MOBILIARIOS PARA A REALIZACAO DE EVENTOS, A FIM DE ATENDER AS NECESSIDADES DA UNIVERSIDADE FEDERAL DO ABC</t>
  </si>
  <si>
    <t>BRASITUR EVENTOS E TURISMO LTDA</t>
  </si>
  <si>
    <t>2025NE00005222</t>
  </si>
  <si>
    <t>154503263522025NE000053</t>
  </si>
  <si>
    <t>H &amp; L PROMOCOES, EVENTOS E COMUNICACAO LTDA</t>
  </si>
  <si>
    <t>2025NE00005322</t>
  </si>
  <si>
    <t>154503263522025NE000127</t>
  </si>
  <si>
    <t>CONTRATACAO EVENTUAL DE SERVICOS DE ESTRUTURA, LOCACAO DE EQUIPAMENTOS E MOBILIARIOSPARA A REALIZACAO DE EVENTOS, A FIM DE ATENDER AS NECESSIDADES DA UNIVERSIDADE FEDERAL DOABC</t>
  </si>
  <si>
    <t>2025NE00012722</t>
  </si>
  <si>
    <t>154503263522025NE000128</t>
  </si>
  <si>
    <t>ART'ESTRUTURAL ENGENHARIA E EVENTOS LTDA</t>
  </si>
  <si>
    <t>2025NE00012822</t>
  </si>
  <si>
    <t>154503263522025NE000227</t>
  </si>
  <si>
    <t>CONTRATACAO EVENTUAL DE SERVICOS DE ESTRUTURA, LOCACAO DE EQUIPAMENTOS E MOBILIARIOS PARA A REALIZACAO DE EVENTOS, A FIM DE ATENDER AS NECESSIDADES DA UNIVERSIDADE FEDERAL DO ABC - X CONGRESSO DE EXTENSAO E CULTURA DA UFABC - CONEXAO - DIAS 1, 2 E 3 DE JULHO/2025</t>
  </si>
  <si>
    <t>IRE COMPANY LTDA</t>
  </si>
  <si>
    <t>2025NE00022722</t>
  </si>
  <si>
    <t>154503263522025NE000228</t>
  </si>
  <si>
    <t>2025NE00022822</t>
  </si>
  <si>
    <t>154503263522025NE000229</t>
  </si>
  <si>
    <t>HRBRASIL CORRETORA DE SEGUROS E EVENTOS LTDA</t>
  </si>
  <si>
    <t>2025NE00022922</t>
  </si>
  <si>
    <t>154503263522025NE000230</t>
  </si>
  <si>
    <t>CONTRATACAO EVENTUAL DE SERVICOS DE ESTRUTURA, LOCACAO DE EQUIPAMENTOS E MOBILIARIOS PARA A REALIZACAO DE EVENTOS, A FIM DE ATENDER AS NECESSIDADES DA UNIVERSIDADE FEDERAL DO ABC - I SEMINARIO INTERNACIONAL GENERO EM DISPUTA - DIAS 4 A 6 DE AGOSTO/2025</t>
  </si>
  <si>
    <t>2025NE00023022</t>
  </si>
  <si>
    <t>154503263522025NE000231</t>
  </si>
  <si>
    <t>2025NE00023122</t>
  </si>
  <si>
    <t>154503263522025NE000232</t>
  </si>
  <si>
    <t>2025NE00023222</t>
  </si>
  <si>
    <t>154503263522025NE000381</t>
  </si>
  <si>
    <t>2025NE00038122</t>
  </si>
  <si>
    <t>154503263522025NE000382</t>
  </si>
  <si>
    <t>2025NE00038222</t>
  </si>
  <si>
    <t>154503263522025NE000383</t>
  </si>
  <si>
    <t>2025NE00038322</t>
  </si>
  <si>
    <t>154503263522025NE000384</t>
  </si>
  <si>
    <t>2025NE00038422</t>
  </si>
  <si>
    <t>154503263522025NE000385</t>
  </si>
  <si>
    <t>2025NE00038522</t>
  </si>
  <si>
    <t>154503263522025NE000386</t>
  </si>
  <si>
    <t>2025NE00038622</t>
  </si>
  <si>
    <t>154503263522025NE000387</t>
  </si>
  <si>
    <t>2025NE00038722</t>
  </si>
  <si>
    <t>154503263522025NE000388</t>
  </si>
  <si>
    <t>2025NE00038822</t>
  </si>
  <si>
    <t>154503263522025NE000476</t>
  </si>
  <si>
    <t>2025NE00047622</t>
  </si>
  <si>
    <t>154503263522025NE000544</t>
  </si>
  <si>
    <t>CONTRATACAO EVENTUAL DE SERVICOS DE ESTRUTURA, LOCACAO DE EQUIPAMENTOS E MOBILIARIOS PARA A REALIZACAO DE EVENTOS, A FIM DE ATENDER AS NECESSIDADES DA UNIVERSIDADE FEDERAL DO ABC.</t>
  </si>
  <si>
    <t>2025NE00054422</t>
  </si>
  <si>
    <t>09/01/2025</t>
  </si>
  <si>
    <t>23006.003106/2024-96</t>
  </si>
  <si>
    <t>154503263522025NE000005</t>
  </si>
  <si>
    <t>CONTRIBUICAO PARA O PSS POR SERVIDOR AFASTADO SEM REMUNERACAO - ANA LUISA GOUVEA ABRAS</t>
  </si>
  <si>
    <t>COORDENACAO-GERAL DE TESOURARIA - CGTES</t>
  </si>
  <si>
    <t>31911303</t>
  </si>
  <si>
    <t>CONTRIBUICAO PATRONAL PARA O RPPS</t>
  </si>
  <si>
    <t>2025NE00000503</t>
  </si>
  <si>
    <t>23006.013668/2022-86</t>
  </si>
  <si>
    <t>154503263522025NE000002</t>
  </si>
  <si>
    <t>CONTRIBUICAO PARA O PSS POR SERVIDOR AFASTADO SEM REMUNERACAO - DIOGO COUTINHO SORIANO</t>
  </si>
  <si>
    <t>2025NE00000203</t>
  </si>
  <si>
    <t>23006.014872/2024-86</t>
  </si>
  <si>
    <t>154503263522025NE000001</t>
  </si>
  <si>
    <t>CONTRIBUICAO PARA O PSS POR SERVIDOR AFASTADO SEM REMUNERACAO - CAMILA LIRA DE OLIVEIRA CARBONARO</t>
  </si>
  <si>
    <t>2025NE00000103</t>
  </si>
  <si>
    <t>23006.015058/2024-89</t>
  </si>
  <si>
    <t>154503263522025NE000004</t>
  </si>
  <si>
    <t>CONTRIBUICOES PARA O PSS DE SERVIDORES AFASTADOS/LICENCIADOS SEM REMUNERACAO DA SERVIDORA: CAROLINA ASSUMPCAO DOS SANTOS RAMIREZ.</t>
  </si>
  <si>
    <t>2025NE00000403</t>
  </si>
  <si>
    <t>23006.020708/2023-27</t>
  </si>
  <si>
    <t>154503263522025NE000006</t>
  </si>
  <si>
    <t>CONTRIBUICAO PARA O PSS POR SERVIDOR AFASTADO SEM REMUNERACAO - MARIA TERESA CARTHERY GOULART.</t>
  </si>
  <si>
    <t>2025NE00000603</t>
  </si>
  <si>
    <t>17/01/2025</t>
  </si>
  <si>
    <t>23006.027798/2024-68</t>
  </si>
  <si>
    <t>154503263522025NE700000</t>
  </si>
  <si>
    <t>FOLHA DE PAGAMENTO DE DEZEMBRO/2024 - INSS</t>
  </si>
  <si>
    <t>COORD.GERAL DE ORCAMENTO, FINANCAS E CONTAB.</t>
  </si>
  <si>
    <t>31911302</t>
  </si>
  <si>
    <t>CONTRIBUICOES PREVIDENCIARIAS - INSS</t>
  </si>
  <si>
    <t>2025NE70000002</t>
  </si>
  <si>
    <t>31911309</t>
  </si>
  <si>
    <t>SEGUROS DE ACIDENTES DO TRABALHO</t>
  </si>
  <si>
    <t>2025NE70000009</t>
  </si>
  <si>
    <t>29/01/2025</t>
  </si>
  <si>
    <t>23006.001517/2025-28</t>
  </si>
  <si>
    <t>154503263522025NE700001</t>
  </si>
  <si>
    <t>FOLHA DE PAGAMENTO DE JANEIRO/2025</t>
  </si>
  <si>
    <t>1056000000</t>
  </si>
  <si>
    <t>31900101</t>
  </si>
  <si>
    <t>PROVENTOS - PESSOAL CIVIL</t>
  </si>
  <si>
    <t>2025NE70000101</t>
  </si>
  <si>
    <t>31900109</t>
  </si>
  <si>
    <t>ADICIONAL POR TEMPO DE SERVICO PESSOAL CIVIL</t>
  </si>
  <si>
    <t>2025NE70000109</t>
  </si>
  <si>
    <t>31900187</t>
  </si>
  <si>
    <t>COMPLEMENTACAO DE APOSENTADORIAS - PES CIVIL</t>
  </si>
  <si>
    <t>2025NE70000187</t>
  </si>
  <si>
    <t>154503263522025NE700002</t>
  </si>
  <si>
    <t>31900301</t>
  </si>
  <si>
    <t>PENSOES CIVIS</t>
  </si>
  <si>
    <t>2025NE70000201</t>
  </si>
  <si>
    <t>154503263522025NE700003</t>
  </si>
  <si>
    <t>31900401</t>
  </si>
  <si>
    <t>SALARIO CONTRATO TEMPORARIO</t>
  </si>
  <si>
    <t>2025NE70000301</t>
  </si>
  <si>
    <t>31900412</t>
  </si>
  <si>
    <t>FERIAS VENCIDAS/PROPORCIONAIS - CONTRATO TEMPORARIO</t>
  </si>
  <si>
    <t>2025NE70000312</t>
  </si>
  <si>
    <t>31900414</t>
  </si>
  <si>
    <t>FERIAS - ABONO CONSTITUCIONAL - CONTRATO TEMPORARIO</t>
  </si>
  <si>
    <t>2025NE70000314</t>
  </si>
  <si>
    <t>154503263522025NE700004</t>
  </si>
  <si>
    <t>31901101</t>
  </si>
  <si>
    <t>VENCIMENTOS E SALARIOS</t>
  </si>
  <si>
    <t>2025NE70000401</t>
  </si>
  <si>
    <t>31901104</t>
  </si>
  <si>
    <t>ADICIONAL NOTURNO</t>
  </si>
  <si>
    <t>2025NE70000404</t>
  </si>
  <si>
    <t>31901105</t>
  </si>
  <si>
    <t>INCORPORACOES</t>
  </si>
  <si>
    <t>2025NE70000405</t>
  </si>
  <si>
    <t>31901106</t>
  </si>
  <si>
    <t>VANTAGENS PERM.SENT.JUD.TRANS.JULGADO - CIVIL</t>
  </si>
  <si>
    <t>2025NE70000406</t>
  </si>
  <si>
    <t>31901107</t>
  </si>
  <si>
    <t>ABONO DE PERMANENCIA</t>
  </si>
  <si>
    <t>2025NE70000407</t>
  </si>
  <si>
    <t>31901110</t>
  </si>
  <si>
    <t>ADICIONAL DE INSALUBRIDADE</t>
  </si>
  <si>
    <t>2025NE70000410</t>
  </si>
  <si>
    <t>31901131</t>
  </si>
  <si>
    <t>GRATIFICACAO POR EXERCICIO DE CARGO EFETIVO</t>
  </si>
  <si>
    <t>2025NE70000431</t>
  </si>
  <si>
    <t>31901133</t>
  </si>
  <si>
    <t>GRAT POR EXERCICIO DE FUNCOES COMISSIONADAS</t>
  </si>
  <si>
    <t>2025NE70000433</t>
  </si>
  <si>
    <t>31901136</t>
  </si>
  <si>
    <t>GRATIFICACAO P/EXERCICIO DE CARGO EM COMISSAO</t>
  </si>
  <si>
    <t>2025NE70000436</t>
  </si>
  <si>
    <t>31901137</t>
  </si>
  <si>
    <t>GRATIFICACAO DE TEMPO DE SERVICO</t>
  </si>
  <si>
    <t>2025NE70000437</t>
  </si>
  <si>
    <t>31901142</t>
  </si>
  <si>
    <t>FERIAS VENCIDAS E PROPORCIONAIS</t>
  </si>
  <si>
    <t>2025NE70000442</t>
  </si>
  <si>
    <t>31901143</t>
  </si>
  <si>
    <t>13º SALARIO</t>
  </si>
  <si>
    <t>2025NE70000443</t>
  </si>
  <si>
    <t>31901145</t>
  </si>
  <si>
    <t>FERIAS - 1/3 CONSTITUCIONAL</t>
  </si>
  <si>
    <t>2025NE70000445</t>
  </si>
  <si>
    <t>31901146</t>
  </si>
  <si>
    <t>FERIAS - PAGAMENTO ANTECIPADO</t>
  </si>
  <si>
    <t>2025NE70000446</t>
  </si>
  <si>
    <t>154503263522025NE700005</t>
  </si>
  <si>
    <t>31901632</t>
  </si>
  <si>
    <t>SUBSTITUICOES</t>
  </si>
  <si>
    <t>2025NE70000532</t>
  </si>
  <si>
    <t>154503263522025NE700006</t>
  </si>
  <si>
    <t>31909114</t>
  </si>
  <si>
    <t>SENT.JUD.NAO TRANS JULG CARAT CONT AT CIVIL</t>
  </si>
  <si>
    <t>2025NE70000614</t>
  </si>
  <si>
    <t>154503263522025NE700007</t>
  </si>
  <si>
    <t>31909211</t>
  </si>
  <si>
    <t>VENCIMENTOS E VANTAGENS FIXAS - PESSOAL CIVIL</t>
  </si>
  <si>
    <t>2025NE70000711</t>
  </si>
  <si>
    <t>154503263522025NE700021</t>
  </si>
  <si>
    <t>PLANO EXECUTIVO FEDERAL</t>
  </si>
  <si>
    <t>31900706</t>
  </si>
  <si>
    <t>CONTRIBUICAO PATRONAL - FUNPRESP LEI 12618/12</t>
  </si>
  <si>
    <t>2025NE70002106</t>
  </si>
  <si>
    <t>154503263522025NE700023</t>
  </si>
  <si>
    <t>SECRETARIA DO TESOURO NACIONAL/CGTES/STN</t>
  </si>
  <si>
    <t>33914712</t>
  </si>
  <si>
    <t>CONTRIBUICAO P/ O PIS/PASEP</t>
  </si>
  <si>
    <t>2025NE70002312</t>
  </si>
  <si>
    <t>30/01/2025</t>
  </si>
  <si>
    <t>154503263522025NE700022</t>
  </si>
  <si>
    <t>SECRET. ESPECIAL DA RECEITA FEDERAL DO BRASIL</t>
  </si>
  <si>
    <t>2025NE70002203</t>
  </si>
  <si>
    <t>23006.000068/2025-09</t>
  </si>
  <si>
    <t>154503263522025NE000037</t>
  </si>
  <si>
    <t>CONTRIBUICOES PARA O PSS DE SERVIDORES AFASTADOS/LICENCIADOS SEM REMUNERACAO DO SERVIDOR: LUCA JEAN PITTELLOUD</t>
  </si>
  <si>
    <t>2025NE00003703</t>
  </si>
  <si>
    <t>154503263522025NE700024</t>
  </si>
  <si>
    <t>2025NE70002402</t>
  </si>
  <si>
    <t>2025NE70002409</t>
  </si>
  <si>
    <t>154503263522025NE700025</t>
  </si>
  <si>
    <t>FOLHA DE PAGAMENTO DE FEVEREIRO/2025</t>
  </si>
  <si>
    <t>2025NE70002501</t>
  </si>
  <si>
    <t>2025NE70002509</t>
  </si>
  <si>
    <t>2025NE70002587</t>
  </si>
  <si>
    <t>154503263522025NE700026</t>
  </si>
  <si>
    <t>2025NE70002601</t>
  </si>
  <si>
    <t>154503263522025NE700027</t>
  </si>
  <si>
    <t>2025NE70002701</t>
  </si>
  <si>
    <t>2025NE70002712</t>
  </si>
  <si>
    <t>31900413</t>
  </si>
  <si>
    <t>13¤ SALARIO - CONTRATO TEMPORARIO</t>
  </si>
  <si>
    <t>2025NE70002713</t>
  </si>
  <si>
    <t>2025NE70002714</t>
  </si>
  <si>
    <t>154503263522025NE700028</t>
  </si>
  <si>
    <t>2025NE70002801</t>
  </si>
  <si>
    <t>2025NE70002804</t>
  </si>
  <si>
    <t>2025NE70002805</t>
  </si>
  <si>
    <t>2025NE70002806</t>
  </si>
  <si>
    <t>2025NE70002807</t>
  </si>
  <si>
    <t>2025NE70002810</t>
  </si>
  <si>
    <t>2025NE70002831</t>
  </si>
  <si>
    <t>2025NE70002833</t>
  </si>
  <si>
    <t>2025NE70002836</t>
  </si>
  <si>
    <t>2025NE70002837</t>
  </si>
  <si>
    <t>2025NE70002842</t>
  </si>
  <si>
    <t>2025NE70002843</t>
  </si>
  <si>
    <t>2025NE70002845</t>
  </si>
  <si>
    <t>2025NE70002846</t>
  </si>
  <si>
    <t>31901187</t>
  </si>
  <si>
    <t>COMPLEMENTACAO SALARIAL - PESSOAL CIVIL</t>
  </si>
  <si>
    <t>2025NE70002887</t>
  </si>
  <si>
    <t>154503263522025NE700029</t>
  </si>
  <si>
    <t>2025NE70002932</t>
  </si>
  <si>
    <t>154503263522025NE700030</t>
  </si>
  <si>
    <t>2025NE70003014</t>
  </si>
  <si>
    <t>154503263522025NE700031</t>
  </si>
  <si>
    <t>2025NE70003111</t>
  </si>
  <si>
    <t>154503263522025NE700044</t>
  </si>
  <si>
    <t>FOLHA DE PAGAMENTO DE FEVEVEIRO/2025</t>
  </si>
  <si>
    <t>2025NE70004406</t>
  </si>
  <si>
    <t>154503263522025NE700045</t>
  </si>
  <si>
    <t>2025NE70004503</t>
  </si>
  <si>
    <t>154503263522025NE700046</t>
  </si>
  <si>
    <t>2025NE70004612</t>
  </si>
  <si>
    <t>23006.004361/2025-37</t>
  </si>
  <si>
    <t>154503263522025NE000087</t>
  </si>
  <si>
    <t>FOLHA DE PAGAMENTO DE FEVEREIRO/2025 - INSS.</t>
  </si>
  <si>
    <t>2025NE00008702</t>
  </si>
  <si>
    <t>2025NE00008709</t>
  </si>
  <si>
    <t>23006.006742/2025-51</t>
  </si>
  <si>
    <t>154503263522025NE700047</t>
  </si>
  <si>
    <t>FOLHA DE PAGAMENTO DE MARCO/2025</t>
  </si>
  <si>
    <t>2025NE70004701</t>
  </si>
  <si>
    <t>2025NE70004709</t>
  </si>
  <si>
    <t>2025NE70004787</t>
  </si>
  <si>
    <t>154503263522025NE700048</t>
  </si>
  <si>
    <t>2025NE70004801</t>
  </si>
  <si>
    <t>154503263522025NE700049</t>
  </si>
  <si>
    <t>2025NE70004901</t>
  </si>
  <si>
    <t>2025NE70004912</t>
  </si>
  <si>
    <t>2025NE70004913</t>
  </si>
  <si>
    <t>2025NE70004914</t>
  </si>
  <si>
    <t>154503263522025NE700050</t>
  </si>
  <si>
    <t>2025NE70005001</t>
  </si>
  <si>
    <t>2025NE70005004</t>
  </si>
  <si>
    <t>2025NE70005005</t>
  </si>
  <si>
    <t>2025NE70005006</t>
  </si>
  <si>
    <t>2025NE70005007</t>
  </si>
  <si>
    <t>2025NE70005010</t>
  </si>
  <si>
    <t>2025NE70005031</t>
  </si>
  <si>
    <t>2025NE70005033</t>
  </si>
  <si>
    <t>2025NE70005036</t>
  </si>
  <si>
    <t>2025NE70005037</t>
  </si>
  <si>
    <t>2025NE70005042</t>
  </si>
  <si>
    <t>2025NE70005043</t>
  </si>
  <si>
    <t>2025NE70005045</t>
  </si>
  <si>
    <t>2025NE70005046</t>
  </si>
  <si>
    <t>2025NE70005087</t>
  </si>
  <si>
    <t>26/03/2025</t>
  </si>
  <si>
    <t>154503263522025NE700051</t>
  </si>
  <si>
    <t>2025NE70005132</t>
  </si>
  <si>
    <t>154503263522025NE700052</t>
  </si>
  <si>
    <t>2025NE70005214</t>
  </si>
  <si>
    <t>154503263522025NE700053</t>
  </si>
  <si>
    <t>2025NE70005311</t>
  </si>
  <si>
    <t>154503263522025NE700069</t>
  </si>
  <si>
    <t>2025NE70006906</t>
  </si>
  <si>
    <t>154503263522025NE700070</t>
  </si>
  <si>
    <t>2025NE70007003</t>
  </si>
  <si>
    <t>154503263522025NE700071</t>
  </si>
  <si>
    <t>2025NE70007112</t>
  </si>
  <si>
    <t>11/04/2025</t>
  </si>
  <si>
    <t>23006.002947/2025-67</t>
  </si>
  <si>
    <t>154503263522025NE000120</t>
  </si>
  <si>
    <t>CONTRIBUICAO PARA O PSS POR SERVIDOR AFASTADO/LICENCIADO SEM REMUNERACAO: ANGELICA ALEBRANT MENDES.</t>
  </si>
  <si>
    <t>2025NE00012003</t>
  </si>
  <si>
    <t>154503263522025NE700072</t>
  </si>
  <si>
    <t>2025NE70007202</t>
  </si>
  <si>
    <t>2025NE70007209</t>
  </si>
  <si>
    <t>23006.009018/2025-89</t>
  </si>
  <si>
    <t>154503263522025NE700073</t>
  </si>
  <si>
    <t>FOLHA DE PAGAMENTO DE ABRIL/2025</t>
  </si>
  <si>
    <t>2025NE70007301</t>
  </si>
  <si>
    <t>2025NE70007309</t>
  </si>
  <si>
    <t>2025NE70007387</t>
  </si>
  <si>
    <t>154503263522025NE700074</t>
  </si>
  <si>
    <t>2025NE70007401</t>
  </si>
  <si>
    <t>154503263522025NE700075</t>
  </si>
  <si>
    <t>2025NE70007501</t>
  </si>
  <si>
    <t>2025NE70007512</t>
  </si>
  <si>
    <t>2025NE70007513</t>
  </si>
  <si>
    <t>2025NE70007514</t>
  </si>
  <si>
    <t>154503263522025NE700076</t>
  </si>
  <si>
    <t>2025NE70007601</t>
  </si>
  <si>
    <t>2025NE70007604</t>
  </si>
  <si>
    <t>2025NE70007605</t>
  </si>
  <si>
    <t>2025NE70007606</t>
  </si>
  <si>
    <t>2025NE70007607</t>
  </si>
  <si>
    <t>2025NE70007610</t>
  </si>
  <si>
    <t>2025NE70007631</t>
  </si>
  <si>
    <t>2025NE70007633</t>
  </si>
  <si>
    <t>2025NE70007636</t>
  </si>
  <si>
    <t>2025NE70007637</t>
  </si>
  <si>
    <t>2025NE70007642</t>
  </si>
  <si>
    <t>2025NE70007643</t>
  </si>
  <si>
    <t>2025NE70007645</t>
  </si>
  <si>
    <t>2025NE70007646</t>
  </si>
  <si>
    <t>2025NE70007687</t>
  </si>
  <si>
    <t>154503263522025NE700077</t>
  </si>
  <si>
    <t>2025NE70007732</t>
  </si>
  <si>
    <t>154503263522025NE700078</t>
  </si>
  <si>
    <t>FOLHA DE PAGAMENTO DE ABRIL/202514</t>
  </si>
  <si>
    <t>2025NE70007814</t>
  </si>
  <si>
    <t>154503263522025NE700079</t>
  </si>
  <si>
    <t>2025NE70007911</t>
  </si>
  <si>
    <t>154503263522025NE700090</t>
  </si>
  <si>
    <t>2025NE70009012</t>
  </si>
  <si>
    <t>154503263522025NE700094</t>
  </si>
  <si>
    <t>2025NE70009406</t>
  </si>
  <si>
    <t>154503263522025NE700095</t>
  </si>
  <si>
    <t>2025NE70009503</t>
  </si>
  <si>
    <t>05/05/2025</t>
  </si>
  <si>
    <t>23006.006624/2025-42</t>
  </si>
  <si>
    <t>154503263522025NE700091</t>
  </si>
  <si>
    <t>PAGAMENTO DE RESIDUOS REMUNERATORIOS - ALEX GOMES DIAS</t>
  </si>
  <si>
    <t>2025NE70009101</t>
  </si>
  <si>
    <t>2025NE70009142</t>
  </si>
  <si>
    <t>2025NE70009143</t>
  </si>
  <si>
    <t>154503263522025NE700096</t>
  </si>
  <si>
    <t>2025NE70009603</t>
  </si>
  <si>
    <t>19/05/2025</t>
  </si>
  <si>
    <t>154503263522025NE700097</t>
  </si>
  <si>
    <t>2025NE70009702</t>
  </si>
  <si>
    <t>2025NE70009709</t>
  </si>
  <si>
    <t>27/05/2025</t>
  </si>
  <si>
    <t xml:space="preserve"> 23006.012111/2025-7</t>
  </si>
  <si>
    <t>154503263522025NE700098</t>
  </si>
  <si>
    <t>FOLHA DE PAGAMENTO DOS SERVIDORES DA UFABC REFERENTE AO MES DE MAIO/2025</t>
  </si>
  <si>
    <t>2025NE70009801</t>
  </si>
  <si>
    <t>31900107</t>
  </si>
  <si>
    <t>FERIAS VENCIDAS E PROPOR A APOSENTADOS CIVIS</t>
  </si>
  <si>
    <t>2025NE70009807</t>
  </si>
  <si>
    <t>2025NE70009809</t>
  </si>
  <si>
    <t>2025NE70009887</t>
  </si>
  <si>
    <t>154503263522025NE700099</t>
  </si>
  <si>
    <t>2025NE70009901</t>
  </si>
  <si>
    <t>154503263522025NE700100</t>
  </si>
  <si>
    <t>2025NE70010001</t>
  </si>
  <si>
    <t>2025NE70010012</t>
  </si>
  <si>
    <t>2025NE70010013</t>
  </si>
  <si>
    <t>2025NE70010014</t>
  </si>
  <si>
    <t>23006.012111/2025-71</t>
  </si>
  <si>
    <t>154503263522025NE700101</t>
  </si>
  <si>
    <t>2025NE70010101</t>
  </si>
  <si>
    <t>2025NE70010104</t>
  </si>
  <si>
    <t>2025NE70010105</t>
  </si>
  <si>
    <t>2025NE70010106</t>
  </si>
  <si>
    <t>2025NE70010107</t>
  </si>
  <si>
    <t>2025NE70010110</t>
  </si>
  <si>
    <t>2025NE70010131</t>
  </si>
  <si>
    <t>2025NE70010133</t>
  </si>
  <si>
    <t>2025NE70010136</t>
  </si>
  <si>
    <t>2025NE70010137</t>
  </si>
  <si>
    <t>2025NE70010142</t>
  </si>
  <si>
    <t>2025NE70010143</t>
  </si>
  <si>
    <t>2025NE70010145</t>
  </si>
  <si>
    <t>2025NE70010146</t>
  </si>
  <si>
    <t>154503263522025NE700102</t>
  </si>
  <si>
    <t>2025NE70010232</t>
  </si>
  <si>
    <t>154503263522025NE700103</t>
  </si>
  <si>
    <t>2025NE70010314</t>
  </si>
  <si>
    <t>154503263522025NE700104</t>
  </si>
  <si>
    <t>2025NE70010411</t>
  </si>
  <si>
    <t>154503263522025NE700117</t>
  </si>
  <si>
    <t>2025NE70011706</t>
  </si>
  <si>
    <t>154503263522025NE700118</t>
  </si>
  <si>
    <t>2025NE70011803</t>
  </si>
  <si>
    <t>154503263522025NE700120</t>
  </si>
  <si>
    <t>2025NE70012012</t>
  </si>
  <si>
    <t>154503263522025NE700121</t>
  </si>
  <si>
    <t>JUROS E MULTA - FOLHA DE PAGAMENTO MES DE MAIO/2025</t>
  </si>
  <si>
    <t>2025NE70012102</t>
  </si>
  <si>
    <t>2025NE70012109</t>
  </si>
  <si>
    <t>06/06/2025</t>
  </si>
  <si>
    <t>154503263522025NE700122</t>
  </si>
  <si>
    <t>JUROS E MULTA, E RECOLHIMENTO DE INSS - FOLHA DE PAGAMENTO DOS SERVIDORES DA UFABC REFERENTE AO MES DE MAIO/2025</t>
  </si>
  <si>
    <t>2025NE70012201</t>
  </si>
  <si>
    <t>23006.010469/2025-69</t>
  </si>
  <si>
    <t>154503263522025NE000200</t>
  </si>
  <si>
    <t>PAGAMENTO DE RESIDUOS REMUNERATORIOS - BRUNO DE PAULA ROCHA.</t>
  </si>
  <si>
    <t>2025NE00020001</t>
  </si>
  <si>
    <t>2025NE00020031</t>
  </si>
  <si>
    <t>2025NE00020042</t>
  </si>
  <si>
    <t>154503263522025NE000201</t>
  </si>
  <si>
    <t>2025NE00020103</t>
  </si>
  <si>
    <t>154503263522025NE700119</t>
  </si>
  <si>
    <t>2025NE70011902</t>
  </si>
  <si>
    <t>2025NE70011909</t>
  </si>
  <si>
    <t>23006.014648/2025-75</t>
  </si>
  <si>
    <t>154503263522025NE700123</t>
  </si>
  <si>
    <t>FOLHA DE PAGAMENTO DOS SERVIDORES DA UFABC REFERENTE AO MES DE JUNHO/2025</t>
  </si>
  <si>
    <t>2025NE70012301</t>
  </si>
  <si>
    <t>31900106</t>
  </si>
  <si>
    <t>13 SALARIO - PESSOAL CIVIL</t>
  </si>
  <si>
    <t>2025NE70012306</t>
  </si>
  <si>
    <t>2025NE70012307</t>
  </si>
  <si>
    <t>2025NE70012309</t>
  </si>
  <si>
    <t>2025NE70012387</t>
  </si>
  <si>
    <t>154503263522025NE700124</t>
  </si>
  <si>
    <t>FOLHA DE PAGAMENTO DOS SERVIDORES DA UFABC REFERENTE AO MES DE JUNHO/2025.</t>
  </si>
  <si>
    <t>2025NE70012401</t>
  </si>
  <si>
    <t>31900303</t>
  </si>
  <si>
    <t>13 SALARIO - PENSOES CIVIS</t>
  </si>
  <si>
    <t>2025NE70012403</t>
  </si>
  <si>
    <t>154503263522025NE700125</t>
  </si>
  <si>
    <t>2025NE70012501</t>
  </si>
  <si>
    <t>2025NE70012512</t>
  </si>
  <si>
    <t>2025NE70012513</t>
  </si>
  <si>
    <t>2025NE70012514</t>
  </si>
  <si>
    <t>154503263522025NE700126</t>
  </si>
  <si>
    <t>2025NE70012601</t>
  </si>
  <si>
    <t>2025NE70012604</t>
  </si>
  <si>
    <t>2025NE70012605</t>
  </si>
  <si>
    <t>2025NE70012606</t>
  </si>
  <si>
    <t>2025NE70012607</t>
  </si>
  <si>
    <t>2025NE70012610</t>
  </si>
  <si>
    <t>2025NE70012631</t>
  </si>
  <si>
    <t>2025NE70012633</t>
  </si>
  <si>
    <t>2025NE70012636</t>
  </si>
  <si>
    <t>2025NE70012637</t>
  </si>
  <si>
    <t>2025NE70012642</t>
  </si>
  <si>
    <t>2025NE70012643</t>
  </si>
  <si>
    <t>2025NE70012645</t>
  </si>
  <si>
    <t>2025NE70012646</t>
  </si>
  <si>
    <t>154503263522025NE700127</t>
  </si>
  <si>
    <t>2025NE70012732</t>
  </si>
  <si>
    <t>154503263522025NE700128</t>
  </si>
  <si>
    <t>2025NE70012814</t>
  </si>
  <si>
    <t>154503263522025NE700129</t>
  </si>
  <si>
    <t>2025NE70012911</t>
  </si>
  <si>
    <t>154503263522025NE700141</t>
  </si>
  <si>
    <t>2025NE70014106</t>
  </si>
  <si>
    <t>154503263522025NE700142</t>
  </si>
  <si>
    <t>2025NE70014203</t>
  </si>
  <si>
    <t>154503263522025NE700145</t>
  </si>
  <si>
    <t>2025NE70014512</t>
  </si>
  <si>
    <t>154503263522025NE700143</t>
  </si>
  <si>
    <t>FOLHA DE PAGAMENTO - JUNHO2025</t>
  </si>
  <si>
    <t>2025NE70014302</t>
  </si>
  <si>
    <t>2025NE70014309</t>
  </si>
  <si>
    <t>154503263522025NE700146</t>
  </si>
  <si>
    <t>FOLHA DE PAGAMENTO - JUNHO2025  - PSS</t>
  </si>
  <si>
    <t>2025NE70014603</t>
  </si>
  <si>
    <t>23006.017867/2025-14</t>
  </si>
  <si>
    <t>154503263522025NE700147</t>
  </si>
  <si>
    <t>FOLHA DE PAGAMENTO DE JULHO/2025</t>
  </si>
  <si>
    <t>2025NE70014701</t>
  </si>
  <si>
    <t>2025NE70014709</t>
  </si>
  <si>
    <t>2025NE70014787</t>
  </si>
  <si>
    <t>154503263522025NE700148</t>
  </si>
  <si>
    <t>2025NE70014801</t>
  </si>
  <si>
    <t>154503263522025NE700149</t>
  </si>
  <si>
    <t>2025NE70014901</t>
  </si>
  <si>
    <t>2025NE70014912</t>
  </si>
  <si>
    <t>2025NE70014913</t>
  </si>
  <si>
    <t>2025NE70014914</t>
  </si>
  <si>
    <t>154503263522025NE700150</t>
  </si>
  <si>
    <t>2025NE70015001</t>
  </si>
  <si>
    <t>2025NE70015004</t>
  </si>
  <si>
    <t>2025NE70015005</t>
  </si>
  <si>
    <t>2025NE70015006</t>
  </si>
  <si>
    <t>2025NE70015007</t>
  </si>
  <si>
    <t>2025NE70015010</t>
  </si>
  <si>
    <t>2025NE70015031</t>
  </si>
  <si>
    <t>2025NE70015033</t>
  </si>
  <si>
    <t>2025NE70015036</t>
  </si>
  <si>
    <t>2025NE70015037</t>
  </si>
  <si>
    <t>2025NE70015042</t>
  </si>
  <si>
    <t>2025NE70015043</t>
  </si>
  <si>
    <t>2025NE70015045</t>
  </si>
  <si>
    <t>2025NE70015046</t>
  </si>
  <si>
    <t>154503263522025NE700151</t>
  </si>
  <si>
    <t>2025NE70015132</t>
  </si>
  <si>
    <t>154503263522025NE700152</t>
  </si>
  <si>
    <t>2025NE70015214</t>
  </si>
  <si>
    <t>154503263522025NE700153</t>
  </si>
  <si>
    <t>2025NE70015311</t>
  </si>
  <si>
    <t>154503263522025NE700166</t>
  </si>
  <si>
    <t>2025NE70016606</t>
  </si>
  <si>
    <t>154503263522025NE700167</t>
  </si>
  <si>
    <t>2025NE70016703</t>
  </si>
  <si>
    <t>154503263522025NE700168</t>
  </si>
  <si>
    <t>2025NE70016812</t>
  </si>
  <si>
    <t>15/08/2025</t>
  </si>
  <si>
    <t>154503263522025NE700169</t>
  </si>
  <si>
    <t>FOLHA DE PAGAMENTO - JUNHO/2025</t>
  </si>
  <si>
    <t>2025NE70016902</t>
  </si>
  <si>
    <t>2025NE70016909</t>
  </si>
  <si>
    <t>23006.020491/2025-17</t>
  </si>
  <si>
    <t>154503263522025NE700170</t>
  </si>
  <si>
    <t>PROCESSO DA FOLHA DE PAGAMENTO DE AGOSTO/2025</t>
  </si>
  <si>
    <t>2025NE70017001</t>
  </si>
  <si>
    <t>2025NE70017009</t>
  </si>
  <si>
    <t>2025NE70017087</t>
  </si>
  <si>
    <t>154503263522025NE700171</t>
  </si>
  <si>
    <t>2025NE70017101</t>
  </si>
  <si>
    <t>154503263522025NE700172</t>
  </si>
  <si>
    <t>2025NE70017201</t>
  </si>
  <si>
    <t>31900403</t>
  </si>
  <si>
    <t>ADICIONAL NOTURNO DE CONTRATO TEMPORARIO</t>
  </si>
  <si>
    <t>2025NE70017203</t>
  </si>
  <si>
    <t>2025NE70017212</t>
  </si>
  <si>
    <t>2025NE70017213</t>
  </si>
  <si>
    <t>2025NE70017214</t>
  </si>
  <si>
    <t>31900416</t>
  </si>
  <si>
    <t>FERIAS PAGAMENTO ANTECIPADO - CONTRATOS TEMPORARIOS</t>
  </si>
  <si>
    <t>2025NE70017216</t>
  </si>
  <si>
    <t>154503263522025NE700173</t>
  </si>
  <si>
    <t>2025NE70017301</t>
  </si>
  <si>
    <t>2025NE70017304</t>
  </si>
  <si>
    <t>2025NE70017305</t>
  </si>
  <si>
    <t>2025NE70017306</t>
  </si>
  <si>
    <t>2025NE70017307</t>
  </si>
  <si>
    <t>2025NE70017310</t>
  </si>
  <si>
    <t>2025NE70017331</t>
  </si>
  <si>
    <t>2025NE70017333</t>
  </si>
  <si>
    <t>2025NE70017336</t>
  </si>
  <si>
    <t>2025NE70017337</t>
  </si>
  <si>
    <t>2025NE70017342</t>
  </si>
  <si>
    <t>2025NE70017343</t>
  </si>
  <si>
    <t>2025NE70017345</t>
  </si>
  <si>
    <t>2025NE70017346</t>
  </si>
  <si>
    <t>154503263522025NE700174</t>
  </si>
  <si>
    <t>2025NE70017432</t>
  </si>
  <si>
    <t>154503263522025NE700175</t>
  </si>
  <si>
    <t>2025NE70017514</t>
  </si>
  <si>
    <t>154503263522025NE700176</t>
  </si>
  <si>
    <t>FOLHA DE PAGAMENTO DE AGOSTO/2025</t>
  </si>
  <si>
    <t>2025NE70017611</t>
  </si>
  <si>
    <t>154503263522025NE700188</t>
  </si>
  <si>
    <t>2025NE70018806</t>
  </si>
  <si>
    <t>154503263522025NE700189</t>
  </si>
  <si>
    <t>2025NE70018903</t>
  </si>
  <si>
    <t>154503263522025NE700190</t>
  </si>
  <si>
    <t>2025NE70019012</t>
  </si>
  <si>
    <t>154503263522025NE700191</t>
  </si>
  <si>
    <t>2025NE70019102</t>
  </si>
  <si>
    <t>2025NE70019109</t>
  </si>
  <si>
    <t>23006.022881/2025-21</t>
  </si>
  <si>
    <t>154503263522025NE700192</t>
  </si>
  <si>
    <t>PROCESSO DA FOLHA DE PAGAMENTO DE SETEMBRO/2025</t>
  </si>
  <si>
    <t>2025NE70019201</t>
  </si>
  <si>
    <t>2025NE70019209</t>
  </si>
  <si>
    <t>2025NE70019287</t>
  </si>
  <si>
    <t>154503263522025NE700193</t>
  </si>
  <si>
    <t>2025NE70019301</t>
  </si>
  <si>
    <t>154503263522025NE700194</t>
  </si>
  <si>
    <t>2025NE70019401</t>
  </si>
  <si>
    <t>2025NE70019412</t>
  </si>
  <si>
    <t>2025NE70019413</t>
  </si>
  <si>
    <t>2025NE70019414</t>
  </si>
  <si>
    <t>154503263522025NE700195</t>
  </si>
  <si>
    <t>2025NE70019501</t>
  </si>
  <si>
    <t>2025NE70019504</t>
  </si>
  <si>
    <t>2025NE70019505</t>
  </si>
  <si>
    <t>2025NE70019506</t>
  </si>
  <si>
    <t>2025NE70019507</t>
  </si>
  <si>
    <t>2025NE70019510</t>
  </si>
  <si>
    <t>2025NE70019531</t>
  </si>
  <si>
    <t>2025NE70019533</t>
  </si>
  <si>
    <t>2025NE70019536</t>
  </si>
  <si>
    <t>2025NE70019537</t>
  </si>
  <si>
    <t>2025NE70019542</t>
  </si>
  <si>
    <t>2025NE70019543</t>
  </si>
  <si>
    <t>2025NE70019545</t>
  </si>
  <si>
    <t>154503263522025NE700196</t>
  </si>
  <si>
    <t>2025NE70019632</t>
  </si>
  <si>
    <t>154503263522025NE700197</t>
  </si>
  <si>
    <t>2025NE70019714</t>
  </si>
  <si>
    <t>154503263522025NE700209</t>
  </si>
  <si>
    <t>2025NE70020906</t>
  </si>
  <si>
    <t>154503263522025NE700210</t>
  </si>
  <si>
    <t>2025NE70021003</t>
  </si>
  <si>
    <t>154503263522025NE700211</t>
  </si>
  <si>
    <t>2025NE70021112</t>
  </si>
  <si>
    <t>154503263522025NE700212</t>
  </si>
  <si>
    <t>PROCESSO DA FOLHA DE PAGAMENTO DE SETEMBRO/2025 - INSS</t>
  </si>
  <si>
    <t>2025NE70021202</t>
  </si>
  <si>
    <t>2025NE70021209</t>
  </si>
  <si>
    <t>23006.021687/2025-29</t>
  </si>
  <si>
    <t>154503263522025NE700213</t>
  </si>
  <si>
    <t>PAGAMENTO DE RESIDUOS REMUNERATORIOS POR ALVARA JUDICIAL - DEONETE RODRIGUES NAGY</t>
  </si>
  <si>
    <t>DEONETE RODRIGUES NAGY</t>
  </si>
  <si>
    <t>2025NE70021301</t>
  </si>
  <si>
    <t>2025NE70021331</t>
  </si>
  <si>
    <t>2025NE70021343</t>
  </si>
  <si>
    <t>154503263522025NE700215</t>
  </si>
  <si>
    <t>2025NE70021503</t>
  </si>
  <si>
    <t>28/10/2025</t>
  </si>
  <si>
    <t>23006.027569/2025-24</t>
  </si>
  <si>
    <t>154503263522025NE700216</t>
  </si>
  <si>
    <t>FOLHA DE PAGAMENTO OUTUBRO DE 2025.</t>
  </si>
  <si>
    <t>2025NE70021601</t>
  </si>
  <si>
    <t>2025NE70021607</t>
  </si>
  <si>
    <t>154503263522025NE700217</t>
  </si>
  <si>
    <t>2025NE70021707</t>
  </si>
  <si>
    <t>2025NE70021709</t>
  </si>
  <si>
    <t>2025NE70021787</t>
  </si>
  <si>
    <t>154503263522025NE700218</t>
  </si>
  <si>
    <t>2025NE70021801</t>
  </si>
  <si>
    <t>154503263522025NE700219</t>
  </si>
  <si>
    <t>2025NE70021901</t>
  </si>
  <si>
    <t>2025NE70021903</t>
  </si>
  <si>
    <t>2025NE70021912</t>
  </si>
  <si>
    <t>2025NE70021913</t>
  </si>
  <si>
    <t>2025NE70021914</t>
  </si>
  <si>
    <t>154503263522025NE700220</t>
  </si>
  <si>
    <t>2025NE70022001</t>
  </si>
  <si>
    <t>2025NE70022004</t>
  </si>
  <si>
    <t>2025NE70022005</t>
  </si>
  <si>
    <t>2025NE70022006</t>
  </si>
  <si>
    <t>2025NE70022007</t>
  </si>
  <si>
    <t>2025NE70022010</t>
  </si>
  <si>
    <t>2025NE70022031</t>
  </si>
  <si>
    <t>2025NE70022033</t>
  </si>
  <si>
    <t>2025NE70022036</t>
  </si>
  <si>
    <t>2025NE70022037</t>
  </si>
  <si>
    <t>2025NE70022045</t>
  </si>
  <si>
    <t>2025NE70022046</t>
  </si>
  <si>
    <t>154503263522025NE700221</t>
  </si>
  <si>
    <t>2025NE70022132</t>
  </si>
  <si>
    <t>154503263522025NE700222</t>
  </si>
  <si>
    <t>2025NE70022214</t>
  </si>
  <si>
    <t>154503263522025NE700223</t>
  </si>
  <si>
    <t>2025NE70022311</t>
  </si>
  <si>
    <t>154503263522025NE700234</t>
  </si>
  <si>
    <t>2025NE70023406</t>
  </si>
  <si>
    <t>154503263522025NE700235</t>
  </si>
  <si>
    <t>2025NE70023503</t>
  </si>
  <si>
    <t>154503263522025NE700236</t>
  </si>
  <si>
    <t>2025NE70023612</t>
  </si>
  <si>
    <t>154503263522025NE700237</t>
  </si>
  <si>
    <t>FOLHA DE PAGAMENTO DE OUTUBRO/2025,</t>
  </si>
  <si>
    <t>31909203</t>
  </si>
  <si>
    <t>PENSOES DO RPPS E DO MILITAR</t>
  </si>
  <si>
    <t>2025NE70023703</t>
  </si>
  <si>
    <t>154503263522025NE700238</t>
  </si>
  <si>
    <t>FOLHA DE PAGAMENTO DE OUTUBRO/2025</t>
  </si>
  <si>
    <t>2025NE70023802</t>
  </si>
  <si>
    <t>2025NE70023809</t>
  </si>
  <si>
    <t>154503263522025NE700239</t>
  </si>
  <si>
    <t>2025NE70023907</t>
  </si>
  <si>
    <t>26/11/2025</t>
  </si>
  <si>
    <t>23006.029896/2025-11</t>
  </si>
  <si>
    <t>154503263522025NE700240</t>
  </si>
  <si>
    <t>FOLHA DE PAGAMENTO DE NOVEMBRO/2025</t>
  </si>
  <si>
    <t>2025NE70024001</t>
  </si>
  <si>
    <t>2025NE70024006</t>
  </si>
  <si>
    <t>154503263522025NE700241</t>
  </si>
  <si>
    <t>2025NE70024106</t>
  </si>
  <si>
    <t>154503263522025NE700242</t>
  </si>
  <si>
    <t>2025NE70024206</t>
  </si>
  <si>
    <t>2025NE70024209</t>
  </si>
  <si>
    <t>2025NE70024287</t>
  </si>
  <si>
    <t>154503263522025NE700243</t>
  </si>
  <si>
    <t>2025NE70024301</t>
  </si>
  <si>
    <t>2025NE70024303</t>
  </si>
  <si>
    <t>154503263522025NE700244</t>
  </si>
  <si>
    <t>2025NE70024401</t>
  </si>
  <si>
    <t>2025NE70024412</t>
  </si>
  <si>
    <t>2025NE70024413</t>
  </si>
  <si>
    <t>2025NE70024414</t>
  </si>
  <si>
    <t>2025NE70024416</t>
  </si>
  <si>
    <t>154503263522025NE700245</t>
  </si>
  <si>
    <t>2025NE70024501</t>
  </si>
  <si>
    <t>2025NE70024504</t>
  </si>
  <si>
    <t>2025NE70024505</t>
  </si>
  <si>
    <t>2025NE70024506</t>
  </si>
  <si>
    <t>2025NE70024507</t>
  </si>
  <si>
    <t>2025NE70024510</t>
  </si>
  <si>
    <t>2025NE70024531</t>
  </si>
  <si>
    <t>2025NE70024533</t>
  </si>
  <si>
    <t>2025NE70024536</t>
  </si>
  <si>
    <t>2025NE70024537</t>
  </si>
  <si>
    <t>2025NE70024542</t>
  </si>
  <si>
    <t>2025NE70024543</t>
  </si>
  <si>
    <t>2025NE70024545</t>
  </si>
  <si>
    <t>2025NE70024546</t>
  </si>
  <si>
    <t>154503263522025NE700246</t>
  </si>
  <si>
    <t>2025NE70024632</t>
  </si>
  <si>
    <t>154503263522025NE700247</t>
  </si>
  <si>
    <t>2025NE70024714</t>
  </si>
  <si>
    <t>154503263522025NE700248</t>
  </si>
  <si>
    <t>31909201</t>
  </si>
  <si>
    <t>APOSENTADORIAS, RESERVA REMUNERADA E REFORMAS</t>
  </si>
  <si>
    <t>2025NE70024801</t>
  </si>
  <si>
    <t>154503263522025NE700249</t>
  </si>
  <si>
    <t>2025NE70024911</t>
  </si>
  <si>
    <t>154503263522025NE700260</t>
  </si>
  <si>
    <t>2025NE70026006</t>
  </si>
  <si>
    <t>154503263522025NE700261</t>
  </si>
  <si>
    <t>2025NE70026103</t>
  </si>
  <si>
    <t>154503263522025NE700262</t>
  </si>
  <si>
    <t>2025NE70026212</t>
  </si>
  <si>
    <t>154503263522025NE700013</t>
  </si>
  <si>
    <t>33903607</t>
  </si>
  <si>
    <t>ESTAGIARIOS</t>
  </si>
  <si>
    <t>2025NE70001307</t>
  </si>
  <si>
    <t>154503263522025NE700016</t>
  </si>
  <si>
    <t>33904903</t>
  </si>
  <si>
    <t>AUXILIO-TRANSPORTE ESTAGIARIOS</t>
  </si>
  <si>
    <t>2025NE70001603</t>
  </si>
  <si>
    <t>154503263522025NE700037</t>
  </si>
  <si>
    <t>2025NE70003707</t>
  </si>
  <si>
    <t>154503263522025NE700040</t>
  </si>
  <si>
    <t>2025NE70004003</t>
  </si>
  <si>
    <t>154503263522025NE700059</t>
  </si>
  <si>
    <t>2025NE70005907</t>
  </si>
  <si>
    <t>154503263522025NE700060</t>
  </si>
  <si>
    <t>2025NE70006007</t>
  </si>
  <si>
    <t>154503263522025NE700063</t>
  </si>
  <si>
    <t>2025NE70006303</t>
  </si>
  <si>
    <t>154503263522025NE700064</t>
  </si>
  <si>
    <t>2025NE70006403</t>
  </si>
  <si>
    <t>154503263522025NE700085</t>
  </si>
  <si>
    <t>FOLHA DE PAGAMENTO DE ABRIL/202507</t>
  </si>
  <si>
    <t>2025NE70008507</t>
  </si>
  <si>
    <t>154503263522025NE700089</t>
  </si>
  <si>
    <t>2025NE70008903</t>
  </si>
  <si>
    <t>154503263522025NE700110</t>
  </si>
  <si>
    <t>2025NE70011007</t>
  </si>
  <si>
    <t>154503263522025NE700113</t>
  </si>
  <si>
    <t>2025NE70011303</t>
  </si>
  <si>
    <t>154503263522025NE700137</t>
  </si>
  <si>
    <t>2025NE70013703</t>
  </si>
  <si>
    <t>154503263522025NE700144</t>
  </si>
  <si>
    <t>2025NE70014407</t>
  </si>
  <si>
    <t>154503263522025NE700159</t>
  </si>
  <si>
    <t>2025NE70015907</t>
  </si>
  <si>
    <t>154503263522025NE700162</t>
  </si>
  <si>
    <t>2025NE70016203</t>
  </si>
  <si>
    <t>154503263522025NE700182</t>
  </si>
  <si>
    <t>2025NE70018207</t>
  </si>
  <si>
    <t>154503263522025NE700185</t>
  </si>
  <si>
    <t>2025NE70018503</t>
  </si>
  <si>
    <t>154503263522025NE700203</t>
  </si>
  <si>
    <t>2025NE70020307</t>
  </si>
  <si>
    <t>154503263522025NE700206</t>
  </si>
  <si>
    <t>2025NE70020603</t>
  </si>
  <si>
    <t>154503263522025NE700231</t>
  </si>
  <si>
    <t>2025NE70023103</t>
  </si>
  <si>
    <t>23006.027569/2025-25</t>
  </si>
  <si>
    <t>154503263522025NE700228</t>
  </si>
  <si>
    <t>2025NE70022807</t>
  </si>
  <si>
    <t>154503263522025NE700254</t>
  </si>
  <si>
    <t>2025NE70025407</t>
  </si>
  <si>
    <t>154503263522025NE700257</t>
  </si>
  <si>
    <t>2025NE70025703</t>
  </si>
  <si>
    <t>154503263522025NE700008</t>
  </si>
  <si>
    <t>33900421</t>
  </si>
  <si>
    <t>AUXILIO-ALIMENTACAO</t>
  </si>
  <si>
    <t>2025NE70000821</t>
  </si>
  <si>
    <t>154503263522025NE700009</t>
  </si>
  <si>
    <t>33900422</t>
  </si>
  <si>
    <t>AUXILIO-CRECHE</t>
  </si>
  <si>
    <t>2025NE70000922</t>
  </si>
  <si>
    <t>154503263522025NE700010</t>
  </si>
  <si>
    <t>33900423</t>
  </si>
  <si>
    <t>AUXILIO-TRANSPORTE</t>
  </si>
  <si>
    <t>2025NE70001023</t>
  </si>
  <si>
    <t>154503263522025NE700011</t>
  </si>
  <si>
    <t>33900805</t>
  </si>
  <si>
    <t>AUXILIO NATALIDADE ATIVO CIVIL</t>
  </si>
  <si>
    <t>2025NE70001105</t>
  </si>
  <si>
    <t>154503263522025NE700012</t>
  </si>
  <si>
    <t>33900809</t>
  </si>
  <si>
    <t>AUXILIO-CRECHE CIVIL</t>
  </si>
  <si>
    <t>2025NE70001209</t>
  </si>
  <si>
    <t>154503263522025NE700014</t>
  </si>
  <si>
    <t>33904601</t>
  </si>
  <si>
    <t>AUXILIO-ALIMENTACAO CIVIS</t>
  </si>
  <si>
    <t>2025NE70001401</t>
  </si>
  <si>
    <t>154503263522025NE700015</t>
  </si>
  <si>
    <t>33904901</t>
  </si>
  <si>
    <t>AUXILIO-TRANSPORTE CIVIS</t>
  </si>
  <si>
    <t>2025NE70001501</t>
  </si>
  <si>
    <t>154503263522025NE700017</t>
  </si>
  <si>
    <t>33909208</t>
  </si>
  <si>
    <t>OUTROS BENEF.ASSIST.DO SERVIDOR E DO MILITAR</t>
  </si>
  <si>
    <t>2025NE70001708</t>
  </si>
  <si>
    <t>154503263522025NE700018</t>
  </si>
  <si>
    <t>33909293</t>
  </si>
  <si>
    <t>INDENIZACOES E RESTITUICOES</t>
  </si>
  <si>
    <t>2025NE70001893</t>
  </si>
  <si>
    <t>154503263522025NE700019</t>
  </si>
  <si>
    <t>33909308</t>
  </si>
  <si>
    <t>RESSARCIMENTO ASSISTENCIA MEDICA/ODONTOLOGICA</t>
  </si>
  <si>
    <t>2025NE70001908</t>
  </si>
  <si>
    <t>154503263522025NE700020</t>
  </si>
  <si>
    <t>2025NE70002008</t>
  </si>
  <si>
    <t>23006.001943/2025-61</t>
  </si>
  <si>
    <t>154503263522025NE000036</t>
  </si>
  <si>
    <t>REPASSE MENSAL DE VALORES PERCAPITA A GEAP - JANEIRO/2025</t>
  </si>
  <si>
    <t>GEAP AUTOGESTAO EM SAUDE</t>
  </si>
  <si>
    <t>2025NE00003608</t>
  </si>
  <si>
    <t>154503263522025NE700032</t>
  </si>
  <si>
    <t>2025NE70003221</t>
  </si>
  <si>
    <t>154503263522025NE700033</t>
  </si>
  <si>
    <t>2025NE70003322</t>
  </si>
  <si>
    <t>154503263522025NE700034</t>
  </si>
  <si>
    <t>2025NE70003423</t>
  </si>
  <si>
    <t>154503263522025NE700035</t>
  </si>
  <si>
    <t>2025NE70003505</t>
  </si>
  <si>
    <t>154503263522025NE700036</t>
  </si>
  <si>
    <t>2025NE70003609</t>
  </si>
  <si>
    <t>154503263522025NE700038</t>
  </si>
  <si>
    <t>2025NE70003801</t>
  </si>
  <si>
    <t>154503263522025NE700039</t>
  </si>
  <si>
    <t>2025NE70003901</t>
  </si>
  <si>
    <t>154503263522025NE700041</t>
  </si>
  <si>
    <t>2025NE70004108</t>
  </si>
  <si>
    <t>154503263522025NE700042</t>
  </si>
  <si>
    <t>2025NE70004208</t>
  </si>
  <si>
    <t>154503263522025NE700043</t>
  </si>
  <si>
    <t>2025NE70004308</t>
  </si>
  <si>
    <t>23006.004676/2025-84</t>
  </si>
  <si>
    <t>154503263522025NE000077</t>
  </si>
  <si>
    <t>REPASSE MENSAL DE VALORES PERCAPITA A GEAP - FEVEREIRO/2025.</t>
  </si>
  <si>
    <t>2025NE00007708</t>
  </si>
  <si>
    <t>154503263522025NE700054</t>
  </si>
  <si>
    <t>2025NE70005421</t>
  </si>
  <si>
    <t>154503263522025NE700055</t>
  </si>
  <si>
    <t>2025NE70005522</t>
  </si>
  <si>
    <t>154503263522025NE700056</t>
  </si>
  <si>
    <t>2025NE70005623</t>
  </si>
  <si>
    <t>154503263522025NE700057</t>
  </si>
  <si>
    <t>2025NE70005705</t>
  </si>
  <si>
    <t>154503263522025NE700058</t>
  </si>
  <si>
    <t>2025NE70005809</t>
  </si>
  <si>
    <t>154503263522025NE700061</t>
  </si>
  <si>
    <t>2025NE70006101</t>
  </si>
  <si>
    <t>154503263522025NE700062</t>
  </si>
  <si>
    <t>2025NE70006201</t>
  </si>
  <si>
    <t>154503263522025NE700065</t>
  </si>
  <si>
    <t>2025NE70006508</t>
  </si>
  <si>
    <t>154503263522025NE700066</t>
  </si>
  <si>
    <t>2025NE70006693</t>
  </si>
  <si>
    <t>154503263522025NE700067</t>
  </si>
  <si>
    <t>2025NE70006708</t>
  </si>
  <si>
    <t>154503263522025NE700068</t>
  </si>
  <si>
    <t>2025NE70006808</t>
  </si>
  <si>
    <t>23006.007723/2025-41</t>
  </si>
  <si>
    <t>154503263522025NE000116</t>
  </si>
  <si>
    <t>REPASSE MENSAL DE VALORES PERCAPITA A GEAP - MARCO/2025.</t>
  </si>
  <si>
    <t>2025NE00011608</t>
  </si>
  <si>
    <t>154503263522025NE700080</t>
  </si>
  <si>
    <t>2025NE70008021</t>
  </si>
  <si>
    <t>154503263522025NE700081</t>
  </si>
  <si>
    <t>2025NE70008122</t>
  </si>
  <si>
    <t>154503263522025NE700082</t>
  </si>
  <si>
    <t>2025NE70008223</t>
  </si>
  <si>
    <t>154503263522025NE700083</t>
  </si>
  <si>
    <t>2025NE70008305</t>
  </si>
  <si>
    <t>154503263522025NE700084</t>
  </si>
  <si>
    <t>2025NE70008409</t>
  </si>
  <si>
    <t>154503263522025NE700087</t>
  </si>
  <si>
    <t>2025NE70008701</t>
  </si>
  <si>
    <t>154503263522025NE700088</t>
  </si>
  <si>
    <t>2025NE70008801</t>
  </si>
  <si>
    <t>154503263522025NE700092</t>
  </si>
  <si>
    <t>2025NE70009208</t>
  </si>
  <si>
    <t>154503263522025NE700093</t>
  </si>
  <si>
    <t>2025NE70009308</t>
  </si>
  <si>
    <t>23006.010647/2025-51</t>
  </si>
  <si>
    <t>154503263522025NE000154</t>
  </si>
  <si>
    <t>REPASSE MENSAL DE VALORES PERCAPITA A GEAP - ABRIL/2025</t>
  </si>
  <si>
    <t>2025NE00015408</t>
  </si>
  <si>
    <t>154503263522025NE000157</t>
  </si>
  <si>
    <t>REPASSE ADICIONAL DE VALORES PERCAPITA A GEAP - MARCO/2025</t>
  </si>
  <si>
    <t>2025NE00015708</t>
  </si>
  <si>
    <t>154503263522025NE700105</t>
  </si>
  <si>
    <t>2025NE70010521</t>
  </si>
  <si>
    <t>154503263522025NE700106</t>
  </si>
  <si>
    <t>2025NE70010622</t>
  </si>
  <si>
    <t>154503263522025NE700107</t>
  </si>
  <si>
    <t>2025NE70010723</t>
  </si>
  <si>
    <t>154503263522025NE700108</t>
  </si>
  <si>
    <t>2025NE70010805</t>
  </si>
  <si>
    <t>154503263522025NE700109</t>
  </si>
  <si>
    <t>2025NE70010909</t>
  </si>
  <si>
    <t>154503263522025NE700111</t>
  </si>
  <si>
    <t>2025NE70011101</t>
  </si>
  <si>
    <t>154503263522025NE700112</t>
  </si>
  <si>
    <t>2025NE70011201</t>
  </si>
  <si>
    <t>154503263522025NE700114</t>
  </si>
  <si>
    <t>2025NE70011408</t>
  </si>
  <si>
    <t>154503263522025NE700115</t>
  </si>
  <si>
    <t>2025NE70011508</t>
  </si>
  <si>
    <t>154503263522025NE700116</t>
  </si>
  <si>
    <t>2025NE70011608</t>
  </si>
  <si>
    <t>23006.012932/2025-15</t>
  </si>
  <si>
    <t>154503263522025NE000191</t>
  </si>
  <si>
    <t>REPASSE MENSAL DE VALORES PERCAPITA A GEAP - MAIO/2025.</t>
  </si>
  <si>
    <t>2025NE00019108</t>
  </si>
  <si>
    <t>154503263522025NE700130</t>
  </si>
  <si>
    <t>2025NE70013021</t>
  </si>
  <si>
    <t>154503263522025NE700131</t>
  </si>
  <si>
    <t>2025NE70013122</t>
  </si>
  <si>
    <t>154503263522025NE700132</t>
  </si>
  <si>
    <t>2025NE70013223</t>
  </si>
  <si>
    <t>154503263522025NE700133</t>
  </si>
  <si>
    <t>2025NE70013309</t>
  </si>
  <si>
    <t>154503263522025NE700135</t>
  </si>
  <si>
    <t>2025NE70013501</t>
  </si>
  <si>
    <t>154503263522025NE700136</t>
  </si>
  <si>
    <t>2025NE70013601</t>
  </si>
  <si>
    <t>154503263522025NE700138</t>
  </si>
  <si>
    <t>2025NE70013893</t>
  </si>
  <si>
    <t>154503263522025NE700139</t>
  </si>
  <si>
    <t>2025NE70013908</t>
  </si>
  <si>
    <t>154503263522025NE700140</t>
  </si>
  <si>
    <t>2025NE70014008</t>
  </si>
  <si>
    <t>23006.015899/2025-77</t>
  </si>
  <si>
    <t>154503263522025NE000278</t>
  </si>
  <si>
    <t>REPASSE MENSAL DE VALORES PERCAPITA A GEAP - JUNHO/2025</t>
  </si>
  <si>
    <t>2025NE00027808</t>
  </si>
  <si>
    <t>154503263522025NE000279</t>
  </si>
  <si>
    <t>PAGAMENTO DE RESIDUOS REMUNERATORIOS - BRUNO DE PAULA ROCHA</t>
  </si>
  <si>
    <t>2025NE00027908</t>
  </si>
  <si>
    <t>154503263522025NE700154</t>
  </si>
  <si>
    <t>2025NE70015421</t>
  </si>
  <si>
    <t>154503263522025NE700155</t>
  </si>
  <si>
    <t>2025NE70015522</t>
  </si>
  <si>
    <t>154503263522025NE700156</t>
  </si>
  <si>
    <t>2025NE70015623</t>
  </si>
  <si>
    <t>154503263522025NE700157</t>
  </si>
  <si>
    <t>2025NE70015705</t>
  </si>
  <si>
    <t>154503263522025NE700158</t>
  </si>
  <si>
    <t>2025NE70015809</t>
  </si>
  <si>
    <t>154503263522025NE700160</t>
  </si>
  <si>
    <t>2025NE70016001</t>
  </si>
  <si>
    <t>154503263522025NE700161</t>
  </si>
  <si>
    <t>2025NE70016101</t>
  </si>
  <si>
    <t>154503263522025NE700163</t>
  </si>
  <si>
    <t>2025NE70016308</t>
  </si>
  <si>
    <t>154503263522025NE700165</t>
  </si>
  <si>
    <t>2025NE70016508</t>
  </si>
  <si>
    <t>154503263522025NE700164</t>
  </si>
  <si>
    <t>2025NE70016493</t>
  </si>
  <si>
    <t>07/08/2025</t>
  </si>
  <si>
    <t>23006.018674/2025-72</t>
  </si>
  <si>
    <t>154503263522025NE000338</t>
  </si>
  <si>
    <t>REPASSE MENSAL DE VALORES PERCAPITA A GEAP - JULHO/2025</t>
  </si>
  <si>
    <t>2025NE00033808</t>
  </si>
  <si>
    <t>154503263522025NE700177</t>
  </si>
  <si>
    <t>2025NE70017721</t>
  </si>
  <si>
    <t>154503263522025NE700178</t>
  </si>
  <si>
    <t>2025NE70017822</t>
  </si>
  <si>
    <t>154503263522025NE700179</t>
  </si>
  <si>
    <t>2025NE70017923</t>
  </si>
  <si>
    <t>154503263522025NE700180</t>
  </si>
  <si>
    <t>2025NE70018005</t>
  </si>
  <si>
    <t>154503263522025NE700181</t>
  </si>
  <si>
    <t>2025NE70018109</t>
  </si>
  <si>
    <t>154503263522025NE700183</t>
  </si>
  <si>
    <t>2025NE70018301</t>
  </si>
  <si>
    <t>154503263522025NE700184</t>
  </si>
  <si>
    <t>2025NE70018401</t>
  </si>
  <si>
    <t>154503263522025NE700186</t>
  </si>
  <si>
    <t>2025NE70018608</t>
  </si>
  <si>
    <t>154503263522025NE700187</t>
  </si>
  <si>
    <t>2025NE70018708</t>
  </si>
  <si>
    <t>23006.020801/2025-01</t>
  </si>
  <si>
    <t>154503263522025NE000365</t>
  </si>
  <si>
    <t>REPASSE MENSAL DE VALORES PERCAPITA A GEAP - AGOSTO/2025</t>
  </si>
  <si>
    <t>2025NE00036508</t>
  </si>
  <si>
    <t>154503263522025NE700198</t>
  </si>
  <si>
    <t>2025NE70019821</t>
  </si>
  <si>
    <t>154503263522025NE700199</t>
  </si>
  <si>
    <t>2025NE70019922</t>
  </si>
  <si>
    <t>154503263522025NE700200</t>
  </si>
  <si>
    <t>2025NE70020023</t>
  </si>
  <si>
    <t>154503263522025NE700201</t>
  </si>
  <si>
    <t>2025NE70020105</t>
  </si>
  <si>
    <t>154503263522025NE700202</t>
  </si>
  <si>
    <t>2025NE70020209</t>
  </si>
  <si>
    <t>154503263522025NE700204</t>
  </si>
  <si>
    <t>2025NE70020401</t>
  </si>
  <si>
    <t>154503263522025NE700205</t>
  </si>
  <si>
    <t>2025NE70020501</t>
  </si>
  <si>
    <t>154503263522025NE700207</t>
  </si>
  <si>
    <t>2025NE70020708</t>
  </si>
  <si>
    <t>154503263522025NE700208</t>
  </si>
  <si>
    <t>2025NE70020808</t>
  </si>
  <si>
    <t>23006.024933/2025-02</t>
  </si>
  <si>
    <t>154503263522025NE000462</t>
  </si>
  <si>
    <t>REPASSE MENSAL DE VALORES PERCAPITA A GEAP - SETEMBRO/2025</t>
  </si>
  <si>
    <t>2025NE00046208</t>
  </si>
  <si>
    <t>154503263522025NE700224</t>
  </si>
  <si>
    <t>2025NE70022421</t>
  </si>
  <si>
    <t>154503263522025NE700225</t>
  </si>
  <si>
    <t>2025NE70022522</t>
  </si>
  <si>
    <t>154503263522025NE700226</t>
  </si>
  <si>
    <t>2025NE70022623</t>
  </si>
  <si>
    <t>154503263522025NE700227</t>
  </si>
  <si>
    <t>2025NE70022709</t>
  </si>
  <si>
    <t>154503263522025NE700229</t>
  </si>
  <si>
    <t>2025NE70022901</t>
  </si>
  <si>
    <t>154503263522025NE700230</t>
  </si>
  <si>
    <t>2025NE70023001</t>
  </si>
  <si>
    <t>154503263522025NE700232</t>
  </si>
  <si>
    <t>2025NE70023208</t>
  </si>
  <si>
    <t>154503263522025NE700233</t>
  </si>
  <si>
    <t>2025NE70023308</t>
  </si>
  <si>
    <t>23006.028524/2025-77</t>
  </si>
  <si>
    <t>154503263522025NE000503</t>
  </si>
  <si>
    <t>REPASSE MENSAL DE VALORES PERCAPITA A GEAP - OUTUBRO/2025.</t>
  </si>
  <si>
    <t>2025NE00050308</t>
  </si>
  <si>
    <t>154503263522025NE700250</t>
  </si>
  <si>
    <t>2025NE70025021</t>
  </si>
  <si>
    <t>154503263522025NE700251</t>
  </si>
  <si>
    <t>2025NE70025122</t>
  </si>
  <si>
    <t>154503263522025NE700252</t>
  </si>
  <si>
    <t>2025NE70025223</t>
  </si>
  <si>
    <t>154503263522025NE700253</t>
  </si>
  <si>
    <t>2025NE70025309</t>
  </si>
  <si>
    <t>154503263522025NE700255</t>
  </si>
  <si>
    <t>2025NE70025501</t>
  </si>
  <si>
    <t>154503263522025NE700256</t>
  </si>
  <si>
    <t>2025NE70025601</t>
  </si>
  <si>
    <t>154503263522025NE700258</t>
  </si>
  <si>
    <t>2025NE70025808</t>
  </si>
  <si>
    <t>154503263522025NE700259</t>
  </si>
  <si>
    <t>2025NE70025908</t>
  </si>
  <si>
    <t>23006.000147/2025-10</t>
  </si>
  <si>
    <t>154503263522025NE600011</t>
  </si>
  <si>
    <t>DIARIAS 2025 - GABINETE DA REITORIA</t>
  </si>
  <si>
    <t>33901416</t>
  </si>
  <si>
    <t>DIARIAS NO EXTERIOR</t>
  </si>
  <si>
    <t>2025NE60001116</t>
  </si>
  <si>
    <t>23006.013144/2024-57</t>
  </si>
  <si>
    <t>154503263522025NE600008</t>
  </si>
  <si>
    <t>AFASTAMENTO INTERNACIONAL PARA PARTICIPAR E APRESENTAR TRABALHO PROF LUIZ CARLOS GADELHA DE SOUZA</t>
  </si>
  <si>
    <t>33909214</t>
  </si>
  <si>
    <t>DIARIAS - CIVIL</t>
  </si>
  <si>
    <t>2025NE60000814</t>
  </si>
  <si>
    <t>23006.008155/2025-04</t>
  </si>
  <si>
    <t>154503263522025NE600037</t>
  </si>
  <si>
    <t>DIARIAS - CECS</t>
  </si>
  <si>
    <t>2025NE60003716</t>
  </si>
  <si>
    <t>23006.007995/2025-41</t>
  </si>
  <si>
    <t>154503263522025NE600032</t>
  </si>
  <si>
    <t>DIARIAS - CMCC</t>
  </si>
  <si>
    <t>2025NE60003216</t>
  </si>
  <si>
    <t>23006.001018/2025-31</t>
  </si>
  <si>
    <t>154503263522025NE600015</t>
  </si>
  <si>
    <t>DIARIAS E PASSAGENS 2025 - CCNH</t>
  </si>
  <si>
    <t>2025NE60001516</t>
  </si>
  <si>
    <t>20/01/2025</t>
  </si>
  <si>
    <t>23006.000731/2025-67</t>
  </si>
  <si>
    <t>154503263522025NE600010</t>
  </si>
  <si>
    <t>DIARIAS NACIONAIS E INTERNACIONAIS - ARI - 2025</t>
  </si>
  <si>
    <t>2025NE60001016</t>
  </si>
  <si>
    <t>23006.003254/2025-91</t>
  </si>
  <si>
    <t>154503263522025NE500001</t>
  </si>
  <si>
    <t>PAGAMENTO DE AUXILIO NA MODALIDADE AUXILIO MOBILIDADE INTERNACIONAL DOCENTE INCOMING - PROGRAMA ESCALA DOCENTE - AUGM - ROCIO SUSANA RIUS</t>
  </si>
  <si>
    <t>2025NE50000101</t>
  </si>
  <si>
    <t>23006.003672/2025-89</t>
  </si>
  <si>
    <t>154503263522025NE000093</t>
  </si>
  <si>
    <t>CONTRATACAO DE SERVICOS DE PAGAMENTO DE 2 (DUAS) INSCRICOES PARA PARTICIPACAO DOS SERVIDORES DALMO MANDELLI, SIAPE 1762430, E BRUNA CAROTO CANO, SIAPE 1766569, NO EVENTO INTERNACIONAL NAFSA 2025 ANNUAL CONFERENCE E EXPO, INSTITUICAO ESTRANGEIRA, QUE SERA REALIZADO EM SAN DIEGO, CALIFORNIA, ESTADOS UNIDOS, DE 27 A 30 DE MAIO DE 2025</t>
  </si>
  <si>
    <t>NAFSA: ASSOCIATION OF INTERNATIONAL EDUCATORS</t>
  </si>
  <si>
    <t>2025NE00009365</t>
  </si>
  <si>
    <t>154503263522025NE600030</t>
  </si>
  <si>
    <t>2025NE60003016</t>
  </si>
  <si>
    <t>23006.007940/2025-31</t>
  </si>
  <si>
    <t>154503263522025NE500025</t>
  </si>
  <si>
    <t>PAGAMENTO DE BOLSA/AUXILIO NA MODALIDADE - AUXILIO MOBILIDADE INTERNACIONAL DE PESSOAL ADMINISTRATIVO INCOMING - PROGRAMA DE INTERCAMBIO ACADEMICO LATINO-AMERICANO (PILA) - JOSE MARTIN MIGUEL VILLOTA.</t>
  </si>
  <si>
    <t>2025NE50002501</t>
  </si>
  <si>
    <t>23006.007392/2025-40</t>
  </si>
  <si>
    <t>154503263522025NE500026</t>
  </si>
  <si>
    <t>PAGAMENTO DE BOLSA/AUXILIO NA MODALIDADE - AUXILIO MOBILIDADE INTERNACIONAL DE PESSOAL ADMINISTRATIVO INCOMING - PROGRAMA ESCALA DE GESTORES E ADMINISTRADORES/ AUGM - JUAN CARLOS CRISTALDO</t>
  </si>
  <si>
    <t>2025NE50002601</t>
  </si>
  <si>
    <t>16/06/2025</t>
  </si>
  <si>
    <t>23006.007401/2025-01</t>
  </si>
  <si>
    <t>154503263522025NE500042</t>
  </si>
  <si>
    <t>PAGAMENTO NA MODALIDADE AUXILIO MOBILIDADE INTERNACIONAL DE PESSOAL ADMINISTRATIVO INCOMING - PROGRAMA DE INTERCAMBIO ACADEMICO LATINO-AMERICANO (PILA) - CLAUDIA CENTURION VIVEROS</t>
  </si>
  <si>
    <t>2025NE50004201</t>
  </si>
  <si>
    <t>23006.009775/2025-52</t>
  </si>
  <si>
    <t>154503263522025NE000291</t>
  </si>
  <si>
    <t>PAGAMENTO DE UMA INSCRICAO PARA A PARTICIPACAO DE UM SERVIDOR DA ASSESSORIA DE RELACOES INTERNACIONAIS NA 8TH INTEGRATING CONTENT AND LANGUAGE IN HIGHER EDUCATION CONFERENCE ICLHE 2025 A FUNDACAO EMPRESA ESCOLA DE ENGENHARIA DA UFRGS - FEENG CNPJ: 02.475.386/0001-13</t>
  </si>
  <si>
    <t>FUNDACAO EMPRESA ESCOLA DE ENGENHARIA DA UNIVERSIDADE F</t>
  </si>
  <si>
    <t>2025NE00029165</t>
  </si>
  <si>
    <t>23006.016468/2025-28</t>
  </si>
  <si>
    <t>154503263522025NE500071</t>
  </si>
  <si>
    <t>PAGAMENTO DE AUXILIO NA MODALIDADE  - AUXILIO MOBILIDADE INTERNACIONAL DOCENTE INCOMING - PROGRAMA ESCALA DOCENTE/ AUGM - DANIEL MARTIN DUARTE LOZA.</t>
  </si>
  <si>
    <t>2025NE50007101</t>
  </si>
  <si>
    <t>23006.016469/2025-72</t>
  </si>
  <si>
    <t>154503263522025NE500075</t>
  </si>
  <si>
    <t>PAGAMENTO DE AUXILIO NA MODALIDADE - AUXILIO MOBILIDADE INTERNACIONAL DOCENTE INCOMING - PROGRAMA ESCALA DOCENTE/ AUGM - GUADALUPE BLANCO RODRIGUEZ</t>
  </si>
  <si>
    <t>2025NE50007501</t>
  </si>
  <si>
    <t>23006.018760/2025-85</t>
  </si>
  <si>
    <t>154503263522025NE000350</t>
  </si>
  <si>
    <t>PAGAMENTO DE 2 DUAS INSCRICOES PARA A PARTICIPACAO DE SERVIDORES DA ASSESSORIA DE RELACOES INTERNACIONAIS NO CONGRESSO DAS AMERICAS SOBRE EDUCACAO INTERNACIONAL - CAEI 2025, QUE SERA REALIZADO ENTRE OS DIAS 15 E 17 DE OUTUBRO DE 2025 NA CIDADE DE SAN JOSE, COSTA RICA.</t>
  </si>
  <si>
    <t>ORGANISATION UNIVERSITAIRE INTERAMERICAINE</t>
  </si>
  <si>
    <t>2025NE00035065</t>
  </si>
  <si>
    <t>23006.009448/2025-09</t>
  </si>
  <si>
    <t>154503263522025NE000379</t>
  </si>
  <si>
    <t>PAGAMENTO DE 2 (DUAS) INSCRICOES PARA A PARTICIPACAO DE SERVIDORES DA ASSESSORIA DERELACOES INTERNACIONAIS NA CONFERENCIA ANUAL DA EUROPEAN ASSOCIATION FOR INTERNATIONALEDUCATION (EAIE) GOTHEMBURG 2025</t>
  </si>
  <si>
    <t>BRUNA CAROTO CANO</t>
  </si>
  <si>
    <t>2025NE00037965</t>
  </si>
  <si>
    <t>23006.021371/2025-37</t>
  </si>
  <si>
    <t>154503263522025NE500207</t>
  </si>
  <si>
    <t>PAGAMENTO DE BOLSA/AUXILIO NA MODALIDADE - AUXILIO MOBILIDADE INTERNACIONAL DE PESSOAL ADMINISTRATIVO INCOMING - PROGRAMA DE INTERCAMBIO ACADEMICO LATINO-AMERICANO (PILA) - SILVIA NATHALIA RODRIGUEZ PISCIOTTI.</t>
  </si>
  <si>
    <t>2025NE50020701</t>
  </si>
  <si>
    <t>20/10/2025</t>
  </si>
  <si>
    <t>23006.021372/2025-81</t>
  </si>
  <si>
    <t>154503263522025NE500670</t>
  </si>
  <si>
    <t>PAGAMENTO DE AUXILIO NA MODALIDADE  AUXILIO MOBILIDADE INTERNACIONAL DE DOCENTE INCOMING  - PROGRAMA DE INTERCAMBIO ACADEMICO LATINO-AMERICANO (PILA) - JOSE LUIS LAZARO PLATA - PASSAPORTE Nº BE802288</t>
  </si>
  <si>
    <t>2025NE50067001</t>
  </si>
  <si>
    <t>23006.027425/2025-78</t>
  </si>
  <si>
    <t>154503263522025NE500695</t>
  </si>
  <si>
    <t>PAGAMENTO DE AUXILIO NA MODALIDADE  AUXILIO MOBILIDADE INTERNACIONAL DE DOCENTE INCOMING  - PROGRAMA ESCALA DOCENTE (AUGM) - MARTIN ROZENGARDT - DOCUMENTO DE IDENTIFICACAO: 36.158.324</t>
  </si>
  <si>
    <t>2025NE50069501</t>
  </si>
  <si>
    <t>18/11/2025</t>
  </si>
  <si>
    <t>23006.029093/2025-66</t>
  </si>
  <si>
    <t>154503263522025NE500710</t>
  </si>
  <si>
    <t>PAGAMENTO DE AUXILIO NA MODALIDADE  AUXILIO MOBILIDADE INTERNACIONAL DE GRADUACAO OUTGOING  - CROSS-CULTURAL ENGINEERING PROJECT (CEP) - SHIBAURA INSTITUTE OF TECHNOLOGY (JAPAO) 2025</t>
  </si>
  <si>
    <t>CAROLINE SAYURI YAMADA</t>
  </si>
  <si>
    <t>2025NE50071004</t>
  </si>
  <si>
    <t>23006.030163/2025-29</t>
  </si>
  <si>
    <t>154503263522025NE500713</t>
  </si>
  <si>
    <t>PAGAMENTO DE AUXILIO NA MODALIDADE  - AUXILIO MOBILIDADE INTERNACIONAL DE PESSOAL ADMINISTRATIVO INCOMING - PROGRAMA ESCALA DE GESTORES E ADMINISTRADORES/ AUGM - CARLA CAROLINA MUNOZ TANTARDINI.</t>
  </si>
  <si>
    <t>2025NE50071301</t>
  </si>
  <si>
    <t>03/02/2025</t>
  </si>
  <si>
    <t>23006.017047/2023-52</t>
  </si>
  <si>
    <t>154503263522025NE400008</t>
  </si>
  <si>
    <t>PAGAMENTO DE BOLSAS DO PROJETO IDIOMAS SEM FRONTEIRAS - CAPES/ANDIFES.</t>
  </si>
  <si>
    <t>2025NE40000801</t>
  </si>
  <si>
    <t>154503263522025NE400095</t>
  </si>
  <si>
    <t>2025NE40009501</t>
  </si>
  <si>
    <t>23006.011136/2025-57</t>
  </si>
  <si>
    <t>154503263522025NE600041</t>
  </si>
  <si>
    <t>DIARIAS 2025 - INOVAUFABC.</t>
  </si>
  <si>
    <t>2025NE60004116</t>
  </si>
  <si>
    <t>3006.007975/2024-90</t>
  </si>
  <si>
    <t>154503263522025NE000024</t>
  </si>
  <si>
    <t>AQUISICAO DE CAFE E ACUCAR</t>
  </si>
  <si>
    <t>CAFE COLISEU LTDA</t>
  </si>
  <si>
    <t>2025NE00002407</t>
  </si>
  <si>
    <t>23006.020672/2024-62</t>
  </si>
  <si>
    <t>154503263522025NE000035</t>
  </si>
  <si>
    <t>AQUISICAO DE COPOS DESCARTAVEIS.</t>
  </si>
  <si>
    <t>52.472.378 AMILTON SERGIO MENDES MARTINS</t>
  </si>
  <si>
    <t>2025NE00003521</t>
  </si>
  <si>
    <t>13/02/2025</t>
  </si>
  <si>
    <t>23006.004860/2024-43</t>
  </si>
  <si>
    <t>154503263522025NE000044</t>
  </si>
  <si>
    <t>AQUISICAO DE INSUMOS PARA COLETA DE RESIDUOS</t>
  </si>
  <si>
    <t>2025NE00004435</t>
  </si>
  <si>
    <t>23006.027773/2022-01</t>
  </si>
  <si>
    <t>154503263522025NE000058</t>
  </si>
  <si>
    <t>CONTRATACAO DE EMPRESA ESPECIALIZADA PARA PRESTACAO DE SERVICOS DE LIMPEZA, ASSEIO E CONSERVACAO NAS DEPENDENCIAS DA UFABC</t>
  </si>
  <si>
    <t>VIVA SERVICOS LTDA</t>
  </si>
  <si>
    <t>33903702</t>
  </si>
  <si>
    <t>LIMPEZA E CONSERVACAO</t>
  </si>
  <si>
    <t>2025NE00005802</t>
  </si>
  <si>
    <t>20/02/2025</t>
  </si>
  <si>
    <t>23006.004792/2020-99</t>
  </si>
  <si>
    <t>154503263522025NE000062</t>
  </si>
  <si>
    <t>PRESTACAO DE SERVICOS DE ACONDICIONAMENTO, COLETA, TRANSPORTE, TRATAMENTO E DESTINACAO FINAL DE RESIDUOS QUIMICOS PRODUZIDOS NASDEPENDENCIAS DOS CAMPI DA UFABC.</t>
  </si>
  <si>
    <t>RECINTEC TECNOLOGIAS AMBIENTAIS LTDA</t>
  </si>
  <si>
    <t>33903975</t>
  </si>
  <si>
    <t>SERVICO DE INCINERACAO,DESTRUICAO E DEMOLICAO</t>
  </si>
  <si>
    <t>2025NE00006275</t>
  </si>
  <si>
    <t>17/03/2025</t>
  </si>
  <si>
    <t>23006.010848/2024-78</t>
  </si>
  <si>
    <t>154503263522025NE000085</t>
  </si>
  <si>
    <t>PRESTACAO DE SERVICOS DE COPEIRAGEM NAS DEPENDENCIAS DA UFABC.</t>
  </si>
  <si>
    <t>AGIL LTDA</t>
  </si>
  <si>
    <t>33903705</t>
  </si>
  <si>
    <t>SERVICOS DE COPA E COZINHA</t>
  </si>
  <si>
    <t>2025NE00008505</t>
  </si>
  <si>
    <t>23006.000896/2020-24</t>
  </si>
  <si>
    <t>154503263522025NE000109</t>
  </si>
  <si>
    <t>COLETA DE LIXO INFECTANTE CAMPUS SANTO ANDRE</t>
  </si>
  <si>
    <t>SERVICO MUNICIPAL DE SANEAMENTO AMBIENTAL DE SANTO ANDR</t>
  </si>
  <si>
    <t>33903978</t>
  </si>
  <si>
    <t>2025NE00010978</t>
  </si>
  <si>
    <t>23006.015159/2024-50</t>
  </si>
  <si>
    <t>154503263522025NE000108</t>
  </si>
  <si>
    <t>AQUISICAO DE INSUMOS DE LIMPEZA</t>
  </si>
  <si>
    <t>MOB COMERCIO UTILIDADES LTDA</t>
  </si>
  <si>
    <t>2025NE00010822</t>
  </si>
  <si>
    <t>154503263522025NE000155</t>
  </si>
  <si>
    <t>CONTRATACAO DE EMPRESA ESPECIALIZADA NA PRESTACAO DE SERVICOS DE ACONDICIONAMENTO, COLETA, TRANSPORTE, TRATAMENTO E DESTINACAO FINAL DE RESIDUOS QUIMICOS PRODUZIDOS NAS DEPENDENCIAS DOS CAMPI DA UFABC</t>
  </si>
  <si>
    <t>2025NE00015575</t>
  </si>
  <si>
    <t>23006.009862/2024-29</t>
  </si>
  <si>
    <t>154503263522025NE000158</t>
  </si>
  <si>
    <t>CONTRATACAO DE SERVICOS DE COLETA, TRANSPORTE, TRATAMENTO E DESTINACAO DE RESIDUOS INFECTANTES DAS CATEGORIAS A E E PARA O CAMPUS DE SAO BERNARDO DO CAMPO DA FUNDACAO UNIVERSIDADE FEDERAL DO ABC -UFABC.</t>
  </si>
  <si>
    <t>MUNICIPIO DE SAO BERNARDO DO CAMPO</t>
  </si>
  <si>
    <t>2025NE00015878</t>
  </si>
  <si>
    <t>23006.017419/2024-21</t>
  </si>
  <si>
    <t>154503263522025NE000160</t>
  </si>
  <si>
    <t>AQUISICAO DE PAPEL HIGIENICO E PAPEL TOALHA</t>
  </si>
  <si>
    <t>BIOLIMP LTDA</t>
  </si>
  <si>
    <t>2025NE00016022</t>
  </si>
  <si>
    <t>29/05/2025</t>
  </si>
  <si>
    <t>154503263522025NE000178</t>
  </si>
  <si>
    <t>PAPERMAX COMERCIAL LTDA</t>
  </si>
  <si>
    <t>2025NE00017822</t>
  </si>
  <si>
    <t>23006.007975/2024-90</t>
  </si>
  <si>
    <t>154503263522025NE000189</t>
  </si>
  <si>
    <t>2025NE00018907</t>
  </si>
  <si>
    <t>23006.024432/2024-37</t>
  </si>
  <si>
    <t>154503263522025NE000209</t>
  </si>
  <si>
    <t>AQUISICAO DE INSUMOS PARA SANITARIOS E CORRELATOS</t>
  </si>
  <si>
    <t>RM COMERCIO DE MERCADORIAS E MATERIAIS LTDA</t>
  </si>
  <si>
    <t>2025NE00020924</t>
  </si>
  <si>
    <t>154503263522025NE000210</t>
  </si>
  <si>
    <t>L.D.M. EQUIPAMENTOS LTDA</t>
  </si>
  <si>
    <t>2025NE00021022</t>
  </si>
  <si>
    <t>154503263522025NE000211</t>
  </si>
  <si>
    <t>REPRESENTACOES MELLAGI LTDA</t>
  </si>
  <si>
    <t>2025NE00021122</t>
  </si>
  <si>
    <t>154503263522025NE000212</t>
  </si>
  <si>
    <t>IGATU FILTROS PARA AGUA INDUSTRIA E COMERCIO LTDA</t>
  </si>
  <si>
    <t>2025NE00021221</t>
  </si>
  <si>
    <t>01/07/2025</t>
  </si>
  <si>
    <t>154503263522025NE000259</t>
  </si>
  <si>
    <t>2025NE00025902</t>
  </si>
  <si>
    <t>154503263522025NE000272</t>
  </si>
  <si>
    <t>2025NE00027235</t>
  </si>
  <si>
    <t>23006.025803/2023-17</t>
  </si>
  <si>
    <t>154503263522025NE000281</t>
  </si>
  <si>
    <t>AQUISICAO DE LIXEIRAS</t>
  </si>
  <si>
    <t>A. C. MARTINS PROMOCAO DE VENDAS</t>
  </si>
  <si>
    <t>2025NE00028122</t>
  </si>
  <si>
    <t>154503263522025NE000302</t>
  </si>
  <si>
    <t>2025NE00030207</t>
  </si>
  <si>
    <t>22/07/2025</t>
  </si>
  <si>
    <t>23006.007030/2024-78</t>
  </si>
  <si>
    <t>154503263522025NE000303</t>
  </si>
  <si>
    <t>AQUISICAO DE MATERIAIS PARA ATENDIMENTO DE DEMANDAS DE COPEIRAGEM E CORRELATOS NASUNIDADES E CAMPI DA FUNDACAO UNIVERSIDADE FEDERAIS DO ABC - UFABC</t>
  </si>
  <si>
    <t>2025NE00030321</t>
  </si>
  <si>
    <t>154503263522025NE000304</t>
  </si>
  <si>
    <t>COMPOSE TECIDOS LTDA</t>
  </si>
  <si>
    <t>2025NE00030421</t>
  </si>
  <si>
    <t>154503263522025NE000321</t>
  </si>
  <si>
    <t>2025NE00032175</t>
  </si>
  <si>
    <t>23006.006701/2025-64</t>
  </si>
  <si>
    <t>154503263522025NE000320</t>
  </si>
  <si>
    <t>PRESTACAO DE SERVICOS DE COPEIRAGEM NAS DEPENDENCIAS DA UFABC</t>
  </si>
  <si>
    <t>MABG PRESTADORA DE SERVICOS LTDA</t>
  </si>
  <si>
    <t>2025NE00032005</t>
  </si>
  <si>
    <t>154503263522025NE000323</t>
  </si>
  <si>
    <t>MAED COMERCIO E SERVICOS ADMINISTRATIVOS LTDA</t>
  </si>
  <si>
    <t>2025NE00032322</t>
  </si>
  <si>
    <t>154503263522025NE000324</t>
  </si>
  <si>
    <t>INDUSTRIA TEXTIL C C A LTDA</t>
  </si>
  <si>
    <t>2025NE00032422</t>
  </si>
  <si>
    <t>154503263522025NE000325</t>
  </si>
  <si>
    <t>BRILLARE COMERCIO DE PRODUTOS DE HIGIENE E LIMPEZA LTDA</t>
  </si>
  <si>
    <t>2025NE00032522</t>
  </si>
  <si>
    <t>154503263522025NE000322</t>
  </si>
  <si>
    <t>BRAVE DISTRIBUIDORA LTDA</t>
  </si>
  <si>
    <t>2025NE00032224</t>
  </si>
  <si>
    <t>154503263522025NE630012</t>
  </si>
  <si>
    <t>CONTRATACAO DE EMPRESA ESPECIALIZADA PARA PRESTACAO DE SERVICOS DE LIMPEZA, ASSEIO ECONSERVACAO NAS DEPENDENCIAS DA UFABCEMENDA</t>
  </si>
  <si>
    <t>2025NE63001202</t>
  </si>
  <si>
    <t>154503263522025NE000357</t>
  </si>
  <si>
    <t>CITY CLEAN COM. EQUIPAMENTOS LTDA</t>
  </si>
  <si>
    <t>2025NE00035734</t>
  </si>
  <si>
    <t>29/08/2025</t>
  </si>
  <si>
    <t>23006.007404/2025-36</t>
  </si>
  <si>
    <t>154503263522025NE000363</t>
  </si>
  <si>
    <t>AQUISICAO DE INSUMOS DE COLETA.</t>
  </si>
  <si>
    <t>COMERCIAL DE EMBALAGENS SERVICOS HIGIENE E LIMPEZA LTD</t>
  </si>
  <si>
    <t>2025NE00036322</t>
  </si>
  <si>
    <t>154503263522025NE000364</t>
  </si>
  <si>
    <t>AQUISICAO DE INSUMOS DE COLETA</t>
  </si>
  <si>
    <t>CAMARGO SCIENCE SOLUCOES DIAGNOSTICAS LTDA</t>
  </si>
  <si>
    <t>2025NE00036422</t>
  </si>
  <si>
    <t>23006.015514/2024-91</t>
  </si>
  <si>
    <t>154503263522025NE000389</t>
  </si>
  <si>
    <t>AQUISICAO DE ACUCAR CRISTAL</t>
  </si>
  <si>
    <t>51.035.701 MARTA AMALIA MENDONCA OLIVEIRA</t>
  </si>
  <si>
    <t>2025NE00038907</t>
  </si>
  <si>
    <t>154503263522025NE000407</t>
  </si>
  <si>
    <t>AQUISICAO DE INSUMOS PARA SANITARIOS E CORRELATOS.</t>
  </si>
  <si>
    <t>2025NE00040721</t>
  </si>
  <si>
    <t>22/09/2025</t>
  </si>
  <si>
    <t>154503263522025NE000416</t>
  </si>
  <si>
    <t>AQUISICAO DE MATERIAIS PARA ATENDIMENTO DE DEMANDAS DE COPEIRAGEM E CORRELATOS NAS UNIDADES E CAMPI DA FUNDACAO UNIVERSIDADE FEDERAIS DO ABC   UFABC</t>
  </si>
  <si>
    <t>ANSAH COMERCIO LTDA</t>
  </si>
  <si>
    <t>2025NE00041621</t>
  </si>
  <si>
    <t>154503263522025NE000417</t>
  </si>
  <si>
    <t>J BRILHANTE COMERCIAL LTDA</t>
  </si>
  <si>
    <t>2025NE00041721</t>
  </si>
  <si>
    <t>154503263522025NE000418</t>
  </si>
  <si>
    <t>SANTANA COMERCIO DE UTILIDADES DOMESTICAS LTDA</t>
  </si>
  <si>
    <t>2025NE00041821</t>
  </si>
  <si>
    <t>154503263522025NE000471</t>
  </si>
  <si>
    <t>2025NE00047122</t>
  </si>
  <si>
    <t>154503263522025NE000504</t>
  </si>
  <si>
    <t>2025NE00050422</t>
  </si>
  <si>
    <t>154503263522025NE000505</t>
  </si>
  <si>
    <t>2025NE00050522</t>
  </si>
  <si>
    <t>154503263522025NE000533</t>
  </si>
  <si>
    <t>AQUISICAO DE INSUMOS DE LIMPEZA.</t>
  </si>
  <si>
    <t>2025NE00053322</t>
  </si>
  <si>
    <t>154503263522025NE000534</t>
  </si>
  <si>
    <t>DARLU INDUSTRIA TEXTIL LTDA</t>
  </si>
  <si>
    <t>2025NE00053422</t>
  </si>
  <si>
    <t>154503263522025NE000535</t>
  </si>
  <si>
    <t>2025NE00053522</t>
  </si>
  <si>
    <t>154503263522025NE000536</t>
  </si>
  <si>
    <t>LUTAR DISTRIBUIDORA DE PRODUTOS DE LIMPEZA LTDA</t>
  </si>
  <si>
    <t>2025NE00053622</t>
  </si>
  <si>
    <t>23006.013579/2024-00</t>
  </si>
  <si>
    <t>154503263522025NE000467</t>
  </si>
  <si>
    <t>MANUTENCAO DE IMPRESSORA PLOTTER</t>
  </si>
  <si>
    <t>24.434.117 CARLOS GONCALVES DE OLIVEIRA</t>
  </si>
  <si>
    <t>2025NE00046717</t>
  </si>
  <si>
    <t>23006.007459/2024-65</t>
  </si>
  <si>
    <t>154503263522025NE000198</t>
  </si>
  <si>
    <t>CONTRATACAO DE MANUTENCAO PREVENTIVA - COM AQUISICAO DE INSUMOS - DE EQUIPAMENTO ULTRAPURIFICADOR DE AGUA MILLI-Q.</t>
  </si>
  <si>
    <t>MILLIEXPRESS INDUSTRIA, COMERCIO &amp; REPRESENTACOES LTDA</t>
  </si>
  <si>
    <t>2025NE00019825</t>
  </si>
  <si>
    <t>154503263522025NE000202</t>
  </si>
  <si>
    <t>2025NE00020217</t>
  </si>
  <si>
    <t>23006.007816/2025-76</t>
  </si>
  <si>
    <t>154503263522025NE000233</t>
  </si>
  <si>
    <t>CONTRATACAO DE SERVICO DE MANUTENCAO PREVENTIVA DO EQUIPAMENTO FOTODOCUMENTADOR.</t>
  </si>
  <si>
    <t>WEST LAB COMERCIO DE PRODUTOS PARA LABORATORIO LTDA</t>
  </si>
  <si>
    <t>2025NE00023317</t>
  </si>
  <si>
    <t>23006.008008/2025-26</t>
  </si>
  <si>
    <t>154503263522025NE000240</t>
  </si>
  <si>
    <t>AQUISICAO DAS MEMBRANAS CATIONICAS E CAIXA DE FIBRA DE PAPELAO</t>
  </si>
  <si>
    <t>LAB VISION - COMERCIO DE PRODUTOS LABORATORIAIS LTDA</t>
  </si>
  <si>
    <t>33903019</t>
  </si>
  <si>
    <t>MATERIAL DE ACONDICIONAMENTO E EMBALAGEM</t>
  </si>
  <si>
    <t>2025NE00024019</t>
  </si>
  <si>
    <t>23006.009736/2025-55</t>
  </si>
  <si>
    <t>154503263522025NE000295</t>
  </si>
  <si>
    <t>CONTRATACAO DE SERVICO DE MANUTENCAO PREVENTIVA - ENVOLVENDO ATUALIZACAO DE SOFTWARE E CALIBRACAO PARA O EQUIPAMENTO DE ESPECTROFOTOMETRIA</t>
  </si>
  <si>
    <t>BIOLUX DO BRASIL LTDA</t>
  </si>
  <si>
    <t>2025NE00029517</t>
  </si>
  <si>
    <t>23006.005262/2025-72</t>
  </si>
  <si>
    <t>154503263522025NE000340</t>
  </si>
  <si>
    <t>CONTRATACAO DE MANUTENCAO PREVENTIVA COM CALIBRACAO E SANITIZACAO E AQUISICAO DE INSUMOS PARA O SISTEMA DE ULTRAPURIFICACAO DE AGUA - FILTROS ELGA VEOLIA.</t>
  </si>
  <si>
    <t>VEOLIA WATER TECHNOLOGIES BRASIL LTDA</t>
  </si>
  <si>
    <t>2025NE00034017</t>
  </si>
  <si>
    <t>154503263522025NE000341</t>
  </si>
  <si>
    <t>2025NE00034125</t>
  </si>
  <si>
    <t>23006.011704/2025-10</t>
  </si>
  <si>
    <t>154503263522025NE000526</t>
  </si>
  <si>
    <t>CONTRATACAO DE SERVICO DE MANUTENCAO PREVENTIVA E CORRETIVA DO MICROSCOPIO TRINOCULAR INVERTIDO NIKON.</t>
  </si>
  <si>
    <t>LUZIMAR DOS SANTOS 23063068934</t>
  </si>
  <si>
    <t>2025NE00052617</t>
  </si>
  <si>
    <t>23006.008846/2025-08</t>
  </si>
  <si>
    <t>154503263522025NE000545</t>
  </si>
  <si>
    <t>CONTRATACAO DE MANUTENCAO PREVENTIVA DO MICROSCOPIO OPTICO LEICA, MODELO- MODELO: DM5500B / N° DE SERIE: 651785012</t>
  </si>
  <si>
    <t>MM COMERCIO DE EQUIPAMENTOS E SERVICOS LTDA</t>
  </si>
  <si>
    <t>2025NE00054517</t>
  </si>
  <si>
    <t>23006.021735/2024-06</t>
  </si>
  <si>
    <t>154503263522025NE000187</t>
  </si>
  <si>
    <t>IMPORTACAO DE PECA DO TGA 50 PARA SUBSTITUICAO  MECANISMO DE BALANCA DO ANALISADOR</t>
  </si>
  <si>
    <t>SHIMADZU LATIN AMERICA S.A</t>
  </si>
  <si>
    <t>2025NE00018725</t>
  </si>
  <si>
    <t>154503263522025NE000188</t>
  </si>
  <si>
    <t>IMPORTACAO DE PECA DO TGA 50 PARA SUBSTITUICAO MECANISMO DE BALANCA DO ANALISADOR</t>
  </si>
  <si>
    <t>2025NE00018825</t>
  </si>
  <si>
    <t>23006.011890/2024-14</t>
  </si>
  <si>
    <t>154503263522025NE000547</t>
  </si>
  <si>
    <t>ATA DE REGISTRO DE PRECOS PARA AQUISICAO DE REAGENTES PARA OS CURSOS DE GRADUACAO DA FUNDACAO UNIVERSIDADE FEDERAL DO ABC   UFABC.</t>
  </si>
  <si>
    <t>SCIAVICCO COMERCIO INDUSTRIA LTDA</t>
  </si>
  <si>
    <t>2025NE00054711</t>
  </si>
  <si>
    <t>154503263522025NE000548</t>
  </si>
  <si>
    <t>LSC COMERCIAL LTDA</t>
  </si>
  <si>
    <t>2025NE00054811</t>
  </si>
  <si>
    <t>154503263522025NE000549</t>
  </si>
  <si>
    <t>2025NE00054911</t>
  </si>
  <si>
    <t>154503263522025NE000550</t>
  </si>
  <si>
    <t>SIGMA-ALDRICH BRASIL LTDA</t>
  </si>
  <si>
    <t>33903009</t>
  </si>
  <si>
    <t>MATERIAL FARMACOLOGICO</t>
  </si>
  <si>
    <t>2025NE00055009</t>
  </si>
  <si>
    <t>2025NE00055011</t>
  </si>
  <si>
    <t>154503263522025NE000551</t>
  </si>
  <si>
    <t>2025NE00055111</t>
  </si>
  <si>
    <t>154503263522025NE000552</t>
  </si>
  <si>
    <t>IRMAOS PERETTI COMERCIO E LOCACOES DE EQUIPAMENTOS LTDA</t>
  </si>
  <si>
    <t>2025NE00055211</t>
  </si>
  <si>
    <t>154503263522025NE000553</t>
  </si>
  <si>
    <t>A C L ASSISTENCIA E COMERCIO DE PRODUTOS PARA LABORATOR</t>
  </si>
  <si>
    <t>2025NE00055311</t>
  </si>
  <si>
    <t>154503263522025NE000554</t>
  </si>
  <si>
    <t>MERCK S/A</t>
  </si>
  <si>
    <t>2025NE00055411</t>
  </si>
  <si>
    <t>154503263522025NE000555</t>
  </si>
  <si>
    <t>SOLABOR PRODUTOS PARA LABORATORIOS LTDA</t>
  </si>
  <si>
    <t>2025NE00055511</t>
  </si>
  <si>
    <t>154503263522025NE000260</t>
  </si>
  <si>
    <t>ATA DE REGISTRO DE PRECOS PARA AQUISICAO DE REAGENTES PARA OS CURSOS DE GRADUACAO DA FUNDACAO UNIVERSIDADE FEDERAL DO ABC - UFABC.</t>
  </si>
  <si>
    <t>2025NE00026011</t>
  </si>
  <si>
    <t>154503263522025NE000261</t>
  </si>
  <si>
    <t>2025NE00026111</t>
  </si>
  <si>
    <t>154503263522025NE000262</t>
  </si>
  <si>
    <t>2025NE00026211</t>
  </si>
  <si>
    <t>154503263522025NE000263</t>
  </si>
  <si>
    <t>2025NE00026311</t>
  </si>
  <si>
    <t>33903040</t>
  </si>
  <si>
    <t>MATERIAL BIOLOGICO</t>
  </si>
  <si>
    <t>2025NE00026340</t>
  </si>
  <si>
    <t>154503263522025NE000264</t>
  </si>
  <si>
    <t>CALIBRY METROLOGIA COMERCIO E CALIBRACAO LTDA</t>
  </si>
  <si>
    <t>2025NE00026411</t>
  </si>
  <si>
    <t>2025NE00026440</t>
  </si>
  <si>
    <t>154503263522025NE000265</t>
  </si>
  <si>
    <t>2025NE00026511</t>
  </si>
  <si>
    <t>2025NE00026540</t>
  </si>
  <si>
    <t>154503263522025NE000266</t>
  </si>
  <si>
    <t>2025NE00026611</t>
  </si>
  <si>
    <t>154503263522025NE000267</t>
  </si>
  <si>
    <t>2025NE00026711</t>
  </si>
  <si>
    <t>2025NE00026740</t>
  </si>
  <si>
    <t>154503263522025NE000268</t>
  </si>
  <si>
    <t>2025NE00026840</t>
  </si>
  <si>
    <t>154503263522025NE000269</t>
  </si>
  <si>
    <t>2025NE00026911</t>
  </si>
  <si>
    <t>154503263522025NE000270</t>
  </si>
  <si>
    <t>2025NE00027011</t>
  </si>
  <si>
    <t>154503263522025NE000271</t>
  </si>
  <si>
    <t>LIFE TECHNOLOGIES BRASIL COMERCIO E INDUSTRIA DE PRODUT</t>
  </si>
  <si>
    <t>2025NE00027111</t>
  </si>
  <si>
    <t>23006.007333/2025-71</t>
  </si>
  <si>
    <t>154503263522025NE000308</t>
  </si>
  <si>
    <t>AQUISICAO DE MATERIAL DE CONSUMO - ITENS CANCELADOS DE 2024 PARA OS CURSOS DE GRADUACAO DA FUNDACAO UNIVERSIDADE FEDERAL DO ABC - UFABC</t>
  </si>
  <si>
    <t>2025NE00030811</t>
  </si>
  <si>
    <t>154503263522025NE000309</t>
  </si>
  <si>
    <t>2025NE00030911</t>
  </si>
  <si>
    <t>154503263522025NE000310</t>
  </si>
  <si>
    <t>INTERLAB DISTRIBUIDORA DE PRODUTOS CIENTIFICOS LTDA.</t>
  </si>
  <si>
    <t>2025NE00031011</t>
  </si>
  <si>
    <t>23006.011448/2025-61</t>
  </si>
  <si>
    <t>154503263522025NE000349</t>
  </si>
  <si>
    <t>CARTAO PESQUISADOR: MANUTENCAO DOS EQUIPAMENTOS DOS LABORATORIOS ACADEMICOS UMIDOS DA PROGRAD - DLAU</t>
  </si>
  <si>
    <t>2025NE00034901</t>
  </si>
  <si>
    <t>23006.013657/2025-49</t>
  </si>
  <si>
    <t>154503263522025NE000423</t>
  </si>
  <si>
    <t>AQUISICAO DE PAPEL DIPLOMA - PROPG</t>
  </si>
  <si>
    <t>DIPLOGRAPH ARTES GRAFICAS EM DIPLOMAS LTDA</t>
  </si>
  <si>
    <t>2025NE00042316</t>
  </si>
  <si>
    <t>154503263522025NE000234</t>
  </si>
  <si>
    <t>2025NE00023401</t>
  </si>
  <si>
    <t>23006.000087/2021-01</t>
  </si>
  <si>
    <t>154503263522025NE000237</t>
  </si>
  <si>
    <t>CARTAO PESQUISADOR - SOLICITACAO Nº 01/2021 PARA ATENDIMENTO AS DEMANDAS DO PROJETO CENTRAL EXPERIMENTAL MULTIUSUARIO - CEM</t>
  </si>
  <si>
    <t>ROOSEVELT DROPPA JUNIOR</t>
  </si>
  <si>
    <t>2025NE00023701</t>
  </si>
  <si>
    <t>154503263522025NE000454</t>
  </si>
  <si>
    <t>VINICIUS DE ANDRADE OLIVEIRA</t>
  </si>
  <si>
    <t>2025NE00045401</t>
  </si>
  <si>
    <t>23006.020482/2022-83</t>
  </si>
  <si>
    <t>154503263522025NE000456</t>
  </si>
  <si>
    <t>CARTAO PESQUISADOR - CENTRAL MULTIUSUARIO DE BIODIVERSIDADE E CONSERVACAO - CMBC</t>
  </si>
  <si>
    <t>ANSELMO NOGUEIRA</t>
  </si>
  <si>
    <t>2025NE00045601</t>
  </si>
  <si>
    <t>154503263522025NE000137</t>
  </si>
  <si>
    <t>2025NE00013740</t>
  </si>
  <si>
    <t>154503263522025NE000138</t>
  </si>
  <si>
    <t>2025NE00013811</t>
  </si>
  <si>
    <t>29/04/2025</t>
  </si>
  <si>
    <t>23006.002554/2025-53</t>
  </si>
  <si>
    <t>154503263522025NE000146</t>
  </si>
  <si>
    <t>CONTRATACAO DE SERVICOS DE REGENCIA INCLUINDO UM PIANISTA CORREPETIDOR PARA ATENDIMENTO DO PROJETO CULTURAL ESTRATEGICO CORO DA UFABC DA PRO-REITORIA DE EXTENSAO E CULTURA - PROEC</t>
  </si>
  <si>
    <t>17.555.033 ANDRE LUIZ MARTINEZ SANT ANNA</t>
  </si>
  <si>
    <t>2025NE00014605</t>
  </si>
  <si>
    <t>23006.008723/2025-69</t>
  </si>
  <si>
    <t>154503263522025NE000254</t>
  </si>
  <si>
    <t>AQUISICAO DE MATERIAIS DIVERSOS PARA O DESENVOLVIMENTO DE ACOES DE EXTENSAO E CULTURA.</t>
  </si>
  <si>
    <t>2025NE00025411</t>
  </si>
  <si>
    <t>154503263522025NE000255</t>
  </si>
  <si>
    <t>N BORRACHAS LTDA</t>
  </si>
  <si>
    <t>2025NE00025514</t>
  </si>
  <si>
    <t>154503263522025NE000256</t>
  </si>
  <si>
    <t>PHONEUTRIA BIOTECNOLOGIA E SERVICOS LTDA</t>
  </si>
  <si>
    <t>2025NE00025611</t>
  </si>
  <si>
    <t>154503263522025NE000257</t>
  </si>
  <si>
    <t>2025NE00025711</t>
  </si>
  <si>
    <t>154503263522025NE000258</t>
  </si>
  <si>
    <t>CENTRAL SUPRIMENTOS LTDA</t>
  </si>
  <si>
    <t>2025NE00025816</t>
  </si>
  <si>
    <t>23006.015493/2025-94</t>
  </si>
  <si>
    <t>154503263522025NE000399</t>
  </si>
  <si>
    <t>CONTRATACAO DE SERVICOS EDICAO DE VIDEO PARA ATENDIMENTO DO PROJETO DE EXTENSAO: IMPACTOS CAUSADOS PELA EXPANSAO DA DENDEICULTURA NO NORDESTE PARAENSE: CONTRASTES E PERSPECTIVAS NA AGRICULTURA FAMILIAR NO MUNICIPIO DE TAILANDIA-PA.</t>
  </si>
  <si>
    <t>54.621.781 JENRRY RAFAEL QUERALES BRITO</t>
  </si>
  <si>
    <t>33903959</t>
  </si>
  <si>
    <t>SERVICOS DE AUDIO, VIDEO E FOTO</t>
  </si>
  <si>
    <t>2025NE00039959</t>
  </si>
  <si>
    <t>23006.001851/2025-81</t>
  </si>
  <si>
    <t>154503263522025NE000061</t>
  </si>
  <si>
    <t>PARTICIPACAO DA EDITORA UFABC NA VII FEIRA DE LIVROS DA UNESP (2025)</t>
  </si>
  <si>
    <t>2025NE00006122</t>
  </si>
  <si>
    <t>23006.002970/2025-51</t>
  </si>
  <si>
    <t>154503263522025NE000060</t>
  </si>
  <si>
    <t>PARTICIPACAO DA EDITORA DA UFABC NO EVENTO FESTA DO LIVRO DA UFMG, EDICAO 2025.</t>
  </si>
  <si>
    <t>2025NE00006022</t>
  </si>
  <si>
    <t>23006.002470/2025-10</t>
  </si>
  <si>
    <t>154503263522025NE000095</t>
  </si>
  <si>
    <t>AQUISICAO DE SACOLA EM PAPEL KRAFT PARDO</t>
  </si>
  <si>
    <t>34.064.186 WAGNER MARQUES DE OLIVEIRA</t>
  </si>
  <si>
    <t>2025NE00009519</t>
  </si>
  <si>
    <t>23006.001587/2025-86</t>
  </si>
  <si>
    <t>154503263522025NE000122</t>
  </si>
  <si>
    <t>PARTICIPACAO DA EDITORA DA UFABC NO EVENTO XXII BIENAL INTERNACIONAL DO LIVRO DO RIO DE JANEIRO (2025)</t>
  </si>
  <si>
    <t>2025NE00012222</t>
  </si>
  <si>
    <t>17/04/2025</t>
  </si>
  <si>
    <t>23006.025609/2024-12</t>
  </si>
  <si>
    <t>154503263522025NE000124</t>
  </si>
  <si>
    <t>AQUISICAO DE REGISTRO ISBN PARA PUBLICACOES DA UFABC E DE SUA EDITORA.</t>
  </si>
  <si>
    <t>CAMARA BRASILEIRA DO LIVRO</t>
  </si>
  <si>
    <t>2025NE00012463</t>
  </si>
  <si>
    <t>23006.004844/2025-31</t>
  </si>
  <si>
    <t>154503263522025NE000167</t>
  </si>
  <si>
    <t>AQUISICAO DE MARCADOR DE PAGINA PARA A EDITORA DA UFABC</t>
  </si>
  <si>
    <t>GRAFICA VEREDAS LTDA</t>
  </si>
  <si>
    <t>2025NE00016716</t>
  </si>
  <si>
    <t>24/07/2025</t>
  </si>
  <si>
    <t>23006.016459/2025-37</t>
  </si>
  <si>
    <t>154503263522025NE000311</t>
  </si>
  <si>
    <t>PARTICIPACAO DA EDITORA DA UFABC NA EXPOLIVRO PUC-RIO 2025</t>
  </si>
  <si>
    <t>2025NE00031122</t>
  </si>
  <si>
    <t>23006.014965/2025-91</t>
  </si>
  <si>
    <t>154503263522025NE000319</t>
  </si>
  <si>
    <t>PARTICIPACAO DA EDITORA DA UFABC NA FEIRA DO LIVRO DA UFSC (2025)</t>
  </si>
  <si>
    <t>2025NE00031922</t>
  </si>
  <si>
    <t>06/08/2025</t>
  </si>
  <si>
    <t>23006.011483/2025-80</t>
  </si>
  <si>
    <t>154503263522025NE000334</t>
  </si>
  <si>
    <t>SERVICO DE IMPRESSAO E ACABAMENTO DE LIVROS</t>
  </si>
  <si>
    <t>THANAPE EMPREENDIMENTOS COMERCIAIS LTDA</t>
  </si>
  <si>
    <t>2025NE00033463</t>
  </si>
  <si>
    <t>154503263522025NE000335</t>
  </si>
  <si>
    <t>2025NE00033563</t>
  </si>
  <si>
    <t>23006.016973/2025-72</t>
  </si>
  <si>
    <t>154503263522025NE000336</t>
  </si>
  <si>
    <t>PARTICIPACAO DA EDITORA DA UFABC NA XXI FEIRA DO LIVRO EDITORA UFPR</t>
  </si>
  <si>
    <t>2025NE00033622</t>
  </si>
  <si>
    <t>154503263522025NE000539</t>
  </si>
  <si>
    <t>2025NE00053963</t>
  </si>
  <si>
    <t>154503263522025NE000540</t>
  </si>
  <si>
    <t>2025NE00054063</t>
  </si>
  <si>
    <t>23006.016114/2024-01</t>
  </si>
  <si>
    <t>154503263522025NE000045</t>
  </si>
  <si>
    <t>AQUISICAO DE FITAS E CORRELATOS.</t>
  </si>
  <si>
    <t>ASA MATERIAIS DE ESCRITORIO LTDA</t>
  </si>
  <si>
    <t>2025NE00004516</t>
  </si>
  <si>
    <t>154503263522025NE000046</t>
  </si>
  <si>
    <t>LAJ COMERCIO E IMPORTACAO LTDA.</t>
  </si>
  <si>
    <t>2025NE00004616</t>
  </si>
  <si>
    <t>154503263522025NE000047</t>
  </si>
  <si>
    <t>PERSONAL TECNOLOGIA DA INFORMACAO E COMERCIO LTDA</t>
  </si>
  <si>
    <t>2025NE00004716</t>
  </si>
  <si>
    <t>154503263522025NE000253</t>
  </si>
  <si>
    <t>2025NE00025316</t>
  </si>
  <si>
    <t>23006.022548/2025-12</t>
  </si>
  <si>
    <t>154503263522025NE000466</t>
  </si>
  <si>
    <t>AQUISICAO POR MEIO DE ADESAO DE PELICULA DE PROTECAO SOLAR.</t>
  </si>
  <si>
    <t>PROTTEGE SOLAR PELICULAS E PROTECOES ESPECIAIS LTDA</t>
  </si>
  <si>
    <t>2025NE00046624</t>
  </si>
  <si>
    <t>154503263522025NE000495</t>
  </si>
  <si>
    <t>J R KOETZ SERVICOS</t>
  </si>
  <si>
    <t>33903044</t>
  </si>
  <si>
    <t>MATERIAL DE SINALIZACAO VISUAL E OUTROS</t>
  </si>
  <si>
    <t>2025NE00049544</t>
  </si>
  <si>
    <t>23006.007926/2021-12</t>
  </si>
  <si>
    <t>154503263522025NE000021</t>
  </si>
  <si>
    <t>CONTRATACAO DE SERVICO DE OUTSOURCING - ALMOXARIFADO VIRTUAL</t>
  </si>
  <si>
    <t>AUTOPEL AUTOMACAO COMERCIAL E INFORMATICA LTDA.</t>
  </si>
  <si>
    <t>2025NE00002116</t>
  </si>
  <si>
    <t>21/03/2025</t>
  </si>
  <si>
    <t>23006.001943/2024-81</t>
  </si>
  <si>
    <t>154503263522025NE000096</t>
  </si>
  <si>
    <t>AQUISICAO DE MATERIAL GRAFICO.</t>
  </si>
  <si>
    <t>JOCEAN INDUSTRIA GRAFICA LTDA</t>
  </si>
  <si>
    <t>2025NE00009616</t>
  </si>
  <si>
    <t>04/08/2025</t>
  </si>
  <si>
    <t>154503263522025NE000329</t>
  </si>
  <si>
    <t>2025NE00032916</t>
  </si>
  <si>
    <t>154503263522025NE000330</t>
  </si>
  <si>
    <t>2025NE00033016</t>
  </si>
  <si>
    <t>154503263522025NE000331</t>
  </si>
  <si>
    <t>SANDPLAST COMERCIO DE PLASTICOS LTDA</t>
  </si>
  <si>
    <t>2025NE00033116</t>
  </si>
  <si>
    <t>154503263522025NE000546</t>
  </si>
  <si>
    <t>2025NE00054616</t>
  </si>
  <si>
    <t>23006.028112/2023-75</t>
  </si>
  <si>
    <t>154503263522025NE000059</t>
  </si>
  <si>
    <t>REGISTRO DE PRECOS PARA EVENTUAL AQUISICAO DE EQUIPAMENTOS DE PROTECAO INDIVIDUAL E DE RESPOSTA A EMERGENCIA PARA ATENDER AS NECESSIDADES DA FUNDACAO UNIVERSIDADE FEDERAL DO ABC UFABC</t>
  </si>
  <si>
    <t>PARANASEG EQUIPAMENTOS E SUPRIMENTOS INDUSTRIAIS LTDA</t>
  </si>
  <si>
    <t>33903028</t>
  </si>
  <si>
    <t>MATERIAL DE PROTECAO E SEGURANCA</t>
  </si>
  <si>
    <t>2025NE00005928</t>
  </si>
  <si>
    <t>23006.003004/2024-71</t>
  </si>
  <si>
    <t>154503263522025NE000088</t>
  </si>
  <si>
    <t>CONTRATACAO DE EMPRESA PARA FORNECIMENTO DE CARTOES DE IDENTIFICACAO PERSONALIZADOS PARA A FUNDACAO UNIVERSIDADE FEDERAL DO ABC - UFABC.</t>
  </si>
  <si>
    <t>AMAZONAS COMERCIO DE ADESIVOS E BRINDES LTDA</t>
  </si>
  <si>
    <t>2025NE00008844</t>
  </si>
  <si>
    <t>154503263522025NE000194</t>
  </si>
  <si>
    <t>PESKA SPORT COMERCIO DE ARTIGOS ESPORTIVOS LTDA</t>
  </si>
  <si>
    <t>2025NE00019428</t>
  </si>
  <si>
    <t>154503263522025NE000314</t>
  </si>
  <si>
    <t>2025NE00031425</t>
  </si>
  <si>
    <t>23006.012267/2025-51</t>
  </si>
  <si>
    <t>154503263522025NE000358</t>
  </si>
  <si>
    <t>REGISTRO DE PRECOS PARA EVENTUAL AQUISICAO DE EQUIPAMENTOS DE PROTECAO INDIVIDUAL E DE RESPOSTA A EMERGENCIA PARA ATENDER AS NECESSIDADES DA FUNDACAO UNIVERSIDADE FEDERAL DO ABC - UFABC.</t>
  </si>
  <si>
    <t>PROSPERA DISTRIBUIDORA COMERCIO E SERVICOS LTDA</t>
  </si>
  <si>
    <t>2025NE00035828</t>
  </si>
  <si>
    <t>23006.019601/2025-06</t>
  </si>
  <si>
    <t>154503263522025NE000452</t>
  </si>
  <si>
    <t>RECONHECIMENTO DE DIVIDA - ABEX COMERCIAL IMPOR E EXPOR LTDA</t>
  </si>
  <si>
    <t>ABEX SUPPLY IMPORTACAO E EXPORTACAO  LTDA</t>
  </si>
  <si>
    <t>2025NE00045228</t>
  </si>
  <si>
    <t>154503263522025NE000507</t>
  </si>
  <si>
    <t>AQUISICAO DE MATERIAIS DE COMBATE A INCENDIO.</t>
  </si>
  <si>
    <t>2025NE00050724</t>
  </si>
  <si>
    <t>154503263522025NE000508</t>
  </si>
  <si>
    <t>2025NE00050824</t>
  </si>
  <si>
    <t>23006.010683/2024-34</t>
  </si>
  <si>
    <t>154503263522025NE000007</t>
  </si>
  <si>
    <t>FORNECIMENTO E A INSTALACAO DE REDE DE PROTECAO DE EDIFICACAO.</t>
  </si>
  <si>
    <t>PODIUM SOLUCOES LTDA</t>
  </si>
  <si>
    <t>2025NE00000728</t>
  </si>
  <si>
    <t>23006.013560/2022-93</t>
  </si>
  <si>
    <t>154503263522025NE000015</t>
  </si>
  <si>
    <t>CONTRATACAO DE EMPRESA ESPECIALIZADA NA PRESTACAO DE SERVICOS TECNICOS DE ADEQUACOES, DE MANUTENCAO PREVENTIVA E CORRETIVA DE ELEVADORES E PLATAFORMA ELEVATORIA, INCLUIDO O FORNECIMENTO DE PECAS GENUINAS E ORIGINAIS, A SEREM REALIZADOS NAS INSTALACOES DO CAMPUS SANTO ANDRE DA FUNDACAO UNIVERSIDADE FEDERAL DO ABC - UFABC.</t>
  </si>
  <si>
    <t>ALPR - ELEVADORES LTDA</t>
  </si>
  <si>
    <t>33903916</t>
  </si>
  <si>
    <t>MANUTENCAO E CONSERV. DE BENS IMOVEIS</t>
  </si>
  <si>
    <t>2025NE00001516</t>
  </si>
  <si>
    <t>23006.014912/2023-17</t>
  </si>
  <si>
    <t>154503263522025NE000013</t>
  </si>
  <si>
    <t>CONTRATACAO DE PESSOA JURIDICA ESPECIALIZADA NA PRESTACAO DE SERVICO DE MANUTENCAO DE ELVADORES PARA O CAMPUS SBC.</t>
  </si>
  <si>
    <t>SANTISTA CONSERVACAO DE ELEVADORES LTDA</t>
  </si>
  <si>
    <t>2025NE00001316</t>
  </si>
  <si>
    <t>23006.004338/2022-08</t>
  </si>
  <si>
    <t>154503263522025NE000020</t>
  </si>
  <si>
    <t>CONTRATACAO DE EMPRESA ESPECIALIZADA PARA A PRESTACAO DE SERVICOS CONTINUADOS DE MANUTENCAO PREVENTIVA E CORRETIVA NOS SISTEMAS DE AR-CONDICIONADO CENTRAL</t>
  </si>
  <si>
    <t>AIRTEMP CENTRAL DE SERVICOS E COMERCIO DE REFRIGERACAO</t>
  </si>
  <si>
    <t>2025NE00002017</t>
  </si>
  <si>
    <t>23006.025000/2023-62</t>
  </si>
  <si>
    <t>154503263522025NE000022</t>
  </si>
  <si>
    <t>CONTRATACAO DE PESSOA JURIDICA ESPECIALIZADA NA PRESTACAO DE SERVICOS CONTINUOS DE MANUTENCAO PREVENTIVA E CORRETIVA EM GMG (GRUPO MOTOR GERADOR).</t>
  </si>
  <si>
    <t>MANUTESP - MANUTENCAO ESPECIALIZADA LTDA</t>
  </si>
  <si>
    <t>2025NE00002217</t>
  </si>
  <si>
    <t>154503263522025NE000038</t>
  </si>
  <si>
    <t>2025NE00003816</t>
  </si>
  <si>
    <t>23006.013804/2024-08</t>
  </si>
  <si>
    <t>154503263522025NE000048</t>
  </si>
  <si>
    <t>CONTRATACAO DE EMPRESA PARA PRESTACAO DE SERVICOS DE JARDINAGEM E MANUTENCAO DAS AREAS VERDES.</t>
  </si>
  <si>
    <t>2025NE00004801</t>
  </si>
  <si>
    <t>23006.002293/2024-91</t>
  </si>
  <si>
    <t>154503263522025NE000071</t>
  </si>
  <si>
    <t>CONTRATACAO DE PESSOA JURIDICA ESPECIALIZADA PARA PRESTACAO DOS SERVICOS CONTINUOS DE OPERACIONALIZACAO DO ALMOXARIFADO NAS DEPENDENCIAS DO CAMPUS SANTO ANDRE DA FUNDACAO UNIVERSIDADE FEDERAL DO ABC.</t>
  </si>
  <si>
    <t>2025NE00007101</t>
  </si>
  <si>
    <t>27/02/2025</t>
  </si>
  <si>
    <t>23006.007293/2020-53</t>
  </si>
  <si>
    <t>154503263522025NE000075</t>
  </si>
  <si>
    <t>PRESTACAO DE SERVICOS CONTINUOS DE MANUTENCAO PREVENTIVA, CORRETIVA E PREDITIVA PREDIAL COM FORNECIMENTO DE MAO-DE-OBRA NOS CAMPUS DA FUNDACAO UNIVERSIDADE FEDERAL DO ABC</t>
  </si>
  <si>
    <t>ACTIVE ENGENHARIA LTDA</t>
  </si>
  <si>
    <t>2025NE00007516</t>
  </si>
  <si>
    <t>154503263522025NE000097</t>
  </si>
  <si>
    <t>2025NE00009716</t>
  </si>
  <si>
    <t>154503263522025NE000100</t>
  </si>
  <si>
    <t>CONTRATACAO DE PESSOA JURIDICA ESPECIALIZADA NA PRESTACAO DE SERVICO DE MANUTENCAO DE ELVADORES PARA O CAMPUS SBC</t>
  </si>
  <si>
    <t>2025NE00010016</t>
  </si>
  <si>
    <t>23006.004799/2020-19</t>
  </si>
  <si>
    <t>154503263522025NE000119</t>
  </si>
  <si>
    <t>CONTRATACAO DE EMPRESA ESPECIALIZADA PARA PRESTACAO DE SERVICOS DE CONTROLE DE PRAGAS DESINSETIZACAO, DESRATIZACAO E DESCUPINIZACAO NOS CAMPI DA UFABC.</t>
  </si>
  <si>
    <t>COBRA SAUDE AMBIENTAL LTDA</t>
  </si>
  <si>
    <t>2025NE00011978</t>
  </si>
  <si>
    <t>23006.023086/2023-99</t>
  </si>
  <si>
    <t>154503263522025NE000125</t>
  </si>
  <si>
    <t>CONTRATACAO DE PESSOA JURIDICA ESPECIALIZADA PARA A PRESTACAO DE SERVICOS CONTINUADOS TECNICOS DE MANUTENCAO PREVENTIVA, CORRETIVA E EMERGENCIAL DE ELEVADORES, PLATAFORMA ELEVATORIA E MONTA-CARGAS, INCLUIDO O FORNECIMENTO DE PECAS GENUINAS E ORIGINAIS, A SER REALIZADO NO CAMPUS DE SANTO ANDRE UNIDADE TAMANDUATEHY DA FUNDACAO UNIVERSIDADE FEDERAL DO ABC UFABC.</t>
  </si>
  <si>
    <t>2025NE00012516</t>
  </si>
  <si>
    <t>154503263522025NE000163</t>
  </si>
  <si>
    <t>VALOR DE MULTA E JUROS DO PROCESSO 23006.007293/2020-53 - ACTIVE</t>
  </si>
  <si>
    <t>2025NE00016316</t>
  </si>
  <si>
    <t>154503263522025NE000171</t>
  </si>
  <si>
    <t>2025NE00017117</t>
  </si>
  <si>
    <t>154503263522025NE000177</t>
  </si>
  <si>
    <t>CONTRATACAO DE EMPRESA ESPECIALIZADA PARA PRESTACAO DE SERVICOS DE CONTROLE DE PRAGAS (DESINSETIZACAO, DESRATIZACAO E DESCUPINIZACAO) NOS CAMPI DA UFABC.</t>
  </si>
  <si>
    <t>2025NE00017778</t>
  </si>
  <si>
    <t>154503263522025NE000183</t>
  </si>
  <si>
    <t>2025NE00018316</t>
  </si>
  <si>
    <t>23006.001981/2025-14</t>
  </si>
  <si>
    <t>154503263522025NE000184</t>
  </si>
  <si>
    <t>POLO ADMINISTRACAO LTDA</t>
  </si>
  <si>
    <t>2025NE00018401</t>
  </si>
  <si>
    <t>154503263522025NE000226</t>
  </si>
  <si>
    <t>2025NE00022616</t>
  </si>
  <si>
    <t>154503263522025NE000275</t>
  </si>
  <si>
    <t>2025NE00027516</t>
  </si>
  <si>
    <t>23006.000287/2019-31</t>
  </si>
  <si>
    <t>154503263522025NE000287</t>
  </si>
  <si>
    <t>CONTRATACAO DE EMPRESA PARA PRESTACAO DE SERVICOS DE JARDINAGEM</t>
  </si>
  <si>
    <t>RCA PRODUTOS E SERVICOS LTDA.</t>
  </si>
  <si>
    <t>2025NE00028701</t>
  </si>
  <si>
    <t>154503263522025NE000339</t>
  </si>
  <si>
    <t>2025NE00033978</t>
  </si>
  <si>
    <t>154503263522025NE000367</t>
  </si>
  <si>
    <t>2025NE00036717</t>
  </si>
  <si>
    <t>154503263522025NE000412</t>
  </si>
  <si>
    <t>2025NE00041217</t>
  </si>
  <si>
    <t>154503263522025NE000468</t>
  </si>
  <si>
    <t>CONTRATACAO DE EMPRESA ESPECIALIZADA PARA A PRESTACAO DE SERVICOS CONTINUADOS DEMANUTENCAO PREVENTIVA E CORRETIVA NOS SISTEMAS DE AR-CONDICIONADO CENTRAL</t>
  </si>
  <si>
    <t>2025NE00046817</t>
  </si>
  <si>
    <t>154503263522025NE000481</t>
  </si>
  <si>
    <t>2025NE00048116</t>
  </si>
  <si>
    <t>23006.014461/2025-71</t>
  </si>
  <si>
    <t>154503263522025NE000506</t>
  </si>
  <si>
    <t>AQUISICAO DE INSUMOS DE JARDINAGEM</t>
  </si>
  <si>
    <t>VALE VERDE HORTO CENTER LTDA</t>
  </si>
  <si>
    <t>2025NE00050631</t>
  </si>
  <si>
    <t>154503263522025NE000543</t>
  </si>
  <si>
    <t>2025NE00054316</t>
  </si>
  <si>
    <t>23006.005884/2025-09</t>
  </si>
  <si>
    <t>154503263522025NE000474</t>
  </si>
  <si>
    <t>RECARGAS DE EXTINTORES DE INCENDIO E TESTES HIDROSTATICOS DE MANGUEIRAS DE INCENDIO</t>
  </si>
  <si>
    <t>CLS EXTINTORES E ENGENHARIA DE COMBATE A INCENDIO LTDA</t>
  </si>
  <si>
    <t>2025NE00047417</t>
  </si>
  <si>
    <t>154503263522025NE000475</t>
  </si>
  <si>
    <t>2025NE00047504</t>
  </si>
  <si>
    <t>06/11/2025</t>
  </si>
  <si>
    <t>23006.013131/2025-69</t>
  </si>
  <si>
    <t>154503263522025NE000502</t>
  </si>
  <si>
    <t>CONTRATACAO DE EMPRESA ESPECIALIZADA PARA EXECUCAO DOS SERVICOS TECNICOS DE SUPERVISAO E APOIO A FISCALIZACAO DA OBRA DE CONSTRUCAO DE PASSARELA QUE IRA INTERLIGAR AS UNIDADES SEDE E TAMANDUATEHY DO CAMPUS SANTO ANDRE DA UFABC.</t>
  </si>
  <si>
    <t>MERITO INFRAESTRUTURA E CONSULTORIA LTDA</t>
  </si>
  <si>
    <t>2025NE00050205</t>
  </si>
  <si>
    <t>23006.011170/2023-60</t>
  </si>
  <si>
    <t>154503263522025NE000426</t>
  </si>
  <si>
    <t>CONTRATACAO DE EMPRESA ESPECIALIZADA PARA AS OBRAS DE ADEQUACOES E COMPLEMENTACOES DOS SISTEMAS DE PROTECAO E COMBATE A INCENDIOS (SPCI) DO CAMPUS SAO BERNARDO DO CAMPO.ATESTO QUE O EMPENHO ESTA EM CONSONANCIA COM A PORTARIA CONJUNTA MF/MPO/MGI/CGU/SRI-PR Nº 111/2024</t>
  </si>
  <si>
    <t>DANTAS ENGENHARIA E CONSTRUCAO LTDA</t>
  </si>
  <si>
    <t>2025NE00042692</t>
  </si>
  <si>
    <t>23006.023848/2023-57</t>
  </si>
  <si>
    <t>154503263522025NE000493</t>
  </si>
  <si>
    <t>CONTRATACAO DE SERVICOS DE FORNECIMENTO, INSTALACAO E CERTIFICACAO DE CABEAMENTO OPTICO E DE CABEAMENTO ESTRUTURADO METALICO PARA OS CAMPI DE SANTO ANDRE E SAO BERNARDO DO CAMPO DA UFABC</t>
  </si>
  <si>
    <t>ALFA TELECOM ENGENHARIA E TECNOLOGIA EM REDES LTDA</t>
  </si>
  <si>
    <t>2025NE00049392</t>
  </si>
  <si>
    <t>23006.012894/2022-40</t>
  </si>
  <si>
    <t>154503263522025NE000012</t>
  </si>
  <si>
    <t>PRESTACAO DE SERVICOS DE ZELADORIA E AJUDANTES GERAIS NA UFABC.</t>
  </si>
  <si>
    <t>2025NE00001201</t>
  </si>
  <si>
    <t>154503263522025NE000084</t>
  </si>
  <si>
    <t>2025NE00008401</t>
  </si>
  <si>
    <t>154503263522025NE000197</t>
  </si>
  <si>
    <t>CONTRATACAO DE EMPRESA PARA PRESTACAO DE SERVICOS DE ZELADORIA E AJUDANTES GERAIS NA UFABC</t>
  </si>
  <si>
    <t>2025NE00019701</t>
  </si>
  <si>
    <t>154503263522025NE000518</t>
  </si>
  <si>
    <t>2025NE00051801</t>
  </si>
  <si>
    <t>23006.007369/2023-93</t>
  </si>
  <si>
    <t>154503263522025NE000011</t>
  </si>
  <si>
    <t>CONTRATACAO DE EMPRESA DE VIGILANCIA PATRIMONIAL DESARMADA</t>
  </si>
  <si>
    <t>MRS SEGURANCA E VIGILANCIA PATRIMONIAL LTDA</t>
  </si>
  <si>
    <t>33903703</t>
  </si>
  <si>
    <t>VIGILANCIA OSTENSIVA</t>
  </si>
  <si>
    <t>2025NE00001103</t>
  </si>
  <si>
    <t>07/03/2025</t>
  </si>
  <si>
    <t>23006.018111/2021-51</t>
  </si>
  <si>
    <t>154503263522025NE000080</t>
  </si>
  <si>
    <t>PRESTACAO DE SERVICOS CONTINUOS DE PORTARIA</t>
  </si>
  <si>
    <t>PROGRIDA - PRESTACAO DE SERVICOS LTDA</t>
  </si>
  <si>
    <t>2025NE00008001</t>
  </si>
  <si>
    <t>154503263522025NE000118</t>
  </si>
  <si>
    <t>2025NE00011801</t>
  </si>
  <si>
    <t>154503263522025NE000292</t>
  </si>
  <si>
    <t>2025NE00029201</t>
  </si>
  <si>
    <t>154503263522025NE000415</t>
  </si>
  <si>
    <t>2025NE00041501</t>
  </si>
  <si>
    <t>154503263522025NE000079</t>
  </si>
  <si>
    <t>2025NE00007903</t>
  </si>
  <si>
    <t>154503263522025NE000117</t>
  </si>
  <si>
    <t>CONTRATACAO DE EMPRESA DE VIGILANCIA PATRIMONIAL DESARMADA.</t>
  </si>
  <si>
    <t>2025NE00011703</t>
  </si>
  <si>
    <t>30/04/2025</t>
  </si>
  <si>
    <t>154503263522025NE000147</t>
  </si>
  <si>
    <t>LOGICA SEGURANCA E VIGILANCIA LTDA</t>
  </si>
  <si>
    <t>2025NE00014703</t>
  </si>
  <si>
    <t>154503263522025NE000405</t>
  </si>
  <si>
    <t>2025NE00040503</t>
  </si>
  <si>
    <t>154503263522025NE000420</t>
  </si>
  <si>
    <t>2025NE00042003</t>
  </si>
  <si>
    <t>23006.003882/2025-77</t>
  </si>
  <si>
    <t>154503263522025NE000092</t>
  </si>
  <si>
    <t>CONTRATACAO DE LICENCAS DE STREAMYARD</t>
  </si>
  <si>
    <t>MARIELLA BATARRA MIAN ZOTELLI</t>
  </si>
  <si>
    <t>33904006</t>
  </si>
  <si>
    <t>LOCACAO DE SOFTWARES</t>
  </si>
  <si>
    <t>2025NE00009206</t>
  </si>
  <si>
    <t>12/09/2025</t>
  </si>
  <si>
    <t>23006.014196/2025-21</t>
  </si>
  <si>
    <t>154503263522025NE000409</t>
  </si>
  <si>
    <t>AQUISICAO DE UM SMARTPHONE DE ALTO DESEMPENHO E UM CARREGADOR</t>
  </si>
  <si>
    <t>NEXUS PRODUTOS E SERVICOS LTDA</t>
  </si>
  <si>
    <t>44905206</t>
  </si>
  <si>
    <t>APARELHOS E EQUIPAMENTOS DE COMUNICACAO</t>
  </si>
  <si>
    <t>2025NE00040906</t>
  </si>
  <si>
    <t>154503263522025NE000410</t>
  </si>
  <si>
    <t>AQUISICAO DE UM SMARTPHONE DE ALTO DESEMPENHO E UM CARREGADOR.</t>
  </si>
  <si>
    <t>50.861.265 GABRIEL BARROS DOS SANTOS</t>
  </si>
  <si>
    <t>2025NE00041006</t>
  </si>
  <si>
    <t>23006.009059/2025-75</t>
  </si>
  <si>
    <t>154503263522025NE000556</t>
  </si>
  <si>
    <t>AQUISICAO DE CERTIFICADOS DIGITAIS E FORNECIMENTO DE TOKENS - 2025</t>
  </si>
  <si>
    <t>SERVICO FEDERAL DE PROCESSAMENTO DE DADOS (SERPRO)</t>
  </si>
  <si>
    <t>33904023</t>
  </si>
  <si>
    <t>EMISSAO DE CERTIFICADOS DIGITAIS</t>
  </si>
  <si>
    <t>2025NE00055623</t>
  </si>
  <si>
    <t>23006.001101/2024-29</t>
  </si>
  <si>
    <t>154503263522025NE000225</t>
  </si>
  <si>
    <t>CONTRATACAO DO SERVICO TURNITIN DE VERIFICACAO DE AUTENTICIDADE DE TRABALHOS ACADEMICOS.</t>
  </si>
  <si>
    <t>LEARNBASE GESTAO E CONSULTORIA EDUCACIONAL S.A.</t>
  </si>
  <si>
    <t>2025NE00022506</t>
  </si>
  <si>
    <t>23006.021463/2021-93</t>
  </si>
  <si>
    <t>154503263522025NE000030</t>
  </si>
  <si>
    <t>CONTRATACAO DE SERVICOS DE TELEFONIA MOVEL</t>
  </si>
  <si>
    <t>TIM S A</t>
  </si>
  <si>
    <t>33903958</t>
  </si>
  <si>
    <t>SERVICOS DE TELECOMUNICACOES</t>
  </si>
  <si>
    <t>2025NE00003058</t>
  </si>
  <si>
    <t>154503263522025NE000031</t>
  </si>
  <si>
    <t>CONTRATACAO DE SERVICOS DE TELEFONIA MOVEL.</t>
  </si>
  <si>
    <t>33904014</t>
  </si>
  <si>
    <t>TELEFONIA FIXA E MOVEL - PACOTE DE COMUNICACAO DE DADOS</t>
  </si>
  <si>
    <t>2025NE00003114</t>
  </si>
  <si>
    <t>23006.005703/2023-74</t>
  </si>
  <si>
    <t>154503263522025NE000065</t>
  </si>
  <si>
    <t>CONTRATACAO DE SERVICO DE OUTSOURCING DE IMPRESSAO</t>
  </si>
  <si>
    <t>PASSERTI SERVICOS E COMERCIO DE PRODUTOS DE INFORMATICA</t>
  </si>
  <si>
    <t>33904004</t>
  </si>
  <si>
    <t>LOCACAO DE EQUIPAMENTOS DE TIC - IMPRESSORAS</t>
  </si>
  <si>
    <t>2025NE00006504</t>
  </si>
  <si>
    <t>23006.017087/2021-32</t>
  </si>
  <si>
    <t>154503263522025NE000068</t>
  </si>
  <si>
    <t>CONTRATACAO DE ENLACE DE DADOS SA - SBC</t>
  </si>
  <si>
    <t>VOGEL SOLUCOES EM TELECOMUNICACOES E INFORMATICA S.A.</t>
  </si>
  <si>
    <t>33904013</t>
  </si>
  <si>
    <t>COMUNICACAO DE DADOS E REDES EM GERAL</t>
  </si>
  <si>
    <t>2025NE00006813</t>
  </si>
  <si>
    <t>23006.007205/2020-13</t>
  </si>
  <si>
    <t>154503263522025NE000078</t>
  </si>
  <si>
    <t>LINK DE DADOS REDUNDANTE ENTRE OS CAMPI SANTO ANDRE E SAO BERNARDO</t>
  </si>
  <si>
    <t>MENDEX NETWORKS TELECOMUNICACOES LTDA</t>
  </si>
  <si>
    <t>2025NE00007813</t>
  </si>
  <si>
    <t>23006.007309/2020-28</t>
  </si>
  <si>
    <t>154503263522025NE000113</t>
  </si>
  <si>
    <t>CONTRATACAO DE EMPRESA ESPECIALIZADA PARA MANUTENCAO DO ICECUBE.</t>
  </si>
  <si>
    <t>LCSTECH COMERCIAL LTDA</t>
  </si>
  <si>
    <t>33904011</t>
  </si>
  <si>
    <t>SUPORTE DE INFRAESTRUTURA DE TIC</t>
  </si>
  <si>
    <t>2025NE00011311</t>
  </si>
  <si>
    <t>154503263522025NE000126</t>
  </si>
  <si>
    <t>CONTRATACAO DE EMPRESA ESPECIALIZADA PARA MANUTENCAO DO ICECUBE</t>
  </si>
  <si>
    <t>2025NE00012611</t>
  </si>
  <si>
    <t>154503263522025NE000150</t>
  </si>
  <si>
    <t>2025NE00015004</t>
  </si>
  <si>
    <t>154503263522025NE000166</t>
  </si>
  <si>
    <t>2025NE00016613</t>
  </si>
  <si>
    <t>23006.005840/2024-90</t>
  </si>
  <si>
    <t>154503263522025NE000217</t>
  </si>
  <si>
    <t>AQUISICAO DE LICENCA DE WINDOWS SERVER</t>
  </si>
  <si>
    <t>SOLO NETWORK BRASIL S.A.</t>
  </si>
  <si>
    <t>44904005</t>
  </si>
  <si>
    <t>AQUISICAO DE SOFTWARE PRONTO</t>
  </si>
  <si>
    <t>2025NE00021705</t>
  </si>
  <si>
    <t>23006.011802/2024-76</t>
  </si>
  <si>
    <t>154503263522025NE000289</t>
  </si>
  <si>
    <t>AQUISICAO DE SWITCH DE NUCLEO</t>
  </si>
  <si>
    <t>SEGER COMERCIAL IMPORTADORA E EXPORTADORA S.A</t>
  </si>
  <si>
    <t>44905237</t>
  </si>
  <si>
    <t>EQUIPAMENTOS DE TIC - ATIVOS DE REDE</t>
  </si>
  <si>
    <t>2025NE00028937</t>
  </si>
  <si>
    <t>23006.011648/2024-32</t>
  </si>
  <si>
    <t>154503263522025NE000344</t>
  </si>
  <si>
    <t>AQUISICAO DE EQUIPAMENTOS DE AUDIO</t>
  </si>
  <si>
    <t>ELETROCOISAS COMPONENTES ELETRO-ELETRONICOS LTDA</t>
  </si>
  <si>
    <t>2025NE00034433</t>
  </si>
  <si>
    <t>154503263522025NE000345</t>
  </si>
  <si>
    <t>ISALTEC COMERCIO DE INSTRUMENTOS DE MEDICAO LTDA</t>
  </si>
  <si>
    <t>2025NE00034533</t>
  </si>
  <si>
    <t>154503263522025NE000346</t>
  </si>
  <si>
    <t>AUDIOVISAO ELETRO E CENTRAL DE PRODUTOS LTDA</t>
  </si>
  <si>
    <t>2025NE00034633</t>
  </si>
  <si>
    <t>154503263522025NE000347</t>
  </si>
  <si>
    <t>BSB COMERCIO E SERVICOS LTDA</t>
  </si>
  <si>
    <t>2025NE00034733</t>
  </si>
  <si>
    <t>23006.002828/2025-12</t>
  </si>
  <si>
    <t>154503263522025NE000373</t>
  </si>
  <si>
    <t>AQUISICAO DE EQUIPAMENTOS DE REDE</t>
  </si>
  <si>
    <t>2025NE00037337</t>
  </si>
  <si>
    <t>10/09/2025</t>
  </si>
  <si>
    <t>23006.002806/2025-44</t>
  </si>
  <si>
    <t>154503263522025NE000400</t>
  </si>
  <si>
    <t>AQUISICAO DE EQUIPAMENTOS PARA REDE SEM FIO</t>
  </si>
  <si>
    <t>2025NE00040037</t>
  </si>
  <si>
    <t>154503263522025NE000401</t>
  </si>
  <si>
    <t>AQUISICAO DE EQUIPAMENTOS PARA REDE SEM FIO.</t>
  </si>
  <si>
    <t>IBRASILL STORE, MIDIA, EDUCACIONAL E PARTICIPACOES LTD</t>
  </si>
  <si>
    <t>2025NE00040137</t>
  </si>
  <si>
    <t>154503263522025NE000402</t>
  </si>
  <si>
    <t>CFR SOLUCOES LTDA</t>
  </si>
  <si>
    <t>2025NE00040237</t>
  </si>
  <si>
    <t>23006.000519/2024-19</t>
  </si>
  <si>
    <t>154503263522025NE000411</t>
  </si>
  <si>
    <t>SERVICO TELEFONICO FIXO COMUTADO</t>
  </si>
  <si>
    <t>TELEFONICA BRASIL S.A.</t>
  </si>
  <si>
    <t>2025NE00041158</t>
  </si>
  <si>
    <t>23006.018178/2025-19</t>
  </si>
  <si>
    <t>154503263522025NE000437</t>
  </si>
  <si>
    <t>PROCESSO DE COMPRA PARA PAGAMENTO DE SERVICOS DE CONSERTO DE TELEFONE</t>
  </si>
  <si>
    <t>SAGITEL TELECOM SERVICOS DE TELEFONIA LTDA</t>
  </si>
  <si>
    <t>33909312</t>
  </si>
  <si>
    <t>RESSARCIMENTO DE PRESTACAO DE SERVICOS</t>
  </si>
  <si>
    <t>2025NE00043712</t>
  </si>
  <si>
    <t>23006.000376/2019-88</t>
  </si>
  <si>
    <t>154503263522025NE000509</t>
  </si>
  <si>
    <t>CONTRATACAO DE SERVICO DE SUPORTE DA CENTRAL TELEFONICA PABX.</t>
  </si>
  <si>
    <t>3CORP TECHNOLOGY INFRAESTRUTURA DE TELECOM LTDA.</t>
  </si>
  <si>
    <t>2025NE00050911</t>
  </si>
  <si>
    <t>154503263522025NE000522</t>
  </si>
  <si>
    <t>2025NE00052258</t>
  </si>
  <si>
    <t>23006.014679/2025-26</t>
  </si>
  <si>
    <t>154503263522025NE000296</t>
  </si>
  <si>
    <t>AQUISICAO DE COMPUTADORES, NOTEBOOKS E MONITORES</t>
  </si>
  <si>
    <t>TORINO INFORMATICA LTDA..</t>
  </si>
  <si>
    <t>2025NE00029641</t>
  </si>
  <si>
    <t>154503263522025NE000297</t>
  </si>
  <si>
    <t>2025NE00029741</t>
  </si>
  <si>
    <t>23006.007752/2022-61</t>
  </si>
  <si>
    <t>154503263522025NE000081</t>
  </si>
  <si>
    <t>LINK REDUNDANTE COM O PTT</t>
  </si>
  <si>
    <t>2025NE00008113</t>
  </si>
  <si>
    <t>24/03/2025</t>
  </si>
  <si>
    <t>154503263522025NE000098</t>
  </si>
  <si>
    <t>2025NE00009813</t>
  </si>
  <si>
    <t>23006.010960/2025-90</t>
  </si>
  <si>
    <t>154503263522025NE000369</t>
  </si>
  <si>
    <t>CONTRATACAO DE SOLUCAO DE SEGURANCA DE PERIMETRO (FIREWALL)</t>
  </si>
  <si>
    <t>APPROACH TECNOLOGIA LTDA</t>
  </si>
  <si>
    <t>2025NE00036937</t>
  </si>
  <si>
    <t>154503263522025NE000370</t>
  </si>
  <si>
    <t>2025NE00037005</t>
  </si>
  <si>
    <t>154503263522025NE000371</t>
  </si>
  <si>
    <t>2025NE00037137</t>
  </si>
  <si>
    <t>154503263522025NE000372</t>
  </si>
  <si>
    <t>2025NE00037248</t>
  </si>
  <si>
    <t>23006.009884/2025-70</t>
  </si>
  <si>
    <t>154503263522025NE000527</t>
  </si>
  <si>
    <t>CONTRATACAO DE SERVICOS DE SUPORTE E MANUTENCAO PARA O EQUIPAMENTO DE BACKUP TAPE LIBRARY IBM TS4300</t>
  </si>
  <si>
    <t>IBM BRASIL-INDUSTRIA MAQUINAS E SERVICOS LIMI</t>
  </si>
  <si>
    <t>33904012</t>
  </si>
  <si>
    <t>MANUTENCAO E CONSERVACAO DE EQUIPAMENTOS DE TIC</t>
  </si>
  <si>
    <t>2025NE00052712</t>
  </si>
  <si>
    <t>23006.002713/2022-77</t>
  </si>
  <si>
    <t>154503263522025NE000014</t>
  </si>
  <si>
    <t>CONTRATACAO DE PESSOA JURIDICA ESPECIALIZADA PARA FORNECIMENTO DE APOLICE DE SEGURO PREDIAL PARA COBERTURA DOS MOBILIARIOS, EQUIPAMENTOS, INSTALACOES E DAS EDIFICACOES PERTENCENTES A UFABC.</t>
  </si>
  <si>
    <t>AXA SEGUROS S.A.</t>
  </si>
  <si>
    <t>2025NE00001469</t>
  </si>
  <si>
    <t>01/08/2025</t>
  </si>
  <si>
    <t>154503263522025NE000326</t>
  </si>
  <si>
    <t>2025NE00032669</t>
  </si>
  <si>
    <t>23006.010241/2025-79</t>
  </si>
  <si>
    <t>154503263522025NE000348</t>
  </si>
  <si>
    <t>CONTRATACAO DE SEGURO TOTAL PARA A FROTA DE VEICULOS PERTENCENTES A FUNDACAO UNIVERSIDADE FEDERAL DO ABC - UFABC</t>
  </si>
  <si>
    <t>SEGUROS SURA S.A.</t>
  </si>
  <si>
    <t>2025NE00034869</t>
  </si>
  <si>
    <t>23006.011592/2025-05</t>
  </si>
  <si>
    <t>154503263522025NE000488</t>
  </si>
  <si>
    <t>PRESTACAO DE SERVICO DE SEGURO DE ACIDENTES PESSOAIS COLETIVOS PARA ALUNOS DA GRADUACAO, QUE ESTEJAM REGULARMENTE MATRICULADOS NOS CURSOS DE LICENCIATURA</t>
  </si>
  <si>
    <t>GENTE SEGURADORA SA</t>
  </si>
  <si>
    <t>2025NE00048869</t>
  </si>
  <si>
    <t>23006.027615/2022-42</t>
  </si>
  <si>
    <t>154503263522025NE000032</t>
  </si>
  <si>
    <t>JUROS DE MULTA</t>
  </si>
  <si>
    <t>33903937</t>
  </si>
  <si>
    <t>JUROS E MULTA DE MORA</t>
  </si>
  <si>
    <t>2025NE00003237</t>
  </si>
  <si>
    <t>154503263522025NE000086</t>
  </si>
  <si>
    <t>JUROS E MULTA.</t>
  </si>
  <si>
    <t>2025NE00008637</t>
  </si>
  <si>
    <t>154503263522025NE000090</t>
  </si>
  <si>
    <t>2025NE00009037</t>
  </si>
  <si>
    <t>154503263522025NE000140</t>
  </si>
  <si>
    <t>PRESTACAO DE SERVICOS CONTINUOS DE MANUTENCAO PREVENTIVA, CORRETIVA E PREDITIVA PREDIAL COM FORNECIMENTO DE MAO-DE-OBRA NOS CAMPUS DA FUNDACAO UNIVERSIDADE FEDERAL DO ABC - JUROS E MULTA SANTO ANDRE</t>
  </si>
  <si>
    <t>MUNICIPIO DE SANTO ANDRE</t>
  </si>
  <si>
    <t>2025NE00014037</t>
  </si>
  <si>
    <t>154503263522025NE000141</t>
  </si>
  <si>
    <t>PRESTACAO DE SERVICOS CONTINUOS DE MANUTENCAO PREVENTIVA, CORRETIVA E PREDITIVA PREDIAL COM FORNECIMENTO DE MAO-DE-OBRA NOS CAMPUS DA FUNDACAO UNIVERSIDADE FEDERAL DO ABC - JUROS E MULTA SAO BERNARDO.</t>
  </si>
  <si>
    <t>2025NE00014137</t>
  </si>
  <si>
    <t>154503263522025NE000139</t>
  </si>
  <si>
    <t>JUROS  E MULTA - CONTRATACAO DA CONCESSIONARIA DE ABASTECIMENTO DE AGUA E COLETA DE ESGOTO DA COMPANHIA DE SANEAMENTO BASICO DO ESTADO DE SAO PAULO- SABESP, PARA ATENDIMENTO AS DEMANDAS DA UNIDADE SEDE DA UFABC EM SANTO ANDRE E UNIDADE TAMANDUATEHY.</t>
  </si>
  <si>
    <t>2025NE00013937</t>
  </si>
  <si>
    <t>154503263522025NE000143</t>
  </si>
  <si>
    <t>CONTRATACAO DA CONCESSIONARIA DE ABASTECIMENTO DE AGUA E COLETA DE ESGOTO DA COMPANHIA DE SANEAMENTO BASICO DO ESTADO DE SAO PAULO- SABESP, PARA ATENDIMENTO AS DEMANDAS DA UNIDADE SEDE DA UFABC EM SANTO ANDRE E UNIDADE TAMANDUATEHY - JUROS E MULTA.</t>
  </si>
  <si>
    <t>2025NE00014337</t>
  </si>
  <si>
    <t>154503263522025NE000159</t>
  </si>
  <si>
    <t>JUROS E MULTA</t>
  </si>
  <si>
    <t>2025NE00015937</t>
  </si>
  <si>
    <t>154503263522025NE000164</t>
  </si>
  <si>
    <t>2025NE00016437</t>
  </si>
  <si>
    <t>154503263522025NE000165</t>
  </si>
  <si>
    <t>CONTRATACAO DA CONCESSIONARIA DE DISTRIBUICAO DE ENERGIA ELETRICA ENEL DISTRIBUICAO SAO PAULO PARA O FORNECIMENTO DE ENERGIA ELETRICA, ASSIM COMO, PARA O USO DO SISTEMA DE DISTRIBUICAO, EM ATENDIMENTO AS DEMANDAS DO CAMPUS SAO BERNARDO DO CAMPO DA UFABC.</t>
  </si>
  <si>
    <t>2025NE00016537</t>
  </si>
  <si>
    <t>23006.023932/2024-51</t>
  </si>
  <si>
    <t>154503263522025NE000170</t>
  </si>
  <si>
    <t>CONTRATACAO DE EMPRESA ESPECIALIZADA NA PRESTACAO DE SERVICOS DE SEGURO DE TRANSPORTE INTERNACIONAL PARA AS CARGAS IMPORTADAS PELA UFABC.</t>
  </si>
  <si>
    <t>2025NE00017069</t>
  </si>
  <si>
    <t>154503263522025NE000172</t>
  </si>
  <si>
    <t>2025NE00017216</t>
  </si>
  <si>
    <t>23006.001382/2014-48</t>
  </si>
  <si>
    <t>154503263522025NE000175</t>
  </si>
  <si>
    <t>CONTRATACAO DE EMPRESA ESPECIALIZADA DE CONSTRUCAO CIVIL PARA EXECUCAO DAS OBRAS DO BLOCO ANEXO DO CAMPUS SANTO ANDRE DA UNIVERSIDADE FEDERAL DO ABC- UFABC - JUROS E MULTA</t>
  </si>
  <si>
    <t>2025NE00017537</t>
  </si>
  <si>
    <t>154503263522025NE000179</t>
  </si>
  <si>
    <t>JUROS E MULTA CONTRATACAO DA CONCESSIONARIA DE DISTRIBUICAO DE ENERGIA ELETRICA ENEL DISTRIBUICAO SAO PAULO PARA O FORNECIMENTO DE ENERGIA ELETRICA, ASSIM COMO, PARA O USO DO SISTEMA DE DISTRIBUICAO, EM ATENDIMENTO AS DEMANDAS DO CAMPUS SAO BERNARDO DO CAMPO DA UFABC.</t>
  </si>
  <si>
    <t>2025NE00017937</t>
  </si>
  <si>
    <t>23006.008095/2024-31</t>
  </si>
  <si>
    <t>154503263522025NE000176</t>
  </si>
  <si>
    <t>CONTRATACAO DE PESSOA JURIDICA ESPECIALIZADA PARA A PRESTACAO DE SERVICOS DE TRANSPORTE DE PASSAGEIROS DE FORMA EVENTUAL - MULTA E JUROS ATRASO DE INSS</t>
  </si>
  <si>
    <t>BEIJA FLOR LOCADORA DE VEICULOS LTDA</t>
  </si>
  <si>
    <t>2025NE00017637</t>
  </si>
  <si>
    <t>154503263522025NE000174</t>
  </si>
  <si>
    <t>JUROS E MULTA - CONTRATACAO DA CONCESSIONARIA DE ABASTECIMENTO DE AGUA E COLETA DE ESGOTO DA COMPANHIA DE SANEAMENTO BASICO DO ESTADO DE SAO PAULO- SABESP, PARA ATENDIMENTO AS DEMANDAS DA UNIDADE SEDE DA UFABC EM SANTO ANDRE E UNIDADE TAMANDUATEHY.</t>
  </si>
  <si>
    <t>2025NE00017437</t>
  </si>
  <si>
    <t>154503263522025NE000190</t>
  </si>
  <si>
    <t>CONTRATACAO DE EMPRESA DE VIGILANCIA PATRIMONIAL DESARMADA - CORRECAO MONETARIA, JUROS E MULTA</t>
  </si>
  <si>
    <t>2025NE00019037</t>
  </si>
  <si>
    <t>154503263522025NE000203</t>
  </si>
  <si>
    <t>PRESTACAO DE SERVICOS CONTINUOS DE PORTARIA - MULTA E JUROS</t>
  </si>
  <si>
    <t>2025NE00020337</t>
  </si>
  <si>
    <t>154503263522025NE000204</t>
  </si>
  <si>
    <t>33913937</t>
  </si>
  <si>
    <t>2025NE00020437</t>
  </si>
  <si>
    <t>154503263522025NE000243</t>
  </si>
  <si>
    <t>CONTRATACAO DA CONCESSIONARIA DE ABASTECIMENTO DE AGUA E COLETA DE ESGOTO DA COMPANHIA DE SANEAMENTO BASICO DO ESTADO DE SAO PAULO- SABESP, PARA ATENDIMENTO AS DEMANDAS DA UNIDADE SEDE DA UFABC EM SANTO ANDRE E UNIDADE TAMANDUATEHY - MULTA E JUROS</t>
  </si>
  <si>
    <t>2025NE00024337</t>
  </si>
  <si>
    <t>154503263522025NE000285</t>
  </si>
  <si>
    <t>CONTRATACAO DE EMPRESA ESPECIALIZADA PARA A PRESTACAO DE SERVICOS CONTINUADOS DE MANUTENCAO PREVENTIVA E CORRETIVA NOS SISTEMAS DE AR-CONDICIONADO CENTRAL (SISTEMA VRV, VRF E SELF), AGUA GELADA, FAN COIL, DE APARELHOS DE AR-CONDICIONADO INDIVIDUAIS TIPO SPLIT, JANELA, SISTEMAS DE EXAUSTAO E OUTROS COM FORNECIMENTO DE PECAS E MATERIAIS, PARA O CAMPUS DE SANTO ANDRE E DE SAO BERNARDO DO CAMPO DA UFABC -MULTAS E JUROS</t>
  </si>
  <si>
    <t>2025NE00028537</t>
  </si>
  <si>
    <t>154503263522025NE000286</t>
  </si>
  <si>
    <t>CONTRATACAO DE EMPRESA ESPECIALIZADA PARA A PRESTACAO DE SERVICOS CONTINUADOS DE MANUTENCAO PREVENTIVA E CORRETIVA NOS SISTEMAS DE AR-CONDICIONADO CENTRAL (SISTEMA VRV, VRF E SELF), AGUA GELADA, FAN COIL, DE APARELHOS DE AR-CONDICIONADO INDIVIDUAIS TIPO SPLIT, JANELA, SISTEMAS DE EXAUSTAO E OUTROS COM FORNECIMENTO DE PECAS E MATERIAIS, PARA O CAMPUS DE SANTO ANDRE E DE SAO BERNARDO DO CAMPO DA UFABC - CORRECAO MONETARIA, MULTA E JUROS</t>
  </si>
  <si>
    <t>2025NE00028637</t>
  </si>
  <si>
    <t>154503263522025NE000284</t>
  </si>
  <si>
    <t>CONTRATACAO DA CONCESSIONARIA DE DISTRIBUICAO DE ENERGIA ELETRICA ENEL DISTRIBUICAO SAO PAULO PARA O FORNECIMENTO DE ENERGIA ELETRICA, ASSIM COMO, PARA O USO DO SISTEMA DE DISTRIBUICAO, EM ATENDIMENTO AS DEMANDAS DO CAMPUS SAO BERNARDO DO CAMPO DA UFABC -  MULTA, JUROS E CORRECAO MONETARIA</t>
  </si>
  <si>
    <t>2025NE00028437</t>
  </si>
  <si>
    <t>154503263522025NE000312</t>
  </si>
  <si>
    <t>CONTRATACAO DA CONCESSIONARIA DE ABASTECIMENTO DE AGUA E COLETA DE ESGOTO DA COMPANHIA DE SANEAMENTO BASICO DO ESTADO DE SAO PAULO- SABESP, PARA ATENDIMENTO AS DEMANDAS DA UNIDADE SEDE DA UFABC EM SANTO ANDRE E UNIDADE TAMANDUATEHY. - MULTA, JUROS E CORRECAO MONETARIA</t>
  </si>
  <si>
    <t>2025NE00031237</t>
  </si>
  <si>
    <t>154503263522025NE000361</t>
  </si>
  <si>
    <t>PRESTACAO DE SERVICOS CONTINUOS DE MANUTENCAO PREVENTIVA, CORRETIVA E PREDITIVA PREDIAL COM FORNECIMENTO DE MAO-DE-OBRA NOS CAMPUS DA FUNDACAO UNIVERSIDADE FEDERAL DO ABCJUROS E MULTA</t>
  </si>
  <si>
    <t>2025NE00036137</t>
  </si>
  <si>
    <t>154503263522025NE000362</t>
  </si>
  <si>
    <t>2025NE00036237</t>
  </si>
  <si>
    <t>23006.005251/2024-10</t>
  </si>
  <si>
    <t>154503263522025NE000144</t>
  </si>
  <si>
    <t>CONTRATACAO DE EMPRESA ESPECIALIZADA PARA A PRESTACAO DE SERVICOS DE SEGURO DE ACIDENTES PESSOAIS COLETIVOS PARA ESTAGIARIOS DA FUNDACAO UNIVERSIDADE FEDERAL DO ABC</t>
  </si>
  <si>
    <t>2025NE00014469</t>
  </si>
  <si>
    <t>154503263522025NE000145</t>
  </si>
  <si>
    <t>2025NE00014569</t>
  </si>
  <si>
    <t>23006.011116/2024-03</t>
  </si>
  <si>
    <t>154503263522025NE000039</t>
  </si>
  <si>
    <t>CONTRATACAO DE PESSOA JURIDICA ESPECIALIZADA NA PRESTACAO DE SERVICOS TERCEIRIZADOS DE MOTORISTAS DE VEICULOS OFICIAIS PERTENCENTES A FROTA DA FUNDACAO UNIVERSIDADE FEDERAL DO ABC - UFABC, PARA TRANSPORTE DE PASSAGEIROS E CARGAS EM GERAL.</t>
  </si>
  <si>
    <t>PONTUAL SERVICOS GERAIS LTDA</t>
  </si>
  <si>
    <t>2025NE00003901</t>
  </si>
  <si>
    <t>23006.002529/2018-41</t>
  </si>
  <si>
    <t>154503263522025NE000054</t>
  </si>
  <si>
    <t>CONTRATACAO DE PESSOA JURIDICA ESPECIALIZADA PARA PRESTACAO DOS SERVICOS DE TRANSPORTE DE PASSAGEIROS, TRANSPORTE UNIVERSITARIO, DE FORMA CONTINUA, PARA ATENDIMENTO DOSDESLOCAMENTOS DA COMUNIDADE ACADEMICA DA FUNDACAO UNIVERSIDADE FEDERAL DO ABC - UFABC</t>
  </si>
  <si>
    <t>TRANSPORTES - TURISMO E SERVICOS JP GRANDINO LTDA</t>
  </si>
  <si>
    <t>33903303</t>
  </si>
  <si>
    <t>LOCACAO DE MEIOS DE TRANSPORTE</t>
  </si>
  <si>
    <t>2025NE00005403</t>
  </si>
  <si>
    <t>23006.005733/2020-38</t>
  </si>
  <si>
    <t>154503263522025NE000074</t>
  </si>
  <si>
    <t>CONTRATACAO DE PESSOA JURIDICA PARA A PRESTACAO DE SERVICOS DE IMPLANTACAO E OPERACAO DE SISTEMA INFORMATIZADO E INTEGRADO PARA GERENCIAMENTO DO ABASTECIMENTO DE COMBUSTIVEIS (ALCOOL, GASOLINA E DIESEL) E DE MANUTENCOES PREVENTIVAS E CORRETIVAS, POR MEIO DE REDE DE ESTABELECIMENTOS CREDENCIADOS, PARA OS VEICULOS PERTENCENTES A FROTA DA FUNDACAO UNIVERSIDADE FEDERAL DO ABC - UFABC.</t>
  </si>
  <si>
    <t>LINK CARD ADMINISTRADORA DE BENEFICIOS LTDA</t>
  </si>
  <si>
    <t>33903919</t>
  </si>
  <si>
    <t>MANUTENCAO E CONSERV. DE VEICULOS</t>
  </si>
  <si>
    <t>2025NE00007419</t>
  </si>
  <si>
    <t>33903925</t>
  </si>
  <si>
    <t>TAXA DE ADMINISTRACAO</t>
  </si>
  <si>
    <t>2025NE00007425</t>
  </si>
  <si>
    <t>2025NE00007479</t>
  </si>
  <si>
    <t>154503263522025NE000121</t>
  </si>
  <si>
    <t>2025NE00012119</t>
  </si>
  <si>
    <t>2025NE00012125</t>
  </si>
  <si>
    <t>2025NE00012179</t>
  </si>
  <si>
    <t>154503263522025NE000151</t>
  </si>
  <si>
    <t>CONTRATACAO DE PESSOA JURIDICA ESPECIALIZADA PARA PRESTACAO DOS SERVICOS DE TRANSPORTE DE PASSAGEIROS, TRANSPORTE UNIVERSITARIO, DE FORMA CONTINUA, PARA ATENDIMENTO DOS DESLOCAMENTOS DA COMUNIDADE ACADEMICA DA FUNDACAO UNIVERSIDADE FEDERAL DO ABC - UFABC</t>
  </si>
  <si>
    <t>2025NE00015103</t>
  </si>
  <si>
    <t>154503263522025NE000182</t>
  </si>
  <si>
    <t>CONTRATACAO DE PESSOA JURIDICA ESPECIALIZADA PARA PRESTACAO DOS SERVICOS DE TRANSPORTE DE PASSAGEIROS, TRANSPORTE UNIVERSITARIO, DE FORMA CONTINUA, PARA ATENDIMENTO DOS DESLOCAMENTOS DA COMUNIDADE ACADEMICA DA FUNDACAO UNIVERSIDADE FEDERAL DO ABC</t>
  </si>
  <si>
    <t>2025NE00018203</t>
  </si>
  <si>
    <t>154503263522025NE630016</t>
  </si>
  <si>
    <t>CONTRATACAO DE PESSOA JURIDICA ESPECIALIZADA PARA PRESTACAO DOS SERVICOS DE TRANSPORTE DE PASSAGEIROS, TRANSPORTE UNIVERSITARIO, DE FORMA CONTINUA, PARA ATENDIMENTO DOS DESLOCAMENTOS DA COMUNIDADE ACADEMICA DA FUNDACAO UNIVERSIDADE FEDERAL DO ABC - UFABCEMENDA</t>
  </si>
  <si>
    <t>2025NE63001603</t>
  </si>
  <si>
    <t>154503263522025NE000129</t>
  </si>
  <si>
    <t>CONTRATACAO DE PESSOA JURIDICA ESPECIALIZADA PARA A PRESTACAO DE SERVICOS DETRANSPORTE DE PASSAGEIROS DE FORMA EVENTUAL</t>
  </si>
  <si>
    <t>2025NE00012903</t>
  </si>
  <si>
    <t>154503263522025NE000239</t>
  </si>
  <si>
    <t>CONTRATACAO DE PESSOA JURIDICA ESPECIALIZADA PARA A PRESTACAO DE SERVICOS DE TRANSPORTE DE PASSAGEIROS DE FORMA EVENTUAL</t>
  </si>
  <si>
    <t>2025NE00023903</t>
  </si>
  <si>
    <t>154503263522025NE630018</t>
  </si>
  <si>
    <t>CONTRATACAO DE PESSOA JURIDICA ESPECIALIZADA PARA A PRESTACAO DE SERVICOS DE TRANSPORTE DE PASSAGEIROS DE FORMA EVENTUALEMENDA</t>
  </si>
  <si>
    <t>2025NE63001803</t>
  </si>
  <si>
    <t>154503263522025NE000529</t>
  </si>
  <si>
    <t>2025NE00052903</t>
  </si>
  <si>
    <t>23006.005439/2023-7</t>
  </si>
  <si>
    <t>154503263522025NE000111</t>
  </si>
  <si>
    <t>SOLICITACAO DE CONTRATACAO DE SERVICO DE TRANSPORTE RODOVIARIO PARA AS CARGAS IMPORTADAS PELA UFABC.</t>
  </si>
  <si>
    <t>2025NE00011174</t>
  </si>
  <si>
    <t>154503263522025NE000112</t>
  </si>
  <si>
    <t>2025NE00011201</t>
  </si>
  <si>
    <t>23006.004000/2025-91</t>
  </si>
  <si>
    <t>154503263522025NE600017</t>
  </si>
  <si>
    <t>DIARIAS NACIONAIS - PROPES</t>
  </si>
  <si>
    <t>33901414</t>
  </si>
  <si>
    <t>DIARIAS NO PAIS</t>
  </si>
  <si>
    <t>2025NE60001714</t>
  </si>
  <si>
    <t>154503263522025NE600018</t>
  </si>
  <si>
    <t>33903602</t>
  </si>
  <si>
    <t>DIARIAS A COLABORADORES EVENTUAIS NO PAIS</t>
  </si>
  <si>
    <t>2025NE60001802</t>
  </si>
  <si>
    <t>25/07/2025</t>
  </si>
  <si>
    <t>23006.015999/2025-01</t>
  </si>
  <si>
    <t>154503263522025NE600044</t>
  </si>
  <si>
    <t>PROCESSO PARA PAGAMENTO (REEMBOLSO) DE PASSAGENS TERRESTRES PARA ATENDER DEMANDA DA PROPES DE EXERCICIOS ANTERIORES</t>
  </si>
  <si>
    <t>2025NE60004493</t>
  </si>
  <si>
    <t>154503263522025NE600001</t>
  </si>
  <si>
    <t>2025NE60000114</t>
  </si>
  <si>
    <t>154503263522025NE600040</t>
  </si>
  <si>
    <t>2025NE60004002</t>
  </si>
  <si>
    <t>23006.008935/2025-46</t>
  </si>
  <si>
    <t>154503263522025NE600038</t>
  </si>
  <si>
    <t>DIARIAS 2025 - AUDITORIA</t>
  </si>
  <si>
    <t>2025NE60003814</t>
  </si>
  <si>
    <t>01/04/2025</t>
  </si>
  <si>
    <t>23006.007628/2025-48</t>
  </si>
  <si>
    <t>154503263522025NE600029</t>
  </si>
  <si>
    <t>DIARIAS 2025 - PROCURADORIA</t>
  </si>
  <si>
    <t>2025NE60002914</t>
  </si>
  <si>
    <t>23006.000368/2025-80</t>
  </si>
  <si>
    <t>154503263522025NE600002</t>
  </si>
  <si>
    <t>DIARIAS ACI - 2025</t>
  </si>
  <si>
    <t>2025NE60000214</t>
  </si>
  <si>
    <t>154503263522025NE000050</t>
  </si>
  <si>
    <t>33903301</t>
  </si>
  <si>
    <t>PASSAGENS PARA O PAIS</t>
  </si>
  <si>
    <t>2025NE00005001</t>
  </si>
  <si>
    <t>154503263522025NE000051</t>
  </si>
  <si>
    <t>2025NE00005102</t>
  </si>
  <si>
    <t>23006.005803/2025-62</t>
  </si>
  <si>
    <t>154503263522025NE600026</t>
  </si>
  <si>
    <t>PAGAMENTO (REEMBOLSO) DE PASSAGENS TERRESTRES PARA ATENDER AS DEMANDAS EM VIAGENS A SERVICO POR SERVIDORES, COLABORADORES E CONVIDADOS DA UFABC 2025.</t>
  </si>
  <si>
    <t>33909314</t>
  </si>
  <si>
    <t>RESSARCIMENTO DE PASSAGENS E DESP.C/LOCOMOCAO</t>
  </si>
  <si>
    <t>2025NE60002614</t>
  </si>
  <si>
    <t>154503263522025NE600027</t>
  </si>
  <si>
    <t>PAGAMENTO (REEMBOLSO) DE BAGAGENS DESPACHADAS EM VIAGENS A SERVICO POR SERVIDORES, COLABORADORES E CONVIDADOS DA UFABC DE 2025.</t>
  </si>
  <si>
    <t>2025NE60002714</t>
  </si>
  <si>
    <t>154503263522025NE000247</t>
  </si>
  <si>
    <t>CONTRATACAO DE EMPRESA ESPECIALIZADA PARA PRESTACAO DE SERVICOS DE AGENCIAMENTO DEVIAGENS PARA VOOS REGULARES DOMESTICOS E INTERNACIONAIS, DE FORMA A ATENDER A DEMANDADA FUNDACAO UNIVERSIDADE FEDERAL DO ABC.</t>
  </si>
  <si>
    <t>2025NE00024701</t>
  </si>
  <si>
    <t>154503263522025NE000248</t>
  </si>
  <si>
    <t>2025NE00024802</t>
  </si>
  <si>
    <t>154503263522025NE600036</t>
  </si>
  <si>
    <t>2025NE60003614</t>
  </si>
  <si>
    <t>154503263522025NE600031</t>
  </si>
  <si>
    <t>DIARIAS CMCC</t>
  </si>
  <si>
    <t>2025NE60003114</t>
  </si>
  <si>
    <t>154503263522025NE600014</t>
  </si>
  <si>
    <t>2025NE60001414</t>
  </si>
  <si>
    <t>154503263522025NE600016</t>
  </si>
  <si>
    <t>2025NE60001602</t>
  </si>
  <si>
    <t>23006.000531/2025-12</t>
  </si>
  <si>
    <t>154503263522025NE600003</t>
  </si>
  <si>
    <t>SOLICITACAO DE DIARIAS PARA SERVIDORES PROGRAD (DIARIA NACIONAL)</t>
  </si>
  <si>
    <t>2025NE60000314</t>
  </si>
  <si>
    <t>154503263522025NE600012</t>
  </si>
  <si>
    <t>2025NE60001202</t>
  </si>
  <si>
    <t>23006.000260/2025-97</t>
  </si>
  <si>
    <t>154503263522025NE600006</t>
  </si>
  <si>
    <t>DIARIAS PROEC 2025</t>
  </si>
  <si>
    <t>2025NE60000614</t>
  </si>
  <si>
    <t>154503263522025NE600007</t>
  </si>
  <si>
    <t>2025NE60000702</t>
  </si>
  <si>
    <t>24/02/2025</t>
  </si>
  <si>
    <t>23006.004157/2025-16</t>
  </si>
  <si>
    <t>154503263522025NE600022</t>
  </si>
  <si>
    <t>DIARIAS EDITORA - 2025</t>
  </si>
  <si>
    <t>2025NE60002214</t>
  </si>
  <si>
    <t>23006.009901/2025-79</t>
  </si>
  <si>
    <t>154503263522025NE600039</t>
  </si>
  <si>
    <t>DIARIAS NACIONAIS PARA SERVIDORES DA PRO-REITORIA DE ADMINISTRACAO (PROAD)</t>
  </si>
  <si>
    <t>2025NE60003914</t>
  </si>
  <si>
    <t>23006.000174/2025-84</t>
  </si>
  <si>
    <t>154503263522025NE600000</t>
  </si>
  <si>
    <t>PROPLADI - DIARIAS NACIONAL PARA SERVIDORES</t>
  </si>
  <si>
    <t>2025NE60000014</t>
  </si>
  <si>
    <t>23006.015595/2024-29</t>
  </si>
  <si>
    <t>154503263522025NE600045</t>
  </si>
  <si>
    <t>SOLICITACAO DE AFASTAMENTO A SERVICO COM ONUS - MARIA ISABEL MESQUITA VENDRAMINI DELCOLLI - CPF: 262.354.088-89</t>
  </si>
  <si>
    <t>2025NE60004593</t>
  </si>
  <si>
    <t>23006.006242/2025-19</t>
  </si>
  <si>
    <t>154503263522025NE600025</t>
  </si>
  <si>
    <t>DIARIAS PROAP 2025</t>
  </si>
  <si>
    <t>2025NE60002514</t>
  </si>
  <si>
    <t>154503263522025NE600046</t>
  </si>
  <si>
    <t>2025NE60004602</t>
  </si>
  <si>
    <t>154503263522025NE600009</t>
  </si>
  <si>
    <t>2025NE60000914</t>
  </si>
  <si>
    <t>23006.002039/2025-73</t>
  </si>
  <si>
    <t>154503263522025NE600013</t>
  </si>
  <si>
    <t>DIARIAS 2025 - PROPG - RECURSOS UFABC / PROPRIOS</t>
  </si>
  <si>
    <t>2025NE60001314</t>
  </si>
  <si>
    <t>23006.028813/2025-76</t>
  </si>
  <si>
    <t>154503263522025NE600048</t>
  </si>
  <si>
    <t>DIARIAS NACIONAIS PARA SERVIDORES 2025- SISTEMA DE BIBLIOTECAS-SISBI.</t>
  </si>
  <si>
    <t>2025NE60004814</t>
  </si>
  <si>
    <t>23006.004211/2025-23</t>
  </si>
  <si>
    <t>154503263522025NE600019</t>
  </si>
  <si>
    <t>DIARIAS NTI 2025</t>
  </si>
  <si>
    <t>2025NE60001914</t>
  </si>
  <si>
    <t>23006.003247/2025-90</t>
  </si>
  <si>
    <t>154503263522025NE600028</t>
  </si>
  <si>
    <t>DIARIAS 2025 - SPO - NACIONAIS PARA SERVIDORES</t>
  </si>
  <si>
    <t>2025NE60002814</t>
  </si>
  <si>
    <t>23006.004219/2025-90</t>
  </si>
  <si>
    <t>154503263522025NE600023</t>
  </si>
  <si>
    <t>DIARIAS NETEL - 2025</t>
  </si>
  <si>
    <t>2025NE60002314</t>
  </si>
  <si>
    <t>154503263522025NE600047</t>
  </si>
  <si>
    <t>DIARIAS 2025 - INOVAUFABC - NACIONAIS PARA SERVIDORES</t>
  </si>
  <si>
    <t>2025NE60004714</t>
  </si>
  <si>
    <t>23006.000492/2025-45</t>
  </si>
  <si>
    <t>154503263522025NE600004</t>
  </si>
  <si>
    <t>DESPESA DE DIARIAS DA SUGEPE 2025</t>
  </si>
  <si>
    <t>2025NE60000414</t>
  </si>
  <si>
    <t>154503263522025NE600005</t>
  </si>
  <si>
    <t>2025NE60000502</t>
  </si>
  <si>
    <t>20101</t>
  </si>
  <si>
    <t>PRESIDENCIA DA REPUBLICA</t>
  </si>
  <si>
    <t>23006.026953/2024-29</t>
  </si>
  <si>
    <t>154503263522025NE630001</t>
  </si>
  <si>
    <t>CELEBRACAO DE TERMO DE EXECUCAO DESCENTRALIZADA (TED) COM A CASA CIVIL - DIRETORIA DE DOCUMENTACAO HISTORICA (DDH) E CONTRATACAO DE FUNDACAO DE APOIO. COORDENADOR: CARLOS EDUARDO GIANETTI (PRO-REITORIA DE EXTENSAO E CULTURA) NOTA DE CREDITO 2025NC800001 Nº DE TRANSFERENCIA 975197</t>
  </si>
  <si>
    <t>2000</t>
  </si>
  <si>
    <t>ADMINISTRACAO DA UNIDADE - DESPESAS DIVERSAS</t>
  </si>
  <si>
    <t>1000A003VW</t>
  </si>
  <si>
    <t>VCNV0G21U0N</t>
  </si>
  <si>
    <t>168492</t>
  </si>
  <si>
    <t>2025NE63000165</t>
  </si>
  <si>
    <t>154503263522025NE630006</t>
  </si>
  <si>
    <t>2025NE63000665</t>
  </si>
  <si>
    <t>24901</t>
  </si>
  <si>
    <t>FUNDO NACIONAL DE DESENV.CIENT.E TECNOLOGICO</t>
  </si>
  <si>
    <t>23006.011429/2024-53</t>
  </si>
  <si>
    <t>154503263522025NE000366</t>
  </si>
  <si>
    <t>AQUISICAO DE CHILLER - FINEP REFIPENE - RESPONSAVEL PROF. FABIO FURLAN FERREIRA - NOTA DE CREDITO 2025NC000006 N°. DE TRANSF. 699853</t>
  </si>
  <si>
    <t>REFRIAC REFRIGERACAO E AR CONDICIONADO LTDA</t>
  </si>
  <si>
    <t>2095</t>
  </si>
  <si>
    <t>FOMENTO A PROJETOS DE IMPLANTACAO, RECUPERACAO E MODERNIZACAO DA INFRAESTRUTURA DE PESQUISA DAS INSTITUICOES PUBLICAS (CT-INFRA) - DESPESAS DIVERSAS</t>
  </si>
  <si>
    <t>1118000000</t>
  </si>
  <si>
    <t>2095V004A18</t>
  </si>
  <si>
    <t>233980</t>
  </si>
  <si>
    <t>2025NE00036638</t>
  </si>
  <si>
    <t>23006.011437/2024-08</t>
  </si>
  <si>
    <t>154503263522025NE000421</t>
  </si>
  <si>
    <t>AQUISICAO DE NOBREAK - FINEP REFIPENE - RESPONSAVEL PROF. FABIO FURLAN FERREIRA</t>
  </si>
  <si>
    <t>CM COMANDOS LINEARES LTDA</t>
  </si>
  <si>
    <t>2025NE00042130</t>
  </si>
  <si>
    <t>23006.011491/2024-45</t>
  </si>
  <si>
    <t>154503263522025NE630036</t>
  </si>
  <si>
    <t>AQUISICAO DE SERRA DE CORTE - FINEP REFIPENE - RESPONSAVEL PROF. JOSE JAVIER SAEZ ACUNA - NOTA DE CREDITO 2025NC000006 - Nº DE TRANSFERENCIA - 699853</t>
  </si>
  <si>
    <t>DP UNION INSTRUMENTACAO ANALITICA E CIENTIFICA LTDA</t>
  </si>
  <si>
    <t>2025NE63003638</t>
  </si>
  <si>
    <t>26101</t>
  </si>
  <si>
    <t>MINISTERIO DA EDUCACAO</t>
  </si>
  <si>
    <t>APOIO A CONSOLIDACAO, REESTRUTURACAO E MODERNIZACAO DAS INSTITUICOES FEDERAIS DE ENSINO SUPERIOR - DESPESAS DIVERSAS</t>
  </si>
  <si>
    <t>1000A0008U</t>
  </si>
  <si>
    <t>MSS25G41ML2</t>
  </si>
  <si>
    <t>229567</t>
  </si>
  <si>
    <t>449051-9</t>
  </si>
  <si>
    <t>12295671000A0008U449051        MSS25G41ML2</t>
  </si>
  <si>
    <t>MSS25G41NW5</t>
  </si>
  <si>
    <t>12295671000A0008U449051        MSS25G41NW5</t>
  </si>
  <si>
    <t>23006023618202126</t>
  </si>
  <si>
    <t>154503263522025NE000173</t>
  </si>
  <si>
    <t>TERMO DE COLABORACAO ENTRE A UFABC E A UNISANTOS. PROCESSOS VINCULADOS Nº23006.018421/2021-75 - TED Nº 10.572 - SIMEC E Nº23006.022854/2021-25 - ACORDO DE COLABORACAO.NOTA DE CREDITO 2025NC001411 - Nº TRANSFERENCIA 1AAFYA</t>
  </si>
  <si>
    <t>SOCIEDADE VISCONDE DE S LEOPOLDO</t>
  </si>
  <si>
    <t>20RJ</t>
  </si>
  <si>
    <t>PLANO ESTRATEGICO DE FORMACAO INICIAL E CONTINUADA DE PROFISSIONAIS DA EDUCACAO BASICA</t>
  </si>
  <si>
    <t>GFB55B56MSN</t>
  </si>
  <si>
    <t>229560</t>
  </si>
  <si>
    <t>2025NE00017365</t>
  </si>
  <si>
    <t>23006.003244/2025-56</t>
  </si>
  <si>
    <t>154503263522025NE630017</t>
  </si>
  <si>
    <t>CONTRATACAO DE EMPRESA ESPECIALIZADA DE CONSTRUCAO CIVIL PARA A CONSTRUCAO DOS BLOCOS CAPA E PI E ADEQUACAO DA AREA DO BOSQUE PARA ACESSO A VIA ANCHIETA NO CAMPUS SAO BERNARDO DO CAMPO DA UFABC, COM A ELABORACAO DOS RESPECTIVOS PROJETOS EXECUTIVOS.</t>
  </si>
  <si>
    <t>INCORPLAN ENGENHARIA LTDA</t>
  </si>
  <si>
    <t>2025NE63001791</t>
  </si>
  <si>
    <t>26234</t>
  </si>
  <si>
    <t>UNIVERSIDADE FEDERAL DO ESPIRITO SANTO</t>
  </si>
  <si>
    <t>FUNCIONAMENTO DE INSTITUICOES FEDERAIS DE ENSINO SUPERIOR - DESPESAS DIVERSAS</t>
  </si>
  <si>
    <t>1050A001PD</t>
  </si>
  <si>
    <t>MENSIG19GCN</t>
  </si>
  <si>
    <t>229913</t>
  </si>
  <si>
    <t>339036-9</t>
  </si>
  <si>
    <t>12299131050A001PD339036        MENSIG19GCN</t>
  </si>
  <si>
    <t>26242</t>
  </si>
  <si>
    <t>UNIVERSIDADE FEDERAL DE PERNAMBUCO</t>
  </si>
  <si>
    <t>18/07/2025</t>
  </si>
  <si>
    <t>23006.016817/2025-10</t>
  </si>
  <si>
    <t>154503263522025NE000301</t>
  </si>
  <si>
    <t>PAGAMENTO DE GRATIFICACAO POR ENCARGO DE CURSO OU CONCURSO (GECC) COM RECURSOS DESCENTRALIZADOS DA UFPE - UNIVERSIDADE FEDERAL DE PERNAMBUCO. SERVIDORA: MARCELA SORELLI CARNEIRO RAMOS</t>
  </si>
  <si>
    <t>MP012G0124N</t>
  </si>
  <si>
    <t>230185</t>
  </si>
  <si>
    <t>2025NE00030128</t>
  </si>
  <si>
    <t>26255</t>
  </si>
  <si>
    <t>UNIVERSIDADE FED.VALES JEQUITINHONHA E MUCURI</t>
  </si>
  <si>
    <t>23006.021294/2025-15</t>
  </si>
  <si>
    <t>154503263522025NE000427</t>
  </si>
  <si>
    <t>PAGAMENTO DE EXERCICIOS ANTERIORES REFERENTE A GRATIFICACAO POR ENCARGO DE CURSO OU CONCURSO (GECC) COM RECURSOS DESCENTRALIZADOS DA UFVJM - SERVIDOR: LUIZ FERNANDO GRESPAN SETZ.</t>
  </si>
  <si>
    <t>M20RKQ0177N</t>
  </si>
  <si>
    <t>229791</t>
  </si>
  <si>
    <t>33909236</t>
  </si>
  <si>
    <t>OUTROS SERVICOS DE TERCEIROS - PESSOA FISICA</t>
  </si>
  <si>
    <t>2025NE00042736</t>
  </si>
  <si>
    <t>26260</t>
  </si>
  <si>
    <t>UNIVERSIDADE FEDERAL DE ALFENAS</t>
  </si>
  <si>
    <t>23006.026100/2025-78</t>
  </si>
  <si>
    <t>154503263522025NE000486</t>
  </si>
  <si>
    <t>PAGAMENTO DE GECC COM RECURSOS DESCENTRALIZADOS DA UNIVERSIDADE FEDERAL DE ALFENAS (UNIFAL). SERVIDOR: THIAGO MARCONDES FARIA -  NOTA DE CREDITO 2025NC000006</t>
  </si>
  <si>
    <t>1050000358</t>
  </si>
  <si>
    <t>MDB21G0110N</t>
  </si>
  <si>
    <t>229620</t>
  </si>
  <si>
    <t>2025NE00048628</t>
  </si>
  <si>
    <t>26261</t>
  </si>
  <si>
    <t>UNIVERSIDADE FEDERAL DE ITAJUBA - MG</t>
  </si>
  <si>
    <t>M33DCG01G0N</t>
  </si>
  <si>
    <t>229641</t>
  </si>
  <si>
    <t>12296411000000000339036        M33DCG01G0N</t>
  </si>
  <si>
    <t>23006.016554/2025-31</t>
  </si>
  <si>
    <t>154503263522025NE000300</t>
  </si>
  <si>
    <t>PAGAMENTO DE GRATIFICACAO POR ENCARGO DE CURSO OU CONCURSO (GECC) COM RECURSOS DESCENTRALIZADOS DA UNIFEI - UNIVERSIDADE FEDERAL DE ITAJUBA. SERVIDOR: CLEBER FERNANDO COLLE</t>
  </si>
  <si>
    <t>2025NE00030028</t>
  </si>
  <si>
    <t>26262</t>
  </si>
  <si>
    <t>UNIVERSIDADE FEDERAL DE SAO PAULO</t>
  </si>
  <si>
    <t>23006.026269/2024-47</t>
  </si>
  <si>
    <t>154503263522025NE000136</t>
  </si>
  <si>
    <t>PAGAMENTO DE GECC COM RECURSOS DESCENTRALIZADOS DA UNIVERSIDADE FEDERAL DE SAO PAULO (UNIFESP) - VARIOS SERVIDORES - 2025NC000002</t>
  </si>
  <si>
    <t>1050000398</t>
  </si>
  <si>
    <t>M20RKG01UFN</t>
  </si>
  <si>
    <t>229668</t>
  </si>
  <si>
    <t>2025NE00013636</t>
  </si>
  <si>
    <t>26291</t>
  </si>
  <si>
    <t>FUND.COORD.DE APERF.DE PESSOAL NIVEL SUPERIOR</t>
  </si>
  <si>
    <t>154503263522025NE600020</t>
  </si>
  <si>
    <t>FORMACAO DE PROFESSORES E PROFISSIONAIS DA EDUCACAO BASICA</t>
  </si>
  <si>
    <t>1000A00239</t>
  </si>
  <si>
    <t>PCC92B5603N</t>
  </si>
  <si>
    <t>230550</t>
  </si>
  <si>
    <t>2025NE60002014</t>
  </si>
  <si>
    <t>154503263522025NE600021</t>
  </si>
  <si>
    <t>2025NE60002102</t>
  </si>
  <si>
    <t>23006.016190/2025-99</t>
  </si>
  <si>
    <t>154503263522025NE630002</t>
  </si>
  <si>
    <t>PROPG - PROAP/CAPES - NACIONAIS PARA SERVIDORESNOTA DE CREDITO 2025NC0000321 - TRANSFERENCIA 1AAMPE</t>
  </si>
  <si>
    <t>0487</t>
  </si>
  <si>
    <t>CONCESSAO DE BOLSAS DE ESTUDO NO PAIS</t>
  </si>
  <si>
    <t>1000A00237</t>
  </si>
  <si>
    <t>OCCCUO9414N</t>
  </si>
  <si>
    <t>230547</t>
  </si>
  <si>
    <t>2025NE63000214</t>
  </si>
  <si>
    <t>154503263522025NE630003</t>
  </si>
  <si>
    <t>PROPG - PROAP/CAPES - INTERNACIONAIS PARA SERVIDORESNOTA DE CREDITO 2025NC0000321 - TRANSFERENCIA 1AAMPE</t>
  </si>
  <si>
    <t>2025NE63000316</t>
  </si>
  <si>
    <t>154503263522025NE630004</t>
  </si>
  <si>
    <t>PROPG - PROAP/CAPES - NACIONAIS PARA COLABORADORESNOTA DE CREDITO 2025NC0000321 - TRANSFERENCIA 1AAMPE</t>
  </si>
  <si>
    <t>2025NE63000402</t>
  </si>
  <si>
    <t>'-8</t>
  </si>
  <si>
    <t>154503263522025NE500068</t>
  </si>
  <si>
    <t>REALIZACAO DO TEMPO-UNIVERSIDADE DO PARFOR-EQUIDADE - PROFA. SUZE PIZZANOTA DE CREDITO 2025NC000009 - Nº TRANSFERENCIA 1AATTU</t>
  </si>
  <si>
    <t>SUZE DE OLIVEIRA PIZA</t>
  </si>
  <si>
    <t>2025NE50006804</t>
  </si>
  <si>
    <t>154503263522025NE000328</t>
  </si>
  <si>
    <t>CONTRATACAO DE EMPRESA ESPECIALIZADA PARA PRESTACAO DE SERVICOS DE AGENCIAMENTO DE VIAGENS PARA VOOS REGULARES DOMESTICOS E INTERNACIONAIS, DE FORMA A ATENDER A DEMANDA DA FUNDACAO UNIVERSIDADE FEDERAL DO ABC.NOTA DE CREDITO - 2025NC000321Nº DE TRANSFERENCIA - 1AAMPE</t>
  </si>
  <si>
    <t>2025NE00032801</t>
  </si>
  <si>
    <t>23006.017880/2025-65</t>
  </si>
  <si>
    <t>154503263522025NE500080</t>
  </si>
  <si>
    <t>SOLICITACAO DE AUXILIO DESENVOLVIMENTO DE ESTUDOS - DISCENTE: LUANA MAMEDIO BARBOSA - EVD - EVENTO : ESTUDO DE CAMPO - SAO LUIZ DO MARANHAO - DISCENTE: LUANA MAMEDIO BARBOSA - CPF: 086.232.853-52</t>
  </si>
  <si>
    <t>LUANA MAMEDIO BARBOSA</t>
  </si>
  <si>
    <t>2025NE50008004</t>
  </si>
  <si>
    <t>23006.016803/2025-98</t>
  </si>
  <si>
    <t>154503263522025NE500083</t>
  </si>
  <si>
    <t>SOLICITACAO DE AUXILIO-EVENTO - DISCENTES DE EBM - EVENTO: COMPUTING IN CARDIOLOGY.NOTA DE CREDITO - 2025NC000321 Nº DE TRANSFERENCIA 1AAMPE</t>
  </si>
  <si>
    <t>2025NE50008304</t>
  </si>
  <si>
    <t>23006.016828/2025-91</t>
  </si>
  <si>
    <t>154503263522025NE500082</t>
  </si>
  <si>
    <t>SOLICITACAO DE AUXILIO-EVENTO - DISCENTE: ANDRE KAZUO YASUI - CCM - EVENTO: SBGAMES 2025.NOTA DE CREDITO - 2025NC000321 Nº DE TRANSFERENCIA 1AAMPE</t>
  </si>
  <si>
    <t>ANDRE KAZUO YASUI</t>
  </si>
  <si>
    <t>2025NE50008204</t>
  </si>
  <si>
    <t>23006.018362/2025-69</t>
  </si>
  <si>
    <t>154503263522025NE500081</t>
  </si>
  <si>
    <t>SOLICITACAO DE AUXILIO EVENTO - DISCENTE: TAMIRES DOS SANTOS   CCM - EVENTO : 34TH IEEE INTERNATIONAL CONFERENCE ON ROBOT AND HUMAN INTERACTIVE COMMUNICATION (RO-MAN 2025).NOTA DE CREDITO - 2025NC000321 Nº DE TRANSFERENCIA 1AAMPE</t>
  </si>
  <si>
    <t>TAMIRES DOS SANTOS</t>
  </si>
  <si>
    <t>2025NE50008104</t>
  </si>
  <si>
    <t>23006.016775/2025-17</t>
  </si>
  <si>
    <t>154503263522025NE500096</t>
  </si>
  <si>
    <t>SOLICITACAO DE AUXILIO-EVENTO - DISCENTE: NATALIA MIGUEL BLANCO - CHS- EVENTO: 48º CONGRESSO BRASILEIRO DE CIENCIAS DA COMUNICACAO - INTERCOM 2025</t>
  </si>
  <si>
    <t>NATALIA MIGUEL BLANCO</t>
  </si>
  <si>
    <t>2025NE50009604</t>
  </si>
  <si>
    <t>23006.017162/2025-99</t>
  </si>
  <si>
    <t>154503263522025NE500097</t>
  </si>
  <si>
    <t>SOLICITACAO DE AUXILIO-EVENTO - DISCENTE: ANDRE DE JESUS TORRES - EPM - EVENTO: XVIII ENCONTRO DA ASSOCIACAO KEYNESIANA BRASILEIRA</t>
  </si>
  <si>
    <t>ANDRE DE JESUS TORRES</t>
  </si>
  <si>
    <t>2025NE50009704</t>
  </si>
  <si>
    <t>23006.017174/2025-13</t>
  </si>
  <si>
    <t>154503263522025NE500098</t>
  </si>
  <si>
    <t>SOLICITACAO DE AUXILIO-EVENTO - DISCENTE: JUAN ALEXANDER SALAZAR SILVA - FIL - EVENTO: X ENCONTRO DO GT DELEUZE E GUATTARI</t>
  </si>
  <si>
    <t>JUAN ALEXANDER SALAZAR SILVA</t>
  </si>
  <si>
    <t>2025NE50009804</t>
  </si>
  <si>
    <t>23006.017336/2025-13</t>
  </si>
  <si>
    <t>154503263522025NE500099</t>
  </si>
  <si>
    <t>SOLICITACAO DE AUXILIO-EVENTO - DISCENTES DE EVD - EVENTO: VIII SIMPOSIO DE TERMITOLOGIA</t>
  </si>
  <si>
    <t>2025NE50009904</t>
  </si>
  <si>
    <t>23006.017522/2025-52</t>
  </si>
  <si>
    <t>154503263522025NE500107</t>
  </si>
  <si>
    <t>SOLICITACAO DE AUXILIO EVENTO - DICENTE: EMILIA MORI SARTI FERNANDES - EPM - EVENTO : XVIII ENCONTRO DA ASSOCIACAO KEYNESIANA BRASILEIRA 2025</t>
  </si>
  <si>
    <t>EMILIA MORI SARTI FERNANDES</t>
  </si>
  <si>
    <t>2025NE50010704</t>
  </si>
  <si>
    <t>23006.018402/2025-72</t>
  </si>
  <si>
    <t>154503263522025NE500105</t>
  </si>
  <si>
    <t>SOLICITACAO DE AUXILIO-PUBLICACAO - DOCENTE: JESUS PASCUAL MENA CHALCO -CCM PUBLICACAO - REVISTA NATURES SPRINGER.</t>
  </si>
  <si>
    <t>JESUS PASCUAL MENA CHALCO</t>
  </si>
  <si>
    <t>2025NE50010501</t>
  </si>
  <si>
    <t>23006.018405/2025-14</t>
  </si>
  <si>
    <t>154503263522025NE500095</t>
  </si>
  <si>
    <t>SOLICITACAO PARA INSCRICAO DE EVENTO - DOCENTE: MONICA YUKIE KUWAHARA - EVENTO : 2025 - HDCA CONFERENCE</t>
  </si>
  <si>
    <t>MONICA YUKIE KUWAHARA</t>
  </si>
  <si>
    <t>2025NE50009501</t>
  </si>
  <si>
    <t>23006.018620/2025-15</t>
  </si>
  <si>
    <t>154503263522025NE500106</t>
  </si>
  <si>
    <t>SOLICITACAO DE AUXILIO EVENTO - DISCENTE: ARTHUR REIS MARTINS  ENE - EVENTO :49TH APIMONDIA.</t>
  </si>
  <si>
    <t>ARTHUR REIS MARTINS</t>
  </si>
  <si>
    <t>2025NE50010604</t>
  </si>
  <si>
    <t>23006.018745/2025-37</t>
  </si>
  <si>
    <t>154503263522025NE500094</t>
  </si>
  <si>
    <t>SOLICITACAO PARA INSCRICAO DE EVENTO - DOCENTE: IVAN FILIPE FERNANDES - EVENTO : V CONGRESSO INTERNACIONAL DA ABRE</t>
  </si>
  <si>
    <t>IVAN FILIPE DE ALMEIDA LOPES FERNANDES</t>
  </si>
  <si>
    <t>2025NE50009401</t>
  </si>
  <si>
    <t>23006.016946/2025-08</t>
  </si>
  <si>
    <t>154503263522025NE500118</t>
  </si>
  <si>
    <t>SOLICITACAO DE AUXILIO-EVENTO - DISCENTES DE BIS - EVENTO: XLVIII REUNIAO ANUAL DA SOCIEDADE BRASILEIRA DE NEUROCIENCIAS E COMPORTAMENTO   SBNEC</t>
  </si>
  <si>
    <t>2025NE50011804</t>
  </si>
  <si>
    <t>23006.017064/2025-51</t>
  </si>
  <si>
    <t>154503263522025NE500114</t>
  </si>
  <si>
    <t>SOLICITACAO DE AUXILIO-EVENTO DISCENTE: RAQUEL HELENA QUINTINO DE OLIVEIRA - PGT - EVENTO: 48º CONGRESSO BRASILEIRO DE CIENCIAS DA COMUNICACAO - INTERCOM 2025</t>
  </si>
  <si>
    <t>RAQUEL HELENA QUINTINO DE OLIVEIRA</t>
  </si>
  <si>
    <t>2025NE50011404</t>
  </si>
  <si>
    <t>23006.017158/2025-21</t>
  </si>
  <si>
    <t>154503263522025NE500120</t>
  </si>
  <si>
    <t>SOLICITACAO DE AUXILIO-EVENTO - CHS - EVENTO: XVI SEMINARIO DA CATEDRA SERGIO VIEIRA DE MELLO - DISCENTE: LUIZA FERNANDES E SILVA - CPF: 026.521.480-79</t>
  </si>
  <si>
    <t>LUIZA FERNANDES E SILVA</t>
  </si>
  <si>
    <t>2025NE50012004</t>
  </si>
  <si>
    <t>23006.017198/2025-72</t>
  </si>
  <si>
    <t>154503263522025NE500112</t>
  </si>
  <si>
    <t>SOLICITACAO DE AUXILIO-EVENTO - DISCENTE: FERNANDA PINHEIRO DA SILVA - PGT - EVENTO: XII ENCONTRO NACIONAL DA ASSOCIACAO NACIONAL DE POS-GRADUACAO E PESQUISA EM AMBIENTE E SOCIEDADE (ENANPAS)</t>
  </si>
  <si>
    <t>FERNANDA PINHEIRO DA SILVA</t>
  </si>
  <si>
    <t>2025NE50011204</t>
  </si>
  <si>
    <t>23006.017200/2025-11</t>
  </si>
  <si>
    <t>154503263522025NE500113</t>
  </si>
  <si>
    <t>SOLICITACAO DE AUXILIO-EVENTO - DISCENTE: MAYARA DE SOUZA MODESTO - PPU - EVENTO: XII ENANPPAS - ENCONTRO NACIONAL DA ASSOCIACAO NACIONAL DE POS-GRADUACAO E PESQ</t>
  </si>
  <si>
    <t>MAYARA DE SOUZA MODESTO</t>
  </si>
  <si>
    <t>2025NE50011304</t>
  </si>
  <si>
    <t>23006.017205/2025-36</t>
  </si>
  <si>
    <t>154503263522025NE500109</t>
  </si>
  <si>
    <t>SOLICITACAO DE AUXILIO-EVENTO - DISCENTE: NATALIA DA SILVA GALVAO-ENS- EVENTO: V ENCONTRO DE EDUCADORES EM CIENCIAS (V EEC).</t>
  </si>
  <si>
    <t>NATALIA DA SILVA GALVAO</t>
  </si>
  <si>
    <t>2025NE50010904</t>
  </si>
  <si>
    <t>23006.017247/2025-77</t>
  </si>
  <si>
    <t>154503263522025NE500117</t>
  </si>
  <si>
    <t>SOLICITACAO DE AUXILIO-EVENTO - DISCENTE: MONIQUE ALBUQUERQUE FERREIRA - ENS - EVENTO: ESERA 2025</t>
  </si>
  <si>
    <t>MONIQUE ALBUQUERQUE FERREIRA</t>
  </si>
  <si>
    <t>2025NE50011704</t>
  </si>
  <si>
    <t>23006.017249/2025-66</t>
  </si>
  <si>
    <t>154503263522025NE500115</t>
  </si>
  <si>
    <t>SOLICITACAO DE AUXILIO-EVENTO - DISCENTE: MONIQUE ALBUQUERQUE FERREIRA - ESRA 2025 - ENS - EVENTO: XII CONGRESO INTERNACIONAL DE INVESTIGACION EN ENSENANZA DE LAS CIENCIAS</t>
  </si>
  <si>
    <t>2025NE50011504</t>
  </si>
  <si>
    <t>23006.017365/2025-85</t>
  </si>
  <si>
    <t>154503263522025NE500116</t>
  </si>
  <si>
    <t>OLICITACAO DE AUXILIO-EVENTO - DISCENTE: MARINA C. NORI RODRIGUES - PPU - EVENTO: V ESCOLA DOUTORAL   POLITICAS EDUCACIONAIS E TRABALHO DOCENTE</t>
  </si>
  <si>
    <t>MARINA CAMPOS NORI RODRIGUES</t>
  </si>
  <si>
    <t>2025NE50011604</t>
  </si>
  <si>
    <t>23006.017996/2025-02</t>
  </si>
  <si>
    <t>154503263522025NE500111</t>
  </si>
  <si>
    <t>SOLICITACAO DE AUXILIO DESENVOLVIMENTO DE ESTUDOS - DISCENTE: JOYCE DE MORAIS SOUZA - EVD - EVENTO : COLETA DE DADOS NO MUSEU DE HISTORIA NATURAL DE PARIS.</t>
  </si>
  <si>
    <t>JOYCE DE MORAIS SOUZA</t>
  </si>
  <si>
    <t>2025NE50011104</t>
  </si>
  <si>
    <t>23006.018064/2025-79</t>
  </si>
  <si>
    <t>154503263522025NE500110</t>
  </si>
  <si>
    <t>SOLICITACAO DE AUXILIO-EVENTO - DISCENTE: JULIO GALLINARO MARANHO - EBM - EVENTO: COMPUTING IN CARDIOLOGY</t>
  </si>
  <si>
    <t>JULIO GALLINARO MARANHO</t>
  </si>
  <si>
    <t>2025NE50011004</t>
  </si>
  <si>
    <t>23006.018404/2025-61</t>
  </si>
  <si>
    <t>154503263522025NE500108</t>
  </si>
  <si>
    <t>SOLICITACAO PARA INSCRICAO DE EVENTO - DOCENTE: GIORGIO ROMANO SCHUTTE - EVENTO : 18TH EISA PAN-EUROPEAN CONFERENCE ON INTERNATIONAL RELATIONS.</t>
  </si>
  <si>
    <t>GIORGIO ROMANO SCHUTTE</t>
  </si>
  <si>
    <t>2025NE50010801</t>
  </si>
  <si>
    <t>23006.017297/2025-54</t>
  </si>
  <si>
    <t>154503263522025NE500127</t>
  </si>
  <si>
    <t>SOLICITACAO DE AUXILIO-EVENTO - DISCENTE: KIGEW PURI - ANDRE MUNIZ - EPM- EVENTO: DESENVOLVIMENTO DE ESTUDOS - NATAL/RN</t>
  </si>
  <si>
    <t>ANDRE DA SILVA MUNIZ</t>
  </si>
  <si>
    <t>2025NE50012704</t>
  </si>
  <si>
    <t>23006.016772/2025-75</t>
  </si>
  <si>
    <t>154503263522025NE500142</t>
  </si>
  <si>
    <t>SOLICITACAO DE AUXILIO-EVENTO - DISCENTE: ARTHUR ALMEIDA FRAZON - FIS - EVENTO: 2ND WORKSHOP ON MATTER, ASTROPHYSICS, GRAVITATION, IONS AND COSMOLOGY - MAGIC</t>
  </si>
  <si>
    <t>ARTHUR ALMEIDA FRAZON</t>
  </si>
  <si>
    <t>2025NE50014204</t>
  </si>
  <si>
    <t>23006.016804/2025-32</t>
  </si>
  <si>
    <t>154503263522025NE500136</t>
  </si>
  <si>
    <t>SOLICITACAO DE AUXILIO-EVENTO - DISCENTES DE PPU - EVENTO: VI ENEPCP - ENCONTRO NACIONAL DE ENSINO, PESQUISA E EXTENSAO DO CAMPO DE PUBLICASNOTA DE CREDITO - 2025NC000321 Nº DE TRANSFERENCIA 1AAMPE</t>
  </si>
  <si>
    <t>2025NE50013604</t>
  </si>
  <si>
    <t>23006.016812/2025-89</t>
  </si>
  <si>
    <t>154503263522025NE500143</t>
  </si>
  <si>
    <t>SOLICITACAO DE AUXILIO-EVENTO - DISCENTE: SHIRLEY SILVA BEZERRA - CTA - EVENTO: 8º SIMPOSIO SOBRE SISTEMAS SUSTENTAVEISNOTA DE CREDITO - 2025NC000321 - Nº DE TRANSFERENCIA - 1AAMPE</t>
  </si>
  <si>
    <t>SHIRLEY SILVA BEZERRA</t>
  </si>
  <si>
    <t>2025NE50014304</t>
  </si>
  <si>
    <t>23006.016952/2025-57</t>
  </si>
  <si>
    <t>154503263522025NE500140</t>
  </si>
  <si>
    <t>SOLICITACAO DE AUXILIO-EVENTO - DISCENTES DE PGT - EVENTO: XVI ENCONTRO NACIONAL DE POS-GRADUACAO E PESQUISA EM GEOGRAFIANOTA DE CREDITO - 2025NC000321 - Nº DE TRANSFERENCIA - 1AAMPE</t>
  </si>
  <si>
    <t>2025NE50014004</t>
  </si>
  <si>
    <t>23006.016961/2025-48</t>
  </si>
  <si>
    <t>154503263522025NE500141</t>
  </si>
  <si>
    <t>SOLICITACAO DE AUXILIO-EVENTO - DISCENTE: NATALIA EMELIANOVA - CCM- EVENTO: SBSEG 2025 - XXV SIMPOSIO BRASILEIRO DE CIBERSEGURANCANOTA DE CREDITO - 2025NC000321 Nº DE TRANSFERENCIA 1AAMPE</t>
  </si>
  <si>
    <t>NATALIA EMELIANOVA</t>
  </si>
  <si>
    <t>2025NE50014104</t>
  </si>
  <si>
    <t>23006.017160/2025-08</t>
  </si>
  <si>
    <t>154503263522025NE500138</t>
  </si>
  <si>
    <t>SOLICITACAO DE AUXILIO-EVENTO - DISCENTE: RAFAEL LEITE PAULINO - EEL - EVENTO: ISGT PES IEEE LATIN AMERICA 2025 CONFERENCE</t>
  </si>
  <si>
    <t>RAFAEL LEITE PAULINO</t>
  </si>
  <si>
    <t>2025NE50013804</t>
  </si>
  <si>
    <t>23006.017199/2025-17</t>
  </si>
  <si>
    <t>154503263522025NE500134</t>
  </si>
  <si>
    <t>SOLICITACAO DE AUXILIO-EVENTO - DISCENTE: EVANI LARISSE DOS SANTOS CARVALHO - PPU - EVENTO: V CONGRESSO INTERNACIONAL DA ASSOCIACAO DOS BRASILIANISTAS NA EUROPA (ABRE)</t>
  </si>
  <si>
    <t>EVANI LARISSE DOS SANTOS CARVALHO</t>
  </si>
  <si>
    <t>2025NE50013404</t>
  </si>
  <si>
    <t>23006.017201/2025-58</t>
  </si>
  <si>
    <t>154503263522025NE500139</t>
  </si>
  <si>
    <t>SOLICITACAO DE AUXILIO-EVENTO - DISCENTE: CAROLINE ARABE - PRI - EVENTO: 1º COLABRINOTA DE CREDITO - 2025NC000321 - Nº DE TRANSFERENCIA - 1AAMPE</t>
  </si>
  <si>
    <t>2025NE50013904</t>
  </si>
  <si>
    <t>23006.017253/2025-24</t>
  </si>
  <si>
    <t>154503263522025NE500137</t>
  </si>
  <si>
    <t>SOLICITACAO DE AUXILIO-EVENTO - DISCENTE: CAMILA PERERIRA RAMOS - FIS - EVENTO: V ENCONTRO DE PRIMAVERA DA SBFNOTA DE CREDITO - 2025NC000321 Nº DE TRANSFERENCIA 1AAMPE</t>
  </si>
  <si>
    <t>CAMILA PEREIRA RAMOS</t>
  </si>
  <si>
    <t>2025NE50013704</t>
  </si>
  <si>
    <t>23006.017257/2025-11</t>
  </si>
  <si>
    <t>154503263522025NE500133</t>
  </si>
  <si>
    <t>SOLICITACAO DE AUXILIO-EVENTO - DISCENTE: NICOLE NEUWALD - ENE - EVENTO: XII ENANPPAS - ENCONTRO NACIONAL DA ASSOCIACAO NACIONAL DE POS-GRADUACAO E PESQ...</t>
  </si>
  <si>
    <t>NICOLE NEUWALD</t>
  </si>
  <si>
    <t>2025NE50013304</t>
  </si>
  <si>
    <t>23006.017383/2025-67</t>
  </si>
  <si>
    <t>154503263522025NE500147</t>
  </si>
  <si>
    <t>SOLICITACAO DE AUXILIO EVENTO - DICENTE: MIGUEL ANGEL GRANDEZ MAVILA - BTC - EVENTO : I CONGRESO IBEROAMERICANO DE BIOTECNOLOGIA VEGETAL</t>
  </si>
  <si>
    <t>MIGUEL ANGEL GRANDEZ MAVILA</t>
  </si>
  <si>
    <t>2025NE50014704</t>
  </si>
  <si>
    <t>23006.018461/2025-41</t>
  </si>
  <si>
    <t>154503263522025NE500135</t>
  </si>
  <si>
    <t>SOLICITACAO DE AUXILIO-EVENTO - DISCENTE: VANESSA APA. GONCALVES - PPU- EVENTO: II ENCONTRO DE PESQUISA DA POS-GRADUACAO DA ENAP</t>
  </si>
  <si>
    <t>VANESSA APARECIDA GONCALVES</t>
  </si>
  <si>
    <t>2025NE50013504</t>
  </si>
  <si>
    <t>23006.018742/2025-01</t>
  </si>
  <si>
    <t>154503263522025NE500146</t>
  </si>
  <si>
    <t>SOLICITACAO PARA INSCRICAO DE EVENTO - DOCENTE: EVERALDO CARLOS VENANCIO - EVENTO : XXIII B-MRS MEETING</t>
  </si>
  <si>
    <t>EVERALDO CARLOS VENANCIO</t>
  </si>
  <si>
    <t>2025NE50014601</t>
  </si>
  <si>
    <t>23006.019557/2025-26</t>
  </si>
  <si>
    <t>154503263522025NE500145</t>
  </si>
  <si>
    <t>SOLICITACAO PARA INSCRICAO DE EVENTO - DOCENTE: DAHISY VALADAO DE SOUZA LIMA - EVENTO : 13TH MINI WORKSHOP ON SINGULARITIES, GEOMETRY AND DIFERENTIAL EQUATIONS</t>
  </si>
  <si>
    <t>DAHISY VALADAO DE SOUZA LIMA</t>
  </si>
  <si>
    <t>2025NE50014501</t>
  </si>
  <si>
    <t>23006.019659/2025-41</t>
  </si>
  <si>
    <t>154503263522025NE500132</t>
  </si>
  <si>
    <t>SOLICITACAO DE AUXILIO-PUBLICACAO - DOCENTE: IVAN FILIPE DE ALMEIDA LOPES FERNANDES - PPU - PUBLICACAO - SCIENTIFIC REPORTS - NATURE</t>
  </si>
  <si>
    <t>2025NE50013201</t>
  </si>
  <si>
    <t>23006.019721/2025-03</t>
  </si>
  <si>
    <t>154503263522025NE500144</t>
  </si>
  <si>
    <t>SOLICITACAO PARA INSCRICAO DE EVENTO - DOCENTE: ANDRE LUIZ BRANDAO - EVENTO : CBSOFT - 2025</t>
  </si>
  <si>
    <t>2025NE50014401</t>
  </si>
  <si>
    <t>23006.016962/2025-92</t>
  </si>
  <si>
    <t>154503263522025NE500154</t>
  </si>
  <si>
    <t>SOLICITACAO DE AUXILIO-EVENTO - DISCENTES DE CEM - EVENTO: XXIII B-MRS MEETING 2025</t>
  </si>
  <si>
    <t>2025NE50015404</t>
  </si>
  <si>
    <t>23006.016979/2025-40</t>
  </si>
  <si>
    <t>154503263522025NE500162</t>
  </si>
  <si>
    <t>SOLICITACAO DE AUXILIO-EVENTO - DISCENTES DE FIL - EVENTO: XII ENCONTRO DO GT DE FILOSOFIA FRANCESA CONTEMPORANE.NOTA DE CREDITO - 2025NC000321 Nº DE TRANSFERENCIA 1AAMPE</t>
  </si>
  <si>
    <t>2025NE50016204</t>
  </si>
  <si>
    <t>23006.017519/2025-39</t>
  </si>
  <si>
    <t>154503263522025NE500156</t>
  </si>
  <si>
    <t>SOLICITACAO DE AUXILIO EVENTO - DICENTE: ANA LETICIA M SALLA - PGPP- EVENTO : XII ENANPPAS.</t>
  </si>
  <si>
    <t>ANA LETICIA MAFRA SALLA</t>
  </si>
  <si>
    <t>2025NE50015604</t>
  </si>
  <si>
    <t>23006.018048/2025-86</t>
  </si>
  <si>
    <t>154503263522025NE500153</t>
  </si>
  <si>
    <t>SOLICITACAO DE AUXILIO-EVENTO - DISCENTES DE INF - EVENTO: XLIII SIMPOSIO BRASILEIRO DE TELEC. E PROCESSAMENTO DE SINAIS - SBRT2025.</t>
  </si>
  <si>
    <t>2025NE50015304</t>
  </si>
  <si>
    <t>23006.019726/2025-28</t>
  </si>
  <si>
    <t>154503263522025NE500152</t>
  </si>
  <si>
    <t>SOLICITACAO DE AUXILIO-EVENTO - DISCENTE: GUSTAVO FREGONEZI DEPIERI (COORDENADOR APROVA)-INF- EVENTO: XLIII SIMPOSIO BRASILEIRO DE TELEC. E PROCESSAMENTO DE SINAIS - SBRT2025.</t>
  </si>
  <si>
    <t>GUSTAVO FREGONEZI DEPIERI</t>
  </si>
  <si>
    <t>2025NE50015204</t>
  </si>
  <si>
    <t>3006.018067/2025-11</t>
  </si>
  <si>
    <t>154503263522025NE500155</t>
  </si>
  <si>
    <t>SOLICITACAO DE AUXILIO EVENTO - PPGEBM - EVENTO : SBFOTON INTERNATIONAL OPTICS ANDPHOTONICS CONFERENCE 2025</t>
  </si>
  <si>
    <t>2025NE50015504</t>
  </si>
  <si>
    <t>23006.016895/2025-14</t>
  </si>
  <si>
    <t>154503263522025NE500166</t>
  </si>
  <si>
    <t>SOLICITACAO DE AUXILIO PARA TAXA DE INSCRICAO   PPS 2025 - AMERICAS REGIONAL MEETING OF THE POLYMER PROCESSING SOCIETY</t>
  </si>
  <si>
    <t>2025NE50016601</t>
  </si>
  <si>
    <t>23006.016957/2025-80</t>
  </si>
  <si>
    <t>154503263522025NE500172</t>
  </si>
  <si>
    <t>SOLICITACAO DE AUXILIO-EVENTO - DISCENTES DE CCM - EVENTO: CONFERENCE ON GRAPHICS, PATTERNS AND IMAGES (SIBGRAPI).NOTA DE CREDITO - 2025NC000321 Nº DE TRANSFERENCIA 1AAMPE</t>
  </si>
  <si>
    <t>2025NE50017204</t>
  </si>
  <si>
    <t>23006.017298/2025-07</t>
  </si>
  <si>
    <t>154503263522025NE500171</t>
  </si>
  <si>
    <t>SOLICITACAO DE AUXILIO-EVENTO -  NCG - EVENTO: XLVIII REUNIAO ANUAL DA SOCIEDADE BR DE NEUROCIENCIAS E COMPORTAMENTO   SBNECNOTA DE CREDITO - 2025NC000321 Nº DE TRANSFERENCIA 1AAMPE</t>
  </si>
  <si>
    <t>2025NE50017104</t>
  </si>
  <si>
    <t>23006.018922/2025-85</t>
  </si>
  <si>
    <t>154503263522025NE500169</t>
  </si>
  <si>
    <t>SOLICITACAO DE AUXILIO EVENTO - DISCENTE: ROBERIO HONORATO DOS SANTOS - EVENTO : V ENCONTRO DO GT DE FILOSOFIA POLITICA CONTEMPORANEA</t>
  </si>
  <si>
    <t>ROBERIO HONORATO DOS SANTOS</t>
  </si>
  <si>
    <t>2025NE50016904</t>
  </si>
  <si>
    <t>23006.018932/2025-11</t>
  </si>
  <si>
    <t>154503263522025NE500168</t>
  </si>
  <si>
    <t>SOLICITACAO DE AUXILIO EVENTO - DISCENTE: KATARINA DUARTE FERNANDES - EVENTO : XLIV CONGRESSO NACIONAL DE MATEMATICA APLICADA E COMPUTACIONAL (CNMAC).</t>
  </si>
  <si>
    <t>KATARINA DUARTE FERNANDES</t>
  </si>
  <si>
    <t>2025NE50016804</t>
  </si>
  <si>
    <t>23006.019216/2025-51</t>
  </si>
  <si>
    <t>154503263522025NE500167</t>
  </si>
  <si>
    <t>SOLICITACAO PARA INSCRICAO DE EVENTO - DOCENTE: VANESSA ELIAS DE OLIVEIRA - EVENTO : SISP CONFERENCE 2025</t>
  </si>
  <si>
    <t>VANESSA ELIAS DE OLIVEIRA</t>
  </si>
  <si>
    <t>2025NE50016701</t>
  </si>
  <si>
    <t>23006.019540/2025-79</t>
  </si>
  <si>
    <t>154503263522025NE500170</t>
  </si>
  <si>
    <t>SOLICITACAO DE AUXILIO-EVENTO - DISCENTE: JULIO HENRIQUE GARCIA DA SILVA EVD - DESENVOLVIMENTO DE ESTUDOS - SAO SEBASTIAO E ILHA BELA - SP.NOTA DE CREDITO - 2025NC000321 Nº DE TRANSFERENCIA 1AAMPE</t>
  </si>
  <si>
    <t>JULIO HENRIQUE GARCIA DA SILVA</t>
  </si>
  <si>
    <t>2025NE50017004</t>
  </si>
  <si>
    <t>23006.017527/2025-85</t>
  </si>
  <si>
    <t>154503263522025NE500175</t>
  </si>
  <si>
    <t>SOLICITACAO DE AUXILIO-PUBLICACAO - DOCENTE: RICARDO GASPAR - INV PERIODICO: JOURNAL OF AEROSPACE TECHNOLOGY AND MANAGEMENT - NOTA DE CREDITO 2025NC000321 Nº DE TRANSFERENCIA 1AAMPE</t>
  </si>
  <si>
    <t>RICARDO GASPAR</t>
  </si>
  <si>
    <t>2025NE50017501</t>
  </si>
  <si>
    <t>23006.018401/2025-28</t>
  </si>
  <si>
    <t>154503263522025NE500176</t>
  </si>
  <si>
    <t>SOLICITACAO PARA INSCRICAO DE EVENTO - DOCENTE: ARNALDO RODRIGUES DOS SANTOS JUNIOR - EVENTO : XIII CONGRESSO LATINO-AMERICANO DE ORGAOS ARTIFICIAIS E BIOMATERIAIS (COLAOB 2025) - NOTA DE CREDITO 2025NC000321 Nº DE TRANSFERENCIA 1AAMPE</t>
  </si>
  <si>
    <t>ARNALDO RODRIGUES DOS SANTOS JUNIOR</t>
  </si>
  <si>
    <t>2025NE50017601</t>
  </si>
  <si>
    <t>23006.017998/2025-93</t>
  </si>
  <si>
    <t>154503263522025NE500177</t>
  </si>
  <si>
    <t>SOLICITACAO DE AUXILIO-EVENTO - DISCENTE: LORENA VIDO LOPES - NCG - EVENTO: XV LEARNING AND MEMORY CONFERENCE - NOTA DE CREDITO - 2025NC000321 Nº DE TRANSFERENCIA 1AAMPE</t>
  </si>
  <si>
    <t>LORENA VIDO LOPES</t>
  </si>
  <si>
    <t>2025NE50017704</t>
  </si>
  <si>
    <t>23006.017514/2025-14</t>
  </si>
  <si>
    <t>154503263522025NE500178</t>
  </si>
  <si>
    <t>SOLICITACAO DE AUXILIO-EVENTO - DISCENTES DE FIL - EVENTO: SEMANA DE ALUNOS DA FILOSOFIA DA PUC - RIO - NOTA DE CREDITO - 2025NC000321 Nº DE TRANSFERENCIA 1AAMPE</t>
  </si>
  <si>
    <t>2025NE50017804</t>
  </si>
  <si>
    <t>23006.017891/2025-45</t>
  </si>
  <si>
    <t>154503263522025NE500180</t>
  </si>
  <si>
    <t>SOLICITACAO DE AUXILIO DESENVOLVIMENTO DE ESTUDOS - DISCENTE: MARILIA BISCAIA RIZZO - NCG - EVENTO : 32ND INTERNATIONAL CARTOGRAPHIC CONFERENCE (ICC 2025) - NOTA DE CREDITO - 2025NC000321 Nº DE TRANSFERENCIA 1AAMPE</t>
  </si>
  <si>
    <t>MARILIA BISCAIA RIZZO</t>
  </si>
  <si>
    <t>2025NE50018004</t>
  </si>
  <si>
    <t>23006.018945/2025-90</t>
  </si>
  <si>
    <t>154503263522025NE500179</t>
  </si>
  <si>
    <t>SOLICITACAO DE AUXILIO EVENTO - DISCENTE: FLAVIA MAROTO BERGAMIN - EVENTO : XIX JORNADA DISCENTE DO PPCIS - NOTA DE CREDITO - 2025NC000321 - Nº DE TRANSFERENCIA - 1AAMPE</t>
  </si>
  <si>
    <t>FLAVIA MAROTO BERGAMIN</t>
  </si>
  <si>
    <t>2025NE50017904</t>
  </si>
  <si>
    <t>23006.020282/2025-73</t>
  </si>
  <si>
    <t>154503263522025NE500181</t>
  </si>
  <si>
    <t>SOLICITACAO PARA INSCRICAO DE EVENTO - DOCENTE: LUCIO BITTENCOURT - EVENTO : VI ENCONTRO NACIONAL DE ENSINO E PESQUISA DO CAMPO DE PUBLICAS (ENEPCP) - NOTA DE CREDITO - 2025NC000321 - Nº DE TRANSFERENCIA - 1AAMPE</t>
  </si>
  <si>
    <t>LUCIO NAGIB BITTENCOURT</t>
  </si>
  <si>
    <t>2025NE50018101</t>
  </si>
  <si>
    <t>23006.016948/2025-99</t>
  </si>
  <si>
    <t>154503263522025NE500185</t>
  </si>
  <si>
    <t>SOLICITACAO DE AUXILIO-EVENTO - DISCENTE: KIGEW PURI ( ANDRE MUNIZ ) - EPM- EVENTO: XXIII CONGRESSO DE FILOSOFIA CONTEMPORANEA - CENTENARIO DE FRANTZ FANON - NOTA DE CREDITO - 2025NC000321 Nº DE TRANSFERENCIA 1AAMPE</t>
  </si>
  <si>
    <t>2025NE50018504</t>
  </si>
  <si>
    <t>23006.016966/2025-71</t>
  </si>
  <si>
    <t>154503263522025NE500182</t>
  </si>
  <si>
    <t>SOLICITACAO DE AUXILIO-EVENTO - DISCENTES DE BTC - EVENTO: XXIII B-MRS MEETING 2025</t>
  </si>
  <si>
    <t>2025NE50018204</t>
  </si>
  <si>
    <t>23006.019227/2025-31</t>
  </si>
  <si>
    <t>154503263522025NE500188</t>
  </si>
  <si>
    <t>SOLICITACAO PARA INSCRICAO DE EVENTO - DOCENTE: SANDRA MOMM-PGT - EVENTO : XV CONGRESO IBEROAMERICANO DE CIENCIA, TECNOLOGIA Y GENERO</t>
  </si>
  <si>
    <t>SANDRA IRENE MOMM SCHULT</t>
  </si>
  <si>
    <t>2025NE50018801</t>
  </si>
  <si>
    <t>23006.018739/2025-80</t>
  </si>
  <si>
    <t>154503263522025NE500203</t>
  </si>
  <si>
    <t>SOLICITACAO PARA INSCRICAO DE EVENTO - DOCENTE JOAO PAULO GOIS - EVENTO CONFERENCE ON GRAPHICS, PATTERNS AND IMAGES (SIBGRAPI)NOTA DE CREDITO 2025NC000321 Nº DE TRANSFERENCIA 1AAMPE</t>
  </si>
  <si>
    <t>JOAO PAULO GOIS</t>
  </si>
  <si>
    <t>2025NE50020301</t>
  </si>
  <si>
    <t>23006.019225/2025-41</t>
  </si>
  <si>
    <t>154503263522025NE500206</t>
  </si>
  <si>
    <t>SOLICITACAO PARA INSCRICAO DE EVENTO - DOCENTE: BRUNA MENDES CHS - EVENTO : XV CONGRESO IBEROAMERICANO DE CIENCIA, TECNOLOGIA Y GENERONOTA DE CREDITO 2025NC000321 Nº DE TRANSFERENCIA 1AAMPE</t>
  </si>
  <si>
    <t>BRUNA MENDES DE VASCONCELLOS</t>
  </si>
  <si>
    <t>2025NE50020601</t>
  </si>
  <si>
    <t>23006.017161/2025-44</t>
  </si>
  <si>
    <t>154503263522025NE500210</t>
  </si>
  <si>
    <t>SOLICITACAO DE AUXILIO-EVENTO - DISCENTES DE ENS - EVENTO: XIII ENCONTRO PAULISTA DE PESQUISA EM ENSINO DE QUIMICA (XIII EPPEQ).</t>
  </si>
  <si>
    <t>2025NE50021004</t>
  </si>
  <si>
    <t>23006.020726/2025-71</t>
  </si>
  <si>
    <t>154503263522025NE500212</t>
  </si>
  <si>
    <t>SOLICITACAO DE AUXILIO-EVENTO - DISCENTES DE BTC - EVENTO: I SIMPOSIO INTERNACIONAL DE AGRICULTURA ESPACIAL - SIAE.NOTA DE CREDITO - 2025NC000321 Nº DE TRANSFERENCIA 1AAMPE</t>
  </si>
  <si>
    <t>2025NE50021204</t>
  </si>
  <si>
    <t>23006.020727/2025-15</t>
  </si>
  <si>
    <t>154503263522025NE500223</t>
  </si>
  <si>
    <t>SOLICITACAO DE AUXILIO-EVENTO - BTC - EVENTO: BIOMASS AND BIOENERGY CONFERENCEDISCENTE: JULIANA MELO RODRIGUES - CPF 454.033.778-59NOTA DE CREDITO - 2025NC000321 Nº DE TRANSFERENCIA 1AAMPE</t>
  </si>
  <si>
    <t>JULIANA MELO RODRIGUES</t>
  </si>
  <si>
    <t>2025NE50022304</t>
  </si>
  <si>
    <t>23006.020729/2025-12</t>
  </si>
  <si>
    <t>154503263522025NE500231</t>
  </si>
  <si>
    <t>SOLICITACAO DE AUXILIO-EVENTO - DISCENTES DE BTC - EVENTO: 33º CONGRESSO BRASILEIRO DE MICROBIOLOGIA</t>
  </si>
  <si>
    <t>2025NE50023104</t>
  </si>
  <si>
    <t>23006.020762/2025-34</t>
  </si>
  <si>
    <t>154503263522025NE500224</t>
  </si>
  <si>
    <t>SOLICITACAO DE AUXILIO-EVENTO - DISCENTES DE EEL - EVENTO: INDUSCON 2025NOTA DE CREDITO - 2025NC000321 Nº DE TRANSFERENCIA 1AAMPE</t>
  </si>
  <si>
    <t>2025NE50022404</t>
  </si>
  <si>
    <t>23006.020764/2025-23</t>
  </si>
  <si>
    <t>154503263522025NE500226</t>
  </si>
  <si>
    <t>SOLICITACAO DE AUXILIO-EVENTO - EEL - EVENTO: COBEP 2025 (18TH BRAZILIAN POWER ELECTRONICS CONFERENCE).DISCENTE: YURI DE OLIVEIRA COTA - CPF 04144960277NOTA DE CREDITO - 2025NC000321 Nº DE TRANSFERENCIA 1AAMPE</t>
  </si>
  <si>
    <t>YURI DE OLIVEIRA COTA</t>
  </si>
  <si>
    <t>2025NE50022604</t>
  </si>
  <si>
    <t>23006.020768/2025-10</t>
  </si>
  <si>
    <t>154503263522025NE500237</t>
  </si>
  <si>
    <t>SOLICITACAO DE AUXILIO-EVENTO - DISCENTE: LUIZA BUSCARIOLLI - ENE - EVENTO: 24TH INTERNATIONAL WIND   SOLAR INTEGRATION WORKSHOP.</t>
  </si>
  <si>
    <t>LUIZA BUSCARIOLLI</t>
  </si>
  <si>
    <t>2025NE50023704</t>
  </si>
  <si>
    <t>23006.020774/2025-69</t>
  </si>
  <si>
    <t>154503263522025NE500222</t>
  </si>
  <si>
    <t>SOLICITACAO DE AUXILIO-EVENTO - DISCENTES DE ENE - EVENTO: INDUSCON 2025NOTA DE CREDITO - 2025NC000321 Nº DE TRANSFERENCIA 1AAMPE</t>
  </si>
  <si>
    <t>2025NE50022204</t>
  </si>
  <si>
    <t>23006.020786/2025-93</t>
  </si>
  <si>
    <t>154503263522025NE500236</t>
  </si>
  <si>
    <t>SOLICITACAO DE AUXILIO-EVENTO - DISCENTE: MARCOS LIMA ROMERO - INF - EVENTO: INDUSCON 2025</t>
  </si>
  <si>
    <t>MARCOS LIMA ROMERO</t>
  </si>
  <si>
    <t>2025NE50023604</t>
  </si>
  <si>
    <t>23006.020794/2025-30</t>
  </si>
  <si>
    <t>154503263522025NE500234</t>
  </si>
  <si>
    <t>SOLICITACAO DE AUXILIO-EVENTO - DISCENTES DE NCG - EVENTO: TIMING RESEARCH FORUM 4 (TRF4)</t>
  </si>
  <si>
    <t>2025NE50023404</t>
  </si>
  <si>
    <t>23006.020799/2025-62</t>
  </si>
  <si>
    <t>154503263522025NE500216</t>
  </si>
  <si>
    <t>SOLICITACAO DE AUXILIO-EVENTO - DISCENTES DE NCG - EVENTO: BRAINMODES 2025.NOTA DE CREDITO - 2025NC000321 Nº DE TRANSFERENCIA 1AAMPE</t>
  </si>
  <si>
    <t>2025NE50021604</t>
  </si>
  <si>
    <t>23006.020804/2025-37</t>
  </si>
  <si>
    <t>154503263522025NE500214</t>
  </si>
  <si>
    <t>SOLICITACAO DE AUXILIO-EVENTO - ARTES UNICAMP - PGT - EVENTO: 26ª EDICAO DO FESTIVAL DO INSTITUTO DE ARTES DA UNICAMPDISCENTE: BEATRIZ BRUNIALTI JUSTO - CPF 467.966.398-71NOTA DE CREDITO - 2025NC000321 Nº DE TRANSFERENCIA 1AAMPE</t>
  </si>
  <si>
    <t>BEATRIZ BRUNIALTI JUSTO</t>
  </si>
  <si>
    <t>2025NE50021404</t>
  </si>
  <si>
    <t>23006.021187/2025-97</t>
  </si>
  <si>
    <t>154503263522025NE500213</t>
  </si>
  <si>
    <t>SOLICITACAO DE AUXILIO-EVENTO - ENE - EVENTO: COBEP 2025 (18TH BRAZILIAN POWER ELECTRONICS CONFERENCE).DISCENTE: LUCAS DEMETRIUS AUGUSTO - CPF 307.824.368-03NOTA DE CREDITO - 2025NC000321 Nº DE TRANSFERENCIA 1AAMPE</t>
  </si>
  <si>
    <t>LUCAS DEMETRIUS AUGUSTO</t>
  </si>
  <si>
    <t>2025NE50021304</t>
  </si>
  <si>
    <t>23006.021196/2025-88</t>
  </si>
  <si>
    <t>154503263522025NE500220</t>
  </si>
  <si>
    <t>SOLICITACAO DE AUXILIO-EVENTO -EPM - EVENTO: 9º SEMINARIO PESQUISAR CHINA CONTEMPORANEA.DISCENTE: NICOLAS ALEJANDRO MALINOVSKY - CPF 102.200.298-81NOTA DE CREDITO - 2025NC000321 Nº DE TRANSFERENCIA 1AAMPE</t>
  </si>
  <si>
    <t>NICOLAS ALEJANDRO MALINOVSKY</t>
  </si>
  <si>
    <t>2025NE50022004</t>
  </si>
  <si>
    <t>23006.021199/2025-11</t>
  </si>
  <si>
    <t>154503263522025NE500217</t>
  </si>
  <si>
    <t>SOLICITACAO DE AUXILIO-EVENTO - FIL - EVENTO: IV ENCONTRO NACIONAL DO GT DE TEORIA CRITICA DA ANPOF.DISCENTE: VIRGINIA ALVES - CPF 135.767.936-07NOTA DE CREDITO - 2025NC000321 Nº DE TRANSFERENCIA 1AAMPE</t>
  </si>
  <si>
    <t>VIRGINIA ALVES</t>
  </si>
  <si>
    <t>2025NE50021704</t>
  </si>
  <si>
    <t>23006.021278/2025-22</t>
  </si>
  <si>
    <t>154503263522025NE500225</t>
  </si>
  <si>
    <t>SOLICITACAO DE AUXILIO-EVENTO - EEL - EVENTO: 18TH BRAZILIAN POWER ELECTRONICS CONFERENCE (COBEP).DISCENTE: DAYRA IVETTE SAURI VAZQUEZ - CPF 037.547.661-04NOTA DE CREDITO - 2025NC000321 Nº DE TRANSFERENCIA 1AAMPE</t>
  </si>
  <si>
    <t>DAYRA IVETTE SAURI VAZQUEZ</t>
  </si>
  <si>
    <t>2025NE50022504</t>
  </si>
  <si>
    <t>23006.021282/2025-91</t>
  </si>
  <si>
    <t>154503263522025NE500235</t>
  </si>
  <si>
    <t>SOLICITACAO DE AUXILIO-EVENTO - DISCENTE: RODRIGO ALMERIA RAGIO - ENE - EVENTO: XV WORKSHOP E SIMPOSIO LATINO-AMERICANO DE DIGESTAO ANAEROBIA.</t>
  </si>
  <si>
    <t>RODRIGO ALMERIA RAGIO</t>
  </si>
  <si>
    <t>2025NE50023504</t>
  </si>
  <si>
    <t>23006.021386/2025-03</t>
  </si>
  <si>
    <t>154503263522025NE500232</t>
  </si>
  <si>
    <t>SOLICITACAO DE AUXILIO-EVENTO - DISCENTE: GUILHERME ZUSSA DUARTE - BIS - EVENTO: 57TH BRAZILIAN CONGRESS OF PHARMACOLOGY AND EXPERIMENTAL THERAPEUTICS (SBFTE)</t>
  </si>
  <si>
    <t>GUILHERME ZUSSA DUARTE</t>
  </si>
  <si>
    <t>2025NE50023204</t>
  </si>
  <si>
    <t>23006.021391/2025-16</t>
  </si>
  <si>
    <t>154503263522025NE500219</t>
  </si>
  <si>
    <t>SOLICITACAO DE AUXILIO-EVENTO - EPM - EVENTO: ANPOCS 2025.DISCENTE: BARBARA GOMES DOS SANTOS BARBOZA - CPF 368.419.368-25NOTA DE CREDITO - 2025NC000321 Nº DE TRANSFERENCIA 1AAMPE</t>
  </si>
  <si>
    <t>BARBARA GOMES DOS SANTOS BARBOZA</t>
  </si>
  <si>
    <t>2025NE50021904</t>
  </si>
  <si>
    <t>23006.021781/2025-88</t>
  </si>
  <si>
    <t>154503263522025NE500227</t>
  </si>
  <si>
    <t>SOLICITACAO DE AUXILIO-EVENTO - ENE- EVENTO: 57º SIMPOSIO BRASILEIRO DE PESQUISA OPERACIONAL - SBPO.DISCENTE: YANICK RODOLFO GOMES - CPF 61719443351NOTA DE CREDITO - 2025NC000321 Nº DE TRANSFERENCIA 1AAMPE</t>
  </si>
  <si>
    <t>YANICK RODOLFO GOMES</t>
  </si>
  <si>
    <t>2025NE50022704</t>
  </si>
  <si>
    <t>23006.021784/2025-11</t>
  </si>
  <si>
    <t>154503263522025NE500218</t>
  </si>
  <si>
    <t>SOLICITACAO DE AUXILIO-EVENTO - EPM- EVENTO: ENCONTRO REGIONAL DA ASSOCIACAO BRASILEIRA DE ESTUDOS DE DEFESA 2025 (ERABED).DISCENTE: LUIZ GUSTAVO LAVANDOSKI DA SILVA - CPF 037.873.922-03NOTA DE CREDITO - 2025NC000321 Nº DE TRANSFERENCIA 1AAMPE</t>
  </si>
  <si>
    <t>LUIZ GUSTAVO LAVANDOSKI DA SILVA</t>
  </si>
  <si>
    <t>2025NE50021804</t>
  </si>
  <si>
    <t>23006.022017/2025-20</t>
  </si>
  <si>
    <t>154503263522025NE500215</t>
  </si>
  <si>
    <t>SOLICITACAO DE AUXILIO-EVENTO - INF - EVENTO: IEEE 102ND VEHICULAR TECHNOLOGY CONFERENCE: VTC2025-FALL.DISCENTE: ANDREIA ALEXANDRE FELIX  - CPF 479.103.828-20NOTA DE CREDITO - 2025NC000321 Nº DE TRANSFERENCIA 1AAMPE</t>
  </si>
  <si>
    <t>ANDREIA ALEXANDRE FELIX</t>
  </si>
  <si>
    <t>2025NE50021504</t>
  </si>
  <si>
    <t>23006.022210/2025-61</t>
  </si>
  <si>
    <t>154503263522025NE500229</t>
  </si>
  <si>
    <t>SOLICITACAO DE AUXILIO-EVENTO - DISCENTE: NATHALIA DE OLIVEIRA - ENS - EVENTO: XI CONGRESSO NACIONAL DE EDUCACAO.</t>
  </si>
  <si>
    <t>NATHALIA DE OLIVEIRA</t>
  </si>
  <si>
    <t>2025NE50022904</t>
  </si>
  <si>
    <t>23006.022214/2025-49</t>
  </si>
  <si>
    <t>154503263522025NE500230</t>
  </si>
  <si>
    <t>SOLICITACAO DE AUXILIO-EVENTO - DISCENTE: RICARDO HENRIQUE PARIZOTTO - EPR - EVENTO: ENEGEP 2025 :</t>
  </si>
  <si>
    <t>RICARDO HENRIQUE PARIZOTTO</t>
  </si>
  <si>
    <t>2025NE50023004</t>
  </si>
  <si>
    <t>23006.022223/2025-30</t>
  </si>
  <si>
    <t>154503263522025NE500221</t>
  </si>
  <si>
    <t>SOLICITACAO DE AUXILIO-EVENTO - MEC - EVENTO: INDUSCON 2025DISCENTE: LAYSE ALVES SAVORDELLI - CPF 394.100.448-47NOTA DE CREDITO - 2025NC000321 Nº DE TRANSFERENCIA 1AAMPE</t>
  </si>
  <si>
    <t>LAYSE ALVES SAVORDELLI</t>
  </si>
  <si>
    <t>2025NE50022104</t>
  </si>
  <si>
    <t>23006.022283/2025-52</t>
  </si>
  <si>
    <t>154503263522025NE500228</t>
  </si>
  <si>
    <t>SOLICITACAO DE AUXILIO-EVENTO - DISCENTE: JORGE EDUARDO INFANTE CUAN - ENE - EVENTO: II BIOMASS AND BIOENERGY CONFERENCE.</t>
  </si>
  <si>
    <t>JORGE EDUARDO INFANTE CUAN</t>
  </si>
  <si>
    <t>2025NE50022804</t>
  </si>
  <si>
    <t>23006.020772/2025-70</t>
  </si>
  <si>
    <t>154503263522025NE500250</t>
  </si>
  <si>
    <t>SOLICITACAO DE AUXILIO-EVENTO - DISCENTE: THIAGO FAVARO DUARTE - ENE - EVENTO: XVII CONGRESSO BRASILEIRO DE INTELIGENCIA COMPUTACIONAL</t>
  </si>
  <si>
    <t>THIAGO FAVARO DUARTE</t>
  </si>
  <si>
    <t>2025NE50025004</t>
  </si>
  <si>
    <t>23006.020787/2025-38</t>
  </si>
  <si>
    <t>154503263522025NE500249</t>
  </si>
  <si>
    <t>SOLICITACAO DE AUXILIO-EVENTO - DISCENTE: MARCEL HERMANO DALL PAI - INV - EVENTO: XXXII SIMPEP (ONLINE)</t>
  </si>
  <si>
    <t>MARCEL HERMANO DALL PAI</t>
  </si>
  <si>
    <t>2025NE50024904</t>
  </si>
  <si>
    <t>23006.020803/2025-92</t>
  </si>
  <si>
    <t>154503263522025NE500252</t>
  </si>
  <si>
    <t>SOLICITACAO DE AUXILIO-EVENTO - DISCENTE: BEATRIZ BRUNIALTI JUSTO - PGT - EVENTO: 23° CONGRESSO ARQUISUR.</t>
  </si>
  <si>
    <t>2025NE50025204</t>
  </si>
  <si>
    <t>23006.020806/2025-26</t>
  </si>
  <si>
    <t>154503263522025NE500251</t>
  </si>
  <si>
    <t>SOLICITACAO DE AUXILIO-EVENTO - DISCENTE: ALEXANDRE MITSURO DA SILVEIRA YASSU - PGT - EVENTO: VII SEMINARIO INTERNACIONAL DE TEORIA URBANA LATINOAMERICANA CINCO DECADAS.</t>
  </si>
  <si>
    <t>ALEXANDRE MITSURO DA SILVEIRA YASSU</t>
  </si>
  <si>
    <t>2025NE50025104</t>
  </si>
  <si>
    <t>23006.021195/2025-33</t>
  </si>
  <si>
    <t>154503263522025NE500248</t>
  </si>
  <si>
    <t>SOLICITACAO DE AUXILIO-EVENTO - DISCENTE: LUANA MARIA DE LIMA OLIVEIRA - EPM - EVENTO: MARCHA DAS MULHERES NEGRAS - BRASILIA</t>
  </si>
  <si>
    <t>LUANA MARIA DE LIMA OLIVEIRA</t>
  </si>
  <si>
    <t>2025NE50024804</t>
  </si>
  <si>
    <t>23006.021287/2025-13</t>
  </si>
  <si>
    <t>154503263522025NE500254</t>
  </si>
  <si>
    <t>SOLICITACAO DE AUXILIO-EVENTO - DISCENTE: OSCAR IVAN BLANCO ARDILA - MAT - EVENTO: ENCONTRO NACIONAL DE ANALISE MATEMATICA E APLICACOES (ENAMA)</t>
  </si>
  <si>
    <t>OSCAR IVAN BLANCO ARDILA</t>
  </si>
  <si>
    <t>2025NE50025404</t>
  </si>
  <si>
    <t>23006.021399/2025-74</t>
  </si>
  <si>
    <t>154503263522025NE500253</t>
  </si>
  <si>
    <t>SOLICITACAO DE AUXILIO-EVENTO - DISCENTE: ARTHUR ALMEIDA FRAZON - FIS - EVENTO: XXXII REUNIAO DE TRABALHO SOBRE INTERACOES HADRONICAS - RETINHA 32</t>
  </si>
  <si>
    <t>2025NE50025304</t>
  </si>
  <si>
    <t>23006.020724/2025-81</t>
  </si>
  <si>
    <t>154503263522025NE500261</t>
  </si>
  <si>
    <t>SOLICITACAO DE AUXILIO-EVENTO - BIS - EVENTO: 10TH BRAZILIAN CONFERENCE ON NATURAL PRODUCTS - 10TH BCNPDISCENTE: DALETE CHRISTINE DA SILVA SOUZA - CPF 456.785.858-19NOTA DE CREDITO - 2025NC000321 Nº DE TRANSFERENCIA 1AAMPE</t>
  </si>
  <si>
    <t>DALETE CHRISTINE DA SILVA SOUZA</t>
  </si>
  <si>
    <t>2025NE50026104</t>
  </si>
  <si>
    <t>23006.020780/2025-16</t>
  </si>
  <si>
    <t>154503263522025NE500242</t>
  </si>
  <si>
    <t>SOLICITACAO DE AUXILIO-EVENTO - EPM - EVENTO: 2° CONGRESSO INTERNACIONAL DA ASSOCIACAO BRASILEIRA DE ESTUDOS DA TRANS-HOMOCULTURA - CINABETH 2025DISCENTE: KIGEW PURI - ANDRE MUNIZ - CPF 161.379.687-07NOTA DE CREDITO - 2025NC000321 Nº DE TRANSFERENCIA 1AAMPE</t>
  </si>
  <si>
    <t>2025NE50024204</t>
  </si>
  <si>
    <t>23006.020785/2025-49</t>
  </si>
  <si>
    <t>154503263522025NE500244</t>
  </si>
  <si>
    <t>SOLICITACAO DE AUXILIO-EVENTO - FIL - EVENTO: 17º CONGRESSO INTERNACIONAL DE ESTETICA BRASIL: ESTILO, EXPRESSAO E NARRATIVADISCENTE: GUILHERME GUIMARAES SEBASTIAO - CPF 422.551.018- 23NOTA DE CREDITO - 2025NC000321 Nº DE TRANSFERENCIA 1AAMPE</t>
  </si>
  <si>
    <t>GUILHERME GUIMARAES SEBASTIAO</t>
  </si>
  <si>
    <t>2025NE50024404</t>
  </si>
  <si>
    <t>23006.020796/2025-29</t>
  </si>
  <si>
    <t>154503263522025NE500260</t>
  </si>
  <si>
    <t>SOLICITACAO DE AUXILIO-EVENTO - DISCENTES DE NCG - EVENTO: 57TH CONGRESS OF PHARMACOLOGY AND EXPERIMENTAL THERAPEUTICSDISCENTE GABRIELA MORALES LIMA - CPF 464.691.238-48NOTA DE CREDITO - 2025NC000321 Nº DE TRANSFERENCIA 1AAMPE</t>
  </si>
  <si>
    <t>GABRIELA MORALES LIMA</t>
  </si>
  <si>
    <t>2025NE50026004</t>
  </si>
  <si>
    <t>23006.020807/2025-71</t>
  </si>
  <si>
    <t>154503263522025NE500245</t>
  </si>
  <si>
    <t>SOLICITACAO DE AUXILIO-EVENTO - PPU - EVENTO: XIX CONGRESO NACIONAL DE EDUCACION COMPARADADISCENTE: CAIO CESAR MARINHO RODRIGUES DE SOUZA - CPF 412.522.988-03NOTA DE CREDITO - 2025NC000321 Nº DE TRANSFERENCIA 1AAMPE</t>
  </si>
  <si>
    <t>CAIO CESAR MARINHO RODRIGUES DE SOUZA</t>
  </si>
  <si>
    <t>2025NE50024504</t>
  </si>
  <si>
    <t>23006.020809/2025-60</t>
  </si>
  <si>
    <t>154503263522025NE500246</t>
  </si>
  <si>
    <t>SOLICITACAO DE AUXILIO-EVENTO - PPU - EVENTO: 49º ENCONTRO ANUAL DA ANPOCSDISCENTE: PAULA KEIKO IWAMOTO POLONI - CPF 205.352.998-93NOTA DE CREDITO - 2025NC000321 Nº DE TRANSFERENCIA 1AAMPE</t>
  </si>
  <si>
    <t>PAULA KEIKO IWAMOTO POLONI</t>
  </si>
  <si>
    <t>2025NE50024604</t>
  </si>
  <si>
    <t>23006.021159/2025-70</t>
  </si>
  <si>
    <t>154503263522025NE500257</t>
  </si>
  <si>
    <t>SOLICITACAO DE AUXILIO-EVENTO - BIS - EVENTO: 49TH ANNUAL MEETING OF THE BRAZILIAN BIOPHYSICAL SOCIETY - SBBF 2025DISCENTE: YOLANDA MARIA BARROS MARCELLO - CPF 032.878.142-81NOTA DE CREDITO - 2025NC000321 Nº DE TRANSFERENCIA 1AAMPE</t>
  </si>
  <si>
    <t>YOLANDA MARIA BARROS MARCELLO</t>
  </si>
  <si>
    <t>2025NE50025704</t>
  </si>
  <si>
    <t>23006.021189/2025-86</t>
  </si>
  <si>
    <t>154503263522025NE500259</t>
  </si>
  <si>
    <t>SOLICITACAO DE AUXILIO-EVENTO - ENE - EVENTO: CONGRESSO BRASILEIRO DE INTELIGENCIA COMPUTACIONAL - CBIC-2025DISCENTE: GUILHERME MATIOLLI - CPF 391.233.048-47NOTA DE CREDITO - 2025NC000321 Nº DE TRANSFERENCIA 1AAMPE</t>
  </si>
  <si>
    <t>GUILHERME MATIOLLI</t>
  </si>
  <si>
    <t>2025NE50025904</t>
  </si>
  <si>
    <t>23006.021190/2025-19</t>
  </si>
  <si>
    <t>154503263522025NE500256</t>
  </si>
  <si>
    <t>OLICITACAO DE AUXILIO-EVENTO - DISCENTE: JOSE CARLOS DA COSTA FILHO - ENE - EVENTO: COBEM 2025</t>
  </si>
  <si>
    <t>JOSE CARLOS DA COSTA FILHO</t>
  </si>
  <si>
    <t>2025NE50025604</t>
  </si>
  <si>
    <t>23006.021193/2025-44</t>
  </si>
  <si>
    <t>154503263522025NE500243</t>
  </si>
  <si>
    <t>SOLICITACAO DE AUXILIO-EVENTO - ENS - EVENTO: XIII CNMEM - CONFERENCIA NACIONAL SOBRE MODELAGEM NA EDUCACAO MATEMATICADISCENTE: KAREN RAMOS - CPF 270.654.098-21NOTA DE CREDITO - 2025NC000321 Nº DE TRANSFERENCIA 1AAMPE</t>
  </si>
  <si>
    <t>KAREN RAMOS</t>
  </si>
  <si>
    <t>2025NE50024304</t>
  </si>
  <si>
    <t>23006.021202/2025-05</t>
  </si>
  <si>
    <t>154503263522025NE500240</t>
  </si>
  <si>
    <t>SOLICITACAO DE AUXILIO-EVENTO - INF - EVENTO: 21ST SBMO/IEEE MTT-S INTERNATIONAL MICROWAVE AND OPTOELECTRONICS CONFERENCE (IMOC)DISCENTE: WALTER SILVA OLIVEIRA -  CPF 396.620.438-02NOTA DE CREDITO - 2025NC000321 Nº DE TRANSFERENCIA 1AAMPE</t>
  </si>
  <si>
    <t>WALTER SILVA OLIVEIRA</t>
  </si>
  <si>
    <t>2025NE50024004</t>
  </si>
  <si>
    <t>23006.021203/2025-41</t>
  </si>
  <si>
    <t>154503263522025NE500241</t>
  </si>
  <si>
    <t>SOLICITACAO DE AUXILIO-EVENTO - INV - EVENTO: XXXII SIMPEPDISCENTE: LUCAS ROCHA PARRA - CPF 441.721.968-02NOTA DE CREDITO - 2025NC000321 Nº DE TRANSFERENCIA 1AAMPE</t>
  </si>
  <si>
    <t>LUCAS ROCHA PARRA</t>
  </si>
  <si>
    <t>2025NE50024104</t>
  </si>
  <si>
    <t>23006.021289/2025-11</t>
  </si>
  <si>
    <t>154503263522025NE500247</t>
  </si>
  <si>
    <t>SOLICITACAO DE AUXILIO-EVENTO - PGT - EVENTO: XII CONGRESSO BRASILEIRO DE DIREITO URBANISTICODISCENTE: CAROLINA LACERDA DOS SANTOS -  CPF 409.546.168-39NOTA DE CREDITO - 2025NC000321 Nº DE TRANSFERENCIA 1AAMPE</t>
  </si>
  <si>
    <t>CAROLINA LACERDA DOS SANTOS</t>
  </si>
  <si>
    <t>2025NE50024704</t>
  </si>
  <si>
    <t>23006.022202/2025-14</t>
  </si>
  <si>
    <t>154503263522025NE500255</t>
  </si>
  <si>
    <t>OLICITACAO DE AUXILIO-EVENTO - DISCENTE: ANTONIO FRANCISCO DA COSTA MAIA - ENE - EVENTO: 6TH IEEE/IAS INTERNATIONAL CONFERENCE ON INDUSTRY APPLICATIONS - (INDUSCON).</t>
  </si>
  <si>
    <t>ANTONIO FRANCISCO DA COSTA MAIA</t>
  </si>
  <si>
    <t>2025NE50025504</t>
  </si>
  <si>
    <t>23006.022219/2025-71</t>
  </si>
  <si>
    <t>154503263522025NE500239</t>
  </si>
  <si>
    <t>SOLICITACAO DE AUXILIO-EVENTO - INF - EVENTO: II CONGRESSO DE ESTATISTICADISCENTE: BRITMAN SALCEDO PUMACCOLA - CPF 042.950.721-68NOTA DE CREDITO - 2025NC000321 Nº DE TRANSFERENCIA 1AAMPE</t>
  </si>
  <si>
    <t>BRITMAN SALCEDO PUMACCOLA</t>
  </si>
  <si>
    <t>2025NE50023904</t>
  </si>
  <si>
    <t>23006.022222/2025-95</t>
  </si>
  <si>
    <t>154503263522025NE500238</t>
  </si>
  <si>
    <t>SOLICITACAO DE AUXILIO-EVENTO - PGT - EVENTO: II CONGRESSO INTERNACIONAL DA ASSOCIACAO BRASILEIRA DE ESTUDOS DA TRANS-HOMOCULTURA.DISCENTE: GABRIEL MACHADO ARAUJO - CPF 129.590.986-33NOTA DE CREDITO - 2025NC000321 Nº DE TRANSFERENCIA 1AAMPE</t>
  </si>
  <si>
    <t>GABRIEL MACHADO ARAUJO</t>
  </si>
  <si>
    <t>2025NE50023804</t>
  </si>
  <si>
    <t>23006.022292/2025-43</t>
  </si>
  <si>
    <t>154503263522025NE500258</t>
  </si>
  <si>
    <t>SOLICITACAO DE AUXILIO-EVENTO - INF- EVENTO: VII CONGRESSO BRASILEIRO DE INTELIGENCIA COMPUTACIONALDISCENTE: FELIPE BARBOSA PEREIRA- CPF 484.420.558-78NOTA DE CREDITO - 2025NC000321 Nº DE TRANSFERENCIA 1AAMPE</t>
  </si>
  <si>
    <t>FELIPE BARBOSA PEREIRA</t>
  </si>
  <si>
    <t>2025NE50025804</t>
  </si>
  <si>
    <t>23006.021162/2025-93</t>
  </si>
  <si>
    <t>154503263522025NE500264</t>
  </si>
  <si>
    <t>SOLICITACAO DE AUXILIO-EVENTO - BIS - EVENTO: XXIII SIMPOSIO BRASILEIRO DE QUIMICA TEORICADISCENTE: YOLANDA MARIA BARROS MARCELLO - CPF 032.878.142-81NOTA DE CREDITO - 2025NC000321 Nº DE TRANSFERENCIA 1AAMPE</t>
  </si>
  <si>
    <t>2025NE50026404</t>
  </si>
  <si>
    <t>23006.022024/2025-21</t>
  </si>
  <si>
    <t>154503263522025NE500266</t>
  </si>
  <si>
    <t>SOLICITACAO PARA INSCRICAO DE EVENTO - CCM - EVENTO : 2025 FRONTIERS IN EDUCATION CONFERENCEDOCENTE ITANA STIUBIENER - CPF 076.012.568-63NOTA DE CREDITO 2025NC000321 Nº DE TRANSFERENCIA 1AAMPE</t>
  </si>
  <si>
    <t>ITANA STIUBIENER</t>
  </si>
  <si>
    <t>2025NE50026601</t>
  </si>
  <si>
    <t>23006.022291/2025-07</t>
  </si>
  <si>
    <t>154503263522025NE500265</t>
  </si>
  <si>
    <t>SOLICITACAO PARA INSCRICAO DE EVENTO -EPM - EVENTO : 49° ENCONTRO ANUAL DA ANPOCSDOCENTE  GILBERTO MARINGONI - CPF 033.045.508-79NOTA DE CREDITO 2025NC000321 Nº DE TRANSFERENCIA 1AAMPE</t>
  </si>
  <si>
    <t>GILBERTO MARINGONI DE OLIVEIRA</t>
  </si>
  <si>
    <t>2025NE50026501</t>
  </si>
  <si>
    <t>23006.022906/2025-97</t>
  </si>
  <si>
    <t>154503263522025NE500270</t>
  </si>
  <si>
    <t>SOLICITACAO DE AUXILIO-EVENTO - DISCENTE: VANESSA NUNES KEHDY - BIS - EVENTO: 36º CONGRESSO BRASILEIRO DE VIROLOGIA.</t>
  </si>
  <si>
    <t>VANESSA NUNES KEHDY</t>
  </si>
  <si>
    <t>2025NE50027004</t>
  </si>
  <si>
    <t>25/09/2025</t>
  </si>
  <si>
    <t>23006.020777/2025-01</t>
  </si>
  <si>
    <t>154503263522025NE500272</t>
  </si>
  <si>
    <t>SOLICITACAO DE AUXILIO-EVENTO - DISCENTES DE ENE - EVENTO: COBEM 2025.</t>
  </si>
  <si>
    <t>2025NE50027204</t>
  </si>
  <si>
    <t>23006.020782/2025-13</t>
  </si>
  <si>
    <t>154503263522025NE500277</t>
  </si>
  <si>
    <t>PROT:1100  SOLICITACAO DE AUXILIO-EVENTO - DISCENTE: ANTONIO HERMENEGILDO ALCANTARA FERREIRA - EPR - EVENTO: XXXII SIMPEP (ONLINE)</t>
  </si>
  <si>
    <t>ANTONIO HERMENEGILDO ALCANTARA FERREIRA</t>
  </si>
  <si>
    <t>2025NE50027704</t>
  </si>
  <si>
    <t>23006.021157/2025-81</t>
  </si>
  <si>
    <t>154503263522025NE500279</t>
  </si>
  <si>
    <t>PROT:1100  SOLICITACAO DE AUXILIO-EVENTO - DISCENTE: ISABELLE ALVES PEREIRA - BIS - EVENTO: XXIII SIMPOSIO BRASILEIRO DE QUIMICA TEORICA.</t>
  </si>
  <si>
    <t>ISABELLE ALVES PEREIRA</t>
  </si>
  <si>
    <t>2025NE50027904</t>
  </si>
  <si>
    <t>23006.021167/2025-16</t>
  </si>
  <si>
    <t>154503263522025NE500276</t>
  </si>
  <si>
    <t>SOLICITACAO DE AUXILIO-EVENTO - DISCENTE: LAYLA ALVES RODRIGUES DA SILVA - BIS - EVENTO: XXIII SIMPOSIO BRASILEIRO DE QUIMICA TEORICA</t>
  </si>
  <si>
    <t>LAYLA ALVES RODRIGUES DA SILVA</t>
  </si>
  <si>
    <t>2025NE50027604</t>
  </si>
  <si>
    <t>23006.021191/2025-55</t>
  </si>
  <si>
    <t>154503263522025NE500278</t>
  </si>
  <si>
    <t>PROT:1100  SOLICITACAO DE AUXILIO-EVENTO - DISCENTE: MARCELO EDUARDO PEREIRA - ENS - EVENTO: V ENCONTRO DE EDUCACAO MATEMATICA DO VALE DO SAO FRANCISCO (ENEMAVASF).</t>
  </si>
  <si>
    <t>MARCELO EDUARDO PEREIRA</t>
  </si>
  <si>
    <t>2025NE50027804</t>
  </si>
  <si>
    <t>23006.022020/2025-43</t>
  </si>
  <si>
    <t>154503263522025NE500273</t>
  </si>
  <si>
    <t>SOLICITACAO PARA INSCRICAO DE EVENTO - ANA LIGIA BARBOUR SCOTT - INF - EVENTO : 49A REUNIAO ANUAL DA SOCIEDADE BRASILEIRA DE BIOFISICA.</t>
  </si>
  <si>
    <t>ANA LIGIA BARBOUR SCOTT</t>
  </si>
  <si>
    <t>2025NE50027301</t>
  </si>
  <si>
    <t>23006.022304/2025-30</t>
  </si>
  <si>
    <t>154503263522025NE500274</t>
  </si>
  <si>
    <t>SOLICITACAO PARA INSCRICAO DE EVENTO - SERGIO DAISHI SASAKI   BIS - EVENTO : CONGRESO SAIB 2025</t>
  </si>
  <si>
    <t>SERGIO DAISHI SASAKI</t>
  </si>
  <si>
    <t>2025NE50027401</t>
  </si>
  <si>
    <t>23006.022438/2025-51</t>
  </si>
  <si>
    <t>154503263522025NE500275</t>
  </si>
  <si>
    <t>SOLICITACAO DE AUXILIO EVENTO - DISCENTE HENRIQUE RAMOS RISSARDO WERNECK - CCM - EVENTO: INDUSCON 2025</t>
  </si>
  <si>
    <t>HENRIQUE RAMOS RISSARDO WERNECK</t>
  </si>
  <si>
    <t>2025NE50027504</t>
  </si>
  <si>
    <t>23006.022577/2025-84</t>
  </si>
  <si>
    <t>154503263522025NE500271</t>
  </si>
  <si>
    <t>SOLICITACAO DE AUXILIO-EVENTO - DISCENTE: BEATRIZ DE ALMEIDA SA COUTRIN - PRI- EVENTO: SIMPORI 2025 - O SISTEMA INTERNACIONAL SOB PRESSAO.</t>
  </si>
  <si>
    <t>BEATRIZ DE ALMEIDA SA COUTRIN</t>
  </si>
  <si>
    <t>2025NE50027104</t>
  </si>
  <si>
    <t>23006.020713/2025-00</t>
  </si>
  <si>
    <t>154503263522025NE500280</t>
  </si>
  <si>
    <t>SOLICITACAO DE AUXILIO-EVENTO - DISCENTES DE BIS - EVENTO: 49TH ANNUAL MEETING OF THE BRAZILIAN BIOPHYSICAL SOCIETY - SBBF 2025. NOTA DE CREDITO - 2025NC000321 Nº DE TRANSFERENCIA 1AAMPE</t>
  </si>
  <si>
    <t>2025NE50028004</t>
  </si>
  <si>
    <t>23006.020788/2025-82</t>
  </si>
  <si>
    <t>154503263522025NE500282</t>
  </si>
  <si>
    <t>SOLICITACAO DE AUXILIO-EVENTO - MEC - EVENTO: COBEM 2025DISCENTE: ENZO HIDEKI TUKAIRIM USSUKI - CPF 400.373.878-04NOTA DE CREDITO - 2025NC000321 Nº DE TRANSFERENCIA 1AAMPE</t>
  </si>
  <si>
    <t>ENZO HIDEKI TUKAIRIM USSUKI</t>
  </si>
  <si>
    <t>2025NE50028204</t>
  </si>
  <si>
    <t>23006.020791/2025-04</t>
  </si>
  <si>
    <t>154503263522025NE500288</t>
  </si>
  <si>
    <t>SOLICITACAO DE AUXILIO-EVENTO - MEC - EVENTO: COBEM 2025.DISCENTE: JULIO CESAR GOULART - CPF 314.150.728-76NOTA DE CREDITO - 2025NC000321 Nº DE TRANSFERENCIA 1AAMPE</t>
  </si>
  <si>
    <t>JULIO CESAR GOULART</t>
  </si>
  <si>
    <t>2025NE50028804</t>
  </si>
  <si>
    <t>23006.021177/2025-51</t>
  </si>
  <si>
    <t>154503263522025NE500287</t>
  </si>
  <si>
    <t>SOLICITACAO DE AUXILIO-EVENTO - CTA - EVENTO: XI ENCONTRO NACIONAL DE QUIMICA AMBIENTAL (ENQAMB)DISCENTE: FABRICIO ROCHA DE MOURA -  CPF 441.069.948-28NOTA DE CREDITO - 2025NC000321 Nº DE TRANSFERENCIA 1AAMPE</t>
  </si>
  <si>
    <t>FABRICIO ROCHA DE MOURA</t>
  </si>
  <si>
    <t>2025NE50028704</t>
  </si>
  <si>
    <t>23006.022195/2025-51</t>
  </si>
  <si>
    <t>154503263522025NE500286</t>
  </si>
  <si>
    <t>SOLICITACAO DE AUXILIO-EVENTO - BIS - EVENTO: 10TH BRAZILIAN CONFERENCE ON NATURAL PRODUCTS - 10TH BCNPDISCENTE: DORCA FERREIRA - CPF 423.994.008-79NOTA DE CREDITO - 2025NC000321 Nº DE TRANSFERENCIA 1AAMPE</t>
  </si>
  <si>
    <t>DORCA FERREIRA</t>
  </si>
  <si>
    <t>2025NE50028604</t>
  </si>
  <si>
    <t>23006.022218/2025-27</t>
  </si>
  <si>
    <t>154503263522025NE500281</t>
  </si>
  <si>
    <t>SOLICITACAO DE AUXILIO-EVENTO - FIL - EVENTO: I JORNADA DE FILOSOFIA LATINO-AMERICANADISCENTE: MARCOS VINICIUS PEREIRA SILVA - CPF 318.325.448-42NOTA DE CREDITO - 2025NC000321 Nº DE TRANSFERENCIA 1AAMPE</t>
  </si>
  <si>
    <t>MARCOS VINICIUS PEREIRA SILVA</t>
  </si>
  <si>
    <t>2025NE50028104</t>
  </si>
  <si>
    <t>23006.022011/2025-52</t>
  </si>
  <si>
    <t>154503263522025NE500289</t>
  </si>
  <si>
    <t>SOLICITACAO PARA INSCRICAO DE EVENTO - LIDIANE SOARES RODRIGUES- CHS - EVENTO : 49 ENCONTRO ANUAL DA ANPOCSDOCENTE LIDIANE SOARES RODRIGUES - CPF 22395116807NOTA DE CREDITO 2025NC000321 Nº DE TRANSFERENCIA 1AAMPE</t>
  </si>
  <si>
    <t>LIDIANE SOARES RODRIGUES</t>
  </si>
  <si>
    <t>2025NE50028901</t>
  </si>
  <si>
    <t>23006.022064/2025-73</t>
  </si>
  <si>
    <t>154503263522025NE500291</t>
  </si>
  <si>
    <t>SOLICITACAO PARA INSCRICAO DE EVENTO - PPU - EVENTO : ANPOCSDOCENTE KLAUS FREY - CPF 205.414.618-85NOTA DE CREDITO 2025NC000321 Nº DE TRANSFERENCIA 1AAMPE</t>
  </si>
  <si>
    <t>KLAUS FREY</t>
  </si>
  <si>
    <t>2025NE50029101</t>
  </si>
  <si>
    <t>23006.022818/2025-95</t>
  </si>
  <si>
    <t>154503263522025NE500290</t>
  </si>
  <si>
    <t>SOLICITACAO PARA INSCRICAO DE EVENTO -INV - EVENTO : ENANPAD 2025DOCENTE: FRANCIANE FREITAS SILVEIRA   CPF 561.656.763-91NOTA DE CREDITO 2025NC000321 Nº DE TRANSFERENCIA 1AAMPE</t>
  </si>
  <si>
    <t>FRANCIANE FREITAS SILVEIRA</t>
  </si>
  <si>
    <t>2025NE50029001</t>
  </si>
  <si>
    <t>23006.018419/2025-20</t>
  </si>
  <si>
    <t>154503263522025NE500598</t>
  </si>
  <si>
    <t>SOLICITACAO PARA INSCRICAO DE EVENTO - EVENTO : 11 ENCONTRO DA REDE DE ESTUDOS RURAISDOCENTE: VANESSA LUCENA EMPINOTTI - CPF 019.872.629-56NOTA DE CREDITO - 2025NC000321 - Nº DE TRANSFERENCIA - 1AAMPE</t>
  </si>
  <si>
    <t>VANESSA LUCENA EMPINOTTI</t>
  </si>
  <si>
    <t>2025NE50059801</t>
  </si>
  <si>
    <t>23006.020793/2025-95</t>
  </si>
  <si>
    <t>154503263522025NE500600</t>
  </si>
  <si>
    <t>SOLICITACAO DE AUXILIO-EVENTO - MEC - EVENTO: 28TH INTERNATIONAL CONGRESS OF MECHANICAL ENGINEERING (COBEM)DISCENTE: VICTOR GOMES KESSUANE DE ARRUDA - CPF 472.551.148-06NOTA DE CREDITO - 2025NC000321 Nº DE TRANSFERENCIA 1AAMPE</t>
  </si>
  <si>
    <t>VICTOR GOMES KESSUANE DE ARRUDA</t>
  </si>
  <si>
    <t>2025NE50060004</t>
  </si>
  <si>
    <t>23006.021209/2025-19</t>
  </si>
  <si>
    <t>154503263522025NE500599</t>
  </si>
  <si>
    <t>SOLICITACAO DE AUXILIO-EVENTO - ENS - EVENTO: VII CONGRESSO NACIONAL DE FORMACAO DE PROFESSORES E XVII CONGRESSO ESTADUALDISCENTE: MARCOS EVANDRO GALINI - CPF 135.127.218-77NOTA DE CREDITO - 2025NC000321 Nº DE TRANSFERENCIA 1AAMPE</t>
  </si>
  <si>
    <t>MARCOS EVANDRO GALINI</t>
  </si>
  <si>
    <t>2025NE50059904</t>
  </si>
  <si>
    <t>23006.021943/2025-88</t>
  </si>
  <si>
    <t>154503263522025NE500602</t>
  </si>
  <si>
    <t>SOLICITACAO PARA INSCRICAO DE EVENTO - MEC - EVENTO : COBEM 2025DOCENTE REYOLANDO MANOEL LOPES REBELLO DA FONSECA BRASIL -  CPF 220.763.288-15NOTA DE CREDITO 2025NC000321 Nº DE TRANSFERENCIA 1AAMPE</t>
  </si>
  <si>
    <t>REYOLANDO MANOEL LOPES REBELLO DA FONSECA BRASIL</t>
  </si>
  <si>
    <t>2025NE50060201</t>
  </si>
  <si>
    <t>23006.022010/2025-16</t>
  </si>
  <si>
    <t>154503263522025NE500596</t>
  </si>
  <si>
    <t>SOLICITACAO PARA INSCRICAO DE EVENTO - FERNANDO COSTA MATTOS - FIL - EVENTO : ENCONTRO COM A FISPDOCENTE FERNANDO COSTA MATTOS - CPF 268.439.158-09NOTA DE CREDITO 2025NC000321 Nº DE TRANSFERENCIA 1AAMPE</t>
  </si>
  <si>
    <t>FERNANDO COSTA MATTOS</t>
  </si>
  <si>
    <t>2025NE50059601</t>
  </si>
  <si>
    <t>23006.022013/2025-41</t>
  </si>
  <si>
    <t>154503263522025NE500592</t>
  </si>
  <si>
    <t>SOLICITACAO PARA INSCRICAO DE EVENTO - EPM - EVENTO : 49   778  ENCONTRO ANUAL DA ANPOCSDOCENTE MARIA CARAMEZ CARLOTTO - CPF 308.995.268-88NOTA DE CREDITO 2025NC000321 Nº DE TRANSFERENCIA 1AAMPE</t>
  </si>
  <si>
    <t>MARIA CARAMEZ CARLOTTO</t>
  </si>
  <si>
    <t>2025NE50059201</t>
  </si>
  <si>
    <t>23006.022028/2025-18</t>
  </si>
  <si>
    <t>154503263522025NE500595</t>
  </si>
  <si>
    <t>SOLICITACAO PARA INSCRICAO DE EVENTO - MAT - EVENTO : XVIII ENCONTRO NACIONAL DE ANALISE MATEMATICA E APLICACOES (ENAMA)DOCENTE VINICIUS COLFERAI CORREA MIRANDA - CPF 331.724.068-73NOTA DE CREDITO 2025NC000321 Nº DE TRANSFERENCIA 1AAMPE</t>
  </si>
  <si>
    <t>VINICIUS COLFERAI CORREA MIRANDA</t>
  </si>
  <si>
    <t>2025NE50059501</t>
  </si>
  <si>
    <t>23006.022068/2025-51</t>
  </si>
  <si>
    <t>154503263522025NE500601</t>
  </si>
  <si>
    <t>SOLICITACAO PARA INSCRICAO DE EVENTO - CHS - EVENTO : 12° CONGRESSO INTERNACIONAL DA ASSOCIACAO BRASILEIRA DE ESTUDOS DA TRANS-HOMOCULTURADOCENTE BRUNA MENDES DE VASCONCELLOS - CPF 303.863.838-20NOTA DE CREDITO 2025NC000321 Nº DE TRANSFERENCIA 1AAMPE</t>
  </si>
  <si>
    <t>2025NE50060101</t>
  </si>
  <si>
    <t>23006.022285/2025-41</t>
  </si>
  <si>
    <t>154503263522025NE500597</t>
  </si>
  <si>
    <t>SOLICITACAO PARA INSCRICAO DE EVENTO - EPM - EVENTO : CONGRESSO LATINOAMERICANO DE ESTUDIOS FEMINISTAS DEL SURDOCENTE  JULIA GLACIELA - CPF 052.795.206-08NOTA DE CREDITO 2025NC000321 Nº DE TRANSFERENCIA 1AAMPE</t>
  </si>
  <si>
    <t>JULIA GLACIELA DA SILVA OLIVEIRA</t>
  </si>
  <si>
    <t>2025NE50059701</t>
  </si>
  <si>
    <t>23006.022287/2025-31</t>
  </si>
  <si>
    <t>154503263522025NE500593</t>
  </si>
  <si>
    <t>SOLICITACAO PARA INSCRICAO DE EVENTO - INF - EVENTO : IMOC 2025DOCENTE CARLOS EDUARDO CAPOVILLA    CPF 269.210.368-80NOTA DE CREDITO 2025NC000321 Nº DE TRANSFERENCIA 1AAMPE</t>
  </si>
  <si>
    <t>CARLOS EDUARDO CAPOVILLA</t>
  </si>
  <si>
    <t>2025NE50059301</t>
  </si>
  <si>
    <t>23006.022293/2025-98</t>
  </si>
  <si>
    <t>154503263522025NE500594</t>
  </si>
  <si>
    <t>SOLICITACAO PARA INSCRICAO DE EVENTO - ENE - EVENTO : COBEM 2025DOCENTE ANTONIO GARRIDO GALLEGO - CPF 102.438.778-03NOTA DE CREDITO 2025NC000321 Nº DE TRANSFERENCIA 1AAMPE</t>
  </si>
  <si>
    <t>ANTONIO GARRIDO GALLEGO</t>
  </si>
  <si>
    <t>2025NE50059401</t>
  </si>
  <si>
    <t>23006.022516/2025-17</t>
  </si>
  <si>
    <t>154503263522025NE500604</t>
  </si>
  <si>
    <t>SOLICITACAO DE AUXILIO-EVENTO - DISCENTE: DANIEL RODRIGUES BRAZ -FIL- EVENTO: XI COLOQUIO INTERNACIONAL SCHOPENHAUER.</t>
  </si>
  <si>
    <t>DANIEL RODRIGUES BRAZ</t>
  </si>
  <si>
    <t>2025NE50060404</t>
  </si>
  <si>
    <t>23006.023648/2025-66</t>
  </si>
  <si>
    <t>154503263522025NE500603</t>
  </si>
  <si>
    <t>SOLICITACAO DE AUXILIO-EVENTO - DISCENTE: ALAN FLORIANO TEIXEIRA-CCM- EVENTO: SIMPOSIO BRASILEIRO DE JOGOS E ENTRETENIMENTO DIGITAL.</t>
  </si>
  <si>
    <t>ALAN FLORIANO TEIXEIRA</t>
  </si>
  <si>
    <t>2025NE50060304</t>
  </si>
  <si>
    <t>23006.020736/2025-14</t>
  </si>
  <si>
    <t>154503263522025NE500608</t>
  </si>
  <si>
    <t>SOLICITACAO DE AUXILIO-EVENTO - DISCENTES DE CTA - EVENTO: XXVI SIMPOSIO BRASILEIRO DE RECURSOS HIDRICOSNOTA DE CREDITO - 2025NC000321 Nº DE TRANSFERENCIA 1AAMPE</t>
  </si>
  <si>
    <t>2025NE50060804</t>
  </si>
  <si>
    <t>23006.021169/2025-13</t>
  </si>
  <si>
    <t>154503263522025NE500609</t>
  </si>
  <si>
    <t>SOLICITACAO DE AUXILIO-EVENTO - DISCENTES DE BIS - EVENTO: L REUNIAO ANUAL DA SOCIEDADE BRASILEIRA DE PROTOZOOLOGIANOTA DE CREDITO - 2025NC000321 Nº DE TRANSFERENCIA 1AAMPE</t>
  </si>
  <si>
    <t>2025NE50060904</t>
  </si>
  <si>
    <t>23006.021393/2025-05</t>
  </si>
  <si>
    <t>154503263522025NE500610</t>
  </si>
  <si>
    <t>SOLICITACAO DE AUXILIO-EVENTO - EVD - EVENTO: 5º CONGRESSO MINEIRO DE APICULTURA E 22º SEMINARIO DE APICULTURA DO NORTE DE MINASDISCENTE: GUILHERME VICTOR MOTA - CPF 460.603.308-86NOTA DE CREDITO - 2025NC000321 Nº DE TRANSFERENCIA 1AAMPE</t>
  </si>
  <si>
    <t>GUILHERME VICTOR MOTA</t>
  </si>
  <si>
    <t>2025NE50061004</t>
  </si>
  <si>
    <t>23006.022008/2025-39</t>
  </si>
  <si>
    <t>154503263522025NE500605</t>
  </si>
  <si>
    <t>SOLICITACAO PARA INSCRICAO DE EVENTO - MEC - EVENTO : 28TH INTERNATIONAL CONGRESS OF MECHANICAL ENGINEERING: COBEM 2025DOCENTE: SUNGKI JUNG - CPF 069..677.241-85NOTA DE CREDITO 2025NC000321 Nº DE TRANSFERENCIA 1AAMPE</t>
  </si>
  <si>
    <t>SUNGKI JUNG</t>
  </si>
  <si>
    <t>2025NE50060501</t>
  </si>
  <si>
    <t>23006.021184/2025-53</t>
  </si>
  <si>
    <t>154503263522025NE500611</t>
  </si>
  <si>
    <t>SOLICITACAO DE AUXILIO-EVENTO - ENE - EVENTO: XLVI CILAMCEDISCENTE: MATHEUS BARROS MICELLI - CPF 450.547.778-90NOTA DE CREDITO - 2025NC000321 Nº DE TRANSFERENCIA 1AAMPE</t>
  </si>
  <si>
    <t>MATHEUS BARROS MICELLI</t>
  </si>
  <si>
    <t>2025NE50061104</t>
  </si>
  <si>
    <t>23006.022192/2025-17</t>
  </si>
  <si>
    <t>154503263522025NE500617</t>
  </si>
  <si>
    <t>SOLICITACAO DE AUXILIO-EVENTO - DISCENTE: LINDEIA ALVES SARAIVA PAVIOTI - ENS - EVENTO: VII CONGRESSO NACIONAL DE FORMACAO DE PROFESSORES E XVII CONGRESSO ESTADUAL PAULISTA SOBRE FORMACAO DE EDUCADORES.</t>
  </si>
  <si>
    <t>LINDEIA ALVES SARAIVA PAVIOTI</t>
  </si>
  <si>
    <t>2025NE50061704</t>
  </si>
  <si>
    <t>23006.022221/2025-41</t>
  </si>
  <si>
    <t>154503263522025NE500615</t>
  </si>
  <si>
    <t>SOLICITACAO DE AUXILIO-EVENTO - DISCENTES DE PGT - EVENTO: XII CONGRESSO BRASILEIRO DE DIREITO URBANISTICONOTA DE CREDITO - 2025NC000321 Nº DE TRANSFERENCIA 1AAMPE</t>
  </si>
  <si>
    <t>2025NE50061504</t>
  </si>
  <si>
    <t>23006.023258/2025-96</t>
  </si>
  <si>
    <t>154503263522025NE500616</t>
  </si>
  <si>
    <t>SOLICITACAO DE AUXILIO-EVENTO - DISCENTE: GUSTAVO URUGUAY CASTILHO -CCM- EVENTO: CONGRESSO BRASILEIRO DE INFORMATICA NA EDUCACAO (CBIE)</t>
  </si>
  <si>
    <t>GUSTAVO URUGUAY CASTILHO</t>
  </si>
  <si>
    <t>2025NE50061604</t>
  </si>
  <si>
    <t>23006.024581/2025-87</t>
  </si>
  <si>
    <t>154503263522025NE500614</t>
  </si>
  <si>
    <t>SOLICITACAO DE AUXILIO-EVENTO - PPU- EVENTO: 9º SEMINARIO PESQUISAR CHINA CONTEMPORANEADISCENTE: ABRAAO MARQUES AGUILERA LEITE - CPF 489.545.968-35NOTA DE CREDITO - 2025NC000321 Nº DE TRANSFERENCIA 1AAMPE</t>
  </si>
  <si>
    <t>ABRAAO MARQUES AGUILERA LEITE</t>
  </si>
  <si>
    <t>2025NE50061404</t>
  </si>
  <si>
    <t>23006.022193/2025-61</t>
  </si>
  <si>
    <t>154503263522025NE500622</t>
  </si>
  <si>
    <t>SOLICITACAO DE AUXILIO-EVENTO - EPR - EVENTO: XXXII SIMPEP 2025DISCENTE: CARLOS ROBERTO LOPES - CPF 074.034.188-08NOTA DE CREDITO - 2025NC000321 Nº DE TRANSFERENCIA 1AAMPE</t>
  </si>
  <si>
    <t>CARLOS ROBERTO LOPES</t>
  </si>
  <si>
    <t>2025NE50062204</t>
  </si>
  <si>
    <t>23006.023839/2025-28</t>
  </si>
  <si>
    <t>154503263522025NE500621</t>
  </si>
  <si>
    <t>SOLICITACAO DE AUXILIO EVENTO - EPR - EVENTO: ENEGEP 2025DISCENTE: CAIQUE VEJA CARDOSO - CPF 428.408.618-95NOTA DE CREDITO - 2025NC000321 Nº DE TRANSFERENCIA 1AAMPE</t>
  </si>
  <si>
    <t>CAIQUE VEGA CARDOSO</t>
  </si>
  <si>
    <t>2025NE50062104</t>
  </si>
  <si>
    <t>23006.023877/2025-81</t>
  </si>
  <si>
    <t>154503263522025NE500619</t>
  </si>
  <si>
    <t>SOLICITACAO DE AUXILIO-EVENTO - FIS- EVENTO: XIX ESCOLA BRASILEIRA DE ESTRUTURA ELETRONICADISCENTE: VALERIA QUINTANA MEJIA - CPF 124.384.121-43NOTA DE CREDITO - 2025NC000321 Nº DE TRANSFERENCIA 1AAMPE</t>
  </si>
  <si>
    <t>VALERIA QUINTANA MEJIA</t>
  </si>
  <si>
    <t>2025NE50061904</t>
  </si>
  <si>
    <t>23006.023883/2025-38</t>
  </si>
  <si>
    <t>154503263522025NE500620</t>
  </si>
  <si>
    <t>SOLICITACAO DE AUXILIO-EVENTO - SIMPEP-EPR- EVENTO: XXXII SIMPEP (ONLINE)DISCENTE: CAIQUE VEGA CARDOSO - CPF 428.408.618-95NOTA DE CREDITO - 2025NC000321 Nº DE TRANSFERENCIA 1AAMPE</t>
  </si>
  <si>
    <t>2025NE50062004</t>
  </si>
  <si>
    <t>23006.022012/2025-05</t>
  </si>
  <si>
    <t>154503263522025NE500626</t>
  </si>
  <si>
    <t>SOLICITACAO PARA INSCRICAO DE EVENTO - CTA - EVENTO : XXVI SIMPOSIO BRASILEIRO DE RECURSOS HIDRICOSDOCENTE MARIA CLEOFE VALVERDE BRAMBILA - CPF 252.015.628-76NOTA DE CREDITO 2025NC000321 Nº DE TRANSFERENCIA 1AAMPE</t>
  </si>
  <si>
    <t>MARIA CLEOFE VALVERDE BRAMBILA</t>
  </si>
  <si>
    <t>2025NE50062601</t>
  </si>
  <si>
    <t>23006.022014/2025-96</t>
  </si>
  <si>
    <t>154503263522025NE500628</t>
  </si>
  <si>
    <t>SOLICITACAO PARA INSCRICAO DE EVENTO - FIL - EVENTO : ENCONTRO COM A FISPDOCENTE PAULO TADEU DA SILVA - CPF 077.739.448-06NOTA DE CREDITO 2025NC000321 Nº DE TRANSFERENCIA 1AAMPE</t>
  </si>
  <si>
    <t>PAULO TADEU DA SILVA</t>
  </si>
  <si>
    <t>2025NE50062801</t>
  </si>
  <si>
    <t>23006.022019/2025-19</t>
  </si>
  <si>
    <t>154503263522025NE500629</t>
  </si>
  <si>
    <t>SOLICITACAO PARA INSCRICAO DE EVENTO - EPM - EVENTO : CONGRESSO LATINOAMERICANO FEMINISMOS DEL SURDOCENTE CINTIA LIMA CRESCENCIO - CPF 010.812.820-29NOTA DE CREDITO 2025NC000321 Nº DE TRANSFERENCIA 1AAMPE</t>
  </si>
  <si>
    <t>CINTIA LIMA CRESCENCIO</t>
  </si>
  <si>
    <t>2025NE50062901</t>
  </si>
  <si>
    <t>23006.022031/2025-23</t>
  </si>
  <si>
    <t>154503263522025NE500630</t>
  </si>
  <si>
    <t>SOLICITACAO PARA INSCRICAO DE EVENTO -PGT - EVENTO : 12° CONGRESSO INTERNACIONAL DA ABETHDOCENTE SANDRA IRENE MOMM SCHULT - CPF 625.254.849-91NOTA DE CREDITO 2025NC000321 Nº DE TRANSFERENCIA 1AAMPE</t>
  </si>
  <si>
    <t>2025NE50063001</t>
  </si>
  <si>
    <t>23006.022137/2025-27</t>
  </si>
  <si>
    <t>154503263522025NE500627</t>
  </si>
  <si>
    <t>SOLICITACAO DE AUXILIO PARA TAXA DE INSCRICAO   ENCONTRO COM A FISPDOCENTE LUCIANA ZATERKA   CPF 117.080.578-70NOTA DE CREDITO 2025NC000321 Nº DE TRANSFERENCIA 1AAMPE</t>
  </si>
  <si>
    <t>LUCIANA ZATERKA</t>
  </si>
  <si>
    <t>2025NE50062701</t>
  </si>
  <si>
    <t>23006.022289/2025-20</t>
  </si>
  <si>
    <t>154503263522025NE500625</t>
  </si>
  <si>
    <t>SOLICITACAO PARA INSCRICAO DE EVENTO -CTA - EVENTO : XI ENCONTRO NACIONAL DE QUIMICA AMBIENTALDOCENTE LUCIA HELENA GOMES COELHO - CPF 223.627.048-82NOTA DE CREDITO 2025NC000321 Nº DE TRANSFERENCIA 1AAMPE</t>
  </si>
  <si>
    <t>LUCIA HELENA GOMES COELHO</t>
  </si>
  <si>
    <t>2025NE50062501</t>
  </si>
  <si>
    <t>23006.022303/2025-95</t>
  </si>
  <si>
    <t>154503263522025NE500623</t>
  </si>
  <si>
    <t>SOLICITACAO PARA INSCRICAO DE EVENTO - CTA - EVENTO : XXVI SIMPOSIO BRASILEIRO DE RECURSOS HIDRICOSDOCENTE RICARDO TANIWAKI - CPF 325.948.168-09NOTA DE CREDITO 2025NC000321 Nº DE TRANSFERENCIA 1AAMPE</t>
  </si>
  <si>
    <t>RICARDO HIDEO TANIWAKI</t>
  </si>
  <si>
    <t>2025NE50062301</t>
  </si>
  <si>
    <t>23006.022331/2025-11</t>
  </si>
  <si>
    <t>154503263522025NE500631</t>
  </si>
  <si>
    <t>SOLICITACAO PARA INSCRICAO DE EVENTO - CTA - EVENTO : XV WORKSHOP E SIMPOSIO LATINO-AMERICANO DE DIGESTAO ANAEROBIA: CONTRIBUINDO PARA A TRANSICAO ENERGETICA E DESCARBONIZACAODOCENTE EDUARDO LUCAS SUBTIL - CPF 055.173.357-80NOTA DE CREDITO 2025NC000321 Nº DE TRANSFERENCIA 1AAMPE</t>
  </si>
  <si>
    <t>EDUARDO LUCAS SUBTIL</t>
  </si>
  <si>
    <t>2025NE50063101</t>
  </si>
  <si>
    <t>23006.022524/2025-63</t>
  </si>
  <si>
    <t>154503263522025NE500624</t>
  </si>
  <si>
    <t>SOLICITACAO DE AUXILIO-EVENTO -  EPM - PESQUISA DE CAMPO: ENTRE A PRECARIZACAO E A DIVIDA: DESAFIOS ENFRENTADOS PELAS TRABALHADORAS DO MORRO SAO BENTO   SANTOS.DISCENTE: ANA CRISTINA DE OLIVEIRA MELO - CPF 034.019.565-74NOTA DE CREDITO - 2025NC000321 Nº DE TRANSFERENCIA 1AAMPE</t>
  </si>
  <si>
    <t>ANA CRISTINA DE OLIVEIRA MELO</t>
  </si>
  <si>
    <t>2025NE50062404</t>
  </si>
  <si>
    <t>23006.021211/2025-98</t>
  </si>
  <si>
    <t>154503263522025NE500632</t>
  </si>
  <si>
    <t>SOLICITACAO DE AUXILIO-EVENTO - BTC - EVENTO: X SIMPOSIO DE PLANTAS MEDICINAIS DO VALE DO SAO FRANCISCO E 5TH FRANCE-BRAZIL MEETING ON NATURAL PRODUCTS.DISCENTE: SILVANA DE OLIVEIRA - CPF 116.221.168-79NOTA DE CREDITO - 2025NC000321 Nº DE TRANSFERENCIA 1AAMPE</t>
  </si>
  <si>
    <t>SILVANA DE OLIVEIRA</t>
  </si>
  <si>
    <t>2025NE50063204</t>
  </si>
  <si>
    <t>23006.021274/2025-44</t>
  </si>
  <si>
    <t>154503263522025NE500638</t>
  </si>
  <si>
    <t>SOLICITACAO DE AUXILIO-EVENTO - BIS - EVENTO: XIV MEETING OF THE BRAZILIAN PURINE CLUB.DISCENTE: ISABELA DORTA MOLINA HERNANDES - CPF 473.237.088-85NOTA DE CREDITO - 2025NC000321 Nº DE TRANSFERENCIA 1AAMPE</t>
  </si>
  <si>
    <t>ISABELA DORTA MOLINA HERNANDES</t>
  </si>
  <si>
    <t>2025NE50063804</t>
  </si>
  <si>
    <t>23006.022217/2025-82</t>
  </si>
  <si>
    <t>154503263522025NE500633</t>
  </si>
  <si>
    <t>SOLICITACAO DE AUXILIO-EVENTO - FIL - EVENTO: II CONGRESO NACIONAL DE TEORIA CRITICA  DESDE Y MAS ALLA DE LA CATASTROFEDISCENTE: DANIEL VALENTE PEDROSO DE SIQUEIRA - CPF 224.857.438-00NOTA DE CREDITO - 2025NC000321 Nº DE TRANSFERENCIA 1AAMPE</t>
  </si>
  <si>
    <t>DANIEL VALENTE PEDROSO DE SIQUEIRA</t>
  </si>
  <si>
    <t>2025NE50063304</t>
  </si>
  <si>
    <t>23006.023081/2025-28</t>
  </si>
  <si>
    <t>154503263522025NE500637</t>
  </si>
  <si>
    <t>SOLICITACAO PARA INSCRICAO DE EVENTO - PPU - EVENTO : 49º ENCONTRO ANUAL DA ANPOCS.DOCENTE: IVAN FILIPE DE ALMEIDA LOPES FERNANDES   CPF 354.523.678-10NOTA DE CREDITO 2025NC000321 Nº DE TRANSFERENCIA 1AAMPE</t>
  </si>
  <si>
    <t>2025NE50063701</t>
  </si>
  <si>
    <t>23006.023664/2025-59</t>
  </si>
  <si>
    <t>154503263522025NE500634</t>
  </si>
  <si>
    <t>SOLICITACAO DE AUXILIO-EVENTO - FIL- EVENTO: XI COLOQUIO DE CINEMA E ARTE DA AMERICA LATINA (COCAAL)DISCENTE: DANIEL NEVES DE ANDRADE - CPF 396.160.868-71NOTA DE CREDITO - 2025NC000321 Nº DE TRANSFERENCIA 1AAMPE</t>
  </si>
  <si>
    <t>DANIEL NEVES DE ANDRADE</t>
  </si>
  <si>
    <t>2025NE50063404</t>
  </si>
  <si>
    <t>23006.024632/2025-71</t>
  </si>
  <si>
    <t>154503263522025NE500635</t>
  </si>
  <si>
    <t>SOLICITACAO DE AUXILIO-EVENTO - MEC- EVENTO: XIX ESCOLA BRASILEIRA DE ESTRUTURA ELETRONICA.DISCENTE: REYNEL ENRIQUE CARDENAS HADECHINI - CPF 124.385.411-13NOTA DE CREDITO - 2025NC000321 Nº DE TRANSFERENCIA 1AAMPE</t>
  </si>
  <si>
    <t>REYNEL ENRIQUE CARDENAS HADECHINI</t>
  </si>
  <si>
    <t>2025NE50063504</t>
  </si>
  <si>
    <t>23006.021395/2025-96</t>
  </si>
  <si>
    <t>154503263522025NE500650</t>
  </si>
  <si>
    <t>SOLICITACAO DE AUXILIO-EVENTO - DISCENTE: VALERIAN JEAN PHILIPPE JESUS - EVD - EVENTO: XII SIMPOSIO BRASILEIRO DE PALEONTOLOGIA DE VERTEBRADOS.</t>
  </si>
  <si>
    <t>VALERIAN JEAN PHILIPPE JESUS</t>
  </si>
  <si>
    <t>2025NE50065004</t>
  </si>
  <si>
    <t>23006.022025/2025-76</t>
  </si>
  <si>
    <t>154503263522025NE500643</t>
  </si>
  <si>
    <t>SOLICITACAO PARA INSCRICAO DE EVENTO -ENS - EVENTO : XI CONGRESO INTERNACIONAL SOBRE FORMACION DE PROFESORES DE CIENCIAS.DOCENTE  BRUNO RAFAEL SANTOS DE CERQUEIRA - CPF 385.772.588-58NOTA DE CREDITO 2025NC000321 Nº DE TRANSFERENCIA 1AAMPE</t>
  </si>
  <si>
    <t>BRUNO RAFAEL SANTOS DE CERQUEIRA</t>
  </si>
  <si>
    <t>2025NE50064301</t>
  </si>
  <si>
    <t>23006.022070/2025-21</t>
  </si>
  <si>
    <t>154503263522025NE500645</t>
  </si>
  <si>
    <t>SOLICITACAO PARA INSCRICAO DE EVENTO -MEC - EVENTO : 28TH INTERNATIONAL CONGRESS OF MECHANICAL ENGINEERING.DOCENTE  KARL PETER BURR - CPF 099.736.838-11NOTA DE CREDITO 2025NC000321 Nº DE TRANSFERENCIA 1AAMPE</t>
  </si>
  <si>
    <t>KARL PETER BURR</t>
  </si>
  <si>
    <t>2025NE50064501</t>
  </si>
  <si>
    <t>23006.022071/2025-75</t>
  </si>
  <si>
    <t>154503263522025NE500646</t>
  </si>
  <si>
    <t>SOLICITACAO PARA INSCRICAO DE EVENTO -  CHS - EVENTO : 49 ENCONTRO ANUAL DA ANPOCS.DOCENTE CLAUDIO PENTEADO - CPF 153.127.738-16NOTA DE CREDITO 2025NC000321 Nº DE TRANSFERENCIA 1AAMPE</t>
  </si>
  <si>
    <t>CLAUDIO LUIS DE CAMARGO PENTEADO</t>
  </si>
  <si>
    <t>2025NE50064601</t>
  </si>
  <si>
    <t>23006.022301/2025-04</t>
  </si>
  <si>
    <t>154503263522025NE500642</t>
  </si>
  <si>
    <t>SOLICITACAO PARA INSCRICAO DE EVENTO - BIS - EVENTO : NEUROSCIENCE 2025DOCENTE MARIA CAMILA ALMEIDA - CPF 268.891.918-03NOTA DE CREDITO 2025NC000321 Nº DE TRANSFERENCIA 1AAMPE</t>
  </si>
  <si>
    <t>MARIA CAMILA ALMEIDA</t>
  </si>
  <si>
    <t>2025NE50064201</t>
  </si>
  <si>
    <t>23006.022519/2025-51</t>
  </si>
  <si>
    <t>154503263522025NE500640</t>
  </si>
  <si>
    <t>SOLICITACAO DE AUXILIO-EVENTO -  FIL - EVENTO: XXX COLOQUIO HEIDEGGERDISCENTE: ALEX ANTONIO ROSA COSTA - CPF 130.833.726-47NOTA DE CREDITO - 2025NC000321 Nº DE TRANSFERENCIA 1AAMPE</t>
  </si>
  <si>
    <t>ALEX ANTONIO ROSA COSTA</t>
  </si>
  <si>
    <t>2025NE50064004</t>
  </si>
  <si>
    <t>23006.023213/2025-11</t>
  </si>
  <si>
    <t>154503263522025NE500639</t>
  </si>
  <si>
    <t>SOLICITACAO PARA INSCRICAO DE EVENTO - INV - EVENTO : XXIII SIMPOSIO BRASILEIRO DE QUIMICA TEORICA.DOCENTE ANDERSON ORZARI RIBEIRO - CPF 269.199.798-70NOTA DE CREDITO 2025NC000321 Nº DE TRANSFERENCIA 1AAMPE</t>
  </si>
  <si>
    <t>ANDERSON ORZARI RIBEIRO</t>
  </si>
  <si>
    <t>2025NE50063901</t>
  </si>
  <si>
    <t>23006.023214/2025-66</t>
  </si>
  <si>
    <t>154503263522025NE500647</t>
  </si>
  <si>
    <t>SOLICITACAO PARA INSCRICAO DE EVENTO -BIS - EVENTO : XL ANUAL MEETING OF THE BRAZILIAN SOCIETY OF PROTOZZOLOGYDOCENTE MARCIA APARECIDA SPERANCA - CPF 135.466.718-21NOTA DE CREDITO 2025NC000321 Nº DE TRANSFERENCIA 1AAMPE</t>
  </si>
  <si>
    <t>MARCIA APARECIDA SPERANCA</t>
  </si>
  <si>
    <t>2025NE50064701</t>
  </si>
  <si>
    <t>23006.023218/2025-44</t>
  </si>
  <si>
    <t>154503263522025NE500641</t>
  </si>
  <si>
    <t>SOLICITACAO PARA INSCRICAO DE EVENTO - EPM - EVENTO : ENCONTRO COM A FISPDOCENTE SUZE DE OLIVEIRA PIZA - CPF 147.880.818-73NOTA DE CREDITO 2025NC000321 Nº DE TRANSFERENCIA 1AAMPE</t>
  </si>
  <si>
    <t>2025NE50064101</t>
  </si>
  <si>
    <t>23006.024025/2025-19</t>
  </si>
  <si>
    <t>154503263522025NE500644</t>
  </si>
  <si>
    <t>SOLICITACAO DE AUXILIO-EVENTO - DISCENTE: ABELARDO NASCIMENTO FILHO - INF - EVENTO: COBEM 2025</t>
  </si>
  <si>
    <t>ABELARDO NASCIMENTO FILHO</t>
  </si>
  <si>
    <t>2025NE50064404</t>
  </si>
  <si>
    <t>23006.025537/2025-94</t>
  </si>
  <si>
    <t>154503263522025NE500653</t>
  </si>
  <si>
    <t>SOLICITACAO DE AUXILIO-EVENTO -EPR - EVENTO: XLV ENCONTRO NACIONAL DE ENGENHARIA DE PRODUCAO (ENEGEP 2025)DISCENTE: JOAO MOTA RESENDE - CPF 441.201.598-09NOTA DE CREDITO - 2025NC000321 Nº DE TRANSFERENCIA 1AAMPE</t>
  </si>
  <si>
    <t>JOAO MOTA RESENDE</t>
  </si>
  <si>
    <t>2025NE50065304</t>
  </si>
  <si>
    <t>23006.022016/2025-85</t>
  </si>
  <si>
    <t>154503263522025NE500664</t>
  </si>
  <si>
    <t>SOLICITACAO PARA INSCRICAO DE EVENTO - ROMULO GONCALVES LINS - INV - EVENTO : 16TH INDUSCON 2025 - ROMULO GONCALVES LINS - CPF: 226.742.208-56. NOTA DE CREDITO 2025NC000321 Nº DE TRANSFERENCIA 1AAMPE</t>
  </si>
  <si>
    <t>ROMULO GONCALVES LINS</t>
  </si>
  <si>
    <t>2025NE50066401</t>
  </si>
  <si>
    <t>23006.022529/2025-96</t>
  </si>
  <si>
    <t>154503263522025NE500665</t>
  </si>
  <si>
    <t>SOLICITACAO DE AUXILIO-EVENTO - DISCENTE: GUILHERME VICTOR MOTA - EVD - EVENTO: 15ª EDICAO DO CURSO INTERNACIONAL DE POLINIZACAO - NOTA DE CREDITO - 2025NC000321 Nº DE TRANSFERENCIA 1AAMPE - GUILHERME VICTOR MOTA - CPF: 460.603.308-86</t>
  </si>
  <si>
    <t>2025NE50066504</t>
  </si>
  <si>
    <t>23006.020783/2025-50</t>
  </si>
  <si>
    <t>154503263522025NE500666</t>
  </si>
  <si>
    <t>SOLICITACAO DE AUXILIO-EVENTO - DISCENTE: GABRIELLE NAOMI IMAI ALDEIA - EVD - EVENTO: 42º ENCONTRO ANUAL DE ETOLOGIA.NOTA DE CREDITO - 2025NC000321 Nº DE TRANSFERENCIA 1AAMPE</t>
  </si>
  <si>
    <t>GABRIELLE NAOMI IMAI ALDEIA</t>
  </si>
  <si>
    <t>2025NE50066604</t>
  </si>
  <si>
    <t>23006.023682/2025-31</t>
  </si>
  <si>
    <t>154503263522025NE500667</t>
  </si>
  <si>
    <t>SOLICITACAO DE AUXILIO-EVENTO - DISCENTE: GERMAN ANDRES LOPEZ VARGAS-ENE- EVENTO: INTERNATIONAL SYMPOSIUM ON ENERGY (ISE) - NOTA DE CREDITO - 2025NC000321 Nº DE TRANSFERENCIA 1AAMPE - DISCENTE: GERMAN ANDRES LOPEZ VARGAS - CPF: 236.112.398-36.</t>
  </si>
  <si>
    <t>GERMAN ANDRES LOPEZ VARGAS</t>
  </si>
  <si>
    <t>2025NE50066704</t>
  </si>
  <si>
    <t>23006.023711/2025-64</t>
  </si>
  <si>
    <t>154503263522025NE500668</t>
  </si>
  <si>
    <t>SOLICITACAO DE AUXILIO-EVENTO - DISCENTE: GIOVANNI ARLAN TORRES - CPF: 457.373.878-95 - EVD - EVENTO: XVIII SIMPOSIO BRASILEIRO DE PALEONTOLOGIA DE VERTEBRADOS - NOTA DE CREDITO - 2025NC000321 Nº DE TRANSFERENCIA 1AAMPE</t>
  </si>
  <si>
    <t>GIOVANNI ARLAN TORRES</t>
  </si>
  <si>
    <t>2025NE50066804</t>
  </si>
  <si>
    <t>23006.022212/2025-50</t>
  </si>
  <si>
    <t>154503263522025NE500674</t>
  </si>
  <si>
    <t>SOLICITACAO DE AUXILIO-EVENTO - DISCENTE: MICHAELLA PEREIRA ANDRADE - CPF: 415.711.728-07 - EVD - EVENTO: 42° ENCONTRO ANUAL DE ETOLOGIA - NOTA DE CREDITO - 2025NC000321 Nº DE TRANSFERENCIA 1AAMPE</t>
  </si>
  <si>
    <t>MICHAELLA PEREIRA ANDRADE</t>
  </si>
  <si>
    <t>2025NE50067404</t>
  </si>
  <si>
    <t>23006.022527/2025-05</t>
  </si>
  <si>
    <t>154503263522025NE500673</t>
  </si>
  <si>
    <t>SOLICITACAO DE AUXILIO-EVENTO - DISCENTE: FRANCISCO ANDERSON DA SILVA NASCIMENTO - CPF: 604.812.943-25 - EVD - EVENTO: XIII SIMPOSIO BRASILEIRO DE PALEONTOLOGIA DE VERTEBRADOS- NOTA DE CREDITO - 2025NC000321 Nº DE TRANSFERENCIA 1AAMPE</t>
  </si>
  <si>
    <t>FRANCISCO ANDERSON DA SILVA NASCIMENTO</t>
  </si>
  <si>
    <t>2025NE50067304</t>
  </si>
  <si>
    <t>23006.025123/2025-65</t>
  </si>
  <si>
    <t>154503263522025NE500671</t>
  </si>
  <si>
    <t>SOLICITACAO PARA INSCRICAO DE EVENTO - DOCENTE: IVAN ROBERTO SANTANA CASELLA - ENE - EVENTO : SBMO/IEEE MTT-S INTERNATIONAL MICROWAVE AND OPTOELECTRONICS CONFERENCE (IMOC)NOTA DE CREDITO 2025NC000321 Nº DE TRANSFERENCIA 1AAMPE</t>
  </si>
  <si>
    <t>IVAN ROBERTO SANTANA CASELLA</t>
  </si>
  <si>
    <t>2025NE50067101</t>
  </si>
  <si>
    <t>23006.020770/2025-81</t>
  </si>
  <si>
    <t>154503263522025NE500675</t>
  </si>
  <si>
    <t>SOLICITACAO DE AUXILIO-EVENTO - DISCENTE: RONALDO MAUCH BUBOLA - ENE - EVENTO: INTERNATIONAL SYMPOSIUM ON ENERGY (ISE).NOTA DE CREDITO - 2025NC000321 Nº DE TRANSFERENCIA 1AAMPE</t>
  </si>
  <si>
    <t>RONALDO MAUCH BUBOLA</t>
  </si>
  <si>
    <t>2025NE50067504</t>
  </si>
  <si>
    <t>23006.022209/2025-36</t>
  </si>
  <si>
    <t>154503263522025NE500676</t>
  </si>
  <si>
    <t>SOLICITACAO DE AUXILIO-EVENTO - DISCENTE: ALDAIR RAUL AUCCAPUMA QUISPE - ENE - EVENTO: INTERNATIONAL SYMPOSIUM ON ENERGY (ISE)NOTA DE CREDITO - 2025NC000321 Nº DE TRANSFERENCIA 1AAMPE</t>
  </si>
  <si>
    <t>ALDAIR RAUL AUCCAPUMA QUISPE</t>
  </si>
  <si>
    <t>2025NE50067604</t>
  </si>
  <si>
    <t>23/10/2025</t>
  </si>
  <si>
    <t>23006.021212/2025-32</t>
  </si>
  <si>
    <t>154503263522025NE500680</t>
  </si>
  <si>
    <t>SOLICITACAO DE AUXILIO-EVENTO - DISCENTE: TALITA RUIZ FERNANDES - ENE - EVENTO: INTERNATIONAL SYMPOSIUM ON ENERGY. NOTA DE CREDITO - 2025NC000321 Nº DE TRANSFERENCIA 1AAMPE</t>
  </si>
  <si>
    <t>TALITA RUIZ FERNANDES</t>
  </si>
  <si>
    <t>2025NE50068004</t>
  </si>
  <si>
    <t>23006.021389/2025-39</t>
  </si>
  <si>
    <t>154503263522025NE500678</t>
  </si>
  <si>
    <t>SOLICITACAO DE AUXILIO-EVENTO - DISCENTE: DANIELLE FERREIRA FIANCHI - ENE - EVENTO: INTERNACIONAL SYMPOSIUM ON ENERGY -ISE 2025NOTA DE CREDITO - 2025NC000321 Nº DE TRANSFERENCIA 1AAMPE</t>
  </si>
  <si>
    <t>DANIELLE FERREIRA FIANCHI</t>
  </si>
  <si>
    <t>2025NE50067804</t>
  </si>
  <si>
    <t>23006.022286/2025-96</t>
  </si>
  <si>
    <t>154503263522025NE500677</t>
  </si>
  <si>
    <t>SOLICITACAO DE AUXILIO-EVENTO - DISCENTES DE ENE- EVENTO: INTERNATIONAL SYMPOSIUM ON ENERGY (ISE)</t>
  </si>
  <si>
    <t>2025NE50067704</t>
  </si>
  <si>
    <t>23006.023261/2025-18</t>
  </si>
  <si>
    <t>154503263522025NE500681</t>
  </si>
  <si>
    <t>SOLICITACAO DE AUXILIO-EVENTO - DISCENTE ATALIA MOIANE MARCOS CANDA ENE - EVENTO: INTERNATIONAL SYMPOSIUM ON ENERGY (ISE).NOTA DE CREDITO - 2025NC000321 Nº DE TRANSFERENCIA 1AAMPE</t>
  </si>
  <si>
    <t>ATALIA MOIANE MARCOS CANDA</t>
  </si>
  <si>
    <t>2025NE50068104</t>
  </si>
  <si>
    <t>23006.026718/2025-38</t>
  </si>
  <si>
    <t>154503263522025NE500679</t>
  </si>
  <si>
    <t>SOLICITACAO DE AUXILIO-EVENTO - DISCENTE: NUNES LOPES DOS REIS - PGT - EVENTO: I ENCONTRO NACIONAL DE ARQUITETURA COMUNITARIANOTA DE CREDITO - 2025NC000321 Nº DE TRANSFERENCIA 1AAMPE</t>
  </si>
  <si>
    <t>NUNES LOPES DOS REIS</t>
  </si>
  <si>
    <t>2025NE50067904</t>
  </si>
  <si>
    <t>23006.023892/2025-29</t>
  </si>
  <si>
    <t>154503263522025NE500683</t>
  </si>
  <si>
    <t>SOLICITACAO DE AUXILIO-EVENTO - DISCENTE: DANIEL DE ANDRADE FONTOURA - FIL - EVENTO: ENCONTRO INTERMEDIARIO DA ASSOCIACAO BRASILEIRA DE ESTUDOS POPULACIONAIS (ABEP).NOTA DE CREDITO - 2025NC000321 Nº DE TRANSFERENCIA 1AAMPE</t>
  </si>
  <si>
    <t>DANIEL DE ANDRADE FONTOURA</t>
  </si>
  <si>
    <t>2025NE50068304</t>
  </si>
  <si>
    <t>23006.023917/2025-94</t>
  </si>
  <si>
    <t>154503263522025NE500693</t>
  </si>
  <si>
    <t>SOLICITACAO DE AUXILIO-EVENTO - DISCENTE: NONTCHENATCH FERREIRA CARIBE - EEL - EVENTO: MIDDLE EAST POWER SYSTEMS CONFERENCE (MEPCON) - NOTA DE CREDITO - 2025NC000321 Nº DE TRANSFERENCIA 1AAMPE</t>
  </si>
  <si>
    <t>RAQUEL DE OLIVEIRA MENDES</t>
  </si>
  <si>
    <t>2025NE50069304</t>
  </si>
  <si>
    <t>23006.024185/2025-50</t>
  </si>
  <si>
    <t>154503263522025NE500687</t>
  </si>
  <si>
    <t>SOLICITACAO DE AUXILIO-EVENTO - DISCENTE: JEFFERSON LUAN DINIZ DE OLIVEIRA -FIS- EVENTO: VIII WORKSHOP-ESCOLA DE COMPUTACAO E INFORMACAO QUANTICA   VIII WORKSHOP DE COMPUTACAO QUANTICA - UFSCNOTA DE CREDITO - 2025NC000321 Nº DE TRANSFERENCIA 1AAMPE</t>
  </si>
  <si>
    <t>JEFFERSON LUAN DINIZ DE OLIVEIRA</t>
  </si>
  <si>
    <t>2025NE50068704</t>
  </si>
  <si>
    <t>23006.024303/2025-20</t>
  </si>
  <si>
    <t>154503263522025NE500694</t>
  </si>
  <si>
    <t>SOLICITACAO DE AUXILIO-EVENTO - DISCENTE: PAULA DE TOLEDO ORDONHES - FIL- EVENTO: XI CIFIP - CONGRESSO INTERNACIONAL DE FILOSOFIA E PSICANALISE.NOTA DE CREDITO - 2025NC000321 Nº DE TRANSFERENCIA 1AAMPE</t>
  </si>
  <si>
    <t>PAULA DE TOLEDO ORDONHES</t>
  </si>
  <si>
    <t>2025NE50069404</t>
  </si>
  <si>
    <t>23006.024370/2025-44</t>
  </si>
  <si>
    <t>154503263522025NE500692</t>
  </si>
  <si>
    <t>SOLICITACAO DE AUXILIO-EVENTO - DISCENTE: OGOBUCHI DANIEL OKEY-INF- EVENTO: IEEE ANNUAL CONGRESS ON ARTIFICIAL INTELLIGENCE OF THINGS 2025 (IEEE AIOT2025) - NOTA DE CREDITO - 2025NC000321 Nº DE TRANSFERENCIA 1AAMPE</t>
  </si>
  <si>
    <t>OGOBUCHI DANIEL OKEY</t>
  </si>
  <si>
    <t>2025NE50069204</t>
  </si>
  <si>
    <t>23006.024477/2025-92</t>
  </si>
  <si>
    <t>154503263522025NE500691</t>
  </si>
  <si>
    <t>SOLICITACAO DE AUXILIO-EVENTO - DISCENTE: BEATRIZ BRUNIALTI JUSTO-PGT- EVENTO: ENTRELABS - NOTA DE CREDITO - 2025NC000321 Nº DE TRANSFERENCIA 1AAMPE</t>
  </si>
  <si>
    <t>2025NE50069104</t>
  </si>
  <si>
    <t>23006.024704/2025-80</t>
  </si>
  <si>
    <t>154503263522025NE500686</t>
  </si>
  <si>
    <t>SOLICITACAO DE AUXILIO-EVENTO - DISCENTE: MELISSA PEREIRA GUZELLA-FIS- EVENTO: 5TH BRICS-AGAC SYMPOSIUM 2025NOTA DE CREDITO - 2025NC000321 Nº DE TRANSFERENCIA 1AAMPE</t>
  </si>
  <si>
    <t>MELISSA PEREIRA GUZELLA</t>
  </si>
  <si>
    <t>2025NE50068604</t>
  </si>
  <si>
    <t>23006.024818/2025-20</t>
  </si>
  <si>
    <t>154503263522025NE500685</t>
  </si>
  <si>
    <t>SOLICITACAO DE AUXILIO-EVENTO - DISCENTE: JUAN PABLO ARBELAEZ MONTOYA - FIS - EVENTO: X COMHEP: COLOMBIAN MEETING ON HIGH ENERGY PHYSICSNOTA DE CREDITO - 2025NC000321 Nº DE TRANSFERENCIA 1AAMPE</t>
  </si>
  <si>
    <t>JUAN PABLO ARBELAEZ MONTOYA</t>
  </si>
  <si>
    <t>2025NE50068504</t>
  </si>
  <si>
    <t>23006.024845/2025-01</t>
  </si>
  <si>
    <t>154503263522025NE500690</t>
  </si>
  <si>
    <t>SOLICITACAO DE AUXILIO-EVENTO - DISCENTE: NONTCHENATCH FERREIRA CARIBE - EEL - EVENTO: MIDDLE EAST POWER SYSTEMS CONFERENCE (MEPCON)  - NOTA DE CREDITO - 2025NC000321 Nº DE TRANSFERENCIA 1AAMPE</t>
  </si>
  <si>
    <t>NONTCHENATCH FERREIRA CARIBE</t>
  </si>
  <si>
    <t>2025NE50069004</t>
  </si>
  <si>
    <t>23006.024987/2025-60</t>
  </si>
  <si>
    <t>154503263522025NE500689</t>
  </si>
  <si>
    <t>SOLICITACAO DE AUXILIO-EVENTO - DISCENTE: YULA MUNHOZ FRANCISCO-PRI- EVENTO: VII EBEP/ISA-PSS 2025 - NOTA DE CREDITO - 2025NC000321 Nº DE TRANSFERENCIA 1AAMPE</t>
  </si>
  <si>
    <t>YULA MUNHOZ FRANCISCO</t>
  </si>
  <si>
    <t>2025NE50068904</t>
  </si>
  <si>
    <t>23006.024988/2025-12</t>
  </si>
  <si>
    <t>154503263522025NE500688</t>
  </si>
  <si>
    <t>SOLICITACAO DE AUXILIO-EVENTO - DISCENTE: ARMAND IDARRAGA LOPEZ - MAT- EVENTO: X COMHEP: COLOMBIAN MEETING ON HIGH ENERGY PHYSICS.NOTA DE CREDITO - 2025NC000321 Nº DE TRANSFERENCIA 1AAMPE</t>
  </si>
  <si>
    <t>ARMAND IDARRAGA LOPEZ</t>
  </si>
  <si>
    <t>2025NE50068804</t>
  </si>
  <si>
    <t>23006.026125/2025-71</t>
  </si>
  <si>
    <t>154503263522025NE500684</t>
  </si>
  <si>
    <t>SOLICITACAO DE AUXILIO-EVENTO - DISCENTE: PEDRO VINICIUS TEIXEIRA COSTA BARBOSA - FIS - EVENTO: 5TH BRICS-AGAC SYMPOSIUM 2025NOTA DE CREDITO - 2025NC000321 Nº DE TRANSFERENCIA 1AAMPE</t>
  </si>
  <si>
    <t>PEDRO VINICIUS TEIXEIRA COSTA BARBOSA</t>
  </si>
  <si>
    <t>2025NE50068404</t>
  </si>
  <si>
    <t>23006.021286/2025-79</t>
  </si>
  <si>
    <t>154503263522025NE500697</t>
  </si>
  <si>
    <t>SOLICITACAO DE AUXILIO-EVENTO - DISCENTE: CARLA SUZANA GOMES MEIRA - EPM - EVENTO: RUINAS DO VELHO MUNDO: EM BUSCA DE UMA NOVA ORDEM MUNDIAL - NOTA DE CREDITO - 2025NC000321 Nº DE TRANSFERENCIA 1AAMPE</t>
  </si>
  <si>
    <t>CARLA SUZANA GOMES MEIRA</t>
  </si>
  <si>
    <t>2025NE50069704</t>
  </si>
  <si>
    <t>23006.024652/2025-41</t>
  </si>
  <si>
    <t>154503263522025NE500699</t>
  </si>
  <si>
    <t>SOLICITACAO DE AUXILIO-EVENTO - DISCENTE: GIOVANNA CASE NUTTI - EPM - EVENTO: SEMANA DE ECONOMIA BRASILEIRA - CPF: 469.688.078-82 - NOTA DE CREDITO - 2025NC000321 Nº DE TRANSFERENCIA 1AAMPE</t>
  </si>
  <si>
    <t>GIOVANNA CASE NUTTI</t>
  </si>
  <si>
    <t>2025NE50069904</t>
  </si>
  <si>
    <t>23006.025240/2025-29</t>
  </si>
  <si>
    <t>154503263522025NE500698</t>
  </si>
  <si>
    <t>SOLICITACAO DE AUXILIO-EVENTO - DISCENTE: BRITMAN SALCEDO PUMACCOLA - INF - EVENTO: XIII SIMPOSIO NORORIENTAL DE MATEMATICASNOTA DE CREDITO - 2025NC000321 Nº DE TRANSFERENCIA 1AAMPE</t>
  </si>
  <si>
    <t>2025NE50069804</t>
  </si>
  <si>
    <t>154503263522025NE500702</t>
  </si>
  <si>
    <t>SOLICITACAO DE AUXILIO-EVENTO - DISCENTE: ANA LETICIA MAFRA SALLA - PPU - EVENTO: 49º ENCONTRO ANUAL DA ANPOCS.</t>
  </si>
  <si>
    <t>2025NE50070204</t>
  </si>
  <si>
    <t>23006.023898/2025-04</t>
  </si>
  <si>
    <t>154503263522025NE500701</t>
  </si>
  <si>
    <t>SOLICITACAO DE AUXILIO-EVENTO - DISCENTE: GUSTAVO URUGUAY CASTILHO CCM- EVENTO: CONFERENCIA INTERNACIONAL SOBRE INFORMATICA NA EDUCACAO (TISE) - NOTA DE CREDITO - 2025NC000321 Nº DE TRANSFERENCIA 1AAMPE</t>
  </si>
  <si>
    <t>2025NE50070104</t>
  </si>
  <si>
    <t>23006.021276/2025-33</t>
  </si>
  <si>
    <t>154503263522025NE500705</t>
  </si>
  <si>
    <t>SOLICITACAO DE AUXILIO-EVENTO - DISCENTE: NOME SOCIAL ELDRA LA FONTE ALBUQUERQUE DE CARVALHO - CHS - EVENTO: XII CONGRESSO INTERNACIONAL DA ASSOCIACAO BRASILEIRA DE ESTUDOS DA TRANS-HOMOCULTURA.- NOTA DE CREDITO - 2025NC000321 Nº DE TRANSFERENCIA 1AAMPE</t>
  </si>
  <si>
    <t>MURILLO LA FONTE ALBUQUERQUE DE CARVALHO</t>
  </si>
  <si>
    <t>2025NE50070504</t>
  </si>
  <si>
    <t>23006.027737/2025-81</t>
  </si>
  <si>
    <t>154503263522025NE500704</t>
  </si>
  <si>
    <t>SOLICITACAO DO RECURSO PARFOR-EQUIDADE PARA REALIZACAO DAS ATIVIDADES DE PEDAGOGIA DA ALERNANCIA - PARFOR-LEC - PROFA. SUZE DE OLIVEIRA PIZZA.</t>
  </si>
  <si>
    <t>2025NE50070404</t>
  </si>
  <si>
    <t>23006.029232/2025-51</t>
  </si>
  <si>
    <t>154503263522025NE500708</t>
  </si>
  <si>
    <t>SOLICITACAO DE AUXILIO-EVENTO - DISCENTE BRUNO CORREA BORTOLETTO - FIL - EVENTO: ELEVENTH BIENNIAL CONFERENCE OF THE INTERNATIONAL HERBERT MARCUSE  NOTA DE CREDITO 2025NC000321 Nº DE TRANSFERENCIA 1AAMPE</t>
  </si>
  <si>
    <t>BRUNO CORREA BORTOLETTO</t>
  </si>
  <si>
    <t>2025NE50070801</t>
  </si>
  <si>
    <t>26439</t>
  </si>
  <si>
    <t>INST.FED.DE EDUC.,CIENC.E TEC.DE SAO PAULO</t>
  </si>
  <si>
    <t>23006.007172/2025-16</t>
  </si>
  <si>
    <t>154503263522025NE000134</t>
  </si>
  <si>
    <t>PAGAMENTO DE GRATIFICACAO POR ENCARGO DE CURSO OU CONCURSO COM RECURSOS DESCENTRALIZADOS DO IFSP</t>
  </si>
  <si>
    <t>20RL</t>
  </si>
  <si>
    <t>FUNCIONAMENTO DAS INSTITUICOES DA REDE FEDERAL DE EDUCACAO PROFISSIONAL, CIENTIFICA E TECNOLOGICA - DESPESAS DIVERSAS</t>
  </si>
  <si>
    <t>L0000P99GCN</t>
  </si>
  <si>
    <t>231788</t>
  </si>
  <si>
    <t>2025NE00013436</t>
  </si>
  <si>
    <t>154503263522025NE000135</t>
  </si>
  <si>
    <t>2025NE00013536</t>
  </si>
  <si>
    <t>26441</t>
  </si>
  <si>
    <t>UNIVERSIDADE FEDERAL DO OESTE DO PARA</t>
  </si>
  <si>
    <t>23006.025629/2025-74</t>
  </si>
  <si>
    <t>154503263522025NE000487</t>
  </si>
  <si>
    <t>PAGAMENTO DE GECC COM RECURSOS DESCENTRALIZADOS DA UNIVERSIDADE FEDERAL DO PARA (UFPA). SERVIDOR: RICARDO JANNINI SAWAYA - NOTA DE CREDITO 2025NC000117</t>
  </si>
  <si>
    <t>M0121G0100N</t>
  </si>
  <si>
    <t>231845</t>
  </si>
  <si>
    <t>2025NE00048728</t>
  </si>
  <si>
    <t>35101</t>
  </si>
  <si>
    <t>MINISTERIO DAS RELACOES EXTERIORES</t>
  </si>
  <si>
    <t>23006.026801/2025-15</t>
  </si>
  <si>
    <t>154503263522025NE000485</t>
  </si>
  <si>
    <t>PAGAMENTO DE GECC COM RECURSOS DESCENTRALIZADOS DO INSTITUTO RIO BRANCO (IRBR). SERVIDORA: CRISTINE KOEHLER ZANELLA - NOTA DE CREDITO 2025NC000042</t>
  </si>
  <si>
    <t>2534</t>
  </si>
  <si>
    <t>FORMACAO E APERFEICOAMENTO DE DIPLOMATAS</t>
  </si>
  <si>
    <t>233583</t>
  </si>
  <si>
    <t>2025NE00048528</t>
  </si>
  <si>
    <t>44101</t>
  </si>
  <si>
    <t>MINIST. DO MEIO AMBIENTE E MUDANCA DO CLIMA</t>
  </si>
  <si>
    <t>20VY</t>
  </si>
  <si>
    <t>IMPLEMENTACAO DO PROGRAMA AGENDA AMBIENTAL NA ADMINISTRACAO PUBLICA - A3P</t>
  </si>
  <si>
    <t>20VY_05</t>
  </si>
  <si>
    <t>235998</t>
  </si>
  <si>
    <t>12359981000000000339039  44020620VY_05</t>
  </si>
  <si>
    <t>29/10/2025</t>
  </si>
  <si>
    <t>23006.020143/2025-40</t>
  </si>
  <si>
    <t>154503263522025NE630029</t>
  </si>
  <si>
    <t>DESCENTRALIZACAO DE CREDITOS ORCAMENTARIOS PELO MINISTERIO DO MEIO AMBIENTE E MUDANCA CLIMATICA COM CONTRATACAO DE FUNDACAO DE APOIO. COORDENADORA: NATALIA PIRANI GHILARDI LOPES (CCNH).NOTA DE CREDITO 2025NC000015 - UG 440206</t>
  </si>
  <si>
    <t>2025NE63002965</t>
  </si>
  <si>
    <t>154503263522025NE630032</t>
  </si>
  <si>
    <t>DESCENTRALIZACAO DE CREDITOS ORCAMENTARIOS PELO MINISTERIO DO MEIO AMBIENTE E MUDANCA CLIMATICA COM CONTRATACAO DE FUNDACAO DE APOIO. COORDENADORA: NATALIA PIRANI GHILARDI LOPES (CCNH).NOTA DE CREDITO 2025NC000015  - UG 440206</t>
  </si>
  <si>
    <t>2025NE63003265</t>
  </si>
  <si>
    <t>49101</t>
  </si>
  <si>
    <t>MINIST.DO DESENVOLV.AGRARIO E AGRI.FAMILIAR</t>
  </si>
  <si>
    <t>21HB</t>
  </si>
  <si>
    <t>GERENCIAMENTO DO GABINETE DO MINISTRO</t>
  </si>
  <si>
    <t>1000A0029P</t>
  </si>
  <si>
    <t>A0100C00SP3</t>
  </si>
  <si>
    <t>250622</t>
  </si>
  <si>
    <t>12506221000A0029P339039        A0100C00SP3</t>
  </si>
  <si>
    <t>23006.008920/2025-88</t>
  </si>
  <si>
    <t>154503263522025NE630026</t>
  </si>
  <si>
    <t>CELEBRACAO DE TERMO DE EXECUCAO DESCENTRALIZADA  - TED COM MINISTERIO DO DESENVOLVIMENTO AGRARIO E AGRICULTURA FAMILIAR - MDA E CONTRATACAO DE FUNDACAO DE APOIO. COORDENADOR: CLAUDIO LUIS DE CAMARGO PENTEADO - CECS - NOTA DE CREDITO 2025NC800005 - Nº DE TRANSFERENCIA 975376</t>
  </si>
  <si>
    <t>2025NE63002665</t>
  </si>
  <si>
    <t>154503263522025NE630031</t>
  </si>
  <si>
    <t>CELEBRACAO DE TERMO DE EXECUCAO DESCENTRALIZADA (TED) COM MINISTERIO DO DESENVOLVIMENTO AGRARIO E AGRICULTURA FAMILIAR (MDA) E CONTRATACAO DE FUNDACAO DE APOIO. COORDENADOR: CLAUDIO LUIS DE CAMARGO PENTEADO (CECS).</t>
  </si>
  <si>
    <t>2025NE63003165</t>
  </si>
  <si>
    <t>154503263522025NE630037</t>
  </si>
  <si>
    <t>2025NE63003765</t>
  </si>
  <si>
    <t>52911</t>
  </si>
  <si>
    <t>FUNDO AERONAUTICO</t>
  </si>
  <si>
    <t>MANUTENCAO GERAL</t>
  </si>
  <si>
    <t>1050000140</t>
  </si>
  <si>
    <t>DT063100100</t>
  </si>
  <si>
    <t>168919</t>
  </si>
  <si>
    <t>11689191050000140339036        DT063100100</t>
  </si>
  <si>
    <t>55101</t>
  </si>
  <si>
    <t>MIN.DESENV.E ASSIT.SOCIAL,FAM.E COMBATE FOME</t>
  </si>
  <si>
    <t>23006.008915/2025-7</t>
  </si>
  <si>
    <t>154503263522025NE630009</t>
  </si>
  <si>
    <t>CELEBRACAO DE TERMO DE EXECUCAO DESCENTRALIZADA (TED) COM A SECRETARIA NACIONAL DE SEGURANCA ALIMENTAR E NUTRICIONAL/ MINISTERIO DO DESENVOLVIMENTO SOCIAL (MDS) E CONTRATACAO DE FUNDACAO DE APOIO. COORDENADORA: CAROLINA SIMOES GALVANESE (CECS)</t>
  </si>
  <si>
    <t>2798</t>
  </si>
  <si>
    <t>AQUISICAO E DISTRIBUICAO DE ALIMENTOS DA AGRICULTURA FAMILIAR PARA PROMOCAO DA SEGURANCA ALIMENTAR E NUTRICIONAL - DESPESAS DIVERSAS</t>
  </si>
  <si>
    <t>1001A00428</t>
  </si>
  <si>
    <t>02798D08011</t>
  </si>
  <si>
    <t>236686</t>
  </si>
  <si>
    <t>2025NE63000965</t>
  </si>
  <si>
    <t>23006.008915/2025-75</t>
  </si>
  <si>
    <t>154503263522025NE630020</t>
  </si>
  <si>
    <t>CELEBRACAO DE TERMO DE EXECUCAO DESCENTRALIZADA (TED) COM A SECRETARIA NACIONAL DE SEGURANCA ALIMENTAR E NUTRICIONAL/ MINISTERIO DO DESENVOLVIMENTO SOCIAL (MDS) E CONTRATACAO DE FUNDACAO DE APOIO. COORDENADORA: CAROLINA SIMOES GALVANESE (CECS).2025NC800012 - TRANSFERENCIA 975760</t>
  </si>
  <si>
    <t>2025NE63002065</t>
  </si>
  <si>
    <t>67101</t>
  </si>
  <si>
    <t>MINISTERIO DA IGUALDADE RACIAL</t>
  </si>
  <si>
    <t>23006.002663/2025-71</t>
  </si>
  <si>
    <t>154503263522025NE630005</t>
  </si>
  <si>
    <t>CONTRATACAO DE SERVICOS DE GESTAO ADMINISTRATIVO-FINANCEIRA DO PROJETO INTITULADO -UNICATA: UNIVERSIDADE DE E PARA CATADORAS E CATADORES DE MATERIAIS RECICLAVEISNOTA DE CREDITO 2025NC800019 Nº DE TRANSFERENCIA 975111</t>
  </si>
  <si>
    <t>21HN</t>
  </si>
  <si>
    <t>FORTALECIMENTO DAS ACOES AFIRMATIVAS</t>
  </si>
  <si>
    <t>1000A003OM</t>
  </si>
  <si>
    <t>250250</t>
  </si>
  <si>
    <t>2025NE63000565</t>
  </si>
  <si>
    <t>154503263522025NE630007</t>
  </si>
  <si>
    <t>NOTA DE CREDITO 2025NC800019 Nº DE TRANSFERENCIA 975111CELEBRACAO DE TED COM O MINISTERIO DA IGUALDADE RACIAL E CONTRATACAO DE FUNDACAO DE APOIO - COORDENADOR: ADALBERTO MANTOVANI MARTINIANO DE AZEVEDO (CECS)</t>
  </si>
  <si>
    <t>2025NE63000765</t>
  </si>
  <si>
    <t>A</t>
  </si>
  <si>
    <t>G41</t>
  </si>
  <si>
    <t>CONV</t>
  </si>
  <si>
    <t>MNT1</t>
  </si>
  <si>
    <t>17/04/2014</t>
  </si>
  <si>
    <t>23006000448201300</t>
  </si>
  <si>
    <t>154503263522014NE800203</t>
  </si>
  <si>
    <t>PRESTACAO DE SERVICO DE PORTARIA.  PROC ORIGEM: 2013PR00151</t>
  </si>
  <si>
    <t>OBJETIVA ADMINISTRACAO EM RECURSOS LTDA</t>
  </si>
  <si>
    <t>1012000000</t>
  </si>
  <si>
    <t>062246</t>
  </si>
  <si>
    <t>2014NE80020301</t>
  </si>
  <si>
    <t>13/12/2024</t>
  </si>
  <si>
    <t>23006.027677/2023-35</t>
  </si>
  <si>
    <t>154503263522024NE000644</t>
  </si>
  <si>
    <t>AQUISICAO POR IMPORTACAO DE MATERIAL DE CONSUMO PARA ATENDIMENTO DO PROJETO DE PESQUISA INTITULADO DESIGN, SINTESE E CARACTERIZACAO DE SISTEMAS MOLECULARES PARA COLHEITA DE LUZ E SEPARACAO DE CARGAS, DEVIDAMENTE APROVADO PELA FAPESP, SOB RESPONSABILIDADE DO PROF. THIAGO BRANQUINHO DE QUEIROZ.</t>
  </si>
  <si>
    <t>BRUKER SWITZERLAND AG</t>
  </si>
  <si>
    <t>2024NE00064408</t>
  </si>
  <si>
    <t>24/09/2024</t>
  </si>
  <si>
    <t>154503263522024NE400116</t>
  </si>
  <si>
    <t>2024NE40011601</t>
  </si>
  <si>
    <t>09/12/2024</t>
  </si>
  <si>
    <t>23006.007537/2024-21</t>
  </si>
  <si>
    <t>154503263522024NE400137</t>
  </si>
  <si>
    <t>PROGRAMA DE ENSINO TUTORIAL - PET-AF</t>
  </si>
  <si>
    <t>2024NE40013701</t>
  </si>
  <si>
    <t>04/09/2023</t>
  </si>
  <si>
    <t>23006.018388/2023-45</t>
  </si>
  <si>
    <t>154503263522023NE400063</t>
  </si>
  <si>
    <t>ED. 08/2023 - PESQUISANDO DESDE O PRIMEIRO DIA ACOES AFIRMATIVAS - PDPD AF</t>
  </si>
  <si>
    <t>170589</t>
  </si>
  <si>
    <t>2023NE40006301</t>
  </si>
  <si>
    <t>05/11/2024</t>
  </si>
  <si>
    <t>154503263522024NE400125</t>
  </si>
  <si>
    <t>2024NE40012501</t>
  </si>
  <si>
    <t>20/02/2024</t>
  </si>
  <si>
    <t>23006.013987/2023-72</t>
  </si>
  <si>
    <t>154503263522024NE400015</t>
  </si>
  <si>
    <t>PAGAMENTOS REFERENTES AO EDITAL Nº1/2023 - PROAP - (23006.004284/2023-53). PROGRAMAS DE AUXILIOS SOCIOECONOMICOS 2023 - MODALIDADE AUXILIO PERMANENCIA.</t>
  </si>
  <si>
    <t>2024NE40001501</t>
  </si>
  <si>
    <t>17/07/2024</t>
  </si>
  <si>
    <t>154503263522024NE400074</t>
  </si>
  <si>
    <t>2024NE40007401</t>
  </si>
  <si>
    <t>03/09/2024</t>
  </si>
  <si>
    <t>154503263522024NE400109</t>
  </si>
  <si>
    <t>2024NE40010901</t>
  </si>
  <si>
    <t>04/09/2024</t>
  </si>
  <si>
    <t>154503263522024NE400112</t>
  </si>
  <si>
    <t>2024NE40011201</t>
  </si>
  <si>
    <t>11/09/2024</t>
  </si>
  <si>
    <t>23006.025973/2022-11</t>
  </si>
  <si>
    <t>154503263522024NE000402</t>
  </si>
  <si>
    <t>PROGRAMAS DE AUXILIOS SOCIOECONOMICOS - AUXILIO ALIMENTACAO - TIPO VI</t>
  </si>
  <si>
    <t>2024NE00040241</t>
  </si>
  <si>
    <t>01/10/2024</t>
  </si>
  <si>
    <t>154503263522024NE000450</t>
  </si>
  <si>
    <t>PROGRAMAS DE AUXILIOS SOCIOECONOMICOS - AUXILIO ALIMENTACAO</t>
  </si>
  <si>
    <t>2024NE00045041</t>
  </si>
  <si>
    <t>154503263522024NE000451</t>
  </si>
  <si>
    <t>2024NE00045141</t>
  </si>
  <si>
    <t>154503263522024NE000452</t>
  </si>
  <si>
    <t>2024NE00045241</t>
  </si>
  <si>
    <t>154503263522024NE000453</t>
  </si>
  <si>
    <t>2024NE00045341</t>
  </si>
  <si>
    <t>154503263522024NE000454</t>
  </si>
  <si>
    <t>2024NE00045441</t>
  </si>
  <si>
    <t>154503263522024NE000455</t>
  </si>
  <si>
    <t>2024NE00045541</t>
  </si>
  <si>
    <t>02/12/2024</t>
  </si>
  <si>
    <t>154503263522024NE400130</t>
  </si>
  <si>
    <t>2024NE40013001</t>
  </si>
  <si>
    <t>03/12/2024</t>
  </si>
  <si>
    <t>154503263522024NE400131</t>
  </si>
  <si>
    <t>2024NE40013101</t>
  </si>
  <si>
    <t>154503263522024NE400138</t>
  </si>
  <si>
    <t>PAGAMENTOS REFERENTES AO EDITAL Nº1/2024 - PROAP - (23006.010360/2024-41). PROGRAMA DE APOIO AESTUDANTE DE GRADUACAO - MODALIDADE AUXILIO PERMANENCIA</t>
  </si>
  <si>
    <t>2024NE40013801</t>
  </si>
  <si>
    <t>154503263522024NE400140</t>
  </si>
  <si>
    <t>PAGAMENTOS REFERENTES AO EDITAL Nº1/2024 - PROAP - RU - PROGRAMA DE APOIO A ESTUDANTE DE GRADUACAO - MODALIDADE AUXILIO ALIMENTACAO - TIPO I</t>
  </si>
  <si>
    <t>2024NE40014041</t>
  </si>
  <si>
    <t>154503263522024NE400141</t>
  </si>
  <si>
    <t>PAGAMENTOS REFERENTES AO EDITAL Nº1/2024 - PROAP - RU PROGRAMA DE APOIO A ESTUDANTE DE GRADUACAO - MODALIDADE AUXILIO ALIMENTACAO - TIPO II</t>
  </si>
  <si>
    <t>2024NE40014141</t>
  </si>
  <si>
    <t>08/12/2023</t>
  </si>
  <si>
    <t>23006.017064/2023-90</t>
  </si>
  <si>
    <t>154503263522023NE400087</t>
  </si>
  <si>
    <t>EDITAL 03/2023 - PROGRAMA DE INICIACAO CIENTIFICA - PIC</t>
  </si>
  <si>
    <t>1444000000</t>
  </si>
  <si>
    <t>170585</t>
  </si>
  <si>
    <t>2023NE40008701</t>
  </si>
  <si>
    <t>05/02/2024</t>
  </si>
  <si>
    <t>23006.017071/2023-91</t>
  </si>
  <si>
    <t>154503263522024NE400004</t>
  </si>
  <si>
    <t>EDITAL 07/2023 - PROGRAMA PESQUISANDO DESDE O PRIMEIRO DIA - PDPD.</t>
  </si>
  <si>
    <t>2024NE40000401</t>
  </si>
  <si>
    <t>28/02/2024</t>
  </si>
  <si>
    <t>23006.000805/2023-01</t>
  </si>
  <si>
    <t>154503263522024NE400024</t>
  </si>
  <si>
    <t>GESTAO DE BOLSAS DA MODALIDADE TATP I E II, PROVENIENTES DO TCTC 04/22.</t>
  </si>
  <si>
    <t>2024NE40002401</t>
  </si>
  <si>
    <t>04/04/2024</t>
  </si>
  <si>
    <t>154503263522024NE400040</t>
  </si>
  <si>
    <t>BOLSA DE TREINAMENTO E APOIO TECNICO EM PESQUISA (TATP), DESTINADO AO PREENCHIMENTO DE VAGAS PARA ATENDIMENTO AOS BIOTERIOS DA PROPES/UFABC</t>
  </si>
  <si>
    <t>2024NE40004001</t>
  </si>
  <si>
    <t>16/08/2024</t>
  </si>
  <si>
    <t>154503263522024NE400078</t>
  </si>
  <si>
    <t>2024NE40007801</t>
  </si>
  <si>
    <t>154503263522024NE400077</t>
  </si>
  <si>
    <t>2024NE40007701</t>
  </si>
  <si>
    <t>154503263522024NE400076</t>
  </si>
  <si>
    <t>2024NE40007601</t>
  </si>
  <si>
    <t>17/12/2024</t>
  </si>
  <si>
    <t>154503263522024NE400142</t>
  </si>
  <si>
    <t>2024NE40014201</t>
  </si>
  <si>
    <t>154503263522024NE400144</t>
  </si>
  <si>
    <t>2024NE40014401</t>
  </si>
  <si>
    <t>154503263522024NE400145</t>
  </si>
  <si>
    <t>3008000000</t>
  </si>
  <si>
    <t>2024NE40014501</t>
  </si>
  <si>
    <t>19/12/2024</t>
  </si>
  <si>
    <t>154503263522024NE400153</t>
  </si>
  <si>
    <t>2024NE40015301</t>
  </si>
  <si>
    <t>154503263522024NE400154</t>
  </si>
  <si>
    <t>2024NE40015401</t>
  </si>
  <si>
    <t>20/12/2024</t>
  </si>
  <si>
    <t>154503263522024NE400156</t>
  </si>
  <si>
    <t>2024NE40015601</t>
  </si>
  <si>
    <t>26/02/2024</t>
  </si>
  <si>
    <t>23006.018393/2023-58</t>
  </si>
  <si>
    <t>154503263522024NE400022</t>
  </si>
  <si>
    <t>ED. 09/2023 - PESQUISANDO DESDE O PRIMEIRO DIA INICIACAO TECNOLOGICA E INOVACAO - PDPD ITI</t>
  </si>
  <si>
    <t>2024NE40002201</t>
  </si>
  <si>
    <t>154503263522024NE400023</t>
  </si>
  <si>
    <t>BOLSA DAAP - ED. 09/2023 - PESQUISANDO DESDE O PRIMEIRO DIA INICIACAO TECNOLOGICA E INOVACAO - PDPD ITI</t>
  </si>
  <si>
    <t>2024NE40002301</t>
  </si>
  <si>
    <t>18/12/2024</t>
  </si>
  <si>
    <t>154503263522024NE400146</t>
  </si>
  <si>
    <t>2024NE40014601</t>
  </si>
  <si>
    <t>24/03/2022</t>
  </si>
  <si>
    <t>23006.002744/2022-28</t>
  </si>
  <si>
    <t>154503263522022NE400013</t>
  </si>
  <si>
    <t>EDITAL PET ACOES AFIRMATIVAS 2022.</t>
  </si>
  <si>
    <t>2022NE40001301</t>
  </si>
  <si>
    <t>24/06/2024</t>
  </si>
  <si>
    <t>23006.004726/2024-42</t>
  </si>
  <si>
    <t>154503263522024NE400070</t>
  </si>
  <si>
    <t>CONCESSAO DE BOLSAS PARA AS ACOES DO PAAE E PAAC 2024 - EDITAL Nº 1/2024  PROEC</t>
  </si>
  <si>
    <t>2024NE40007001</t>
  </si>
  <si>
    <t>03/07/2024</t>
  </si>
  <si>
    <t>23006.004830/2024-37</t>
  </si>
  <si>
    <t>154503263522024NE400071</t>
  </si>
  <si>
    <t>CONCESSAO DE BOLSAS PARA A ACAO ESCOLA PREPARATORIA 2024 - INSTRUTORES - EDITAL Nº 2/2024 - PROEC.</t>
  </si>
  <si>
    <t>2024NE40007101</t>
  </si>
  <si>
    <t>13/11/2024</t>
  </si>
  <si>
    <t>23006.007455/2024-87</t>
  </si>
  <si>
    <t>154503263522024NE400126</t>
  </si>
  <si>
    <t>CONCESSAO DE BOLSAS PARA AS ACOES ESTRATEGICAS - EDITAL Nº 22/2024 - PROEC.</t>
  </si>
  <si>
    <t>2024NE40012601</t>
  </si>
  <si>
    <t>19/04/2023</t>
  </si>
  <si>
    <t>23006.008151/2023-56</t>
  </si>
  <si>
    <t>154503263522023NE400024</t>
  </si>
  <si>
    <t>SELECAO BOLSISTAS PARA PET-AF.</t>
  </si>
  <si>
    <t>2023NE40002401</t>
  </si>
  <si>
    <t>23/02/2024</t>
  </si>
  <si>
    <t>23006.003080/2024-86</t>
  </si>
  <si>
    <t>154503263522024NE400021</t>
  </si>
  <si>
    <t>GESTAO DA BOLSA PROGRAMA DE MELHORIA DO ENSINO NA GRADUACAO - 2024</t>
  </si>
  <si>
    <t>2024NE40002101</t>
  </si>
  <si>
    <t>09/04/2024</t>
  </si>
  <si>
    <t>23006.011503/2023-51</t>
  </si>
  <si>
    <t>154503263522024NE400048</t>
  </si>
  <si>
    <t>GESTAO DAS BOLSAS DO PEAT - PROGRAMA DE ENSINO E APRENDIZAGEM TUTORIAL</t>
  </si>
  <si>
    <t>2024NE40004801</t>
  </si>
  <si>
    <t>12/04/2024</t>
  </si>
  <si>
    <t>154503263522024NE400052</t>
  </si>
  <si>
    <t>2024NE40005201</t>
  </si>
  <si>
    <t>154503263522024NE400114</t>
  </si>
  <si>
    <t>2024NE40011401</t>
  </si>
  <si>
    <t>154503263522024NE400115</t>
  </si>
  <si>
    <t>2024NE40011501</t>
  </si>
  <si>
    <t>154503263522024NE400019</t>
  </si>
  <si>
    <t>2024NE40001901</t>
  </si>
  <si>
    <t>06/12/2024</t>
  </si>
  <si>
    <t>154503263522024NE400134</t>
  </si>
  <si>
    <t>2024NE40013401</t>
  </si>
  <si>
    <t>154503263522024NE400147</t>
  </si>
  <si>
    <t>2024NE40014701</t>
  </si>
  <si>
    <t>21/03/2023</t>
  </si>
  <si>
    <t>154503263522023NE400015</t>
  </si>
  <si>
    <t>2023NE40001501</t>
  </si>
  <si>
    <t>29/12/2023</t>
  </si>
  <si>
    <t>154503263522023NE400102</t>
  </si>
  <si>
    <t>2023NE40010201</t>
  </si>
  <si>
    <t>154503263522024NE400135</t>
  </si>
  <si>
    <t>CONCESSAO DE BOLSAS PARA DISCENTES DA POS-GRADUACAO DA UFABC (PROPG) - DOUTORADO</t>
  </si>
  <si>
    <t>2024NE40013501</t>
  </si>
  <si>
    <t>154503263522024NE400148</t>
  </si>
  <si>
    <t>2024NE40014801</t>
  </si>
  <si>
    <t>154503263522024NE400149</t>
  </si>
  <si>
    <t>2024NE40014901</t>
  </si>
  <si>
    <t>18/11/2019</t>
  </si>
  <si>
    <t>23006001628201996</t>
  </si>
  <si>
    <t>154503263522019NE000574</t>
  </si>
  <si>
    <t>PROT:110113  CONCESSAO DE SUBSIDIO PARA PAGAMENTO DE REFEICOES NO RESTAURANTE UNIVERSITARIO PARA ALUNOS DE GRADUACAO DA UFABC.</t>
  </si>
  <si>
    <t>SALUTAR ALIMENTACAO E SERVICOS LTDA</t>
  </si>
  <si>
    <t>108719</t>
  </si>
  <si>
    <t>2019NE00057441</t>
  </si>
  <si>
    <t>28/11/2024</t>
  </si>
  <si>
    <t>154503263522024NE000570</t>
  </si>
  <si>
    <t>2024NE00057041</t>
  </si>
  <si>
    <t>154503263522024NE000633</t>
  </si>
  <si>
    <t>CONCESSAO DE SUBSIDIO PARA PAGAMENTO DE REFEICOES NO RESTAURANTE UNIVERSITARIO PARAALUNOS DA GRADUACAO DA UFABC. DECORRENTE DO PROCESSO 23006.003721/2022-31, QUE TRATA DACONTRATACAO DE EMPRESA PARA PREPARO E FORNECIMENTO DE REFEICAO.</t>
  </si>
  <si>
    <t>2024NE00063341</t>
  </si>
  <si>
    <t>07/08/2024</t>
  </si>
  <si>
    <t>154503263522024NE000325</t>
  </si>
  <si>
    <t>2024NE00032541</t>
  </si>
  <si>
    <t>154503263522024NE000630</t>
  </si>
  <si>
    <t>2024NE00063041</t>
  </si>
  <si>
    <t>22/11/2024</t>
  </si>
  <si>
    <t>23006.023148/2024-43</t>
  </si>
  <si>
    <t>154503263522024NE500349</t>
  </si>
  <si>
    <t>AUXILIO A ATIVIDADE EXTRASSALA - DOCENTE: RICARDO HIDEO TANIWAKI</t>
  </si>
  <si>
    <t>2024NE50034904</t>
  </si>
  <si>
    <t>23006.013251/2024-85</t>
  </si>
  <si>
    <t>154503263522024NE000579</t>
  </si>
  <si>
    <t>AQUISICAO DE MATERIAIS PERMANENTES PARA UTILIZACAO EM AULAS PRATICAS DOS CURSOS DE GRADUACAO DO CECS</t>
  </si>
  <si>
    <t>UNITY INSTRUMENTOS DE TESTE E MEDICAO LTDA</t>
  </si>
  <si>
    <t>2024NE00057904</t>
  </si>
  <si>
    <t>154503263522024NE000580</t>
  </si>
  <si>
    <t>VOLTCOM DO BRASIL LTDA</t>
  </si>
  <si>
    <t>2024NE00058004</t>
  </si>
  <si>
    <t>154503263522024NE000581</t>
  </si>
  <si>
    <t>AMORIM EQUIPAMENTOS E MATERIAS LTDA</t>
  </si>
  <si>
    <t>2024NE00058130</t>
  </si>
  <si>
    <t>154503263522024NE000582</t>
  </si>
  <si>
    <t>RC SCIENTIFIC COMERCIO DE INSTRUMENTOS ANALITICOS LTDA</t>
  </si>
  <si>
    <t>2024NE00058204</t>
  </si>
  <si>
    <t>154503263522024NE000583</t>
  </si>
  <si>
    <t>MOON SEA COMERCIAL LTDA</t>
  </si>
  <si>
    <t>2024NE00058333</t>
  </si>
  <si>
    <t>154503263522024NE000584</t>
  </si>
  <si>
    <t>EDUARDO PINTO LOUREIRO MONTAGENS INDUSTRIAIS</t>
  </si>
  <si>
    <t>2024NE00058438</t>
  </si>
  <si>
    <t>154503263522024NE000585</t>
  </si>
  <si>
    <t>JR2 COMERCIO DE VARIEDADES LTDA</t>
  </si>
  <si>
    <t>2024NE00058538</t>
  </si>
  <si>
    <t>154503263522024NE000586</t>
  </si>
  <si>
    <t>LICITEC DISTRIBUIDORA LTDA</t>
  </si>
  <si>
    <t>2024NE00058604</t>
  </si>
  <si>
    <t>2024NE00058633</t>
  </si>
  <si>
    <t>2024NE00058636</t>
  </si>
  <si>
    <t>154503263522024NE000587</t>
  </si>
  <si>
    <t>2024NE00058738</t>
  </si>
  <si>
    <t>154503263522024NE000588</t>
  </si>
  <si>
    <t>3-AXIS ENGENHARIA, SERVICOS E COMERCIO LTDA</t>
  </si>
  <si>
    <t>2024NE00058808</t>
  </si>
  <si>
    <t>154503263522024NE000589</t>
  </si>
  <si>
    <t>LANCA PRODUTOS - COMERCIO E SERVICOS LTDA</t>
  </si>
  <si>
    <t>2024NE00058938</t>
  </si>
  <si>
    <t>154503263522024NE000590</t>
  </si>
  <si>
    <t>ENSINOLAB INDUSTRIA DE EQUIPAMENTOS DIDATICOS LTDA</t>
  </si>
  <si>
    <t>2024NE00059004</t>
  </si>
  <si>
    <t>23/10/2024</t>
  </si>
  <si>
    <t>154503263522024NE000497</t>
  </si>
  <si>
    <t>AZEHEB INDUSTRIA DE EQUIPAMENTOS LTDA</t>
  </si>
  <si>
    <t>2024NE00049708</t>
  </si>
  <si>
    <t>154503263522024NE000498</t>
  </si>
  <si>
    <t>2024NE00049808</t>
  </si>
  <si>
    <t>23/03/2023</t>
  </si>
  <si>
    <t>23006.026351/2022-18</t>
  </si>
  <si>
    <t>154503263522023NE400016</t>
  </si>
  <si>
    <t>PAGAMENTO DE BOLSAS PARA DISCENTES PARTICIPANTES DO PROGRAMA DE BOLSISTAS NOS CURSOS DE LINGUAS DA DIVISAO DE IDIOMAS DA UFABC.</t>
  </si>
  <si>
    <t>170588</t>
  </si>
  <si>
    <t>2023NE40001601</t>
  </si>
  <si>
    <t>19/02/2024</t>
  </si>
  <si>
    <t>23006.001438/2024-3</t>
  </si>
  <si>
    <t>154503263522024NE400014</t>
  </si>
  <si>
    <t>GESTAO DE BOLSAS NETEL 2024: BOLSAS DE EDUCACAO LINGUISTICA - DISIVAO DE IDIOMAS/NETEL</t>
  </si>
  <si>
    <t>2024NE40001401</t>
  </si>
  <si>
    <t>30/03/2023</t>
  </si>
  <si>
    <t>154503263522023NE400017</t>
  </si>
  <si>
    <t>BOLSAS DE TUTORIA PARA OS CURSOS DE CAPACITACAO DO NETEL</t>
  </si>
  <si>
    <t>2023NE40001701</t>
  </si>
  <si>
    <t>27/12/2024</t>
  </si>
  <si>
    <t>23006.027931/2024-86</t>
  </si>
  <si>
    <t>154503263522024NE400157</t>
  </si>
  <si>
    <t>PAGAMENTO DE BOLSA/AUXILIO NA MODALIDADE BOLSA MOBILIDADE INTERNACIONAL DE GRADUACAO INCOMING- AUGM/PILA - 1º SEMESTRE</t>
  </si>
  <si>
    <t>2024NE40015701</t>
  </si>
  <si>
    <t>05/12/2024</t>
  </si>
  <si>
    <t>23006.014815/2024-05</t>
  </si>
  <si>
    <t>154503263522024NE000591</t>
  </si>
  <si>
    <t>AQUISICAO DE MATERIAL DE CONSUMO - COMPRAS COMPARTILHADAS - COMPONENTES ELETRONICOS E DIVERSOS.</t>
  </si>
  <si>
    <t>IDFLUX TECHNOLOGIES E INFORMATICA BRASIL LTDA</t>
  </si>
  <si>
    <t>2024NE00059126</t>
  </si>
  <si>
    <t>154503263522024NE000592</t>
  </si>
  <si>
    <t>VENDOR COMERCIO DE PRODUTOS LTDA</t>
  </si>
  <si>
    <t>2024NE00059235</t>
  </si>
  <si>
    <t>154503263522024NE000594</t>
  </si>
  <si>
    <t>WAGNER EUSTAQUIO SIQUEIRA NETO</t>
  </si>
  <si>
    <t>2024NE00059426</t>
  </si>
  <si>
    <t>154503263522024NE000595</t>
  </si>
  <si>
    <t>A2 ROBOTICS COMERCIO IMPORTACAO E EXPORTACAO LTDA</t>
  </si>
  <si>
    <t>2024NE00059526</t>
  </si>
  <si>
    <t>154503263522024NE000599</t>
  </si>
  <si>
    <t>EVOLUTION COMERCIO DE COMPONENTES ELETRONICOS LTDA</t>
  </si>
  <si>
    <t>2024NE00059926</t>
  </si>
  <si>
    <t>23006.018885/2024-24</t>
  </si>
  <si>
    <t>154503263522024NE000607</t>
  </si>
  <si>
    <t>INSTALACAO DE MAQUINA INJETORA DE PECAS PLASTICAS ARBURG 320 C 500 170</t>
  </si>
  <si>
    <t>ARBURG LTDA</t>
  </si>
  <si>
    <t>2024NE00060717</t>
  </si>
  <si>
    <t>154503263522024NE000608</t>
  </si>
  <si>
    <t>2024NE00060825</t>
  </si>
  <si>
    <t>154503263522024NE000639</t>
  </si>
  <si>
    <t>CONTRATACAO DE EMPRESA ESPECIALIZADA DE CONSTRUCAO CIVIL PARA EXECUCAO DAS OBRAS DO BLOCO ANEXO DO CAMPUS SANTO ANDRE DA UNIVERSIDADE FEDERAL DO ABC- UFABC</t>
  </si>
  <si>
    <t>MPD ENGENHARIA LTDA.</t>
  </si>
  <si>
    <t>2024NE00063991</t>
  </si>
  <si>
    <t>154503263522024NE000640</t>
  </si>
  <si>
    <t>2024NE00064091</t>
  </si>
  <si>
    <t>23006.021786/2024-20</t>
  </si>
  <si>
    <t>154503263522024NE000632</t>
  </si>
  <si>
    <t>CONTRATACAO DE EMPRESA PRESTADORA DE SERVICOS DE TRADUCAO E INTERPRETACAO DE LIBRAS/LINGUA PORTUGUESA PARA ATENDER A UNIVERSIDADE FEDERAL DO ABC (UFABC)</t>
  </si>
  <si>
    <t>INSTITUTO INTERAMERICANO DE DESENVOLVIMENTO HUMANO - BE</t>
  </si>
  <si>
    <t>2024NE00063205</t>
  </si>
  <si>
    <t>26/04/2024</t>
  </si>
  <si>
    <t>23006.005107/2024-75</t>
  </si>
  <si>
    <t>154503263522024NE000183</t>
  </si>
  <si>
    <t>SERVIIR SERVICOS DE TRADUCAO INTERPRETACAO  E TECNOLOGI</t>
  </si>
  <si>
    <t>2024NE00018305</t>
  </si>
  <si>
    <t>30/12/2024</t>
  </si>
  <si>
    <t>23089.015797/2024-06</t>
  </si>
  <si>
    <t>153031152502024NE002049</t>
  </si>
  <si>
    <t>EMPENHO PARA NOVA CONTRATACAO FAP - PROJETO GERACAO DE RENDA E PROMOCAO DA CIDADANIA NA ZONA NORTE DE OSASCO PROCESSO 23089.015797/2024-06. RL 331/2024. DISPENSA 147/2024. CAMPUS OSASCO.</t>
  </si>
  <si>
    <t>239219</t>
  </si>
  <si>
    <t>2024NE00204905</t>
  </si>
  <si>
    <t>23089.016169/2024-30</t>
  </si>
  <si>
    <t>153031152502024NE002048</t>
  </si>
  <si>
    <t>EMPENHO PARA NOVA CONTRATACAO FAP - PROJETO CLINICA DE DIREITOS HUMANOSPROCESSO 23089.016169/2024-30. RL 330/2024. DISPENSA 140/2024. CAMPUS OSASCO.</t>
  </si>
  <si>
    <t>2024NE00204805</t>
  </si>
  <si>
    <t>23089.016195/2024-68</t>
  </si>
  <si>
    <t>153031152502024NE002050</t>
  </si>
  <si>
    <t>EMPENHO PARA NOVA CONTRATACAO FAP - PROJETO : ECONOMIA POPULAR: CIENCIAS ECONOMICAS E ECONOMIA POLITICA PARA MOVIMENTOS SOCIAIS E ORGANIZACOES DE TRABALHADORES PROCESSO 23089.016227/2024-25. RL 412/2024. DISPENSA 194/2024. CAMPUS OSASCO.</t>
  </si>
  <si>
    <t>2024NE00205005</t>
  </si>
  <si>
    <t>23089.016227/2024-25</t>
  </si>
  <si>
    <t>153031152502024NE002051</t>
  </si>
  <si>
    <t>EMPENHO PARA NOVA CONTRATACAO FAP - PROJETO FOMENTO A INICIATIVAS DE DESENVOLVIMENTO SOCIAL, ECONOMICO E AMBIENTALPROCESSO 23089.016227/2024-25. RL 376/2024. DISPENSA 173/2024. CAMPUS OSASCO.</t>
  </si>
  <si>
    <t>2024NE00205105</t>
  </si>
  <si>
    <t>23089.022729/2024-95</t>
  </si>
  <si>
    <t>153031152502024NE002046</t>
  </si>
  <si>
    <t>EMPENHO PARA NOVA CONTRATACAO FAP - PROJETO: PROGRAMA DE BOLSAS E CUSTEIO PARA O LASINTECPROCESSO 23089.022729/2024-95. RL 436/2024. DISPENSA 200/2024. CAMPUS OSASCO.</t>
  </si>
  <si>
    <t>2024NE00204605</t>
  </si>
  <si>
    <t>23089.040621/2024-84</t>
  </si>
  <si>
    <t>153031152502024NE002044</t>
  </si>
  <si>
    <t>PARA ATENDER DESPESAS REF. BOLSAS PARA PESQUISADOR CONFORME AUTORIZACAO DOC SEI 2528584. PROCESSO 23089.040621/2024-84. VERBA EMENDA IVAN VALENTE ENVIADO VIA TED.</t>
  </si>
  <si>
    <t>2024NE00204401</t>
  </si>
  <si>
    <t>31/12/2024</t>
  </si>
  <si>
    <t>153031152502024NE002092</t>
  </si>
  <si>
    <t>EMPENHO PARA NOVA CONTRATACAO FAP - PROJETO : ECONOMIA POPULAR: CIENCIAS ECONOMICAS E ECONOMIA POLITICA PARA MOVIMENTOS SOCIAIS E ORGANIZACOES DE TRABALHADORES PROCESSO 23089.016195/2024-68. RL 412/2024. DISPENSA 194/2024. CONTRATO 190/2024.CAMPUS OSASCO</t>
  </si>
  <si>
    <t>2024NE00209205</t>
  </si>
  <si>
    <t>23089.040611/2024-49</t>
  </si>
  <si>
    <t>153031152502024NE002067</t>
  </si>
  <si>
    <t>PARA ATENDER DESPESAS REF. A BOLSA PARA PESQUISADOR CONFORME AUTORIZACAO DOC. SEI 2528531. 2024NC800010 - TRANSF 973559   PROCESSO 23089.040611/2024-49</t>
  </si>
  <si>
    <t>2024NE00206701</t>
  </si>
  <si>
    <t>153031152502024NE002068</t>
  </si>
  <si>
    <t>PARA ATENDER DESPESAS REF. A BOLSA PARA ESTUDANTES CONFORME AUTORIZACAO DOC. SEI 2528531. 2024NC800010 - TRANSF 973559   PROCESSO 23089.040611/2024-49</t>
  </si>
  <si>
    <t>2024NE00206801</t>
  </si>
  <si>
    <t>23089.040614/2024-82</t>
  </si>
  <si>
    <t>153031152502024NE002064</t>
  </si>
  <si>
    <t>PARA ATENDER DESPESAS COM BOLSAS PARA PESQUISADOR, PARA PROJETO 7 : APOIO AS ATIVIDADES DA CATEDRA EDWARD SAID PROCESSO 223089.040614/2024-82AUTORIZACAO SEI 2528574REITORIA</t>
  </si>
  <si>
    <t>2024NE00206401</t>
  </si>
  <si>
    <t>23089.040618/2024-61</t>
  </si>
  <si>
    <t>153031152502024NE002061</t>
  </si>
  <si>
    <t>PARA ATENDER DESPESAS COM BOLSAS PARA PESQUISADOR, PARA PROGRAMA PESQUISA, COMUNICACAO E DIVULGACAO CIENTIFICA DO CENTRO SOU_CIENCIA/UNIFESPPROCESSO 23089.040618/2024-61 - EMENDA PARLAMENTAR NUMERO 32280004AUTORIZACAO SEI 2528547REITORIA</t>
  </si>
  <si>
    <t>2024NE00206101</t>
  </si>
  <si>
    <t>23089.040646/2024-88</t>
  </si>
  <si>
    <t>153031152502024NE002069</t>
  </si>
  <si>
    <t>PARA ATENDER DESPESAS REF. AQUISICAO DE MATERIAL DE ESCRITORIO CONFORME AUTORIZACAO 2528750. PREGAO INTERNO 44/2024 PNCP 90044/2024 RL 815/2024 - VERBA  2024NC800010 TRANSF. 973559 PROCESSO 23089.040646/2024-88.</t>
  </si>
  <si>
    <t>G &amp; J REPRESENTACAO LTDA</t>
  </si>
  <si>
    <t>2024NE00206916</t>
  </si>
  <si>
    <t>153031152502024NE002070</t>
  </si>
  <si>
    <t>PARA ATENDER DESPESAS REF. AQUISICAO DE MATERIAL DE ESCRITORIO CONFORME AUTORIZACAO 2528750. PREGAO INTERNO 44/2024 PNCP 90044/2024 RL 812/2024 - VERBA  2024NC800010 TRANSF. 973559 PROCESSO 23089.040646/2024-88.</t>
  </si>
  <si>
    <t>TUPIRATINS MATERIAIS ESCOLARES LTDA</t>
  </si>
  <si>
    <t>2024NE00207016</t>
  </si>
  <si>
    <t>23089.041815/2024-05</t>
  </si>
  <si>
    <t>153031152502024NE002055</t>
  </si>
  <si>
    <t>PARA ATENDER DESPESAS COM PESQUISA, COMUNICACAO E DIVULGACAO CIENTIFICA DO CENTRO SOU_CIENCIA/UNIFESP - PNCP 418/2025 - RL . 802/2024PROCESSO 23089.041815/2024-05AUTORIZACAO SEI 2528544REITORIA</t>
  </si>
  <si>
    <t>2024NE00205505</t>
  </si>
  <si>
    <t>15/04/2024</t>
  </si>
  <si>
    <t>154503263522024NE000152</t>
  </si>
  <si>
    <t>CONTRATACAO DE SERVICOS POSTAIS.</t>
  </si>
  <si>
    <t>2024NE00015247</t>
  </si>
  <si>
    <t>06/04/2023</t>
  </si>
  <si>
    <t>23006.001270/2019-00</t>
  </si>
  <si>
    <t>154503263522023NE000093</t>
  </si>
  <si>
    <t>CONTRATACAO DE SERVICO DE SEGURO PARA AS CARGAS IMPORTADAS PELA UFABC.</t>
  </si>
  <si>
    <t>SOMPO SEGUROS S.A.</t>
  </si>
  <si>
    <t>2023NE00009369</t>
  </si>
  <si>
    <t>08/05/2024</t>
  </si>
  <si>
    <t>23006.012703.2020-88</t>
  </si>
  <si>
    <t>154503263522024NE000202</t>
  </si>
  <si>
    <t>2024NE00020274</t>
  </si>
  <si>
    <t>17/06/2024</t>
  </si>
  <si>
    <t>154503263522024NE000264</t>
  </si>
  <si>
    <t>2024NE00026474</t>
  </si>
  <si>
    <t>154503263522024NE000265</t>
  </si>
  <si>
    <t>2024NE00026501</t>
  </si>
  <si>
    <t>23006.000870/2019-42</t>
  </si>
  <si>
    <t>154503263522024NE000395</t>
  </si>
  <si>
    <t>ARGUS DESPACHOS ADUANEIROS E LOGISTICA LTDA</t>
  </si>
  <si>
    <t>2024NE00039503</t>
  </si>
  <si>
    <t>17/10/2024</t>
  </si>
  <si>
    <t>154503263522024NE000492</t>
  </si>
  <si>
    <t>2024NE00049203</t>
  </si>
  <si>
    <t>21/10/2024</t>
  </si>
  <si>
    <t>154503263522024NE000495</t>
  </si>
  <si>
    <t>CONTRATACAO DE EMPRESA ESPECIALIZADA PARA PROMOVER A PUBLICACAO DE MATERIAS LEGAIS EM JORNAIS DE CIRCULACAO NACIONAL PARA A FUNDACAO UNIVERSIDADE FEDERAL DO ABC - UFABC.</t>
  </si>
  <si>
    <t>2024NE00049590</t>
  </si>
  <si>
    <t>10/07/2024</t>
  </si>
  <si>
    <t>154503263522024NE000300</t>
  </si>
  <si>
    <t>2024NE00030069</t>
  </si>
  <si>
    <t>154503263522024NE000301</t>
  </si>
  <si>
    <t>2024NE00030102</t>
  </si>
  <si>
    <t>29/11/2023</t>
  </si>
  <si>
    <t>23006.017114/2023-39</t>
  </si>
  <si>
    <t>154503263522023NE000554</t>
  </si>
  <si>
    <t>PAGAMENTO DE ANUIDADE DO EXERCICIO DE 2023 A ASSOCIACAO BRASILEIRA DE EDUCACAO INTERNACIONAL (FAUBAI)</t>
  </si>
  <si>
    <t>2023NE00055408</t>
  </si>
  <si>
    <t>29/11/2024</t>
  </si>
  <si>
    <t>23006.022006/2024-69</t>
  </si>
  <si>
    <t>154503263522024NE000574</t>
  </si>
  <si>
    <t>PAGAMENTO DA ANUIDADE 2024 A ASSOCIACAO NACIONAL DE POS-GRADUACAO EM FILOSOFIA</t>
  </si>
  <si>
    <t>2024NE00057408</t>
  </si>
  <si>
    <t>23006.009914/2024-67</t>
  </si>
  <si>
    <t>154503263522024NE000600</t>
  </si>
  <si>
    <t>PAGAMENTO DA ANUIDADE 2024 A ASSOCIACAO NACIONAL DE POS-GRADUACAO E PESQUISA EM PLANEJAMENTO URBANO E REGIONAL - ANPUR.</t>
  </si>
  <si>
    <t>2024NE00060008</t>
  </si>
  <si>
    <t>02/05/2024</t>
  </si>
  <si>
    <t>23006.001060/2024-71</t>
  </si>
  <si>
    <t>154503263522024NE000186</t>
  </si>
  <si>
    <t>RECOLHIMENTO CONTRIBUICAO / ANUIDADE</t>
  </si>
  <si>
    <t>CONTRIBUICAO A FEDERACAO BRASILEIRA DE ASSOCIACOES DE BIBLIOTECARIOS, CIENTISTAS DA INFORMACAO E INSTITUICOES (FEBAB)</t>
  </si>
  <si>
    <t>193441</t>
  </si>
  <si>
    <t>2024NE00018608</t>
  </si>
  <si>
    <t>22/07/2024</t>
  </si>
  <si>
    <t>23006.011068/2024-45</t>
  </si>
  <si>
    <t>154503263522024NE000318</t>
  </si>
  <si>
    <t>PAGAMENTO DAS TAXAS DE ANOTACAO DE RESPONSABILIDADE TECNICA (ART) JUNTO AO CONSELHO REGIONAL DE ENGENHARIA E AGRONOMIA DE SAO PAULO (CREA-SP) E DE REGISTRO DE RESPONSABILIDADE TECNICA (RRT) JUNTO AO CONSELHO DE ARQUITETURA E URBANISMO DE SAO PAULO (CAU-SP), SOBRE OS TRABALHOS TECNICOS A SEREM ELABORADOS PELOS SERVIDORES ENGENHEIROS OU ARQUITETOS DAS AREAS TECNICAS DA UFABC.</t>
  </si>
  <si>
    <t>CONSELHO REGIONAL DE ENGENHARIA E AGRONOMIA DO ESTADO D</t>
  </si>
  <si>
    <t>2024NE00031805</t>
  </si>
  <si>
    <t>154503263522024NE000319</t>
  </si>
  <si>
    <t>CONSELHO DE ARQUITETURA E URBANISMO DE SAO PAULO (CAU-S</t>
  </si>
  <si>
    <t>2024NE00031905</t>
  </si>
  <si>
    <t>25/01/2022</t>
  </si>
  <si>
    <t>154503263522022NE000012</t>
  </si>
  <si>
    <t>2022NE00001205</t>
  </si>
  <si>
    <t>21/03/2024</t>
  </si>
  <si>
    <t>23006.002274/2024-64</t>
  </si>
  <si>
    <t>154503263522024NE000112</t>
  </si>
  <si>
    <t>INSTITUTO NACIONAL DA PROPRIEDADE INDUSTRIAL</t>
  </si>
  <si>
    <t>33913905</t>
  </si>
  <si>
    <t>2024NE00011205</t>
  </si>
  <si>
    <t>06/06/2024</t>
  </si>
  <si>
    <t>154503263522024NE000256</t>
  </si>
  <si>
    <t>2024NE00025605</t>
  </si>
  <si>
    <t>12/08/2024</t>
  </si>
  <si>
    <t>23006.011360/2024-68</t>
  </si>
  <si>
    <t>154503263522024NE000337</t>
  </si>
  <si>
    <t>PAGAMENTO DE TAXAS AO INPI</t>
  </si>
  <si>
    <t>2024NE00033705</t>
  </si>
  <si>
    <t>154503263522024NE000598</t>
  </si>
  <si>
    <t>2024NE00059805</t>
  </si>
  <si>
    <t>23006.020416/2024-75</t>
  </si>
  <si>
    <t>154503263522024NE000606</t>
  </si>
  <si>
    <t>PAGAMENTO DE TAXAS AO INPI - SEGUNDO REFORCO DE EMPENHO</t>
  </si>
  <si>
    <t>33913904</t>
  </si>
  <si>
    <t>MARCAS, PATENTES E DIREITOS AUTORAIS</t>
  </si>
  <si>
    <t>2024NE00060604</t>
  </si>
  <si>
    <t>02/03/2023</t>
  </si>
  <si>
    <t>23006.023514/2022-01</t>
  </si>
  <si>
    <t>154503263522023NE000047</t>
  </si>
  <si>
    <t>FUNDACAO PARA O VESTIBULAR DA UNIVERSIDADE ESTADUAL PAU</t>
  </si>
  <si>
    <t>2023NE00004748</t>
  </si>
  <si>
    <t>30/01/2024</t>
  </si>
  <si>
    <t>23006.003233/2023-12</t>
  </si>
  <si>
    <t>154503263522024NE000026</t>
  </si>
  <si>
    <t>ACORDO DE PARCERIA ENTRE SESC E UFABC NA MODALIDADE MIS (MATRICULA DE INTERESSE SOCIAL)</t>
  </si>
  <si>
    <t>SERVICO SOCIAL DO COMERCIO - SESC - ADMINISTRACAO REGIO</t>
  </si>
  <si>
    <t>2024NE00002625</t>
  </si>
  <si>
    <t>23006.009331/2024-36</t>
  </si>
  <si>
    <t>154503263522024NE000330</t>
  </si>
  <si>
    <t>2024NE00033025</t>
  </si>
  <si>
    <t>03/05/2023</t>
  </si>
  <si>
    <t>154503263522023NE000122</t>
  </si>
  <si>
    <t>2023NE00012243</t>
  </si>
  <si>
    <t>13/07/2023</t>
  </si>
  <si>
    <t>23006.001848/2019-10</t>
  </si>
  <si>
    <t>154503263522023NE000260</t>
  </si>
  <si>
    <t>FORNECIMENTO DE AGUA, COLETA DE ESGOTO, TAXA DE DRENAGEM E DE RESIDUOS SOLIDOS (LIXO) PARA O CAMPUS E UNIDADES DA UFABC EM SANTO ANDRE</t>
  </si>
  <si>
    <t>2023NE00026044</t>
  </si>
  <si>
    <t>04/10/2023</t>
  </si>
  <si>
    <t>154503263522023NE000410</t>
  </si>
  <si>
    <t>217884</t>
  </si>
  <si>
    <t>2023NE00041043</t>
  </si>
  <si>
    <t>09/02/2024</t>
  </si>
  <si>
    <t>154503263522024NE000046</t>
  </si>
  <si>
    <t>CONTRATACAO DE PESSOA JURIDICA PARA FORNECIMENTO DE ENERGIA ELETRICA PARA AS UNIDADES DE SANTO ANDRE DA UFABC</t>
  </si>
  <si>
    <t>2024NE00004643</t>
  </si>
  <si>
    <t>154503263522024NE000047</t>
  </si>
  <si>
    <t>2024NE00004722</t>
  </si>
  <si>
    <t>16/02/2024</t>
  </si>
  <si>
    <t>154503263522024NE000053</t>
  </si>
  <si>
    <t>2024NE00005343</t>
  </si>
  <si>
    <t>154503263522024NE000056</t>
  </si>
  <si>
    <t>CONTRATACAO DE EMPRESA CONCESSIONARIA DE SERVICOS PUBLICOS PARA O FORNECIMENTO DE ENERGIA ELETRICA NA UNIDADE TAMANDUATEHY DA UFABC.</t>
  </si>
  <si>
    <t>2024NE00005622</t>
  </si>
  <si>
    <t>154503263522024NE000317</t>
  </si>
  <si>
    <t>2024NE00031744</t>
  </si>
  <si>
    <t>13/08/2024</t>
  </si>
  <si>
    <t>154503263522024NE000338</t>
  </si>
  <si>
    <t>2024NE00033843</t>
  </si>
  <si>
    <t>06/09/2024</t>
  </si>
  <si>
    <t>154503263522024NE000388</t>
  </si>
  <si>
    <t>2024NE00038844</t>
  </si>
  <si>
    <t>19/09/2024</t>
  </si>
  <si>
    <t>154503263522024NE000426</t>
  </si>
  <si>
    <t>2024NE00042644</t>
  </si>
  <si>
    <t>20/09/2024</t>
  </si>
  <si>
    <t>154503263522024NE000434</t>
  </si>
  <si>
    <t>2024NE00043443</t>
  </si>
  <si>
    <t>154503263522024NE000435</t>
  </si>
  <si>
    <t>2024NE00043522</t>
  </si>
  <si>
    <t>154503263522024NE000433</t>
  </si>
  <si>
    <t>2024NE00043322</t>
  </si>
  <si>
    <t>29/10/2024</t>
  </si>
  <si>
    <t>154503263522024NE000506</t>
  </si>
  <si>
    <t>CONTRATACAO DA CONCESSIONARIA DE DISTRIBUICAO DE ENERGIA ELETRICA ENEL DISTRIBUICAO SAO PAULO PARA O FORNECIMENTO DE ENERGIA ELETRICA, ASSIM COMO, PARA O USO DO SISTEMA DE DISTRIBUICAO, EM ATENDIMENTO AS DEMANDAS DA UNIDADE SEDE DA UFABC</t>
  </si>
  <si>
    <t>2024NE00050643</t>
  </si>
  <si>
    <t>154503263522024NE000505</t>
  </si>
  <si>
    <t>2024NE00050543</t>
  </si>
  <si>
    <t>154503263522024NE000634</t>
  </si>
  <si>
    <t>2024NE00063422</t>
  </si>
  <si>
    <t>154503263522024NE000641</t>
  </si>
  <si>
    <t>2024NE00064143</t>
  </si>
  <si>
    <t>154503263522024NE630033</t>
  </si>
  <si>
    <t>2024NE63003343</t>
  </si>
  <si>
    <t>154503263522024NE630032</t>
  </si>
  <si>
    <t>EMENDA - CONTRATACAO DA CONCESSIONARIA DE ABASTECIMENTO DE AGUA E COLETA DE ESGOTO DACOMPANHIA DE SANEAMENTO BASICO DO ESTADO DE SAO PAULO- SABESP, PARA ATENDIMENTO ASDEMANDAS DA UNIDADE SEDE DA UFABC EM SANTO ANDRE E UNIDADE TAMANDUATEHY.</t>
  </si>
  <si>
    <t>2024NE63003244</t>
  </si>
  <si>
    <t>154503263522024NE000628</t>
  </si>
  <si>
    <t>2024NE00062843</t>
  </si>
  <si>
    <t>154503263522024NE630035</t>
  </si>
  <si>
    <t>2024NE63003543</t>
  </si>
  <si>
    <t>154503263522024NE630034</t>
  </si>
  <si>
    <t>2024NE63003444</t>
  </si>
  <si>
    <t>154503263522024NE000675</t>
  </si>
  <si>
    <t>2024NE00067544</t>
  </si>
  <si>
    <t>23006.018869/2023-51</t>
  </si>
  <si>
    <t>154503263522023NE400052</t>
  </si>
  <si>
    <t>EDITAL 16/2023 - TATP NEAB E NEG</t>
  </si>
  <si>
    <t>2023NE40005201</t>
  </si>
  <si>
    <t xml:space="preserve"> 23006.018869/2023-5</t>
  </si>
  <si>
    <t>154503263522024NE400043</t>
  </si>
  <si>
    <t>EDITAL 16/2023 - TREINAMENTO E APOIO TECNICO EM PESQUISA - TATP I</t>
  </si>
  <si>
    <t>2024NE40004301</t>
  </si>
  <si>
    <t>154503263522024NE400152</t>
  </si>
  <si>
    <t>EDITAL BOLSA TATP PARA A DAPIC - 02/2024 - BOLSA DE TREINAMENTO E APOIO TECNICO EM PESQUISA (TATP).</t>
  </si>
  <si>
    <t>2024NE40015201</t>
  </si>
  <si>
    <t>154503263522024NE400155</t>
  </si>
  <si>
    <t>2024NE40015501</t>
  </si>
  <si>
    <t xml:space="preserve"> 23006.028380/2022-1</t>
  </si>
  <si>
    <t>154503263522024NE400017</t>
  </si>
  <si>
    <t>2024NE40001701</t>
  </si>
  <si>
    <t>23006.005262/2023-19</t>
  </si>
  <si>
    <t>154503263522024NE400016</t>
  </si>
  <si>
    <t>PAGAMENTO DE BOLSISTAS PARA ATUACAO NA MODALIDADE DE BOLSA DE TREINAMENTO E APOIO TECNICO EM PESQUISA (TATP), DESTINADO AO PREENCHIMENTO DE VAGAS PARA ATENDIMENTO AOS NUCLEOS ESTRATEGICOS DE PESQUISA DA UFABC - ED. 01/2023</t>
  </si>
  <si>
    <t>2024NE40001601</t>
  </si>
  <si>
    <t>15/03/2024</t>
  </si>
  <si>
    <t>154503263522024NE400028</t>
  </si>
  <si>
    <t>EDITAL 01/2024 - BOLSA TATP</t>
  </si>
  <si>
    <t>2024NE40002801</t>
  </si>
  <si>
    <t>154503263522024NE400151</t>
  </si>
  <si>
    <t>2024NE40015101</t>
  </si>
  <si>
    <t>154503263522024NE400150</t>
  </si>
  <si>
    <t>2024NE40015001</t>
  </si>
  <si>
    <t>20/09/2023</t>
  </si>
  <si>
    <t>154503263522023NE400065</t>
  </si>
  <si>
    <t>2023NE40006501</t>
  </si>
  <si>
    <t>23/10/2023</t>
  </si>
  <si>
    <t>23006.022523/2023-57</t>
  </si>
  <si>
    <t>154503263522023NE500284</t>
  </si>
  <si>
    <t>PAGAMENTO DE AUXILIO FINANCEIRO - XXV SIMPOSIO INTERNACIONAL DE INFORMATICA EDUCATIVA (SIIE 2023)DOCENTE CARLA LOPES RODRIGUEZ - CPF 171.526.148-81</t>
  </si>
  <si>
    <t>CARLA LOPES RODRIGUEZ</t>
  </si>
  <si>
    <t>2023NE50028401</t>
  </si>
  <si>
    <t>16/10/2024</t>
  </si>
  <si>
    <t>23006.013898/2024-15</t>
  </si>
  <si>
    <t>154503263522024NE000490</t>
  </si>
  <si>
    <t>CONTRATACAO DE SERVICOS DE CAPACITACAO EXTERNA, NO EVENTO CIENTIFICO BIBLIOTECONOMICO DENOMINADO: 30° CONGRESSO BRASILEIRO DE BIBLIOTECONOMIA E DOCUMENTACAO</t>
  </si>
  <si>
    <t>2024NE00049048</t>
  </si>
  <si>
    <t>16/06/2023</t>
  </si>
  <si>
    <t>23006.001264/2023-21</t>
  </si>
  <si>
    <t>154503263522023NE000205</t>
  </si>
  <si>
    <t>CONTRATACAO DE SERVICO PARA OBTENCAO DO DIGITAL OBJECT IDENTIFIER (DOI) EM ARTIGOS CIENTIFICOS DE PERIODICOS DA UFABC</t>
  </si>
  <si>
    <t>2023NE00020505</t>
  </si>
  <si>
    <t>20/10/2023</t>
  </si>
  <si>
    <t>23006.001258/2023-73</t>
  </si>
  <si>
    <t>154503263522023NE000435</t>
  </si>
  <si>
    <t>CONTRATACAO DE EMPRESA(S) PARA FORNECIMENTO DE MATERIAIS BIBLIOGRAFICOS NACIONAIS (LIVROS, PUBLICACOES TECNICAS, FOLHETOS, DENTRE OUTROS) PARA COMPOSICAO DOS ACERVOS BIBLIOGRAFICOS DAS BIBLIOTECAS DA FUNDACAO UNIVERSIDADE FEDERAL DO ABC</t>
  </si>
  <si>
    <t>SK DISTRIBUIDORA E COMERCIO DE LIVROS LTDA</t>
  </si>
  <si>
    <t>REESTRUTURACAO E MODERNIZACAO DAS INSTITUICOES FEDERAIS DE ENSINO SUPERIOR</t>
  </si>
  <si>
    <t>170587</t>
  </si>
  <si>
    <t>2023NE00043518</t>
  </si>
  <si>
    <t>154503263522024NE000062</t>
  </si>
  <si>
    <t>CONSTITUI OBJETO DO PRESENTE INSTRUMENTO A RENOVACAO DA CONTRATACAO DE SERVICO DE EMPRESA ESPECIALIZADA PARA A PRESTACAO DE SERVICOS DE ASSISTENCIA TECNICA, SUPORTE E ATUALIZACAO DE VERSOES DO SOFTWARE SOPHIA BIBLIOTECA PARA O SISTEMA DE BIBLIOTECAS DA UFABC (SISBI UFABC).</t>
  </si>
  <si>
    <t>2024NE00006207</t>
  </si>
  <si>
    <t>154503263522024NE000327</t>
  </si>
  <si>
    <t>2024NE00032707</t>
  </si>
  <si>
    <t>23006.001105/2024-15</t>
  </si>
  <si>
    <t>154503263522024NE000604</t>
  </si>
  <si>
    <t>RENOVACAO DO CONTRATO COM A EMPRESA ESPECIALIZADA TARGET ENGENHARIA E CONSULTORIA LTDA. PARA A PRESTACAO DE SERVICO DE VISUALIZACAO, ATUALIZACAO E GERENCIAMENTO PARA BASE TOTAL DE NORMAS TECNICAS ABNT ENORMAS MERCOSUL</t>
  </si>
  <si>
    <t>TARGET ENGENHARIA E CONSULTORIA LTDA.</t>
  </si>
  <si>
    <t>2024NE00060401</t>
  </si>
  <si>
    <t>154503263522024NE000652</t>
  </si>
  <si>
    <t>CONSTITUI OBJETO DO PRESENTE INSTRUMENTO A RENOVACAO DA CONTRATACAO DE SERVICO DEEMPRESA ESPECIALIZADA PARA A PRESTACAO DE SERVICOS DE ASSISTENCIA TECNICA, SUPORTE EATUALIZACAO DE VERSOES DO SOFTWARE SOPHIA BIBLIOTECA PARA O SISTEMA DE BIBLIOTECAS DAUFABC (SISBI UFABC)</t>
  </si>
  <si>
    <t>2024NE00065207</t>
  </si>
  <si>
    <t>07/12/2023</t>
  </si>
  <si>
    <t>23006.001257/2023-29</t>
  </si>
  <si>
    <t>154503263522023NE000580</t>
  </si>
  <si>
    <t>CONTRATACAO DE EMPRESA(S) PARA FORNECIMENTO DE MATERIAIS BIBLIOGRAFICOS ESTRANGEIROS (LIVROS, PUBLICACOES TECNICAS, FOLHETOS, DENTRE OUTROS) PARA COMPOSICAO DOS ACERVOS BIBLIOGRAFICOS DAS BIBLIOTECAS DA FUNDACAO UNIVERSIDADE FEDERAL DO ABC  UFABC.</t>
  </si>
  <si>
    <t>LIVRARIA HAG LTDA</t>
  </si>
  <si>
    <t>2023NE00058018</t>
  </si>
  <si>
    <t>23006.005040/2023-98</t>
  </si>
  <si>
    <t>154503263522023NE000582</t>
  </si>
  <si>
    <t>RENOVACAO DE ANTIVIRUS E ANTISPAM</t>
  </si>
  <si>
    <t>BRASOFTWARE INFORMATICA LTDA</t>
  </si>
  <si>
    <t>2023NE00058248</t>
  </si>
  <si>
    <t>12/12/2023</t>
  </si>
  <si>
    <t>23006.013305/2023-21</t>
  </si>
  <si>
    <t>154503263522023NE000642</t>
  </si>
  <si>
    <t>REGISTRO DE PRECOS PARA A EVENTUAL CONTRATACAO DE EMPRESA ESPECIALIZADA PARA PRESTACAO DE SERVICOS DE CAPACITACAO PARA A BRIGADA DE INCENDIO</t>
  </si>
  <si>
    <t>DN ENGENHARIA E GESTAO DE RISCOS LTDA</t>
  </si>
  <si>
    <t>2023NE00064248</t>
  </si>
  <si>
    <t>26/12/2024</t>
  </si>
  <si>
    <t>23006.023203/2024-03</t>
  </si>
  <si>
    <t>154503263522024NE000668</t>
  </si>
  <si>
    <t>CONTRATACAO DE CAPACITACAO ALURA - ATENDIMENTO DE NECESSIDADES DA CNS - NTI E DA ASSESSORIA DE COMUNICACAO E IMPRENSA</t>
  </si>
  <si>
    <t>AOVS SISTEMAS DE INFORMATICA S.A.</t>
  </si>
  <si>
    <t>33904020</t>
  </si>
  <si>
    <t>TREINAMENTO/CAPACITACAO EM TIC</t>
  </si>
  <si>
    <t>2024NE00066820</t>
  </si>
  <si>
    <t>23006.007061/2024-29</t>
  </si>
  <si>
    <t>154503263522024NE000154</t>
  </si>
  <si>
    <t>PAGAMENTO A TERCEIROS INSS PATRONAL</t>
  </si>
  <si>
    <t>33914718</t>
  </si>
  <si>
    <t>CONTRIBUICAO PREVIDENCIARIA - SERVICOS TERCEIROS (PF)</t>
  </si>
  <si>
    <t>2024NE00015418</t>
  </si>
  <si>
    <t>17/01/2024</t>
  </si>
  <si>
    <t>23006.000027/2024-23</t>
  </si>
  <si>
    <t>154503263522024NE000011</t>
  </si>
  <si>
    <t>PAGAMENTO DE ENCARGO DE CURSO E CONCURSO DOCENTE NAO FEDERAL 2024</t>
  </si>
  <si>
    <t>2024NE00001128</t>
  </si>
  <si>
    <t>07/11/2024</t>
  </si>
  <si>
    <t>23006.000024/2024-90</t>
  </si>
  <si>
    <t>154503263522024NE000550</t>
  </si>
  <si>
    <t>PAGAMENTO DE ENCARGO DE CURSO E CONCURSO DOCENTE FEDERAL 2024</t>
  </si>
  <si>
    <t>2024NE00055028</t>
  </si>
  <si>
    <t>11/12/2023</t>
  </si>
  <si>
    <t>23006.019400/2023-39</t>
  </si>
  <si>
    <t>154503263522023NE000612</t>
  </si>
  <si>
    <t>CONTRATACAO DE SERVICOS DA FUNDACAO DE APOIO PARA GESTAO ADMINISTRATIVA E FINANCEIRA DO PROJETO - CONSTRUCAO DO CONHECIMENTO AGROECOLOGICO NO GRANDE ABC PAULISTA: SABERES, MOVIMENTOS E PRATICAS PARA A TRANSICAO AGROECOLOGICA NO CINTURAO VERDE DO ESTADO DE SP (PARTE II)</t>
  </si>
  <si>
    <t>217881</t>
  </si>
  <si>
    <t>2023NE00061265</t>
  </si>
  <si>
    <t>28/05/2024</t>
  </si>
  <si>
    <t>23006.005635/2024-24</t>
  </si>
  <si>
    <t>154503263522024NE000246</t>
  </si>
  <si>
    <t>EMENDA - CONTRATACAO DE SERVICOS DA FUNDACAO DE APOIO PARA GESTAO ADMINISTRATIVA E FINANCEIRA DO PROJETO AFRICANIDADES: EDUCACAO ANTIRRACISTA NAS INFANCIAS E JUVENTUDES</t>
  </si>
  <si>
    <t>2024NE00024665</t>
  </si>
  <si>
    <t>154503263522024NE000061</t>
  </si>
  <si>
    <t>2024NE00006105</t>
  </si>
  <si>
    <t>12/07/2024</t>
  </si>
  <si>
    <t>154503263522024NE000305</t>
  </si>
  <si>
    <t>2024NE00030547</t>
  </si>
  <si>
    <t>154503263522024NE000065</t>
  </si>
  <si>
    <t>CONTRATACAO DE EMPRESA ESPECIALIZADA PARA CONFECCAO DE BANNERS E FAIXAS, INCLUINDOACABAMENTO, TODO MATERIAL DE SUPRIMENTO E ENTREGA.</t>
  </si>
  <si>
    <t>2024NE00006559</t>
  </si>
  <si>
    <t>154503263522024NE000653</t>
  </si>
  <si>
    <t>2024NE00065363</t>
  </si>
  <si>
    <t>14/10/2024</t>
  </si>
  <si>
    <t>154503263522024NE000484</t>
  </si>
  <si>
    <t>CONTRATACAO DE SERVICOS DA FUNDACAO DE APOIO PARA GESTAO ADMINISTRATIVA E FINANCEIRA DO PROJETO -TRIPE ENSINO, PESQUISA E EXTENSAO NO NUCLEO DE ESTUDOS DE GENERO ESPERANCA GARCIA: ESTRUTURACAO, MANUTENCAO E DIFUSAO DOS DEBATES SOBRE GENERO E SEXUALIDADE NO ABCDMRR.</t>
  </si>
  <si>
    <t>2024NE00048465</t>
  </si>
  <si>
    <t>23/08/2024</t>
  </si>
  <si>
    <t>154503263522024NE000358</t>
  </si>
  <si>
    <t>2024NE00035834</t>
  </si>
  <si>
    <t>154503263522024NE000529</t>
  </si>
  <si>
    <t>AQUISICAO E INSTALACAO DE APARELHOS DE AR CONDICIONADO</t>
  </si>
  <si>
    <t>2024NE00052912</t>
  </si>
  <si>
    <t>154503263522024NE000530</t>
  </si>
  <si>
    <t>LOFTY NETWORK INFORMATICA E COMERCIO LTDA</t>
  </si>
  <si>
    <t>2024NE00053012</t>
  </si>
  <si>
    <t>154503263522024NE000531</t>
  </si>
  <si>
    <t>2024NE00053112</t>
  </si>
  <si>
    <t>23006.013796/2024-91</t>
  </si>
  <si>
    <t>154503263522024NE000631</t>
  </si>
  <si>
    <t>CONTRATACAO DE SERVICO DE RETROFIT EM SISTEMA DE AR-CONDICIONADO CENTRAL VRF LG QUE ATENDE AOS PAVIMENTOS TERREO, PRIMEIRO E SEGUNDO ANDAR DO BLOCO A DO CAMPUS SANTO ANDRE DA UFABC, NOS TERMOS DA TABELA ABAIXO, CONFORME CONDICOES E EXIGENCIAS ESTABELECIDAS NESTE INSTRUMENTO.</t>
  </si>
  <si>
    <t>SIMPLE AIR AR CONDICIONADO E REFRIGERACAO LTDA</t>
  </si>
  <si>
    <t>2024NE00063192</t>
  </si>
  <si>
    <t>23006.023390/2023-36</t>
  </si>
  <si>
    <t>154503263522024NE000561</t>
  </si>
  <si>
    <t>LINHA BRANCA</t>
  </si>
  <si>
    <t>FORMIGARI COMERCIO DE MOVEIS LTDA</t>
  </si>
  <si>
    <t>2024NE00056112</t>
  </si>
  <si>
    <t>154503263522024NE000562</t>
  </si>
  <si>
    <t>PRIMER SOLUCOES LTDA</t>
  </si>
  <si>
    <t>2024NE00056234</t>
  </si>
  <si>
    <t>23006.012388/2024-12</t>
  </si>
  <si>
    <t>154503263522024NE000504</t>
  </si>
  <si>
    <t>PROCESSO PARA AQUISICAO DE MATERIAL PERMANENTE - FONTES DE ALIMENTACAO ININTERRUPTAS/NOBREAKS</t>
  </si>
  <si>
    <t>46.062.761 MARIA EDUARDA DA SILVA PEREIRA LOPES</t>
  </si>
  <si>
    <t>2024NE00050430</t>
  </si>
  <si>
    <t>154503263522024NE000620</t>
  </si>
  <si>
    <t>2024NE00062092</t>
  </si>
  <si>
    <t>27/09/2024</t>
  </si>
  <si>
    <t>23006.009939/2024-61</t>
  </si>
  <si>
    <t>154503263522024NE000449</t>
  </si>
  <si>
    <t>IMPORTACAO DE TANQUE DE NITROGENIO - PROF. JORGE DIEGO MARCONI</t>
  </si>
  <si>
    <t>QINGDAO ANTECH SCIENTIFIC CO., LTD</t>
  </si>
  <si>
    <t>2024NE00044908</t>
  </si>
  <si>
    <t>08/11/2024</t>
  </si>
  <si>
    <t>23006.017874/2024-27</t>
  </si>
  <si>
    <t>154503263522024NE000552</t>
  </si>
  <si>
    <t>IMPORTACAO - GAIOLA DE FARADAY - RESPONSAVEL ANDRE SARTO POLO</t>
  </si>
  <si>
    <t>2024NE00055208</t>
  </si>
  <si>
    <t>154503263522024NE000662</t>
  </si>
  <si>
    <t>3096000107</t>
  </si>
  <si>
    <t>2024NE00066212</t>
  </si>
  <si>
    <t>154503263522024NE000663</t>
  </si>
  <si>
    <t>2024NE00066312</t>
  </si>
  <si>
    <t>154503263522024NE000664</t>
  </si>
  <si>
    <t>2024NE00066412</t>
  </si>
  <si>
    <t>154503263522024NE630041</t>
  </si>
  <si>
    <t>239221</t>
  </si>
  <si>
    <t>2024NE63004112</t>
  </si>
  <si>
    <t>154503263522024NE630042</t>
  </si>
  <si>
    <t>239222</t>
  </si>
  <si>
    <t>2024NE63004212</t>
  </si>
  <si>
    <t>23006.005015/2024-95</t>
  </si>
  <si>
    <t>154503263522024NE000636</t>
  </si>
  <si>
    <t>IMPORTACAO DE EQUIPAMENTOS PARA MICROSCOPIA ELETRONICA DE TRANSMISSAO DE ALTARESOLUCAO (HRTEM) DA UFABC.</t>
  </si>
  <si>
    <t>E. A. FISCHIONE INSTRUMENTS, INC.</t>
  </si>
  <si>
    <t>2024NE00063608</t>
  </si>
  <si>
    <t>154503263522024NE000637</t>
  </si>
  <si>
    <t>2024NE00063708</t>
  </si>
  <si>
    <t>23006.001794/2024-50</t>
  </si>
  <si>
    <t>154503263522024NE000448</t>
  </si>
  <si>
    <t>AQUISICAO DE CILINDRO DE GASES ESPECIAIS - DIVISAO DE LABORATORIOS ACADEMICOS UMIDOS</t>
  </si>
  <si>
    <t>BR OXIGENIO E COMERCIO DE FERRAMENTAS EM GERAL LTDA</t>
  </si>
  <si>
    <t>2024NE00044838</t>
  </si>
  <si>
    <t>27/10/2023</t>
  </si>
  <si>
    <t>23006.014784/2021-31</t>
  </si>
  <si>
    <t>154503263522023NE000462</t>
  </si>
  <si>
    <t>CONTRATACAO DE SERVICOS DE TRADUCAO DE TEXTOS E INTERPRETACAO SIMULTANEA</t>
  </si>
  <si>
    <t>NETLINGUAE - IDIOMAS E PESQUISA LTDA</t>
  </si>
  <si>
    <t>2023NE00046205</t>
  </si>
  <si>
    <t>154503263522024NE000394</t>
  </si>
  <si>
    <t>CVA EMPREENDIMENTOS LTDA</t>
  </si>
  <si>
    <t>33903912</t>
  </si>
  <si>
    <t>LOCACAO DE MAQUINAS E EQUIPAMENTOS</t>
  </si>
  <si>
    <t>2024NE00039412</t>
  </si>
  <si>
    <t>05/08/2024</t>
  </si>
  <si>
    <t>23006.001864/2020-46</t>
  </si>
  <si>
    <t>154503263522024NE000323</t>
  </si>
  <si>
    <t>CONTRATACAO DE EMPRESA ESPECIALIZADA PARA PRESTACAO DE SERVICOS DE LAVANDERIA</t>
  </si>
  <si>
    <t>LAVANDERIA PAULISTA LTDA</t>
  </si>
  <si>
    <t>33903946</t>
  </si>
  <si>
    <t>SERVICOS DOMESTICOS</t>
  </si>
  <si>
    <t>2024NE00032346</t>
  </si>
  <si>
    <t>154503263522024NE000382</t>
  </si>
  <si>
    <t>2024NE00038246</t>
  </si>
  <si>
    <t>24/08/2022</t>
  </si>
  <si>
    <t>23006.020295/2021-19</t>
  </si>
  <si>
    <t>154503263522022NE000269</t>
  </si>
  <si>
    <t>NUCLEO DA CRIACAO MARKETING E EVENTOS LTDA</t>
  </si>
  <si>
    <t>2022NE00026912</t>
  </si>
  <si>
    <t>12/09/2023</t>
  </si>
  <si>
    <t>23006.005228/2023-36</t>
  </si>
  <si>
    <t>154503263522023NE000369</t>
  </si>
  <si>
    <t>CONTRATACAO EVENTUAL DE SERVICOS DE ESTRUTURA, LOCACAO DE EQUIPAMENTOS E MOBILIARIOS PARA A REALIZACAO DE EVENTOS, A FIM DE ATENDER AS NECESSIDADES DA UNIVERSIDADE FEDERAL DO ABC, CONFORME CONDICOES, QUANTIDADES E EXIGENCIAS ESTABELECIDAS NO TERMO DE REFERENCIA</t>
  </si>
  <si>
    <t>EVENTUAL LIVE MARKETING LTDA</t>
  </si>
  <si>
    <t>2023NE00036912</t>
  </si>
  <si>
    <t>01/11/2023</t>
  </si>
  <si>
    <t>154503263522023NE000471</t>
  </si>
  <si>
    <t>33903923</t>
  </si>
  <si>
    <t>FESTIVIDADES E HOMENAGENS</t>
  </si>
  <si>
    <t>2023NE00047123</t>
  </si>
  <si>
    <t>27/12/2023</t>
  </si>
  <si>
    <t xml:space="preserve"> 23006.028129/2023-2</t>
  </si>
  <si>
    <t>154503263522023NE700245</t>
  </si>
  <si>
    <t>FOLHA DE PAGAMENTO - DEZEMBRO 2023</t>
  </si>
  <si>
    <t>2023NE70024501</t>
  </si>
  <si>
    <t>12/03/2024</t>
  </si>
  <si>
    <t>23006.003032/2021-45</t>
  </si>
  <si>
    <t>154503263522024NE000080</t>
  </si>
  <si>
    <t>CONTRIBUICAO PARA O PSS POR SERVIDOR AFASTADO SEM REMUNERACAO - FLAVIO EDUARDO AOKI HORITA</t>
  </si>
  <si>
    <t>2024NE00008003</t>
  </si>
  <si>
    <t>154503263522024NE700236</t>
  </si>
  <si>
    <t>FOLHA DE PAGAMENTO - DEZEMBRO/2024</t>
  </si>
  <si>
    <t>1001000000</t>
  </si>
  <si>
    <t>2024NE70023601</t>
  </si>
  <si>
    <t>154503263522024NE700237</t>
  </si>
  <si>
    <t>2024NE70023701</t>
  </si>
  <si>
    <t>2024NE70023706</t>
  </si>
  <si>
    <t>2024NE70023707</t>
  </si>
  <si>
    <t>2024NE70023709</t>
  </si>
  <si>
    <t>2024NE70023787</t>
  </si>
  <si>
    <t>154503263522024NE700238</t>
  </si>
  <si>
    <t>2024NE70023801</t>
  </si>
  <si>
    <t>154503263522024NE700239</t>
  </si>
  <si>
    <t>2024NE70023901</t>
  </si>
  <si>
    <t>2024NE70023903</t>
  </si>
  <si>
    <t>154503263522024NE700240</t>
  </si>
  <si>
    <t>2024NE70024001</t>
  </si>
  <si>
    <t>2024NE70024012</t>
  </si>
  <si>
    <t>2024NE70024013</t>
  </si>
  <si>
    <t>2024NE70024014</t>
  </si>
  <si>
    <t>2024NE70024016</t>
  </si>
  <si>
    <t>154503263522024NE700241</t>
  </si>
  <si>
    <t>2024NE70024101</t>
  </si>
  <si>
    <t>2024NE70024104</t>
  </si>
  <si>
    <t>2024NE70024105</t>
  </si>
  <si>
    <t>2024NE70024106</t>
  </si>
  <si>
    <t>2024NE70024107</t>
  </si>
  <si>
    <t>2024NE70024110</t>
  </si>
  <si>
    <t>2024NE70024131</t>
  </si>
  <si>
    <t>2024NE70024133</t>
  </si>
  <si>
    <t>2024NE70024136</t>
  </si>
  <si>
    <t>2024NE70024137</t>
  </si>
  <si>
    <t>2024NE70024142</t>
  </si>
  <si>
    <t>2024NE70024143</t>
  </si>
  <si>
    <t>2024NE70024145</t>
  </si>
  <si>
    <t>2024NE70024146</t>
  </si>
  <si>
    <t>154503263522024NE700242</t>
  </si>
  <si>
    <t>2024NE70024232</t>
  </si>
  <si>
    <t>154503263522024NE700243</t>
  </si>
  <si>
    <t>2024NE70024314</t>
  </si>
  <si>
    <t>154503263522024NE700244</t>
  </si>
  <si>
    <t>2024NE70024411</t>
  </si>
  <si>
    <t>154503263522024NE700258</t>
  </si>
  <si>
    <t>2024NE70025806</t>
  </si>
  <si>
    <t>154503263522024NE700250</t>
  </si>
  <si>
    <t>2024NE70025007</t>
  </si>
  <si>
    <t>154503263522024NE700251</t>
  </si>
  <si>
    <t>2024NE70025107</t>
  </si>
  <si>
    <t>154503263522024NE700254</t>
  </si>
  <si>
    <t>2024NE70025403</t>
  </si>
  <si>
    <t>154503263522024NE700255</t>
  </si>
  <si>
    <t>2024NE70025503</t>
  </si>
  <si>
    <t>03/02/2023</t>
  </si>
  <si>
    <t>23006.001057/2023-76</t>
  </si>
  <si>
    <t>154503263522023NE000018</t>
  </si>
  <si>
    <t>REPASSE MENSAL DE VALORES PER CAPITA A GEAP - JANEIRO  DE 2023</t>
  </si>
  <si>
    <t>2023NE00001808</t>
  </si>
  <si>
    <t>154503263522024NE700245</t>
  </si>
  <si>
    <t>2024NE70024521</t>
  </si>
  <si>
    <t>154503263522024NE700246</t>
  </si>
  <si>
    <t>2024NE70024622</t>
  </si>
  <si>
    <t>154503263522024NE700247</t>
  </si>
  <si>
    <t>2024NE70024723</t>
  </si>
  <si>
    <t>154503263522024NE700248</t>
  </si>
  <si>
    <t>2024NE70024805</t>
  </si>
  <si>
    <t>154503263522024NE700249</t>
  </si>
  <si>
    <t>2024NE70024909</t>
  </si>
  <si>
    <t>154503263522024NE700252</t>
  </si>
  <si>
    <t>2024NE70025201</t>
  </si>
  <si>
    <t>154503263522024NE700253</t>
  </si>
  <si>
    <t>2024NE70025301</t>
  </si>
  <si>
    <t>154503263522024NE700256</t>
  </si>
  <si>
    <t>247691</t>
  </si>
  <si>
    <t>2024NE70025608</t>
  </si>
  <si>
    <t>154503263522024NE700257</t>
  </si>
  <si>
    <t>2024NE70025708</t>
  </si>
  <si>
    <t>23006.027895/2024-51</t>
  </si>
  <si>
    <t>154503263522024NE000669</t>
  </si>
  <si>
    <t>REPASSE MENSAL DE VALORES PERCAPITA A GEAP - DEZEMBRO/2024.</t>
  </si>
  <si>
    <t>2024NE00066908</t>
  </si>
  <si>
    <t>154503263522024NE000299</t>
  </si>
  <si>
    <t>2024NE00029902</t>
  </si>
  <si>
    <t>23006.000017/2023-15</t>
  </si>
  <si>
    <t>154503263522023NE000593</t>
  </si>
  <si>
    <t>DIARIAS ARI - INTERNACIONAL PARA SERVIDORES</t>
  </si>
  <si>
    <t>2023NE00059316</t>
  </si>
  <si>
    <t>154503263522024NE400075</t>
  </si>
  <si>
    <t>2024NE40007501</t>
  </si>
  <si>
    <t>154503263522024NE400133</t>
  </si>
  <si>
    <t>2024NE40013301</t>
  </si>
  <si>
    <t>154503263522024NE400136</t>
  </si>
  <si>
    <t>2024NE40013601</t>
  </si>
  <si>
    <t>24/05/2022</t>
  </si>
  <si>
    <t>23006.004798/2020-66</t>
  </si>
  <si>
    <t>154503263522022NE000120</t>
  </si>
  <si>
    <t>CONTRATACAO DE PESSOA JURIDICA PARA PRESTACAO DE SERVICOS DE COPEIRAGEM NOS CAMPI DA UFABC.</t>
  </si>
  <si>
    <t>CASTRO SILVA SERVICOS TERCEIRIZADOS LTDA</t>
  </si>
  <si>
    <t>2022NE00012005</t>
  </si>
  <si>
    <t>29/06/2022</t>
  </si>
  <si>
    <t>154503263522022NE000194</t>
  </si>
  <si>
    <t>CONTRATACAO DE SERVICO DE COLETA DE LIXO INFECTANTE DOS LABORATORIOS E BIOTERIO PARA O CAMPUS SANTO ANDRE</t>
  </si>
  <si>
    <t>2022NE00019478</t>
  </si>
  <si>
    <t>16/05/2023</t>
  </si>
  <si>
    <t>154503263522023NE000139</t>
  </si>
  <si>
    <t>2023NE00013902</t>
  </si>
  <si>
    <t>13/03/2024</t>
  </si>
  <si>
    <t>154503263522024NE000083</t>
  </si>
  <si>
    <t>CONTRATACAO DE EMPRESA ESPECIALIZADA NA PRESTACAO DE SERVICOS DE ACONDICIONAMENTO,COLETA, TRANSPORTE, TRATAMENTO E DESTINACAO FINAL DE RESIDUOS QUIMICOS PRODUZIDOS NASDEPENDENCIAS DOS CAMPI DA UFABC</t>
  </si>
  <si>
    <t>2024NE00008375</t>
  </si>
  <si>
    <t>02/04/2024</t>
  </si>
  <si>
    <t>23006.010978/2023-20</t>
  </si>
  <si>
    <t>154503263522024NE000127</t>
  </si>
  <si>
    <t>V C SANTOS COMERCIO DE PRODUTOS DESCARTAVEIS HIGIENE E</t>
  </si>
  <si>
    <t>2024NE00012722</t>
  </si>
  <si>
    <t>29/04/2024</t>
  </si>
  <si>
    <t>154503263522024NE000184</t>
  </si>
  <si>
    <t>POLYVALENTE SERVICOS E APOIO ADMINISTRATIVO LTDA</t>
  </si>
  <si>
    <t>2024NE00018405</t>
  </si>
  <si>
    <t>06/05/2024</t>
  </si>
  <si>
    <t>154503263522024NE000197</t>
  </si>
  <si>
    <t>2024NE00019778</t>
  </si>
  <si>
    <t>19/06/2024</t>
  </si>
  <si>
    <t>154503263522024NE000272</t>
  </si>
  <si>
    <t>2024NE00027202</t>
  </si>
  <si>
    <t>05/07/2024</t>
  </si>
  <si>
    <t>154503263522024NE630013</t>
  </si>
  <si>
    <t>EMENDA - CONTRATACAO DE EMPRESA ESPECIALIZADA PARA PRESTACAO DE SERVICOS DE LIMPEZA, ASSEIO E CONSERVACAO NAS DEPENDENCIAS DA UFABC</t>
  </si>
  <si>
    <t>2024NE63001302</t>
  </si>
  <si>
    <t>154503263522024NE630014</t>
  </si>
  <si>
    <t>239223</t>
  </si>
  <si>
    <t>2024NE63001402</t>
  </si>
  <si>
    <t>154503263522024NE000296</t>
  </si>
  <si>
    <t>2024NE00029607</t>
  </si>
  <si>
    <t>15/08/2024</t>
  </si>
  <si>
    <t>154503263522024NE000345</t>
  </si>
  <si>
    <t>CONTRATACAO DE SERVICOS DE COLETA, TRANSPORTE, TRATAMENTO E DESTINACAO DE RESIDUOS INFECTANTES DAS CATEGORIAS A E E PARA O CAMPUS DE SAO BERNARDO DO CAMPO DA FUNDACAO UNIVERSIDADE FEDERAL DO ABC (UFABC).</t>
  </si>
  <si>
    <t>2024NE00034578</t>
  </si>
  <si>
    <t>10/09/2024</t>
  </si>
  <si>
    <t>154503263522024NE000393</t>
  </si>
  <si>
    <t>2024NE00039305</t>
  </si>
  <si>
    <t>11/10/2024</t>
  </si>
  <si>
    <t>154503263522024NE000482</t>
  </si>
  <si>
    <t>2024NE00048207</t>
  </si>
  <si>
    <t>23006.027773/2022-0</t>
  </si>
  <si>
    <t>154503263522024NE000494</t>
  </si>
  <si>
    <t>2024NE00049402</t>
  </si>
  <si>
    <t>04/11/2024</t>
  </si>
  <si>
    <t>154503263522024NE000527</t>
  </si>
  <si>
    <t>2024NE00052705</t>
  </si>
  <si>
    <t>154503263522024NE000575</t>
  </si>
  <si>
    <t>2024NE00057535</t>
  </si>
  <si>
    <t>154503263522024NE000576</t>
  </si>
  <si>
    <t>2024NE00057635</t>
  </si>
  <si>
    <t>154503263522024NE000621</t>
  </si>
  <si>
    <t>55.056.487 GEOVANY SEBASTIAN VALADARES DOS SANTOS</t>
  </si>
  <si>
    <t>2024NE00062122</t>
  </si>
  <si>
    <t>154503263522024NE000622</t>
  </si>
  <si>
    <t>2024NE00062222</t>
  </si>
  <si>
    <t>154503263522024NE000623</t>
  </si>
  <si>
    <t>2024NE00062322</t>
  </si>
  <si>
    <t>154503263522024NE000624</t>
  </si>
  <si>
    <t>DONADI COMERCIO E REPRESENTACAO LTDA</t>
  </si>
  <si>
    <t>2024NE00062422</t>
  </si>
  <si>
    <t>154503263522024NE000625</t>
  </si>
  <si>
    <t>2024NE00062522</t>
  </si>
  <si>
    <t>154503263522024NE000626</t>
  </si>
  <si>
    <t>2024NE00062622</t>
  </si>
  <si>
    <t>154503263522024NE000627</t>
  </si>
  <si>
    <t>2024NE00062722</t>
  </si>
  <si>
    <t>24/10/2024</t>
  </si>
  <si>
    <t>23006.007880/2024-76</t>
  </si>
  <si>
    <t>154503263522024NE000499</t>
  </si>
  <si>
    <t>AQUISICAO POR IMPORTACAO DE AMPLIFICADOR DE REGISTRO ELETRICO E ACESSORIOS.</t>
  </si>
  <si>
    <t>TUCKER-DAVIS TECHNOLOGIES, INC</t>
  </si>
  <si>
    <t>2024NE00049925</t>
  </si>
  <si>
    <t>26/11/2024</t>
  </si>
  <si>
    <t>23006.012608/2024-16</t>
  </si>
  <si>
    <t>154503263522024NE000565</t>
  </si>
  <si>
    <t>CONTRATACAO DE SERVICO DE MANUTENCAO PREVENTIVA DO MICROSCOPIO OPTICO DO LABORATORIO DE NEUROCIENCIAS. LEICA MODELO DM5500B.</t>
  </si>
  <si>
    <t>2024NE00056517</t>
  </si>
  <si>
    <t>23006.013470/2024-64</t>
  </si>
  <si>
    <t>154503263522024NE000462</t>
  </si>
  <si>
    <t>AQUISICAO DE MATERIAIS PLASTICOS E VIDRARIAS PARA LABORATORIO</t>
  </si>
  <si>
    <t>TDA MATERIAIS E INSUMOS PARA LABORATORIO LTDA</t>
  </si>
  <si>
    <t>2024NE00046235</t>
  </si>
  <si>
    <t>154503263522024NE000465</t>
  </si>
  <si>
    <t>LILIANE ALARCAO DIAS CORREA RAMANZINI</t>
  </si>
  <si>
    <t>2024NE00046535</t>
  </si>
  <si>
    <t>154503263522024NE000466</t>
  </si>
  <si>
    <t>AQUISICAO DE MATERIAIS PLASTICOS E VIDRARIAS PARA LABORATORIO.</t>
  </si>
  <si>
    <t>2024NE00046635</t>
  </si>
  <si>
    <t>16/12/2024</t>
  </si>
  <si>
    <t>23006.019991/2024-25</t>
  </si>
  <si>
    <t>154503263522024NE000649</t>
  </si>
  <si>
    <t>CONTRATACAO DE EMPRESA ESPECIALIZADA EM SERVICOS TECNICOS PARA PREPARACAO DE EQUIPAMENTO SEQUENCIADOR, EFETUANDO O TRAVAMENTO PARA A MOVIMENTACAO E TRANSPORTE, E POSTERIOR DESTRAVAMENTO E INSTALACAO NA FUNDACAO UNIVERSIDADE FEDERAL DO ABC.</t>
  </si>
  <si>
    <t>ILLUMINA BRASIL PRODUTOS DE BIOTECNOLOGIA LTDA</t>
  </si>
  <si>
    <t>2024NE00064917</t>
  </si>
  <si>
    <t>23006.009519/2024-84</t>
  </si>
  <si>
    <t>154503263522024NE000650</t>
  </si>
  <si>
    <t>IMPORTACAO DE KITS DE PREPARACAO PARA MICROSCOPIA ELETRONICA DE TRANSMISSAO DE ALTA RESOLUCAO</t>
  </si>
  <si>
    <t>RODTECH SOLUTIONS, INC.</t>
  </si>
  <si>
    <t>2024NE00065035</t>
  </si>
  <si>
    <t>18/05/2023</t>
  </si>
  <si>
    <t>23006.014670/2022-72</t>
  </si>
  <si>
    <t>154503263522023NE000154</t>
  </si>
  <si>
    <t>REGISTRO DE PRECOS PARA AQUISICAO DE REAGENTES PARA OS CURSOS DE GRADUACAO DA FUNDACAO UNIVERSIDADE FEDERAL DO ABC - UFABC</t>
  </si>
  <si>
    <t>FOX SCIENCE COMERCIO &amp; PRODUTOS LTDA</t>
  </si>
  <si>
    <t>2023NE00015411</t>
  </si>
  <si>
    <t>19/03/2024</t>
  </si>
  <si>
    <t>23006.015344/2023-63</t>
  </si>
  <si>
    <t>154503263522024NE000103</t>
  </si>
  <si>
    <t>ATA DE REGISTRO DE PRECOS PARA AQUISICAO DE MATERIAL DE CONSUMO (REAGENTES) - PARA A COORDENACAO DOS LABORATORIOS DIDATICOS DA FUNDACAO UNIVERSIDADE FEDERAL DO ABC - UFABC</t>
  </si>
  <si>
    <t>2024NE00010340</t>
  </si>
  <si>
    <t>154503263522024NE000310</t>
  </si>
  <si>
    <t>ATA DE REGISTRO DE PRECOS PARA AQUISICAO DE MATERIAL DE CONSUMO (REAGENTES) - PARA A COORDENACAO DOS LABORATORIOS DIDATICOS DA FUNDACAO UNIVERSIDADE FEDERAL DO ABC-UFABC</t>
  </si>
  <si>
    <t>2024NE00031011</t>
  </si>
  <si>
    <t>154503263522024NE000515</t>
  </si>
  <si>
    <t>ALCACER EQUIPAMENTOS E PRODUTOS PARA LABORATORIOS LTDA</t>
  </si>
  <si>
    <t>2024NE00051511</t>
  </si>
  <si>
    <t>154503263522024NE000517</t>
  </si>
  <si>
    <t>2024NE00051711</t>
  </si>
  <si>
    <t>154503263522024NE000518</t>
  </si>
  <si>
    <t>2024NE00051840</t>
  </si>
  <si>
    <t>154503263522024NE000519</t>
  </si>
  <si>
    <t>2024NE00051911</t>
  </si>
  <si>
    <t>154503263522024NE000520</t>
  </si>
  <si>
    <t>MOLECULAR BIOTECNOLOGIA LTDA</t>
  </si>
  <si>
    <t>2024NE00052040</t>
  </si>
  <si>
    <t>154503263522024NE000523</t>
  </si>
  <si>
    <t>PROMEGA BIOTECNOLOGIA DO BRASIL LTDA.</t>
  </si>
  <si>
    <t>2024NE00052340</t>
  </si>
  <si>
    <t>154503263522024NE000524</t>
  </si>
  <si>
    <t>REY-GLASS COMERCIAL E SERVICOS LTDA</t>
  </si>
  <si>
    <t>2024NE00052411</t>
  </si>
  <si>
    <t>154503263522024NE000525</t>
  </si>
  <si>
    <t>ZELLATECK COMERCIO E IMPORTACAO LTDA</t>
  </si>
  <si>
    <t>2024NE00052511</t>
  </si>
  <si>
    <t>154503263522024NE000532</t>
  </si>
  <si>
    <t>2024NE00053211</t>
  </si>
  <si>
    <t>22/05/2023</t>
  </si>
  <si>
    <t>154503263522023NE000174</t>
  </si>
  <si>
    <t>REGISTRO DE PRECOS PARA AQUISICAO DE REAGENTES PARA OS CURSOS DE GRADUACAO DA FUNDACAO UNIVERSIDADE FEDERAL DO ABC - UFABC.</t>
  </si>
  <si>
    <t>2023NE00017411</t>
  </si>
  <si>
    <t>26/09/2024</t>
  </si>
  <si>
    <t>154503263522024NE000446</t>
  </si>
  <si>
    <t>2024NE00044604</t>
  </si>
  <si>
    <t>23006.001797/2024-93</t>
  </si>
  <si>
    <t>154503263522024NE000661</t>
  </si>
  <si>
    <t>MANUTENCAO DE EQUIPAMENTOS DOS LABORATORIOS ACADEMICOS UMIDOS.</t>
  </si>
  <si>
    <t>WELLINGTON JOSE BATISTA</t>
  </si>
  <si>
    <t>2024NE00066117</t>
  </si>
  <si>
    <t>24/06/2015</t>
  </si>
  <si>
    <t>23006000130201582</t>
  </si>
  <si>
    <t>154503263522015NE800410</t>
  </si>
  <si>
    <t>AQUISICAO DE REAGENTES QUIMICOS PARA OS PROJETOS:  CIENCIA NA ESCOLA  E  EXPE-RIMENTOS NO ENSINO DE QUIMICA  QUE FORAM APROVADOS ATRAVES DO PROGRAMA ACOES  EXTENSIONISTAS 2015, CONFOME EDITAL PROEX Nº 14/2014.  PROC ORIGEM: 2015PR0004</t>
  </si>
  <si>
    <t>DANPIE - COMERCIO DE PRODUTOS PARA LABORATORIOS LTDA</t>
  </si>
  <si>
    <t>088106</t>
  </si>
  <si>
    <t>2015NE80041011</t>
  </si>
  <si>
    <t>12/08/2015</t>
  </si>
  <si>
    <t>23006001226201304</t>
  </si>
  <si>
    <t>154503263522015NE800589</t>
  </si>
  <si>
    <t>AQUISICAO DE MATERIAIS DE CONSUMO PARA BIOTERIO.  PROC ORIGEM: 2014PR00069</t>
  </si>
  <si>
    <t>PERSHY CHEMICALS INDUSTRIA E COM.DE PRO QUIMICOS LTDA</t>
  </si>
  <si>
    <t>088107</t>
  </si>
  <si>
    <t>2015NE80058928</t>
  </si>
  <si>
    <t>16/05/2024</t>
  </si>
  <si>
    <t>23006.006480/2024-43</t>
  </si>
  <si>
    <t>154503263522024NE000221</t>
  </si>
  <si>
    <t>AQUISICAO POR IMPORTACAO DOS ACESSORIOS DO ANALISADOR TERMICO - PROF. JORGE DIEGO MARCONI</t>
  </si>
  <si>
    <t>2024NE00022125</t>
  </si>
  <si>
    <t>28/08/2024</t>
  </si>
  <si>
    <t>23006.011898/2024-72</t>
  </si>
  <si>
    <t>154503263522024NE000362</t>
  </si>
  <si>
    <t>SOLICITACAO DE AQUISICAO POR IMPORTACAO DE 16 ITENS DE MANUTENCAO DO EQUIPAMENTO SQUID MPMS3 EC CENTRAL EXPERIMENTAL MULTIUSUARIO - CAMPUS SANTO ANDRE PROFESSOR RESPONSAVEL PELA AQUISICAO: THIAGO BRANQUINHO DE QUEIROZ</t>
  </si>
  <si>
    <t>QUANTUM DESIGN</t>
  </si>
  <si>
    <t>2024NE00036225</t>
  </si>
  <si>
    <t>154503263522024NE000667</t>
  </si>
  <si>
    <t>2024NE00066701</t>
  </si>
  <si>
    <t>23006.016703/2024-81</t>
  </si>
  <si>
    <t>154503263522024NE000553</t>
  </si>
  <si>
    <t>IMPORTACAO - GEL ELETROLITICO - RESPONSAVEL YOSSI ZANA</t>
  </si>
  <si>
    <t>2024NE00055336</t>
  </si>
  <si>
    <t>26/03/2024</t>
  </si>
  <si>
    <t>23006.001906/2024-72</t>
  </si>
  <si>
    <t>154503263522024NE000122</t>
  </si>
  <si>
    <t>CONTRATACAO DE SERVICOS DE FORNECIMENTO DE KIT LANCHES PARA ATENDIMENTO AS DEMANDAS DA PRO-REITORIA DE EXTENSAO E CULTURA - PROEC</t>
  </si>
  <si>
    <t>HARMONY FOOD SOLUTIONS LTDA</t>
  </si>
  <si>
    <t>2024NE00012207</t>
  </si>
  <si>
    <t>23006.013538/2024-13</t>
  </si>
  <si>
    <t>154503263522024NE000430</t>
  </si>
  <si>
    <t>CONTRATACAO DE MESTRE DE CAPOEIRA E CONSULTORIA PARA ELABORACAO DE PODCAST EM ATENDIMENTO A ACAO DE EXTENSAO NO AMBITO DA PRO-REITORIA DE EXTENSAO E CULTURA - PROEC</t>
  </si>
  <si>
    <t>55.089.766 AMANDA SILVA DE PAULA</t>
  </si>
  <si>
    <t>2024NE00043005</t>
  </si>
  <si>
    <t>2024NE00043048</t>
  </si>
  <si>
    <t>03/10/2024</t>
  </si>
  <si>
    <t>23006.014428/2024-61</t>
  </si>
  <si>
    <t>154503263522024NE000472</t>
  </si>
  <si>
    <t>CONTRATACAO DE GRUPO ARTISTICO PARA A REALIZACAO DA APRESENTACAO TEATRAL - NHANDERUVUCU, O MENINO TROVAO</t>
  </si>
  <si>
    <t>ENCANTORIA PRODUCOES ARTISTICAS E CULTURAIS LTDA</t>
  </si>
  <si>
    <t>2024NE00047205</t>
  </si>
  <si>
    <t>18/06/2024</t>
  </si>
  <si>
    <t>23006.005601/2024-30</t>
  </si>
  <si>
    <t>154503263522024NE630002</t>
  </si>
  <si>
    <t>EMENDA - CONTRATACAO DE SERVICOS DA FUNDACAO DE APOIO PARA GESTAO ADMINISTRATIVA E FINANCEIRA DO PROJETO: APLICACAO DO CONHECIMENTO AGROECOLOGICO NAS HORTAS DO ABCDMRR PAULISTA: ESTRATEGIAS PARA O ENRIQUECIMENTO DA VIDA NO SOLO E DA FAUNA DE INSETOS POLINIZADORES</t>
  </si>
  <si>
    <t>2024NE63000265</t>
  </si>
  <si>
    <t>21/06/2024</t>
  </si>
  <si>
    <t>154503263522024NE630009</t>
  </si>
  <si>
    <t>2024NE63000965</t>
  </si>
  <si>
    <t>09/02/2022</t>
  </si>
  <si>
    <t>23006.000183/2022-22</t>
  </si>
  <si>
    <t>154503263522022NE000015</t>
  </si>
  <si>
    <t>2022NE00001563</t>
  </si>
  <si>
    <t>05/03/2024</t>
  </si>
  <si>
    <t>23006.003118/2024-11</t>
  </si>
  <si>
    <t>154503263522024NE000073</t>
  </si>
  <si>
    <t>PAGAMENTO DE INSCRICAO NO PREMIO JABUTI ACADEMICO 2024</t>
  </si>
  <si>
    <t>2024NE00007365</t>
  </si>
  <si>
    <t>21/05/2024</t>
  </si>
  <si>
    <t>154503263522024NE000227</t>
  </si>
  <si>
    <t>CONTRATACAO EVENTUAL DE SERVICOS DE ESTRUTURA, LOCACAO DE EQUIPAMENTOS E MOBILIARIOS PARA A REALIZACAO DE EVENTOS</t>
  </si>
  <si>
    <t>START SOLUCOES INTEGRADAS LTDA</t>
  </si>
  <si>
    <t>2024NE00022723</t>
  </si>
  <si>
    <t>154503263522024NE000255</t>
  </si>
  <si>
    <t>2024NE00025516</t>
  </si>
  <si>
    <t>23006.024897/2023-15</t>
  </si>
  <si>
    <t>154503263522024NE000303</t>
  </si>
  <si>
    <t>AQUISICAO DE INSUMOS PARA SANITARIOS</t>
  </si>
  <si>
    <t>PRACIMAX CASA E CONSTRUCAO LTDA</t>
  </si>
  <si>
    <t>2024NE00030324</t>
  </si>
  <si>
    <t>25/10/2024</t>
  </si>
  <si>
    <t>154503263522024NE000502</t>
  </si>
  <si>
    <t>VIRTUE COMERCIO LTDA</t>
  </si>
  <si>
    <t>2024NE00050224</t>
  </si>
  <si>
    <t>154503263522024NE000615</t>
  </si>
  <si>
    <t>2024NE00061516</t>
  </si>
  <si>
    <t>154503263522024NE000617</t>
  </si>
  <si>
    <t>2024NE00061716</t>
  </si>
  <si>
    <t>23006.010994/2024-01</t>
  </si>
  <si>
    <t>154503263522024NE000616</t>
  </si>
  <si>
    <t>AQUISICAO DE REFLETORES LED</t>
  </si>
  <si>
    <t>MARTHO LED LTDA</t>
  </si>
  <si>
    <t>2024NE00061626</t>
  </si>
  <si>
    <t>14/06/2024</t>
  </si>
  <si>
    <t>154503263522024NE000262</t>
  </si>
  <si>
    <t>CONTRATACAO DE EMPRESA PARA FORNECIMENTO DE CARTOES DE IDENTIFICACAO PERSONALIZADOS PARA A FUNDACAO UNIVERSIDADE FEDERAL DO ABC - UFABC</t>
  </si>
  <si>
    <t>2024NE00026244</t>
  </si>
  <si>
    <t>27/02/2023</t>
  </si>
  <si>
    <t>23006.017856/2022-83</t>
  </si>
  <si>
    <t>154503263522023NE000046</t>
  </si>
  <si>
    <t>REGISTRO DE PRECOS PARA EVENTUAL AQUISICAO DE MATERIAIS PARA SECAO DE ENGENHARIA DE SEGURANCA DO TRABALHO.</t>
  </si>
  <si>
    <t>AZALINI SINALIZACAO LTDA</t>
  </si>
  <si>
    <t>2023NE00004644</t>
  </si>
  <si>
    <t>23006.019096/2021-68</t>
  </si>
  <si>
    <t>154503263522023NE000351</t>
  </si>
  <si>
    <t>REGISTRO DE PRECOS PARA EVENTUAL AQUISICAO DE EQUIPAMENTOS DE PROTECAO INDIVIDUAL E DE RESPOSTA A EMERGENCIA</t>
  </si>
  <si>
    <t>AMDA SECURITY IMPORTADORA LTDA</t>
  </si>
  <si>
    <t>2023NE00035128</t>
  </si>
  <si>
    <t>154503263522024NE000572</t>
  </si>
  <si>
    <t>REGISTRO DE PRECOS PARA EVENTUAL AQUISICAO DE EQUIPAMENTOS DE PROTECAO INDIVIDUAL E DE RESPOSTA A EMERGENCIA PARA ATENDER AS NECESSIDADES DA FUNDACAO UNIVERSIDADE FEDERAL DO ABC  UFABC</t>
  </si>
  <si>
    <t>ALAIDE ALVES DOS SANTOS</t>
  </si>
  <si>
    <t>2024NE00057228</t>
  </si>
  <si>
    <t>154503263522024NE000573</t>
  </si>
  <si>
    <t>HS SOLDAS LTDA</t>
  </si>
  <si>
    <t>2024NE00057328</t>
  </si>
  <si>
    <t>154503263522024NE000577</t>
  </si>
  <si>
    <t>REGISTRO DE PRECOS PARA EVENTUAL AQUISICAO DE EQUIPAMENTOS DE PROTECAO INDIVIDUAL E DE RESPOSTA A EMERGENCIA PARA ATENDER AS NECESSIDADES DA FUNDACAO UNIVERSIDADE FEDERAL DO ABC  UFABC</t>
  </si>
  <si>
    <t>2024NE00057728</t>
  </si>
  <si>
    <t>154503263522024NE000578</t>
  </si>
  <si>
    <t>2024NE00057828</t>
  </si>
  <si>
    <t>20/03/2019</t>
  </si>
  <si>
    <t>23006001311201526</t>
  </si>
  <si>
    <t>154503263522019NE800077</t>
  </si>
  <si>
    <t>PROT:11010103  CONTRATACAO DE EMPRESA PARA PRESTACAO DE SERVICOS DE JARDINAGEM  PROC ORIGEM: 2015PR00128</t>
  </si>
  <si>
    <t>RENIM SERVICE LTDA</t>
  </si>
  <si>
    <t>2019NE80007701</t>
  </si>
  <si>
    <t>19/01/2021</t>
  </si>
  <si>
    <t>23006.001284/2015-91</t>
  </si>
  <si>
    <t>154503263522021NE000006</t>
  </si>
  <si>
    <t>CONTRATACAO DE EMPRESA ESPECIALIZADA PARA PRESTAR SERVICOS TECNICOS DE MANUTENCAO PREVENTIVA E CORRETIVA NAS INSTALACOES DAS EDIFICACOES DOS CAMPI DA UFABC.</t>
  </si>
  <si>
    <t>MPE ENGENHARIA E SERVICOS S/A</t>
  </si>
  <si>
    <t>2021NE00000616</t>
  </si>
  <si>
    <t>11/03/2022</t>
  </si>
  <si>
    <t>23006.001851/2016-91</t>
  </si>
  <si>
    <t>154503263522022NE000031</t>
  </si>
  <si>
    <t>CONTRATACAO DE SERVICOS DE MANUTENCAO DE SISTEMAS DE AR CONDICIONADO E EXAUSTAO.</t>
  </si>
  <si>
    <t>ENCLIMAR ENGENHARIA DE CLIMATIZACAO LTDA</t>
  </si>
  <si>
    <t>2022NE00003117</t>
  </si>
  <si>
    <t>17/04/2023</t>
  </si>
  <si>
    <t>154503263522023NE000100</t>
  </si>
  <si>
    <t>2023NE00010001</t>
  </si>
  <si>
    <t>04/07/2023</t>
  </si>
  <si>
    <t>154503263522023NE000231</t>
  </si>
  <si>
    <t>2023NE00023116</t>
  </si>
  <si>
    <t>17/07/2023</t>
  </si>
  <si>
    <t>154503263522023NE000265</t>
  </si>
  <si>
    <t>2023NE00026578</t>
  </si>
  <si>
    <t>154503263522023NE000352</t>
  </si>
  <si>
    <t>CONTRATACAO DE EMPRESA ESPECIALIZADA PARA A PRESTACAO DE SERVICOS CONTINUADOS DE MANUTENCAO PREVENTIVA E CORRETIVA NOS SISTEMAS DE AR-CONDICIONADO CENTRAL (SISTEMA VRV, VRF E SELF), AGUA GELADA, FAN COIL, DE APARELHOS DE AR-CONDICIONADO INDIVIDUAIS TIPO SPLIT, JANELA, SISTEMAS DE EXAUSTAO E OUTROS COM FORNECIMENTO DE PECAS E MATERIAIS, PARA O CAMPUS DE SANTO ANDRE E DE SAO BERNARDO DO CAMPO DA UFABC.</t>
  </si>
  <si>
    <t>2023NE00035217</t>
  </si>
  <si>
    <t>18/01/2024</t>
  </si>
  <si>
    <t>154503263522024NE000013</t>
  </si>
  <si>
    <t>2024NE00001301</t>
  </si>
  <si>
    <t>08/02/2024</t>
  </si>
  <si>
    <t>23006.000040/2019-15</t>
  </si>
  <si>
    <t>154503263522024NE000045</t>
  </si>
  <si>
    <t>CONTRATACAO DE PESSOA JURIDICA PARA PRESTACAO DE SERVICOS DE GERENCIAMENTO DO ALMOXARIFADO</t>
  </si>
  <si>
    <t>PHENIX SOLUCOES LTDA</t>
  </si>
  <si>
    <t>2024NE00004501</t>
  </si>
  <si>
    <t>23006.015830/2021-10</t>
  </si>
  <si>
    <t>154503263522024NE000048</t>
  </si>
  <si>
    <t>CONTRATACAO DE SERVICOS CONTINUOS DE MANUTENCAO PREVENTIVA E CORRETIVA EM GMGS (GRUPOS MOTOR GERADOR) INSTALADOS NAS UNIDADES DA FUNDACAO UNIVERSIDADE FEDERAL DO ABC.</t>
  </si>
  <si>
    <t>UPS TECNOLOGIA LTDA</t>
  </si>
  <si>
    <t>2024NE00004817</t>
  </si>
  <si>
    <t>154503263522024NE000064</t>
  </si>
  <si>
    <t>2024NE00006416</t>
  </si>
  <si>
    <t>03/04/2024</t>
  </si>
  <si>
    <t>154503263522024NE000132</t>
  </si>
  <si>
    <t>CONTRATACAO DE PESSOA JURIDICA ESPECIALIZADA PARA A PRESTACAO DE SERVICOS CONTINUADOS TECNICOS DE MANUTENCAO PREVENTIVA, CORRETIVA E EMERGENCIAL DE ELEVADORES, PLATAFORMA ELEVATORIA E MONTA-CARGAS, INCLUIDO O FORNECIMENTO DE PECAS GENUINAS E ORIGINAIS, A SER REALIZADO NO CAMPUS DE SANTO ANDRE  UNIDADE TAMANDUATEHY DA FUNDACAO UNIVERSIDADE FEDERAL DO ABC  UFABC.</t>
  </si>
  <si>
    <t>2024NE00013216</t>
  </si>
  <si>
    <t>14/05/2024</t>
  </si>
  <si>
    <t>154503263522024NE000217</t>
  </si>
  <si>
    <t>CONTRATACAO DE SERVICOS CONTINUOS DE MANUTENCAO PREVENTIVA E CORRETIVA EM GMG (GRUPOS MOTOR GERADOR) INSTALADOS NAS DEPENDENCIAS DOS CAMPI DA FUNDACAO UNIVERSIDADE FEDERAL DO ABC.</t>
  </si>
  <si>
    <t>2024NE00021717</t>
  </si>
  <si>
    <t>11/06/2024</t>
  </si>
  <si>
    <t>154503263522024NE000259</t>
  </si>
  <si>
    <t>2024NE00025978</t>
  </si>
  <si>
    <t>02/07/2024</t>
  </si>
  <si>
    <t>154503263522024NE630012</t>
  </si>
  <si>
    <t>PRESTACAO DE SERVICOS CONTINUOS DE MANUTENCAO PREVENTIVA, CORRETIVA E PREDITIVA PREDIALCOM FORNECIMENTO DE MAO-DE-OBRA NOS CAMPUS DA FUNDACAO UNIVERSIDADE FEDERAL DO ABC</t>
  </si>
  <si>
    <t>239218</t>
  </si>
  <si>
    <t>2024NE63001216</t>
  </si>
  <si>
    <t>154503263522024NE000295</t>
  </si>
  <si>
    <t>2024NE00029517</t>
  </si>
  <si>
    <t>09/08/2024</t>
  </si>
  <si>
    <t>154503263522024NE630018</t>
  </si>
  <si>
    <t>2024NE63001816</t>
  </si>
  <si>
    <t>154503263522024NE630019</t>
  </si>
  <si>
    <t>2024NE63001916</t>
  </si>
  <si>
    <t>154503263522024NE000350</t>
  </si>
  <si>
    <t>2024NE00035016</t>
  </si>
  <si>
    <t>22/08/2024</t>
  </si>
  <si>
    <t>154503263522024NE000357</t>
  </si>
  <si>
    <t>2024NE00035701</t>
  </si>
  <si>
    <t>154503263522024NE000427</t>
  </si>
  <si>
    <t>2024NE00042716</t>
  </si>
  <si>
    <t>154503263522024NE000512</t>
  </si>
  <si>
    <t>CONTRATACAO DE EMPRESA ESPECIALIZADA NA PRESTACAO DE SERVICOS TECNICOS DE ADEQUACOES, DE MANUTENCAO PREVENTIVA E CORRETIVA DE ELEVADORES E PLATAFORMA ELEVATORIA, INCLUIDO O FORNECIMENTO DE PECAS.</t>
  </si>
  <si>
    <t>2024NE00051216</t>
  </si>
  <si>
    <t>154503263522024NE000513</t>
  </si>
  <si>
    <t>:	CONTRATACAO DE PESSOA JURIDICA ESPECIALIZADA NA PRESTACAO DE SERVICO DE MANUTENCAO DE ELVADORES PARA O CAMPUS SBC</t>
  </si>
  <si>
    <t>2024NE00051316</t>
  </si>
  <si>
    <t>154503263522024NE000597</t>
  </si>
  <si>
    <t>2024NE00059778</t>
  </si>
  <si>
    <t>154503263522024NE000601</t>
  </si>
  <si>
    <t>2024NE00060178</t>
  </si>
  <si>
    <t>154503263522024NE000603</t>
  </si>
  <si>
    <t>CONTRATACAO DE EMPRESA ESPECIALIZADA PARA A PRESTACAO DE SERVICOS CONTINUADOS DE MANUTENCAO PREVENTIVA E CORRETIVA NOS SISTEMAS DE AR-CONDICIONADO CENTRAL (SISTEMA VRV, VRF E SELF), AGUA GELADA, FAN COIL, DE APARELHOS DE AR-CONDICIONADO INDIVIDUAIS TIPO -SPLIT-, -JANELA-, SISTEMAS DE EXAUSTAO E OUTROS COM FORNECIMENTO DE PECAS E MATERIAIS, PARA O CAMPUS DE SANTO ANDRE E DE SAO BERNARDO DO CAMPO DA UFABC.</t>
  </si>
  <si>
    <t>2024NE00060317</t>
  </si>
  <si>
    <t>154503263522024NE000638</t>
  </si>
  <si>
    <t>CONTRATACAO DE EMPRESA ESPECIALIZADA PARA A PRESTACAO DE SERVICOS CONTINUADOS DE MANUTENCAO PREVENTIVA E CORRETIVA NOS SISTEMAS DE AR-CONDICIONADO CENTRAL , AGUA GELADA, FAN COIL, DE APARELHOS DE AR-CONDICIONADO INDIVIDUAIS TIPO SPLIT, JANELA, SISTEMAS DE EXAUSTAO E OUTROS COM FORNECIMENTO DE PECAS E MATERIAIS, PARA O CAMPUS DE SANTO ANDRE E DE SAO BERNARDO DO CAMPO DA UFABC.</t>
  </si>
  <si>
    <t>2024NE00063817</t>
  </si>
  <si>
    <t>154503263522024NE000646</t>
  </si>
  <si>
    <t>CONTRATACAO DE EMPRESA PARA PRESTACAO DE SERVICOS DE JARDINAGEM E MANUTENCAO DAS AREAS VERDES</t>
  </si>
  <si>
    <t>2024NE00064601</t>
  </si>
  <si>
    <t>154503263522024NE000670</t>
  </si>
  <si>
    <t>2024NE00067001</t>
  </si>
  <si>
    <t>154503263522024NE000674</t>
  </si>
  <si>
    <t>2024NE00067416</t>
  </si>
  <si>
    <t>28/09/2023</t>
  </si>
  <si>
    <t>23006.012778/2023-10</t>
  </si>
  <si>
    <t>154503263522023NE000406</t>
  </si>
  <si>
    <t>REGISTRO DE PRECOS PARA A EVENTUAL CONTRATACAO DE EMPRESA(S) ESPECIALIZADA(S) PARA RECARGA DE EXTINTORES DE INCENDIO E MANUTENCAO EM MANGUEIRAS DE COMBATE A INCENDIO.</t>
  </si>
  <si>
    <t>UNIAO FORTE CONTRA INCENDIO LTDA</t>
  </si>
  <si>
    <t>2023NE00040604</t>
  </si>
  <si>
    <t>23/04/2024</t>
  </si>
  <si>
    <t>154503263522024NE000164</t>
  </si>
  <si>
    <t>REGISTRO DE PRECOS PARA A EVENTUAL CONTRATACAO DE EMPRESA(S) ESPECIALIZADA(S) PARA RECARGA DE EXTINTORES DE INCENDIO E MANUTENCAO EM MANGUEIRAS DE COMBATE A INCENDIO</t>
  </si>
  <si>
    <t>2024NE00016404</t>
  </si>
  <si>
    <t>154503263522024NE000165</t>
  </si>
  <si>
    <t>ERNESTINA COMERCIO DE EXTINTORES E SISTEMA DE SEGURANCA</t>
  </si>
  <si>
    <t>2024NE00016504</t>
  </si>
  <si>
    <t>02/02/2015</t>
  </si>
  <si>
    <t>23006002045201397</t>
  </si>
  <si>
    <t>154503263522015NE800039</t>
  </si>
  <si>
    <t>PRESTACAO DE SERVICOS DE JARDINAGEM NOS CAMPUS SANTO ANDRE E SAO BERNARDO DO  CAMPO DA UFABC.                                                               VIGENCIA DO CONTRATO ATE 04/01/2016  PROC ORIGEM: 2014PR00152</t>
  </si>
  <si>
    <t>MEDEIROS ENGENHARIA, COMERCIO E SERVICOS LTDA</t>
  </si>
  <si>
    <t>2015NE80003901</t>
  </si>
  <si>
    <t>31/03/2015</t>
  </si>
  <si>
    <t>23006001020201457</t>
  </si>
  <si>
    <t>154503263522015NE800146</t>
  </si>
  <si>
    <t>CONTRATACAO DE EMPRESA TERCEIRIZADA PARA PRESTACAO DE SERVICOS DE             RECEPCIONISTA.                                                                VIGENCIA DO CONTRATO ATE 19/08/2015.  PROC ORIGEM: 2014PR00065</t>
  </si>
  <si>
    <t>GUILHERME HENRIQUE DE SOUZA</t>
  </si>
  <si>
    <t>2015NE80014601</t>
  </si>
  <si>
    <t>24/03/2016</t>
  </si>
  <si>
    <t>23006001864201589</t>
  </si>
  <si>
    <t>154503263522016NE800088</t>
  </si>
  <si>
    <t>PRESTACAO DE SERVICOS DE COPEIRAGEM.  PROC ORIGEM: 2016PR00015</t>
  </si>
  <si>
    <t>CONSERP CONSTRUCOES SERVICOS E PROJETOS EIRELI</t>
  </si>
  <si>
    <t>213609</t>
  </si>
  <si>
    <t>2016NE80008805</t>
  </si>
  <si>
    <t>17/10/2023</t>
  </si>
  <si>
    <t>154503263522023NE000423</t>
  </si>
  <si>
    <t>CONTRATACAO DE EMPRESA ESPECIALIZADA PARA AS OBRAS DE ADEQUACOES E COMPLEMENTACOES DOS SISTEMAS DE PROTECAO E COMBATE A INCENDIOS (SPCI) DO CAMPUS SAO BERNARDO DO CAMPO.</t>
  </si>
  <si>
    <t>2023NE00042392</t>
  </si>
  <si>
    <t>154503263522024NE630036</t>
  </si>
  <si>
    <t>CONTRATACAO DE EMPRESA ESPECIALIZADA PARA AS OBRAS DE ADEQUACOES E COMPLEMENTACOES DOS SISTEMAS DE PROTECAO E COMBATE A INCENDIOS (SPCI) DO CAMPUS SAO BERNARDO DO CAMPO. ATESTO QUE O EMPENHO ESTA EM CONSONANCIA COM A PORTARIA CONJUNTA MF/MPO/MGI/CGU/SRI-PR Nº 111/2024.</t>
  </si>
  <si>
    <t>2024NE63003692</t>
  </si>
  <si>
    <t>154503263522024NE000655</t>
  </si>
  <si>
    <t>CONTRATACAO DE SERVICOS DE FORNECIMENTO, INSTALACAO E CERTIFICACAO DE CABEAMENTO OPTICO E DE CABEAMENTO ESTRUTURADO METALICO PARA OS CAMPI DE SANTO ANDRE E SAO BERNARDO DO CAMPO DA UFABC.</t>
  </si>
  <si>
    <t>2024NE00065592</t>
  </si>
  <si>
    <t>154503263522024NE000656</t>
  </si>
  <si>
    <t>2024NE00065692</t>
  </si>
  <si>
    <t>154503263522024NE000657</t>
  </si>
  <si>
    <t>2024NE00065792</t>
  </si>
  <si>
    <t>154503263522024NE000658</t>
  </si>
  <si>
    <t>2024NE00065892</t>
  </si>
  <si>
    <t>154503263522024NE000659</t>
  </si>
  <si>
    <t>2024NE00065992</t>
  </si>
  <si>
    <t>29/04/2022</t>
  </si>
  <si>
    <t>23006.000664/2020-76</t>
  </si>
  <si>
    <t>154503263522022NE000077</t>
  </si>
  <si>
    <t>CONTRATACAO DE EMPRESA PARA PRESTACAO DE SERVICOS CONTINUOS DE ZELADORIA E AJUDANTES GERAIS NAS DEPENDENCIAS DOS CAMPI DA FUNDACAO UNIVERSIDADE FEDERAL DO ABC UFABC</t>
  </si>
  <si>
    <t>DIAGONAL GESTAO DE RECURSOS HUMANOS LTDA</t>
  </si>
  <si>
    <t>2022NE00007701</t>
  </si>
  <si>
    <t>25/09/2023</t>
  </si>
  <si>
    <t>154503263522023NE000401</t>
  </si>
  <si>
    <t>2023NE00040101</t>
  </si>
  <si>
    <t>10/05/2024</t>
  </si>
  <si>
    <t>154503263522024NE000209</t>
  </si>
  <si>
    <t>CONTRATACAO DE EMPRESA PARA PRESTACAO DE SERVICOS DE ZELADORIA E AJUDANTES GERAIS NA UFABC.</t>
  </si>
  <si>
    <t>2024NE00020901</t>
  </si>
  <si>
    <t>154503263522024NE000386</t>
  </si>
  <si>
    <t>2024NE00038601</t>
  </si>
  <si>
    <t>09/12/2021</t>
  </si>
  <si>
    <t>23006.001320/2019-41</t>
  </si>
  <si>
    <t>154503263522021NE000300</t>
  </si>
  <si>
    <t>CONTRATACAO DE EMPRESA ESPECIALIZADA NA PRESTACAO DE SERVICOS CONTINUOS DE PORTARIA</t>
  </si>
  <si>
    <t>FORCA E APOIO SERVICOS GERAIS EM MAO DE OBRA LTDA.</t>
  </si>
  <si>
    <t>2021NE00030001</t>
  </si>
  <si>
    <t>10/01/2022</t>
  </si>
  <si>
    <t>154503263522022NE000001</t>
  </si>
  <si>
    <t>2022NE00000101</t>
  </si>
  <si>
    <t>154503263522023NE000350</t>
  </si>
  <si>
    <t>2023NE00035001</t>
  </si>
  <si>
    <t>154503263522024NE000133</t>
  </si>
  <si>
    <t>2024NE00013303</t>
  </si>
  <si>
    <t>25/06/2024</t>
  </si>
  <si>
    <t>154503263522024NE000276</t>
  </si>
  <si>
    <t>2024NE00027603</t>
  </si>
  <si>
    <t>12/09/2024</t>
  </si>
  <si>
    <t>154503263522024NE000409</t>
  </si>
  <si>
    <t>2024NE00040903</t>
  </si>
  <si>
    <t>16/09/2024</t>
  </si>
  <si>
    <t>154503263522024NE000422</t>
  </si>
  <si>
    <t>2024NE00042201</t>
  </si>
  <si>
    <t>154503263522024NE000605</t>
  </si>
  <si>
    <t>2024NE00060501</t>
  </si>
  <si>
    <t>154503263522024NE000645</t>
  </si>
  <si>
    <t>2024NE00064501</t>
  </si>
  <si>
    <t>19/05/2020</t>
  </si>
  <si>
    <t>23006001596201686</t>
  </si>
  <si>
    <t>154503263522020NE800107</t>
  </si>
  <si>
    <t>PROT:110113  CONTRATACAO DE SERVICOS DE VIGILANCIA PATRIMONIAL  PROC ORIGEM: 2017PR00007</t>
  </si>
  <si>
    <t>DUNBAR SERVICOS DE SEGURANCA - EIRELI</t>
  </si>
  <si>
    <t>2020NE80010703</t>
  </si>
  <si>
    <t>14/05/2021</t>
  </si>
  <si>
    <t>23006.001732/2019-81</t>
  </si>
  <si>
    <t>154503263522021NE000053</t>
  </si>
  <si>
    <t>CONTRATACAO DE EMPRESA PARA PRESTACAO DE SERVICOS CONTINUOS DE VIGILANCIA PATRIMONIAL DESARMADA</t>
  </si>
  <si>
    <t>FORCA E APOIO SEGURANCA PRIVADA LTDA</t>
  </si>
  <si>
    <t>2021NE00005303</t>
  </si>
  <si>
    <t>28/01/2022</t>
  </si>
  <si>
    <t>154503263522022NE000014</t>
  </si>
  <si>
    <t>2022NE00001403</t>
  </si>
  <si>
    <t>23/08/2022</t>
  </si>
  <si>
    <t>154503263522022NE000262</t>
  </si>
  <si>
    <t>2022NE00026203</t>
  </si>
  <si>
    <t>11/09/2023</t>
  </si>
  <si>
    <t>154503263522023NE000357</t>
  </si>
  <si>
    <t>2023NE00035703</t>
  </si>
  <si>
    <t>23006.002235/2024-67</t>
  </si>
  <si>
    <t>154503263522024NE000130</t>
  </si>
  <si>
    <t>CONTRATACAO DE EMPRESA ESPECIALIZADA NO FORNECIMENTO DO SOFTWARE CANVA PRO PARA EQUIPES, PARA O PERIODO DE 12 MESES</t>
  </si>
  <si>
    <t>RM SUPPLIES TECNOLOGIA LTDA</t>
  </si>
  <si>
    <t>2024NE00013006</t>
  </si>
  <si>
    <t>30/10/2024</t>
  </si>
  <si>
    <t>23006.018260/2024-62</t>
  </si>
  <si>
    <t>154503263522024NE000507</t>
  </si>
  <si>
    <t>AQUISICAO DE MATERIAL DE CONSUMO - CARTUCHOS DE TINTA PARA IMPRESSORA PLOTTER</t>
  </si>
  <si>
    <t>RRM SERVICOS E COMERCIO DE CARTUCHOS LTDA</t>
  </si>
  <si>
    <t>33903017</t>
  </si>
  <si>
    <t>MATERIAL DE TIC - MATERIAL DE CONSUMO</t>
  </si>
  <si>
    <t>2024NE00050717</t>
  </si>
  <si>
    <t>04/05/2023</t>
  </si>
  <si>
    <t>23006.000299/2023-42</t>
  </si>
  <si>
    <t>154503263522023NE000124</t>
  </si>
  <si>
    <t>AQUISICAO DE CERTIFICADOS DIGITAIS E FORNECIMENTO DE TOKENS - 2023.</t>
  </si>
  <si>
    <t>AR RP CERTIFICACAO DIGITAL LTDA</t>
  </si>
  <si>
    <t>2023NE00012423</t>
  </si>
  <si>
    <t>08/08/2023</t>
  </si>
  <si>
    <t>154503263522023NE000313</t>
  </si>
  <si>
    <t>AQUISICAO DE CERTIFICADOS DIGITAIS E FORNECIMENTO DE TOKENS - 2023</t>
  </si>
  <si>
    <t>2023NE00031323</t>
  </si>
  <si>
    <t>18/07/2024</t>
  </si>
  <si>
    <t>23006.001612/2024-41</t>
  </si>
  <si>
    <t>154503263522024NE000314</t>
  </si>
  <si>
    <t>AQUISICAO DE CERTIFICADOS DIGITAIS E FORNECIMENTO DE TOKENS</t>
  </si>
  <si>
    <t>VISATTO CERTIFICADORA E SOLUCOES DIGITAIS LTDA</t>
  </si>
  <si>
    <t>2024NE00031423</t>
  </si>
  <si>
    <t>24/07/2024</t>
  </si>
  <si>
    <t>23006.012743/2024-53</t>
  </si>
  <si>
    <t>154503263522024NE000322</t>
  </si>
  <si>
    <t>AQUISICAO DE CERTIFICADOS DIGITAIS EM NUVEM, PARA ACESSO AO SISTEMA SIAFI.</t>
  </si>
  <si>
    <t>2024NE00032223</t>
  </si>
  <si>
    <t>154503263522024NE000647</t>
  </si>
  <si>
    <t>AQUISICAO DE CERTIFICADOS DIGITAIS E FORNECIMENTO DE TOKENS - 2024</t>
  </si>
  <si>
    <t>2024NE00064723</t>
  </si>
  <si>
    <t>26/12/2022</t>
  </si>
  <si>
    <t>154503263522022NE000506</t>
  </si>
  <si>
    <t>ALGAR MULTIMIDIA S/A</t>
  </si>
  <si>
    <t>206424</t>
  </si>
  <si>
    <t>2022NE00050613</t>
  </si>
  <si>
    <t>154503263522023NE000594</t>
  </si>
  <si>
    <t>217880</t>
  </si>
  <si>
    <t>2023NE00059404</t>
  </si>
  <si>
    <t>21/02/2024</t>
  </si>
  <si>
    <t>154503263522024NE000060</t>
  </si>
  <si>
    <t>CONTRATACAO DE SERVICO DE SUPORTE DA CENTRAL TELEFONICA PABX</t>
  </si>
  <si>
    <t>2024NE00006011</t>
  </si>
  <si>
    <t>154503263522024NE000082</t>
  </si>
  <si>
    <t>2024NE00008211</t>
  </si>
  <si>
    <t>20/03/2024</t>
  </si>
  <si>
    <t>154503263522024NE000106</t>
  </si>
  <si>
    <t>LINK DE DADOS REDUNDANTE ENTRE OS CAMPI SANTO ANDRE E SAO BERNARDO.</t>
  </si>
  <si>
    <t>2024NE00010613</t>
  </si>
  <si>
    <t>16/04/2024</t>
  </si>
  <si>
    <t>154503263522024NE000155</t>
  </si>
  <si>
    <t>2024NE00015558</t>
  </si>
  <si>
    <t>154503263522024NE000156</t>
  </si>
  <si>
    <t>2024NE00015614</t>
  </si>
  <si>
    <t>07/06/2024</t>
  </si>
  <si>
    <t>154503263522024NE000257</t>
  </si>
  <si>
    <t>ALGAR SOLUCOES EM TIC S/A</t>
  </si>
  <si>
    <t>2024NE00025713</t>
  </si>
  <si>
    <t>154503263522024NE000315</t>
  </si>
  <si>
    <t>2024NE00031558</t>
  </si>
  <si>
    <t>26/08/2024</t>
  </si>
  <si>
    <t>23006.014036/2023-11</t>
  </si>
  <si>
    <t>154503263522024NE000361</t>
  </si>
  <si>
    <t>AQUISICAO DE EQUIPAMENTOS E SUPRIMENTOS PARA SALAS DE AULA E AUDITORIOS</t>
  </si>
  <si>
    <t>C O AMARAL</t>
  </si>
  <si>
    <t>44905235</t>
  </si>
  <si>
    <t>MATERIAL DE TIC (PERMANENTE)</t>
  </si>
  <si>
    <t>2024NE00036135</t>
  </si>
  <si>
    <t>154503263522024NE000488</t>
  </si>
  <si>
    <t>2024NE00048813</t>
  </si>
  <si>
    <t>154503263522024NE000493</t>
  </si>
  <si>
    <t>2024NE00049304</t>
  </si>
  <si>
    <t>154503263522024NE000503</t>
  </si>
  <si>
    <t>2024NE00050311</t>
  </si>
  <si>
    <t>18/11/2024</t>
  </si>
  <si>
    <t>23006.020562/2023-10</t>
  </si>
  <si>
    <t>154503263522024NE000560</t>
  </si>
  <si>
    <t>AQUISICAO DE EQUIPAMENTOS ATIVOS DE REDE</t>
  </si>
  <si>
    <t>2024NE00056037</t>
  </si>
  <si>
    <t>23006.014233/2023-30</t>
  </si>
  <si>
    <t>154503263522024NE000635</t>
  </si>
  <si>
    <t>AQUISICAO E IMPORTACAO DE ROTEADORES - RTI REDENESP</t>
  </si>
  <si>
    <t>8010 EXPERTS, INC</t>
  </si>
  <si>
    <t>2024NE00063537</t>
  </si>
  <si>
    <t>154503263522024NE000643</t>
  </si>
  <si>
    <t>2024NE00064337</t>
  </si>
  <si>
    <t>154503263522024NE000651</t>
  </si>
  <si>
    <t>2024NE00065111</t>
  </si>
  <si>
    <t>23006.012067/2024-18</t>
  </si>
  <si>
    <t>154503263522024NE630029</t>
  </si>
  <si>
    <t>AQUISICAO DE DISPOSITIVOS DE ARMAZENAMENTO (HD EXTERNO)</t>
  </si>
  <si>
    <t>S VASCONCELOS ROSAS</t>
  </si>
  <si>
    <t>2024NE63002935</t>
  </si>
  <si>
    <t>23006.017139/2024-13</t>
  </si>
  <si>
    <t>154503263522024NE000629</t>
  </si>
  <si>
    <t>AQUISICAO DE LICENCAS DE SOFTWARE DE DESIGN GRAFICO</t>
  </si>
  <si>
    <t>MCR SISTEMAS E CONSULTORIA LTDA</t>
  </si>
  <si>
    <t>2024NE00062906</t>
  </si>
  <si>
    <t>23006.022974/2024-75</t>
  </si>
  <si>
    <t>154503263522024NE000671</t>
  </si>
  <si>
    <t>AQUISICAO DE PROJETOR MULTIMIDIA DE ALTA LUMINOSIDADE</t>
  </si>
  <si>
    <t>SOLUTION SHOP PRODUTOS DE TECNOLOGIA LTDA</t>
  </si>
  <si>
    <t>2024NE00067133</t>
  </si>
  <si>
    <t>154503263522024NE000672</t>
  </si>
  <si>
    <t>2024NE00067233</t>
  </si>
  <si>
    <t>154503263522024NE000673</t>
  </si>
  <si>
    <t>2024NE00067333</t>
  </si>
  <si>
    <t>06/07/2023</t>
  </si>
  <si>
    <t>23006.003408/2020-31</t>
  </si>
  <si>
    <t>154503263522023NE000245</t>
  </si>
  <si>
    <t>CONTRATACAO DE PESSOA JURIDICA ESPECIALIZADA PARA FORNECIMENTO DE APOLICE DE SEGURO TOTAL PARA OS VEICULOS PERTENCENTES A FROTA DA FUNDACAO UNIVERSIDADE FEDERAL DO ABC - UFABC.</t>
  </si>
  <si>
    <t>PORTO SEGURO COMPANHIA DE SEGUROS GERAIS</t>
  </si>
  <si>
    <t>2023NE00024569</t>
  </si>
  <si>
    <t>154503263522024NE000153</t>
  </si>
  <si>
    <t>2024NE00015369</t>
  </si>
  <si>
    <t>15/09/2023</t>
  </si>
  <si>
    <t>23006.011146/2023-21</t>
  </si>
  <si>
    <t>154503263522023NE000383</t>
  </si>
  <si>
    <t>CONTRATACAO DE SEGUROS PARA DISCENTES COM ESTAGIO NAS LICENCIATURAS</t>
  </si>
  <si>
    <t>2023NE00038369</t>
  </si>
  <si>
    <t>31/10/2024</t>
  </si>
  <si>
    <t>23006.011087/2024-71</t>
  </si>
  <si>
    <t>154503263522024NE000511</t>
  </si>
  <si>
    <t>CONTRATACAO DE SEGURO DE VIDA PARA DISCENTES COM MATRICULA EM ESTAGIOS NAS LICENCIATURAS</t>
  </si>
  <si>
    <t>2024NE00051169</t>
  </si>
  <si>
    <t>24/01/2024</t>
  </si>
  <si>
    <t>154503263522024NE000017</t>
  </si>
  <si>
    <t>CONTRATACAO DE EMPRESA DE VIGILANCIA PATRIMONIAL DESARMADA - JUROS/MULTA</t>
  </si>
  <si>
    <t>2024NE00001737</t>
  </si>
  <si>
    <t>154503263522024NE000019</t>
  </si>
  <si>
    <t>JUROS/MULTA CONTRATACAO DE EMPRESA PARA PRESTACAO DE SERVICOS DE ZELADORIA E AJUDANTES GERAIS NA UFABC</t>
  </si>
  <si>
    <t>2024NE00001937</t>
  </si>
  <si>
    <t>154503263522024NE000015</t>
  </si>
  <si>
    <t>JUROS/MULTA - PRESTACAO DE SERVICOS CONTINUOS DE PORTARIA</t>
  </si>
  <si>
    <t>2024NE00001537</t>
  </si>
  <si>
    <t>19/04/2024</t>
  </si>
  <si>
    <t>154503263522024NE000160</t>
  </si>
  <si>
    <t>2024NE00016069</t>
  </si>
  <si>
    <t>154503263522024NE000654</t>
  </si>
  <si>
    <t>2024NE00065437</t>
  </si>
  <si>
    <t>23006.000142/2019-31</t>
  </si>
  <si>
    <t>154503263522023NE000178</t>
  </si>
  <si>
    <t>CONTRATACAO DE SEGURO CONTRA ACIDENTES PESSOAIS PARA ESTAGIARIOS DA UFABC</t>
  </si>
  <si>
    <t>2023NE00017869</t>
  </si>
  <si>
    <t>24/05/2024</t>
  </si>
  <si>
    <t>154503263522024NE000242</t>
  </si>
  <si>
    <t>2024NE00024269</t>
  </si>
  <si>
    <t>26/01/2024</t>
  </si>
  <si>
    <t>154503263522024NE000024</t>
  </si>
  <si>
    <t>2024NE00002419</t>
  </si>
  <si>
    <t>2024NE00002425</t>
  </si>
  <si>
    <t>2024NE00002479</t>
  </si>
  <si>
    <t>23006.001163/2019-73</t>
  </si>
  <si>
    <t>154503263522024NE000226</t>
  </si>
  <si>
    <t>CONTRATACAO DE PESSOA JURIDICA ESPECIALIZADA NA PRESTACAO DOS SERVICOS TERCEIRIZADOS DE CONDUCAO DE VEICULOS AUTOMOTORES PERTENCENTES A FROTA OFICIAL DA FUNDACAO UNIVERSIDADE FEDERAL DO ABC- UFABC.</t>
  </si>
  <si>
    <t>PLANSUL PLANEJAMENTO E CONSULTORIA LTDA</t>
  </si>
  <si>
    <t>2024NE00022601</t>
  </si>
  <si>
    <t>154503263522024NE630015</t>
  </si>
  <si>
    <t>EMENDA - CONTRATACAO DE PESSOA JURIDICA ESPECIALIZADA PARA PRESTACAO DOS SERVICOS DE TRANSPORTE DE PASSAGEIROS, TRANSPORTE UNIVERSITARIO, DE FORMA CONTINUA, PARA ATENDIMENTO DOS DESLOCAMENTOS DA COMUNIDADE ACADEMICA DA FUNDACAO UNIVERSIDADE FEDERAL DO ABC - UFABC</t>
  </si>
  <si>
    <t>2024NE63001503</t>
  </si>
  <si>
    <t>09/10/2024</t>
  </si>
  <si>
    <t>154503263522024NE000477</t>
  </si>
  <si>
    <t>2024NE00047701</t>
  </si>
  <si>
    <t>154503263522024NE000619</t>
  </si>
  <si>
    <t>2024NE00061903</t>
  </si>
  <si>
    <t>11/11/2022</t>
  </si>
  <si>
    <t>23006.006991/2022-01</t>
  </si>
  <si>
    <t>154503263522022NE000422</t>
  </si>
  <si>
    <t>CONTRATACAO DE TRANSPORTE EVENTUAL</t>
  </si>
  <si>
    <t>VIACAO SANTO IGNACIO LTDA</t>
  </si>
  <si>
    <t>33903305</t>
  </si>
  <si>
    <t>LOCOMOCAO URBANA</t>
  </si>
  <si>
    <t>2022NE00042205</t>
  </si>
  <si>
    <t>154503263522022NE000423</t>
  </si>
  <si>
    <t>TURISMO PAVAO LIMITADA</t>
  </si>
  <si>
    <t>2022NE00042305</t>
  </si>
  <si>
    <t>09/02/2023</t>
  </si>
  <si>
    <t>154503263522023NE000021</t>
  </si>
  <si>
    <t>2023NE00002105</t>
  </si>
  <si>
    <t>29/03/2023</t>
  </si>
  <si>
    <t>154503263522023NE000074</t>
  </si>
  <si>
    <t>SERVICOS DE TRANSPORTE DE PASSAGEIROS DE FORMA EVENTUAL.</t>
  </si>
  <si>
    <t>2023NE00007405</t>
  </si>
  <si>
    <t>154503263522023NE000075</t>
  </si>
  <si>
    <t>2023NE00007505</t>
  </si>
  <si>
    <t>154503263522023NE000123</t>
  </si>
  <si>
    <t>2023NE00012305</t>
  </si>
  <si>
    <t>30/05/2023</t>
  </si>
  <si>
    <t>154503263522023NE000187</t>
  </si>
  <si>
    <t>2023NE00018705</t>
  </si>
  <si>
    <t>154503263522023NE000188</t>
  </si>
  <si>
    <t>2023NE00018805</t>
  </si>
  <si>
    <t>16/08/2023</t>
  </si>
  <si>
    <t>23006.006889/2023-89</t>
  </si>
  <si>
    <t>154503263522023NE000318</t>
  </si>
  <si>
    <t>REGISTRO DE PRECOS PARA EVENTUAL CONTRATACAO DE PESSOA JURIDICA ESPECIALIZADA PARA A PRESTACAO DE SERVICOS DE TRANSPORTE DE PASSAGEIROS DE FORMA EVENTUAL, CONFORME DEMANDA, COM FORNECIMENTO DE ONIBUS, MICRO-ONIBUS E VANS CONVENCIONAIS, INCLUINDO MOTORISTA, FORNECIMENTO DE COMBUSTIVEL, SEGURO E MANUTENCAO DOS VEICULOS, PARA ATENDIMENTO DE DEMANDAS DE VIAGENS MUNICIPAIS, INTERMUNICIPAIS E INTERESTADUAIS NECESSARIAS PARA A REALIZACAO DE ATIVIDADES/AULAS DE CAMPO.</t>
  </si>
  <si>
    <t>217882</t>
  </si>
  <si>
    <t>2023NE00031805</t>
  </si>
  <si>
    <t>154503263522024NE000360</t>
  </si>
  <si>
    <t>2024NE00036003</t>
  </si>
  <si>
    <t>11/11/2024</t>
  </si>
  <si>
    <t>154503263522024NE000556</t>
  </si>
  <si>
    <t>CONTRATACAO DE PESSOA JURIDICA ESPECIALIZADA PARA A PRESTACAO DE SERVICOS DE TRANSPORTE DE PASSAGEIROS DE FORMA EVENTUAL.</t>
  </si>
  <si>
    <t>2024NE00055603</t>
  </si>
  <si>
    <t>154503263522024NE000596</t>
  </si>
  <si>
    <t>2024NE00059603</t>
  </si>
  <si>
    <t>06/01/2023</t>
  </si>
  <si>
    <t>23006.000027/2023-42</t>
  </si>
  <si>
    <t>154503263522023NE600001</t>
  </si>
  <si>
    <t>DIARIAS NACIONAIS PARA SERVIDORES - GABINETE DA REITORIA.</t>
  </si>
  <si>
    <t>2023NE60000114</t>
  </si>
  <si>
    <t>17/02/2023</t>
  </si>
  <si>
    <t>23006.000022/2023-10</t>
  </si>
  <si>
    <t>154503263522023NE600022</t>
  </si>
  <si>
    <t>DIARIAS CCNH - NACIONAL PARA SERVIDORES</t>
  </si>
  <si>
    <t>2023NE60002214</t>
  </si>
  <si>
    <t>23006.007465/2023-31</t>
  </si>
  <si>
    <t>154503263522023NE600038</t>
  </si>
  <si>
    <t>PROCESSO PARA PAGAMENTO (REEMBOLSO) DE PASSAGENS TERRESTRES PARA ATENDER AS DEMANDAS DA UFABC NO EXERCICIO DE 2023.</t>
  </si>
  <si>
    <t>2023NE60003814</t>
  </si>
  <si>
    <t>23006.007475/2023-77</t>
  </si>
  <si>
    <t>154503263522023NE600037</t>
  </si>
  <si>
    <t>PROCESSO PARA PAGAMENTO (RESSARCIMENTO) DE GASTOS COM BAGAGENS DESPACHADAS EM VIAGENS A SERVICO POR SERVIDORES E CONVIDADOS DA UFABC, CONFORME DISPOSTO NA INSTRUCAO NORMATIVA SG/MPOG Nº 04.</t>
  </si>
  <si>
    <t>2023NE60003714</t>
  </si>
  <si>
    <t>154503263522023NE600054</t>
  </si>
  <si>
    <t>2023NE60005414</t>
  </si>
  <si>
    <t>154503263522024NE000298</t>
  </si>
  <si>
    <t>2024NE00029801</t>
  </si>
  <si>
    <t>24101</t>
  </si>
  <si>
    <t>MINIST. DA CIENCIA, TECNOLOGIA E INOVOVACAO</t>
  </si>
  <si>
    <t>23006.026522/2023-81</t>
  </si>
  <si>
    <t>154503263522023NE000693</t>
  </si>
  <si>
    <t>CONTRATACAO DE FUNDACAO DE APOIO PARA A GESTAO ADMINISTRATIVA E FINANCEIRA DO TERMO DE EXECUCAO DESCENTRALIZADA N° 04/2023- COORDENADOR: ANAPATRICIA MORALES VILHA. PROCESSO VINCULADO N° 23006.009799/2022-69. NOTA DE CREDITO 2023NC800080 Nº DE TRANSFERENCIA  951857</t>
  </si>
  <si>
    <t>20V6</t>
  </si>
  <si>
    <t>FOMENTO A SERVICOS TECNOLOGICOS E GESTAO DA INOVACAO</t>
  </si>
  <si>
    <t>20V60005-02</t>
  </si>
  <si>
    <t>172611</t>
  </si>
  <si>
    <t>2023NE00069365</t>
  </si>
  <si>
    <t>23006.018867/2023-61</t>
  </si>
  <si>
    <t>154503263522024NE630003</t>
  </si>
  <si>
    <t>TED - CONTRATACAO DE EMPRESA ESPECIALIZADA EM MANUTENCAO DO EQUIPAMENTO DE XPS DO FABRICANTE THERMOFISHER SCIENTIFIC, MODELO K-ALPHA+. PROJETO FINEP: MANUTENCAO PREVENTIVA INFRAESTRUTURA MULTIUSUARIA UFABC TC 04.19.0004.02 REF 0185/18. COORDENADOR: PROFESSOR RODRIGO LUIZ OLIVEIRA RODRIGUES CUNHA. RESPONSAVEL PELA AQUISICAO: ROOSEVELT DROPPA JUNIOR Nº DE TRANSFERENCIA 697180 NOTA DE CREDITO 2024NC000009</t>
  </si>
  <si>
    <t>THERMO FISHER SCIENTIFIC BRASIL INSTRUMENTOS DE PROCESS</t>
  </si>
  <si>
    <t>2095V007A18</t>
  </si>
  <si>
    <t>2024NE63000317</t>
  </si>
  <si>
    <t>23/05/2024</t>
  </si>
  <si>
    <t>154503263522024NE000235</t>
  </si>
  <si>
    <t>TED - NOTA DE CREDITO 2024NC001342 - Nº TRANSFERENCIA 1AASBB - CONTRATACAO DE EMPRESA ESPECIALIZADA DE CONSTRUCAO CIVIL PARA EXECUCAO DAS OBRAS DO BLOCO ANEXO DO CAMPUS SANTO ANDRE DA UNIVERSIDADE FEDERAL DO ABC- UFABC</t>
  </si>
  <si>
    <t>MSS25G41LG0</t>
  </si>
  <si>
    <t>2024NE00023591</t>
  </si>
  <si>
    <t>13/10/2022</t>
  </si>
  <si>
    <t>154503263522022NE000351</t>
  </si>
  <si>
    <t>CONTRATACAO DE EMPRESA ESPECIALIZADA PARA AS OBRAS DE ADEQUACOES E COMPLEMENTACOES DOS SISTEMAS DE PROTECAO E COMBATE A INCENDIOS (SPCI) DO CAMPUS SANTO ANDRE. NOTA DE CREDITO 2022NC000018</t>
  </si>
  <si>
    <t>STORZ ASSESSORIA E CONSULTORIA A EMPRESAS LTDA</t>
  </si>
  <si>
    <t>VOBS0N41S1N</t>
  </si>
  <si>
    <t>205995</t>
  </si>
  <si>
    <t>2022NE00035192</t>
  </si>
  <si>
    <t>154503263522023NE000422</t>
  </si>
  <si>
    <t>CONTRATACAO DE EMPRESA ESPECIALIZADA PARA AS OBRAS DE ADEQUACOES E COMPLEMENTACOES DOS SISTEMAS DE PROTECAO E COMBATE A INCENDIOS (SPCI) DO CAMPUS SAO BERNARDO DO CAMPO. 2023NC000038</t>
  </si>
  <si>
    <t>M20RKG41BPN</t>
  </si>
  <si>
    <t>217523</t>
  </si>
  <si>
    <t>2023NE00042292</t>
  </si>
  <si>
    <t>06/06/2023</t>
  </si>
  <si>
    <t>23006.000039/2023-77</t>
  </si>
  <si>
    <t>154503263522023NE600046</t>
  </si>
  <si>
    <t>DIARIAS NACIONAIS PARA COLABORADORES</t>
  </si>
  <si>
    <t>170062</t>
  </si>
  <si>
    <t>2023NE60004602</t>
  </si>
  <si>
    <t>15/06/2023</t>
  </si>
  <si>
    <t>23006.000009/2019-84</t>
  </si>
  <si>
    <t>154503263522023NE000202</t>
  </si>
  <si>
    <t>CONTRATACAO DE EMPRESA ESPECIALIZADA PARA PRESTACAO DE SERVICOS DE AGENCIAMENTO DE VIAGENS PARA VOOS REGULARES INTERNACIONAIS E DOMESTICOS NAO ATENDIDOS PELAS COMPANHIAS AEREAS CREDENCIADAS PELO MINISTERIO DO PLANEJAMENTO, DESENVOLVIMENTO E GESTAO. N° DE TRANSFERENCIA 1AAMPE NOTA DE CREDITO 2023NC000082</t>
  </si>
  <si>
    <t>ECOS TURISMO LTDA</t>
  </si>
  <si>
    <t>2023NE00020201</t>
  </si>
  <si>
    <t>22/08/2023</t>
  </si>
  <si>
    <t>23006.017477/2023-74</t>
  </si>
  <si>
    <t>154503263522023NE500154</t>
  </si>
  <si>
    <t>PUBLICACAO. PROFESSOR FRANCISCO ZAMPIROLLI - PERIODICO IEEE/IAS INTERNATIONAL CONFERENCE ON INDUSTRYAPPLICATIONS (INDUSCON 2023).NOTA DE CREDITO - 2023NC000082 Nº DE TRANSFERENCIA 1AAMPE TED 12171</t>
  </si>
  <si>
    <t>FRANCISCO DE ASSIS ZAMPIROLLI</t>
  </si>
  <si>
    <t>2023NE50015401</t>
  </si>
  <si>
    <t>25/08/2023</t>
  </si>
  <si>
    <t>23006.017775/2023-64</t>
  </si>
  <si>
    <t>154503263522023NE500164</t>
  </si>
  <si>
    <t>SOLICITACAO DE AUXILIO-EVENTO - DISCENTE [DIEGO JOSE DA SILVA] - ENE - PARA PARTICIPACAO SIMPOSIO BRASILEIRO DE SISTEMAS ELETRICOS - SBSE NOTA DE CREDITO - 2023NC000082 Nº DE TRANSFERENCIA 1AAMPE TED 12171</t>
  </si>
  <si>
    <t>DIEGO JOSE DA SILVA</t>
  </si>
  <si>
    <t>2023NE50016404</t>
  </si>
  <si>
    <t>19/09/2023</t>
  </si>
  <si>
    <t>23006.018031/2023-67</t>
  </si>
  <si>
    <t>154503263522023NE500213</t>
  </si>
  <si>
    <t>SOLICITACAO DE AUXILIO-EVENTO. DISCENTES DE EPR - EVENTO: INDUSCON 2023NOTA DE CREDITO - 2023NC000082 Nº DE TRANSFERENCIA 1AAMPE TED 12171</t>
  </si>
  <si>
    <t>GABRIEL SIMPLICIO LOPES</t>
  </si>
  <si>
    <t>2023NE50021304</t>
  </si>
  <si>
    <t>24/11/2023</t>
  </si>
  <si>
    <t>23006.014809/2023-69</t>
  </si>
  <si>
    <t>154503263522023NE000546</t>
  </si>
  <si>
    <t>CONTRATACAO DE FUNDACAO DE APOIO PARA GESTAO ADMINISTRATIVA E FINANCEIRA DO TED SIMEC 11784 - TENDO COMO OBJETO A FORMACAO E/OU A CERTIFICACAO DE ESPECIALISTAS, MEDIANTE OS CURSOS SUPERIORES OU PROGRAMAS E PROJETOS ESPECIAIS, EXCLUSIVAMENTE APROVADOS PELO SISTEMA UNIVERSIDADE ABERTA DO BRASIL (UAB) E EXECUTADOS PELA UNIVERSIDADE FEDERAL DO ABC. EDITAL CAPES 09/2022NOTA DE CREDITO 2023NC000200</t>
  </si>
  <si>
    <t>EDUCACAO BASICA A DISTANCIA - SISTEMA UNIVERSIDADE ABERTA DO BRASIL (UAB)</t>
  </si>
  <si>
    <t>MCC62G22EDN</t>
  </si>
  <si>
    <t>170067</t>
  </si>
  <si>
    <t>2023NE00054665</t>
  </si>
  <si>
    <t>8.959,09</t>
  </si>
  <si>
    <t>154503263522023NE000547</t>
  </si>
  <si>
    <t>CONTRATACAO DE FUNDACAO DE APOIO PARA GESTAO ADMINISTRATIVA E FINANCEIRA DO TED SIMEC 11833 - TENDO COMO OBJETO A FORMACAO E/OU A CERTIFICACAO DE ESPECIALISTAS, MEDIANTE OS CURSOS SUPERIORES OU PROGRAMAS E PROJETOS ESPECIAIS, EXCLUSIVAMENTE APROVADOS PELO SISTEMA UNIVERSIDADE ABERTA DO BRASIL (UAB) - CIENCIA E 10! E EXECUTADOS PELA UNIVERSIDADE FEDERAL DO ABC. EDITAL CAPES 09/2022NOTA DE CREDITO 2023NC000199</t>
  </si>
  <si>
    <t>2023NE00054765</t>
  </si>
  <si>
    <t>23006.021783/2023-13</t>
  </si>
  <si>
    <t>154503263522023NE000586</t>
  </si>
  <si>
    <t>CONTRATACAO DE FUNDACAO DE APOIO PARA GESTAO ADMINISTRATIVA E FINANCEIRA DE DESCENTRALIZACAO DE CREDITOS ORCAMENTARIOS - RECURSOS DE CAPITAL - SISTEMA UAB - IES - CAPES - UFABC - POLOS(UAB) E EXECUTADOS PELA UNIVERSIDADE FEDERAL DO ABC. PROCESSO DE DESCENTRALIZACAO Nº 23006.019473/2023-21NOTA DE CREDITO - 2023NC000428</t>
  </si>
  <si>
    <t>2023NE00058665</t>
  </si>
  <si>
    <t>08/08/2024</t>
  </si>
  <si>
    <t>23006.000756/2023-07</t>
  </si>
  <si>
    <t>154503263522024NE630016</t>
  </si>
  <si>
    <t>TED 11833 - DESCENTRALIZACAO DE CREDITOS ORCAMENTARIOS REFERENTES AO CUSTEIO DA OFERTAS DE CURSOS UAB - UNIVERSIDADE ABERTA DO BRASIL (UAB) EDITAL 09/2021 - CIENCIA E 10!, E EXECUTADOS PELA UNIVERSIDADE FEDERAL DO ABC.NOTA DE CREDITO 2024NC000048- Nº DE TRANSFERENCIA 1AAMVH</t>
  </si>
  <si>
    <t>EDUCACAO A DISTANCIA</t>
  </si>
  <si>
    <t>1000A00238</t>
  </si>
  <si>
    <t>230551</t>
  </si>
  <si>
    <t>2024NE63001665</t>
  </si>
  <si>
    <t>23006.014628/2024-13</t>
  </si>
  <si>
    <t>154503263522024NE500136</t>
  </si>
  <si>
    <t>SOLICITACAO DE AUXILIO-EVENTO - DOCENTES - FIL - PARA PARTICIPACAO XX ENCONTRO DA ANPOFNOTA DE CREDITO 2024NC000194 Nº DE TRANSFERENCIA 1AAMPE TED 12171</t>
  </si>
  <si>
    <t>2024NE50013601</t>
  </si>
  <si>
    <t>154503263522024NE000363</t>
  </si>
  <si>
    <t>CONTRATACAO DE EMPRESA ESPECIALIZADA PARA PRESTACAO DE SERVICOS DE AGENCIAMENTO DEVIAGENS PARA VOOS REGULARES DOMESTICOS E INTERNACIONAIS, DE FORMA A ATENDER A DEMANDADA FUNDACAO UNIVERSIDADE FEDERAL DO ABC.NOTA DE CREDITO - 2024NC000194 Nº DE TRANSFERENCIA 1AAMPE TED 12171</t>
  </si>
  <si>
    <t>2024NE00036301</t>
  </si>
  <si>
    <t>13/09/2024</t>
  </si>
  <si>
    <t>23006.016387/2024-47</t>
  </si>
  <si>
    <t>154503263522024NE500160</t>
  </si>
  <si>
    <t>SOLICITACAO DE AUXILIO-EVENTO - DISCENTE ELIANA RODRIGUES MARTINS - ENE - PARA PARTICIPACAO XIV CONGRESSO BRASILEIRO DE PLANEJAMENTO ENERGETICO - CBPENOTA DE CREDITO - 2024NC000194 Nº DE TRANSFERENCIA 1AAMPE</t>
  </si>
  <si>
    <t>ELIANA RODRIGUES MARTINS</t>
  </si>
  <si>
    <t>2024NE50016004</t>
  </si>
  <si>
    <t>17/09/2024</t>
  </si>
  <si>
    <t>23006.016386/2024-01</t>
  </si>
  <si>
    <t>154503263522024NE500168</t>
  </si>
  <si>
    <t>SOLICITACAO DE AUXILIO-EVENTO - DISCENTES - ENE - PARA PARTICIPACAO CBA 2024.NOTA DE CREDITO - 2024NC000194 Nº DE TRANSFERENCIA 1AAMPE</t>
  </si>
  <si>
    <t>2024NE50016804</t>
  </si>
  <si>
    <t>18/09/2024</t>
  </si>
  <si>
    <t>23006.016363/2024-98</t>
  </si>
  <si>
    <t>154503263522024NE500171</t>
  </si>
  <si>
    <t>SOLICITACAO DE AUXILIO-EVENTO - DISCENTE: GABRIELA COTRIM DE MORAES-MAT- EVENTO: 3º ENCONTRO BRASILEIRO DE MULHERES MATEMATICASNOTA DE CREDITO - 2024NC000194 Nº DE TRANSFERENCIA 1AAMPE</t>
  </si>
  <si>
    <t>GABRIELA COTRIM DE MORAES</t>
  </si>
  <si>
    <t>2024NE50017104</t>
  </si>
  <si>
    <t>23006.016345/2024-14</t>
  </si>
  <si>
    <t>154503263522024NE500193</t>
  </si>
  <si>
    <t>SOLICITACAO DE AUXILIO-EVENTO - FIS - PARA PARTICIPACAO XXXVII ENCONTRO DE FISICA DO NORTE E NORDESTE.DISCENTE CAMILA PEREIRA RAMOS - CPF 132.052.356-06NOTA DE CREDITO - 2024NC000194 Nº DE TRANSFERENCIA 1AAMPE</t>
  </si>
  <si>
    <t>2024NE50019304</t>
  </si>
  <si>
    <t>23006.016374/2024-78</t>
  </si>
  <si>
    <t>154503263522024NE500186</t>
  </si>
  <si>
    <t>SOLICITACAO DE AUXILIO-EVENTO - DISCENTES - FIS - PARA PARTICIPACAO III WORKSHOP ON QUANTUM INFORMATION AND THERMODYNAMICSNOTA DE CREDITO - 2024NC000194 Nº DE TRANSFERENCIA 1AAMPE</t>
  </si>
  <si>
    <t>2024NE50018604</t>
  </si>
  <si>
    <t>23006.016721/2024-62</t>
  </si>
  <si>
    <t>154503263522024NE500194</t>
  </si>
  <si>
    <t>SOLICITACAO DE AUXILIO-EVENTO - EVD - PARA PARTICIPACAO I CONGRESSO BRASILEIRO DE BIOLOGIA EVOLUTIVANOTA DE CREDITO - 2024NC000194 Nº DE TRANSFERENCIA 1AAMPE</t>
  </si>
  <si>
    <t>2024NE50019404</t>
  </si>
  <si>
    <t>23006.016897/2024-14</t>
  </si>
  <si>
    <t>154503263522024NE500178</t>
  </si>
  <si>
    <t>SOLICITACAO DE AUXILIO PARA TAXA DE INSCRICAO - 25O CONGRESSO BRASILEIRO DE ENGENHARIA E CIENCIA DOS MATERIAIS (CBECIMAT)DOCENTE ALEXANDRE JOSE DE CASTRO LANFREDI -CPF 173.766.068-74NOTA DE CREDITO 2024NC000194 Nº DE TRANSFERENCIA 1AAMPE</t>
  </si>
  <si>
    <t>ALEXANDRE JOSE DE CASTRO LANFREDI</t>
  </si>
  <si>
    <t>2024NE50017801</t>
  </si>
  <si>
    <t>23006.016957/2024-07</t>
  </si>
  <si>
    <t>154503263522024NE500182</t>
  </si>
  <si>
    <t>SOLICITACAO DE AUXILIO-EVENTO - NCG - PARA PARTICIPACAO SBNEC 2024DISCENTE FELIPE DIEGO TORO HERNANDEZ - CPF 717.635.411-18NOTA DE CREDITO - 2024NC000194 Nº DE TRANSFERENCIA 1AAMPE</t>
  </si>
  <si>
    <t>FELIPE DIEGO TORO HERNANDEZ</t>
  </si>
  <si>
    <t>2024NE50018204</t>
  </si>
  <si>
    <t>23006.016407/2024-80</t>
  </si>
  <si>
    <t>154503263522024NE500232</t>
  </si>
  <si>
    <t>SOLICITACAO DE AUXILIO-EVENTO - CHS - PARA PARTICIPACAO GENERO PARA ALEM DAS FRONTEIRAS DISCENTE ELISANGELA APARECIDA RODRIGUES - CPF 252.767.878-59NOTA DE CREDITO - 2024NC000194 Nº DE TRANSFERENCIA 1AAMPE TED 12171</t>
  </si>
  <si>
    <t>ELISANGELA APARECIDA RODRIGUES</t>
  </si>
  <si>
    <t>2024NE50023204</t>
  </si>
  <si>
    <t>23006.017925/2024-11</t>
  </si>
  <si>
    <t>154503263522024NE500234</t>
  </si>
  <si>
    <t>SOLICITACAO PARA PESQUISA DE CAMPO - EVD - PARA PESQUISA DE CAMPODISCENTE JULIA AYUMI ANDO TEIXEIRA - CPF 360.405.478-80NOTA DE CREDITO - 2024NC000194 Nº DE TRANSFERENCIA 1AAMPE TED 12171</t>
  </si>
  <si>
    <t>JULIA AYUMI ANDO TEIXEIRA</t>
  </si>
  <si>
    <t>2024NE50023404</t>
  </si>
  <si>
    <t>30/09/2024</t>
  </si>
  <si>
    <t>23006.018215/2024-16</t>
  </si>
  <si>
    <t>154503263522024NE500243</t>
  </si>
  <si>
    <t>SOLICITACAO DE DESENVOLVIMENTO DE ESTUDOS - DISCENTES : EVD- CURSO DE CAMPO - SERRA DO JAPINOTA DE CREDITO - 2024NC000194 Nº DE TRANSFERENCIA 1AAMPE TED 12171</t>
  </si>
  <si>
    <t>2024NE50024304</t>
  </si>
  <si>
    <t>08/10/2024</t>
  </si>
  <si>
    <t>23006.018605/2024-88</t>
  </si>
  <si>
    <t>154503263522024NE630025</t>
  </si>
  <si>
    <t>TERMO DE EXECUCAO DESCENTRALIZADA (TED) COM A CAPES PARA EXECUCAO DA OFERTA DO CURSO DE LICENCIATURA EM EDUCACAO DO CAMPO</t>
  </si>
  <si>
    <t>PCC92B5601N</t>
  </si>
  <si>
    <t>2024NE63002514</t>
  </si>
  <si>
    <t>23006.016390/2024-61</t>
  </si>
  <si>
    <t>154503263522024NE500303</t>
  </si>
  <si>
    <t>SOLICITACAO DE AUXILIO-EVENTO - DISCENTES DE BTC - EVENTO: AUTOORG - 8 MEETING ON SELF ASSEMBLY STRUCTURES IN SOLUTION AND AT INTERFACES - NOTA DE CREDITO - 2024NC000194 Nº DE TRANSFERENCIA 1AAMPE TED 12171</t>
  </si>
  <si>
    <t>2024NE50030304</t>
  </si>
  <si>
    <t>15/10/2024</t>
  </si>
  <si>
    <t>23006.016404/2024-46</t>
  </si>
  <si>
    <t>154503263522024NE500312</t>
  </si>
  <si>
    <t>SOLICITACAO DE AUXILIO-EVENTO - DISCENTE CHRISTIAN JHOJAN PALACIOS QUISPE - ENE - PARA PARTICIPACAO INTERNATIONAL SYMPOSIUM ON ENERGY - ISE 2024 - NOTA DE CREDITO - 2024NC000194 Nº DE TRANSFERENCIA 1AAMPE TED 12171</t>
  </si>
  <si>
    <t>CHRISTIAN JHOJAN PALACIOS QUISPE</t>
  </si>
  <si>
    <t>2024NE50031204</t>
  </si>
  <si>
    <t>23006.016188/2024-39</t>
  </si>
  <si>
    <t>154503263522024NE500332</t>
  </si>
  <si>
    <t>SOLICITACAO DE AUXILIO-EVENTO - DISCENTES DE INV- EVENTO: IDEAS 2024 - NOTA DE CREDITO - 2024NC000194 Nº DE TRANSFERENCIA 1AAMPE TED 12171</t>
  </si>
  <si>
    <t>2024NE50033204</t>
  </si>
  <si>
    <t>154503263522024NE630027</t>
  </si>
  <si>
    <t>TERMO DE EXECUCAO DESCENTRALIZADA (TED) COM A CAPES PARA EXECUCAO DA OFERTA DO CURSO DE LICENCIATURA EM EDUCACAO DO CAMPO.NOTA DE CREDITO 2024NC000325N° DE TRANSF. 1AATTU</t>
  </si>
  <si>
    <t>2024NE63002702</t>
  </si>
  <si>
    <t>26298</t>
  </si>
  <si>
    <t>FUNDO NACIONAL DE DESENVOLVIMENTO DA EDUCACAO</t>
  </si>
  <si>
    <t>13/11/2023</t>
  </si>
  <si>
    <t>23006.014948/2023-92</t>
  </si>
  <si>
    <t>154503263522023NE000509</t>
  </si>
  <si>
    <t>CONTRATACAO DE FUNDACAO DE APOIO PARA A GESTAO ADMINISTRATIVA E FINANCEIRA DO TERMO DE EXECUCAO DESCENTRALIZADA -TED, CELEBRADO ENTRE A UFABC E MEC - FNDE - SETEC, PARA EXECUCAO DO PROJETO ED-SIMEC QUALIFICA MAIS ENERGIFE - PROGRAMA NACIONAL DE ACESSO AO ENSINO TECNICO E EMPREGO - PRONATEC. COORDENADOR RICARDO DA SILVA BENEDITO. PROCESSO VINCULADO N° 23006.006291-2023-90. NOTA DE CREDITO 2023NC700033. NUMERO DE TRANSFERENCIA 1AAMMX.</t>
  </si>
  <si>
    <t>21B4</t>
  </si>
  <si>
    <t>FOMENTO A MATRICULAS EM CURSOS DE EDUCACAO PROFISSIONAL E TECNOLOGICA</t>
  </si>
  <si>
    <t>1444A0029V</t>
  </si>
  <si>
    <t>LFP07P1901N</t>
  </si>
  <si>
    <t>191589</t>
  </si>
  <si>
    <t>2023NE00050965</t>
  </si>
  <si>
    <t>23/12/2024</t>
  </si>
  <si>
    <t>23006.006291/2023-9</t>
  </si>
  <si>
    <t>154503263522024NE000666</t>
  </si>
  <si>
    <t>TED-SIMEC - BOLSA FORMACAO - QUALIFICA MAIS ENERGIFE - PROGRAMA NACIONAL DE ACESSO AO ENSINO TECNICO E EMPREGO - PRONATEC EMPREGO - PRONATECNOTA DE CREDITO 2024NC700293 - N° DE TRANSFERENCIA 1AAMMX</t>
  </si>
  <si>
    <t>1000A001CN</t>
  </si>
  <si>
    <t>230485</t>
  </si>
  <si>
    <t>2024NE00066665</t>
  </si>
  <si>
    <t>36211</t>
  </si>
  <si>
    <t>FUNDACAO NACIONAL DE SAUDE</t>
  </si>
  <si>
    <t>30/12/2022</t>
  </si>
  <si>
    <t>23006.004387/2022-32</t>
  </si>
  <si>
    <t>154503263522022NE000542</t>
  </si>
  <si>
    <t>CELEBRACAO DE TERMO DE EXECUCAO DESCENTRALIZADA - TED - COM A FUNDACAO NACIONAL DE SAUDE - FUNASA - NO AMBITO DO EDITAL Nº 03-2021 DE CHAMAMENTO PUBLICO. COORDENADOR - EDUARDO LUCAS SUBTIL 2022NC800050</t>
  </si>
  <si>
    <t>20K2</t>
  </si>
  <si>
    <t>FOMENTO A PESQUISA E AO DESENVOLVIMENTO TECNOLOGICO, COM VISTAS AO APRIMORAMENTO E A SUSTENTABILIDADE DOS SERVICOS E ACOES DE SAUDE AMBIENTAL</t>
  </si>
  <si>
    <t>1002000000</t>
  </si>
  <si>
    <t>AMBPEQSP</t>
  </si>
  <si>
    <t>172824</t>
  </si>
  <si>
    <t>2022NE00054205</t>
  </si>
  <si>
    <t>154503263522022NE000543</t>
  </si>
  <si>
    <t>33903001</t>
  </si>
  <si>
    <t>COMBUSTIVEIS E LUBRIFICANTES AUTOMOTIVOS</t>
  </si>
  <si>
    <t>2022NE00054301</t>
  </si>
  <si>
    <t>2022NE00054311</t>
  </si>
  <si>
    <t>154503263522022NE000544</t>
  </si>
  <si>
    <t>33903606</t>
  </si>
  <si>
    <t>2022NE00054406</t>
  </si>
  <si>
    <t>154503263522022NE000545</t>
  </si>
  <si>
    <t>CELEBRACAO DE TERMO DE EXECUCAO DESCENTRALIZADA - TED - COM A FUNDACAO NACIONAL DE SAUDE - FUNASA - NO AMBITO DO EDITAL Nº 03-2021 DE CHAMAMENTO PUBLICO. COORDENADOR - EDUARDO LUCAS SUBTIL 2022NC800054</t>
  </si>
  <si>
    <t>2022NE00054505</t>
  </si>
  <si>
    <t>2022NE00054519</t>
  </si>
  <si>
    <t>154503263522022NE000546</t>
  </si>
  <si>
    <t>2022NE00054611</t>
  </si>
  <si>
    <t>2022NE00054616</t>
  </si>
  <si>
    <t>2022NE00054624</t>
  </si>
  <si>
    <t>154503263522022NE000547</t>
  </si>
  <si>
    <t>2022NE00054706</t>
  </si>
  <si>
    <t>154503263522022NE400102</t>
  </si>
  <si>
    <t>2022NE40010201</t>
  </si>
  <si>
    <t>154503263522022NE400103</t>
  </si>
  <si>
    <t>2022NE40010301</t>
  </si>
  <si>
    <t>154503263522022NE400104</t>
  </si>
  <si>
    <t>2022NE40010401</t>
  </si>
  <si>
    <t>154503263522022NE400105</t>
  </si>
  <si>
    <t>2022NE40010501</t>
  </si>
  <si>
    <t>154503263522022NE600034</t>
  </si>
  <si>
    <t>2022NE60003414</t>
  </si>
  <si>
    <t>154503263522022NE600035</t>
  </si>
  <si>
    <t>2022NE60003514</t>
  </si>
  <si>
    <t>23006.028109/2022-71</t>
  </si>
  <si>
    <t>154503263522022NE000541</t>
  </si>
  <si>
    <t>CONTRATACAO DE FUNDACAO DE APOIO PARA A GESTAO ADMINISTRATIVA E FINANCEIRA DO TERMO DE EXECUCAO DESCENTRALIZADA (TED), CELEBRADO ENTRE FUNDACAO NACIONAL DE SAUDE (FUNASA) E FUNDACAO UNIVERSIDADE FEDERAL DO ABC (UFABC)  COORDENADOR EDUARDO LUCAS SUBTIL. PROCESSO VINCULADO N° 23006.004387/2022-32. NOTA DE CREDITO 2022NC800050 Nº TRANSFERENCIA 936273</t>
  </si>
  <si>
    <t>2022NE00054165</t>
  </si>
  <si>
    <t>40901</t>
  </si>
  <si>
    <t>FUNDO DE AMPARO AO TRABALHADOR - FAT</t>
  </si>
  <si>
    <t>23006.026520/2023-92</t>
  </si>
  <si>
    <t>154503263522023NE000658</t>
  </si>
  <si>
    <t>CONTRATACAO DE FUNDACAO DE APOIO PARA A GESTAO ADMINISTRATIVA E FINANCEIRA DO TERMO DE EXECUCAO DESCENTRALIZADA N° 02/2023- COORDENADOR: ANGELA TERUMI FUSHITA. PROCESSO VINCULADO N° 23006.021819/2023-51. NOTA DE CREDITO 2023NC800006 UG  380908 Nº DE TRANSFERENCIA 950538</t>
  </si>
  <si>
    <t>20Z1</t>
  </si>
  <si>
    <t>QUALIFICACAO SOCIAL E PROFISSIONAL DE TRABALHADORES - DESPESAS DIVERSAS</t>
  </si>
  <si>
    <t>25P26QUALIF</t>
  </si>
  <si>
    <t>204653</t>
  </si>
  <si>
    <t>2023NE00065865</t>
  </si>
  <si>
    <t>23006.027165/2023-79</t>
  </si>
  <si>
    <t>154503263522024NE000241</t>
  </si>
  <si>
    <t>TED - NOTA DE CREDITO 2024NC800003 - Nº DE TRANSFERENCIA 951554 - CONTRATACAO DE FUNDACAO DE APOIO PARA A GESTAO ADMINISTRATIVA E FINANCEIRA DO TERMO DE EXECUCAO DESCENTRALIZADA N° 05/2023- COORDENADOR: ACACIO SIDINEI ALMEIDA SANTOS. PROCESSO VINCULADO N° 23006.021820/2023-85.</t>
  </si>
  <si>
    <t>QUALIFICACAO PROFISSIONAL, APRENDIZAGEM E ELEVACAO DE ESCOLARIDADE DE JOVENS</t>
  </si>
  <si>
    <t>1049A000J5</t>
  </si>
  <si>
    <t>235475</t>
  </si>
  <si>
    <t>2024NE00024165</t>
  </si>
  <si>
    <t>08/11/2023</t>
  </si>
  <si>
    <t>23006.020083/2023-01</t>
  </si>
  <si>
    <t>154503263522023NE000483</t>
  </si>
  <si>
    <t>CONTRATACAO DE FUNDACAO DE APOIO PARA A GESTAO ADMINISTRATIVA E FINANCEIRA DO TERMO DE EXECUCAO DESCENTRALIZADA (TED), CELEBRADO ENTRE O MINISTERIO DO DESENVOLVIMENTO AGRARIO E DA AGRICULTURA FAMILIAR (MDA) E FUNDACAO UNIVERSIDADE FEDERAL DO ABC (UFABC) COORDENADORA ANGELA TERUMI FUSHITA. PROCESSO VINCULADO N° 23006.017992/2023-54NOTA DE CREDITO 2023NC000445</t>
  </si>
  <si>
    <t>21B7</t>
  </si>
  <si>
    <t>PROGRAMA NACIONAL DE CREDITO FUNDIARIO</t>
  </si>
  <si>
    <t>PNCF-MDA</t>
  </si>
  <si>
    <t>226239</t>
  </si>
  <si>
    <t>2023NE00048365</t>
  </si>
  <si>
    <t>56101</t>
  </si>
  <si>
    <t>MINISTERIO DAS CIDADES</t>
  </si>
  <si>
    <t>23006.021014/2024-98</t>
  </si>
  <si>
    <t>154503263522024NE630037</t>
  </si>
  <si>
    <t>CELEBRACAO DE TED COM O MINISTERIO DAS CIDADES (MCID) E CONTRATACAO DE FUNDACAO DE APOIO - COORDENADORA: ROSANA DENALDI (CECS) NOTA DE CREDITO 2024NC800018 Nº DE TRANSFERENCIA 969845</t>
  </si>
  <si>
    <t>8865</t>
  </si>
  <si>
    <t>NOVO PAC - APOIO A ASSISTENCIA TECNICA E A ELABORACAO DE PLANOS DE MITIGACAO E PREVENCAO DE RISCO DE DESASTRES</t>
  </si>
  <si>
    <t>1000A003I4</t>
  </si>
  <si>
    <t>TEDSNPUFABC</t>
  </si>
  <si>
    <t>247802</t>
  </si>
  <si>
    <t>2024NE63003765</t>
  </si>
  <si>
    <t>154503263522024NE630040</t>
  </si>
  <si>
    <t>CELEBRACAO DE TED COM O MINISTERIO DAS CIDADES (MCID) E CONTRATACAO DE FUNDACAO DE APOIO - COORDENADORA: ROSANA DENALDI (CECS)</t>
  </si>
  <si>
    <t>2024NE63004065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</si>
</sst>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6" formatCode="&quot;R$&quot;\ #,##0;[Red]\-&quot;R$&quot;\ #,##0"/>
    <numFmt numFmtId="8" formatCode="&quot;R$&quot;\ #,##0.00;[Red]\-&quot;R$&quot;\ #,##0.00"/>
    <numFmt numFmtId="42" formatCode="_-&quot;R$&quot;\ * #,##0_-;\-&quot;R$&quot;\ * #,##0_-;_-&quot;R$&quot;\ * &quot;-&quot;_-;_-@_-"/>
    <numFmt numFmtId="44" formatCode="_-&quot;R$&quot;\ * #,##0.00_-;\-&quot;R$&quot;\ * #,##0.00_-;_-&quot;R$&quot;\ * &quot;-&quot;??_-;_-@_-"/>
    <numFmt numFmtId="43" formatCode="_-* #,##0.00_-;\-* #,##0.00_-;_-* &quot;-&quot;??_-;_-@_-"/>
    <numFmt numFmtId="164" formatCode="_(&quot;R$&quot;* #,##0.00_);_(&quot;R$&quot;* \(#,##0.00\);_(&quot;R$&quot;* &quot;-&quot;??_);_(@_)"/>
    <numFmt numFmtId="165" formatCode="_(* #,##0.00_);_(* \(#,##0.00\);_(* &quot;-&quot;??_);_(@_)"/>
    <numFmt numFmtId="166" formatCode="#,##0.00_);\(#,##0.00\)"/>
    <numFmt numFmtId="167" formatCode="0.0%"/>
  </numFmts>
  <fonts count="3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sz val="10"/>
      <name val="Arial"/>
      <family val="2"/>
    </font>
    <font>
      <sz val="11"/>
      <color rgb="FF000000"/>
      <name val="Calibri"/>
      <family val="2"/>
    </font>
    <font>
      <sz val="10"/>
      <color rgb="FF000000"/>
      <name val="Arial"/>
      <family val="2"/>
    </font>
    <font>
      <sz val="11"/>
      <color rgb="FF000000"/>
      <name val="Calibri"/>
      <family val="2"/>
    </font>
    <font>
      <sz val="12"/>
      <color theme="1"/>
      <name val="Calibri"/>
      <family val="2"/>
      <scheme val="minor"/>
    </font>
    <font>
      <sz val="11"/>
      <color indexed="8"/>
      <name val="Calibri"/>
      <family val="2"/>
    </font>
    <font>
      <sz val="11"/>
      <color theme="0"/>
      <name val="Calibri"/>
      <family val="2"/>
    </font>
    <font>
      <b/>
      <sz val="14"/>
      <color theme="1"/>
      <name val="Calibri"/>
      <family val="2"/>
      <scheme val="minor"/>
    </font>
    <font>
      <b/>
      <sz val="12"/>
      <color theme="0"/>
      <name val="Calibri"/>
      <family val="2"/>
      <scheme val="minor"/>
    </font>
    <font>
      <sz val="11"/>
      <name val="Calibri"/>
      <family val="2"/>
      <scheme val="minor"/>
    </font>
    <font>
      <sz val="10"/>
      <color rgb="FF000000"/>
      <name val="Arial"/>
      <family val="2"/>
    </font>
    <font>
      <sz val="8"/>
      <name val="Calibri"/>
      <family val="2"/>
      <scheme val="minor"/>
    </font>
    <font>
      <sz val="10"/>
      <color rgb="FF000000"/>
      <name val="Arial"/>
      <family val="2"/>
    </font>
    <font>
      <sz val="24"/>
      <color theme="1"/>
      <name val="Calibri"/>
      <family val="2"/>
      <scheme val="minor"/>
    </font>
    <font>
      <sz val="12"/>
      <color theme="0"/>
      <name val="Calibri"/>
      <family val="2"/>
      <scheme val="minor"/>
    </font>
    <font>
      <i/>
      <sz val="12"/>
      <color theme="1"/>
      <name val="Calibri"/>
      <family val="2"/>
      <scheme val="minor"/>
    </font>
    <font>
      <sz val="11"/>
      <color rgb="FFFFFFFF"/>
      <name val="Calibri"/>
      <family val="2"/>
    </font>
    <font>
      <b/>
      <i/>
      <sz val="10"/>
      <color theme="1"/>
      <name val="Calibri"/>
      <family val="2"/>
      <scheme val="minor"/>
    </font>
    <font>
      <b/>
      <i/>
      <sz val="13"/>
      <color theme="1"/>
      <name val="Calibri"/>
      <family val="2"/>
      <scheme val="minor"/>
    </font>
    <font>
      <b/>
      <sz val="13"/>
      <color theme="1"/>
      <name val="Calibri"/>
      <family val="2"/>
      <scheme val="minor"/>
    </font>
    <font>
      <b/>
      <sz val="18"/>
      <color theme="1"/>
      <name val="Calibri"/>
      <family val="2"/>
      <scheme val="minor"/>
    </font>
    <font>
      <b/>
      <sz val="18"/>
      <color theme="9" tint="-0.499984740745262"/>
      <name val="Calibri"/>
      <family val="2"/>
      <scheme val="minor"/>
    </font>
    <font>
      <sz val="12"/>
      <color rgb="FF000000"/>
      <name val="Calibri"/>
      <family val="2"/>
    </font>
    <font>
      <b/>
      <sz val="12"/>
      <color rgb="FF000000"/>
      <name val="Calibri"/>
      <family val="2"/>
    </font>
    <font>
      <sz val="11"/>
      <color rgb="FFFFFF00"/>
      <name val="Calibri"/>
      <family val="2"/>
      <scheme val="minor"/>
    </font>
    <font>
      <sz val="8"/>
      <color theme="1"/>
      <name val="Calibri"/>
      <family val="2"/>
      <scheme val="minor"/>
    </font>
    <font>
      <sz val="10"/>
      <color rgb="FF000000"/>
      <name val="Arial"/>
      <family val="2"/>
    </font>
    <font>
      <b/>
      <sz val="12"/>
      <color rgb="FFFFFFFF"/>
      <name val="Calibri"/>
      <family val="2"/>
    </font>
    <font>
      <sz val="11"/>
      <color rgb="FFFF0000"/>
      <name val="Calibri"/>
      <family val="2"/>
      <scheme val="minor"/>
    </font>
    <font>
      <sz val="11"/>
      <color theme="1"/>
      <name val="Calibri"/>
      <family val="2"/>
    </font>
    <font>
      <b/>
      <sz val="11"/>
      <name val="Calibri"/>
      <family val="2"/>
      <scheme val="minor"/>
    </font>
    <font>
      <b/>
      <u/>
      <sz val="11"/>
      <color theme="1"/>
      <name val="Calibri"/>
      <family val="2"/>
      <scheme val="minor"/>
    </font>
    <font>
      <b/>
      <sz val="10"/>
      <color theme="1"/>
      <name val="Calibri"/>
      <family val="2"/>
      <scheme val="minor"/>
    </font>
  </fonts>
  <fills count="38">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8" tint="0.39997558519241921"/>
        <bgColor indexed="64"/>
      </patternFill>
    </fill>
    <fill>
      <patternFill patternType="solid">
        <fgColor theme="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3"/>
        <bgColor indexed="64"/>
      </patternFill>
    </fill>
    <fill>
      <patternFill patternType="solid">
        <fgColor theme="9" tint="0.79998168889431442"/>
        <bgColor indexed="64"/>
      </patternFill>
    </fill>
    <fill>
      <patternFill patternType="solid">
        <fgColor rgb="FF005A3C"/>
        <bgColor indexed="64"/>
      </patternFill>
    </fill>
    <fill>
      <patternFill patternType="solid">
        <fgColor theme="9"/>
        <bgColor indexed="64"/>
      </patternFill>
    </fill>
    <fill>
      <patternFill patternType="solid">
        <fgColor theme="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4" tint="-0.499984740745262"/>
        <bgColor theme="4" tint="0.39997558519241921"/>
      </patternFill>
    </fill>
    <fill>
      <patternFill patternType="solid">
        <fgColor rgb="FFDAEEF3"/>
        <bgColor indexed="64"/>
      </patternFill>
    </fill>
    <fill>
      <patternFill patternType="solid">
        <fgColor theme="0"/>
        <bgColor theme="4" tint="0.39997558519241921"/>
      </patternFill>
    </fill>
    <fill>
      <patternFill patternType="solid">
        <fgColor theme="4" tint="-0.499984740745262"/>
        <bgColor theme="4" tint="0.59999389629810485"/>
      </patternFill>
    </fill>
    <fill>
      <patternFill patternType="solid">
        <fgColor theme="0"/>
        <bgColor theme="4" tint="0.59999389629810485"/>
      </patternFill>
    </fill>
    <fill>
      <patternFill patternType="solid">
        <fgColor rgb="FF365F91"/>
        <bgColor indexed="64"/>
      </patternFill>
    </fill>
    <fill>
      <patternFill patternType="solid">
        <fgColor rgb="FF1F497D"/>
        <bgColor indexed="64"/>
      </patternFill>
    </fill>
    <fill>
      <patternFill patternType="solid">
        <fgColor rgb="FF92D050"/>
        <bgColor indexed="64"/>
      </patternFill>
    </fill>
    <fill>
      <patternFill patternType="solid">
        <fgColor rgb="FFFFFFFF"/>
        <bgColor rgb="FFFFFFFF"/>
      </patternFill>
    </fill>
    <fill>
      <patternFill patternType="solid">
        <fgColor rgb="FFFFFF00"/>
        <bgColor rgb="FFFFFFFF"/>
      </patternFill>
    </fill>
    <fill>
      <patternFill patternType="solid">
        <fgColor rgb="FF002060"/>
        <bgColor indexed="64"/>
      </patternFill>
    </fill>
    <fill>
      <patternFill patternType="solid">
        <fgColor theme="8" tint="-0.249977111117893"/>
        <bgColor indexed="64"/>
      </patternFill>
    </fill>
    <fill>
      <patternFill patternType="solid">
        <fgColor theme="9" tint="-0.499984740745262"/>
        <bgColor indexed="64"/>
      </patternFill>
    </fill>
    <fill>
      <patternFill patternType="solid">
        <fgColor theme="0"/>
        <bgColor indexed="64"/>
      </patternFill>
    </fill>
  </fills>
  <borders count="34">
    <border>
      <left/>
      <right/>
      <top/>
      <bottom/>
      <diagonal/>
    </border>
    <border>
      <left/>
      <right/>
      <top/>
      <bottom style="dashDot">
        <color auto="1"/>
      </bottom>
      <diagonal/>
    </border>
    <border>
      <left/>
      <right/>
      <top style="dashDot">
        <color theme="0"/>
      </top>
      <bottom style="dashDot">
        <color theme="0"/>
      </bottom>
      <diagonal/>
    </border>
    <border>
      <left/>
      <right/>
      <top style="dashDot">
        <color auto="1"/>
      </top>
      <bottom style="dashDot">
        <color auto="1"/>
      </bottom>
      <diagonal/>
    </border>
    <border>
      <left/>
      <right/>
      <top style="dashDot">
        <color auto="1"/>
      </top>
      <bottom/>
      <diagonal/>
    </border>
    <border>
      <left style="hair">
        <color rgb="FF005A3C"/>
      </left>
      <right style="hair">
        <color rgb="FF005A3C"/>
      </right>
      <top style="hair">
        <color rgb="FF005A3C"/>
      </top>
      <bottom style="hair">
        <color rgb="FF005A3C"/>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top/>
      <bottom style="medium">
        <color auto="1"/>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bottom/>
      <diagonal/>
    </border>
    <border>
      <left style="hair">
        <color auto="1"/>
      </left>
      <right style="hair">
        <color auto="1"/>
      </right>
      <top style="hair">
        <color auto="1"/>
      </top>
      <bottom/>
      <diagonal/>
    </border>
    <border>
      <left style="thin">
        <color indexed="64"/>
      </left>
      <right style="thin">
        <color indexed="64"/>
      </right>
      <top style="thin">
        <color indexed="64"/>
      </top>
      <bottom style="thin">
        <color indexed="64"/>
      </bottom>
      <diagonal/>
    </border>
    <border>
      <left style="hair">
        <color auto="1"/>
      </left>
      <right/>
      <top style="hair">
        <color auto="1"/>
      </top>
      <bottom style="thin">
        <color indexed="64"/>
      </bottom>
      <diagonal/>
    </border>
    <border>
      <left/>
      <right/>
      <top style="hair">
        <color auto="1"/>
      </top>
      <bottom style="thin">
        <color indexed="64"/>
      </bottom>
      <diagonal/>
    </border>
    <border>
      <left/>
      <right style="hair">
        <color auto="1"/>
      </right>
      <top style="hair">
        <color auto="1"/>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5A3C"/>
      </left>
      <right style="hair">
        <color rgb="FF005A3C"/>
      </right>
      <top style="hair">
        <color rgb="FF005A3C"/>
      </top>
      <bottom style="hair">
        <color rgb="FF005A3C"/>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rgb="FF000000"/>
      </top>
      <bottom style="dotted">
        <color rgb="FF000000"/>
      </bottom>
      <diagonal/>
    </border>
    <border>
      <left style="hair">
        <color auto="1"/>
      </left>
      <right/>
      <top style="hair">
        <color auto="1"/>
      </top>
      <bottom style="hair">
        <color auto="1"/>
      </bottom>
      <diagonal/>
    </border>
    <border>
      <left/>
      <right style="hair">
        <color auto="1"/>
      </right>
      <top style="hair">
        <color auto="1"/>
      </top>
      <bottom style="medium">
        <color auto="1"/>
      </bottom>
      <diagonal/>
    </border>
  </borders>
  <cellStyleXfs count="46">
    <xf numFmtId="0" fontId="0" fillId="0" borderId="0"/>
    <xf numFmtId="44" fontId="1" fillId="0" borderId="0" applyFont="0" applyFill="0" applyBorder="0" applyAlignment="0" applyProtection="0"/>
    <xf numFmtId="9" fontId="1" fillId="0" borderId="0" applyFont="0" applyFill="0" applyBorder="0" applyAlignment="0" applyProtection="0"/>
    <xf numFmtId="44" fontId="6" fillId="0" borderId="0"/>
    <xf numFmtId="44" fontId="6" fillId="0" borderId="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164" fontId="6" fillId="0" borderId="0" applyBorder="0" applyAlignment="0" applyProtection="0"/>
    <xf numFmtId="44" fontId="7" fillId="0" borderId="0" applyFont="0" applyFill="0" applyBorder="0" applyAlignment="0" applyProtection="0"/>
    <xf numFmtId="0" fontId="7" fillId="0" borderId="0"/>
    <xf numFmtId="0" fontId="8" fillId="0" borderId="0"/>
    <xf numFmtId="0" fontId="9" fillId="0" borderId="0"/>
    <xf numFmtId="0" fontId="1" fillId="0" borderId="0"/>
    <xf numFmtId="0" fontId="6" fillId="0" borderId="0"/>
    <xf numFmtId="0" fontId="7" fillId="0" borderId="0"/>
    <xf numFmtId="0" fontId="6" fillId="0" borderId="0"/>
    <xf numFmtId="0" fontId="1" fillId="0" borderId="0"/>
    <xf numFmtId="0" fontId="6" fillId="0" borderId="0"/>
    <xf numFmtId="0" fontId="6" fillId="0" borderId="0"/>
    <xf numFmtId="0" fontId="6" fillId="0" borderId="0"/>
    <xf numFmtId="0" fontId="1" fillId="0" borderId="0"/>
    <xf numFmtId="0" fontId="10"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165" fontId="6" fillId="0" borderId="0" applyFont="0" applyFill="0" applyBorder="0" applyAlignment="0" applyProtection="0"/>
    <xf numFmtId="43" fontId="11" fillId="0" borderId="0" applyFont="0" applyFill="0" applyBorder="0" applyAlignment="0" applyProtection="0"/>
    <xf numFmtId="0" fontId="16" fillId="0" borderId="0"/>
    <xf numFmtId="0" fontId="1" fillId="0" borderId="0"/>
    <xf numFmtId="0" fontId="1" fillId="0" borderId="0"/>
    <xf numFmtId="0" fontId="18" fillId="0" borderId="0"/>
    <xf numFmtId="0" fontId="1" fillId="0" borderId="0"/>
    <xf numFmtId="44" fontId="7"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0" fontId="7" fillId="0" borderId="0"/>
    <xf numFmtId="44" fontId="7"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32" fillId="0" borderId="0"/>
    <xf numFmtId="44" fontId="1" fillId="0" borderId="0" applyFont="0" applyFill="0" applyBorder="0" applyAlignment="0" applyProtection="0"/>
  </cellStyleXfs>
  <cellXfs count="242">
    <xf numFmtId="0" fontId="0" fillId="0" borderId="0" xfId="0"/>
    <xf numFmtId="0" fontId="2" fillId="2" borderId="0" xfId="0" applyFont="1" applyFill="1" applyAlignment="1">
      <alignment horizontal="center" vertical="center" wrapText="1"/>
    </xf>
    <xf numFmtId="0" fontId="2" fillId="2" borderId="0" xfId="0" applyFont="1" applyFill="1" applyAlignment="1">
      <alignment vertical="center" wrapText="1"/>
    </xf>
    <xf numFmtId="0" fontId="0" fillId="0" borderId="1" xfId="0" applyBorder="1"/>
    <xf numFmtId="43" fontId="0" fillId="3" borderId="1" xfId="0" applyNumberFormat="1" applyFill="1" applyBorder="1"/>
    <xf numFmtId="0" fontId="0" fillId="0" borderId="3" xfId="0" applyBorder="1"/>
    <xf numFmtId="43" fontId="0" fillId="3" borderId="3" xfId="0" applyNumberFormat="1" applyFill="1" applyBorder="1"/>
    <xf numFmtId="0" fontId="0" fillId="0" borderId="3" xfId="0" applyBorder="1" applyAlignment="1">
      <alignment vertical="center"/>
    </xf>
    <xf numFmtId="43" fontId="0" fillId="0" borderId="0" xfId="0" applyNumberFormat="1"/>
    <xf numFmtId="43" fontId="3" fillId="3" borderId="3" xfId="0" applyNumberFormat="1" applyFont="1" applyFill="1" applyBorder="1"/>
    <xf numFmtId="0" fontId="0" fillId="0" borderId="3" xfId="0" applyBorder="1" applyAlignment="1">
      <alignment wrapText="1"/>
    </xf>
    <xf numFmtId="0" fontId="0" fillId="0" borderId="3" xfId="0" applyBorder="1" applyAlignment="1">
      <alignment vertical="center" wrapText="1"/>
    </xf>
    <xf numFmtId="166" fontId="0" fillId="0" borderId="0" xfId="0" applyNumberFormat="1"/>
    <xf numFmtId="49" fontId="0" fillId="0" borderId="0" xfId="0" applyNumberFormat="1" applyAlignment="1">
      <alignment horizontal="center" vertical="center"/>
    </xf>
    <xf numFmtId="0" fontId="0" fillId="0" borderId="0" xfId="0" applyAlignment="1">
      <alignment horizontal="center" vertical="center"/>
    </xf>
    <xf numFmtId="0" fontId="12" fillId="12" borderId="5" xfId="0" applyFont="1" applyFill="1" applyBorder="1" applyAlignment="1">
      <alignment horizontal="left"/>
    </xf>
    <xf numFmtId="49" fontId="0" fillId="0" borderId="0" xfId="0" applyNumberFormat="1" applyAlignment="1">
      <alignment horizontal="center"/>
    </xf>
    <xf numFmtId="0" fontId="0" fillId="0" borderId="0" xfId="0" applyAlignment="1">
      <alignment horizontal="center"/>
    </xf>
    <xf numFmtId="0" fontId="0" fillId="3" borderId="0" xfId="0" applyFill="1"/>
    <xf numFmtId="0" fontId="4" fillId="2" borderId="0" xfId="0" applyFont="1" applyFill="1"/>
    <xf numFmtId="49" fontId="0" fillId="0" borderId="0" xfId="0" quotePrefix="1" applyNumberFormat="1" applyAlignment="1">
      <alignment horizontal="center" vertical="center"/>
    </xf>
    <xf numFmtId="49" fontId="0" fillId="0" borderId="0" xfId="0" quotePrefix="1" applyNumberFormat="1" applyAlignment="1">
      <alignment horizontal="center"/>
    </xf>
    <xf numFmtId="0" fontId="0" fillId="0" borderId="0" xfId="0" quotePrefix="1"/>
    <xf numFmtId="0" fontId="13" fillId="13" borderId="0" xfId="0" applyFont="1" applyFill="1"/>
    <xf numFmtId="44" fontId="2" fillId="2" borderId="0" xfId="1" applyFont="1" applyFill="1"/>
    <xf numFmtId="0" fontId="2" fillId="2" borderId="0" xfId="0" applyFont="1" applyFill="1" applyAlignment="1">
      <alignment vertical="center"/>
    </xf>
    <xf numFmtId="0" fontId="15" fillId="18" borderId="6" xfId="0" applyFont="1" applyFill="1" applyBorder="1" applyAlignment="1">
      <alignment horizontal="center" vertical="center" wrapText="1"/>
    </xf>
    <xf numFmtId="0" fontId="15" fillId="17" borderId="6" xfId="0" applyFont="1" applyFill="1" applyBorder="1" applyAlignment="1">
      <alignment horizontal="center" vertical="center" wrapText="1"/>
    </xf>
    <xf numFmtId="0" fontId="15" fillId="17" borderId="7" xfId="0" applyFont="1" applyFill="1" applyBorder="1" applyAlignment="1">
      <alignment horizontal="center" vertical="center"/>
    </xf>
    <xf numFmtId="0" fontId="15" fillId="17" borderId="8" xfId="0" applyFont="1" applyFill="1" applyBorder="1" applyAlignment="1">
      <alignment horizontal="center" vertical="center" wrapText="1"/>
    </xf>
    <xf numFmtId="166" fontId="4" fillId="2" borderId="0" xfId="0" applyNumberFormat="1" applyFont="1" applyFill="1"/>
    <xf numFmtId="43" fontId="0" fillId="19" borderId="3" xfId="0" applyNumberFormat="1" applyFill="1" applyBorder="1"/>
    <xf numFmtId="0" fontId="14" fillId="2" borderId="0" xfId="0" applyFont="1" applyFill="1" applyAlignment="1">
      <alignment horizontal="center" vertical="center" wrapText="1"/>
    </xf>
    <xf numFmtId="16" fontId="0" fillId="0" borderId="0" xfId="0" applyNumberFormat="1"/>
    <xf numFmtId="0" fontId="0" fillId="21" borderId="0" xfId="0" applyFill="1"/>
    <xf numFmtId="44" fontId="0" fillId="21" borderId="0" xfId="1" applyFont="1" applyFill="1"/>
    <xf numFmtId="0" fontId="16" fillId="0" borderId="0" xfId="29"/>
    <xf numFmtId="44" fontId="0" fillId="0" borderId="0" xfId="1" applyFont="1"/>
    <xf numFmtId="167" fontId="0" fillId="0" borderId="0" xfId="2" applyNumberFormat="1" applyFont="1"/>
    <xf numFmtId="0" fontId="5" fillId="13" borderId="0" xfId="0" applyFont="1" applyFill="1" applyAlignment="1">
      <alignment horizontal="center" wrapText="1"/>
    </xf>
    <xf numFmtId="0" fontId="5" fillId="13" borderId="0" xfId="0" applyFont="1" applyFill="1" applyAlignment="1">
      <alignment wrapText="1"/>
    </xf>
    <xf numFmtId="0" fontId="3" fillId="13" borderId="0" xfId="0" applyFont="1" applyFill="1" applyAlignment="1">
      <alignment wrapText="1"/>
    </xf>
    <xf numFmtId="44" fontId="0" fillId="0" borderId="10" xfId="1" applyFont="1" applyBorder="1"/>
    <xf numFmtId="0" fontId="0" fillId="0" borderId="10" xfId="0" applyBorder="1" applyAlignment="1">
      <alignment horizontal="center"/>
    </xf>
    <xf numFmtId="9" fontId="0" fillId="0" borderId="10" xfId="0" applyNumberFormat="1" applyBorder="1" applyAlignment="1">
      <alignment horizontal="center"/>
    </xf>
    <xf numFmtId="44" fontId="0" fillId="0" borderId="10" xfId="1" applyFont="1" applyBorder="1" applyAlignment="1">
      <alignment horizontal="center"/>
    </xf>
    <xf numFmtId="44" fontId="0" fillId="0" borderId="0" xfId="1" applyFont="1" applyBorder="1"/>
    <xf numFmtId="0" fontId="0" fillId="0" borderId="0" xfId="0" applyAlignment="1">
      <alignment horizontal="left"/>
    </xf>
    <xf numFmtId="44" fontId="3" fillId="0" borderId="0" xfId="1" applyFont="1" applyFill="1" applyBorder="1"/>
    <xf numFmtId="0" fontId="3" fillId="0" borderId="0" xfId="0" applyFont="1" applyAlignment="1">
      <alignment horizontal="center"/>
    </xf>
    <xf numFmtId="44" fontId="0" fillId="0" borderId="0" xfId="0" applyNumberFormat="1"/>
    <xf numFmtId="44" fontId="14" fillId="12" borderId="10" xfId="1" applyFont="1" applyFill="1" applyBorder="1" applyAlignment="1">
      <alignment horizontal="center" vertical="center" wrapText="1"/>
    </xf>
    <xf numFmtId="44" fontId="14" fillId="12" borderId="10" xfId="1" applyFont="1" applyFill="1" applyBorder="1" applyAlignment="1">
      <alignment horizontal="center" vertical="center"/>
    </xf>
    <xf numFmtId="44" fontId="14" fillId="12" borderId="13" xfId="1" applyFont="1" applyFill="1" applyBorder="1" applyAlignment="1">
      <alignment horizontal="center" vertical="center"/>
    </xf>
    <xf numFmtId="0" fontId="14" fillId="12" borderId="13" xfId="0" applyFont="1" applyFill="1" applyBorder="1" applyAlignment="1">
      <alignment horizontal="center" vertical="center"/>
    </xf>
    <xf numFmtId="0" fontId="14" fillId="12" borderId="13" xfId="0" applyFont="1" applyFill="1" applyBorder="1" applyAlignment="1">
      <alignment horizontal="center" vertical="center" wrapText="1"/>
    </xf>
    <xf numFmtId="0" fontId="2" fillId="2" borderId="1" xfId="0" applyFont="1" applyFill="1" applyBorder="1" applyAlignment="1">
      <alignment vertical="center" wrapText="1"/>
    </xf>
    <xf numFmtId="0" fontId="4" fillId="2" borderId="3" xfId="0" applyFont="1" applyFill="1" applyBorder="1" applyAlignment="1">
      <alignment wrapText="1"/>
    </xf>
    <xf numFmtId="0" fontId="14" fillId="14" borderId="0" xfId="0" applyFont="1" applyFill="1" applyAlignment="1">
      <alignment vertical="center" wrapText="1"/>
    </xf>
    <xf numFmtId="0" fontId="14" fillId="10" borderId="0" xfId="0" applyFont="1" applyFill="1" applyAlignment="1">
      <alignment vertical="center" wrapText="1"/>
    </xf>
    <xf numFmtId="0" fontId="0" fillId="0" borderId="0" xfId="0" applyAlignment="1">
      <alignment vertical="center" wrapText="1"/>
    </xf>
    <xf numFmtId="0" fontId="14" fillId="14" borderId="0" xfId="0" applyFont="1" applyFill="1" applyAlignment="1">
      <alignment vertical="top" wrapText="1"/>
    </xf>
    <xf numFmtId="0" fontId="14" fillId="10" borderId="0" xfId="0" applyFont="1" applyFill="1" applyAlignment="1">
      <alignment vertical="top" wrapText="1"/>
    </xf>
    <xf numFmtId="0" fontId="0" fillId="0" borderId="0" xfId="0" applyAlignment="1">
      <alignment vertical="top" wrapText="1"/>
    </xf>
    <xf numFmtId="0" fontId="0" fillId="0" borderId="14" xfId="0" applyBorder="1"/>
    <xf numFmtId="0" fontId="0" fillId="0" borderId="14" xfId="0" applyBorder="1" applyAlignment="1">
      <alignment horizontal="center"/>
    </xf>
    <xf numFmtId="4" fontId="0" fillId="0" borderId="0" xfId="0" applyNumberFormat="1"/>
    <xf numFmtId="4" fontId="0" fillId="0" borderId="14" xfId="0" applyNumberFormat="1" applyBorder="1"/>
    <xf numFmtId="14" fontId="0" fillId="0" borderId="14" xfId="0" applyNumberFormat="1" applyBorder="1"/>
    <xf numFmtId="4" fontId="0" fillId="0" borderId="14" xfId="0" applyNumberFormat="1" applyBorder="1" applyAlignment="1">
      <alignment horizontal="center"/>
    </xf>
    <xf numFmtId="49" fontId="0" fillId="0" borderId="0" xfId="0" applyNumberFormat="1"/>
    <xf numFmtId="0" fontId="0" fillId="0" borderId="0" xfId="0" applyAlignment="1">
      <alignment horizontal="right"/>
    </xf>
    <xf numFmtId="4" fontId="0" fillId="0" borderId="18" xfId="0" applyNumberFormat="1" applyBorder="1"/>
    <xf numFmtId="0" fontId="5" fillId="23" borderId="0" xfId="33" applyFont="1" applyFill="1" applyAlignment="1">
      <alignment wrapText="1"/>
    </xf>
    <xf numFmtId="0" fontId="1" fillId="23" borderId="0" xfId="33" applyFill="1"/>
    <xf numFmtId="0" fontId="7" fillId="25" borderId="19" xfId="0" applyFont="1" applyFill="1" applyBorder="1" applyAlignment="1">
      <alignment horizontal="left" vertical="center" wrapText="1"/>
    </xf>
    <xf numFmtId="6" fontId="7" fillId="25" borderId="20" xfId="0" applyNumberFormat="1" applyFont="1" applyFill="1" applyBorder="1" applyAlignment="1">
      <alignment horizontal="left" vertical="center"/>
    </xf>
    <xf numFmtId="0" fontId="22" fillId="29" borderId="19" xfId="0" applyFont="1" applyFill="1" applyBorder="1" applyAlignment="1">
      <alignment horizontal="left" vertical="center" wrapText="1"/>
    </xf>
    <xf numFmtId="6" fontId="22" fillId="29" borderId="20" xfId="0" applyNumberFormat="1" applyFont="1" applyFill="1" applyBorder="1" applyAlignment="1">
      <alignment horizontal="left" vertical="center"/>
    </xf>
    <xf numFmtId="0" fontId="7" fillId="0" borderId="19" xfId="0" applyFont="1" applyBorder="1" applyAlignment="1">
      <alignment horizontal="left" vertical="center" wrapText="1"/>
    </xf>
    <xf numFmtId="6" fontId="7" fillId="0" borderId="20" xfId="0" applyNumberFormat="1" applyFont="1" applyBorder="1" applyAlignment="1">
      <alignment horizontal="left" vertical="center"/>
    </xf>
    <xf numFmtId="10" fontId="0" fillId="0" borderId="0" xfId="0" applyNumberFormat="1"/>
    <xf numFmtId="6" fontId="7" fillId="25" borderId="20" xfId="0" applyNumberFormat="1" applyFont="1" applyFill="1" applyBorder="1" applyAlignment="1">
      <alignment horizontal="center" vertical="center"/>
    </xf>
    <xf numFmtId="6" fontId="22" fillId="29" borderId="20" xfId="0" applyNumberFormat="1" applyFont="1" applyFill="1" applyBorder="1" applyAlignment="1">
      <alignment horizontal="center" vertical="center"/>
    </xf>
    <xf numFmtId="6" fontId="7" fillId="0" borderId="20" xfId="0" applyNumberFormat="1" applyFont="1" applyBorder="1" applyAlignment="1">
      <alignment horizontal="center" vertical="center"/>
    </xf>
    <xf numFmtId="0" fontId="0" fillId="2" borderId="0" xfId="0" applyFill="1" applyAlignment="1">
      <alignment wrapText="1"/>
    </xf>
    <xf numFmtId="0" fontId="0" fillId="0" borderId="21" xfId="0" applyBorder="1" applyAlignment="1">
      <alignment wrapText="1"/>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4" fillId="2" borderId="0" xfId="0" applyFont="1" applyFill="1" applyAlignment="1">
      <alignment wrapText="1"/>
    </xf>
    <xf numFmtId="43" fontId="4" fillId="10" borderId="2" xfId="0" applyNumberFormat="1" applyFont="1" applyFill="1" applyBorder="1"/>
    <xf numFmtId="43" fontId="0" fillId="0" borderId="1" xfId="0" applyNumberFormat="1" applyBorder="1"/>
    <xf numFmtId="43" fontId="0" fillId="6" borderId="1" xfId="0" applyNumberFormat="1" applyFill="1" applyBorder="1"/>
    <xf numFmtId="167" fontId="0" fillId="5" borderId="1" xfId="2" applyNumberFormat="1" applyFont="1" applyFill="1" applyBorder="1" applyAlignment="1">
      <alignment horizontal="center"/>
    </xf>
    <xf numFmtId="167" fontId="0" fillId="0" borderId="0" xfId="0" applyNumberFormat="1"/>
    <xf numFmtId="43" fontId="0" fillId="6" borderId="3" xfId="0" applyNumberFormat="1" applyFill="1" applyBorder="1"/>
    <xf numFmtId="167" fontId="0" fillId="5" borderId="3" xfId="2" applyNumberFormat="1" applyFont="1" applyFill="1" applyBorder="1" applyAlignment="1">
      <alignment horizontal="center"/>
    </xf>
    <xf numFmtId="0" fontId="4" fillId="0" borderId="0" xfId="0" applyFont="1"/>
    <xf numFmtId="43" fontId="2" fillId="10" borderId="2" xfId="0" applyNumberFormat="1" applyFont="1" applyFill="1" applyBorder="1"/>
    <xf numFmtId="43" fontId="3" fillId="0" borderId="3" xfId="0" applyNumberFormat="1" applyFont="1" applyBorder="1"/>
    <xf numFmtId="10" fontId="20" fillId="24" borderId="14" xfId="2" applyNumberFormat="1" applyFont="1" applyFill="1" applyBorder="1" applyAlignment="1">
      <alignment vertical="center"/>
    </xf>
    <xf numFmtId="10" fontId="21" fillId="26" borderId="14" xfId="2" applyNumberFormat="1" applyFont="1" applyFill="1" applyBorder="1" applyAlignment="1">
      <alignment vertical="center"/>
    </xf>
    <xf numFmtId="10" fontId="20" fillId="27" borderId="14" xfId="2" applyNumberFormat="1" applyFont="1" applyFill="1" applyBorder="1" applyAlignment="1">
      <alignment vertical="center"/>
    </xf>
    <xf numFmtId="10" fontId="21" fillId="28" borderId="14" xfId="2" applyNumberFormat="1" applyFont="1" applyFill="1" applyBorder="1" applyAlignment="1">
      <alignment vertical="center"/>
    </xf>
    <xf numFmtId="10" fontId="14" fillId="27" borderId="14" xfId="2" applyNumberFormat="1" applyFont="1" applyFill="1" applyBorder="1" applyAlignment="1">
      <alignment vertical="center"/>
    </xf>
    <xf numFmtId="10" fontId="14" fillId="24" borderId="14" xfId="2" applyNumberFormat="1" applyFont="1" applyFill="1" applyBorder="1" applyAlignment="1">
      <alignment vertical="center"/>
    </xf>
    <xf numFmtId="10" fontId="5" fillId="26" borderId="14" xfId="2" applyNumberFormat="1" applyFont="1" applyFill="1" applyBorder="1" applyAlignment="1">
      <alignment vertical="center"/>
    </xf>
    <xf numFmtId="0" fontId="24" fillId="0" borderId="24" xfId="0" applyFont="1" applyBorder="1"/>
    <xf numFmtId="0" fontId="3" fillId="0" borderId="0" xfId="0" applyFont="1" applyAlignment="1">
      <alignment horizontal="left"/>
    </xf>
    <xf numFmtId="0" fontId="23" fillId="0" borderId="0" xfId="0" applyFont="1" applyAlignment="1">
      <alignment horizontal="left"/>
    </xf>
    <xf numFmtId="0" fontId="25" fillId="0" borderId="0" xfId="0" applyFont="1" applyAlignment="1">
      <alignment horizontal="center"/>
    </xf>
    <xf numFmtId="0" fontId="24" fillId="0" borderId="25" xfId="0" applyFont="1" applyBorder="1"/>
    <xf numFmtId="0" fontId="31" fillId="0" borderId="0" xfId="0" applyFont="1"/>
    <xf numFmtId="0" fontId="0" fillId="0" borderId="3" xfId="0" applyBorder="1" applyAlignment="1">
      <alignment horizontal="center" vertical="center"/>
    </xf>
    <xf numFmtId="0" fontId="28" fillId="32" borderId="27" xfId="10" applyFont="1" applyFill="1" applyBorder="1" applyAlignment="1">
      <alignment horizontal="left" vertical="center"/>
    </xf>
    <xf numFmtId="0" fontId="28" fillId="32" borderId="5" xfId="10" applyFont="1" applyFill="1" applyBorder="1" applyAlignment="1">
      <alignment horizontal="left" vertical="center" wrapText="1"/>
    </xf>
    <xf numFmtId="0" fontId="0" fillId="0" borderId="3" xfId="0" applyBorder="1" applyAlignment="1">
      <alignment horizontal="center"/>
    </xf>
    <xf numFmtId="0" fontId="30" fillId="3" borderId="0" xfId="0" applyFont="1" applyFill="1"/>
    <xf numFmtId="0" fontId="0" fillId="0" borderId="1" xfId="0" applyBorder="1" applyAlignment="1">
      <alignment horizontal="center"/>
    </xf>
    <xf numFmtId="0" fontId="29" fillId="32" borderId="5" xfId="10" applyFont="1" applyFill="1" applyBorder="1" applyAlignment="1">
      <alignment horizontal="center" vertical="center"/>
    </xf>
    <xf numFmtId="0" fontId="29" fillId="33" borderId="5" xfId="10" applyFont="1" applyFill="1" applyBorder="1" applyAlignment="1">
      <alignment horizontal="center" vertical="center"/>
    </xf>
    <xf numFmtId="44" fontId="0" fillId="0" borderId="10" xfId="43" applyFont="1" applyBorder="1"/>
    <xf numFmtId="8" fontId="0" fillId="0" borderId="10" xfId="1" applyNumberFormat="1" applyFont="1" applyBorder="1"/>
    <xf numFmtId="8" fontId="0" fillId="0" borderId="10" xfId="1" applyNumberFormat="1" applyFont="1" applyBorder="1" applyAlignment="1">
      <alignment horizontal="right"/>
    </xf>
    <xf numFmtId="0" fontId="32" fillId="0" borderId="0" xfId="44"/>
    <xf numFmtId="0" fontId="14" fillId="10" borderId="0" xfId="0" applyFont="1" applyFill="1" applyAlignment="1">
      <alignment horizontal="center" vertical="center" wrapText="1"/>
    </xf>
    <xf numFmtId="44" fontId="32" fillId="0" borderId="0" xfId="1" applyFont="1"/>
    <xf numFmtId="44" fontId="3" fillId="0" borderId="0" xfId="1" applyFont="1"/>
    <xf numFmtId="0" fontId="33" fillId="30" borderId="19" xfId="0" applyFont="1" applyFill="1" applyBorder="1" applyAlignment="1">
      <alignment horizontal="left" vertical="center" wrapText="1"/>
    </xf>
    <xf numFmtId="6" fontId="33" fillId="30" borderId="20" xfId="0" applyNumberFormat="1" applyFont="1" applyFill="1" applyBorder="1" applyAlignment="1">
      <alignment horizontal="left" vertical="center"/>
    </xf>
    <xf numFmtId="0" fontId="5" fillId="22" borderId="6" xfId="0" applyFont="1" applyFill="1" applyBorder="1" applyAlignment="1">
      <alignment vertical="center" wrapText="1"/>
    </xf>
    <xf numFmtId="0" fontId="5" fillId="23" borderId="0" xfId="33" applyFont="1" applyFill="1" applyAlignment="1">
      <alignment horizontal="center" vertical="center" wrapText="1"/>
    </xf>
    <xf numFmtId="0" fontId="3" fillId="22" borderId="6" xfId="0" applyFont="1" applyFill="1" applyBorder="1" applyAlignment="1">
      <alignment vertical="center" wrapText="1"/>
    </xf>
    <xf numFmtId="0" fontId="4" fillId="35" borderId="0" xfId="0" applyFont="1" applyFill="1"/>
    <xf numFmtId="44" fontId="4" fillId="35" borderId="0" xfId="45" applyFont="1" applyFill="1"/>
    <xf numFmtId="0" fontId="2" fillId="34" borderId="0" xfId="0" applyFont="1" applyFill="1"/>
    <xf numFmtId="44" fontId="2" fillId="34" borderId="0" xfId="45" applyFont="1" applyFill="1"/>
    <xf numFmtId="167" fontId="2" fillId="34" borderId="0" xfId="2" applyNumberFormat="1" applyFont="1" applyFill="1"/>
    <xf numFmtId="167" fontId="4" fillId="35" borderId="0" xfId="2" applyNumberFormat="1" applyFont="1" applyFill="1"/>
    <xf numFmtId="0" fontId="2" fillId="36" borderId="0" xfId="0" applyFont="1" applyFill="1"/>
    <xf numFmtId="0" fontId="2" fillId="36" borderId="0" xfId="0" applyFont="1" applyFill="1" applyAlignment="1">
      <alignment horizontal="center"/>
    </xf>
    <xf numFmtId="44" fontId="4" fillId="36" borderId="0" xfId="45" applyFont="1" applyFill="1"/>
    <xf numFmtId="167" fontId="2" fillId="36" borderId="0" xfId="2" applyNumberFormat="1" applyFont="1" applyFill="1"/>
    <xf numFmtId="0" fontId="2" fillId="2" borderId="23" xfId="0" applyFont="1" applyFill="1" applyBorder="1" applyAlignment="1">
      <alignment horizontal="left" vertical="center" wrapText="1"/>
    </xf>
    <xf numFmtId="3" fontId="0" fillId="0" borderId="14" xfId="0" applyNumberFormat="1" applyBorder="1" applyAlignment="1">
      <alignment wrapText="1"/>
    </xf>
    <xf numFmtId="3" fontId="0" fillId="3" borderId="14" xfId="0" applyNumberFormat="1" applyFill="1" applyBorder="1" applyAlignment="1">
      <alignment wrapText="1"/>
    </xf>
    <xf numFmtId="3" fontId="0" fillId="0" borderId="14" xfId="0" applyNumberFormat="1" applyBorder="1"/>
    <xf numFmtId="44" fontId="0" fillId="0" borderId="14" xfId="0" applyNumberFormat="1" applyBorder="1"/>
    <xf numFmtId="0" fontId="0" fillId="3" borderId="3" xfId="0" applyFill="1" applyBorder="1"/>
    <xf numFmtId="3" fontId="0" fillId="0" borderId="0" xfId="0" applyNumberFormat="1"/>
    <xf numFmtId="3" fontId="0" fillId="0" borderId="0" xfId="0" applyNumberFormat="1" applyAlignment="1">
      <alignment horizontal="right"/>
    </xf>
    <xf numFmtId="0" fontId="4" fillId="0" borderId="3" xfId="0" applyFont="1" applyBorder="1"/>
    <xf numFmtId="44" fontId="0" fillId="19" borderId="3" xfId="1" applyFont="1" applyFill="1" applyBorder="1"/>
    <xf numFmtId="44" fontId="2" fillId="2" borderId="3" xfId="1" applyFont="1" applyFill="1" applyBorder="1"/>
    <xf numFmtId="44" fontId="0" fillId="15" borderId="3" xfId="1" applyFont="1" applyFill="1" applyBorder="1"/>
    <xf numFmtId="44" fontId="0" fillId="16" borderId="3" xfId="1" applyFont="1" applyFill="1" applyBorder="1"/>
    <xf numFmtId="44" fontId="3" fillId="20" borderId="3" xfId="1" applyFont="1" applyFill="1" applyBorder="1"/>
    <xf numFmtId="44" fontId="0" fillId="11" borderId="3" xfId="1" applyFont="1" applyFill="1" applyBorder="1"/>
    <xf numFmtId="44" fontId="0" fillId="3" borderId="3" xfId="1" applyFont="1" applyFill="1" applyBorder="1"/>
    <xf numFmtId="44" fontId="2" fillId="2" borderId="2" xfId="1" applyFont="1" applyFill="1" applyBorder="1"/>
    <xf numFmtId="44" fontId="0" fillId="8" borderId="3" xfId="1" applyFont="1" applyFill="1" applyBorder="1"/>
    <xf numFmtId="44" fontId="0" fillId="9" borderId="3" xfId="1" applyFont="1" applyFill="1" applyBorder="1"/>
    <xf numFmtId="42" fontId="0" fillId="0" borderId="0" xfId="0" applyNumberFormat="1" applyAlignment="1">
      <alignment horizontal="center"/>
    </xf>
    <xf numFmtId="42" fontId="24" fillId="0" borderId="26" xfId="0" applyNumberFormat="1" applyFont="1" applyBorder="1" applyAlignment="1">
      <alignment horizontal="center"/>
    </xf>
    <xf numFmtId="44" fontId="0" fillId="4" borderId="1" xfId="1" applyFont="1" applyFill="1" applyBorder="1" applyAlignment="1">
      <alignment horizontal="center" vertical="center"/>
    </xf>
    <xf numFmtId="44" fontId="0" fillId="5" borderId="1" xfId="1" applyFont="1" applyFill="1" applyBorder="1" applyAlignment="1">
      <alignment horizontal="center" vertical="center"/>
    </xf>
    <xf numFmtId="44" fontId="0" fillId="31" borderId="1" xfId="1" applyFont="1" applyFill="1" applyBorder="1" applyAlignment="1">
      <alignment horizontal="center" vertical="center"/>
    </xf>
    <xf numFmtId="44" fontId="0" fillId="7" borderId="1" xfId="1" applyFont="1" applyFill="1" applyBorder="1" applyAlignment="1">
      <alignment horizontal="center" vertical="center"/>
    </xf>
    <xf numFmtId="44" fontId="4" fillId="2" borderId="2" xfId="1" applyFont="1" applyFill="1" applyBorder="1" applyAlignment="1">
      <alignment horizontal="center" vertical="center"/>
    </xf>
    <xf numFmtId="167" fontId="4" fillId="10" borderId="2" xfId="2" applyNumberFormat="1" applyFont="1" applyFill="1" applyBorder="1" applyAlignment="1">
      <alignment horizontal="center" vertical="center"/>
    </xf>
    <xf numFmtId="167" fontId="0" fillId="0" borderId="1" xfId="2" applyNumberFormat="1" applyFont="1" applyFill="1" applyBorder="1" applyAlignment="1">
      <alignment horizontal="center" vertical="center"/>
    </xf>
    <xf numFmtId="167" fontId="0" fillId="4" borderId="1" xfId="2" applyNumberFormat="1" applyFont="1" applyFill="1" applyBorder="1" applyAlignment="1">
      <alignment horizontal="center" vertical="center"/>
    </xf>
    <xf numFmtId="44" fontId="0" fillId="5" borderId="3" xfId="1" applyFont="1" applyFill="1" applyBorder="1" applyAlignment="1">
      <alignment horizontal="center" vertical="center"/>
    </xf>
    <xf numFmtId="44" fontId="0" fillId="31" borderId="3" xfId="1" applyFont="1" applyFill="1" applyBorder="1" applyAlignment="1">
      <alignment horizontal="center" vertical="center"/>
    </xf>
    <xf numFmtId="44" fontId="3" fillId="31" borderId="3" xfId="1" applyFont="1" applyFill="1" applyBorder="1" applyAlignment="1">
      <alignment horizontal="center" vertical="center"/>
    </xf>
    <xf numFmtId="44" fontId="3" fillId="5" borderId="3" xfId="1" applyFont="1" applyFill="1" applyBorder="1" applyAlignment="1">
      <alignment horizontal="center" vertical="center"/>
    </xf>
    <xf numFmtId="44" fontId="0" fillId="6" borderId="3" xfId="1" applyFont="1" applyFill="1" applyBorder="1" applyAlignment="1">
      <alignment horizontal="center" vertical="center"/>
    </xf>
    <xf numFmtId="44" fontId="3" fillId="4" borderId="3" xfId="1" applyFont="1" applyFill="1" applyBorder="1" applyAlignment="1">
      <alignment horizontal="center" vertical="center"/>
    </xf>
    <xf numFmtId="44" fontId="3" fillId="6" borderId="3" xfId="1" applyFont="1" applyFill="1" applyBorder="1" applyAlignment="1">
      <alignment horizontal="center" vertical="center"/>
    </xf>
    <xf numFmtId="44" fontId="3" fillId="7" borderId="3" xfId="1" applyFont="1" applyFill="1" applyBorder="1" applyAlignment="1">
      <alignment horizontal="center" vertical="center"/>
    </xf>
    <xf numFmtId="44" fontId="2" fillId="2" borderId="1" xfId="1" applyFont="1" applyFill="1" applyBorder="1" applyAlignment="1">
      <alignment horizontal="center" vertical="center"/>
    </xf>
    <xf numFmtId="167" fontId="2" fillId="10" borderId="0" xfId="2" applyNumberFormat="1" applyFont="1" applyFill="1" applyBorder="1" applyAlignment="1">
      <alignment horizontal="center" vertical="center"/>
    </xf>
    <xf numFmtId="167" fontId="3" fillId="0" borderId="4" xfId="2" applyNumberFormat="1" applyFont="1" applyFill="1" applyBorder="1" applyAlignment="1">
      <alignment horizontal="center" vertical="center"/>
    </xf>
    <xf numFmtId="167" fontId="3" fillId="4" borderId="4" xfId="2" applyNumberFormat="1" applyFont="1" applyFill="1" applyBorder="1" applyAlignment="1">
      <alignment horizontal="center" vertical="center"/>
    </xf>
    <xf numFmtId="42" fontId="0" fillId="0" borderId="0" xfId="0" applyNumberFormat="1" applyAlignment="1">
      <alignment horizontal="center" vertical="center"/>
    </xf>
    <xf numFmtId="0" fontId="35" fillId="0" borderId="31" xfId="0" applyFont="1" applyBorder="1"/>
    <xf numFmtId="0" fontId="34" fillId="0" borderId="0" xfId="0" applyFont="1"/>
    <xf numFmtId="0" fontId="34" fillId="0" borderId="10" xfId="0" applyFont="1" applyBorder="1" applyAlignment="1">
      <alignment horizontal="center"/>
    </xf>
    <xf numFmtId="9" fontId="34" fillId="0" borderId="10" xfId="0" applyNumberFormat="1" applyFont="1" applyBorder="1" applyAlignment="1">
      <alignment horizontal="center"/>
    </xf>
    <xf numFmtId="44" fontId="34" fillId="0" borderId="10" xfId="1" applyFont="1" applyBorder="1"/>
    <xf numFmtId="0" fontId="0" fillId="0" borderId="0" xfId="0" applyAlignment="1">
      <alignment wrapText="1"/>
    </xf>
    <xf numFmtId="8" fontId="34" fillId="0" borderId="10" xfId="1" applyNumberFormat="1" applyFont="1" applyBorder="1"/>
    <xf numFmtId="44" fontId="34" fillId="0" borderId="10" xfId="43" applyFont="1" applyBorder="1"/>
    <xf numFmtId="8" fontId="0" fillId="21" borderId="0" xfId="1" applyNumberFormat="1" applyFont="1" applyFill="1"/>
    <xf numFmtId="8" fontId="0" fillId="0" borderId="10" xfId="1" applyNumberFormat="1" applyFont="1" applyBorder="1" applyAlignment="1">
      <alignment horizontal="center"/>
    </xf>
    <xf numFmtId="44" fontId="34" fillId="0" borderId="10" xfId="1" applyFont="1" applyBorder="1" applyAlignment="1">
      <alignment horizontal="center"/>
    </xf>
    <xf numFmtId="0" fontId="0" fillId="0" borderId="32" xfId="0" applyBorder="1" applyAlignment="1">
      <alignment horizontal="center"/>
    </xf>
    <xf numFmtId="0" fontId="34" fillId="0" borderId="32" xfId="0" applyFont="1" applyBorder="1" applyAlignment="1">
      <alignment horizontal="center"/>
    </xf>
    <xf numFmtId="0" fontId="0" fillId="37" borderId="0" xfId="0" applyFill="1"/>
    <xf numFmtId="0" fontId="4" fillId="37" borderId="0" xfId="0" applyFont="1" applyFill="1"/>
    <xf numFmtId="0" fontId="0" fillId="0" borderId="33" xfId="0" applyBorder="1" applyAlignment="1">
      <alignment horizontal="center"/>
    </xf>
    <xf numFmtId="9" fontId="0" fillId="0" borderId="13" xfId="0" applyNumberFormat="1" applyBorder="1" applyAlignment="1">
      <alignment horizontal="center"/>
    </xf>
    <xf numFmtId="44" fontId="3" fillId="0" borderId="25" xfId="1" applyFont="1" applyFill="1" applyBorder="1"/>
    <xf numFmtId="0" fontId="19" fillId="0" borderId="28" xfId="0" applyFont="1" applyBorder="1" applyAlignment="1">
      <alignment horizontal="center" vertical="center"/>
    </xf>
    <xf numFmtId="0" fontId="19" fillId="0" borderId="29" xfId="0" applyFont="1" applyBorder="1" applyAlignment="1">
      <alignment horizontal="center" vertical="center"/>
    </xf>
    <xf numFmtId="0" fontId="19" fillId="0" borderId="30" xfId="0" applyFont="1" applyBorder="1" applyAlignment="1">
      <alignment horizontal="center" vertical="center"/>
    </xf>
    <xf numFmtId="0" fontId="19" fillId="0" borderId="0" xfId="0" applyFont="1" applyAlignment="1">
      <alignment horizontal="center"/>
    </xf>
    <xf numFmtId="0" fontId="19" fillId="0" borderId="28" xfId="0" applyFont="1" applyBorder="1" applyAlignment="1">
      <alignment horizontal="center"/>
    </xf>
    <xf numFmtId="0" fontId="19" fillId="0" borderId="29" xfId="0" applyFont="1" applyBorder="1" applyAlignment="1">
      <alignment horizontal="center"/>
    </xf>
    <xf numFmtId="0" fontId="19" fillId="0" borderId="30" xfId="0" applyFont="1" applyBorder="1" applyAlignment="1">
      <alignment horizontal="center"/>
    </xf>
    <xf numFmtId="0" fontId="19" fillId="0" borderId="24" xfId="0" applyFont="1" applyBorder="1" applyAlignment="1">
      <alignment horizontal="center"/>
    </xf>
    <xf numFmtId="0" fontId="19" fillId="0" borderId="26" xfId="0" applyFont="1" applyBorder="1" applyAlignment="1">
      <alignment horizontal="center"/>
    </xf>
    <xf numFmtId="0" fontId="5" fillId="0" borderId="4" xfId="0" applyFont="1" applyBorder="1" applyAlignment="1">
      <alignment horizontal="right"/>
    </xf>
    <xf numFmtId="0" fontId="26" fillId="4" borderId="0" xfId="0" applyFont="1" applyFill="1" applyAlignment="1">
      <alignment horizontal="center" vertical="center"/>
    </xf>
    <xf numFmtId="0" fontId="27" fillId="11" borderId="0" xfId="0" applyFont="1" applyFill="1" applyAlignment="1">
      <alignment horizontal="center" vertical="center"/>
    </xf>
    <xf numFmtId="0" fontId="3" fillId="0" borderId="25" xfId="0" applyFont="1" applyBorder="1" applyAlignment="1">
      <alignment horizontal="center"/>
    </xf>
    <xf numFmtId="14" fontId="3" fillId="0" borderId="13" xfId="0" applyNumberFormat="1" applyFont="1" applyBorder="1" applyAlignment="1">
      <alignment horizontal="center" vertical="center"/>
    </xf>
    <xf numFmtId="14" fontId="3" fillId="0" borderId="12" xfId="0" applyNumberFormat="1" applyFont="1" applyBorder="1" applyAlignment="1">
      <alignment horizontal="center" vertical="center"/>
    </xf>
    <xf numFmtId="14" fontId="3" fillId="0" borderId="11" xfId="0" applyNumberFormat="1"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44" fontId="14" fillId="12" borderId="15" xfId="1" applyFont="1" applyFill="1" applyBorder="1" applyAlignment="1">
      <alignment horizontal="center" vertical="center" wrapText="1"/>
    </xf>
    <xf numFmtId="44" fontId="14" fillId="12" borderId="16" xfId="1" applyFont="1" applyFill="1" applyBorder="1" applyAlignment="1">
      <alignment horizontal="center" vertical="center" wrapText="1"/>
    </xf>
    <xf numFmtId="44" fontId="14" fillId="12" borderId="17" xfId="1" applyFont="1" applyFill="1" applyBorder="1" applyAlignment="1">
      <alignment horizontal="center" vertical="center" wrapText="1"/>
    </xf>
    <xf numFmtId="0" fontId="14" fillId="12" borderId="13" xfId="0" applyFont="1" applyFill="1" applyBorder="1" applyAlignment="1">
      <alignment horizontal="center" vertical="center"/>
    </xf>
    <xf numFmtId="3" fontId="3" fillId="0" borderId="13" xfId="0" applyNumberFormat="1" applyFont="1" applyBorder="1" applyAlignment="1">
      <alignment horizontal="center" vertical="center"/>
    </xf>
    <xf numFmtId="0" fontId="38" fillId="0" borderId="13" xfId="0" applyFont="1" applyBorder="1" applyAlignment="1">
      <alignment horizontal="center" vertical="center" wrapText="1"/>
    </xf>
    <xf numFmtId="0" fontId="38" fillId="0" borderId="12" xfId="0" applyFont="1" applyBorder="1" applyAlignment="1">
      <alignment horizontal="center" vertical="center" wrapText="1"/>
    </xf>
    <xf numFmtId="0" fontId="38" fillId="0" borderId="11"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2" xfId="0" applyFont="1" applyBorder="1" applyAlignment="1">
      <alignment horizontal="center" vertical="center" wrapText="1"/>
    </xf>
    <xf numFmtId="0" fontId="36" fillId="0" borderId="11" xfId="0" applyFont="1" applyBorder="1" applyAlignment="1">
      <alignment horizontal="center" vertical="center" wrapText="1"/>
    </xf>
    <xf numFmtId="0" fontId="3" fillId="13" borderId="0" xfId="0" applyFont="1" applyFill="1" applyAlignment="1">
      <alignment horizontal="center" wrapText="1"/>
    </xf>
    <xf numFmtId="0" fontId="5" fillId="13" borderId="0" xfId="0" applyFont="1" applyFill="1" applyAlignment="1">
      <alignment horizontal="center" wrapText="1"/>
    </xf>
    <xf numFmtId="0" fontId="2" fillId="2" borderId="0" xfId="0" applyFont="1" applyFill="1" applyAlignment="1">
      <alignment horizontal="center" vertical="center" wrapText="1"/>
    </xf>
    <xf numFmtId="0" fontId="13" fillId="13" borderId="0" xfId="0" applyFont="1" applyFill="1" applyAlignment="1">
      <alignment horizontal="center" wrapText="1"/>
    </xf>
    <xf numFmtId="0" fontId="13" fillId="9" borderId="9" xfId="0" applyFont="1" applyFill="1" applyBorder="1" applyAlignment="1">
      <alignment horizontal="center" vertical="center"/>
    </xf>
    <xf numFmtId="0" fontId="13" fillId="9" borderId="0" xfId="0" applyFont="1" applyFill="1" applyAlignment="1">
      <alignment horizontal="center"/>
    </xf>
  </cellXfs>
  <cellStyles count="46">
    <cellStyle name="Moeda" xfId="1" builtinId="4"/>
    <cellStyle name="Moeda 10" xfId="42" xr:uid="{00000000-0005-0000-0000-000001000000}"/>
    <cellStyle name="Moeda 2" xfId="3" xr:uid="{00000000-0005-0000-0000-000002000000}"/>
    <cellStyle name="Moeda 2 2" xfId="4" xr:uid="{00000000-0005-0000-0000-000003000000}"/>
    <cellStyle name="Moeda 2 3" xfId="5" xr:uid="{00000000-0005-0000-0000-000004000000}"/>
    <cellStyle name="Moeda 2 4" xfId="35" xr:uid="{00000000-0005-0000-0000-000005000000}"/>
    <cellStyle name="Moeda 3" xfId="6" xr:uid="{00000000-0005-0000-0000-000006000000}"/>
    <cellStyle name="Moeda 3 2" xfId="7" xr:uid="{00000000-0005-0000-0000-000007000000}"/>
    <cellStyle name="Moeda 3 3" xfId="36" xr:uid="{00000000-0005-0000-0000-000008000000}"/>
    <cellStyle name="Moeda 4" xfId="8" xr:uid="{00000000-0005-0000-0000-000009000000}"/>
    <cellStyle name="Moeda 4 2" xfId="38" xr:uid="{00000000-0005-0000-0000-00000A000000}"/>
    <cellStyle name="Moeda 5" xfId="9" xr:uid="{00000000-0005-0000-0000-00000B000000}"/>
    <cellStyle name="Moeda 5 2" xfId="40" xr:uid="{00000000-0005-0000-0000-00000C000000}"/>
    <cellStyle name="Moeda 6" xfId="34" xr:uid="{00000000-0005-0000-0000-00000D000000}"/>
    <cellStyle name="Moeda 7" xfId="43" xr:uid="{00000000-0005-0000-0000-00000E000000}"/>
    <cellStyle name="Moeda 8" xfId="45" xr:uid="{00000000-0005-0000-0000-00000F000000}"/>
    <cellStyle name="Normal" xfId="0" builtinId="0"/>
    <cellStyle name="Normal 10" xfId="10" xr:uid="{00000000-0005-0000-0000-000011000000}"/>
    <cellStyle name="Normal 11" xfId="11" xr:uid="{00000000-0005-0000-0000-000012000000}"/>
    <cellStyle name="Normal 12" xfId="12" xr:uid="{00000000-0005-0000-0000-000013000000}"/>
    <cellStyle name="Normal 13" xfId="29" xr:uid="{00000000-0005-0000-0000-000014000000}"/>
    <cellStyle name="Normal 14" xfId="32" xr:uid="{00000000-0005-0000-0000-000015000000}"/>
    <cellStyle name="Normal 15" xfId="44" xr:uid="{00000000-0005-0000-0000-000016000000}"/>
    <cellStyle name="Normal 2" xfId="13" xr:uid="{00000000-0005-0000-0000-000017000000}"/>
    <cellStyle name="Normal 2 2" xfId="14" xr:uid="{00000000-0005-0000-0000-000018000000}"/>
    <cellStyle name="Normal 2 2 2" xfId="30" xr:uid="{00000000-0005-0000-0000-000019000000}"/>
    <cellStyle name="Normal 2 3" xfId="15" xr:uid="{00000000-0005-0000-0000-00001A000000}"/>
    <cellStyle name="Normal 21" xfId="33" xr:uid="{00000000-0005-0000-0000-00001B000000}"/>
    <cellStyle name="Normal 3" xfId="16" xr:uid="{00000000-0005-0000-0000-00001C000000}"/>
    <cellStyle name="Normal 3 2" xfId="17" xr:uid="{00000000-0005-0000-0000-00001D000000}"/>
    <cellStyle name="Normal 4" xfId="18" xr:uid="{00000000-0005-0000-0000-00001E000000}"/>
    <cellStyle name="Normal 4 2" xfId="31" xr:uid="{00000000-0005-0000-0000-00001F000000}"/>
    <cellStyle name="Normal 4 3" xfId="37" xr:uid="{00000000-0005-0000-0000-000020000000}"/>
    <cellStyle name="Normal 5" xfId="19" xr:uid="{00000000-0005-0000-0000-000021000000}"/>
    <cellStyle name="Normal 5 2" xfId="39" xr:uid="{00000000-0005-0000-0000-000022000000}"/>
    <cellStyle name="Normal 6" xfId="20" xr:uid="{00000000-0005-0000-0000-000023000000}"/>
    <cellStyle name="Normal 6 2" xfId="21" xr:uid="{00000000-0005-0000-0000-000024000000}"/>
    <cellStyle name="Normal 7" xfId="22" xr:uid="{00000000-0005-0000-0000-000025000000}"/>
    <cellStyle name="Normal 8" xfId="23" xr:uid="{00000000-0005-0000-0000-000026000000}"/>
    <cellStyle name="Normal 9" xfId="24" xr:uid="{00000000-0005-0000-0000-000027000000}"/>
    <cellStyle name="Porcentagem" xfId="2" builtinId="5"/>
    <cellStyle name="Porcentagem 2" xfId="25" xr:uid="{00000000-0005-0000-0000-000029000000}"/>
    <cellStyle name="Porcentagem 3" xfId="26" xr:uid="{00000000-0005-0000-0000-00002A000000}"/>
    <cellStyle name="Porcentagem 4" xfId="41" xr:uid="{00000000-0005-0000-0000-00002B000000}"/>
    <cellStyle name="Separador de milhares 2" xfId="27" xr:uid="{00000000-0005-0000-0000-00002C000000}"/>
    <cellStyle name="Vírgula 2" xfId="28" xr:uid="{00000000-0005-0000-0000-00002D000000}"/>
  </cellStyles>
  <dxfs count="19">
    <dxf>
      <fill>
        <patternFill patternType="solid">
          <fgColor indexed="64"/>
          <bgColor theme="3" tint="0.59999389629810485"/>
        </patternFill>
      </fill>
    </dxf>
    <dxf>
      <fill>
        <patternFill patternType="solid">
          <fgColor indexed="64"/>
          <bgColor theme="3" tint="0.59999389629810485"/>
        </patternFill>
      </fill>
    </dxf>
    <dxf>
      <fill>
        <patternFill patternType="solid">
          <fgColor indexed="64"/>
          <bgColor theme="3" tint="0.59999389629810485"/>
        </patternFill>
      </fill>
    </dxf>
    <dxf>
      <fill>
        <patternFill patternType="solid">
          <fgColor indexed="64"/>
          <bgColor theme="3" tint="0.59999389629810485"/>
        </patternFill>
      </fill>
    </dxf>
    <dxf>
      <border outline="0">
        <top style="thin">
          <color auto="1"/>
        </top>
      </border>
    </dxf>
    <dxf>
      <border outline="0">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auto="1"/>
        </left>
        <right style="thin">
          <color auto="1"/>
        </right>
        <top/>
        <bottom/>
      </border>
      <protection locked="1" hidden="0"/>
    </dxf>
    <dxf>
      <numFmt numFmtId="32" formatCode="_-&quot;R$&quot;\ * #,##0_-;\-&quot;R$&quot;\ * #,##0_-;_-&quot;R$&quot;\ * &quot;-&quot;_-;_-@_-"/>
    </dxf>
    <dxf>
      <numFmt numFmtId="32" formatCode="_-&quot;R$&quot;\ * #,##0_-;\-&quot;R$&quot;\ * #,##0_-;_-&quot;R$&quot;\ * &quot;-&quot;_-;_-@_-"/>
    </dxf>
    <dxf>
      <font>
        <b/>
      </font>
    </dxf>
    <dxf>
      <font>
        <b/>
        <i val="0"/>
        <strike val="0"/>
        <outline val="0"/>
        <shadow val="0"/>
        <u val="none"/>
        <vertAlign val="baseline"/>
        <sz val="13"/>
        <color theme="1"/>
        <name val="Calibri"/>
        <scheme val="minor"/>
      </font>
      <alignment horizontal="center" vertical="bottom" textRotation="0" wrapText="0" indent="0" justifyLastLine="0" shrinkToFit="0" readingOrder="0"/>
    </dxf>
    <dxf>
      <fill>
        <patternFill patternType="solid">
          <fgColor theme="0" tint="-0.14999847407452621"/>
          <bgColor theme="0" tint="-0.14999847407452621"/>
        </patternFill>
      </fill>
    </dxf>
    <dxf>
      <fill>
        <patternFill patternType="solid">
          <fgColor theme="0" tint="-0.14999847407452621"/>
          <bgColor theme="0" tint="-0.14999847407452621"/>
        </patternFill>
      </fill>
    </dxf>
    <dxf>
      <font>
        <b/>
        <color theme="0"/>
      </font>
      <fill>
        <patternFill patternType="solid">
          <fgColor theme="8"/>
          <bgColor theme="8"/>
        </patternFill>
      </fill>
    </dxf>
    <dxf>
      <font>
        <b/>
        <color theme="0"/>
      </font>
      <fill>
        <patternFill patternType="solid">
          <fgColor theme="8"/>
          <bgColor theme="8"/>
        </patternFill>
      </fill>
    </dxf>
    <dxf>
      <border>
        <top style="double">
          <color theme="1"/>
        </top>
      </border>
    </dxf>
    <dxf>
      <font>
        <b/>
        <i val="0"/>
        <color theme="0"/>
      </font>
      <fill>
        <patternFill patternType="solid">
          <fgColor rgb="FF005A3C"/>
          <bgColor rgb="FF005A3C"/>
        </patternFill>
      </fill>
      <border>
        <bottom style="medium">
          <color theme="1"/>
        </bottom>
      </border>
    </dxf>
    <dxf>
      <font>
        <color theme="1"/>
      </font>
      <border>
        <top style="medium">
          <color theme="1"/>
        </top>
        <bottom style="medium">
          <color theme="1"/>
        </bottom>
      </border>
    </dxf>
    <dxf>
      <font>
        <b/>
        <i val="0"/>
        <color theme="0"/>
      </font>
      <fill>
        <patternFill>
          <bgColor rgb="FF005A3C"/>
        </patternFill>
      </fill>
    </dxf>
  </dxfs>
  <tableStyles count="2" defaultTableStyle="TableStyleMedium2" defaultPivotStyle="PivotStyleLight16">
    <tableStyle name="Estilo de Tabela 1" pivot="0" count="1" xr9:uid="{00000000-0011-0000-FFFF-FFFF00000000}">
      <tableStyleElement type="headerRow" dxfId="18"/>
    </tableStyle>
    <tableStyle name="TableStyleMedium20 2" pivot="0" count="7" xr9:uid="{00000000-0011-0000-FFFF-FFFF01000000}">
      <tableStyleElement type="wholeTable" dxfId="17"/>
      <tableStyleElement type="headerRow" dxfId="16"/>
      <tableStyleElement type="totalRow" dxfId="15"/>
      <tableStyleElement type="firstColumn" dxfId="14"/>
      <tableStyleElement type="lastColumn" dxfId="13"/>
      <tableStyleElement type="firstRowStripe" dxfId="12"/>
      <tableStyleElement type="firstColumnStripe" dxfId="1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OPLADI/CPO/Agentes%20de%20Planejamento/2019/Planilha%20dos%20APs%20-%20backups%20e%20testes/AEOs/2019.02.11/ACI/D0%20-%20AC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PROPLADI\CPO\Agentes%20de%20Planejamento\2019\Planilha%20dos%20APs%20-%20backups%20e%20testes\AEOs\2019.02.11\ACI\D0%20-%20AC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ROPLADI/CPO/Or&#231;amento/2016/Or&#231;amento%202016/Modelo%20PLANILHA%20DE%20PREVIS&#195;O%20OR&#199;AMENT&#193;RIA%20%202016%20-%20DESPESAS%20DE%20USO%20COMUM.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PROPLADI\CPO\Or&#231;amento\2016\Or&#231;amento%202016\Modelo%20PLANILHA%20DE%20PREVIS&#195;O%20OR&#199;AMENT&#193;RIA%20%202016%20-%20DESPESAS%20DE%20USO%20COMUM.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fabc\share\PROPLADI\propladi\CPO\Execu&#231;&#227;o%20Or&#231;ament&#225;ria\2025\Distribui&#231;&#227;o%20Or&#231;ament&#225;ria\Planilh&#227;o%20da%20distribui&#231;&#227;o%202025%20-%20PROPOSTA%206%20-%20DANIEL%20-%20COM%20RAP.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ufabc.ufabc.int.br\share\PROPLADI\propladi\TODA%20PROPLADI\GABINETE%20-%20Leonel\CPO\Or&#231;amento%202024\or&#231;amento%20das%20AEO\Distribui&#231;&#227;o%20or&#231;ament&#225;ria%20AEO%20202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PROPLADI\propladi\CPO\Execu&#231;&#227;o%20Or&#231;ament&#225;ria\2025\Distribui&#231;&#227;o%20Or&#231;ament&#225;ria\Planilha%20dos%20APs\PLANILHA_INFORMACOES_AEO_2025_APs_-_31-03-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Execução - Custeio"/>
      <sheetName val="2. Execução - Investimento"/>
      <sheetName val="3. Diárias"/>
      <sheetName val="4. Remanejamentos - Custeio"/>
      <sheetName val="5. Remanejamentos -Investimento"/>
      <sheetName val="6. Planejamento x Execução"/>
      <sheetName val="7. Execução - Custeio"/>
      <sheetName val="8. Execução - Investimento"/>
      <sheetName val="9. Diárias"/>
      <sheetName val="10. Pré-Empenhos"/>
      <sheetName val="11. Empenhos"/>
    </sheetNames>
    <sheetDataSet>
      <sheetData sheetId="0">
        <row r="6">
          <cell r="B6" t="str">
            <v>D0</v>
          </cell>
        </row>
      </sheetData>
      <sheetData sheetId="1">
        <row r="9">
          <cell r="I9">
            <v>0</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Execução - Custeio"/>
      <sheetName val="2. Execução - Investimento"/>
      <sheetName val="3. Diárias"/>
      <sheetName val="4. Remanejamentos - Custeio"/>
      <sheetName val="5. Remanejamentos -Investimento"/>
      <sheetName val="6. Planejamento x Execução"/>
      <sheetName val="7. Execução - Custeio"/>
      <sheetName val="8. Execução - Investimento"/>
      <sheetName val="9. Diárias"/>
      <sheetName val="10. Pré-Empenhos"/>
      <sheetName val="11. Empenhos"/>
    </sheetNames>
    <sheetDataSet>
      <sheetData sheetId="0">
        <row r="6">
          <cell r="B6" t="str">
            <v>D0</v>
          </cell>
        </row>
      </sheetData>
      <sheetData sheetId="1">
        <row r="9">
          <cell r="I9">
            <v>0</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OSTA 2016"/>
    </sheetNames>
    <sheetDataSet>
      <sheetData sheetId="0">
        <row r="90">
          <cell r="A90" t="str">
            <v xml:space="preserve">105 - RECURSOS DO TESOURO </v>
          </cell>
        </row>
        <row r="91">
          <cell r="A91" t="str">
            <v>250 - RECURSOS PRÓPRIOS</v>
          </cell>
        </row>
        <row r="92">
          <cell r="A92" t="str">
            <v>281 - RECURSOS DE CONVÊNIOS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OSTA 2016"/>
    </sheetNames>
    <sheetDataSet>
      <sheetData sheetId="0">
        <row r="90">
          <cell r="A90" t="str">
            <v xml:space="preserve">105 - RECURSOS DO TESOURO </v>
          </cell>
        </row>
        <row r="91">
          <cell r="A91" t="str">
            <v>250 - RECURSOS PRÓPRIOS</v>
          </cell>
        </row>
        <row r="92">
          <cell r="A92" t="str">
            <v>281 - RECURSOS DE CONVÊNIOS</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stimento"/>
      <sheetName val="Proposta  2025"/>
      <sheetName val="Receita"/>
      <sheetName val="Proposta oficial 2022"/>
    </sheetNames>
    <sheetDataSet>
      <sheetData sheetId="0"/>
      <sheetData sheetId="1"/>
      <sheetData sheetId="2">
        <row r="21">
          <cell r="A21">
            <v>61135864</v>
          </cell>
        </row>
      </sheetData>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stimento"/>
      <sheetName val="Custeio (2024)"/>
      <sheetName val="Proposta  2024"/>
      <sheetName val="Origem dos recursos"/>
      <sheetName val="Planilha1"/>
      <sheetName val="Proposta oficial 2022"/>
    </sheetNames>
    <sheetDataSet>
      <sheetData sheetId="0"/>
      <sheetData sheetId="1">
        <row r="42">
          <cell r="B42" t="str">
            <v>A0</v>
          </cell>
          <cell r="C42">
            <v>2989872.88</v>
          </cell>
        </row>
        <row r="43">
          <cell r="C43" t="str">
            <v>Soma TOTAL</v>
          </cell>
        </row>
        <row r="44">
          <cell r="B44"/>
          <cell r="C44">
            <v>283592.39450582326</v>
          </cell>
        </row>
        <row r="45">
          <cell r="B45" t="str">
            <v>A1</v>
          </cell>
          <cell r="C45">
            <v>560700</v>
          </cell>
        </row>
        <row r="46">
          <cell r="C46" t="str">
            <v>Soma TOTAL</v>
          </cell>
        </row>
        <row r="47">
          <cell r="B47"/>
          <cell r="C47">
            <v>111165.59439249543</v>
          </cell>
        </row>
        <row r="48">
          <cell r="B48" t="str">
            <v>B0</v>
          </cell>
          <cell r="C48">
            <v>227500</v>
          </cell>
        </row>
        <row r="49">
          <cell r="C49" t="str">
            <v>Soma TOTAL</v>
          </cell>
        </row>
        <row r="50">
          <cell r="B50"/>
          <cell r="C50">
            <v>2306.4730552301512</v>
          </cell>
        </row>
        <row r="51">
          <cell r="B51" t="str">
            <v>B1</v>
          </cell>
          <cell r="C51">
            <v>7200</v>
          </cell>
        </row>
        <row r="52">
          <cell r="C52" t="str">
            <v>Soma TOTAL</v>
          </cell>
        </row>
        <row r="53">
          <cell r="B53"/>
          <cell r="C53">
            <v>1121.2021796257679</v>
          </cell>
        </row>
        <row r="54">
          <cell r="B54" t="str">
            <v>B3</v>
          </cell>
          <cell r="C54">
            <v>3500</v>
          </cell>
        </row>
        <row r="55">
          <cell r="C55" t="str">
            <v>Soma TOTAL</v>
          </cell>
        </row>
        <row r="56">
          <cell r="B56"/>
          <cell r="C56">
            <v>3907.0628456463101</v>
          </cell>
        </row>
        <row r="57">
          <cell r="B57" t="str">
            <v>C0</v>
          </cell>
          <cell r="C57">
            <v>12196.48</v>
          </cell>
        </row>
        <row r="58">
          <cell r="C58" t="str">
            <v>Soma TOTAL</v>
          </cell>
        </row>
        <row r="59">
          <cell r="B59"/>
          <cell r="C59">
            <v>136982.33171186238</v>
          </cell>
        </row>
        <row r="60">
          <cell r="B60" t="str">
            <v>D0</v>
          </cell>
          <cell r="C60">
            <v>404022.8</v>
          </cell>
        </row>
        <row r="61">
          <cell r="C61" t="str">
            <v>Soma TOTAL</v>
          </cell>
        </row>
        <row r="62">
          <cell r="B62"/>
          <cell r="C62">
            <v>138040.96850339198</v>
          </cell>
        </row>
        <row r="63">
          <cell r="B63" t="str">
            <v>E5</v>
          </cell>
          <cell r="C63">
            <v>299246.87</v>
          </cell>
        </row>
        <row r="64">
          <cell r="C64" t="str">
            <v>Soma TOTAL</v>
          </cell>
        </row>
        <row r="65">
          <cell r="B65"/>
          <cell r="C65">
            <v>40455.537388736862</v>
          </cell>
        </row>
        <row r="66">
          <cell r="B66" t="str">
            <v>D2</v>
          </cell>
          <cell r="C66">
            <v>110800</v>
          </cell>
        </row>
        <row r="67">
          <cell r="C67" t="str">
            <v>Soma TOTAL</v>
          </cell>
        </row>
        <row r="68">
          <cell r="B68"/>
          <cell r="C68">
            <v>67656.542953417767</v>
          </cell>
        </row>
        <row r="69">
          <cell r="B69" t="str">
            <v>D3</v>
          </cell>
          <cell r="C69">
            <v>211200</v>
          </cell>
        </row>
        <row r="70">
          <cell r="B70">
            <v>0</v>
          </cell>
          <cell r="C70" t="str">
            <v>Soma TOTAL</v>
          </cell>
        </row>
        <row r="71">
          <cell r="B71"/>
          <cell r="C71">
            <v>19625594.04599794</v>
          </cell>
        </row>
        <row r="72">
          <cell r="B72" t="str">
            <v>E0</v>
          </cell>
          <cell r="C72">
            <v>33357634.219999999</v>
          </cell>
        </row>
        <row r="73">
          <cell r="C73" t="str">
            <v>Soma TOTAL</v>
          </cell>
        </row>
        <row r="74">
          <cell r="B74"/>
          <cell r="C74">
            <v>39671.336549958607</v>
          </cell>
        </row>
        <row r="75">
          <cell r="B75" t="str">
            <v>E1</v>
          </cell>
          <cell r="C75">
            <v>86000</v>
          </cell>
        </row>
        <row r="76">
          <cell r="C76" t="str">
            <v>Soma TOTAL</v>
          </cell>
        </row>
        <row r="77">
          <cell r="B77"/>
          <cell r="C77">
            <v>213476.89500074624</v>
          </cell>
        </row>
        <row r="78">
          <cell r="B78" t="str">
            <v>B4</v>
          </cell>
          <cell r="C78">
            <v>340000</v>
          </cell>
        </row>
        <row r="79">
          <cell r="C79" t="str">
            <v>Soma TOTAL</v>
          </cell>
        </row>
        <row r="80">
          <cell r="B80"/>
          <cell r="C80">
            <v>611558.97799175826</v>
          </cell>
        </row>
        <row r="81">
          <cell r="B81" t="str">
            <v>E4</v>
          </cell>
          <cell r="C81">
            <v>1325744.8999999999</v>
          </cell>
        </row>
        <row r="82">
          <cell r="C82" t="str">
            <v>Soma TOTAL</v>
          </cell>
        </row>
        <row r="83">
          <cell r="B83"/>
          <cell r="C83">
            <v>153713.03031656222</v>
          </cell>
        </row>
        <row r="84">
          <cell r="B84" t="str">
            <v>F0</v>
          </cell>
          <cell r="C84">
            <v>270578.66000000003</v>
          </cell>
        </row>
        <row r="85">
          <cell r="C85" t="str">
            <v>Soma TOTAL</v>
          </cell>
        </row>
        <row r="86">
          <cell r="B86"/>
          <cell r="C86">
            <v>108393.06924113068</v>
          </cell>
        </row>
        <row r="87">
          <cell r="B87" t="str">
            <v>F7</v>
          </cell>
          <cell r="C87">
            <v>172635.28</v>
          </cell>
        </row>
        <row r="88">
          <cell r="C88" t="str">
            <v>Soma TOTAL</v>
          </cell>
        </row>
        <row r="89">
          <cell r="B89"/>
          <cell r="C89">
            <v>117960.31434872966</v>
          </cell>
        </row>
        <row r="90">
          <cell r="B90" t="str">
            <v>G0</v>
          </cell>
          <cell r="C90">
            <v>241283.62</v>
          </cell>
        </row>
        <row r="91">
          <cell r="C91" t="str">
            <v>Soma TOTAL</v>
          </cell>
        </row>
        <row r="92">
          <cell r="B92"/>
          <cell r="C92">
            <v>115176.72453356939</v>
          </cell>
        </row>
        <row r="93">
          <cell r="B93" t="str">
            <v>G7</v>
          </cell>
          <cell r="C93">
            <v>183439.46</v>
          </cell>
        </row>
        <row r="94">
          <cell r="C94" t="str">
            <v>Soma TOTAL</v>
          </cell>
        </row>
        <row r="95">
          <cell r="B95"/>
          <cell r="C95">
            <v>86021.834655687853</v>
          </cell>
        </row>
        <row r="96">
          <cell r="B96" t="str">
            <v>H0</v>
          </cell>
          <cell r="C96">
            <v>188530</v>
          </cell>
        </row>
        <row r="97">
          <cell r="C97" t="str">
            <v>Soma TOTAL</v>
          </cell>
        </row>
        <row r="98">
          <cell r="B98"/>
          <cell r="C98">
            <v>293149.55776342307</v>
          </cell>
        </row>
        <row r="99">
          <cell r="B99" t="str">
            <v>H7</v>
          </cell>
          <cell r="C99">
            <v>561396.6</v>
          </cell>
        </row>
        <row r="100">
          <cell r="C100" t="str">
            <v>Soma TOTAL</v>
          </cell>
        </row>
        <row r="101">
          <cell r="B101"/>
          <cell r="C101">
            <v>1243475.4268836731</v>
          </cell>
        </row>
        <row r="102">
          <cell r="B102" t="str">
            <v>I0</v>
          </cell>
          <cell r="C102">
            <v>2065954.92</v>
          </cell>
        </row>
        <row r="103">
          <cell r="C103" t="str">
            <v>Soma TOTAL</v>
          </cell>
        </row>
        <row r="104">
          <cell r="B104"/>
          <cell r="C104">
            <v>1085159.6389169598</v>
          </cell>
        </row>
        <row r="105">
          <cell r="B105" t="str">
            <v>J0</v>
          </cell>
          <cell r="C105">
            <v>2770200.91</v>
          </cell>
        </row>
        <row r="106">
          <cell r="C106" t="str">
            <v>Soma TOTAL</v>
          </cell>
        </row>
        <row r="107">
          <cell r="B107"/>
          <cell r="C107">
            <v>177218.20573231482</v>
          </cell>
        </row>
        <row r="108">
          <cell r="B108" t="str">
            <v>J1</v>
          </cell>
          <cell r="C108">
            <v>435533.89999999997</v>
          </cell>
        </row>
        <row r="109">
          <cell r="C109" t="str">
            <v>Soma TOTAL</v>
          </cell>
        </row>
        <row r="110">
          <cell r="B110"/>
          <cell r="C110">
            <v>219328.14139019765</v>
          </cell>
        </row>
        <row r="111">
          <cell r="B111" t="str">
            <v>J2</v>
          </cell>
          <cell r="C111">
            <v>475462.18</v>
          </cell>
        </row>
        <row r="112">
          <cell r="C112" t="str">
            <v>Soma TOTAL</v>
          </cell>
        </row>
        <row r="113">
          <cell r="B113"/>
          <cell r="C113">
            <v>136107.53773697035</v>
          </cell>
        </row>
        <row r="114">
          <cell r="B114" t="str">
            <v>K0</v>
          </cell>
          <cell r="C114">
            <v>1423000</v>
          </cell>
        </row>
        <row r="115">
          <cell r="B115">
            <v>10462.759999999776</v>
          </cell>
          <cell r="C115" t="str">
            <v>Soma TOTAL</v>
          </cell>
        </row>
        <row r="116">
          <cell r="B116"/>
          <cell r="C116">
            <v>766870.256516036</v>
          </cell>
        </row>
        <row r="117">
          <cell r="B117" t="str">
            <v>K1</v>
          </cell>
          <cell r="C117">
            <v>2367500</v>
          </cell>
        </row>
        <row r="118">
          <cell r="C118" t="str">
            <v>Soma TOTAL</v>
          </cell>
        </row>
        <row r="119">
          <cell r="B119"/>
          <cell r="C119">
            <v>10477.592723950414</v>
          </cell>
        </row>
        <row r="120">
          <cell r="B120" t="str">
            <v>L0</v>
          </cell>
          <cell r="C120">
            <v>32707.37</v>
          </cell>
        </row>
        <row r="121">
          <cell r="B121">
            <v>0</v>
          </cell>
          <cell r="C121" t="str">
            <v>Soma TOTAL</v>
          </cell>
        </row>
        <row r="122">
          <cell r="B122"/>
          <cell r="C122">
            <v>0</v>
          </cell>
        </row>
        <row r="123">
          <cell r="B123" t="str">
            <v>M0</v>
          </cell>
          <cell r="C123">
            <v>0</v>
          </cell>
        </row>
        <row r="124">
          <cell r="B124"/>
          <cell r="C124" t="str">
            <v>Soma TOTAL</v>
          </cell>
        </row>
        <row r="125">
          <cell r="B125"/>
          <cell r="C125">
            <v>375919.59779963107</v>
          </cell>
        </row>
        <row r="126">
          <cell r="B126" t="str">
            <v>N0</v>
          </cell>
          <cell r="C126">
            <v>1058910.2799999998</v>
          </cell>
        </row>
        <row r="127">
          <cell r="B127">
            <v>0</v>
          </cell>
          <cell r="C127" t="str">
            <v>Soma TOTAL</v>
          </cell>
        </row>
        <row r="128">
          <cell r="B128"/>
          <cell r="C128">
            <v>4876806.7945572417</v>
          </cell>
        </row>
        <row r="129">
          <cell r="B129" t="str">
            <v>P0</v>
          </cell>
          <cell r="C129">
            <v>8030859.25</v>
          </cell>
        </row>
        <row r="130">
          <cell r="C130" t="str">
            <v>Soma TOTAL</v>
          </cell>
        </row>
        <row r="131">
          <cell r="B131"/>
          <cell r="C131">
            <v>445046.63213686127</v>
          </cell>
        </row>
        <row r="132">
          <cell r="B132" t="str">
            <v>Q0</v>
          </cell>
          <cell r="C132">
            <v>2636006.1799999997</v>
          </cell>
        </row>
        <row r="133">
          <cell r="C133" t="str">
            <v>Soma TOTAL</v>
          </cell>
        </row>
        <row r="134">
          <cell r="B134"/>
          <cell r="C134">
            <v>1590727.8928632047</v>
          </cell>
        </row>
        <row r="135">
          <cell r="B135" t="str">
            <v>R0</v>
          </cell>
          <cell r="C135">
            <v>7426088.4399999995</v>
          </cell>
        </row>
        <row r="136">
          <cell r="C136" t="str">
            <v>Soma TOTAL</v>
          </cell>
        </row>
        <row r="137">
          <cell r="B137"/>
          <cell r="C137">
            <v>280406.59705007111</v>
          </cell>
        </row>
        <row r="138">
          <cell r="B138" t="str">
            <v>R2</v>
          </cell>
          <cell r="C138">
            <v>786963.06</v>
          </cell>
        </row>
        <row r="139">
          <cell r="C139" t="str">
            <v>Soma TOTAL</v>
          </cell>
        </row>
        <row r="140">
          <cell r="B140"/>
          <cell r="C140">
            <v>758259.60137493536</v>
          </cell>
        </row>
        <row r="141">
          <cell r="B141" t="str">
            <v>S0</v>
          </cell>
          <cell r="C141">
            <v>4216315.76</v>
          </cell>
        </row>
        <row r="142">
          <cell r="C142" t="str">
            <v>Soma TOTAL</v>
          </cell>
        </row>
        <row r="143">
          <cell r="B143"/>
          <cell r="C143">
            <v>109198.94170073587</v>
          </cell>
        </row>
        <row r="144">
          <cell r="B144" t="str">
            <v>T0</v>
          </cell>
          <cell r="C144">
            <v>217856.8</v>
          </cell>
        </row>
        <row r="145">
          <cell r="C145" t="str">
            <v>Soma TOTAL</v>
          </cell>
        </row>
        <row r="146">
          <cell r="B146"/>
          <cell r="C146">
            <v>55922.870118517851</v>
          </cell>
        </row>
        <row r="147">
          <cell r="B147" t="str">
            <v>U0</v>
          </cell>
          <cell r="C147">
            <v>196032.19</v>
          </cell>
        </row>
        <row r="148">
          <cell r="C148" t="str">
            <v>Soma TOTAL</v>
          </cell>
        </row>
        <row r="149">
          <cell r="B149"/>
          <cell r="C149">
            <v>376540.01957460458</v>
          </cell>
        </row>
        <row r="150">
          <cell r="B150" t="str">
            <v>V0</v>
          </cell>
          <cell r="C150">
            <v>2380551.2400000002</v>
          </cell>
        </row>
        <row r="151">
          <cell r="B151">
            <v>3294819.29</v>
          </cell>
          <cell r="C151" t="str">
            <v>Soma TOTAL</v>
          </cell>
        </row>
        <row r="152">
          <cell r="B152"/>
          <cell r="C152">
            <v>100459.71529446883</v>
          </cell>
        </row>
        <row r="153">
          <cell r="B153" t="str">
            <v>V4</v>
          </cell>
          <cell r="C153">
            <v>160000</v>
          </cell>
        </row>
        <row r="154">
          <cell r="C154" t="str">
            <v>Soma TOTAL</v>
          </cell>
        </row>
        <row r="155">
          <cell r="B155"/>
          <cell r="C155">
            <v>321264.59553516109</v>
          </cell>
        </row>
        <row r="156">
          <cell r="B156" t="str">
            <v>V2</v>
          </cell>
          <cell r="C156">
            <v>1002875.4</v>
          </cell>
        </row>
        <row r="157">
          <cell r="C157" t="str">
            <v>Soma TOTAL</v>
          </cell>
        </row>
        <row r="158">
          <cell r="B158"/>
          <cell r="C158">
            <v>5882061.8508735616</v>
          </cell>
        </row>
        <row r="159">
          <cell r="B159" t="str">
            <v>M1</v>
          </cell>
          <cell r="C159">
            <v>9507649.4800000004</v>
          </cell>
        </row>
        <row r="160">
          <cell r="C160" t="str">
            <v>Soma TOTAL</v>
          </cell>
        </row>
        <row r="161">
          <cell r="B161"/>
          <cell r="C161">
            <v>0</v>
          </cell>
        </row>
        <row r="162">
          <cell r="B162" t="str">
            <v>Z0</v>
          </cell>
          <cell r="C162">
            <v>0</v>
          </cell>
        </row>
        <row r="168">
          <cell r="B168" t="str">
            <v>A0</v>
          </cell>
          <cell r="C168">
            <v>1085131.197285166</v>
          </cell>
        </row>
        <row r="169">
          <cell r="C169">
            <v>2989872.88</v>
          </cell>
        </row>
        <row r="170">
          <cell r="C170" t="str">
            <v>Soma TOTAL</v>
          </cell>
        </row>
        <row r="171">
          <cell r="B171" t="str">
            <v>A1</v>
          </cell>
          <cell r="C171">
            <v>283592.39450582326</v>
          </cell>
        </row>
        <row r="172">
          <cell r="C172">
            <v>560700</v>
          </cell>
        </row>
        <row r="173">
          <cell r="C173" t="str">
            <v>Soma TOTAL</v>
          </cell>
        </row>
        <row r="174">
          <cell r="B174" t="str">
            <v>B0</v>
          </cell>
          <cell r="C174">
            <v>111165.59439249543</v>
          </cell>
        </row>
        <row r="175">
          <cell r="C175">
            <v>227500</v>
          </cell>
        </row>
        <row r="176">
          <cell r="C176" t="str">
            <v>Soma TOTAL</v>
          </cell>
        </row>
        <row r="177">
          <cell r="B177" t="str">
            <v>B1</v>
          </cell>
          <cell r="C177">
            <v>2306.4730552301512</v>
          </cell>
        </row>
        <row r="178">
          <cell r="C178">
            <v>7200</v>
          </cell>
        </row>
        <row r="179">
          <cell r="C179" t="str">
            <v>Soma TOTAL</v>
          </cell>
        </row>
        <row r="180">
          <cell r="B180" t="str">
            <v>B3</v>
          </cell>
          <cell r="C180">
            <v>1121.2021796257679</v>
          </cell>
        </row>
        <row r="181">
          <cell r="C181">
            <v>3500</v>
          </cell>
        </row>
        <row r="182">
          <cell r="C182" t="str">
            <v>Soma TOTAL</v>
          </cell>
        </row>
        <row r="183">
          <cell r="B183" t="str">
            <v>C0</v>
          </cell>
          <cell r="C183">
            <v>3907.0628456463101</v>
          </cell>
        </row>
        <row r="184">
          <cell r="C184">
            <v>12196.48</v>
          </cell>
        </row>
        <row r="185">
          <cell r="C185" t="str">
            <v>Soma TOTAL</v>
          </cell>
        </row>
        <row r="186">
          <cell r="B186" t="str">
            <v>D0</v>
          </cell>
          <cell r="C186">
            <v>136982.33171186238</v>
          </cell>
        </row>
        <row r="187">
          <cell r="C187">
            <v>404022.8</v>
          </cell>
        </row>
        <row r="188">
          <cell r="C188" t="str">
            <v>Soma TOTAL</v>
          </cell>
        </row>
        <row r="189">
          <cell r="B189" t="str">
            <v>E5</v>
          </cell>
          <cell r="C189">
            <v>138040.96850339198</v>
          </cell>
        </row>
        <row r="190">
          <cell r="C190">
            <v>299246.87</v>
          </cell>
        </row>
        <row r="191">
          <cell r="C191" t="str">
            <v>Soma TOTAL</v>
          </cell>
        </row>
        <row r="192">
          <cell r="B192" t="str">
            <v>D2</v>
          </cell>
          <cell r="C192">
            <v>40455.537388736862</v>
          </cell>
        </row>
        <row r="193">
          <cell r="C193">
            <v>110800</v>
          </cell>
        </row>
        <row r="194">
          <cell r="C194" t="str">
            <v>Soma TOTAL</v>
          </cell>
        </row>
        <row r="195">
          <cell r="B195" t="str">
            <v>D3</v>
          </cell>
          <cell r="C195">
            <v>67656.542953417767</v>
          </cell>
        </row>
        <row r="196">
          <cell r="B196">
            <v>0</v>
          </cell>
          <cell r="C196">
            <v>211200</v>
          </cell>
        </row>
        <row r="197">
          <cell r="C197" t="str">
            <v>Soma TOTAL</v>
          </cell>
        </row>
        <row r="198">
          <cell r="B198" t="str">
            <v>E0</v>
          </cell>
          <cell r="C198">
            <v>19625594.04599794</v>
          </cell>
        </row>
        <row r="199">
          <cell r="C199">
            <v>33357634.219999999</v>
          </cell>
        </row>
        <row r="200">
          <cell r="C200" t="str">
            <v>Soma TOTAL</v>
          </cell>
        </row>
        <row r="201">
          <cell r="B201" t="str">
            <v>E1</v>
          </cell>
          <cell r="C201">
            <v>39671.336549958607</v>
          </cell>
        </row>
        <row r="202">
          <cell r="C202">
            <v>86000</v>
          </cell>
        </row>
        <row r="203">
          <cell r="C203" t="str">
            <v>Soma TOTAL</v>
          </cell>
        </row>
        <row r="204">
          <cell r="B204" t="str">
            <v>B4</v>
          </cell>
          <cell r="C204">
            <v>213476.89500074624</v>
          </cell>
        </row>
        <row r="205">
          <cell r="C205">
            <v>340000</v>
          </cell>
        </row>
        <row r="206">
          <cell r="C206" t="str">
            <v>Soma TOTAL</v>
          </cell>
        </row>
        <row r="207">
          <cell r="B207" t="str">
            <v>E4</v>
          </cell>
          <cell r="C207">
            <v>611558.97799175826</v>
          </cell>
        </row>
        <row r="208">
          <cell r="C208">
            <v>1325744.8999999999</v>
          </cell>
        </row>
        <row r="209">
          <cell r="C209" t="str">
            <v>Soma TOTAL</v>
          </cell>
        </row>
        <row r="210">
          <cell r="B210" t="str">
            <v>F0</v>
          </cell>
          <cell r="C210">
            <v>153713.03031656222</v>
          </cell>
        </row>
        <row r="211">
          <cell r="C211">
            <v>270578.66000000003</v>
          </cell>
        </row>
        <row r="212">
          <cell r="C212" t="str">
            <v>Soma TOTAL</v>
          </cell>
        </row>
        <row r="213">
          <cell r="B213" t="str">
            <v>F7</v>
          </cell>
          <cell r="C213">
            <v>108393.06924113068</v>
          </cell>
        </row>
        <row r="214">
          <cell r="C214">
            <v>172635.28</v>
          </cell>
        </row>
        <row r="215">
          <cell r="C215" t="str">
            <v>Soma TOTAL</v>
          </cell>
        </row>
        <row r="216">
          <cell r="B216" t="str">
            <v>G0</v>
          </cell>
          <cell r="C216">
            <v>117960.31434872966</v>
          </cell>
        </row>
        <row r="217">
          <cell r="C217">
            <v>241283.62</v>
          </cell>
        </row>
        <row r="218">
          <cell r="C218" t="str">
            <v>Soma TOTAL</v>
          </cell>
        </row>
        <row r="219">
          <cell r="B219" t="str">
            <v>G7</v>
          </cell>
          <cell r="C219">
            <v>115176.72453356939</v>
          </cell>
        </row>
        <row r="220">
          <cell r="C220">
            <v>183439.46</v>
          </cell>
        </row>
        <row r="221">
          <cell r="C221" t="str">
            <v>Soma TOTAL</v>
          </cell>
        </row>
        <row r="222">
          <cell r="B222" t="str">
            <v>H0</v>
          </cell>
          <cell r="C222">
            <v>86021.834655687853</v>
          </cell>
        </row>
        <row r="223">
          <cell r="C223">
            <v>188530</v>
          </cell>
        </row>
        <row r="224">
          <cell r="C224" t="str">
            <v>Soma TOTAL</v>
          </cell>
        </row>
        <row r="225">
          <cell r="B225" t="str">
            <v>H7</v>
          </cell>
          <cell r="C225">
            <v>293149.55776342307</v>
          </cell>
        </row>
        <row r="226">
          <cell r="C226">
            <v>561396.6</v>
          </cell>
        </row>
        <row r="227">
          <cell r="C227" t="str">
            <v>Soma TOTAL</v>
          </cell>
        </row>
        <row r="228">
          <cell r="B228" t="str">
            <v>I0</v>
          </cell>
          <cell r="C228">
            <v>1243475.4268836731</v>
          </cell>
        </row>
        <row r="229">
          <cell r="C229">
            <v>2065954.92</v>
          </cell>
        </row>
        <row r="230">
          <cell r="C230" t="str">
            <v>Soma TOTAL</v>
          </cell>
        </row>
        <row r="231">
          <cell r="B231" t="str">
            <v>J0</v>
          </cell>
          <cell r="C231">
            <v>1085159.6389169598</v>
          </cell>
        </row>
        <row r="232">
          <cell r="C232">
            <v>2770200.91</v>
          </cell>
        </row>
        <row r="233">
          <cell r="C233" t="str">
            <v>Soma TOTAL</v>
          </cell>
        </row>
        <row r="234">
          <cell r="B234" t="str">
            <v>J1</v>
          </cell>
          <cell r="C234">
            <v>177218.20573231482</v>
          </cell>
        </row>
        <row r="235">
          <cell r="C235">
            <v>435533.89999999997</v>
          </cell>
        </row>
        <row r="236">
          <cell r="C236" t="str">
            <v>Soma TOTAL</v>
          </cell>
        </row>
        <row r="237">
          <cell r="B237" t="str">
            <v>J2</v>
          </cell>
          <cell r="C237">
            <v>219328.14139019765</v>
          </cell>
        </row>
        <row r="238">
          <cell r="C238">
            <v>475462.18</v>
          </cell>
        </row>
        <row r="239">
          <cell r="C239" t="str">
            <v>Soma TOTAL</v>
          </cell>
        </row>
        <row r="240">
          <cell r="B240" t="str">
            <v>K0</v>
          </cell>
          <cell r="C240">
            <v>136107.53773697035</v>
          </cell>
        </row>
        <row r="241">
          <cell r="B241">
            <v>10462.759999999776</v>
          </cell>
          <cell r="C241">
            <v>1423000</v>
          </cell>
        </row>
        <row r="242">
          <cell r="C242" t="str">
            <v>Soma TOTAL</v>
          </cell>
        </row>
        <row r="243">
          <cell r="B243" t="str">
            <v>K1</v>
          </cell>
          <cell r="C243">
            <v>766870.256516036</v>
          </cell>
        </row>
        <row r="244">
          <cell r="C244">
            <v>2367500</v>
          </cell>
        </row>
        <row r="245">
          <cell r="C245" t="str">
            <v>Soma TOTAL</v>
          </cell>
        </row>
        <row r="246">
          <cell r="B246" t="str">
            <v>L0</v>
          </cell>
          <cell r="C246">
            <v>10477.592723950414</v>
          </cell>
        </row>
        <row r="247">
          <cell r="B247">
            <v>0</v>
          </cell>
          <cell r="C247">
            <v>32707.37</v>
          </cell>
        </row>
        <row r="248">
          <cell r="C248" t="str">
            <v>Soma TOTAL</v>
          </cell>
        </row>
        <row r="249">
          <cell r="B249" t="str">
            <v>M0</v>
          </cell>
          <cell r="C249">
            <v>0</v>
          </cell>
        </row>
        <row r="250">
          <cell r="C250">
            <v>0</v>
          </cell>
        </row>
        <row r="251">
          <cell r="C251" t="str">
            <v>Soma TOTAL</v>
          </cell>
        </row>
        <row r="252">
          <cell r="B252" t="str">
            <v>N0</v>
          </cell>
          <cell r="C252">
            <v>375919.59779963107</v>
          </cell>
        </row>
        <row r="253">
          <cell r="B253">
            <v>0</v>
          </cell>
          <cell r="C253">
            <v>1058910.2799999998</v>
          </cell>
        </row>
        <row r="254">
          <cell r="C254" t="str">
            <v>Soma TOTAL</v>
          </cell>
        </row>
        <row r="255">
          <cell r="B255" t="str">
            <v>P0</v>
          </cell>
          <cell r="C255">
            <v>4876806.7945572417</v>
          </cell>
        </row>
        <row r="256">
          <cell r="C256">
            <v>8030859.25</v>
          </cell>
        </row>
        <row r="257">
          <cell r="C257" t="str">
            <v>Soma TOTAL</v>
          </cell>
        </row>
        <row r="258">
          <cell r="B258" t="str">
            <v>Q0</v>
          </cell>
          <cell r="C258">
            <v>445046.63213686127</v>
          </cell>
        </row>
        <row r="259">
          <cell r="C259">
            <v>2636006.1799999997</v>
          </cell>
        </row>
        <row r="260">
          <cell r="C260" t="str">
            <v>Soma TOTAL</v>
          </cell>
        </row>
        <row r="261">
          <cell r="B261" t="str">
            <v>R0</v>
          </cell>
          <cell r="C261">
            <v>1590727.8928632047</v>
          </cell>
        </row>
        <row r="262">
          <cell r="C262">
            <v>7426088.4399999995</v>
          </cell>
        </row>
        <row r="263">
          <cell r="C263" t="str">
            <v>Soma TOTAL</v>
          </cell>
        </row>
        <row r="264">
          <cell r="B264" t="str">
            <v>R2</v>
          </cell>
          <cell r="C264">
            <v>280406.59705007111</v>
          </cell>
        </row>
        <row r="265">
          <cell r="C265">
            <v>786963.06</v>
          </cell>
        </row>
        <row r="266">
          <cell r="C266" t="str">
            <v>Soma TOTAL</v>
          </cell>
        </row>
        <row r="267">
          <cell r="B267" t="str">
            <v>S0</v>
          </cell>
          <cell r="C267">
            <v>758259.60137493536</v>
          </cell>
        </row>
        <row r="268">
          <cell r="C268">
            <v>4216315.76</v>
          </cell>
        </row>
        <row r="269">
          <cell r="C269" t="str">
            <v>Soma TOTAL</v>
          </cell>
        </row>
        <row r="270">
          <cell r="B270" t="str">
            <v>T0</v>
          </cell>
          <cell r="C270">
            <v>109198.94170073587</v>
          </cell>
        </row>
        <row r="271">
          <cell r="C271">
            <v>217856.8</v>
          </cell>
        </row>
        <row r="272">
          <cell r="C272" t="str">
            <v>Soma TOTAL</v>
          </cell>
        </row>
        <row r="273">
          <cell r="B273" t="str">
            <v>U0</v>
          </cell>
          <cell r="C273">
            <v>55922.870118517851</v>
          </cell>
        </row>
        <row r="274">
          <cell r="C274">
            <v>196032.19</v>
          </cell>
        </row>
        <row r="275">
          <cell r="C275" t="str">
            <v>Soma TOTAL</v>
          </cell>
        </row>
        <row r="276">
          <cell r="B276" t="str">
            <v>V0</v>
          </cell>
          <cell r="C276">
            <v>376540.01957460458</v>
          </cell>
        </row>
        <row r="277">
          <cell r="B277">
            <v>3112365.4699999997</v>
          </cell>
          <cell r="C277">
            <v>2380551.2400000002</v>
          </cell>
        </row>
        <row r="278">
          <cell r="C278" t="str">
            <v>Soma TOTAL</v>
          </cell>
        </row>
        <row r="279">
          <cell r="B279" t="str">
            <v>V4</v>
          </cell>
          <cell r="C279">
            <v>100459.71529446883</v>
          </cell>
        </row>
        <row r="280">
          <cell r="C280">
            <v>160000</v>
          </cell>
        </row>
        <row r="281">
          <cell r="C281" t="str">
            <v>Soma TOTAL</v>
          </cell>
        </row>
        <row r="282">
          <cell r="B282" t="str">
            <v>V2</v>
          </cell>
          <cell r="C282">
            <v>321264.59553516109</v>
          </cell>
        </row>
        <row r="283">
          <cell r="C283">
            <v>1002875.4</v>
          </cell>
        </row>
        <row r="284">
          <cell r="C284" t="str">
            <v>Soma TOTAL</v>
          </cell>
        </row>
        <row r="285">
          <cell r="B285" t="str">
            <v>M1</v>
          </cell>
          <cell r="C285">
            <v>5882061.8508735616</v>
          </cell>
        </row>
        <row r="286">
          <cell r="C286">
            <v>9507649.4800000004</v>
          </cell>
        </row>
        <row r="287">
          <cell r="C287" t="str">
            <v>Soma TOTAL</v>
          </cell>
        </row>
        <row r="288">
          <cell r="B288" t="str">
            <v>Z0</v>
          </cell>
          <cell r="C288">
            <v>0</v>
          </cell>
        </row>
      </sheetData>
      <sheetData sheetId="2"/>
      <sheetData sheetId="3">
        <row r="16">
          <cell r="F16">
            <v>2430670</v>
          </cell>
        </row>
        <row r="17">
          <cell r="F17">
            <v>21600</v>
          </cell>
        </row>
      </sheetData>
      <sheetData sheetId="4">
        <row r="45">
          <cell r="D45" t="str">
            <v>A0</v>
          </cell>
          <cell r="E45">
            <v>2123395.77</v>
          </cell>
          <cell r="F45">
            <v>2068943.9899999995</v>
          </cell>
        </row>
        <row r="46">
          <cell r="D46" t="str">
            <v>A1</v>
          </cell>
          <cell r="E46">
            <v>106200</v>
          </cell>
          <cell r="F46">
            <v>103700</v>
          </cell>
        </row>
        <row r="47">
          <cell r="D47" t="str">
            <v>B0</v>
          </cell>
          <cell r="E47">
            <v>44356.689999999995</v>
          </cell>
          <cell r="F47">
            <v>44351.689999999995</v>
          </cell>
        </row>
        <row r="48">
          <cell r="D48" t="str">
            <v>B1</v>
          </cell>
          <cell r="E48">
            <v>5329.4</v>
          </cell>
          <cell r="F48">
            <v>5329.4</v>
          </cell>
        </row>
        <row r="49">
          <cell r="D49" t="str">
            <v>B3</v>
          </cell>
          <cell r="E49">
            <v>0</v>
          </cell>
          <cell r="F49">
            <v>0</v>
          </cell>
        </row>
        <row r="50">
          <cell r="D50" t="str">
            <v>B4</v>
          </cell>
          <cell r="E50">
            <v>359989.93999999994</v>
          </cell>
          <cell r="F50">
            <v>359989.93999999994</v>
          </cell>
        </row>
        <row r="51">
          <cell r="D51" t="str">
            <v>C0</v>
          </cell>
          <cell r="E51">
            <v>3100</v>
          </cell>
          <cell r="F51">
            <v>3100</v>
          </cell>
        </row>
        <row r="52">
          <cell r="D52" t="str">
            <v>D0</v>
          </cell>
          <cell r="E52">
            <v>13803.62</v>
          </cell>
          <cell r="F52">
            <v>36548.14</v>
          </cell>
        </row>
        <row r="53">
          <cell r="D53" t="str">
            <v>D2</v>
          </cell>
          <cell r="E53">
            <v>26693.41</v>
          </cell>
          <cell r="F53">
            <v>15342.380000000001</v>
          </cell>
        </row>
        <row r="54">
          <cell r="D54" t="str">
            <v>D3</v>
          </cell>
          <cell r="E54">
            <v>9720</v>
          </cell>
          <cell r="F54">
            <v>8808.75</v>
          </cell>
        </row>
        <row r="55">
          <cell r="D55" t="str">
            <v>E0</v>
          </cell>
          <cell r="E55">
            <v>22745583.450000003</v>
          </cell>
          <cell r="F55">
            <v>24340223.929999992</v>
          </cell>
        </row>
        <row r="56">
          <cell r="D56" t="str">
            <v>E1</v>
          </cell>
          <cell r="E56">
            <v>30000</v>
          </cell>
          <cell r="F56">
            <v>57.95</v>
          </cell>
        </row>
        <row r="57">
          <cell r="D57" t="str">
            <v>E4</v>
          </cell>
          <cell r="E57">
            <v>665639.55000000005</v>
          </cell>
          <cell r="F57">
            <v>565290.16</v>
          </cell>
        </row>
        <row r="58">
          <cell r="D58" t="str">
            <v>F0</v>
          </cell>
          <cell r="E58">
            <v>94599.73</v>
          </cell>
          <cell r="F58">
            <v>62023.399999999994</v>
          </cell>
        </row>
        <row r="59">
          <cell r="D59" t="str">
            <v>F7</v>
          </cell>
          <cell r="E59">
            <v>25892.2</v>
          </cell>
          <cell r="F59">
            <v>26660.2</v>
          </cell>
        </row>
        <row r="60">
          <cell r="D60" t="str">
            <v>G0</v>
          </cell>
          <cell r="E60">
            <v>95340.07</v>
          </cell>
          <cell r="F60">
            <v>100696.92</v>
          </cell>
        </row>
        <row r="61">
          <cell r="D61" t="str">
            <v>G7</v>
          </cell>
          <cell r="E61">
            <v>39864.770000000004</v>
          </cell>
          <cell r="F61">
            <v>44390.06</v>
          </cell>
        </row>
        <row r="62">
          <cell r="D62" t="str">
            <v>H0</v>
          </cell>
          <cell r="E62">
            <v>173218.9</v>
          </cell>
          <cell r="F62">
            <v>131297.61000000002</v>
          </cell>
        </row>
        <row r="63">
          <cell r="D63" t="str">
            <v>H7</v>
          </cell>
          <cell r="E63">
            <v>140460.76</v>
          </cell>
          <cell r="F63">
            <v>118260.28</v>
          </cell>
        </row>
        <row r="64">
          <cell r="D64" t="str">
            <v>I0</v>
          </cell>
          <cell r="E64">
            <v>1064977.9500000004</v>
          </cell>
          <cell r="F64">
            <v>1030996.6200000003</v>
          </cell>
        </row>
        <row r="65">
          <cell r="D65" t="str">
            <v>J0</v>
          </cell>
          <cell r="E65">
            <v>1962401.07</v>
          </cell>
          <cell r="F65">
            <v>1860269.32</v>
          </cell>
        </row>
        <row r="66">
          <cell r="D66" t="str">
            <v>J1</v>
          </cell>
          <cell r="E66">
            <v>13186.51</v>
          </cell>
          <cell r="F66">
            <v>63043.51</v>
          </cell>
        </row>
        <row r="67">
          <cell r="D67" t="str">
            <v>J2</v>
          </cell>
          <cell r="E67">
            <v>246805.74</v>
          </cell>
          <cell r="F67">
            <v>243448.54</v>
          </cell>
        </row>
        <row r="68">
          <cell r="D68" t="str">
            <v>K0</v>
          </cell>
          <cell r="E68">
            <v>215623.56000000006</v>
          </cell>
          <cell r="F68">
            <v>192477.90999999997</v>
          </cell>
        </row>
        <row r="69">
          <cell r="D69" t="str">
            <v>K1</v>
          </cell>
          <cell r="E69">
            <v>437010.24999999994</v>
          </cell>
          <cell r="F69">
            <v>441805.28</v>
          </cell>
        </row>
        <row r="70">
          <cell r="D70" t="str">
            <v>L0</v>
          </cell>
          <cell r="E70">
            <v>7565.24</v>
          </cell>
          <cell r="F70">
            <v>7565.24</v>
          </cell>
        </row>
        <row r="71">
          <cell r="D71" t="str">
            <v>M0</v>
          </cell>
          <cell r="E71">
            <v>8983744.5700000003</v>
          </cell>
          <cell r="F71">
            <v>11372293.920000002</v>
          </cell>
        </row>
        <row r="72">
          <cell r="D72" t="str">
            <v>M1</v>
          </cell>
          <cell r="E72">
            <v>5545723.8500000006</v>
          </cell>
          <cell r="F72">
            <v>4511205.0200000005</v>
          </cell>
        </row>
        <row r="73">
          <cell r="D73" t="str">
            <v>N0</v>
          </cell>
          <cell r="E73">
            <v>689428.38</v>
          </cell>
          <cell r="F73">
            <v>417037.89999999997</v>
          </cell>
        </row>
        <row r="74">
          <cell r="D74" t="str">
            <v>P0</v>
          </cell>
          <cell r="E74">
            <v>3749436.13</v>
          </cell>
          <cell r="F74">
            <v>4032435.9400000004</v>
          </cell>
        </row>
        <row r="75">
          <cell r="D75" t="str">
            <v>Q0</v>
          </cell>
          <cell r="E75">
            <v>1564556.07</v>
          </cell>
          <cell r="F75">
            <v>1446928.7399999995</v>
          </cell>
        </row>
        <row r="76">
          <cell r="D76" t="str">
            <v>R0</v>
          </cell>
          <cell r="E76">
            <v>1337346.8199999998</v>
          </cell>
          <cell r="F76">
            <v>931844.92999999982</v>
          </cell>
        </row>
        <row r="77">
          <cell r="D77" t="str">
            <v>R2</v>
          </cell>
          <cell r="E77">
            <v>47862</v>
          </cell>
          <cell r="F77">
            <v>183861.63</v>
          </cell>
        </row>
        <row r="78">
          <cell r="D78" t="str">
            <v>S1</v>
          </cell>
          <cell r="E78">
            <v>1584038.07</v>
          </cell>
          <cell r="F78">
            <v>1584038.07</v>
          </cell>
        </row>
        <row r="79">
          <cell r="D79" t="str">
            <v>T0</v>
          </cell>
          <cell r="E79">
            <v>160859.9</v>
          </cell>
          <cell r="F79">
            <v>137858.09999999998</v>
          </cell>
        </row>
        <row r="80">
          <cell r="D80" t="str">
            <v>U0</v>
          </cell>
          <cell r="E80">
            <v>67589.17</v>
          </cell>
          <cell r="F80">
            <v>99223.17</v>
          </cell>
        </row>
        <row r="81">
          <cell r="D81" t="str">
            <v>V0</v>
          </cell>
          <cell r="E81">
            <v>473211.60000000015</v>
          </cell>
          <cell r="F81">
            <v>315545.63000000012</v>
          </cell>
        </row>
        <row r="82">
          <cell r="D82" t="str">
            <v>V1</v>
          </cell>
          <cell r="E82">
            <v>2385206.73</v>
          </cell>
          <cell r="F82">
            <v>2270167.92</v>
          </cell>
        </row>
        <row r="83">
          <cell r="D83" t="str">
            <v>V2</v>
          </cell>
          <cell r="E83">
            <v>437081.99</v>
          </cell>
          <cell r="F83">
            <v>437081.99</v>
          </cell>
        </row>
        <row r="84">
          <cell r="D84" t="str">
            <v>V4</v>
          </cell>
          <cell r="E84">
            <v>72124</v>
          </cell>
          <cell r="F84">
            <v>163507.99</v>
          </cell>
        </row>
      </sheetData>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em dos recursos"/>
      <sheetName val="Proposta  2025"/>
      <sheetName val="Orçamento Distribuído"/>
      <sheetName val="Remanejamentos entre AEO"/>
      <sheetName val="Distribuição TRI"/>
      <sheetName val="1. Pré-Empenhos"/>
      <sheetName val="Saldos CUSTEIO AEO LOA 24"/>
      <sheetName val="Saldos INVESTIMENTO AEO LOA 24"/>
      <sheetName val="2. Empenho LOA 2025"/>
      <sheetName val="2.1 DESCENTRALIZAÇÕES 2025"/>
      <sheetName val="3. Empenhos LOA UFABC RPNP"/>
      <sheetName val="3.1 Empenhos DESCENTR RPNP"/>
      <sheetName val="Tabelas auxiliares"/>
      <sheetName val="Planilha3"/>
    </sheetNames>
    <sheetDataSet>
      <sheetData sheetId="0"/>
      <sheetData sheetId="1">
        <row r="2">
          <cell r="A2" t="str">
            <v>A0</v>
          </cell>
          <cell r="B2" t="str">
            <v>PROPES - PRÓ-REITORIA DE PESQUISA / CEM</v>
          </cell>
          <cell r="C2">
            <v>1370000</v>
          </cell>
          <cell r="D2">
            <v>1370000</v>
          </cell>
          <cell r="F2">
            <v>1750000</v>
          </cell>
        </row>
        <row r="3">
          <cell r="A3" t="str">
            <v>A1</v>
          </cell>
          <cell r="B3" t="str">
            <v>NÚCLEOS ESTRATÉGICOS</v>
          </cell>
          <cell r="C3">
            <v>105000</v>
          </cell>
          <cell r="D3">
            <v>105000</v>
          </cell>
          <cell r="F3">
            <v>130000</v>
          </cell>
        </row>
        <row r="4">
          <cell r="A4" t="str">
            <v>B0</v>
          </cell>
          <cell r="B4" t="str">
            <v>GABINETE REITORIA</v>
          </cell>
          <cell r="C4">
            <v>60000</v>
          </cell>
          <cell r="D4">
            <v>60000</v>
          </cell>
          <cell r="F4">
            <v>90000</v>
          </cell>
        </row>
        <row r="5">
          <cell r="A5" t="str">
            <v>B1</v>
          </cell>
          <cell r="B5" t="str">
            <v>AUDIN - AUDITORIA INTERNA</v>
          </cell>
          <cell r="C5">
            <v>5400</v>
          </cell>
          <cell r="D5">
            <v>6000</v>
          </cell>
          <cell r="F5">
            <v>6000</v>
          </cell>
        </row>
        <row r="6">
          <cell r="A6" t="str">
            <v>B3</v>
          </cell>
          <cell r="B6" t="str">
            <v>PF - PROCURADORIA FEDERAL</v>
          </cell>
          <cell r="C6">
            <v>2500</v>
          </cell>
          <cell r="D6">
            <v>3000</v>
          </cell>
          <cell r="F6">
            <v>3000</v>
          </cell>
        </row>
        <row r="7">
          <cell r="A7" t="str">
            <v>B4</v>
          </cell>
          <cell r="B7" t="str">
            <v>Projetos TRANSVERSAIS</v>
          </cell>
          <cell r="C7">
            <v>50000</v>
          </cell>
          <cell r="D7">
            <v>50000</v>
          </cell>
          <cell r="F7">
            <v>50000</v>
          </cell>
        </row>
        <row r="8">
          <cell r="A8" t="str">
            <v>C0</v>
          </cell>
          <cell r="B8" t="str">
            <v>SG - SECRETARIA GERAL</v>
          </cell>
          <cell r="C8">
            <v>3500</v>
          </cell>
          <cell r="D8">
            <v>3000</v>
          </cell>
          <cell r="F8">
            <v>3000</v>
          </cell>
        </row>
        <row r="9">
          <cell r="A9" t="str">
            <v>D0</v>
          </cell>
          <cell r="B9" t="str">
            <v>ACI - ASSESSORIA DE COMUNICAÇÃO E IMPRENSA</v>
          </cell>
          <cell r="C9">
            <v>40000</v>
          </cell>
          <cell r="D9">
            <v>40000</v>
          </cell>
          <cell r="F9">
            <v>40000</v>
          </cell>
        </row>
        <row r="10">
          <cell r="A10" t="str">
            <v>D2</v>
          </cell>
          <cell r="B10" t="str">
            <v>ACI - SERVIÇOS GRÁFICOS * D.U.C</v>
          </cell>
          <cell r="C10">
            <v>18000</v>
          </cell>
          <cell r="D10">
            <v>18000</v>
          </cell>
          <cell r="F10">
            <v>40000</v>
          </cell>
        </row>
        <row r="11">
          <cell r="A11" t="str">
            <v>D3</v>
          </cell>
          <cell r="B11" t="str">
            <v>ACI - SERVIÇOS DE TRADUÇÃO * D.U.C</v>
          </cell>
          <cell r="C11">
            <v>12000</v>
          </cell>
          <cell r="D11">
            <v>12000</v>
          </cell>
          <cell r="F11">
            <v>0</v>
          </cell>
        </row>
        <row r="12">
          <cell r="A12" t="str">
            <v>E0</v>
          </cell>
          <cell r="B12" t="str">
            <v>PU - PREFEITURA UNIVERSITÁRIA</v>
          </cell>
          <cell r="C12">
            <v>22500000</v>
          </cell>
          <cell r="D12">
            <v>22500000</v>
          </cell>
          <cell r="F12">
            <v>22500000</v>
          </cell>
        </row>
        <row r="13">
          <cell r="A13" t="str">
            <v>E1</v>
          </cell>
          <cell r="B13" t="str">
            <v>PU - MATERIAL DE EXPEDIENTE * D.U.C</v>
          </cell>
          <cell r="C13">
            <v>20000</v>
          </cell>
          <cell r="D13">
            <v>20000</v>
          </cell>
          <cell r="F13">
            <v>20000</v>
          </cell>
        </row>
        <row r="14">
          <cell r="A14" t="str">
            <v>E4</v>
          </cell>
          <cell r="B14" t="str">
            <v>PU - LOCAÇÃO DE VEÍCULOS * D.U.C</v>
          </cell>
          <cell r="C14">
            <v>250000</v>
          </cell>
          <cell r="D14">
            <v>250000</v>
          </cell>
          <cell r="F14">
            <v>290000</v>
          </cell>
        </row>
        <row r="15">
          <cell r="A15" t="str">
            <v>E5</v>
          </cell>
          <cell r="B15" t="str">
            <v>PU - BUFFET * D.U.C</v>
          </cell>
          <cell r="C15">
            <v>30000</v>
          </cell>
          <cell r="D15">
            <v>30000</v>
          </cell>
          <cell r="F15">
            <v>0</v>
          </cell>
        </row>
        <row r="16">
          <cell r="A16" t="str">
            <v>E6</v>
          </cell>
          <cell r="B16" t="str">
            <v>PU - PASSAGENS * D.U.C</v>
          </cell>
          <cell r="D16">
            <v>350000</v>
          </cell>
          <cell r="F16">
            <v>350000</v>
          </cell>
        </row>
        <row r="17">
          <cell r="A17" t="str">
            <v>F0</v>
          </cell>
          <cell r="B17" t="str">
            <v>CECS - CENTRO DE ENG., MODELAGEM E CIÊNCIAS SOCIAIS APLICADAS</v>
          </cell>
          <cell r="C17">
            <v>110000</v>
          </cell>
          <cell r="D17">
            <v>110000</v>
          </cell>
          <cell r="F17">
            <v>110000</v>
          </cell>
        </row>
        <row r="18">
          <cell r="A18" t="str">
            <v>F7</v>
          </cell>
          <cell r="B18" t="str">
            <v>CECS - COMPRAS COMPARTILHADAS</v>
          </cell>
          <cell r="C18">
            <v>60000</v>
          </cell>
          <cell r="D18">
            <v>60000</v>
          </cell>
          <cell r="F18">
            <v>60000</v>
          </cell>
        </row>
        <row r="19">
          <cell r="A19" t="str">
            <v>G0</v>
          </cell>
          <cell r="B19" t="str">
            <v>CMCC - CENTRO DE MATEMÁTICA, COMPUTAÇÃO E COGNIÇÃO</v>
          </cell>
          <cell r="C19">
            <v>110000</v>
          </cell>
          <cell r="D19">
            <v>110000</v>
          </cell>
          <cell r="F19">
            <v>110000</v>
          </cell>
        </row>
        <row r="20">
          <cell r="A20" t="str">
            <v>G7</v>
          </cell>
          <cell r="B20" t="str">
            <v>CMCC - COMPRAS COMPARTILHADAS</v>
          </cell>
          <cell r="C20">
            <v>60000</v>
          </cell>
          <cell r="D20">
            <v>60000</v>
          </cell>
          <cell r="F20">
            <v>60000</v>
          </cell>
        </row>
        <row r="21">
          <cell r="A21" t="str">
            <v>H0</v>
          </cell>
          <cell r="B21" t="str">
            <v>CCNH - CENTRO DE CIÊNCIAS NATURAIS E HUMANAS</v>
          </cell>
          <cell r="C21">
            <v>110000</v>
          </cell>
          <cell r="D21">
            <v>110000</v>
          </cell>
          <cell r="F21">
            <v>110000</v>
          </cell>
        </row>
        <row r="22">
          <cell r="A22" t="str">
            <v>H7</v>
          </cell>
          <cell r="B22" t="str">
            <v>CCNH - COMPRAS COMPARTILHADAS</v>
          </cell>
          <cell r="C22">
            <v>150000</v>
          </cell>
          <cell r="D22">
            <v>150000</v>
          </cell>
          <cell r="F22">
            <v>150000</v>
          </cell>
        </row>
        <row r="23">
          <cell r="A23" t="str">
            <v>I0</v>
          </cell>
          <cell r="B23" t="str">
            <v>PROGRAD - PRÓ-REITORIA DE GRADUAÇÃO</v>
          </cell>
          <cell r="C23">
            <v>1150000</v>
          </cell>
          <cell r="D23">
            <v>1150000</v>
          </cell>
          <cell r="F23">
            <v>1150000</v>
          </cell>
        </row>
        <row r="24">
          <cell r="A24" t="str">
            <v>J0</v>
          </cell>
          <cell r="B24" t="str">
            <v>PROEC - PRÓ-REITORIA DE EXTENSÃO E CULTURA</v>
          </cell>
          <cell r="C24">
            <v>1750000</v>
          </cell>
          <cell r="D24">
            <v>1750000</v>
          </cell>
          <cell r="F24">
            <v>1750000</v>
          </cell>
        </row>
        <row r="25">
          <cell r="A25" t="str">
            <v>J1</v>
          </cell>
          <cell r="B25" t="str">
            <v>EDITORA DA UFABC</v>
          </cell>
          <cell r="C25">
            <v>60000</v>
          </cell>
          <cell r="D25">
            <v>60000</v>
          </cell>
          <cell r="F25">
            <v>60000</v>
          </cell>
        </row>
        <row r="26">
          <cell r="A26" t="str">
            <v>J2</v>
          </cell>
          <cell r="B26" t="str">
            <v>PROEC - REALIZAÇÃO DE EVENTOS * D.U.C</v>
          </cell>
          <cell r="C26">
            <v>250000</v>
          </cell>
          <cell r="D26">
            <v>250000</v>
          </cell>
          <cell r="F26">
            <v>250000</v>
          </cell>
        </row>
        <row r="27">
          <cell r="A27" t="str">
            <v>K0</v>
          </cell>
          <cell r="B27" t="str">
            <v>PROAD - PRÓ-REITORIA DE ADMINISTRAÇÃO</v>
          </cell>
          <cell r="C27">
            <v>215000</v>
          </cell>
          <cell r="D27">
            <v>210000</v>
          </cell>
          <cell r="F27">
            <v>210000</v>
          </cell>
        </row>
        <row r="28">
          <cell r="A28" t="str">
            <v>K1</v>
          </cell>
          <cell r="B28" t="str">
            <v>PROAD - PASSAGENS * D.U.C</v>
          </cell>
          <cell r="C28">
            <v>350000</v>
          </cell>
          <cell r="D28">
            <v>0</v>
          </cell>
          <cell r="E28" t="str">
            <v>NÃO EXISTE MAIS A AEO, PASSOU PARA E6 - PU</v>
          </cell>
          <cell r="F28">
            <v>0</v>
          </cell>
        </row>
        <row r="29">
          <cell r="A29" t="str">
            <v>L0</v>
          </cell>
          <cell r="B29" t="str">
            <v>PROPLADI - PRÓ-REITORIA DE PLAN. E DESENV. INSTITUCIONAL</v>
          </cell>
          <cell r="C29">
            <v>8000</v>
          </cell>
          <cell r="D29">
            <v>8000</v>
          </cell>
          <cell r="F29">
            <v>12000</v>
          </cell>
        </row>
        <row r="30">
          <cell r="A30" t="str">
            <v>M0</v>
          </cell>
          <cell r="B30" t="str">
            <v>PROAP - PNAES</v>
          </cell>
          <cell r="C30">
            <v>10010142</v>
          </cell>
          <cell r="D30">
            <v>10694524</v>
          </cell>
          <cell r="F30">
            <v>10487381</v>
          </cell>
        </row>
        <row r="31">
          <cell r="A31" t="str">
            <v>M1</v>
          </cell>
          <cell r="B31" t="str">
            <v>PROAP - PRÓ-REITORIA DE POLÍTICAS AFIRMATIVAS</v>
          </cell>
          <cell r="C31">
            <v>5000000</v>
          </cell>
          <cell r="D31">
            <v>5000000</v>
          </cell>
          <cell r="F31">
            <v>5900000</v>
          </cell>
        </row>
        <row r="32">
          <cell r="A32" t="str">
            <v>N0</v>
          </cell>
          <cell r="B32" t="str">
            <v>ARI - ASSESSORIA DE RELAÇÕES INTERNACIONAIS</v>
          </cell>
          <cell r="C32">
            <v>350000</v>
          </cell>
          <cell r="D32">
            <v>360000</v>
          </cell>
          <cell r="F32">
            <v>500000</v>
          </cell>
        </row>
        <row r="33">
          <cell r="A33" t="str">
            <v>P0</v>
          </cell>
          <cell r="B33" t="str">
            <v>PROPG - PRÓ-REITORIA DE PÓS-GRADUAÇÃO</v>
          </cell>
          <cell r="C33">
            <v>3500000</v>
          </cell>
          <cell r="D33">
            <v>3500000</v>
          </cell>
          <cell r="F33">
            <v>3700000</v>
          </cell>
        </row>
        <row r="34">
          <cell r="A34" t="str">
            <v>Q0</v>
          </cell>
          <cell r="B34" t="str">
            <v>BIBLIOTECA</v>
          </cell>
          <cell r="C34">
            <v>1000000</v>
          </cell>
          <cell r="D34">
            <v>1000000</v>
          </cell>
          <cell r="F34">
            <v>700000</v>
          </cell>
        </row>
        <row r="35">
          <cell r="A35" t="str">
            <v>R0</v>
          </cell>
          <cell r="B35" t="str">
            <v>NTI - NÚCLEO DE TECNOLOGIA DA INFORMAÇÃO</v>
          </cell>
          <cell r="C35">
            <v>1100000</v>
          </cell>
          <cell r="D35">
            <v>550000</v>
          </cell>
          <cell r="F35">
            <v>550000</v>
          </cell>
        </row>
        <row r="36">
          <cell r="A36" t="str">
            <v>R1</v>
          </cell>
          <cell r="B36" t="str">
            <v>NTI - TI   D.U.C.</v>
          </cell>
          <cell r="D36">
            <v>550000</v>
          </cell>
          <cell r="E36" t="str">
            <v>ANO PASSADO, SÓ FOI DISTRIBUÍDO PARA R0 E R2</v>
          </cell>
          <cell r="F36">
            <v>550000</v>
          </cell>
        </row>
        <row r="37">
          <cell r="A37" t="str">
            <v>R2</v>
          </cell>
          <cell r="B37" t="str">
            <v>NTI - SEGURANÇA DA INFORMAÇÃO * D.U.C</v>
          </cell>
          <cell r="C37">
            <v>150000</v>
          </cell>
          <cell r="D37">
            <v>150000</v>
          </cell>
          <cell r="F37">
            <v>150000</v>
          </cell>
        </row>
        <row r="38">
          <cell r="A38" t="str">
            <v>S0</v>
          </cell>
          <cell r="B38" t="str">
            <v>SUPERINTENDÊNCIA DE OBRAS</v>
          </cell>
          <cell r="C38">
            <v>750000</v>
          </cell>
          <cell r="D38">
            <v>750000</v>
          </cell>
          <cell r="F38">
            <v>450000</v>
          </cell>
        </row>
        <row r="39">
          <cell r="A39" t="str">
            <v>T0</v>
          </cell>
          <cell r="B39" t="str">
            <v>NETEL</v>
          </cell>
          <cell r="C39">
            <v>130000</v>
          </cell>
          <cell r="D39">
            <v>130000</v>
          </cell>
          <cell r="F39">
            <v>130000</v>
          </cell>
        </row>
        <row r="40">
          <cell r="A40" t="str">
            <v>U0</v>
          </cell>
          <cell r="B40" t="str">
            <v>AGÊNCIA DE INOVAÇÃO</v>
          </cell>
          <cell r="C40">
            <v>110000</v>
          </cell>
          <cell r="D40">
            <v>110000</v>
          </cell>
          <cell r="F40">
            <v>110000</v>
          </cell>
        </row>
        <row r="41">
          <cell r="A41" t="str">
            <v>V0</v>
          </cell>
          <cell r="B41" t="str">
            <v>SUGEPE - SUPERINTENDÊNCIA DE GESTÃO DE PESSOAS</v>
          </cell>
          <cell r="C41">
            <v>450000</v>
          </cell>
          <cell r="D41">
            <v>450000</v>
          </cell>
          <cell r="F41">
            <v>400000</v>
          </cell>
        </row>
        <row r="42">
          <cell r="A42" t="str">
            <v>V1</v>
          </cell>
          <cell r="B42" t="str">
            <v>SUGEPE-FOLHA - PASEP + AUX. MORADIA</v>
          </cell>
          <cell r="C42">
            <v>2430670</v>
          </cell>
          <cell r="D42">
            <v>2597032</v>
          </cell>
          <cell r="E42" t="str">
            <v>CARIMBADO</v>
          </cell>
          <cell r="F42">
            <v>2597032</v>
          </cell>
        </row>
        <row r="43">
          <cell r="A43" t="str">
            <v>V2</v>
          </cell>
          <cell r="B43" t="str">
            <v>SUGEPE - CONTRATAÇÃO DE ESTAGIÁRIOS * D.U.C</v>
          </cell>
          <cell r="C43">
            <v>500000</v>
          </cell>
          <cell r="D43">
            <v>600000</v>
          </cell>
          <cell r="F43">
            <v>600000</v>
          </cell>
        </row>
        <row r="44">
          <cell r="A44" t="str">
            <v>V4</v>
          </cell>
          <cell r="B44" t="str">
            <v>SUGEPE - CAPACITAÇÃO</v>
          </cell>
          <cell r="C44">
            <v>160000</v>
          </cell>
          <cell r="D44">
            <v>340000</v>
          </cell>
          <cell r="E44" t="str">
            <v>CARIMBADO</v>
          </cell>
          <cell r="F44">
            <v>340000</v>
          </cell>
        </row>
        <row r="45">
          <cell r="A45" t="str">
            <v>B6</v>
          </cell>
          <cell r="B45" t="str">
            <v>Projetos específicos emendas palamentares</v>
          </cell>
          <cell r="C45">
            <v>1000000</v>
          </cell>
          <cell r="D45">
            <v>1000000</v>
          </cell>
          <cell r="F45">
            <v>2030000</v>
          </cell>
        </row>
        <row r="46">
          <cell r="A46" t="str">
            <v>Z0</v>
          </cell>
          <cell r="B46" t="str">
            <v>RESERVA DE CONTINGÊNCIA</v>
          </cell>
          <cell r="C46">
            <v>2369078</v>
          </cell>
          <cell r="D46">
            <v>1306096</v>
          </cell>
          <cell r="F46">
            <v>2662451</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ela111" displayName="Tabela111" ref="X4:Z16" totalsRowShown="0" headerRowDxfId="10">
  <autoFilter ref="X4:Z16" xr:uid="{00000000-0009-0000-0100-000003000000}"/>
  <tableColumns count="3">
    <tableColumn id="1" xr3:uid="{00000000-0010-0000-0000-000001000000}" name="AEO" dataDxfId="9"/>
    <tableColumn id="3" xr3:uid="{00000000-0010-0000-0000-000003000000}" name="AEO CÓDIGO" dataDxfId="8"/>
    <tableColumn id="4" xr3:uid="{00000000-0010-0000-0000-000004000000}" name="Valor distribuído" dataDxfId="7"/>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ela1" displayName="Tabela1" ref="A1:H301" totalsRowShown="0" headerRowDxfId="6" headerRowBorderDxfId="5" tableBorderDxfId="4">
  <autoFilter ref="A1:H301" xr:uid="{00000000-0009-0000-0100-000001000000}"/>
  <tableColumns count="8">
    <tableColumn id="1" xr3:uid="{00000000-0010-0000-0100-000001000000}" name="Status do Lançamento"/>
    <tableColumn id="2" xr3:uid="{00000000-0010-0000-0100-000002000000}" name="DATA (dia/mês)"/>
    <tableColumn id="8" xr3:uid="{00000000-0010-0000-0100-000008000000}" name="AEO"/>
    <tableColumn id="3" xr3:uid="{00000000-0010-0000-0100-000003000000}" name="DE (ÁREA / ORIGEM)" dataDxfId="3"/>
    <tableColumn id="4" xr3:uid="{00000000-0010-0000-0100-000004000000}" name="PARA (ÁREA / DESTINO)" dataDxfId="2"/>
    <tableColumn id="7" xr3:uid="{00000000-0010-0000-0100-000007000000}" name="CUSTEIO ou INVESTIMENTO?" dataDxfId="1"/>
    <tableColumn id="5" xr3:uid="{00000000-0010-0000-0100-000005000000}" name="JUSTIFICATIVA"/>
    <tableColumn id="6" xr3:uid="{00000000-0010-0000-0100-000006000000}" name="VALOR" dataDxfId="0" dataCellStyle="Moeda"/>
  </tableColumns>
  <tableStyleInfo name="TableStyleMedium6"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6"/>
  <sheetViews>
    <sheetView workbookViewId="0">
      <selection activeCell="C18" sqref="C18"/>
    </sheetView>
  </sheetViews>
  <sheetFormatPr defaultRowHeight="14.5" x14ac:dyDescent="0.35"/>
  <cols>
    <col min="1" max="1" width="41.1796875" bestFit="1" customWidth="1"/>
    <col min="2" max="2" width="16.81640625" bestFit="1" customWidth="1"/>
    <col min="3" max="3" width="27.453125" bestFit="1" customWidth="1"/>
    <col min="4" max="4" width="16" customWidth="1"/>
    <col min="5" max="5" width="9.54296875" hidden="1" customWidth="1"/>
    <col min="6" max="7" width="9.7265625" hidden="1" customWidth="1"/>
    <col min="8" max="8" width="3.1796875" customWidth="1"/>
    <col min="9" max="9" width="44.54296875" customWidth="1"/>
    <col min="10" max="10" width="15" customWidth="1"/>
  </cols>
  <sheetData>
    <row r="1" spans="1:10" ht="15" thickBot="1" x14ac:dyDescent="0.4"/>
    <row r="2" spans="1:10" ht="24.75" customHeight="1" thickBot="1" x14ac:dyDescent="0.75">
      <c r="A2" s="203" t="s">
        <v>495</v>
      </c>
      <c r="B2" s="204"/>
      <c r="C2" s="204"/>
      <c r="D2" s="204"/>
      <c r="E2" s="204"/>
      <c r="F2" s="204"/>
      <c r="G2" s="205"/>
      <c r="I2" s="206" t="s">
        <v>360</v>
      </c>
      <c r="J2" s="206"/>
    </row>
    <row r="3" spans="1:10" ht="43.5" customHeight="1" x14ac:dyDescent="0.35">
      <c r="A3" s="140" t="s">
        <v>361</v>
      </c>
      <c r="B3" s="140" t="s">
        <v>505</v>
      </c>
      <c r="C3" s="140" t="s">
        <v>506</v>
      </c>
      <c r="D3" s="140" t="s">
        <v>507</v>
      </c>
      <c r="E3" s="132" t="s">
        <v>362</v>
      </c>
      <c r="F3" s="132" t="s">
        <v>363</v>
      </c>
      <c r="G3" s="132" t="s">
        <v>364</v>
      </c>
      <c r="I3" s="131" t="s">
        <v>365</v>
      </c>
      <c r="J3" s="74"/>
    </row>
    <row r="4" spans="1:10" ht="16" thickBot="1" x14ac:dyDescent="0.4">
      <c r="A4" s="135" t="s">
        <v>508</v>
      </c>
      <c r="B4" s="136">
        <v>63000</v>
      </c>
      <c r="C4" s="136">
        <v>63000</v>
      </c>
      <c r="D4" s="137">
        <v>1</v>
      </c>
      <c r="E4" s="100" t="e">
        <f>#REF!/D4</f>
        <v>#REF!</v>
      </c>
      <c r="F4" s="100" t="e">
        <f>#REF!/#REF!</f>
        <v>#REF!</v>
      </c>
      <c r="G4" s="100" t="e">
        <f>#REF!/D4</f>
        <v>#REF!</v>
      </c>
      <c r="I4" s="75" t="s">
        <v>497</v>
      </c>
      <c r="J4" s="76"/>
    </row>
    <row r="5" spans="1:10" ht="29.5" thickBot="1" x14ac:dyDescent="0.4">
      <c r="A5" s="135" t="s">
        <v>366</v>
      </c>
      <c r="B5" s="136">
        <v>94600</v>
      </c>
      <c r="C5" s="136">
        <v>94600</v>
      </c>
      <c r="D5" s="137">
        <v>1</v>
      </c>
      <c r="E5" s="101" t="e">
        <f>#REF!/D5</f>
        <v>#REF!</v>
      </c>
      <c r="F5" s="101" t="e">
        <f>#REF!/#REF!</f>
        <v>#REF!</v>
      </c>
      <c r="G5" s="101" t="e">
        <f>#REF!/D5</f>
        <v>#REF!</v>
      </c>
      <c r="I5" s="75" t="s">
        <v>498</v>
      </c>
      <c r="J5" s="76"/>
    </row>
    <row r="6" spans="1:10" ht="29.5" thickBot="1" x14ac:dyDescent="0.4">
      <c r="A6" s="135" t="s">
        <v>367</v>
      </c>
      <c r="B6" s="136">
        <v>5300000</v>
      </c>
      <c r="C6" s="136">
        <v>5288542</v>
      </c>
      <c r="D6" s="137">
        <v>0.99783811320754712</v>
      </c>
      <c r="E6" s="101" t="e">
        <f>#REF!/D6</f>
        <v>#REF!</v>
      </c>
      <c r="F6" s="101" t="e">
        <f>#REF!/#REF!</f>
        <v>#REF!</v>
      </c>
      <c r="G6" s="101" t="e">
        <f>#REF!/D6</f>
        <v>#REF!</v>
      </c>
      <c r="I6" s="75" t="s">
        <v>499</v>
      </c>
      <c r="J6" s="76"/>
    </row>
    <row r="7" spans="1:10" ht="16" thickBot="1" x14ac:dyDescent="0.4">
      <c r="A7" s="133" t="s">
        <v>369</v>
      </c>
      <c r="B7" s="134">
        <v>5300000</v>
      </c>
      <c r="C7" s="134">
        <v>5038542</v>
      </c>
      <c r="D7" s="138">
        <v>0.95066830188679241</v>
      </c>
      <c r="E7" s="102" t="e">
        <f>#REF!/D7</f>
        <v>#REF!</v>
      </c>
      <c r="F7" s="102" t="e">
        <f>#REF!/#REF!</f>
        <v>#REF!</v>
      </c>
      <c r="G7" s="102" t="e">
        <f>#REF!/D7</f>
        <v>#REF!</v>
      </c>
      <c r="I7" s="75" t="s">
        <v>500</v>
      </c>
      <c r="J7" s="76"/>
    </row>
    <row r="8" spans="1:10" ht="29.5" thickBot="1" x14ac:dyDescent="0.4">
      <c r="A8" s="133" t="s">
        <v>509</v>
      </c>
      <c r="B8" s="134"/>
      <c r="C8" s="134">
        <v>250000</v>
      </c>
      <c r="D8" s="138"/>
      <c r="E8" s="103" t="e">
        <f>#REF!/D8</f>
        <v>#REF!</v>
      </c>
      <c r="F8" s="103" t="e">
        <f>#REF!/#REF!</f>
        <v>#REF!</v>
      </c>
      <c r="G8" s="103" t="e">
        <f>#REF!/D8</f>
        <v>#REF!</v>
      </c>
      <c r="I8" s="75" t="s">
        <v>501</v>
      </c>
      <c r="J8" s="76"/>
    </row>
    <row r="9" spans="1:10" ht="16" thickBot="1" x14ac:dyDescent="0.4">
      <c r="A9" s="135" t="s">
        <v>510</v>
      </c>
      <c r="B9" s="136">
        <v>42278496</v>
      </c>
      <c r="C9" s="136">
        <v>44410033</v>
      </c>
      <c r="D9" s="137">
        <v>1.0504165758403516</v>
      </c>
      <c r="E9" s="103" t="e">
        <f>#REF!/D9</f>
        <v>#REF!</v>
      </c>
      <c r="F9" s="103" t="e">
        <f>#REF!/#REF!</f>
        <v>#REF!</v>
      </c>
      <c r="G9" s="103" t="e">
        <f>#REF!/D9</f>
        <v>#REF!</v>
      </c>
      <c r="I9" s="77" t="s">
        <v>502</v>
      </c>
      <c r="J9" s="78"/>
    </row>
    <row r="10" spans="1:10" ht="29.5" thickBot="1" x14ac:dyDescent="0.4">
      <c r="A10" s="133" t="s">
        <v>371</v>
      </c>
      <c r="B10" s="134">
        <v>38483496</v>
      </c>
      <c r="C10" s="134">
        <v>36648393</v>
      </c>
      <c r="D10" s="138">
        <v>0.95231454543526917</v>
      </c>
      <c r="E10" s="100" t="e">
        <f>#REF!/D10</f>
        <v>#REF!</v>
      </c>
      <c r="F10" s="100" t="e">
        <f>#REF!/#REF!</f>
        <v>#REF!</v>
      </c>
      <c r="G10" s="100" t="e">
        <f>#REF!/D10</f>
        <v>#REF!</v>
      </c>
      <c r="I10" s="79" t="s">
        <v>503</v>
      </c>
      <c r="J10" s="80"/>
    </row>
    <row r="11" spans="1:10" ht="29.5" thickBot="1" x14ac:dyDescent="0.4">
      <c r="A11" s="133" t="s">
        <v>372</v>
      </c>
      <c r="B11" s="134">
        <v>1219568</v>
      </c>
      <c r="C11" s="134">
        <v>1156208</v>
      </c>
      <c r="D11" s="138">
        <v>0.94804717736116395</v>
      </c>
      <c r="E11" s="103" t="e">
        <f>#REF!/D11</f>
        <v>#REF!</v>
      </c>
      <c r="F11" s="103" t="e">
        <f>#REF!/#REF!</f>
        <v>#REF!</v>
      </c>
      <c r="G11" s="103" t="e">
        <f>#REF!/D11</f>
        <v>#REF!</v>
      </c>
      <c r="I11" s="79" t="s">
        <v>504</v>
      </c>
      <c r="J11" s="80"/>
    </row>
    <row r="12" spans="1:10" ht="16" thickBot="1" x14ac:dyDescent="0.4">
      <c r="A12" s="133" t="s">
        <v>373</v>
      </c>
      <c r="B12" s="134">
        <v>2575432</v>
      </c>
      <c r="C12" s="134">
        <v>2575432</v>
      </c>
      <c r="D12" s="138">
        <v>1</v>
      </c>
      <c r="E12" s="103"/>
      <c r="F12" s="103"/>
      <c r="G12" s="103"/>
      <c r="I12" s="77" t="s">
        <v>370</v>
      </c>
      <c r="J12" s="78"/>
    </row>
    <row r="13" spans="1:10" ht="20.25" customHeight="1" thickBot="1" x14ac:dyDescent="0.4">
      <c r="A13" s="133" t="s">
        <v>511</v>
      </c>
      <c r="B13" s="134"/>
      <c r="C13" s="134">
        <v>4030000</v>
      </c>
      <c r="D13" s="138"/>
      <c r="E13" s="104" t="e">
        <f>#REF!/D13</f>
        <v>#REF!</v>
      </c>
      <c r="F13" s="104" t="e">
        <f>#REF!/#REF!</f>
        <v>#REF!</v>
      </c>
      <c r="G13" s="104" t="e">
        <f>#REF!/D13</f>
        <v>#REF!</v>
      </c>
      <c r="I13" s="128" t="s">
        <v>91</v>
      </c>
      <c r="J13" s="129"/>
    </row>
    <row r="14" spans="1:10" ht="15.5" x14ac:dyDescent="0.35">
      <c r="A14" s="135" t="s">
        <v>512</v>
      </c>
      <c r="B14" s="136">
        <v>360000</v>
      </c>
      <c r="C14" s="136">
        <v>360000</v>
      </c>
      <c r="D14" s="137">
        <v>1</v>
      </c>
      <c r="E14" s="103" t="e">
        <f>#REF!/D14</f>
        <v>#REF!</v>
      </c>
      <c r="F14" s="103" t="e">
        <f>#REF!/#REF!</f>
        <v>#REF!</v>
      </c>
      <c r="G14" s="103" t="e">
        <f>#REF!/D14</f>
        <v>#REF!</v>
      </c>
    </row>
    <row r="15" spans="1:10" ht="15.5" x14ac:dyDescent="0.35">
      <c r="A15" s="135" t="s">
        <v>374</v>
      </c>
      <c r="B15" s="136">
        <v>21600</v>
      </c>
      <c r="C15" s="136">
        <v>21600</v>
      </c>
      <c r="D15" s="137">
        <v>1</v>
      </c>
      <c r="E15" s="103"/>
      <c r="F15" s="103" t="e">
        <f>#REF!/#REF!</f>
        <v>#REF!</v>
      </c>
      <c r="G15" s="103"/>
    </row>
    <row r="16" spans="1:10" ht="15.5" x14ac:dyDescent="0.35">
      <c r="A16" s="135" t="s">
        <v>375</v>
      </c>
      <c r="B16" s="136">
        <v>10694524</v>
      </c>
      <c r="C16" s="136">
        <v>10166943</v>
      </c>
      <c r="D16" s="137">
        <v>0.95066811762730163</v>
      </c>
      <c r="E16" s="103" t="e">
        <f>#REF!/D16</f>
        <v>#REF!</v>
      </c>
      <c r="F16" s="103" t="e">
        <f>#REF!/#REF!</f>
        <v>#REF!</v>
      </c>
      <c r="G16" s="103" t="e">
        <f>#REF!/D16</f>
        <v>#REF!</v>
      </c>
    </row>
    <row r="17" spans="1:10" ht="15.5" x14ac:dyDescent="0.35">
      <c r="A17" s="135" t="s">
        <v>376</v>
      </c>
      <c r="B17" s="136">
        <v>340000</v>
      </c>
      <c r="C17" s="136">
        <v>340000</v>
      </c>
      <c r="D17" s="137">
        <v>1</v>
      </c>
      <c r="E17" s="103" t="e">
        <f>#REF!/D17</f>
        <v>#REF!</v>
      </c>
      <c r="F17" s="103" t="e">
        <f>#REF!/#REF!</f>
        <v>#REF!</v>
      </c>
      <c r="G17" s="103" t="e">
        <f>#REF!/D17</f>
        <v>#REF!</v>
      </c>
    </row>
    <row r="18" spans="1:10" ht="15.5" x14ac:dyDescent="0.35">
      <c r="A18" s="139" t="s">
        <v>513</v>
      </c>
      <c r="B18" s="141">
        <v>59152220</v>
      </c>
      <c r="C18" s="141">
        <v>60744718</v>
      </c>
      <c r="D18" s="142">
        <v>1.0269220326811064</v>
      </c>
      <c r="E18" s="105" t="e">
        <f>#REF!/D18</f>
        <v>#REF!</v>
      </c>
      <c r="F18" s="105" t="e">
        <f>#REF!/#REF!</f>
        <v>#REF!</v>
      </c>
      <c r="G18" s="105" t="e">
        <f>#REF!/D18</f>
        <v>#REF!</v>
      </c>
    </row>
    <row r="19" spans="1:10" ht="16" thickBot="1" x14ac:dyDescent="0.4">
      <c r="D19" s="38"/>
      <c r="E19" s="102" t="e">
        <f>#REF!/D19</f>
        <v>#REF!</v>
      </c>
      <c r="F19" s="102" t="e">
        <f>#REF!/#REF!</f>
        <v>#REF!</v>
      </c>
      <c r="G19" s="102" t="e">
        <f>#REF!/D19</f>
        <v>#REF!</v>
      </c>
      <c r="I19" s="81"/>
    </row>
    <row r="20" spans="1:10" ht="31.5" thickBot="1" x14ac:dyDescent="0.75">
      <c r="A20" s="207" t="s">
        <v>496</v>
      </c>
      <c r="B20" s="208"/>
      <c r="C20" s="208"/>
      <c r="D20" s="208"/>
      <c r="E20" s="208"/>
      <c r="F20" s="208"/>
      <c r="G20" s="209"/>
      <c r="I20" s="210" t="s">
        <v>377</v>
      </c>
      <c r="J20" s="211"/>
    </row>
    <row r="21" spans="1:10" ht="15.5" x14ac:dyDescent="0.35">
      <c r="A21" s="140" t="s">
        <v>378</v>
      </c>
      <c r="B21" s="140" t="s">
        <v>505</v>
      </c>
      <c r="C21" s="140" t="s">
        <v>506</v>
      </c>
      <c r="D21" s="140"/>
      <c r="E21" s="130" t="s">
        <v>362</v>
      </c>
      <c r="F21" s="130" t="s">
        <v>363</v>
      </c>
      <c r="G21" s="130" t="s">
        <v>364</v>
      </c>
      <c r="I21" s="73" t="s">
        <v>379</v>
      </c>
      <c r="J21" s="74"/>
    </row>
    <row r="22" spans="1:10" ht="16" thickBot="1" x14ac:dyDescent="0.4">
      <c r="A22" s="135" t="s">
        <v>514</v>
      </c>
      <c r="B22" s="136">
        <v>1500000</v>
      </c>
      <c r="C22" s="136">
        <v>1426003</v>
      </c>
      <c r="D22" s="137">
        <v>0.95066866666666672</v>
      </c>
      <c r="E22" s="100"/>
      <c r="F22" s="100" t="e">
        <f>#REF!/#REF!</f>
        <v>#REF!</v>
      </c>
      <c r="G22" s="100"/>
      <c r="I22" s="75" t="s">
        <v>261</v>
      </c>
      <c r="J22" s="82"/>
    </row>
    <row r="23" spans="1:10" ht="16" thickBot="1" x14ac:dyDescent="0.4">
      <c r="A23" s="135" t="s">
        <v>515</v>
      </c>
      <c r="B23" s="136">
        <v>0</v>
      </c>
      <c r="C23" s="136">
        <v>23194361</v>
      </c>
      <c r="D23" s="137"/>
      <c r="E23" s="106"/>
      <c r="F23" s="106" t="e">
        <f>#REF!/#REF!</f>
        <v>#REF!</v>
      </c>
      <c r="G23" s="106"/>
      <c r="I23" s="75" t="s">
        <v>92</v>
      </c>
      <c r="J23" s="82"/>
    </row>
    <row r="24" spans="1:10" ht="16" thickBot="1" x14ac:dyDescent="0.4">
      <c r="A24" s="135"/>
      <c r="B24" s="136"/>
      <c r="C24" s="136"/>
      <c r="D24" s="137"/>
      <c r="E24" s="106"/>
      <c r="F24" s="106"/>
      <c r="G24" s="106"/>
      <c r="I24" s="75"/>
      <c r="J24" s="82"/>
    </row>
    <row r="25" spans="1:10" ht="16" thickBot="1" x14ac:dyDescent="0.4">
      <c r="A25" s="135" t="s">
        <v>510</v>
      </c>
      <c r="B25" s="136">
        <v>1708173</v>
      </c>
      <c r="C25" s="136">
        <v>1708173</v>
      </c>
      <c r="D25" s="137">
        <v>1</v>
      </c>
      <c r="E25" s="106"/>
      <c r="F25" s="106" t="e">
        <f>#REF!/#REF!</f>
        <v>#REF!</v>
      </c>
      <c r="G25" s="106"/>
      <c r="I25" s="77" t="s">
        <v>93</v>
      </c>
      <c r="J25" s="83"/>
    </row>
    <row r="26" spans="1:10" ht="29.5" thickBot="1" x14ac:dyDescent="0.4">
      <c r="A26" s="133" t="s">
        <v>372</v>
      </c>
      <c r="B26" s="134">
        <v>1000000</v>
      </c>
      <c r="C26" s="134">
        <v>1000000</v>
      </c>
      <c r="D26" s="138">
        <v>1</v>
      </c>
      <c r="E26" s="104" t="e">
        <f>#REF!/#REF!</f>
        <v>#REF!</v>
      </c>
      <c r="F26" s="104" t="e">
        <f>#REF!/#REF!</f>
        <v>#REF!</v>
      </c>
      <c r="G26" s="104" t="e">
        <f>#REF!/#REF!</f>
        <v>#REF!</v>
      </c>
      <c r="I26" s="79" t="s">
        <v>368</v>
      </c>
      <c r="J26" s="84"/>
    </row>
  </sheetData>
  <mergeCells count="4">
    <mergeCell ref="A2:G2"/>
    <mergeCell ref="I2:J2"/>
    <mergeCell ref="A20:G20"/>
    <mergeCell ref="I20:J20"/>
  </mergeCells>
  <pageMargins left="0.511811024" right="0.511811024" top="0.78740157499999996" bottom="0.78740157499999996" header="0.31496062000000002" footer="0.3149606200000000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Y1001"/>
  <sheetViews>
    <sheetView topLeftCell="S1" workbookViewId="0">
      <selection activeCell="V1" sqref="V1:V1048576"/>
    </sheetView>
  </sheetViews>
  <sheetFormatPr defaultColWidth="9.1796875" defaultRowHeight="14.5" zeroHeight="1" x14ac:dyDescent="0.35"/>
  <cols>
    <col min="1" max="1" width="15" customWidth="1"/>
    <col min="2" max="2" width="23.26953125" customWidth="1"/>
    <col min="3" max="3" width="23.54296875" customWidth="1"/>
    <col min="4" max="4" width="21.26953125" customWidth="1"/>
    <col min="5" max="5" width="47.81640625" customWidth="1"/>
    <col min="6" max="10" width="25" customWidth="1"/>
    <col min="11" max="11" width="29.26953125" customWidth="1"/>
    <col min="12" max="12" width="22.81640625" customWidth="1"/>
    <col min="13" max="13" width="13.1796875" customWidth="1"/>
    <col min="14" max="17" width="17.1796875" customWidth="1"/>
    <col min="18" max="18" width="19.54296875" customWidth="1"/>
    <col min="19" max="20" width="18.7265625" customWidth="1"/>
    <col min="21" max="21" width="21.81640625" customWidth="1"/>
    <col min="22" max="22" width="21.81640625" hidden="1" customWidth="1"/>
    <col min="23" max="23" width="18" customWidth="1"/>
    <col min="24" max="24" width="24.54296875" customWidth="1"/>
    <col min="25" max="25" width="19" customWidth="1"/>
    <col min="26" max="26" width="15.7265625" customWidth="1"/>
  </cols>
  <sheetData>
    <row r="1" spans="1:25" ht="28.5" customHeight="1" x14ac:dyDescent="0.35">
      <c r="A1" s="236" t="s">
        <v>354</v>
      </c>
      <c r="B1" s="236"/>
      <c r="M1" s="22"/>
      <c r="N1" s="22"/>
      <c r="O1" s="22"/>
      <c r="P1" s="22"/>
      <c r="Q1" s="22"/>
      <c r="R1" s="22"/>
      <c r="U1" s="239" t="s">
        <v>353</v>
      </c>
    </row>
    <row r="2" spans="1:25" ht="47.25" customHeight="1" x14ac:dyDescent="0.35">
      <c r="A2" s="236"/>
      <c r="B2" s="236"/>
      <c r="O2" s="22"/>
      <c r="P2" s="22"/>
      <c r="Q2" s="22"/>
      <c r="R2" s="22"/>
      <c r="U2" s="239"/>
      <c r="W2" t="s">
        <v>470</v>
      </c>
      <c r="X2" t="s">
        <v>469</v>
      </c>
    </row>
    <row r="3" spans="1:25" s="60" customFormat="1" ht="47.25" customHeight="1" x14ac:dyDescent="0.35">
      <c r="A3" s="59" t="s">
        <v>151</v>
      </c>
      <c r="B3" s="59" t="s">
        <v>152</v>
      </c>
      <c r="C3" s="59" t="s">
        <v>149</v>
      </c>
      <c r="D3" s="59" t="s">
        <v>0</v>
      </c>
      <c r="E3" s="59" t="s">
        <v>137</v>
      </c>
      <c r="F3" s="59" t="s">
        <v>1</v>
      </c>
      <c r="G3" s="59" t="s">
        <v>138</v>
      </c>
      <c r="H3" s="58" t="s">
        <v>139</v>
      </c>
      <c r="I3" s="58" t="s">
        <v>140</v>
      </c>
      <c r="J3" s="58" t="s">
        <v>141</v>
      </c>
      <c r="K3" s="59" t="s">
        <v>103</v>
      </c>
      <c r="L3" s="58" t="s">
        <v>99</v>
      </c>
      <c r="M3" s="58" t="s">
        <v>144</v>
      </c>
      <c r="N3" s="58" t="s">
        <v>102</v>
      </c>
      <c r="O3" s="58" t="s">
        <v>324</v>
      </c>
      <c r="P3" s="59" t="s">
        <v>325</v>
      </c>
      <c r="Q3" s="59" t="s">
        <v>467</v>
      </c>
      <c r="R3" s="58" t="s">
        <v>125</v>
      </c>
      <c r="S3" s="59" t="s">
        <v>126</v>
      </c>
      <c r="T3" s="59"/>
      <c r="U3" s="59" t="s">
        <v>190</v>
      </c>
      <c r="V3" s="59" t="s">
        <v>195</v>
      </c>
      <c r="W3" s="59" t="s">
        <v>146</v>
      </c>
      <c r="X3" s="59" t="s">
        <v>147</v>
      </c>
      <c r="Y3" s="59" t="s">
        <v>148</v>
      </c>
    </row>
    <row r="4" spans="1:25" x14ac:dyDescent="0.35">
      <c r="A4" t="s">
        <v>5288</v>
      </c>
      <c r="B4" t="s">
        <v>5289</v>
      </c>
      <c r="C4" t="s">
        <v>933</v>
      </c>
      <c r="D4" t="s">
        <v>5290</v>
      </c>
      <c r="E4" t="s">
        <v>5291</v>
      </c>
      <c r="F4" t="s">
        <v>5292</v>
      </c>
      <c r="G4" t="s">
        <v>2751</v>
      </c>
      <c r="H4" t="s">
        <v>5293</v>
      </c>
      <c r="I4" t="s">
        <v>629</v>
      </c>
      <c r="J4" t="s">
        <v>5294</v>
      </c>
      <c r="K4" t="s">
        <v>5295</v>
      </c>
      <c r="L4" t="s">
        <v>5296</v>
      </c>
      <c r="M4" t="s">
        <v>145</v>
      </c>
      <c r="N4" t="s">
        <v>5297</v>
      </c>
      <c r="O4" t="s">
        <v>1984</v>
      </c>
      <c r="P4" t="s">
        <v>1985</v>
      </c>
      <c r="Q4" t="s">
        <v>5298</v>
      </c>
      <c r="R4" s="19" t="str">
        <f>LEFT(O4,1)</f>
        <v>3</v>
      </c>
      <c r="S4" s="19" t="str">
        <f>IF(M4="","",IF(AND(M4&lt;&gt;'Tabelas auxiliares'!$B$241,M4&lt;&gt;'Tabelas auxiliares'!$B$242,M4&lt;&gt;'Tabelas auxiliares'!$C$241,M4&lt;&gt;'Tabelas auxiliares'!$C$242,M4&lt;&gt;'Tabelas auxiliares'!$D$241,M4&lt;&gt;'Tabelas auxiliares'!$D$242),"FOLHA DE PESSOAL",IF(R4='Tabelas auxiliares'!$A$242,"CUSTEIO",IF(R4='Tabelas auxiliares'!$A$241,"INVESTIMENTO","ERRO - VERIFICAR"))))</f>
        <v>CUSTEIO</v>
      </c>
      <c r="T4" s="30">
        <f>IF(SUM(U4:Y4)=0,"",SUM(U4:Y4))</f>
        <v>408348.69</v>
      </c>
      <c r="U4" s="37"/>
      <c r="W4" s="37">
        <v>322380</v>
      </c>
      <c r="X4" s="37"/>
      <c r="Y4" s="37">
        <v>85968.69</v>
      </c>
    </row>
    <row r="5" spans="1:25" x14ac:dyDescent="0.35">
      <c r="A5" t="s">
        <v>5288</v>
      </c>
      <c r="B5" t="s">
        <v>5289</v>
      </c>
      <c r="C5" t="s">
        <v>976</v>
      </c>
      <c r="D5" t="s">
        <v>5290</v>
      </c>
      <c r="E5" t="s">
        <v>5299</v>
      </c>
      <c r="F5" t="s">
        <v>5292</v>
      </c>
      <c r="G5" t="s">
        <v>2751</v>
      </c>
      <c r="H5" t="s">
        <v>5293</v>
      </c>
      <c r="I5" t="s">
        <v>629</v>
      </c>
      <c r="J5" t="s">
        <v>5294</v>
      </c>
      <c r="K5" t="s">
        <v>5295</v>
      </c>
      <c r="L5" t="s">
        <v>5296</v>
      </c>
      <c r="M5" t="s">
        <v>145</v>
      </c>
      <c r="N5" t="s">
        <v>5297</v>
      </c>
      <c r="O5" t="s">
        <v>1984</v>
      </c>
      <c r="P5" t="s">
        <v>1985</v>
      </c>
      <c r="Q5" t="s">
        <v>5300</v>
      </c>
      <c r="R5" s="19" t="str">
        <f>LEFT(O5,1)</f>
        <v>3</v>
      </c>
      <c r="S5" s="19" t="str">
        <f>IF(M5="","",IF(AND(M5&lt;&gt;'Tabelas auxiliares'!$B$241,M5&lt;&gt;'Tabelas auxiliares'!$B$242,M5&lt;&gt;'Tabelas auxiliares'!$C$241,M5&lt;&gt;'Tabelas auxiliares'!$C$242,M5&lt;&gt;'Tabelas auxiliares'!$D$241,M5&lt;&gt;'Tabelas auxiliares'!$D$242),"FOLHA DE PESSOAL",IF(R5='Tabelas auxiliares'!$A$242,"CUSTEIO",IF(R5='Tabelas auxiliares'!$A$241,"INVESTIMENTO","ERRO - VERIFICAR"))))</f>
        <v>CUSTEIO</v>
      </c>
      <c r="T5" s="30">
        <f>IF(SUM(U5:Y5)=0,"",SUM(U5:Y5))</f>
        <v>2364650.86</v>
      </c>
      <c r="U5" s="37"/>
      <c r="W5" s="37"/>
      <c r="X5" s="37"/>
      <c r="Y5" s="37">
        <v>2364650.86</v>
      </c>
    </row>
    <row r="6" spans="1:25" x14ac:dyDescent="0.35">
      <c r="A6" t="s">
        <v>5301</v>
      </c>
      <c r="B6" t="s">
        <v>5302</v>
      </c>
      <c r="C6" t="s">
        <v>2430</v>
      </c>
      <c r="D6" t="s">
        <v>5303</v>
      </c>
      <c r="E6" t="s">
        <v>5304</v>
      </c>
      <c r="F6" t="s">
        <v>5305</v>
      </c>
      <c r="G6" t="s">
        <v>5306</v>
      </c>
      <c r="H6" t="s">
        <v>5307</v>
      </c>
      <c r="I6" t="s">
        <v>629</v>
      </c>
      <c r="J6" t="s">
        <v>5308</v>
      </c>
      <c r="K6" t="s">
        <v>5309</v>
      </c>
      <c r="L6" t="s">
        <v>5310</v>
      </c>
      <c r="M6" t="s">
        <v>127</v>
      </c>
      <c r="N6" t="s">
        <v>5311</v>
      </c>
      <c r="O6" t="s">
        <v>2953</v>
      </c>
      <c r="P6" t="s">
        <v>2954</v>
      </c>
      <c r="Q6" t="s">
        <v>5312</v>
      </c>
      <c r="R6" s="19" t="str">
        <f>LEFT(O6,1)</f>
        <v>4</v>
      </c>
      <c r="S6" s="19" t="str">
        <f>IF(M6="","",IF(AND(M6&lt;&gt;'Tabelas auxiliares'!$B$241,M6&lt;&gt;'Tabelas auxiliares'!$B$242,M6&lt;&gt;'Tabelas auxiliares'!$C$241,M6&lt;&gt;'Tabelas auxiliares'!$C$242,M6&lt;&gt;'Tabelas auxiliares'!$D$241,M6&lt;&gt;'Tabelas auxiliares'!$D$242),"FOLHA DE PESSOAL",IF(R6='Tabelas auxiliares'!$A$242,"CUSTEIO",IF(R6='Tabelas auxiliares'!$A$241,"INVESTIMENTO","ERRO - VERIFICAR"))))</f>
        <v>INVESTIMENTO</v>
      </c>
      <c r="T6" s="30">
        <f>IF(SUM(U6:Y6)=0,"",SUM(U6:Y6))</f>
        <v>25300</v>
      </c>
      <c r="U6" s="37"/>
      <c r="W6" s="37"/>
      <c r="X6" s="37">
        <v>1480.05</v>
      </c>
      <c r="Y6" s="37">
        <v>23819.95</v>
      </c>
    </row>
    <row r="7" spans="1:25" x14ac:dyDescent="0.35">
      <c r="A7" t="s">
        <v>5301</v>
      </c>
      <c r="B7" t="s">
        <v>5302</v>
      </c>
      <c r="C7" t="s">
        <v>1736</v>
      </c>
      <c r="D7" t="s">
        <v>5313</v>
      </c>
      <c r="E7" t="s">
        <v>5314</v>
      </c>
      <c r="F7" t="s">
        <v>5315</v>
      </c>
      <c r="G7" t="s">
        <v>5316</v>
      </c>
      <c r="H7" t="s">
        <v>5307</v>
      </c>
      <c r="I7" t="s">
        <v>629</v>
      </c>
      <c r="J7" t="s">
        <v>5308</v>
      </c>
      <c r="K7" t="s">
        <v>5309</v>
      </c>
      <c r="L7" t="s">
        <v>5310</v>
      </c>
      <c r="M7" t="s">
        <v>127</v>
      </c>
      <c r="N7" t="s">
        <v>5311</v>
      </c>
      <c r="O7" t="s">
        <v>2976</v>
      </c>
      <c r="P7" t="s">
        <v>2977</v>
      </c>
      <c r="Q7" t="s">
        <v>5317</v>
      </c>
      <c r="R7" s="19" t="str">
        <f>LEFT(O7,1)</f>
        <v>4</v>
      </c>
      <c r="S7" s="19" t="str">
        <f>IF(M7="","",IF(AND(M7&lt;&gt;'Tabelas auxiliares'!$B$241,M7&lt;&gt;'Tabelas auxiliares'!$B$242,M7&lt;&gt;'Tabelas auxiliares'!$C$241,M7&lt;&gt;'Tabelas auxiliares'!$C$242,M7&lt;&gt;'Tabelas auxiliares'!$D$241,M7&lt;&gt;'Tabelas auxiliares'!$D$242),"FOLHA DE PESSOAL",IF(R7='Tabelas auxiliares'!$A$242,"CUSTEIO",IF(R7='Tabelas auxiliares'!$A$241,"INVESTIMENTO","ERRO - VERIFICAR"))))</f>
        <v>INVESTIMENTO</v>
      </c>
      <c r="T7" s="30">
        <f>IF(SUM(U7:Y7)=0,"",SUM(U7:Y7))</f>
        <v>182259</v>
      </c>
      <c r="U7" s="37"/>
      <c r="W7" s="37"/>
      <c r="X7" s="37">
        <v>182259</v>
      </c>
      <c r="Y7" s="37"/>
    </row>
    <row r="8" spans="1:25" x14ac:dyDescent="0.35">
      <c r="A8" t="s">
        <v>5301</v>
      </c>
      <c r="B8" t="s">
        <v>5302</v>
      </c>
      <c r="C8" t="s">
        <v>4161</v>
      </c>
      <c r="D8" t="s">
        <v>5318</v>
      </c>
      <c r="E8" t="s">
        <v>5319</v>
      </c>
      <c r="F8" t="s">
        <v>5320</v>
      </c>
      <c r="G8" t="s">
        <v>5321</v>
      </c>
      <c r="H8" t="s">
        <v>5307</v>
      </c>
      <c r="I8" t="s">
        <v>629</v>
      </c>
      <c r="J8" t="s">
        <v>5308</v>
      </c>
      <c r="K8" t="s">
        <v>5309</v>
      </c>
      <c r="L8" t="s">
        <v>5310</v>
      </c>
      <c r="M8" t="s">
        <v>127</v>
      </c>
      <c r="N8" t="s">
        <v>5311</v>
      </c>
      <c r="O8" t="s">
        <v>2953</v>
      </c>
      <c r="P8" t="s">
        <v>2954</v>
      </c>
      <c r="Q8" t="s">
        <v>5322</v>
      </c>
      <c r="R8" s="19" t="str">
        <f>LEFT(O8,1)</f>
        <v>4</v>
      </c>
      <c r="S8" s="19" t="str">
        <f>IF(M8="","",IF(AND(M8&lt;&gt;'Tabelas auxiliares'!$B$241,M8&lt;&gt;'Tabelas auxiliares'!$B$242,M8&lt;&gt;'Tabelas auxiliares'!$C$241,M8&lt;&gt;'Tabelas auxiliares'!$C$242,M8&lt;&gt;'Tabelas auxiliares'!$D$241,M8&lt;&gt;'Tabelas auxiliares'!$D$242),"FOLHA DE PESSOAL",IF(R8='Tabelas auxiliares'!$A$242,"CUSTEIO",IF(R8='Tabelas auxiliares'!$A$241,"INVESTIMENTO","ERRO - VERIFICAR"))))</f>
        <v>INVESTIMENTO</v>
      </c>
      <c r="T8" s="30">
        <f>IF(SUM(U8:Y8)=0,"",SUM(U8:Y8))</f>
        <v>80186.55</v>
      </c>
      <c r="U8" s="37"/>
      <c r="W8" s="37">
        <v>80186.55</v>
      </c>
      <c r="X8" s="37"/>
      <c r="Y8" s="37"/>
    </row>
    <row r="9" spans="1:25" x14ac:dyDescent="0.35">
      <c r="A9" t="s">
        <v>5323</v>
      </c>
      <c r="B9" t="s">
        <v>5324</v>
      </c>
      <c r="C9" t="s">
        <v>616</v>
      </c>
      <c r="D9" t="s">
        <v>617</v>
      </c>
      <c r="E9" t="s">
        <v>617</v>
      </c>
      <c r="F9" t="s">
        <v>616</v>
      </c>
      <c r="G9" t="s">
        <v>616</v>
      </c>
      <c r="H9" t="s">
        <v>1782</v>
      </c>
      <c r="I9" t="s">
        <v>629</v>
      </c>
      <c r="J9" t="s">
        <v>5325</v>
      </c>
      <c r="K9" t="s">
        <v>5326</v>
      </c>
      <c r="L9" t="s">
        <v>5327</v>
      </c>
      <c r="M9" t="s">
        <v>127</v>
      </c>
      <c r="N9" t="s">
        <v>5328</v>
      </c>
      <c r="O9" t="s">
        <v>5329</v>
      </c>
      <c r="P9" t="s">
        <v>616</v>
      </c>
      <c r="Q9" t="s">
        <v>5330</v>
      </c>
      <c r="R9" s="19" t="str">
        <f t="shared" ref="R9:R67" si="0">LEFT(O9,1)</f>
        <v>4</v>
      </c>
      <c r="S9" s="19" t="str">
        <f>IF(M9="","",IF(AND(M9&lt;&gt;'Tabelas auxiliares'!$B$241,M9&lt;&gt;'Tabelas auxiliares'!$B$242,M9&lt;&gt;'Tabelas auxiliares'!$C$241,M9&lt;&gt;'Tabelas auxiliares'!$C$242,M9&lt;&gt;'Tabelas auxiliares'!$D$241,M9&lt;&gt;'Tabelas auxiliares'!$D$242),"FOLHA DE PESSOAL",IF(R9='Tabelas auxiliares'!$A$242,"CUSTEIO",IF(R9='Tabelas auxiliares'!$A$241,"INVESTIMENTO","ERRO - VERIFICAR"))))</f>
        <v>INVESTIMENTO</v>
      </c>
      <c r="T9" s="30">
        <f>IF(SUM(U9:Y9)=0,"",SUM(U9:Y9))</f>
        <v>5000000</v>
      </c>
      <c r="U9" s="37">
        <v>5000000</v>
      </c>
      <c r="W9" s="37"/>
      <c r="X9" s="37"/>
      <c r="Y9" s="37"/>
    </row>
    <row r="10" spans="1:25" x14ac:dyDescent="0.35">
      <c r="A10" t="s">
        <v>5323</v>
      </c>
      <c r="B10" t="s">
        <v>5324</v>
      </c>
      <c r="C10" t="s">
        <v>616</v>
      </c>
      <c r="D10" t="s">
        <v>617</v>
      </c>
      <c r="E10" t="s">
        <v>617</v>
      </c>
      <c r="F10" t="s">
        <v>616</v>
      </c>
      <c r="G10" t="s">
        <v>616</v>
      </c>
      <c r="H10" t="s">
        <v>1782</v>
      </c>
      <c r="I10" t="s">
        <v>629</v>
      </c>
      <c r="J10" t="s">
        <v>5325</v>
      </c>
      <c r="K10" t="s">
        <v>5326</v>
      </c>
      <c r="L10" t="s">
        <v>5331</v>
      </c>
      <c r="M10" t="s">
        <v>127</v>
      </c>
      <c r="N10" t="s">
        <v>5328</v>
      </c>
      <c r="O10" t="s">
        <v>5329</v>
      </c>
      <c r="P10" t="s">
        <v>616</v>
      </c>
      <c r="Q10" t="s">
        <v>5332</v>
      </c>
      <c r="R10" s="19" t="str">
        <f t="shared" si="0"/>
        <v>4</v>
      </c>
      <c r="S10" s="19" t="str">
        <f>IF(M10="","",IF(AND(M10&lt;&gt;'Tabelas auxiliares'!$B$241,M10&lt;&gt;'Tabelas auxiliares'!$B$242,M10&lt;&gt;'Tabelas auxiliares'!$C$241,M10&lt;&gt;'Tabelas auxiliares'!$C$242,M10&lt;&gt;'Tabelas auxiliares'!$D$241,M10&lt;&gt;'Tabelas auxiliares'!$D$242),"FOLHA DE PESSOAL",IF(R10='Tabelas auxiliares'!$A$242,"CUSTEIO",IF(R10='Tabelas auxiliares'!$A$241,"INVESTIMENTO","ERRO - VERIFICAR"))))</f>
        <v>INVESTIMENTO</v>
      </c>
      <c r="T10" s="30">
        <f>IF(SUM(U10:Y10)=0,"",SUM(U10:Y10))</f>
        <v>2350.13</v>
      </c>
      <c r="U10" s="37">
        <v>2350.13</v>
      </c>
      <c r="W10" s="37"/>
      <c r="X10" s="37"/>
      <c r="Y10" s="37"/>
    </row>
    <row r="11" spans="1:25" x14ac:dyDescent="0.35">
      <c r="A11" t="s">
        <v>5323</v>
      </c>
      <c r="B11" t="s">
        <v>5324</v>
      </c>
      <c r="C11" t="s">
        <v>3372</v>
      </c>
      <c r="D11" t="s">
        <v>5333</v>
      </c>
      <c r="E11" t="s">
        <v>5334</v>
      </c>
      <c r="F11" t="s">
        <v>5335</v>
      </c>
      <c r="G11" t="s">
        <v>5336</v>
      </c>
      <c r="H11" t="s">
        <v>5337</v>
      </c>
      <c r="I11" t="s">
        <v>689</v>
      </c>
      <c r="J11" t="s">
        <v>5338</v>
      </c>
      <c r="K11" t="s">
        <v>5326</v>
      </c>
      <c r="L11" t="s">
        <v>5339</v>
      </c>
      <c r="M11" t="s">
        <v>145</v>
      </c>
      <c r="N11" t="s">
        <v>5340</v>
      </c>
      <c r="O11" t="s">
        <v>1984</v>
      </c>
      <c r="P11" t="s">
        <v>1985</v>
      </c>
      <c r="Q11" t="s">
        <v>5341</v>
      </c>
      <c r="R11" s="19" t="str">
        <f t="shared" si="0"/>
        <v>3</v>
      </c>
      <c r="S11" s="19" t="str">
        <f>IF(M11="","",IF(AND(M11&lt;&gt;'Tabelas auxiliares'!$B$241,M11&lt;&gt;'Tabelas auxiliares'!$B$242,M11&lt;&gt;'Tabelas auxiliares'!$C$241,M11&lt;&gt;'Tabelas auxiliares'!$C$242,M11&lt;&gt;'Tabelas auxiliares'!$D$241,M11&lt;&gt;'Tabelas auxiliares'!$D$242),"FOLHA DE PESSOAL",IF(R11='Tabelas auxiliares'!$A$242,"CUSTEIO",IF(R11='Tabelas auxiliares'!$A$241,"INVESTIMENTO","ERRO - VERIFICAR"))))</f>
        <v>CUSTEIO</v>
      </c>
      <c r="T11" s="30">
        <f>IF(SUM(U11:Y11)=0,"",SUM(U11:Y11))</f>
        <v>1720000</v>
      </c>
      <c r="U11" s="37"/>
      <c r="W11" s="37"/>
      <c r="X11" s="37"/>
      <c r="Y11" s="37">
        <v>1720000</v>
      </c>
    </row>
    <row r="12" spans="1:25" x14ac:dyDescent="0.35">
      <c r="A12" t="s">
        <v>5323</v>
      </c>
      <c r="B12" t="s">
        <v>5324</v>
      </c>
      <c r="C12" t="s">
        <v>1368</v>
      </c>
      <c r="D12" t="s">
        <v>5342</v>
      </c>
      <c r="E12" t="s">
        <v>5343</v>
      </c>
      <c r="F12" t="s">
        <v>5344</v>
      </c>
      <c r="G12" t="s">
        <v>5345</v>
      </c>
      <c r="H12" t="s">
        <v>1782</v>
      </c>
      <c r="I12" t="s">
        <v>629</v>
      </c>
      <c r="J12" t="s">
        <v>5325</v>
      </c>
      <c r="K12" t="s">
        <v>5326</v>
      </c>
      <c r="L12" t="s">
        <v>5331</v>
      </c>
      <c r="M12" t="s">
        <v>127</v>
      </c>
      <c r="N12" t="s">
        <v>5328</v>
      </c>
      <c r="O12" t="s">
        <v>2071</v>
      </c>
      <c r="P12" t="s">
        <v>2072</v>
      </c>
      <c r="Q12" t="s">
        <v>5346</v>
      </c>
      <c r="R12" s="19" t="str">
        <f t="shared" si="0"/>
        <v>4</v>
      </c>
      <c r="S12" s="19" t="str">
        <f>IF(M12="","",IF(AND(M12&lt;&gt;'Tabelas auxiliares'!$B$241,M12&lt;&gt;'Tabelas auxiliares'!$B$242,M12&lt;&gt;'Tabelas auxiliares'!$C$241,M12&lt;&gt;'Tabelas auxiliares'!$C$242,M12&lt;&gt;'Tabelas auxiliares'!$D$241,M12&lt;&gt;'Tabelas auxiliares'!$D$242),"FOLHA DE PESSOAL",IF(R12='Tabelas auxiliares'!$A$242,"CUSTEIO",IF(R12='Tabelas auxiliares'!$A$241,"INVESTIMENTO","ERRO - VERIFICAR"))))</f>
        <v>INVESTIMENTO</v>
      </c>
      <c r="T12" s="30">
        <f>IF(SUM(U12:Y12)=0,"",SUM(U12:Y12))</f>
        <v>2197649.87</v>
      </c>
      <c r="U12" s="37"/>
      <c r="W12" s="37">
        <v>2197649.87</v>
      </c>
      <c r="X12" s="37"/>
      <c r="Y12" s="37"/>
    </row>
    <row r="13" spans="1:25" x14ac:dyDescent="0.35">
      <c r="A13" t="s">
        <v>5347</v>
      </c>
      <c r="B13" t="s">
        <v>5348</v>
      </c>
      <c r="C13" t="s">
        <v>616</v>
      </c>
      <c r="D13" t="s">
        <v>617</v>
      </c>
      <c r="E13" t="s">
        <v>617</v>
      </c>
      <c r="F13" t="s">
        <v>616</v>
      </c>
      <c r="G13" t="s">
        <v>616</v>
      </c>
      <c r="H13" t="s">
        <v>628</v>
      </c>
      <c r="I13" t="s">
        <v>629</v>
      </c>
      <c r="J13" t="s">
        <v>5349</v>
      </c>
      <c r="K13" t="s">
        <v>5350</v>
      </c>
      <c r="L13" t="s">
        <v>5351</v>
      </c>
      <c r="M13" t="s">
        <v>145</v>
      </c>
      <c r="N13" t="s">
        <v>5352</v>
      </c>
      <c r="O13" t="s">
        <v>5353</v>
      </c>
      <c r="P13" t="s">
        <v>616</v>
      </c>
      <c r="Q13" t="s">
        <v>5354</v>
      </c>
      <c r="R13" s="19" t="str">
        <f t="shared" si="0"/>
        <v>3</v>
      </c>
      <c r="S13" s="19" t="str">
        <f>IF(M13="","",IF(AND(M13&lt;&gt;'Tabelas auxiliares'!$B$241,M13&lt;&gt;'Tabelas auxiliares'!$B$242,M13&lt;&gt;'Tabelas auxiliares'!$C$241,M13&lt;&gt;'Tabelas auxiliares'!$C$242,M13&lt;&gt;'Tabelas auxiliares'!$D$241,M13&lt;&gt;'Tabelas auxiliares'!$D$242),"FOLHA DE PESSOAL",IF(R13='Tabelas auxiliares'!$A$242,"CUSTEIO",IF(R13='Tabelas auxiliares'!$A$241,"INVESTIMENTO","ERRO - VERIFICAR"))))</f>
        <v>CUSTEIO</v>
      </c>
      <c r="T13" s="30">
        <f>IF(SUM(U13:Y13)=0,"",SUM(U13:Y13))</f>
        <v>1623.59</v>
      </c>
      <c r="U13" s="37">
        <v>1623.59</v>
      </c>
      <c r="W13" s="37"/>
      <c r="X13" s="37"/>
      <c r="Y13" s="37"/>
    </row>
    <row r="14" spans="1:25" x14ac:dyDescent="0.35">
      <c r="A14" t="s">
        <v>5355</v>
      </c>
      <c r="B14" t="s">
        <v>5356</v>
      </c>
      <c r="C14" t="s">
        <v>5357</v>
      </c>
      <c r="D14" t="s">
        <v>5358</v>
      </c>
      <c r="E14" t="s">
        <v>5359</v>
      </c>
      <c r="F14" t="s">
        <v>5360</v>
      </c>
      <c r="G14" t="s">
        <v>622</v>
      </c>
      <c r="H14" t="s">
        <v>628</v>
      </c>
      <c r="I14" t="s">
        <v>629</v>
      </c>
      <c r="J14" t="s">
        <v>5349</v>
      </c>
      <c r="K14" t="s">
        <v>623</v>
      </c>
      <c r="L14" t="s">
        <v>5361</v>
      </c>
      <c r="M14" t="s">
        <v>145</v>
      </c>
      <c r="N14" t="s">
        <v>5362</v>
      </c>
      <c r="O14" t="s">
        <v>2667</v>
      </c>
      <c r="P14" t="s">
        <v>2668</v>
      </c>
      <c r="Q14" t="s">
        <v>5363</v>
      </c>
      <c r="R14" s="19" t="str">
        <f t="shared" si="0"/>
        <v>3</v>
      </c>
      <c r="S14" s="19" t="str">
        <f>IF(M14="","",IF(AND(M14&lt;&gt;'Tabelas auxiliares'!$B$241,M14&lt;&gt;'Tabelas auxiliares'!$B$242,M14&lt;&gt;'Tabelas auxiliares'!$C$241,M14&lt;&gt;'Tabelas auxiliares'!$C$242,M14&lt;&gt;'Tabelas auxiliares'!$D$241,M14&lt;&gt;'Tabelas auxiliares'!$D$242),"FOLHA DE PESSOAL",IF(R14='Tabelas auxiliares'!$A$242,"CUSTEIO",IF(R14='Tabelas auxiliares'!$A$241,"INVESTIMENTO","ERRO - VERIFICAR"))))</f>
        <v>CUSTEIO</v>
      </c>
      <c r="T14" s="30">
        <f>IF(SUM(U14:Y14)=0,"",SUM(U14:Y14))</f>
        <v>6397.38</v>
      </c>
      <c r="U14" s="37"/>
      <c r="W14" s="37"/>
      <c r="X14" s="37"/>
      <c r="Y14" s="37">
        <v>6397.38</v>
      </c>
    </row>
    <row r="15" spans="1:25" x14ac:dyDescent="0.35">
      <c r="A15" t="s">
        <v>5364</v>
      </c>
      <c r="B15" t="s">
        <v>5365</v>
      </c>
      <c r="C15" t="s">
        <v>1518</v>
      </c>
      <c r="D15" t="s">
        <v>5366</v>
      </c>
      <c r="E15" t="s">
        <v>5367</v>
      </c>
      <c r="F15" t="s">
        <v>5368</v>
      </c>
      <c r="G15" t="s">
        <v>622</v>
      </c>
      <c r="H15" t="s">
        <v>628</v>
      </c>
      <c r="I15" t="s">
        <v>629</v>
      </c>
      <c r="J15" t="s">
        <v>5349</v>
      </c>
      <c r="K15" t="s">
        <v>623</v>
      </c>
      <c r="L15" t="s">
        <v>5369</v>
      </c>
      <c r="M15" t="s">
        <v>145</v>
      </c>
      <c r="N15" t="s">
        <v>5370</v>
      </c>
      <c r="O15" t="s">
        <v>5371</v>
      </c>
      <c r="P15" t="s">
        <v>5372</v>
      </c>
      <c r="Q15" t="s">
        <v>5373</v>
      </c>
      <c r="R15" s="19" t="str">
        <f t="shared" si="0"/>
        <v>3</v>
      </c>
      <c r="S15" s="19" t="str">
        <f>IF(M15="","",IF(AND(M15&lt;&gt;'Tabelas auxiliares'!$B$241,M15&lt;&gt;'Tabelas auxiliares'!$B$242,M15&lt;&gt;'Tabelas auxiliares'!$C$241,M15&lt;&gt;'Tabelas auxiliares'!$C$242,M15&lt;&gt;'Tabelas auxiliares'!$D$241,M15&lt;&gt;'Tabelas auxiliares'!$D$242),"FOLHA DE PESSOAL",IF(R15='Tabelas auxiliares'!$A$242,"CUSTEIO",IF(R15='Tabelas auxiliares'!$A$241,"INVESTIMENTO","ERRO - VERIFICAR"))))</f>
        <v>CUSTEIO</v>
      </c>
      <c r="T15" s="30">
        <f>IF(SUM(U15:Y15)=0,"",SUM(U15:Y15))</f>
        <v>3321.2</v>
      </c>
      <c r="U15" s="37"/>
      <c r="W15" s="37"/>
      <c r="X15" s="37"/>
      <c r="Y15" s="37">
        <v>3321.2</v>
      </c>
    </row>
    <row r="16" spans="1:25" x14ac:dyDescent="0.35">
      <c r="A16" t="s">
        <v>5374</v>
      </c>
      <c r="B16" t="s">
        <v>5375</v>
      </c>
      <c r="C16" t="s">
        <v>882</v>
      </c>
      <c r="D16" t="s">
        <v>5376</v>
      </c>
      <c r="E16" t="s">
        <v>5377</v>
      </c>
      <c r="F16" t="s">
        <v>5378</v>
      </c>
      <c r="G16" t="s">
        <v>622</v>
      </c>
      <c r="H16" t="s">
        <v>628</v>
      </c>
      <c r="I16" t="s">
        <v>629</v>
      </c>
      <c r="J16" t="s">
        <v>5349</v>
      </c>
      <c r="K16" t="s">
        <v>5379</v>
      </c>
      <c r="L16" t="s">
        <v>5380</v>
      </c>
      <c r="M16" t="s">
        <v>145</v>
      </c>
      <c r="N16" t="s">
        <v>5381</v>
      </c>
      <c r="O16" t="s">
        <v>2667</v>
      </c>
      <c r="P16" t="s">
        <v>2668</v>
      </c>
      <c r="Q16" t="s">
        <v>5382</v>
      </c>
      <c r="R16" s="19" t="str">
        <f t="shared" si="0"/>
        <v>3</v>
      </c>
      <c r="S16" s="19" t="str">
        <f>IF(M16="","",IF(AND(M16&lt;&gt;'Tabelas auxiliares'!$B$241,M16&lt;&gt;'Tabelas auxiliares'!$B$242,M16&lt;&gt;'Tabelas auxiliares'!$C$241,M16&lt;&gt;'Tabelas auxiliares'!$C$242,M16&lt;&gt;'Tabelas auxiliares'!$D$241,M16&lt;&gt;'Tabelas auxiliares'!$D$242),"FOLHA DE PESSOAL",IF(R16='Tabelas auxiliares'!$A$242,"CUSTEIO",IF(R16='Tabelas auxiliares'!$A$241,"INVESTIMENTO","ERRO - VERIFICAR"))))</f>
        <v>CUSTEIO</v>
      </c>
      <c r="T16" s="30">
        <f>IF(SUM(U16:Y16)=0,"",SUM(U16:Y16))</f>
        <v>1562.4</v>
      </c>
      <c r="U16" s="37"/>
      <c r="W16" s="37"/>
      <c r="X16" s="37"/>
      <c r="Y16" s="37">
        <v>1562.4</v>
      </c>
    </row>
    <row r="17" spans="1:25" x14ac:dyDescent="0.35">
      <c r="A17" t="s">
        <v>5383</v>
      </c>
      <c r="B17" t="s">
        <v>5384</v>
      </c>
      <c r="C17" t="s">
        <v>616</v>
      </c>
      <c r="D17" t="s">
        <v>617</v>
      </c>
      <c r="E17" t="s">
        <v>617</v>
      </c>
      <c r="F17" t="s">
        <v>616</v>
      </c>
      <c r="G17" t="s">
        <v>616</v>
      </c>
      <c r="H17" t="s">
        <v>628</v>
      </c>
      <c r="I17" t="s">
        <v>629</v>
      </c>
      <c r="J17" t="s">
        <v>5349</v>
      </c>
      <c r="K17" t="s">
        <v>623</v>
      </c>
      <c r="L17" t="s">
        <v>5385</v>
      </c>
      <c r="M17" t="s">
        <v>145</v>
      </c>
      <c r="N17" t="s">
        <v>5386</v>
      </c>
      <c r="O17" t="s">
        <v>5353</v>
      </c>
      <c r="P17" t="s">
        <v>616</v>
      </c>
      <c r="Q17" t="s">
        <v>5387</v>
      </c>
      <c r="R17" s="19" t="str">
        <f t="shared" si="0"/>
        <v>3</v>
      </c>
      <c r="S17" s="19" t="str">
        <f>IF(M17="","",IF(AND(M17&lt;&gt;'Tabelas auxiliares'!$B$241,M17&lt;&gt;'Tabelas auxiliares'!$B$242,M17&lt;&gt;'Tabelas auxiliares'!$C$241,M17&lt;&gt;'Tabelas auxiliares'!$C$242,M17&lt;&gt;'Tabelas auxiliares'!$D$241,M17&lt;&gt;'Tabelas auxiliares'!$D$242),"FOLHA DE PESSOAL",IF(R17='Tabelas auxiliares'!$A$242,"CUSTEIO",IF(R17='Tabelas auxiliares'!$A$241,"INVESTIMENTO","ERRO - VERIFICAR"))))</f>
        <v>CUSTEIO</v>
      </c>
      <c r="T17" s="30">
        <f>IF(SUM(U17:Y17)=0,"",SUM(U17:Y17))</f>
        <v>706.47</v>
      </c>
      <c r="U17" s="37">
        <v>706.47</v>
      </c>
      <c r="W17" s="37"/>
      <c r="X17" s="37"/>
      <c r="Y17" s="37"/>
    </row>
    <row r="18" spans="1:25" x14ac:dyDescent="0.35">
      <c r="A18" t="s">
        <v>5383</v>
      </c>
      <c r="B18" t="s">
        <v>5384</v>
      </c>
      <c r="C18" t="s">
        <v>1249</v>
      </c>
      <c r="D18" t="s">
        <v>5388</v>
      </c>
      <c r="E18" t="s">
        <v>5389</v>
      </c>
      <c r="F18" t="s">
        <v>5390</v>
      </c>
      <c r="G18" t="s">
        <v>622</v>
      </c>
      <c r="H18" t="s">
        <v>628</v>
      </c>
      <c r="I18" t="s">
        <v>629</v>
      </c>
      <c r="J18" t="s">
        <v>5349</v>
      </c>
      <c r="K18" t="s">
        <v>623</v>
      </c>
      <c r="L18" t="s">
        <v>5385</v>
      </c>
      <c r="M18" t="s">
        <v>145</v>
      </c>
      <c r="N18" t="s">
        <v>5386</v>
      </c>
      <c r="O18" t="s">
        <v>2667</v>
      </c>
      <c r="P18" t="s">
        <v>2668</v>
      </c>
      <c r="Q18" t="s">
        <v>5391</v>
      </c>
      <c r="R18" s="19" t="str">
        <f t="shared" si="0"/>
        <v>3</v>
      </c>
      <c r="S18" s="19" t="str">
        <f>IF(M18="","",IF(AND(M18&lt;&gt;'Tabelas auxiliares'!$B$241,M18&lt;&gt;'Tabelas auxiliares'!$B$242,M18&lt;&gt;'Tabelas auxiliares'!$C$241,M18&lt;&gt;'Tabelas auxiliares'!$C$242,M18&lt;&gt;'Tabelas auxiliares'!$D$241,M18&lt;&gt;'Tabelas auxiliares'!$D$242),"FOLHA DE PESSOAL",IF(R18='Tabelas auxiliares'!$A$242,"CUSTEIO",IF(R18='Tabelas auxiliares'!$A$241,"INVESTIMENTO","ERRO - VERIFICAR"))))</f>
        <v>CUSTEIO</v>
      </c>
      <c r="T18" s="30">
        <f>IF(SUM(U18:Y18)=0,"",SUM(U18:Y18))</f>
        <v>3291.48</v>
      </c>
      <c r="U18" s="37"/>
      <c r="W18" s="37"/>
      <c r="X18" s="37"/>
      <c r="Y18" s="37">
        <v>3291.48</v>
      </c>
    </row>
    <row r="19" spans="1:25" x14ac:dyDescent="0.35">
      <c r="A19" t="s">
        <v>5392</v>
      </c>
      <c r="B19" t="s">
        <v>5393</v>
      </c>
      <c r="C19" t="s">
        <v>2167</v>
      </c>
      <c r="D19" t="s">
        <v>5394</v>
      </c>
      <c r="E19" t="s">
        <v>5395</v>
      </c>
      <c r="F19" t="s">
        <v>5396</v>
      </c>
      <c r="G19" t="s">
        <v>622</v>
      </c>
      <c r="H19" t="s">
        <v>628</v>
      </c>
      <c r="I19" t="s">
        <v>629</v>
      </c>
      <c r="J19" t="s">
        <v>5349</v>
      </c>
      <c r="K19" t="s">
        <v>5397</v>
      </c>
      <c r="L19" t="s">
        <v>5398</v>
      </c>
      <c r="M19" t="s">
        <v>145</v>
      </c>
      <c r="N19" t="s">
        <v>5399</v>
      </c>
      <c r="O19" t="s">
        <v>5371</v>
      </c>
      <c r="P19" t="s">
        <v>5372</v>
      </c>
      <c r="Q19" t="s">
        <v>5400</v>
      </c>
      <c r="R19" s="19" t="str">
        <f t="shared" si="0"/>
        <v>3</v>
      </c>
      <c r="S19" s="19" t="str">
        <f>IF(M19="","",IF(AND(M19&lt;&gt;'Tabelas auxiliares'!$B$241,M19&lt;&gt;'Tabelas auxiliares'!$B$242,M19&lt;&gt;'Tabelas auxiliares'!$C$241,M19&lt;&gt;'Tabelas auxiliares'!$C$242,M19&lt;&gt;'Tabelas auxiliares'!$D$241,M19&lt;&gt;'Tabelas auxiliares'!$D$242),"FOLHA DE PESSOAL",IF(R19='Tabelas auxiliares'!$A$242,"CUSTEIO",IF(R19='Tabelas auxiliares'!$A$241,"INVESTIMENTO","ERRO - VERIFICAR"))))</f>
        <v>CUSTEIO</v>
      </c>
      <c r="T19" s="30">
        <f>IF(SUM(U19:Y19)=0,"",SUM(U19:Y19))</f>
        <v>18057.7</v>
      </c>
      <c r="U19" s="37"/>
      <c r="W19" s="37"/>
      <c r="X19" s="37"/>
      <c r="Y19" s="37">
        <v>18057.7</v>
      </c>
    </row>
    <row r="20" spans="1:25" x14ac:dyDescent="0.35">
      <c r="A20" t="s">
        <v>5401</v>
      </c>
      <c r="B20" t="s">
        <v>5402</v>
      </c>
      <c r="C20" t="s">
        <v>5234</v>
      </c>
      <c r="D20" t="s">
        <v>5222</v>
      </c>
      <c r="E20" t="s">
        <v>5403</v>
      </c>
      <c r="F20" t="s">
        <v>5224</v>
      </c>
      <c r="G20" t="s">
        <v>622</v>
      </c>
      <c r="H20" t="s">
        <v>5337</v>
      </c>
      <c r="I20" t="s">
        <v>642</v>
      </c>
      <c r="J20" t="s">
        <v>5404</v>
      </c>
      <c r="K20" t="s">
        <v>5405</v>
      </c>
      <c r="L20" t="s">
        <v>5406</v>
      </c>
      <c r="M20" t="s">
        <v>145</v>
      </c>
      <c r="N20" t="s">
        <v>5407</v>
      </c>
      <c r="O20" t="s">
        <v>5164</v>
      </c>
      <c r="P20" t="s">
        <v>5165</v>
      </c>
      <c r="Q20" t="s">
        <v>5408</v>
      </c>
      <c r="R20" s="19" t="str">
        <f t="shared" si="0"/>
        <v>3</v>
      </c>
      <c r="S20" s="19" t="str">
        <f>IF(M20="","",IF(AND(M20&lt;&gt;'Tabelas auxiliares'!$B$241,M20&lt;&gt;'Tabelas auxiliares'!$B$242,M20&lt;&gt;'Tabelas auxiliares'!$C$241,M20&lt;&gt;'Tabelas auxiliares'!$C$242,M20&lt;&gt;'Tabelas auxiliares'!$D$241,M20&lt;&gt;'Tabelas auxiliares'!$D$242),"FOLHA DE PESSOAL",IF(R20='Tabelas auxiliares'!$A$242,"CUSTEIO",IF(R20='Tabelas auxiliares'!$A$241,"INVESTIMENTO","ERRO - VERIFICAR"))))</f>
        <v>CUSTEIO</v>
      </c>
      <c r="T20" s="30">
        <f>IF(SUM(U20:Y20)=0,"",SUM(U20:Y20))</f>
        <v>44850</v>
      </c>
      <c r="U20" s="37"/>
      <c r="W20" s="37">
        <v>11897.15</v>
      </c>
      <c r="X20" s="37"/>
      <c r="Y20" s="37">
        <v>32952.85</v>
      </c>
    </row>
    <row r="21" spans="1:25" x14ac:dyDescent="0.35">
      <c r="A21" t="s">
        <v>5401</v>
      </c>
      <c r="B21" t="s">
        <v>5402</v>
      </c>
      <c r="C21" t="s">
        <v>5234</v>
      </c>
      <c r="D21" t="s">
        <v>5222</v>
      </c>
      <c r="E21" t="s">
        <v>5409</v>
      </c>
      <c r="F21" t="s">
        <v>5224</v>
      </c>
      <c r="G21" t="s">
        <v>622</v>
      </c>
      <c r="H21" t="s">
        <v>5337</v>
      </c>
      <c r="I21" t="s">
        <v>642</v>
      </c>
      <c r="J21" t="s">
        <v>5404</v>
      </c>
      <c r="K21" t="s">
        <v>5405</v>
      </c>
      <c r="L21" t="s">
        <v>5406</v>
      </c>
      <c r="M21" t="s">
        <v>145</v>
      </c>
      <c r="N21" t="s">
        <v>5407</v>
      </c>
      <c r="O21" t="s">
        <v>5168</v>
      </c>
      <c r="P21" t="s">
        <v>5169</v>
      </c>
      <c r="Q21" t="s">
        <v>5410</v>
      </c>
      <c r="R21" s="19" t="str">
        <f t="shared" si="0"/>
        <v>3</v>
      </c>
      <c r="S21" s="19" t="str">
        <f>IF(M21="","",IF(AND(M21&lt;&gt;'Tabelas auxiliares'!$B$241,M21&lt;&gt;'Tabelas auxiliares'!$B$242,M21&lt;&gt;'Tabelas auxiliares'!$C$241,M21&lt;&gt;'Tabelas auxiliares'!$C$242,M21&lt;&gt;'Tabelas auxiliares'!$D$241,M21&lt;&gt;'Tabelas auxiliares'!$D$242),"FOLHA DE PESSOAL",IF(R21='Tabelas auxiliares'!$A$242,"CUSTEIO",IF(R21='Tabelas auxiliares'!$A$241,"INVESTIMENTO","ERRO - VERIFICAR"))))</f>
        <v>CUSTEIO</v>
      </c>
      <c r="T21" s="30">
        <f>IF(SUM(U21:Y21)=0,"",SUM(U21:Y21))</f>
        <v>46350</v>
      </c>
      <c r="U21" s="37"/>
      <c r="W21" s="37">
        <v>11847.5</v>
      </c>
      <c r="X21" s="37"/>
      <c r="Y21" s="37">
        <v>34502.5</v>
      </c>
    </row>
    <row r="22" spans="1:25" x14ac:dyDescent="0.35">
      <c r="A22" t="s">
        <v>5401</v>
      </c>
      <c r="B22" t="s">
        <v>5402</v>
      </c>
      <c r="C22" t="s">
        <v>1214</v>
      </c>
      <c r="D22" t="s">
        <v>5411</v>
      </c>
      <c r="E22" t="s">
        <v>5412</v>
      </c>
      <c r="F22" t="s">
        <v>5413</v>
      </c>
      <c r="G22" t="s">
        <v>622</v>
      </c>
      <c r="H22" t="s">
        <v>5414</v>
      </c>
      <c r="I22" t="s">
        <v>639</v>
      </c>
      <c r="J22" t="s">
        <v>5415</v>
      </c>
      <c r="K22" t="s">
        <v>5416</v>
      </c>
      <c r="L22" t="s">
        <v>5417</v>
      </c>
      <c r="M22" t="s">
        <v>145</v>
      </c>
      <c r="N22" t="s">
        <v>5418</v>
      </c>
      <c r="O22" t="s">
        <v>5164</v>
      </c>
      <c r="P22" t="s">
        <v>5165</v>
      </c>
      <c r="Q22" t="s">
        <v>5419</v>
      </c>
      <c r="R22" s="19" t="str">
        <f t="shared" si="0"/>
        <v>3</v>
      </c>
      <c r="S22" s="19" t="str">
        <f>IF(M22="","",IF(AND(M22&lt;&gt;'Tabelas auxiliares'!$B$241,M22&lt;&gt;'Tabelas auxiliares'!$B$242,M22&lt;&gt;'Tabelas auxiliares'!$C$241,M22&lt;&gt;'Tabelas auxiliares'!$C$242,M22&lt;&gt;'Tabelas auxiliares'!$D$241,M22&lt;&gt;'Tabelas auxiliares'!$D$242),"FOLHA DE PESSOAL",IF(R22='Tabelas auxiliares'!$A$242,"CUSTEIO",IF(R22='Tabelas auxiliares'!$A$241,"INVESTIMENTO","ERRO - VERIFICAR"))))</f>
        <v>CUSTEIO</v>
      </c>
      <c r="T22" s="30">
        <f>IF(SUM(U22:Y22)=0,"",SUM(U22:Y22))</f>
        <v>100000</v>
      </c>
      <c r="U22" s="37"/>
      <c r="W22" s="37">
        <v>44523.4</v>
      </c>
      <c r="X22" s="37"/>
      <c r="Y22" s="37">
        <v>55476.6</v>
      </c>
    </row>
    <row r="23" spans="1:25" x14ac:dyDescent="0.35">
      <c r="A23" t="s">
        <v>5401</v>
      </c>
      <c r="B23" t="s">
        <v>5402</v>
      </c>
      <c r="C23" t="s">
        <v>1214</v>
      </c>
      <c r="D23" t="s">
        <v>5411</v>
      </c>
      <c r="E23" t="s">
        <v>5420</v>
      </c>
      <c r="F23" t="s">
        <v>5421</v>
      </c>
      <c r="G23" t="s">
        <v>622</v>
      </c>
      <c r="H23" t="s">
        <v>5414</v>
      </c>
      <c r="I23" t="s">
        <v>639</v>
      </c>
      <c r="J23" t="s">
        <v>5415</v>
      </c>
      <c r="K23" t="s">
        <v>5416</v>
      </c>
      <c r="L23" t="s">
        <v>5417</v>
      </c>
      <c r="M23" t="s">
        <v>145</v>
      </c>
      <c r="N23" t="s">
        <v>5418</v>
      </c>
      <c r="O23" t="s">
        <v>4075</v>
      </c>
      <c r="P23" t="s">
        <v>4076</v>
      </c>
      <c r="Q23" t="s">
        <v>5422</v>
      </c>
      <c r="R23" s="19" t="str">
        <f t="shared" si="0"/>
        <v>3</v>
      </c>
      <c r="S23" s="19" t="str">
        <f>IF(M23="","",IF(AND(M23&lt;&gt;'Tabelas auxiliares'!$B$241,M23&lt;&gt;'Tabelas auxiliares'!$B$242,M23&lt;&gt;'Tabelas auxiliares'!$C$241,M23&lt;&gt;'Tabelas auxiliares'!$C$242,M23&lt;&gt;'Tabelas auxiliares'!$D$241,M23&lt;&gt;'Tabelas auxiliares'!$D$242),"FOLHA DE PESSOAL",IF(R23='Tabelas auxiliares'!$A$242,"CUSTEIO",IF(R23='Tabelas auxiliares'!$A$241,"INVESTIMENTO","ERRO - VERIFICAR"))))</f>
        <v>CUSTEIO</v>
      </c>
      <c r="T23" s="30">
        <f>IF(SUM(U23:Y23)=0,"",SUM(U23:Y23))</f>
        <v>150000</v>
      </c>
      <c r="U23" s="37"/>
      <c r="W23" s="37">
        <v>54417.11</v>
      </c>
      <c r="X23" s="37"/>
      <c r="Y23" s="37">
        <v>95582.89</v>
      </c>
    </row>
    <row r="24" spans="1:25" x14ac:dyDescent="0.35">
      <c r="A24" t="s">
        <v>5401</v>
      </c>
      <c r="B24" t="s">
        <v>5402</v>
      </c>
      <c r="C24" t="s">
        <v>1214</v>
      </c>
      <c r="D24" t="s">
        <v>5411</v>
      </c>
      <c r="E24" t="s">
        <v>5423</v>
      </c>
      <c r="F24" t="s">
        <v>5424</v>
      </c>
      <c r="G24" t="s">
        <v>622</v>
      </c>
      <c r="H24" t="s">
        <v>5414</v>
      </c>
      <c r="I24" t="s">
        <v>639</v>
      </c>
      <c r="J24" t="s">
        <v>5415</v>
      </c>
      <c r="K24" t="s">
        <v>5416</v>
      </c>
      <c r="L24" t="s">
        <v>5417</v>
      </c>
      <c r="M24" t="s">
        <v>145</v>
      </c>
      <c r="N24" t="s">
        <v>5418</v>
      </c>
      <c r="O24" t="s">
        <v>5168</v>
      </c>
      <c r="P24" t="s">
        <v>5169</v>
      </c>
      <c r="Q24" t="s">
        <v>5425</v>
      </c>
      <c r="R24" s="19" t="str">
        <f t="shared" si="0"/>
        <v>3</v>
      </c>
      <c r="S24" s="19" t="str">
        <f>IF(M24="","",IF(AND(M24&lt;&gt;'Tabelas auxiliares'!$B$241,M24&lt;&gt;'Tabelas auxiliares'!$B$242,M24&lt;&gt;'Tabelas auxiliares'!$C$241,M24&lt;&gt;'Tabelas auxiliares'!$C$242,M24&lt;&gt;'Tabelas auxiliares'!$D$241,M24&lt;&gt;'Tabelas auxiliares'!$D$242),"FOLHA DE PESSOAL",IF(R24='Tabelas auxiliares'!$A$242,"CUSTEIO",IF(R24='Tabelas auxiliares'!$A$241,"INVESTIMENTO","ERRO - VERIFICAR"))))</f>
        <v>CUSTEIO</v>
      </c>
      <c r="T24" s="30">
        <f>IF(SUM(U24:Y24)=0,"",SUM(U24:Y24))</f>
        <v>15000</v>
      </c>
      <c r="U24" s="37"/>
      <c r="W24" s="37">
        <v>6422.5</v>
      </c>
      <c r="X24" s="37"/>
      <c r="Y24" s="37">
        <v>8577.5</v>
      </c>
    </row>
    <row r="25" spans="1:25" x14ac:dyDescent="0.35">
      <c r="A25" t="s">
        <v>5401</v>
      </c>
      <c r="B25" t="s">
        <v>5402</v>
      </c>
      <c r="C25" t="s">
        <v>1249</v>
      </c>
      <c r="D25" t="s">
        <v>5426</v>
      </c>
      <c r="E25" t="s">
        <v>5427</v>
      </c>
      <c r="F25" t="s">
        <v>5428</v>
      </c>
      <c r="G25" t="s">
        <v>5429</v>
      </c>
      <c r="H25" t="s">
        <v>5337</v>
      </c>
      <c r="I25" t="s">
        <v>642</v>
      </c>
      <c r="J25" t="s">
        <v>5404</v>
      </c>
      <c r="K25" t="s">
        <v>5405</v>
      </c>
      <c r="L25" t="s">
        <v>5406</v>
      </c>
      <c r="M25" t="s">
        <v>145</v>
      </c>
      <c r="N25" t="s">
        <v>5407</v>
      </c>
      <c r="O25" t="s">
        <v>765</v>
      </c>
      <c r="P25" t="s">
        <v>766</v>
      </c>
      <c r="Q25" t="s">
        <v>5430</v>
      </c>
      <c r="R25" s="19" t="str">
        <f t="shared" si="0"/>
        <v>3</v>
      </c>
      <c r="S25" s="19" t="str">
        <f>IF(M25="","",IF(AND(M25&lt;&gt;'Tabelas auxiliares'!$B$241,M25&lt;&gt;'Tabelas auxiliares'!$B$242,M25&lt;&gt;'Tabelas auxiliares'!$C$241,M25&lt;&gt;'Tabelas auxiliares'!$C$242,M25&lt;&gt;'Tabelas auxiliares'!$D$241,M25&lt;&gt;'Tabelas auxiliares'!$D$242),"FOLHA DE PESSOAL",IF(R25='Tabelas auxiliares'!$A$242,"CUSTEIO",IF(R25='Tabelas auxiliares'!$A$241,"INVESTIMENTO","ERRO - VERIFICAR"))))</f>
        <v>CUSTEIO</v>
      </c>
      <c r="T25" s="30">
        <f>IF(SUM(U25:Y25)=0,"",SUM(U25:Y25))</f>
        <v>9200</v>
      </c>
      <c r="U25" s="37"/>
      <c r="W25" s="37"/>
      <c r="X25" s="37"/>
      <c r="Y25" s="37">
        <v>9200</v>
      </c>
    </row>
    <row r="26" spans="1:25" x14ac:dyDescent="0.35">
      <c r="A26" t="s">
        <v>5401</v>
      </c>
      <c r="B26" t="s">
        <v>5402</v>
      </c>
      <c r="C26" t="s">
        <v>5007</v>
      </c>
      <c r="D26" t="s">
        <v>2090</v>
      </c>
      <c r="E26" t="s">
        <v>5431</v>
      </c>
      <c r="F26" t="s">
        <v>5432</v>
      </c>
      <c r="G26" t="s">
        <v>2093</v>
      </c>
      <c r="H26" t="s">
        <v>5414</v>
      </c>
      <c r="I26" t="s">
        <v>639</v>
      </c>
      <c r="J26" t="s">
        <v>5415</v>
      </c>
      <c r="K26" t="s">
        <v>5416</v>
      </c>
      <c r="L26" t="s">
        <v>5417</v>
      </c>
      <c r="M26" t="s">
        <v>145</v>
      </c>
      <c r="N26" t="s">
        <v>5418</v>
      </c>
      <c r="O26" t="s">
        <v>5194</v>
      </c>
      <c r="P26" t="s">
        <v>5195</v>
      </c>
      <c r="Q26" t="s">
        <v>5433</v>
      </c>
      <c r="R26" s="19" t="str">
        <f t="shared" si="0"/>
        <v>3</v>
      </c>
      <c r="S26" s="19" t="str">
        <f>IF(M26="","",IF(AND(M26&lt;&gt;'Tabelas auxiliares'!$B$241,M26&lt;&gt;'Tabelas auxiliares'!$B$242,M26&lt;&gt;'Tabelas auxiliares'!$C$241,M26&lt;&gt;'Tabelas auxiliares'!$C$242,M26&lt;&gt;'Tabelas auxiliares'!$D$241,M26&lt;&gt;'Tabelas auxiliares'!$D$242),"FOLHA DE PESSOAL",IF(R26='Tabelas auxiliares'!$A$242,"CUSTEIO",IF(R26='Tabelas auxiliares'!$A$241,"INVESTIMENTO","ERRO - VERIFICAR"))))</f>
        <v>CUSTEIO</v>
      </c>
      <c r="T26" s="30">
        <f>IF(SUM(U26:Y26)=0,"",SUM(U26:Y26))</f>
        <v>166500</v>
      </c>
      <c r="U26" s="37"/>
      <c r="W26" s="37">
        <v>97092.800000000003</v>
      </c>
      <c r="X26" s="37">
        <v>38179.56</v>
      </c>
      <c r="Y26" s="37">
        <v>31227.64</v>
      </c>
    </row>
    <row r="27" spans="1:25" x14ac:dyDescent="0.35">
      <c r="A27" t="s">
        <v>5401</v>
      </c>
      <c r="B27" t="s">
        <v>5402</v>
      </c>
      <c r="C27" t="s">
        <v>993</v>
      </c>
      <c r="D27" t="s">
        <v>5434</v>
      </c>
      <c r="E27" t="s">
        <v>5435</v>
      </c>
      <c r="F27" t="s">
        <v>5436</v>
      </c>
      <c r="G27" t="s">
        <v>5437</v>
      </c>
      <c r="H27" t="s">
        <v>5414</v>
      </c>
      <c r="I27" t="s">
        <v>639</v>
      </c>
      <c r="J27" t="s">
        <v>5415</v>
      </c>
      <c r="K27" t="s">
        <v>5416</v>
      </c>
      <c r="L27" t="s">
        <v>5417</v>
      </c>
      <c r="M27" t="s">
        <v>145</v>
      </c>
      <c r="N27" t="s">
        <v>5418</v>
      </c>
      <c r="O27" t="s">
        <v>765</v>
      </c>
      <c r="P27" t="s">
        <v>766</v>
      </c>
      <c r="Q27" t="s">
        <v>5438</v>
      </c>
      <c r="R27" s="19" t="str">
        <f t="shared" si="0"/>
        <v>3</v>
      </c>
      <c r="S27" s="19" t="str">
        <f>IF(M27="","",IF(AND(M27&lt;&gt;'Tabelas auxiliares'!$B$241,M27&lt;&gt;'Tabelas auxiliares'!$B$242,M27&lt;&gt;'Tabelas auxiliares'!$C$241,M27&lt;&gt;'Tabelas auxiliares'!$C$242,M27&lt;&gt;'Tabelas auxiliares'!$D$241,M27&lt;&gt;'Tabelas auxiliares'!$D$242),"FOLHA DE PESSOAL",IF(R27='Tabelas auxiliares'!$A$242,"CUSTEIO",IF(R27='Tabelas auxiliares'!$A$241,"INVESTIMENTO","ERRO - VERIFICAR"))))</f>
        <v>CUSTEIO</v>
      </c>
      <c r="T27" s="30">
        <f>IF(SUM(U27:Y27)=0,"",SUM(U27:Y27))</f>
        <v>2400</v>
      </c>
      <c r="U27" s="37"/>
      <c r="W27" s="37"/>
      <c r="X27" s="37"/>
      <c r="Y27" s="37">
        <v>2400</v>
      </c>
    </row>
    <row r="28" spans="1:25" x14ac:dyDescent="0.35">
      <c r="A28" t="s">
        <v>5401</v>
      </c>
      <c r="B28" t="s">
        <v>5402</v>
      </c>
      <c r="C28" t="s">
        <v>1270</v>
      </c>
      <c r="D28" t="s">
        <v>5439</v>
      </c>
      <c r="E28" t="s">
        <v>5440</v>
      </c>
      <c r="F28" t="s">
        <v>5441</v>
      </c>
      <c r="G28" t="s">
        <v>622</v>
      </c>
      <c r="H28" t="s">
        <v>5414</v>
      </c>
      <c r="I28" t="s">
        <v>639</v>
      </c>
      <c r="J28" t="s">
        <v>5415</v>
      </c>
      <c r="K28" t="s">
        <v>5416</v>
      </c>
      <c r="L28" t="s">
        <v>5417</v>
      </c>
      <c r="M28" t="s">
        <v>145</v>
      </c>
      <c r="N28" t="s">
        <v>5418</v>
      </c>
      <c r="O28" t="s">
        <v>765</v>
      </c>
      <c r="P28" t="s">
        <v>766</v>
      </c>
      <c r="Q28" t="s">
        <v>5442</v>
      </c>
      <c r="R28" s="19" t="str">
        <f t="shared" si="0"/>
        <v>3</v>
      </c>
      <c r="S28" s="19" t="str">
        <f>IF(M28="","",IF(AND(M28&lt;&gt;'Tabelas auxiliares'!$B$241,M28&lt;&gt;'Tabelas auxiliares'!$B$242,M28&lt;&gt;'Tabelas auxiliares'!$C$241,M28&lt;&gt;'Tabelas auxiliares'!$C$242,M28&lt;&gt;'Tabelas auxiliares'!$D$241,M28&lt;&gt;'Tabelas auxiliares'!$D$242),"FOLHA DE PESSOAL",IF(R28='Tabelas auxiliares'!$A$242,"CUSTEIO",IF(R28='Tabelas auxiliares'!$A$241,"INVESTIMENTO","ERRO - VERIFICAR"))))</f>
        <v>CUSTEIO</v>
      </c>
      <c r="T28" s="30">
        <f>IF(SUM(U28:Y28)=0,"",SUM(U28:Y28))</f>
        <v>2781.03</v>
      </c>
      <c r="U28" s="37"/>
      <c r="W28" s="37"/>
      <c r="X28" s="37"/>
      <c r="Y28" s="37">
        <v>2781.03</v>
      </c>
    </row>
    <row r="29" spans="1:25" x14ac:dyDescent="0.35">
      <c r="A29" t="s">
        <v>5401</v>
      </c>
      <c r="B29" t="s">
        <v>5402</v>
      </c>
      <c r="C29" t="s">
        <v>1270</v>
      </c>
      <c r="D29" t="s">
        <v>5443</v>
      </c>
      <c r="E29" t="s">
        <v>5444</v>
      </c>
      <c r="F29" t="s">
        <v>5445</v>
      </c>
      <c r="G29" t="s">
        <v>5446</v>
      </c>
      <c r="H29" t="s">
        <v>5414</v>
      </c>
      <c r="I29" t="s">
        <v>639</v>
      </c>
      <c r="J29" t="s">
        <v>5415</v>
      </c>
      <c r="K29" t="s">
        <v>5416</v>
      </c>
      <c r="L29" t="s">
        <v>5417</v>
      </c>
      <c r="M29" t="s">
        <v>145</v>
      </c>
      <c r="N29" t="s">
        <v>5418</v>
      </c>
      <c r="O29" t="s">
        <v>765</v>
      </c>
      <c r="P29" t="s">
        <v>766</v>
      </c>
      <c r="Q29" t="s">
        <v>5447</v>
      </c>
      <c r="R29" s="19" t="str">
        <f t="shared" si="0"/>
        <v>3</v>
      </c>
      <c r="S29" s="19" t="str">
        <f>IF(M29="","",IF(AND(M29&lt;&gt;'Tabelas auxiliares'!$B$241,M29&lt;&gt;'Tabelas auxiliares'!$B$242,M29&lt;&gt;'Tabelas auxiliares'!$C$241,M29&lt;&gt;'Tabelas auxiliares'!$C$242,M29&lt;&gt;'Tabelas auxiliares'!$D$241,M29&lt;&gt;'Tabelas auxiliares'!$D$242),"FOLHA DE PESSOAL",IF(R29='Tabelas auxiliares'!$A$242,"CUSTEIO",IF(R29='Tabelas auxiliares'!$A$241,"INVESTIMENTO","ERRO - VERIFICAR"))))</f>
        <v>CUSTEIO</v>
      </c>
      <c r="T29" s="30">
        <f>IF(SUM(U29:Y29)=0,"",SUM(U29:Y29))</f>
        <v>2322</v>
      </c>
      <c r="U29" s="37"/>
      <c r="W29" s="37"/>
      <c r="X29" s="37"/>
      <c r="Y29" s="37">
        <v>2322</v>
      </c>
    </row>
    <row r="30" spans="1:25" x14ac:dyDescent="0.35">
      <c r="A30" t="s">
        <v>5401</v>
      </c>
      <c r="B30" t="s">
        <v>5402</v>
      </c>
      <c r="C30" t="s">
        <v>1270</v>
      </c>
      <c r="D30" t="s">
        <v>5448</v>
      </c>
      <c r="E30" t="s">
        <v>5449</v>
      </c>
      <c r="F30" t="s">
        <v>5450</v>
      </c>
      <c r="G30" t="s">
        <v>5451</v>
      </c>
      <c r="H30" t="s">
        <v>5414</v>
      </c>
      <c r="I30" t="s">
        <v>639</v>
      </c>
      <c r="J30" t="s">
        <v>5415</v>
      </c>
      <c r="K30" t="s">
        <v>5416</v>
      </c>
      <c r="L30" t="s">
        <v>5417</v>
      </c>
      <c r="M30" t="s">
        <v>145</v>
      </c>
      <c r="N30" t="s">
        <v>5418</v>
      </c>
      <c r="O30" t="s">
        <v>765</v>
      </c>
      <c r="P30" t="s">
        <v>766</v>
      </c>
      <c r="Q30" t="s">
        <v>5452</v>
      </c>
      <c r="R30" s="19" t="str">
        <f t="shared" si="0"/>
        <v>3</v>
      </c>
      <c r="S30" s="19" t="str">
        <f>IF(M30="","",IF(AND(M30&lt;&gt;'Tabelas auxiliares'!$B$241,M30&lt;&gt;'Tabelas auxiliares'!$B$242,M30&lt;&gt;'Tabelas auxiliares'!$C$241,M30&lt;&gt;'Tabelas auxiliares'!$C$242,M30&lt;&gt;'Tabelas auxiliares'!$D$241,M30&lt;&gt;'Tabelas auxiliares'!$D$242),"FOLHA DE PESSOAL",IF(R30='Tabelas auxiliares'!$A$242,"CUSTEIO",IF(R30='Tabelas auxiliares'!$A$241,"INVESTIMENTO","ERRO - VERIFICAR"))))</f>
        <v>CUSTEIO</v>
      </c>
      <c r="T30" s="30">
        <f>IF(SUM(U30:Y30)=0,"",SUM(U30:Y30))</f>
        <v>10159.24</v>
      </c>
      <c r="U30" s="37"/>
      <c r="W30" s="37"/>
      <c r="X30" s="37"/>
      <c r="Y30" s="37">
        <v>10159.24</v>
      </c>
    </row>
    <row r="31" spans="1:25" x14ac:dyDescent="0.35">
      <c r="A31" t="s">
        <v>5401</v>
      </c>
      <c r="B31" t="s">
        <v>5402</v>
      </c>
      <c r="C31" t="s">
        <v>1299</v>
      </c>
      <c r="D31" t="s">
        <v>5453</v>
      </c>
      <c r="E31" t="s">
        <v>5454</v>
      </c>
      <c r="F31" t="s">
        <v>5455</v>
      </c>
      <c r="G31" t="s">
        <v>5456</v>
      </c>
      <c r="H31" t="s">
        <v>5414</v>
      </c>
      <c r="I31" t="s">
        <v>639</v>
      </c>
      <c r="J31" t="s">
        <v>5415</v>
      </c>
      <c r="K31" t="s">
        <v>5416</v>
      </c>
      <c r="L31" t="s">
        <v>5417</v>
      </c>
      <c r="M31" t="s">
        <v>145</v>
      </c>
      <c r="N31" t="s">
        <v>5418</v>
      </c>
      <c r="O31" t="s">
        <v>765</v>
      </c>
      <c r="P31" t="s">
        <v>766</v>
      </c>
      <c r="Q31" t="s">
        <v>5457</v>
      </c>
      <c r="R31" s="19" t="str">
        <f t="shared" si="0"/>
        <v>3</v>
      </c>
      <c r="S31" s="19" t="str">
        <f>IF(M31="","",IF(AND(M31&lt;&gt;'Tabelas auxiliares'!$B$241,M31&lt;&gt;'Tabelas auxiliares'!$B$242,M31&lt;&gt;'Tabelas auxiliares'!$C$241,M31&lt;&gt;'Tabelas auxiliares'!$C$242,M31&lt;&gt;'Tabelas auxiliares'!$D$241,M31&lt;&gt;'Tabelas auxiliares'!$D$242),"FOLHA DE PESSOAL",IF(R31='Tabelas auxiliares'!$A$242,"CUSTEIO",IF(R31='Tabelas auxiliares'!$A$241,"INVESTIMENTO","ERRO - VERIFICAR"))))</f>
        <v>CUSTEIO</v>
      </c>
      <c r="T31" s="30">
        <f>IF(SUM(U31:Y31)=0,"",SUM(U31:Y31))</f>
        <v>1865</v>
      </c>
      <c r="U31" s="37"/>
      <c r="W31" s="37"/>
      <c r="X31" s="37"/>
      <c r="Y31" s="37">
        <v>1865</v>
      </c>
    </row>
    <row r="32" spans="1:25" x14ac:dyDescent="0.35">
      <c r="A32" t="s">
        <v>5401</v>
      </c>
      <c r="B32" t="s">
        <v>5402</v>
      </c>
      <c r="C32" t="s">
        <v>1299</v>
      </c>
      <c r="D32" t="s">
        <v>5458</v>
      </c>
      <c r="E32" t="s">
        <v>5459</v>
      </c>
      <c r="F32" t="s">
        <v>5460</v>
      </c>
      <c r="G32" t="s">
        <v>5461</v>
      </c>
      <c r="H32" t="s">
        <v>5414</v>
      </c>
      <c r="I32" t="s">
        <v>639</v>
      </c>
      <c r="J32" t="s">
        <v>5415</v>
      </c>
      <c r="K32" t="s">
        <v>5416</v>
      </c>
      <c r="L32" t="s">
        <v>5417</v>
      </c>
      <c r="M32" t="s">
        <v>145</v>
      </c>
      <c r="N32" t="s">
        <v>5418</v>
      </c>
      <c r="O32" t="s">
        <v>765</v>
      </c>
      <c r="P32" t="s">
        <v>766</v>
      </c>
      <c r="Q32" t="s">
        <v>5462</v>
      </c>
      <c r="R32" s="19" t="str">
        <f t="shared" si="0"/>
        <v>3</v>
      </c>
      <c r="S32" s="19" t="str">
        <f>IF(M32="","",IF(AND(M32&lt;&gt;'Tabelas auxiliares'!$B$241,M32&lt;&gt;'Tabelas auxiliares'!$B$242,M32&lt;&gt;'Tabelas auxiliares'!$C$241,M32&lt;&gt;'Tabelas auxiliares'!$C$242,M32&lt;&gt;'Tabelas auxiliares'!$D$241,M32&lt;&gt;'Tabelas auxiliares'!$D$242),"FOLHA DE PESSOAL",IF(R32='Tabelas auxiliares'!$A$242,"CUSTEIO",IF(R32='Tabelas auxiliares'!$A$241,"INVESTIMENTO","ERRO - VERIFICAR"))))</f>
        <v>CUSTEIO</v>
      </c>
      <c r="T32" s="30">
        <f>IF(SUM(U32:Y32)=0,"",SUM(U32:Y32))</f>
        <v>1800</v>
      </c>
      <c r="U32" s="37"/>
      <c r="W32" s="37"/>
      <c r="X32" s="37"/>
      <c r="Y32" s="37">
        <v>1800</v>
      </c>
    </row>
    <row r="33" spans="1:25" x14ac:dyDescent="0.35">
      <c r="A33" t="s">
        <v>5401</v>
      </c>
      <c r="B33" t="s">
        <v>5402</v>
      </c>
      <c r="C33" t="s">
        <v>1299</v>
      </c>
      <c r="D33" t="s">
        <v>5463</v>
      </c>
      <c r="E33" t="s">
        <v>5464</v>
      </c>
      <c r="F33" t="s">
        <v>5465</v>
      </c>
      <c r="G33" t="s">
        <v>5466</v>
      </c>
      <c r="H33" t="s">
        <v>5414</v>
      </c>
      <c r="I33" t="s">
        <v>639</v>
      </c>
      <c r="J33" t="s">
        <v>5415</v>
      </c>
      <c r="K33" t="s">
        <v>5416</v>
      </c>
      <c r="L33" t="s">
        <v>5417</v>
      </c>
      <c r="M33" t="s">
        <v>145</v>
      </c>
      <c r="N33" t="s">
        <v>5418</v>
      </c>
      <c r="O33" t="s">
        <v>765</v>
      </c>
      <c r="P33" t="s">
        <v>766</v>
      </c>
      <c r="Q33" t="s">
        <v>5467</v>
      </c>
      <c r="R33" s="19" t="str">
        <f t="shared" si="0"/>
        <v>3</v>
      </c>
      <c r="S33" s="19" t="str">
        <f>IF(M33="","",IF(AND(M33&lt;&gt;'Tabelas auxiliares'!$B$241,M33&lt;&gt;'Tabelas auxiliares'!$B$242,M33&lt;&gt;'Tabelas auxiliares'!$C$241,M33&lt;&gt;'Tabelas auxiliares'!$C$242,M33&lt;&gt;'Tabelas auxiliares'!$D$241,M33&lt;&gt;'Tabelas auxiliares'!$D$242),"FOLHA DE PESSOAL",IF(R33='Tabelas auxiliares'!$A$242,"CUSTEIO",IF(R33='Tabelas auxiliares'!$A$241,"INVESTIMENTO","ERRO - VERIFICAR"))))</f>
        <v>CUSTEIO</v>
      </c>
      <c r="T33" s="30">
        <f>IF(SUM(U33:Y33)=0,"",SUM(U33:Y33))</f>
        <v>1250</v>
      </c>
      <c r="U33" s="37"/>
      <c r="W33" s="37"/>
      <c r="X33" s="37"/>
      <c r="Y33" s="37">
        <v>1250</v>
      </c>
    </row>
    <row r="34" spans="1:25" x14ac:dyDescent="0.35">
      <c r="A34" t="s">
        <v>5401</v>
      </c>
      <c r="B34" t="s">
        <v>5402</v>
      </c>
      <c r="C34" t="s">
        <v>1299</v>
      </c>
      <c r="D34" t="s">
        <v>5468</v>
      </c>
      <c r="E34" t="s">
        <v>5469</v>
      </c>
      <c r="F34" t="s">
        <v>5470</v>
      </c>
      <c r="G34" t="s">
        <v>622</v>
      </c>
      <c r="H34" t="s">
        <v>5414</v>
      </c>
      <c r="I34" t="s">
        <v>639</v>
      </c>
      <c r="J34" t="s">
        <v>5415</v>
      </c>
      <c r="K34" t="s">
        <v>5416</v>
      </c>
      <c r="L34" t="s">
        <v>5417</v>
      </c>
      <c r="M34" t="s">
        <v>145</v>
      </c>
      <c r="N34" t="s">
        <v>5418</v>
      </c>
      <c r="O34" t="s">
        <v>765</v>
      </c>
      <c r="P34" t="s">
        <v>766</v>
      </c>
      <c r="Q34" t="s">
        <v>5471</v>
      </c>
      <c r="R34" s="19" t="str">
        <f t="shared" si="0"/>
        <v>3</v>
      </c>
      <c r="S34" s="19" t="str">
        <f>IF(M34="","",IF(AND(M34&lt;&gt;'Tabelas auxiliares'!$B$241,M34&lt;&gt;'Tabelas auxiliares'!$B$242,M34&lt;&gt;'Tabelas auxiliares'!$C$241,M34&lt;&gt;'Tabelas auxiliares'!$C$242,M34&lt;&gt;'Tabelas auxiliares'!$D$241,M34&lt;&gt;'Tabelas auxiliares'!$D$242),"FOLHA DE PESSOAL",IF(R34='Tabelas auxiliares'!$A$242,"CUSTEIO",IF(R34='Tabelas auxiliares'!$A$241,"INVESTIMENTO","ERRO - VERIFICAR"))))</f>
        <v>CUSTEIO</v>
      </c>
      <c r="T34" s="30">
        <f>IF(SUM(U34:Y34)=0,"",SUM(U34:Y34))</f>
        <v>7200</v>
      </c>
      <c r="U34" s="37"/>
      <c r="W34" s="37"/>
      <c r="X34" s="37"/>
      <c r="Y34" s="37">
        <v>7200</v>
      </c>
    </row>
    <row r="35" spans="1:25" x14ac:dyDescent="0.35">
      <c r="A35" t="s">
        <v>5401</v>
      </c>
      <c r="B35" t="s">
        <v>5402</v>
      </c>
      <c r="C35" t="s">
        <v>1299</v>
      </c>
      <c r="D35" t="s">
        <v>5472</v>
      </c>
      <c r="E35" t="s">
        <v>5473</v>
      </c>
      <c r="F35" t="s">
        <v>5474</v>
      </c>
      <c r="G35" t="s">
        <v>5475</v>
      </c>
      <c r="H35" t="s">
        <v>5414</v>
      </c>
      <c r="I35" t="s">
        <v>639</v>
      </c>
      <c r="J35" t="s">
        <v>5415</v>
      </c>
      <c r="K35" t="s">
        <v>5416</v>
      </c>
      <c r="L35" t="s">
        <v>5417</v>
      </c>
      <c r="M35" t="s">
        <v>145</v>
      </c>
      <c r="N35" t="s">
        <v>5418</v>
      </c>
      <c r="O35" t="s">
        <v>765</v>
      </c>
      <c r="P35" t="s">
        <v>766</v>
      </c>
      <c r="Q35" t="s">
        <v>5476</v>
      </c>
      <c r="R35" s="19" t="str">
        <f t="shared" si="0"/>
        <v>3</v>
      </c>
      <c r="S35" s="19" t="str">
        <f>IF(M35="","",IF(AND(M35&lt;&gt;'Tabelas auxiliares'!$B$241,M35&lt;&gt;'Tabelas auxiliares'!$B$242,M35&lt;&gt;'Tabelas auxiliares'!$C$241,M35&lt;&gt;'Tabelas auxiliares'!$C$242,M35&lt;&gt;'Tabelas auxiliares'!$D$241,M35&lt;&gt;'Tabelas auxiliares'!$D$242),"FOLHA DE PESSOAL",IF(R35='Tabelas auxiliares'!$A$242,"CUSTEIO",IF(R35='Tabelas auxiliares'!$A$241,"INVESTIMENTO","ERRO - VERIFICAR"))))</f>
        <v>CUSTEIO</v>
      </c>
      <c r="T35" s="30">
        <f>IF(SUM(U35:Y35)=0,"",SUM(U35:Y35))</f>
        <v>2300</v>
      </c>
      <c r="U35" s="37"/>
      <c r="W35" s="37"/>
      <c r="X35" s="37"/>
      <c r="Y35" s="37">
        <v>2300</v>
      </c>
    </row>
    <row r="36" spans="1:25" x14ac:dyDescent="0.35">
      <c r="A36" t="s">
        <v>5401</v>
      </c>
      <c r="B36" t="s">
        <v>5402</v>
      </c>
      <c r="C36" t="s">
        <v>1299</v>
      </c>
      <c r="D36" t="s">
        <v>5477</v>
      </c>
      <c r="E36" t="s">
        <v>5478</v>
      </c>
      <c r="F36" t="s">
        <v>5479</v>
      </c>
      <c r="G36" t="s">
        <v>5480</v>
      </c>
      <c r="H36" t="s">
        <v>5414</v>
      </c>
      <c r="I36" t="s">
        <v>639</v>
      </c>
      <c r="J36" t="s">
        <v>5415</v>
      </c>
      <c r="K36" t="s">
        <v>5416</v>
      </c>
      <c r="L36" t="s">
        <v>5417</v>
      </c>
      <c r="M36" t="s">
        <v>145</v>
      </c>
      <c r="N36" t="s">
        <v>5418</v>
      </c>
      <c r="O36" t="s">
        <v>2507</v>
      </c>
      <c r="P36" t="s">
        <v>2508</v>
      </c>
      <c r="Q36" t="s">
        <v>5481</v>
      </c>
      <c r="R36" s="19" t="str">
        <f t="shared" si="0"/>
        <v>3</v>
      </c>
      <c r="S36" s="19" t="str">
        <f>IF(M36="","",IF(AND(M36&lt;&gt;'Tabelas auxiliares'!$B$241,M36&lt;&gt;'Tabelas auxiliares'!$B$242,M36&lt;&gt;'Tabelas auxiliares'!$C$241,M36&lt;&gt;'Tabelas auxiliares'!$C$242,M36&lt;&gt;'Tabelas auxiliares'!$D$241,M36&lt;&gt;'Tabelas auxiliares'!$D$242),"FOLHA DE PESSOAL",IF(R36='Tabelas auxiliares'!$A$242,"CUSTEIO",IF(R36='Tabelas auxiliares'!$A$241,"INVESTIMENTO","ERRO - VERIFICAR"))))</f>
        <v>CUSTEIO</v>
      </c>
      <c r="T36" s="30">
        <f>IF(SUM(U36:Y36)=0,"",SUM(U36:Y36))</f>
        <v>9399.61</v>
      </c>
      <c r="U36" s="37"/>
      <c r="W36" s="37"/>
      <c r="X36" s="37"/>
      <c r="Y36" s="37">
        <v>9399.61</v>
      </c>
    </row>
    <row r="37" spans="1:25" x14ac:dyDescent="0.35">
      <c r="A37" t="s">
        <v>5401</v>
      </c>
      <c r="B37" t="s">
        <v>5402</v>
      </c>
      <c r="C37" t="s">
        <v>1299</v>
      </c>
      <c r="D37" t="s">
        <v>5482</v>
      </c>
      <c r="E37" t="s">
        <v>5483</v>
      </c>
      <c r="F37" t="s">
        <v>5484</v>
      </c>
      <c r="G37" t="s">
        <v>5485</v>
      </c>
      <c r="H37" t="s">
        <v>5414</v>
      </c>
      <c r="I37" t="s">
        <v>639</v>
      </c>
      <c r="J37" t="s">
        <v>5415</v>
      </c>
      <c r="K37" t="s">
        <v>5416</v>
      </c>
      <c r="L37" t="s">
        <v>5417</v>
      </c>
      <c r="M37" t="s">
        <v>145</v>
      </c>
      <c r="N37" t="s">
        <v>5418</v>
      </c>
      <c r="O37" t="s">
        <v>2507</v>
      </c>
      <c r="P37" t="s">
        <v>2508</v>
      </c>
      <c r="Q37" t="s">
        <v>5486</v>
      </c>
      <c r="R37" s="19" t="str">
        <f t="shared" si="0"/>
        <v>3</v>
      </c>
      <c r="S37" s="19" t="str">
        <f>IF(M37="","",IF(AND(M37&lt;&gt;'Tabelas auxiliares'!$B$241,M37&lt;&gt;'Tabelas auxiliares'!$B$242,M37&lt;&gt;'Tabelas auxiliares'!$C$241,M37&lt;&gt;'Tabelas auxiliares'!$C$242,M37&lt;&gt;'Tabelas auxiliares'!$D$241,M37&lt;&gt;'Tabelas auxiliares'!$D$242),"FOLHA DE PESSOAL",IF(R37='Tabelas auxiliares'!$A$242,"CUSTEIO",IF(R37='Tabelas auxiliares'!$A$241,"INVESTIMENTO","ERRO - VERIFICAR"))))</f>
        <v>CUSTEIO</v>
      </c>
      <c r="T37" s="30">
        <f>IF(SUM(U37:Y37)=0,"",SUM(U37:Y37))</f>
        <v>833.83</v>
      </c>
      <c r="U37" s="37"/>
      <c r="W37" s="37"/>
      <c r="X37" s="37"/>
      <c r="Y37" s="37">
        <v>833.83</v>
      </c>
    </row>
    <row r="38" spans="1:25" x14ac:dyDescent="0.35">
      <c r="A38" t="s">
        <v>5401</v>
      </c>
      <c r="B38" t="s">
        <v>5402</v>
      </c>
      <c r="C38" t="s">
        <v>1299</v>
      </c>
      <c r="D38" t="s">
        <v>5487</v>
      </c>
      <c r="E38" t="s">
        <v>5488</v>
      </c>
      <c r="F38" t="s">
        <v>5489</v>
      </c>
      <c r="G38" t="s">
        <v>5490</v>
      </c>
      <c r="H38" t="s">
        <v>5414</v>
      </c>
      <c r="I38" t="s">
        <v>639</v>
      </c>
      <c r="J38" t="s">
        <v>5415</v>
      </c>
      <c r="K38" t="s">
        <v>5416</v>
      </c>
      <c r="L38" t="s">
        <v>5417</v>
      </c>
      <c r="M38" t="s">
        <v>145</v>
      </c>
      <c r="N38" t="s">
        <v>5418</v>
      </c>
      <c r="O38" t="s">
        <v>765</v>
      </c>
      <c r="P38" t="s">
        <v>766</v>
      </c>
      <c r="Q38" t="s">
        <v>5491</v>
      </c>
      <c r="R38" s="19" t="str">
        <f t="shared" si="0"/>
        <v>3</v>
      </c>
      <c r="S38" s="19" t="str">
        <f>IF(M38="","",IF(AND(M38&lt;&gt;'Tabelas auxiliares'!$B$241,M38&lt;&gt;'Tabelas auxiliares'!$B$242,M38&lt;&gt;'Tabelas auxiliares'!$C$241,M38&lt;&gt;'Tabelas auxiliares'!$C$242,M38&lt;&gt;'Tabelas auxiliares'!$D$241,M38&lt;&gt;'Tabelas auxiliares'!$D$242),"FOLHA DE PESSOAL",IF(R38='Tabelas auxiliares'!$A$242,"CUSTEIO",IF(R38='Tabelas auxiliares'!$A$241,"INVESTIMENTO","ERRO - VERIFICAR"))))</f>
        <v>CUSTEIO</v>
      </c>
      <c r="T38" s="30">
        <f>IF(SUM(U38:Y38)=0,"",SUM(U38:Y38))</f>
        <v>6200</v>
      </c>
      <c r="U38" s="37"/>
      <c r="W38" s="37"/>
      <c r="X38" s="37"/>
      <c r="Y38" s="37">
        <v>6200</v>
      </c>
    </row>
    <row r="39" spans="1:25" x14ac:dyDescent="0.35">
      <c r="A39" t="s">
        <v>5401</v>
      </c>
      <c r="B39" t="s">
        <v>5402</v>
      </c>
      <c r="C39" t="s">
        <v>1299</v>
      </c>
      <c r="D39" t="s">
        <v>5492</v>
      </c>
      <c r="E39" t="s">
        <v>5493</v>
      </c>
      <c r="F39" t="s">
        <v>5494</v>
      </c>
      <c r="G39" t="s">
        <v>5495</v>
      </c>
      <c r="H39" t="s">
        <v>5414</v>
      </c>
      <c r="I39" t="s">
        <v>639</v>
      </c>
      <c r="J39" t="s">
        <v>5415</v>
      </c>
      <c r="K39" t="s">
        <v>5416</v>
      </c>
      <c r="L39" t="s">
        <v>5417</v>
      </c>
      <c r="M39" t="s">
        <v>145</v>
      </c>
      <c r="N39" t="s">
        <v>5418</v>
      </c>
      <c r="O39" t="s">
        <v>2507</v>
      </c>
      <c r="P39" t="s">
        <v>2508</v>
      </c>
      <c r="Q39" t="s">
        <v>5496</v>
      </c>
      <c r="R39" s="19" t="str">
        <f t="shared" si="0"/>
        <v>3</v>
      </c>
      <c r="S39" s="19" t="str">
        <f>IF(M39="","",IF(AND(M39&lt;&gt;'Tabelas auxiliares'!$B$241,M39&lt;&gt;'Tabelas auxiliares'!$B$242,M39&lt;&gt;'Tabelas auxiliares'!$C$241,M39&lt;&gt;'Tabelas auxiliares'!$C$242,M39&lt;&gt;'Tabelas auxiliares'!$D$241,M39&lt;&gt;'Tabelas auxiliares'!$D$242),"FOLHA DE PESSOAL",IF(R39='Tabelas auxiliares'!$A$242,"CUSTEIO",IF(R39='Tabelas auxiliares'!$A$241,"INVESTIMENTO","ERRO - VERIFICAR"))))</f>
        <v>CUSTEIO</v>
      </c>
      <c r="T39" s="30">
        <f>IF(SUM(U39:Y39)=0,"",SUM(U39:Y39))</f>
        <v>968.66</v>
      </c>
      <c r="U39" s="37"/>
      <c r="W39" s="37"/>
      <c r="X39" s="37"/>
      <c r="Y39" s="37">
        <v>968.66</v>
      </c>
    </row>
    <row r="40" spans="1:25" x14ac:dyDescent="0.35">
      <c r="A40" t="s">
        <v>5401</v>
      </c>
      <c r="B40" t="s">
        <v>5402</v>
      </c>
      <c r="C40" t="s">
        <v>1324</v>
      </c>
      <c r="D40" t="s">
        <v>5497</v>
      </c>
      <c r="E40" t="s">
        <v>5498</v>
      </c>
      <c r="F40" t="s">
        <v>5499</v>
      </c>
      <c r="G40" t="s">
        <v>622</v>
      </c>
      <c r="H40" t="s">
        <v>5414</v>
      </c>
      <c r="I40" t="s">
        <v>639</v>
      </c>
      <c r="J40" t="s">
        <v>5415</v>
      </c>
      <c r="K40" t="s">
        <v>5416</v>
      </c>
      <c r="L40" t="s">
        <v>5417</v>
      </c>
      <c r="M40" t="s">
        <v>145</v>
      </c>
      <c r="N40" t="s">
        <v>5418</v>
      </c>
      <c r="O40" t="s">
        <v>765</v>
      </c>
      <c r="P40" t="s">
        <v>766</v>
      </c>
      <c r="Q40" t="s">
        <v>5500</v>
      </c>
      <c r="R40" s="19" t="str">
        <f t="shared" si="0"/>
        <v>3</v>
      </c>
      <c r="S40" s="19" t="str">
        <f>IF(M40="","",IF(AND(M40&lt;&gt;'Tabelas auxiliares'!$B$241,M40&lt;&gt;'Tabelas auxiliares'!$B$242,M40&lt;&gt;'Tabelas auxiliares'!$C$241,M40&lt;&gt;'Tabelas auxiliares'!$C$242,M40&lt;&gt;'Tabelas auxiliares'!$D$241,M40&lt;&gt;'Tabelas auxiliares'!$D$242),"FOLHA DE PESSOAL",IF(R40='Tabelas auxiliares'!$A$242,"CUSTEIO",IF(R40='Tabelas auxiliares'!$A$241,"INVESTIMENTO","ERRO - VERIFICAR"))))</f>
        <v>CUSTEIO</v>
      </c>
      <c r="T40" s="30">
        <f>IF(SUM(U40:Y40)=0,"",SUM(U40:Y40))</f>
        <v>3370</v>
      </c>
      <c r="U40" s="37"/>
      <c r="W40" s="37"/>
      <c r="X40" s="37"/>
      <c r="Y40" s="37">
        <v>3370</v>
      </c>
    </row>
    <row r="41" spans="1:25" x14ac:dyDescent="0.35">
      <c r="A41" t="s">
        <v>5401</v>
      </c>
      <c r="B41" t="s">
        <v>5402</v>
      </c>
      <c r="C41" t="s">
        <v>1324</v>
      </c>
      <c r="D41" t="s">
        <v>5501</v>
      </c>
      <c r="E41" t="s">
        <v>5502</v>
      </c>
      <c r="F41" t="s">
        <v>5503</v>
      </c>
      <c r="G41" t="s">
        <v>5504</v>
      </c>
      <c r="H41" t="s">
        <v>5414</v>
      </c>
      <c r="I41" t="s">
        <v>639</v>
      </c>
      <c r="J41" t="s">
        <v>5415</v>
      </c>
      <c r="K41" t="s">
        <v>5416</v>
      </c>
      <c r="L41" t="s">
        <v>5417</v>
      </c>
      <c r="M41" t="s">
        <v>145</v>
      </c>
      <c r="N41" t="s">
        <v>5418</v>
      </c>
      <c r="O41" t="s">
        <v>765</v>
      </c>
      <c r="P41" t="s">
        <v>766</v>
      </c>
      <c r="Q41" t="s">
        <v>5505</v>
      </c>
      <c r="R41" s="19" t="str">
        <f t="shared" si="0"/>
        <v>3</v>
      </c>
      <c r="S41" s="19" t="str">
        <f>IF(M41="","",IF(AND(M41&lt;&gt;'Tabelas auxiliares'!$B$241,M41&lt;&gt;'Tabelas auxiliares'!$B$242,M41&lt;&gt;'Tabelas auxiliares'!$C$241,M41&lt;&gt;'Tabelas auxiliares'!$C$242,M41&lt;&gt;'Tabelas auxiliares'!$D$241,M41&lt;&gt;'Tabelas auxiliares'!$D$242),"FOLHA DE PESSOAL",IF(R41='Tabelas auxiliares'!$A$242,"CUSTEIO",IF(R41='Tabelas auxiliares'!$A$241,"INVESTIMENTO","ERRO - VERIFICAR"))))</f>
        <v>CUSTEIO</v>
      </c>
      <c r="T41" s="30">
        <f>IF(SUM(U41:Y41)=0,"",SUM(U41:Y41))</f>
        <v>2035</v>
      </c>
      <c r="U41" s="37"/>
      <c r="W41" s="37"/>
      <c r="X41" s="37"/>
      <c r="Y41" s="37">
        <v>2035</v>
      </c>
    </row>
    <row r="42" spans="1:25" x14ac:dyDescent="0.35">
      <c r="A42" t="s">
        <v>5401</v>
      </c>
      <c r="B42" t="s">
        <v>5402</v>
      </c>
      <c r="C42" t="s">
        <v>1324</v>
      </c>
      <c r="D42" t="s">
        <v>5506</v>
      </c>
      <c r="E42" t="s">
        <v>5507</v>
      </c>
      <c r="F42" t="s">
        <v>5508</v>
      </c>
      <c r="G42" t="s">
        <v>5509</v>
      </c>
      <c r="H42" t="s">
        <v>5414</v>
      </c>
      <c r="I42" t="s">
        <v>639</v>
      </c>
      <c r="J42" t="s">
        <v>5415</v>
      </c>
      <c r="K42" t="s">
        <v>5416</v>
      </c>
      <c r="L42" t="s">
        <v>5417</v>
      </c>
      <c r="M42" t="s">
        <v>145</v>
      </c>
      <c r="N42" t="s">
        <v>5418</v>
      </c>
      <c r="O42" t="s">
        <v>765</v>
      </c>
      <c r="P42" t="s">
        <v>766</v>
      </c>
      <c r="Q42" t="s">
        <v>5510</v>
      </c>
      <c r="R42" s="19" t="str">
        <f t="shared" si="0"/>
        <v>3</v>
      </c>
      <c r="S42" s="19" t="str">
        <f>IF(M42="","",IF(AND(M42&lt;&gt;'Tabelas auxiliares'!$B$241,M42&lt;&gt;'Tabelas auxiliares'!$B$242,M42&lt;&gt;'Tabelas auxiliares'!$C$241,M42&lt;&gt;'Tabelas auxiliares'!$C$242,M42&lt;&gt;'Tabelas auxiliares'!$D$241,M42&lt;&gt;'Tabelas auxiliares'!$D$242),"FOLHA DE PESSOAL",IF(R42='Tabelas auxiliares'!$A$242,"CUSTEIO",IF(R42='Tabelas auxiliares'!$A$241,"INVESTIMENTO","ERRO - VERIFICAR"))))</f>
        <v>CUSTEIO</v>
      </c>
      <c r="T42" s="30">
        <f>IF(SUM(U42:Y42)=0,"",SUM(U42:Y42))</f>
        <v>1900</v>
      </c>
      <c r="U42" s="37"/>
      <c r="W42" s="37"/>
      <c r="X42" s="37"/>
      <c r="Y42" s="37">
        <v>1900</v>
      </c>
    </row>
    <row r="43" spans="1:25" x14ac:dyDescent="0.35">
      <c r="A43" t="s">
        <v>5401</v>
      </c>
      <c r="B43" t="s">
        <v>5402</v>
      </c>
      <c r="C43" t="s">
        <v>1324</v>
      </c>
      <c r="D43" t="s">
        <v>5511</v>
      </c>
      <c r="E43" t="s">
        <v>5512</v>
      </c>
      <c r="F43" t="s">
        <v>5513</v>
      </c>
      <c r="G43" t="s">
        <v>5514</v>
      </c>
      <c r="H43" t="s">
        <v>5414</v>
      </c>
      <c r="I43" t="s">
        <v>639</v>
      </c>
      <c r="J43" t="s">
        <v>5415</v>
      </c>
      <c r="K43" t="s">
        <v>5416</v>
      </c>
      <c r="L43" t="s">
        <v>5417</v>
      </c>
      <c r="M43" t="s">
        <v>145</v>
      </c>
      <c r="N43" t="s">
        <v>5418</v>
      </c>
      <c r="O43" t="s">
        <v>765</v>
      </c>
      <c r="P43" t="s">
        <v>766</v>
      </c>
      <c r="Q43" t="s">
        <v>5515</v>
      </c>
      <c r="R43" s="19" t="str">
        <f t="shared" si="0"/>
        <v>3</v>
      </c>
      <c r="S43" s="19" t="str">
        <f>IF(M43="","",IF(AND(M43&lt;&gt;'Tabelas auxiliares'!$B$241,M43&lt;&gt;'Tabelas auxiliares'!$B$242,M43&lt;&gt;'Tabelas auxiliares'!$C$241,M43&lt;&gt;'Tabelas auxiliares'!$C$242,M43&lt;&gt;'Tabelas auxiliares'!$D$241,M43&lt;&gt;'Tabelas auxiliares'!$D$242),"FOLHA DE PESSOAL",IF(R43='Tabelas auxiliares'!$A$242,"CUSTEIO",IF(R43='Tabelas auxiliares'!$A$241,"INVESTIMENTO","ERRO - VERIFICAR"))))</f>
        <v>CUSTEIO</v>
      </c>
      <c r="T43" s="30">
        <f>IF(SUM(U43:Y43)=0,"",SUM(U43:Y43))</f>
        <v>270</v>
      </c>
      <c r="U43" s="37"/>
      <c r="W43" s="37"/>
      <c r="X43" s="37"/>
      <c r="Y43" s="37">
        <v>270</v>
      </c>
    </row>
    <row r="44" spans="1:25" x14ac:dyDescent="0.35">
      <c r="A44" t="s">
        <v>5401</v>
      </c>
      <c r="B44" t="s">
        <v>5402</v>
      </c>
      <c r="C44" t="s">
        <v>1324</v>
      </c>
      <c r="D44" t="s">
        <v>5516</v>
      </c>
      <c r="E44" t="s">
        <v>5517</v>
      </c>
      <c r="F44" t="s">
        <v>5518</v>
      </c>
      <c r="G44" t="s">
        <v>5519</v>
      </c>
      <c r="H44" t="s">
        <v>5414</v>
      </c>
      <c r="I44" t="s">
        <v>639</v>
      </c>
      <c r="J44" t="s">
        <v>5415</v>
      </c>
      <c r="K44" t="s">
        <v>5416</v>
      </c>
      <c r="L44" t="s">
        <v>5417</v>
      </c>
      <c r="M44" t="s">
        <v>145</v>
      </c>
      <c r="N44" t="s">
        <v>5418</v>
      </c>
      <c r="O44" t="s">
        <v>765</v>
      </c>
      <c r="P44" t="s">
        <v>766</v>
      </c>
      <c r="Q44" t="s">
        <v>5520</v>
      </c>
      <c r="R44" s="19" t="str">
        <f t="shared" si="0"/>
        <v>3</v>
      </c>
      <c r="S44" s="19" t="str">
        <f>IF(M44="","",IF(AND(M44&lt;&gt;'Tabelas auxiliares'!$B$241,M44&lt;&gt;'Tabelas auxiliares'!$B$242,M44&lt;&gt;'Tabelas auxiliares'!$C$241,M44&lt;&gt;'Tabelas auxiliares'!$C$242,M44&lt;&gt;'Tabelas auxiliares'!$D$241,M44&lt;&gt;'Tabelas auxiliares'!$D$242),"FOLHA DE PESSOAL",IF(R44='Tabelas auxiliares'!$A$242,"CUSTEIO",IF(R44='Tabelas auxiliares'!$A$241,"INVESTIMENTO","ERRO - VERIFICAR"))))</f>
        <v>CUSTEIO</v>
      </c>
      <c r="T44" s="30">
        <f>IF(SUM(U44:Y44)=0,"",SUM(U44:Y44))</f>
        <v>270</v>
      </c>
      <c r="U44" s="37"/>
      <c r="W44" s="37"/>
      <c r="X44" s="37"/>
      <c r="Y44" s="37">
        <v>270</v>
      </c>
    </row>
    <row r="45" spans="1:25" x14ac:dyDescent="0.35">
      <c r="A45" t="s">
        <v>5401</v>
      </c>
      <c r="B45" t="s">
        <v>5402</v>
      </c>
      <c r="C45" t="s">
        <v>1324</v>
      </c>
      <c r="D45" t="s">
        <v>5521</v>
      </c>
      <c r="E45" t="s">
        <v>5522</v>
      </c>
      <c r="F45" t="s">
        <v>5523</v>
      </c>
      <c r="G45" t="s">
        <v>5524</v>
      </c>
      <c r="H45" t="s">
        <v>5414</v>
      </c>
      <c r="I45" t="s">
        <v>639</v>
      </c>
      <c r="J45" t="s">
        <v>5415</v>
      </c>
      <c r="K45" t="s">
        <v>5416</v>
      </c>
      <c r="L45" t="s">
        <v>5417</v>
      </c>
      <c r="M45" t="s">
        <v>145</v>
      </c>
      <c r="N45" t="s">
        <v>5418</v>
      </c>
      <c r="O45" t="s">
        <v>765</v>
      </c>
      <c r="P45" t="s">
        <v>766</v>
      </c>
      <c r="Q45" t="s">
        <v>5525</v>
      </c>
      <c r="R45" s="19" t="str">
        <f t="shared" si="0"/>
        <v>3</v>
      </c>
      <c r="S45" s="19" t="str">
        <f>IF(M45="","",IF(AND(M45&lt;&gt;'Tabelas auxiliares'!$B$241,M45&lt;&gt;'Tabelas auxiliares'!$B$242,M45&lt;&gt;'Tabelas auxiliares'!$C$241,M45&lt;&gt;'Tabelas auxiliares'!$C$242,M45&lt;&gt;'Tabelas auxiliares'!$D$241,M45&lt;&gt;'Tabelas auxiliares'!$D$242),"FOLHA DE PESSOAL",IF(R45='Tabelas auxiliares'!$A$242,"CUSTEIO",IF(R45='Tabelas auxiliares'!$A$241,"INVESTIMENTO","ERRO - VERIFICAR"))))</f>
        <v>CUSTEIO</v>
      </c>
      <c r="T45" s="30">
        <f>IF(SUM(U45:Y45)=0,"",SUM(U45:Y45))</f>
        <v>870</v>
      </c>
      <c r="U45" s="37"/>
      <c r="W45" s="37"/>
      <c r="X45" s="37"/>
      <c r="Y45" s="37">
        <v>870</v>
      </c>
    </row>
    <row r="46" spans="1:25" x14ac:dyDescent="0.35">
      <c r="A46" t="s">
        <v>5401</v>
      </c>
      <c r="B46" t="s">
        <v>5402</v>
      </c>
      <c r="C46" t="s">
        <v>1324</v>
      </c>
      <c r="D46" t="s">
        <v>5526</v>
      </c>
      <c r="E46" t="s">
        <v>5527</v>
      </c>
      <c r="F46" t="s">
        <v>5528</v>
      </c>
      <c r="G46" t="s">
        <v>5529</v>
      </c>
      <c r="H46" t="s">
        <v>5414</v>
      </c>
      <c r="I46" t="s">
        <v>639</v>
      </c>
      <c r="J46" t="s">
        <v>5415</v>
      </c>
      <c r="K46" t="s">
        <v>5416</v>
      </c>
      <c r="L46" t="s">
        <v>5417</v>
      </c>
      <c r="M46" t="s">
        <v>145</v>
      </c>
      <c r="N46" t="s">
        <v>5418</v>
      </c>
      <c r="O46" t="s">
        <v>765</v>
      </c>
      <c r="P46" t="s">
        <v>766</v>
      </c>
      <c r="Q46" t="s">
        <v>5530</v>
      </c>
      <c r="R46" s="19" t="str">
        <f t="shared" si="0"/>
        <v>3</v>
      </c>
      <c r="S46" s="19" t="str">
        <f>IF(M46="","",IF(AND(M46&lt;&gt;'Tabelas auxiliares'!$B$241,M46&lt;&gt;'Tabelas auxiliares'!$B$242,M46&lt;&gt;'Tabelas auxiliares'!$C$241,M46&lt;&gt;'Tabelas auxiliares'!$C$242,M46&lt;&gt;'Tabelas auxiliares'!$D$241,M46&lt;&gt;'Tabelas auxiliares'!$D$242),"FOLHA DE PESSOAL",IF(R46='Tabelas auxiliares'!$A$242,"CUSTEIO",IF(R46='Tabelas auxiliares'!$A$241,"INVESTIMENTO","ERRO - VERIFICAR"))))</f>
        <v>CUSTEIO</v>
      </c>
      <c r="T46" s="30">
        <f>IF(SUM(U46:Y46)=0,"",SUM(U46:Y46))</f>
        <v>6372.28</v>
      </c>
      <c r="U46" s="37"/>
      <c r="W46" s="37"/>
      <c r="X46" s="37"/>
      <c r="Y46" s="37">
        <v>6372.28</v>
      </c>
    </row>
    <row r="47" spans="1:25" x14ac:dyDescent="0.35">
      <c r="A47" t="s">
        <v>5401</v>
      </c>
      <c r="B47" t="s">
        <v>5402</v>
      </c>
      <c r="C47" t="s">
        <v>1324</v>
      </c>
      <c r="D47" t="s">
        <v>5531</v>
      </c>
      <c r="E47" t="s">
        <v>5532</v>
      </c>
      <c r="F47" t="s">
        <v>5533</v>
      </c>
      <c r="G47" t="s">
        <v>5529</v>
      </c>
      <c r="H47" t="s">
        <v>5414</v>
      </c>
      <c r="I47" t="s">
        <v>639</v>
      </c>
      <c r="J47" t="s">
        <v>5415</v>
      </c>
      <c r="K47" t="s">
        <v>5416</v>
      </c>
      <c r="L47" t="s">
        <v>5417</v>
      </c>
      <c r="M47" t="s">
        <v>145</v>
      </c>
      <c r="N47" t="s">
        <v>5418</v>
      </c>
      <c r="O47" t="s">
        <v>765</v>
      </c>
      <c r="P47" t="s">
        <v>766</v>
      </c>
      <c r="Q47" t="s">
        <v>5534</v>
      </c>
      <c r="R47" s="19" t="str">
        <f t="shared" si="0"/>
        <v>3</v>
      </c>
      <c r="S47" s="19" t="str">
        <f>IF(M47="","",IF(AND(M47&lt;&gt;'Tabelas auxiliares'!$B$241,M47&lt;&gt;'Tabelas auxiliares'!$B$242,M47&lt;&gt;'Tabelas auxiliares'!$C$241,M47&lt;&gt;'Tabelas auxiliares'!$C$242,M47&lt;&gt;'Tabelas auxiliares'!$D$241,M47&lt;&gt;'Tabelas auxiliares'!$D$242),"FOLHA DE PESSOAL",IF(R47='Tabelas auxiliares'!$A$242,"CUSTEIO",IF(R47='Tabelas auxiliares'!$A$241,"INVESTIMENTO","ERRO - VERIFICAR"))))</f>
        <v>CUSTEIO</v>
      </c>
      <c r="T47" s="30">
        <f>IF(SUM(U47:Y47)=0,"",SUM(U47:Y47))</f>
        <v>4614.4399999999996</v>
      </c>
      <c r="U47" s="37"/>
      <c r="W47" s="37"/>
      <c r="X47" s="37"/>
      <c r="Y47" s="37">
        <v>4614.4399999999996</v>
      </c>
    </row>
    <row r="48" spans="1:25" x14ac:dyDescent="0.35">
      <c r="A48" t="s">
        <v>5401</v>
      </c>
      <c r="B48" t="s">
        <v>5402</v>
      </c>
      <c r="C48" t="s">
        <v>1324</v>
      </c>
      <c r="D48" t="s">
        <v>5535</v>
      </c>
      <c r="E48" t="s">
        <v>5536</v>
      </c>
      <c r="F48" t="s">
        <v>5537</v>
      </c>
      <c r="G48" t="s">
        <v>5538</v>
      </c>
      <c r="H48" t="s">
        <v>5414</v>
      </c>
      <c r="I48" t="s">
        <v>639</v>
      </c>
      <c r="J48" t="s">
        <v>5415</v>
      </c>
      <c r="K48" t="s">
        <v>5416</v>
      </c>
      <c r="L48" t="s">
        <v>5417</v>
      </c>
      <c r="M48" t="s">
        <v>145</v>
      </c>
      <c r="N48" t="s">
        <v>5418</v>
      </c>
      <c r="O48" t="s">
        <v>765</v>
      </c>
      <c r="P48" t="s">
        <v>766</v>
      </c>
      <c r="Q48" t="s">
        <v>5539</v>
      </c>
      <c r="R48" s="19" t="str">
        <f t="shared" si="0"/>
        <v>3</v>
      </c>
      <c r="S48" s="19" t="str">
        <f>IF(M48="","",IF(AND(M48&lt;&gt;'Tabelas auxiliares'!$B$241,M48&lt;&gt;'Tabelas auxiliares'!$B$242,M48&lt;&gt;'Tabelas auxiliares'!$C$241,M48&lt;&gt;'Tabelas auxiliares'!$C$242,M48&lt;&gt;'Tabelas auxiliares'!$D$241,M48&lt;&gt;'Tabelas auxiliares'!$D$242),"FOLHA DE PESSOAL",IF(R48='Tabelas auxiliares'!$A$242,"CUSTEIO",IF(R48='Tabelas auxiliares'!$A$241,"INVESTIMENTO","ERRO - VERIFICAR"))))</f>
        <v>CUSTEIO</v>
      </c>
      <c r="T48" s="30">
        <f>IF(SUM(U48:Y48)=0,"",SUM(U48:Y48))</f>
        <v>1500</v>
      </c>
      <c r="U48" s="37"/>
      <c r="W48" s="37"/>
      <c r="X48" s="37"/>
      <c r="Y48" s="37">
        <v>1500</v>
      </c>
    </row>
    <row r="49" spans="1:25" x14ac:dyDescent="0.35">
      <c r="A49" t="s">
        <v>5401</v>
      </c>
      <c r="B49" t="s">
        <v>5402</v>
      </c>
      <c r="C49" t="s">
        <v>1324</v>
      </c>
      <c r="D49" t="s">
        <v>5540</v>
      </c>
      <c r="E49" t="s">
        <v>5541</v>
      </c>
      <c r="F49" t="s">
        <v>5542</v>
      </c>
      <c r="G49" t="s">
        <v>5543</v>
      </c>
      <c r="H49" t="s">
        <v>5414</v>
      </c>
      <c r="I49" t="s">
        <v>639</v>
      </c>
      <c r="J49" t="s">
        <v>5415</v>
      </c>
      <c r="K49" t="s">
        <v>5416</v>
      </c>
      <c r="L49" t="s">
        <v>5417</v>
      </c>
      <c r="M49" t="s">
        <v>145</v>
      </c>
      <c r="N49" t="s">
        <v>5418</v>
      </c>
      <c r="O49" t="s">
        <v>765</v>
      </c>
      <c r="P49" t="s">
        <v>766</v>
      </c>
      <c r="Q49" t="s">
        <v>5544</v>
      </c>
      <c r="R49" s="19" t="str">
        <f t="shared" si="0"/>
        <v>3</v>
      </c>
      <c r="S49" s="19" t="str">
        <f>IF(M49="","",IF(AND(M49&lt;&gt;'Tabelas auxiliares'!$B$241,M49&lt;&gt;'Tabelas auxiliares'!$B$242,M49&lt;&gt;'Tabelas auxiliares'!$C$241,M49&lt;&gt;'Tabelas auxiliares'!$C$242,M49&lt;&gt;'Tabelas auxiliares'!$D$241,M49&lt;&gt;'Tabelas auxiliares'!$D$242),"FOLHA DE PESSOAL",IF(R49='Tabelas auxiliares'!$A$242,"CUSTEIO",IF(R49='Tabelas auxiliares'!$A$241,"INVESTIMENTO","ERRO - VERIFICAR"))))</f>
        <v>CUSTEIO</v>
      </c>
      <c r="T49" s="30">
        <f>IF(SUM(U49:Y49)=0,"",SUM(U49:Y49))</f>
        <v>2400</v>
      </c>
      <c r="U49" s="37"/>
      <c r="W49" s="37"/>
      <c r="X49" s="37"/>
      <c r="Y49" s="37">
        <v>2400</v>
      </c>
    </row>
    <row r="50" spans="1:25" x14ac:dyDescent="0.35">
      <c r="A50" t="s">
        <v>5401</v>
      </c>
      <c r="B50" t="s">
        <v>5402</v>
      </c>
      <c r="C50" t="s">
        <v>1324</v>
      </c>
      <c r="D50" t="s">
        <v>5545</v>
      </c>
      <c r="E50" t="s">
        <v>5546</v>
      </c>
      <c r="F50" t="s">
        <v>5547</v>
      </c>
      <c r="G50" t="s">
        <v>5548</v>
      </c>
      <c r="H50" t="s">
        <v>5414</v>
      </c>
      <c r="I50" t="s">
        <v>639</v>
      </c>
      <c r="J50" t="s">
        <v>5415</v>
      </c>
      <c r="K50" t="s">
        <v>5416</v>
      </c>
      <c r="L50" t="s">
        <v>5417</v>
      </c>
      <c r="M50" t="s">
        <v>145</v>
      </c>
      <c r="N50" t="s">
        <v>5418</v>
      </c>
      <c r="O50" t="s">
        <v>765</v>
      </c>
      <c r="P50" t="s">
        <v>766</v>
      </c>
      <c r="Q50" t="s">
        <v>5549</v>
      </c>
      <c r="R50" s="19" t="str">
        <f t="shared" si="0"/>
        <v>3</v>
      </c>
      <c r="S50" s="19" t="str">
        <f>IF(M50="","",IF(AND(M50&lt;&gt;'Tabelas auxiliares'!$B$241,M50&lt;&gt;'Tabelas auxiliares'!$B$242,M50&lt;&gt;'Tabelas auxiliares'!$C$241,M50&lt;&gt;'Tabelas auxiliares'!$C$242,M50&lt;&gt;'Tabelas auxiliares'!$D$241,M50&lt;&gt;'Tabelas auxiliares'!$D$242),"FOLHA DE PESSOAL",IF(R50='Tabelas auxiliares'!$A$242,"CUSTEIO",IF(R50='Tabelas auxiliares'!$A$241,"INVESTIMENTO","ERRO - VERIFICAR"))))</f>
        <v>CUSTEIO</v>
      </c>
      <c r="T50" s="30">
        <f>IF(SUM(U50:Y50)=0,"",SUM(U50:Y50))</f>
        <v>1114.6199999999999</v>
      </c>
      <c r="U50" s="37"/>
      <c r="W50" s="37"/>
      <c r="X50" s="37"/>
      <c r="Y50" s="37">
        <v>1114.6199999999999</v>
      </c>
    </row>
    <row r="51" spans="1:25" x14ac:dyDescent="0.35">
      <c r="A51" t="s">
        <v>5401</v>
      </c>
      <c r="B51" t="s">
        <v>5402</v>
      </c>
      <c r="C51" t="s">
        <v>1324</v>
      </c>
      <c r="D51" t="s">
        <v>5550</v>
      </c>
      <c r="E51" t="s">
        <v>5551</v>
      </c>
      <c r="F51" t="s">
        <v>5552</v>
      </c>
      <c r="G51" t="s">
        <v>5553</v>
      </c>
      <c r="H51" t="s">
        <v>5414</v>
      </c>
      <c r="I51" t="s">
        <v>639</v>
      </c>
      <c r="J51" t="s">
        <v>5415</v>
      </c>
      <c r="K51" t="s">
        <v>5416</v>
      </c>
      <c r="L51" t="s">
        <v>5417</v>
      </c>
      <c r="M51" t="s">
        <v>145</v>
      </c>
      <c r="N51" t="s">
        <v>5418</v>
      </c>
      <c r="O51" t="s">
        <v>2507</v>
      </c>
      <c r="P51" t="s">
        <v>2508</v>
      </c>
      <c r="Q51" t="s">
        <v>5554</v>
      </c>
      <c r="R51" s="19" t="str">
        <f t="shared" si="0"/>
        <v>3</v>
      </c>
      <c r="S51" s="19" t="str">
        <f>IF(M51="","",IF(AND(M51&lt;&gt;'Tabelas auxiliares'!$B$241,M51&lt;&gt;'Tabelas auxiliares'!$B$242,M51&lt;&gt;'Tabelas auxiliares'!$C$241,M51&lt;&gt;'Tabelas auxiliares'!$C$242,M51&lt;&gt;'Tabelas auxiliares'!$D$241,M51&lt;&gt;'Tabelas auxiliares'!$D$242),"FOLHA DE PESSOAL",IF(R51='Tabelas auxiliares'!$A$242,"CUSTEIO",IF(R51='Tabelas auxiliares'!$A$241,"INVESTIMENTO","ERRO - VERIFICAR"))))</f>
        <v>CUSTEIO</v>
      </c>
      <c r="T51" s="30">
        <f>IF(SUM(U51:Y51)=0,"",SUM(U51:Y51))</f>
        <v>2453.94</v>
      </c>
      <c r="U51" s="37"/>
      <c r="W51" s="37"/>
      <c r="X51" s="37"/>
      <c r="Y51" s="37">
        <v>2453.94</v>
      </c>
    </row>
    <row r="52" spans="1:25" x14ac:dyDescent="0.35">
      <c r="A52" t="s">
        <v>5401</v>
      </c>
      <c r="B52" t="s">
        <v>5402</v>
      </c>
      <c r="C52" t="s">
        <v>2287</v>
      </c>
      <c r="D52" t="s">
        <v>5555</v>
      </c>
      <c r="E52" t="s">
        <v>5556</v>
      </c>
      <c r="F52" t="s">
        <v>5557</v>
      </c>
      <c r="G52" t="s">
        <v>5558</v>
      </c>
      <c r="H52" t="s">
        <v>5414</v>
      </c>
      <c r="I52" t="s">
        <v>639</v>
      </c>
      <c r="J52" t="s">
        <v>5415</v>
      </c>
      <c r="K52" t="s">
        <v>5416</v>
      </c>
      <c r="L52" t="s">
        <v>5417</v>
      </c>
      <c r="M52" t="s">
        <v>145</v>
      </c>
      <c r="N52" t="s">
        <v>5418</v>
      </c>
      <c r="O52" t="s">
        <v>765</v>
      </c>
      <c r="P52" t="s">
        <v>766</v>
      </c>
      <c r="Q52" t="s">
        <v>5559</v>
      </c>
      <c r="R52" s="19" t="str">
        <f t="shared" si="0"/>
        <v>3</v>
      </c>
      <c r="S52" s="19" t="str">
        <f>IF(M52="","",IF(AND(M52&lt;&gt;'Tabelas auxiliares'!$B$241,M52&lt;&gt;'Tabelas auxiliares'!$B$242,M52&lt;&gt;'Tabelas auxiliares'!$C$241,M52&lt;&gt;'Tabelas auxiliares'!$C$242,M52&lt;&gt;'Tabelas auxiliares'!$D$241,M52&lt;&gt;'Tabelas auxiliares'!$D$242),"FOLHA DE PESSOAL",IF(R52='Tabelas auxiliares'!$A$242,"CUSTEIO",IF(R52='Tabelas auxiliares'!$A$241,"INVESTIMENTO","ERRO - VERIFICAR"))))</f>
        <v>CUSTEIO</v>
      </c>
      <c r="T52" s="30">
        <f>IF(SUM(U52:Y52)=0,"",SUM(U52:Y52))</f>
        <v>2150</v>
      </c>
      <c r="U52" s="37"/>
      <c r="W52" s="37"/>
      <c r="X52" s="37"/>
      <c r="Y52" s="37">
        <v>2150</v>
      </c>
    </row>
    <row r="53" spans="1:25" x14ac:dyDescent="0.35">
      <c r="A53" t="s">
        <v>5401</v>
      </c>
      <c r="B53" t="s">
        <v>5402</v>
      </c>
      <c r="C53" t="s">
        <v>815</v>
      </c>
      <c r="D53" t="s">
        <v>5560</v>
      </c>
      <c r="E53" t="s">
        <v>5561</v>
      </c>
      <c r="F53" t="s">
        <v>5562</v>
      </c>
      <c r="G53" t="s">
        <v>5563</v>
      </c>
      <c r="H53" t="s">
        <v>5414</v>
      </c>
      <c r="I53" t="s">
        <v>639</v>
      </c>
      <c r="J53" t="s">
        <v>5415</v>
      </c>
      <c r="K53" t="s">
        <v>5416</v>
      </c>
      <c r="L53" t="s">
        <v>5417</v>
      </c>
      <c r="M53" t="s">
        <v>145</v>
      </c>
      <c r="N53" t="s">
        <v>5418</v>
      </c>
      <c r="O53" t="s">
        <v>765</v>
      </c>
      <c r="P53" t="s">
        <v>766</v>
      </c>
      <c r="Q53" t="s">
        <v>5564</v>
      </c>
      <c r="R53" s="19" t="str">
        <f t="shared" si="0"/>
        <v>3</v>
      </c>
      <c r="S53" s="19" t="str">
        <f>IF(M53="","",IF(AND(M53&lt;&gt;'Tabelas auxiliares'!$B$241,M53&lt;&gt;'Tabelas auxiliares'!$B$242,M53&lt;&gt;'Tabelas auxiliares'!$C$241,M53&lt;&gt;'Tabelas auxiliares'!$C$242,M53&lt;&gt;'Tabelas auxiliares'!$D$241,M53&lt;&gt;'Tabelas auxiliares'!$D$242),"FOLHA DE PESSOAL",IF(R53='Tabelas auxiliares'!$A$242,"CUSTEIO",IF(R53='Tabelas auxiliares'!$A$241,"INVESTIMENTO","ERRO - VERIFICAR"))))</f>
        <v>CUSTEIO</v>
      </c>
      <c r="T53" s="30">
        <f>IF(SUM(U53:Y53)=0,"",SUM(U53:Y53))</f>
        <v>4029.36</v>
      </c>
      <c r="U53" s="37"/>
      <c r="W53" s="37"/>
      <c r="X53" s="37"/>
      <c r="Y53" s="37">
        <v>4029.36</v>
      </c>
    </row>
    <row r="54" spans="1:25" x14ac:dyDescent="0.35">
      <c r="A54" t="s">
        <v>5401</v>
      </c>
      <c r="B54" t="s">
        <v>5402</v>
      </c>
      <c r="C54" t="s">
        <v>815</v>
      </c>
      <c r="D54" t="s">
        <v>5565</v>
      </c>
      <c r="E54" t="s">
        <v>5566</v>
      </c>
      <c r="F54" t="s">
        <v>5567</v>
      </c>
      <c r="G54" t="s">
        <v>622</v>
      </c>
      <c r="H54" t="s">
        <v>5414</v>
      </c>
      <c r="I54" t="s">
        <v>639</v>
      </c>
      <c r="J54" t="s">
        <v>5415</v>
      </c>
      <c r="K54" t="s">
        <v>5416</v>
      </c>
      <c r="L54" t="s">
        <v>5417</v>
      </c>
      <c r="M54" t="s">
        <v>145</v>
      </c>
      <c r="N54" t="s">
        <v>5418</v>
      </c>
      <c r="O54" t="s">
        <v>765</v>
      </c>
      <c r="P54" t="s">
        <v>766</v>
      </c>
      <c r="Q54" t="s">
        <v>5568</v>
      </c>
      <c r="R54" s="19" t="str">
        <f t="shared" si="0"/>
        <v>3</v>
      </c>
      <c r="S54" s="19" t="str">
        <f>IF(M54="","",IF(AND(M54&lt;&gt;'Tabelas auxiliares'!$B$241,M54&lt;&gt;'Tabelas auxiliares'!$B$242,M54&lt;&gt;'Tabelas auxiliares'!$C$241,M54&lt;&gt;'Tabelas auxiliares'!$C$242,M54&lt;&gt;'Tabelas auxiliares'!$D$241,M54&lt;&gt;'Tabelas auxiliares'!$D$242),"FOLHA DE PESSOAL",IF(R54='Tabelas auxiliares'!$A$242,"CUSTEIO",IF(R54='Tabelas auxiliares'!$A$241,"INVESTIMENTO","ERRO - VERIFICAR"))))</f>
        <v>CUSTEIO</v>
      </c>
      <c r="T54" s="30">
        <f>IF(SUM(U54:Y54)=0,"",SUM(U54:Y54))</f>
        <v>3060</v>
      </c>
      <c r="U54" s="37"/>
      <c r="W54" s="37"/>
      <c r="X54" s="37"/>
      <c r="Y54" s="37">
        <v>3060</v>
      </c>
    </row>
    <row r="55" spans="1:25" x14ac:dyDescent="0.35">
      <c r="A55" t="s">
        <v>5401</v>
      </c>
      <c r="B55" t="s">
        <v>5402</v>
      </c>
      <c r="C55" t="s">
        <v>815</v>
      </c>
      <c r="D55" t="s">
        <v>5569</v>
      </c>
      <c r="E55" t="s">
        <v>5570</v>
      </c>
      <c r="F55" t="s">
        <v>5571</v>
      </c>
      <c r="G55" t="s">
        <v>5572</v>
      </c>
      <c r="H55" t="s">
        <v>5414</v>
      </c>
      <c r="I55" t="s">
        <v>639</v>
      </c>
      <c r="J55" t="s">
        <v>5415</v>
      </c>
      <c r="K55" t="s">
        <v>5416</v>
      </c>
      <c r="L55" t="s">
        <v>5417</v>
      </c>
      <c r="M55" t="s">
        <v>145</v>
      </c>
      <c r="N55" t="s">
        <v>5418</v>
      </c>
      <c r="O55" t="s">
        <v>765</v>
      </c>
      <c r="P55" t="s">
        <v>766</v>
      </c>
      <c r="Q55" t="s">
        <v>5573</v>
      </c>
      <c r="R55" s="19" t="str">
        <f t="shared" si="0"/>
        <v>3</v>
      </c>
      <c r="S55" s="19" t="str">
        <f>IF(M55="","",IF(AND(M55&lt;&gt;'Tabelas auxiliares'!$B$241,M55&lt;&gt;'Tabelas auxiliares'!$B$242,M55&lt;&gt;'Tabelas auxiliares'!$C$241,M55&lt;&gt;'Tabelas auxiliares'!$C$242,M55&lt;&gt;'Tabelas auxiliares'!$D$241,M55&lt;&gt;'Tabelas auxiliares'!$D$242),"FOLHA DE PESSOAL",IF(R55='Tabelas auxiliares'!$A$242,"CUSTEIO",IF(R55='Tabelas auxiliares'!$A$241,"INVESTIMENTO","ERRO - VERIFICAR"))))</f>
        <v>CUSTEIO</v>
      </c>
      <c r="T55" s="30">
        <f>IF(SUM(U55:Y55)=0,"",SUM(U55:Y55))</f>
        <v>200</v>
      </c>
      <c r="U55" s="37"/>
      <c r="W55" s="37"/>
      <c r="X55" s="37"/>
      <c r="Y55" s="37">
        <v>200</v>
      </c>
    </row>
    <row r="56" spans="1:25" x14ac:dyDescent="0.35">
      <c r="A56" t="s">
        <v>5401</v>
      </c>
      <c r="B56" t="s">
        <v>5402</v>
      </c>
      <c r="C56" t="s">
        <v>815</v>
      </c>
      <c r="D56" t="s">
        <v>5574</v>
      </c>
      <c r="E56" t="s">
        <v>5575</v>
      </c>
      <c r="F56" t="s">
        <v>5576</v>
      </c>
      <c r="G56" t="s">
        <v>622</v>
      </c>
      <c r="H56" t="s">
        <v>5414</v>
      </c>
      <c r="I56" t="s">
        <v>639</v>
      </c>
      <c r="J56" t="s">
        <v>5415</v>
      </c>
      <c r="K56" t="s">
        <v>5416</v>
      </c>
      <c r="L56" t="s">
        <v>5417</v>
      </c>
      <c r="M56" t="s">
        <v>145</v>
      </c>
      <c r="N56" t="s">
        <v>5418</v>
      </c>
      <c r="O56" t="s">
        <v>765</v>
      </c>
      <c r="P56" t="s">
        <v>766</v>
      </c>
      <c r="Q56" t="s">
        <v>5577</v>
      </c>
      <c r="R56" s="19" t="str">
        <f t="shared" si="0"/>
        <v>3</v>
      </c>
      <c r="S56" s="19" t="str">
        <f>IF(M56="","",IF(AND(M56&lt;&gt;'Tabelas auxiliares'!$B$241,M56&lt;&gt;'Tabelas auxiliares'!$B$242,M56&lt;&gt;'Tabelas auxiliares'!$C$241,M56&lt;&gt;'Tabelas auxiliares'!$C$242,M56&lt;&gt;'Tabelas auxiliares'!$D$241,M56&lt;&gt;'Tabelas auxiliares'!$D$242),"FOLHA DE PESSOAL",IF(R56='Tabelas auxiliares'!$A$242,"CUSTEIO",IF(R56='Tabelas auxiliares'!$A$241,"INVESTIMENTO","ERRO - VERIFICAR"))))</f>
        <v>CUSTEIO</v>
      </c>
      <c r="T56" s="30">
        <f>IF(SUM(U56:Y56)=0,"",SUM(U56:Y56))</f>
        <v>7200</v>
      </c>
      <c r="U56" s="37"/>
      <c r="W56" s="37"/>
      <c r="X56" s="37"/>
      <c r="Y56" s="37">
        <v>7200</v>
      </c>
    </row>
    <row r="57" spans="1:25" x14ac:dyDescent="0.35">
      <c r="A57" t="s">
        <v>5401</v>
      </c>
      <c r="B57" t="s">
        <v>5402</v>
      </c>
      <c r="C57" t="s">
        <v>815</v>
      </c>
      <c r="D57" t="s">
        <v>5578</v>
      </c>
      <c r="E57" t="s">
        <v>5579</v>
      </c>
      <c r="F57" t="s">
        <v>5580</v>
      </c>
      <c r="G57" t="s">
        <v>5581</v>
      </c>
      <c r="H57" t="s">
        <v>5414</v>
      </c>
      <c r="I57" t="s">
        <v>639</v>
      </c>
      <c r="J57" t="s">
        <v>5415</v>
      </c>
      <c r="K57" t="s">
        <v>5416</v>
      </c>
      <c r="L57" t="s">
        <v>5417</v>
      </c>
      <c r="M57" t="s">
        <v>145</v>
      </c>
      <c r="N57" t="s">
        <v>5418</v>
      </c>
      <c r="O57" t="s">
        <v>765</v>
      </c>
      <c r="P57" t="s">
        <v>766</v>
      </c>
      <c r="Q57" t="s">
        <v>5582</v>
      </c>
      <c r="R57" s="19" t="str">
        <f t="shared" si="0"/>
        <v>3</v>
      </c>
      <c r="S57" s="19" t="str">
        <f>IF(M57="","",IF(AND(M57&lt;&gt;'Tabelas auxiliares'!$B$241,M57&lt;&gt;'Tabelas auxiliares'!$B$242,M57&lt;&gt;'Tabelas auxiliares'!$C$241,M57&lt;&gt;'Tabelas auxiliares'!$C$242,M57&lt;&gt;'Tabelas auxiliares'!$D$241,M57&lt;&gt;'Tabelas auxiliares'!$D$242),"FOLHA DE PESSOAL",IF(R57='Tabelas auxiliares'!$A$242,"CUSTEIO",IF(R57='Tabelas auxiliares'!$A$241,"INVESTIMENTO","ERRO - VERIFICAR"))))</f>
        <v>CUSTEIO</v>
      </c>
      <c r="T57" s="30">
        <f>IF(SUM(U57:Y57)=0,"",SUM(U57:Y57))</f>
        <v>1929</v>
      </c>
      <c r="U57" s="37"/>
      <c r="W57" s="37"/>
      <c r="X57" s="37"/>
      <c r="Y57" s="37">
        <v>1929</v>
      </c>
    </row>
    <row r="58" spans="1:25" x14ac:dyDescent="0.35">
      <c r="A58" t="s">
        <v>5401</v>
      </c>
      <c r="B58" t="s">
        <v>5402</v>
      </c>
      <c r="C58" t="s">
        <v>815</v>
      </c>
      <c r="D58" t="s">
        <v>5583</v>
      </c>
      <c r="E58" t="s">
        <v>5584</v>
      </c>
      <c r="F58" t="s">
        <v>5585</v>
      </c>
      <c r="G58" t="s">
        <v>5586</v>
      </c>
      <c r="H58" t="s">
        <v>5414</v>
      </c>
      <c r="I58" t="s">
        <v>639</v>
      </c>
      <c r="J58" t="s">
        <v>5415</v>
      </c>
      <c r="K58" t="s">
        <v>5416</v>
      </c>
      <c r="L58" t="s">
        <v>5417</v>
      </c>
      <c r="M58" t="s">
        <v>145</v>
      </c>
      <c r="N58" t="s">
        <v>5418</v>
      </c>
      <c r="O58" t="s">
        <v>765</v>
      </c>
      <c r="P58" t="s">
        <v>766</v>
      </c>
      <c r="Q58" t="s">
        <v>5587</v>
      </c>
      <c r="R58" s="19" t="str">
        <f t="shared" si="0"/>
        <v>3</v>
      </c>
      <c r="S58" s="19" t="str">
        <f>IF(M58="","",IF(AND(M58&lt;&gt;'Tabelas auxiliares'!$B$241,M58&lt;&gt;'Tabelas auxiliares'!$B$242,M58&lt;&gt;'Tabelas auxiliares'!$C$241,M58&lt;&gt;'Tabelas auxiliares'!$C$242,M58&lt;&gt;'Tabelas auxiliares'!$D$241,M58&lt;&gt;'Tabelas auxiliares'!$D$242),"FOLHA DE PESSOAL",IF(R58='Tabelas auxiliares'!$A$242,"CUSTEIO",IF(R58='Tabelas auxiliares'!$A$241,"INVESTIMENTO","ERRO - VERIFICAR"))))</f>
        <v>CUSTEIO</v>
      </c>
      <c r="T58" s="30">
        <f>IF(SUM(U58:Y58)=0,"",SUM(U58:Y58))</f>
        <v>7786.55</v>
      </c>
      <c r="U58" s="37"/>
      <c r="W58" s="37"/>
      <c r="X58" s="37"/>
      <c r="Y58" s="37">
        <v>7786.55</v>
      </c>
    </row>
    <row r="59" spans="1:25" x14ac:dyDescent="0.35">
      <c r="A59" t="s">
        <v>5401</v>
      </c>
      <c r="B59" t="s">
        <v>5402</v>
      </c>
      <c r="C59" t="s">
        <v>815</v>
      </c>
      <c r="D59" t="s">
        <v>5588</v>
      </c>
      <c r="E59" t="s">
        <v>5589</v>
      </c>
      <c r="F59" t="s">
        <v>5590</v>
      </c>
      <c r="G59" t="s">
        <v>5591</v>
      </c>
      <c r="H59" t="s">
        <v>5414</v>
      </c>
      <c r="I59" t="s">
        <v>639</v>
      </c>
      <c r="J59" t="s">
        <v>5415</v>
      </c>
      <c r="K59" t="s">
        <v>5416</v>
      </c>
      <c r="L59" t="s">
        <v>5417</v>
      </c>
      <c r="M59" t="s">
        <v>145</v>
      </c>
      <c r="N59" t="s">
        <v>5418</v>
      </c>
      <c r="O59" t="s">
        <v>765</v>
      </c>
      <c r="P59" t="s">
        <v>766</v>
      </c>
      <c r="Q59" t="s">
        <v>5592</v>
      </c>
      <c r="R59" s="19" t="str">
        <f t="shared" si="0"/>
        <v>3</v>
      </c>
      <c r="S59" s="19" t="str">
        <f>IF(M59="","",IF(AND(M59&lt;&gt;'Tabelas auxiliares'!$B$241,M59&lt;&gt;'Tabelas auxiliares'!$B$242,M59&lt;&gt;'Tabelas auxiliares'!$C$241,M59&lt;&gt;'Tabelas auxiliares'!$C$242,M59&lt;&gt;'Tabelas auxiliares'!$D$241,M59&lt;&gt;'Tabelas auxiliares'!$D$242),"FOLHA DE PESSOAL",IF(R59='Tabelas auxiliares'!$A$242,"CUSTEIO",IF(R59='Tabelas auxiliares'!$A$241,"INVESTIMENTO","ERRO - VERIFICAR"))))</f>
        <v>CUSTEIO</v>
      </c>
      <c r="T59" s="30">
        <f>IF(SUM(U59:Y59)=0,"",SUM(U59:Y59))</f>
        <v>4083.85</v>
      </c>
      <c r="U59" s="37"/>
      <c r="W59" s="37"/>
      <c r="X59" s="37"/>
      <c r="Y59" s="37">
        <v>4083.85</v>
      </c>
    </row>
    <row r="60" spans="1:25" x14ac:dyDescent="0.35">
      <c r="A60" t="s">
        <v>5401</v>
      </c>
      <c r="B60" t="s">
        <v>5402</v>
      </c>
      <c r="C60" t="s">
        <v>815</v>
      </c>
      <c r="D60" t="s">
        <v>5593</v>
      </c>
      <c r="E60" t="s">
        <v>5594</v>
      </c>
      <c r="F60" t="s">
        <v>5595</v>
      </c>
      <c r="G60" t="s">
        <v>622</v>
      </c>
      <c r="H60" t="s">
        <v>5414</v>
      </c>
      <c r="I60" t="s">
        <v>639</v>
      </c>
      <c r="J60" t="s">
        <v>5415</v>
      </c>
      <c r="K60" t="s">
        <v>5416</v>
      </c>
      <c r="L60" t="s">
        <v>5417</v>
      </c>
      <c r="M60" t="s">
        <v>145</v>
      </c>
      <c r="N60" t="s">
        <v>5418</v>
      </c>
      <c r="O60" t="s">
        <v>765</v>
      </c>
      <c r="P60" t="s">
        <v>766</v>
      </c>
      <c r="Q60" t="s">
        <v>5596</v>
      </c>
      <c r="R60" s="19" t="str">
        <f t="shared" si="0"/>
        <v>3</v>
      </c>
      <c r="S60" s="19" t="str">
        <f>IF(M60="","",IF(AND(M60&lt;&gt;'Tabelas auxiliares'!$B$241,M60&lt;&gt;'Tabelas auxiliares'!$B$242,M60&lt;&gt;'Tabelas auxiliares'!$C$241,M60&lt;&gt;'Tabelas auxiliares'!$C$242,M60&lt;&gt;'Tabelas auxiliares'!$D$241,M60&lt;&gt;'Tabelas auxiliares'!$D$242),"FOLHA DE PESSOAL",IF(R60='Tabelas auxiliares'!$A$242,"CUSTEIO",IF(R60='Tabelas auxiliares'!$A$241,"INVESTIMENTO","ERRO - VERIFICAR"))))</f>
        <v>CUSTEIO</v>
      </c>
      <c r="T60" s="30">
        <f>IF(SUM(U60:Y60)=0,"",SUM(U60:Y60))</f>
        <v>3800</v>
      </c>
      <c r="U60" s="37"/>
      <c r="W60" s="37"/>
      <c r="X60" s="37"/>
      <c r="Y60" s="37">
        <v>3800</v>
      </c>
    </row>
    <row r="61" spans="1:25" x14ac:dyDescent="0.35">
      <c r="A61" t="s">
        <v>5401</v>
      </c>
      <c r="B61" t="s">
        <v>5402</v>
      </c>
      <c r="C61" t="s">
        <v>815</v>
      </c>
      <c r="D61" t="s">
        <v>5597</v>
      </c>
      <c r="E61" t="s">
        <v>5598</v>
      </c>
      <c r="F61" t="s">
        <v>5599</v>
      </c>
      <c r="G61" t="s">
        <v>5600</v>
      </c>
      <c r="H61" t="s">
        <v>5414</v>
      </c>
      <c r="I61" t="s">
        <v>639</v>
      </c>
      <c r="J61" t="s">
        <v>5415</v>
      </c>
      <c r="K61" t="s">
        <v>5416</v>
      </c>
      <c r="L61" t="s">
        <v>5417</v>
      </c>
      <c r="M61" t="s">
        <v>145</v>
      </c>
      <c r="N61" t="s">
        <v>5418</v>
      </c>
      <c r="O61" t="s">
        <v>765</v>
      </c>
      <c r="P61" t="s">
        <v>766</v>
      </c>
      <c r="Q61" t="s">
        <v>5601</v>
      </c>
      <c r="R61" s="19" t="str">
        <f t="shared" si="0"/>
        <v>3</v>
      </c>
      <c r="S61" s="19" t="str">
        <f>IF(M61="","",IF(AND(M61&lt;&gt;'Tabelas auxiliares'!$B$241,M61&lt;&gt;'Tabelas auxiliares'!$B$242,M61&lt;&gt;'Tabelas auxiliares'!$C$241,M61&lt;&gt;'Tabelas auxiliares'!$C$242,M61&lt;&gt;'Tabelas auxiliares'!$D$241,M61&lt;&gt;'Tabelas auxiliares'!$D$242),"FOLHA DE PESSOAL",IF(R61='Tabelas auxiliares'!$A$242,"CUSTEIO",IF(R61='Tabelas auxiliares'!$A$241,"INVESTIMENTO","ERRO - VERIFICAR"))))</f>
        <v>CUSTEIO</v>
      </c>
      <c r="T61" s="30">
        <f>IF(SUM(U61:Y61)=0,"",SUM(U61:Y61))</f>
        <v>2455</v>
      </c>
      <c r="U61" s="37"/>
      <c r="W61" s="37"/>
      <c r="X61" s="37"/>
      <c r="Y61" s="37">
        <v>2455</v>
      </c>
    </row>
    <row r="62" spans="1:25" x14ac:dyDescent="0.35">
      <c r="A62" t="s">
        <v>5401</v>
      </c>
      <c r="B62" t="s">
        <v>5402</v>
      </c>
      <c r="C62" t="s">
        <v>815</v>
      </c>
      <c r="D62" t="s">
        <v>5602</v>
      </c>
      <c r="E62" t="s">
        <v>5603</v>
      </c>
      <c r="F62" t="s">
        <v>5604</v>
      </c>
      <c r="G62" t="s">
        <v>5605</v>
      </c>
      <c r="H62" t="s">
        <v>5414</v>
      </c>
      <c r="I62" t="s">
        <v>639</v>
      </c>
      <c r="J62" t="s">
        <v>5415</v>
      </c>
      <c r="K62" t="s">
        <v>5416</v>
      </c>
      <c r="L62" t="s">
        <v>5417</v>
      </c>
      <c r="M62" t="s">
        <v>145</v>
      </c>
      <c r="N62" t="s">
        <v>5418</v>
      </c>
      <c r="O62" t="s">
        <v>765</v>
      </c>
      <c r="P62" t="s">
        <v>766</v>
      </c>
      <c r="Q62" t="s">
        <v>5606</v>
      </c>
      <c r="R62" s="19" t="str">
        <f t="shared" si="0"/>
        <v>3</v>
      </c>
      <c r="S62" s="19" t="str">
        <f>IF(M62="","",IF(AND(M62&lt;&gt;'Tabelas auxiliares'!$B$241,M62&lt;&gt;'Tabelas auxiliares'!$B$242,M62&lt;&gt;'Tabelas auxiliares'!$C$241,M62&lt;&gt;'Tabelas auxiliares'!$C$242,M62&lt;&gt;'Tabelas auxiliares'!$D$241,M62&lt;&gt;'Tabelas auxiliares'!$D$242),"FOLHA DE PESSOAL",IF(R62='Tabelas auxiliares'!$A$242,"CUSTEIO",IF(R62='Tabelas auxiliares'!$A$241,"INVESTIMENTO","ERRO - VERIFICAR"))))</f>
        <v>CUSTEIO</v>
      </c>
      <c r="T62" s="30">
        <f>IF(SUM(U62:Y62)=0,"",SUM(U62:Y62))</f>
        <v>270</v>
      </c>
      <c r="U62" s="37"/>
      <c r="W62" s="37"/>
      <c r="X62" s="37"/>
      <c r="Y62" s="37">
        <v>270</v>
      </c>
    </row>
    <row r="63" spans="1:25" x14ac:dyDescent="0.35">
      <c r="A63" t="s">
        <v>5401</v>
      </c>
      <c r="B63" t="s">
        <v>5402</v>
      </c>
      <c r="C63" t="s">
        <v>815</v>
      </c>
      <c r="D63" t="s">
        <v>5607</v>
      </c>
      <c r="E63" t="s">
        <v>5608</v>
      </c>
      <c r="F63" t="s">
        <v>5609</v>
      </c>
      <c r="G63" t="s">
        <v>5610</v>
      </c>
      <c r="H63" t="s">
        <v>5414</v>
      </c>
      <c r="I63" t="s">
        <v>639</v>
      </c>
      <c r="J63" t="s">
        <v>5415</v>
      </c>
      <c r="K63" t="s">
        <v>5416</v>
      </c>
      <c r="L63" t="s">
        <v>5417</v>
      </c>
      <c r="M63" t="s">
        <v>145</v>
      </c>
      <c r="N63" t="s">
        <v>5418</v>
      </c>
      <c r="O63" t="s">
        <v>765</v>
      </c>
      <c r="P63" t="s">
        <v>766</v>
      </c>
      <c r="Q63" t="s">
        <v>5611</v>
      </c>
      <c r="R63" s="19" t="str">
        <f t="shared" si="0"/>
        <v>3</v>
      </c>
      <c r="S63" s="19" t="str">
        <f>IF(M63="","",IF(AND(M63&lt;&gt;'Tabelas auxiliares'!$B$241,M63&lt;&gt;'Tabelas auxiliares'!$B$242,M63&lt;&gt;'Tabelas auxiliares'!$C$241,M63&lt;&gt;'Tabelas auxiliares'!$C$242,M63&lt;&gt;'Tabelas auxiliares'!$D$241,M63&lt;&gt;'Tabelas auxiliares'!$D$242),"FOLHA DE PESSOAL",IF(R63='Tabelas auxiliares'!$A$242,"CUSTEIO",IF(R63='Tabelas auxiliares'!$A$241,"INVESTIMENTO","ERRO - VERIFICAR"))))</f>
        <v>CUSTEIO</v>
      </c>
      <c r="T63" s="30">
        <f>IF(SUM(U63:Y63)=0,"",SUM(U63:Y63))</f>
        <v>1643</v>
      </c>
      <c r="U63" s="37"/>
      <c r="W63" s="37"/>
      <c r="X63" s="37"/>
      <c r="Y63" s="37">
        <v>1643</v>
      </c>
    </row>
    <row r="64" spans="1:25" x14ac:dyDescent="0.35">
      <c r="A64" t="s">
        <v>5401</v>
      </c>
      <c r="B64" t="s">
        <v>5402</v>
      </c>
      <c r="C64" t="s">
        <v>815</v>
      </c>
      <c r="D64" t="s">
        <v>5612</v>
      </c>
      <c r="E64" t="s">
        <v>5613</v>
      </c>
      <c r="F64" t="s">
        <v>5614</v>
      </c>
      <c r="G64" t="s">
        <v>5615</v>
      </c>
      <c r="H64" t="s">
        <v>5414</v>
      </c>
      <c r="I64" t="s">
        <v>639</v>
      </c>
      <c r="J64" t="s">
        <v>5415</v>
      </c>
      <c r="K64" t="s">
        <v>5416</v>
      </c>
      <c r="L64" t="s">
        <v>5417</v>
      </c>
      <c r="M64" t="s">
        <v>145</v>
      </c>
      <c r="N64" t="s">
        <v>5418</v>
      </c>
      <c r="O64" t="s">
        <v>765</v>
      </c>
      <c r="P64" t="s">
        <v>766</v>
      </c>
      <c r="Q64" t="s">
        <v>5616</v>
      </c>
      <c r="R64" s="19" t="str">
        <f t="shared" si="0"/>
        <v>3</v>
      </c>
      <c r="S64" s="19" t="str">
        <f>IF(M64="","",IF(AND(M64&lt;&gt;'Tabelas auxiliares'!$B$241,M64&lt;&gt;'Tabelas auxiliares'!$B$242,M64&lt;&gt;'Tabelas auxiliares'!$C$241,M64&lt;&gt;'Tabelas auxiliares'!$C$242,M64&lt;&gt;'Tabelas auxiliares'!$D$241,M64&lt;&gt;'Tabelas auxiliares'!$D$242),"FOLHA DE PESSOAL",IF(R64='Tabelas auxiliares'!$A$242,"CUSTEIO",IF(R64='Tabelas auxiliares'!$A$241,"INVESTIMENTO","ERRO - VERIFICAR"))))</f>
        <v>CUSTEIO</v>
      </c>
      <c r="T64" s="30">
        <f>IF(SUM(U64:Y64)=0,"",SUM(U64:Y64))</f>
        <v>1200</v>
      </c>
      <c r="U64" s="37"/>
      <c r="W64" s="37"/>
      <c r="X64" s="37"/>
      <c r="Y64" s="37">
        <v>1200</v>
      </c>
    </row>
    <row r="65" spans="1:25" x14ac:dyDescent="0.35">
      <c r="A65" t="s">
        <v>5401</v>
      </c>
      <c r="B65" t="s">
        <v>5402</v>
      </c>
      <c r="C65" t="s">
        <v>815</v>
      </c>
      <c r="D65" t="s">
        <v>5617</v>
      </c>
      <c r="E65" t="s">
        <v>5618</v>
      </c>
      <c r="F65" t="s">
        <v>5619</v>
      </c>
      <c r="G65" t="s">
        <v>5620</v>
      </c>
      <c r="H65" t="s">
        <v>5414</v>
      </c>
      <c r="I65" t="s">
        <v>639</v>
      </c>
      <c r="J65" t="s">
        <v>5415</v>
      </c>
      <c r="K65" t="s">
        <v>5416</v>
      </c>
      <c r="L65" t="s">
        <v>5417</v>
      </c>
      <c r="M65" t="s">
        <v>145</v>
      </c>
      <c r="N65" t="s">
        <v>5418</v>
      </c>
      <c r="O65" t="s">
        <v>2507</v>
      </c>
      <c r="P65" t="s">
        <v>2508</v>
      </c>
      <c r="Q65" t="s">
        <v>5621</v>
      </c>
      <c r="R65" s="19" t="str">
        <f t="shared" si="0"/>
        <v>3</v>
      </c>
      <c r="S65" s="19" t="str">
        <f>IF(M65="","",IF(AND(M65&lt;&gt;'Tabelas auxiliares'!$B$241,M65&lt;&gt;'Tabelas auxiliares'!$B$242,M65&lt;&gt;'Tabelas auxiliares'!$C$241,M65&lt;&gt;'Tabelas auxiliares'!$C$242,M65&lt;&gt;'Tabelas auxiliares'!$D$241,M65&lt;&gt;'Tabelas auxiliares'!$D$242),"FOLHA DE PESSOAL",IF(R65='Tabelas auxiliares'!$A$242,"CUSTEIO",IF(R65='Tabelas auxiliares'!$A$241,"INVESTIMENTO","ERRO - VERIFICAR"))))</f>
        <v>CUSTEIO</v>
      </c>
      <c r="T65" s="30">
        <f>IF(SUM(U65:Y65)=0,"",SUM(U65:Y65))</f>
        <v>700</v>
      </c>
      <c r="U65" s="37"/>
      <c r="W65" s="37"/>
      <c r="X65" s="37"/>
      <c r="Y65" s="37">
        <v>700</v>
      </c>
    </row>
    <row r="66" spans="1:25" x14ac:dyDescent="0.35">
      <c r="A66" t="s">
        <v>5401</v>
      </c>
      <c r="B66" t="s">
        <v>5402</v>
      </c>
      <c r="C66" t="s">
        <v>815</v>
      </c>
      <c r="D66" t="s">
        <v>5622</v>
      </c>
      <c r="E66" t="s">
        <v>5623</v>
      </c>
      <c r="F66" t="s">
        <v>5624</v>
      </c>
      <c r="G66" t="s">
        <v>5625</v>
      </c>
      <c r="H66" t="s">
        <v>5414</v>
      </c>
      <c r="I66" t="s">
        <v>639</v>
      </c>
      <c r="J66" t="s">
        <v>5415</v>
      </c>
      <c r="K66" t="s">
        <v>5416</v>
      </c>
      <c r="L66" t="s">
        <v>5417</v>
      </c>
      <c r="M66" t="s">
        <v>145</v>
      </c>
      <c r="N66" t="s">
        <v>5418</v>
      </c>
      <c r="O66" t="s">
        <v>2507</v>
      </c>
      <c r="P66" t="s">
        <v>2508</v>
      </c>
      <c r="Q66" t="s">
        <v>5626</v>
      </c>
      <c r="R66" s="19" t="str">
        <f t="shared" si="0"/>
        <v>3</v>
      </c>
      <c r="S66" s="19" t="str">
        <f>IF(M66="","",IF(AND(M66&lt;&gt;'Tabelas auxiliares'!$B$241,M66&lt;&gt;'Tabelas auxiliares'!$B$242,M66&lt;&gt;'Tabelas auxiliares'!$C$241,M66&lt;&gt;'Tabelas auxiliares'!$C$242,M66&lt;&gt;'Tabelas auxiliares'!$D$241,M66&lt;&gt;'Tabelas auxiliares'!$D$242),"FOLHA DE PESSOAL",IF(R66='Tabelas auxiliares'!$A$242,"CUSTEIO",IF(R66='Tabelas auxiliares'!$A$241,"INVESTIMENTO","ERRO - VERIFICAR"))))</f>
        <v>CUSTEIO</v>
      </c>
      <c r="T66" s="30">
        <f>IF(SUM(U66:Y66)=0,"",SUM(U66:Y66))</f>
        <v>300</v>
      </c>
      <c r="U66" s="37"/>
      <c r="W66" s="37"/>
      <c r="X66" s="37"/>
      <c r="Y66" s="37">
        <v>300</v>
      </c>
    </row>
    <row r="67" spans="1:25" x14ac:dyDescent="0.35">
      <c r="A67" t="s">
        <v>5401</v>
      </c>
      <c r="B67" t="s">
        <v>5402</v>
      </c>
      <c r="C67" t="s">
        <v>815</v>
      </c>
      <c r="D67" t="s">
        <v>5627</v>
      </c>
      <c r="E67" t="s">
        <v>5628</v>
      </c>
      <c r="F67" t="s">
        <v>5629</v>
      </c>
      <c r="G67" t="s">
        <v>5495</v>
      </c>
      <c r="H67" t="s">
        <v>5414</v>
      </c>
      <c r="I67" t="s">
        <v>639</v>
      </c>
      <c r="J67" t="s">
        <v>5415</v>
      </c>
      <c r="K67" t="s">
        <v>5416</v>
      </c>
      <c r="L67" t="s">
        <v>5417</v>
      </c>
      <c r="M67" t="s">
        <v>145</v>
      </c>
      <c r="N67" t="s">
        <v>5418</v>
      </c>
      <c r="O67" t="s">
        <v>2507</v>
      </c>
      <c r="P67" t="s">
        <v>2508</v>
      </c>
      <c r="Q67" t="s">
        <v>5630</v>
      </c>
      <c r="R67" s="19" t="str">
        <f t="shared" si="0"/>
        <v>3</v>
      </c>
      <c r="S67" s="19" t="str">
        <f>IF(M67="","",IF(AND(M67&lt;&gt;'Tabelas auxiliares'!$B$241,M67&lt;&gt;'Tabelas auxiliares'!$B$242,M67&lt;&gt;'Tabelas auxiliares'!$C$241,M67&lt;&gt;'Tabelas auxiliares'!$C$242,M67&lt;&gt;'Tabelas auxiliares'!$D$241,M67&lt;&gt;'Tabelas auxiliares'!$D$242),"FOLHA DE PESSOAL",IF(R67='Tabelas auxiliares'!$A$242,"CUSTEIO",IF(R67='Tabelas auxiliares'!$A$241,"INVESTIMENTO","ERRO - VERIFICAR"))))</f>
        <v>CUSTEIO</v>
      </c>
      <c r="T67" s="30">
        <f>IF(SUM(U67:Y67)=0,"",SUM(U67:Y67))</f>
        <v>8128.51</v>
      </c>
      <c r="U67" s="37"/>
      <c r="W67" s="37"/>
      <c r="X67" s="37"/>
      <c r="Y67" s="37">
        <v>8128.51</v>
      </c>
    </row>
    <row r="68" spans="1:25" x14ac:dyDescent="0.35">
      <c r="A68" t="s">
        <v>5401</v>
      </c>
      <c r="B68" t="s">
        <v>5402</v>
      </c>
      <c r="C68" t="s">
        <v>815</v>
      </c>
      <c r="D68" t="s">
        <v>5631</v>
      </c>
      <c r="E68" t="s">
        <v>5632</v>
      </c>
      <c r="F68" t="s">
        <v>5633</v>
      </c>
      <c r="G68" t="s">
        <v>2506</v>
      </c>
      <c r="H68" t="s">
        <v>5414</v>
      </c>
      <c r="I68" t="s">
        <v>639</v>
      </c>
      <c r="J68" t="s">
        <v>5415</v>
      </c>
      <c r="K68" t="s">
        <v>5416</v>
      </c>
      <c r="L68" t="s">
        <v>5417</v>
      </c>
      <c r="M68" t="s">
        <v>145</v>
      </c>
      <c r="N68" t="s">
        <v>5418</v>
      </c>
      <c r="O68" t="s">
        <v>2507</v>
      </c>
      <c r="P68" t="s">
        <v>2508</v>
      </c>
      <c r="Q68" t="s">
        <v>5634</v>
      </c>
      <c r="R68" s="19" t="str">
        <f t="shared" ref="R68:R131" si="1">LEFT(O68,1)</f>
        <v>3</v>
      </c>
      <c r="S68" s="19" t="str">
        <f>IF(M68="","",IF(AND(M68&lt;&gt;'Tabelas auxiliares'!$B$241,M68&lt;&gt;'Tabelas auxiliares'!$B$242,M68&lt;&gt;'Tabelas auxiliares'!$C$241,M68&lt;&gt;'Tabelas auxiliares'!$C$242,M68&lt;&gt;'Tabelas auxiliares'!$D$241,M68&lt;&gt;'Tabelas auxiliares'!$D$242),"FOLHA DE PESSOAL",IF(R68='Tabelas auxiliares'!$A$242,"CUSTEIO",IF(R68='Tabelas auxiliares'!$A$241,"INVESTIMENTO","ERRO - VERIFICAR"))))</f>
        <v>CUSTEIO</v>
      </c>
      <c r="T68" s="30">
        <f>IF(SUM(U68:Y68)=0,"",SUM(U68:Y68))</f>
        <v>392</v>
      </c>
      <c r="U68" s="37"/>
      <c r="W68" s="37"/>
      <c r="X68" s="37"/>
      <c r="Y68" s="37">
        <v>392</v>
      </c>
    </row>
    <row r="69" spans="1:25" x14ac:dyDescent="0.35">
      <c r="A69" t="s">
        <v>5401</v>
      </c>
      <c r="B69" t="s">
        <v>5402</v>
      </c>
      <c r="C69" t="s">
        <v>768</v>
      </c>
      <c r="D69" t="s">
        <v>5635</v>
      </c>
      <c r="E69" t="s">
        <v>5636</v>
      </c>
      <c r="F69" t="s">
        <v>5637</v>
      </c>
      <c r="G69" t="s">
        <v>622</v>
      </c>
      <c r="H69" t="s">
        <v>5414</v>
      </c>
      <c r="I69" t="s">
        <v>639</v>
      </c>
      <c r="J69" t="s">
        <v>5415</v>
      </c>
      <c r="K69" t="s">
        <v>5416</v>
      </c>
      <c r="L69" t="s">
        <v>5417</v>
      </c>
      <c r="M69" t="s">
        <v>145</v>
      </c>
      <c r="N69" t="s">
        <v>5418</v>
      </c>
      <c r="O69" t="s">
        <v>765</v>
      </c>
      <c r="P69" t="s">
        <v>766</v>
      </c>
      <c r="Q69" t="s">
        <v>5638</v>
      </c>
      <c r="R69" s="19" t="str">
        <f t="shared" si="1"/>
        <v>3</v>
      </c>
      <c r="S69" s="19" t="str">
        <f>IF(M69="","",IF(AND(M69&lt;&gt;'Tabelas auxiliares'!$B$241,M69&lt;&gt;'Tabelas auxiliares'!$B$242,M69&lt;&gt;'Tabelas auxiliares'!$C$241,M69&lt;&gt;'Tabelas auxiliares'!$C$242,M69&lt;&gt;'Tabelas auxiliares'!$D$241,M69&lt;&gt;'Tabelas auxiliares'!$D$242),"FOLHA DE PESSOAL",IF(R69='Tabelas auxiliares'!$A$242,"CUSTEIO",IF(R69='Tabelas auxiliares'!$A$241,"INVESTIMENTO","ERRO - VERIFICAR"))))</f>
        <v>CUSTEIO</v>
      </c>
      <c r="T69" s="30">
        <f>IF(SUM(U69:Y69)=0,"",SUM(U69:Y69))</f>
        <v>14750</v>
      </c>
      <c r="U69" s="37"/>
      <c r="W69" s="37"/>
      <c r="X69" s="37"/>
      <c r="Y69" s="37">
        <v>14750</v>
      </c>
    </row>
    <row r="70" spans="1:25" x14ac:dyDescent="0.35">
      <c r="A70" t="s">
        <v>5401</v>
      </c>
      <c r="B70" t="s">
        <v>5402</v>
      </c>
      <c r="C70" t="s">
        <v>768</v>
      </c>
      <c r="D70" t="s">
        <v>5639</v>
      </c>
      <c r="E70" t="s">
        <v>5640</v>
      </c>
      <c r="F70" t="s">
        <v>5641</v>
      </c>
      <c r="G70" t="s">
        <v>622</v>
      </c>
      <c r="H70" t="s">
        <v>5414</v>
      </c>
      <c r="I70" t="s">
        <v>639</v>
      </c>
      <c r="J70" t="s">
        <v>5415</v>
      </c>
      <c r="K70" t="s">
        <v>5416</v>
      </c>
      <c r="L70" t="s">
        <v>5417</v>
      </c>
      <c r="M70" t="s">
        <v>145</v>
      </c>
      <c r="N70" t="s">
        <v>5418</v>
      </c>
      <c r="O70" t="s">
        <v>765</v>
      </c>
      <c r="P70" t="s">
        <v>766</v>
      </c>
      <c r="Q70" t="s">
        <v>5642</v>
      </c>
      <c r="R70" s="19" t="str">
        <f t="shared" si="1"/>
        <v>3</v>
      </c>
      <c r="S70" s="19" t="str">
        <f>IF(M70="","",IF(AND(M70&lt;&gt;'Tabelas auxiliares'!$B$241,M70&lt;&gt;'Tabelas auxiliares'!$B$242,M70&lt;&gt;'Tabelas auxiliares'!$C$241,M70&lt;&gt;'Tabelas auxiliares'!$C$242,M70&lt;&gt;'Tabelas auxiliares'!$D$241,M70&lt;&gt;'Tabelas auxiliares'!$D$242),"FOLHA DE PESSOAL",IF(R70='Tabelas auxiliares'!$A$242,"CUSTEIO",IF(R70='Tabelas auxiliares'!$A$241,"INVESTIMENTO","ERRO - VERIFICAR"))))</f>
        <v>CUSTEIO</v>
      </c>
      <c r="T70" s="30">
        <f>IF(SUM(U70:Y70)=0,"",SUM(U70:Y70))</f>
        <v>2400</v>
      </c>
      <c r="U70" s="37"/>
      <c r="W70" s="37"/>
      <c r="X70" s="37"/>
      <c r="Y70" s="37">
        <v>2400</v>
      </c>
    </row>
    <row r="71" spans="1:25" x14ac:dyDescent="0.35">
      <c r="A71" t="s">
        <v>5401</v>
      </c>
      <c r="B71" t="s">
        <v>5402</v>
      </c>
      <c r="C71" t="s">
        <v>768</v>
      </c>
      <c r="D71" t="s">
        <v>5643</v>
      </c>
      <c r="E71" t="s">
        <v>5644</v>
      </c>
      <c r="F71" t="s">
        <v>5645</v>
      </c>
      <c r="G71" t="s">
        <v>5646</v>
      </c>
      <c r="H71" t="s">
        <v>5414</v>
      </c>
      <c r="I71" t="s">
        <v>639</v>
      </c>
      <c r="J71" t="s">
        <v>5415</v>
      </c>
      <c r="K71" t="s">
        <v>5416</v>
      </c>
      <c r="L71" t="s">
        <v>5417</v>
      </c>
      <c r="M71" t="s">
        <v>145</v>
      </c>
      <c r="N71" t="s">
        <v>5418</v>
      </c>
      <c r="O71" t="s">
        <v>765</v>
      </c>
      <c r="P71" t="s">
        <v>766</v>
      </c>
      <c r="Q71" t="s">
        <v>5647</v>
      </c>
      <c r="R71" s="19" t="str">
        <f t="shared" si="1"/>
        <v>3</v>
      </c>
      <c r="S71" s="19" t="str">
        <f>IF(M71="","",IF(AND(M71&lt;&gt;'Tabelas auxiliares'!$B$241,M71&lt;&gt;'Tabelas auxiliares'!$B$242,M71&lt;&gt;'Tabelas auxiliares'!$C$241,M71&lt;&gt;'Tabelas auxiliares'!$C$242,M71&lt;&gt;'Tabelas auxiliares'!$D$241,M71&lt;&gt;'Tabelas auxiliares'!$D$242),"FOLHA DE PESSOAL",IF(R71='Tabelas auxiliares'!$A$242,"CUSTEIO",IF(R71='Tabelas auxiliares'!$A$241,"INVESTIMENTO","ERRO - VERIFICAR"))))</f>
        <v>CUSTEIO</v>
      </c>
      <c r="T71" s="30">
        <f>IF(SUM(U71:Y71)=0,"",SUM(U71:Y71))</f>
        <v>270</v>
      </c>
      <c r="U71" s="37"/>
      <c r="W71" s="37"/>
      <c r="X71" s="37"/>
      <c r="Y71" s="37">
        <v>270</v>
      </c>
    </row>
    <row r="72" spans="1:25" x14ac:dyDescent="0.35">
      <c r="A72" t="s">
        <v>5401</v>
      </c>
      <c r="B72" t="s">
        <v>5402</v>
      </c>
      <c r="C72" t="s">
        <v>768</v>
      </c>
      <c r="D72" t="s">
        <v>5648</v>
      </c>
      <c r="E72" t="s">
        <v>5649</v>
      </c>
      <c r="F72" t="s">
        <v>5650</v>
      </c>
      <c r="G72" t="s">
        <v>622</v>
      </c>
      <c r="H72" t="s">
        <v>5414</v>
      </c>
      <c r="I72" t="s">
        <v>639</v>
      </c>
      <c r="J72" t="s">
        <v>5415</v>
      </c>
      <c r="K72" t="s">
        <v>5416</v>
      </c>
      <c r="L72" t="s">
        <v>5417</v>
      </c>
      <c r="M72" t="s">
        <v>145</v>
      </c>
      <c r="N72" t="s">
        <v>5418</v>
      </c>
      <c r="O72" t="s">
        <v>765</v>
      </c>
      <c r="P72" t="s">
        <v>766</v>
      </c>
      <c r="Q72" t="s">
        <v>5651</v>
      </c>
      <c r="R72" s="19" t="str">
        <f t="shared" si="1"/>
        <v>3</v>
      </c>
      <c r="S72" s="19" t="str">
        <f>IF(M72="","",IF(AND(M72&lt;&gt;'Tabelas auxiliares'!$B$241,M72&lt;&gt;'Tabelas auxiliares'!$B$242,M72&lt;&gt;'Tabelas auxiliares'!$C$241,M72&lt;&gt;'Tabelas auxiliares'!$C$242,M72&lt;&gt;'Tabelas auxiliares'!$D$241,M72&lt;&gt;'Tabelas auxiliares'!$D$242),"FOLHA DE PESSOAL",IF(R72='Tabelas auxiliares'!$A$242,"CUSTEIO",IF(R72='Tabelas auxiliares'!$A$241,"INVESTIMENTO","ERRO - VERIFICAR"))))</f>
        <v>CUSTEIO</v>
      </c>
      <c r="T72" s="30">
        <f>IF(SUM(U72:Y72)=0,"",SUM(U72:Y72))</f>
        <v>6600</v>
      </c>
      <c r="U72" s="37"/>
      <c r="W72" s="37"/>
      <c r="X72" s="37"/>
      <c r="Y72" s="37">
        <v>6600</v>
      </c>
    </row>
    <row r="73" spans="1:25" x14ac:dyDescent="0.35">
      <c r="A73" t="s">
        <v>5401</v>
      </c>
      <c r="B73" t="s">
        <v>5402</v>
      </c>
      <c r="C73" t="s">
        <v>768</v>
      </c>
      <c r="D73" t="s">
        <v>5652</v>
      </c>
      <c r="E73" t="s">
        <v>5653</v>
      </c>
      <c r="F73" t="s">
        <v>5654</v>
      </c>
      <c r="G73" t="s">
        <v>5655</v>
      </c>
      <c r="H73" t="s">
        <v>5414</v>
      </c>
      <c r="I73" t="s">
        <v>639</v>
      </c>
      <c r="J73" t="s">
        <v>5415</v>
      </c>
      <c r="K73" t="s">
        <v>5416</v>
      </c>
      <c r="L73" t="s">
        <v>5417</v>
      </c>
      <c r="M73" t="s">
        <v>145</v>
      </c>
      <c r="N73" t="s">
        <v>5418</v>
      </c>
      <c r="O73" t="s">
        <v>765</v>
      </c>
      <c r="P73" t="s">
        <v>766</v>
      </c>
      <c r="Q73" t="s">
        <v>5656</v>
      </c>
      <c r="R73" s="19" t="str">
        <f t="shared" si="1"/>
        <v>3</v>
      </c>
      <c r="S73" s="19" t="str">
        <f>IF(M73="","",IF(AND(M73&lt;&gt;'Tabelas auxiliares'!$B$241,M73&lt;&gt;'Tabelas auxiliares'!$B$242,M73&lt;&gt;'Tabelas auxiliares'!$C$241,M73&lt;&gt;'Tabelas auxiliares'!$C$242,M73&lt;&gt;'Tabelas auxiliares'!$D$241,M73&lt;&gt;'Tabelas auxiliares'!$D$242),"FOLHA DE PESSOAL",IF(R73='Tabelas auxiliares'!$A$242,"CUSTEIO",IF(R73='Tabelas auxiliares'!$A$241,"INVESTIMENTO","ERRO - VERIFICAR"))))</f>
        <v>CUSTEIO</v>
      </c>
      <c r="T73" s="30">
        <f>IF(SUM(U73:Y73)=0,"",SUM(U73:Y73))</f>
        <v>3300</v>
      </c>
      <c r="U73" s="37"/>
      <c r="W73" s="37"/>
      <c r="X73" s="37"/>
      <c r="Y73" s="37">
        <v>3300</v>
      </c>
    </row>
    <row r="74" spans="1:25" x14ac:dyDescent="0.35">
      <c r="A74" t="s">
        <v>5401</v>
      </c>
      <c r="B74" t="s">
        <v>5402</v>
      </c>
      <c r="C74" t="s">
        <v>768</v>
      </c>
      <c r="D74" t="s">
        <v>5657</v>
      </c>
      <c r="E74" t="s">
        <v>5658</v>
      </c>
      <c r="F74" t="s">
        <v>5659</v>
      </c>
      <c r="G74" t="s">
        <v>622</v>
      </c>
      <c r="H74" t="s">
        <v>5414</v>
      </c>
      <c r="I74" t="s">
        <v>639</v>
      </c>
      <c r="J74" t="s">
        <v>5415</v>
      </c>
      <c r="K74" t="s">
        <v>5416</v>
      </c>
      <c r="L74" t="s">
        <v>5417</v>
      </c>
      <c r="M74" t="s">
        <v>145</v>
      </c>
      <c r="N74" t="s">
        <v>5418</v>
      </c>
      <c r="O74" t="s">
        <v>765</v>
      </c>
      <c r="P74" t="s">
        <v>766</v>
      </c>
      <c r="Q74" t="s">
        <v>5660</v>
      </c>
      <c r="R74" s="19" t="str">
        <f t="shared" si="1"/>
        <v>3</v>
      </c>
      <c r="S74" s="19" t="str">
        <f>IF(M74="","",IF(AND(M74&lt;&gt;'Tabelas auxiliares'!$B$241,M74&lt;&gt;'Tabelas auxiliares'!$B$242,M74&lt;&gt;'Tabelas auxiliares'!$C$241,M74&lt;&gt;'Tabelas auxiliares'!$C$242,M74&lt;&gt;'Tabelas auxiliares'!$D$241,M74&lt;&gt;'Tabelas auxiliares'!$D$242),"FOLHA DE PESSOAL",IF(R74='Tabelas auxiliares'!$A$242,"CUSTEIO",IF(R74='Tabelas auxiliares'!$A$241,"INVESTIMENTO","ERRO - VERIFICAR"))))</f>
        <v>CUSTEIO</v>
      </c>
      <c r="T74" s="30">
        <f>IF(SUM(U74:Y74)=0,"",SUM(U74:Y74))</f>
        <v>5930</v>
      </c>
      <c r="U74" s="37"/>
      <c r="W74" s="37"/>
      <c r="X74" s="37"/>
      <c r="Y74" s="37">
        <v>5930</v>
      </c>
    </row>
    <row r="75" spans="1:25" x14ac:dyDescent="0.35">
      <c r="A75" t="s">
        <v>5401</v>
      </c>
      <c r="B75" t="s">
        <v>5402</v>
      </c>
      <c r="C75" t="s">
        <v>1395</v>
      </c>
      <c r="D75" t="s">
        <v>5661</v>
      </c>
      <c r="E75" t="s">
        <v>5662</v>
      </c>
      <c r="F75" t="s">
        <v>5663</v>
      </c>
      <c r="G75" t="s">
        <v>622</v>
      </c>
      <c r="H75" t="s">
        <v>5414</v>
      </c>
      <c r="I75" t="s">
        <v>639</v>
      </c>
      <c r="J75" t="s">
        <v>5415</v>
      </c>
      <c r="K75" t="s">
        <v>5416</v>
      </c>
      <c r="L75" t="s">
        <v>5417</v>
      </c>
      <c r="M75" t="s">
        <v>145</v>
      </c>
      <c r="N75" t="s">
        <v>5418</v>
      </c>
      <c r="O75" t="s">
        <v>2507</v>
      </c>
      <c r="P75" t="s">
        <v>2508</v>
      </c>
      <c r="Q75" t="s">
        <v>5664</v>
      </c>
      <c r="R75" s="19" t="str">
        <f t="shared" si="1"/>
        <v>3</v>
      </c>
      <c r="S75" s="19" t="str">
        <f>IF(M75="","",IF(AND(M75&lt;&gt;'Tabelas auxiliares'!$B$241,M75&lt;&gt;'Tabelas auxiliares'!$B$242,M75&lt;&gt;'Tabelas auxiliares'!$C$241,M75&lt;&gt;'Tabelas auxiliares'!$C$242,M75&lt;&gt;'Tabelas auxiliares'!$D$241,M75&lt;&gt;'Tabelas auxiliares'!$D$242),"FOLHA DE PESSOAL",IF(R75='Tabelas auxiliares'!$A$242,"CUSTEIO",IF(R75='Tabelas auxiliares'!$A$241,"INVESTIMENTO","ERRO - VERIFICAR"))))</f>
        <v>CUSTEIO</v>
      </c>
      <c r="T75" s="30">
        <f>IF(SUM(U75:Y75)=0,"",SUM(U75:Y75))</f>
        <v>8905.48</v>
      </c>
      <c r="U75" s="37"/>
      <c r="W75" s="37"/>
      <c r="X75" s="37"/>
      <c r="Y75" s="37">
        <v>8905.48</v>
      </c>
    </row>
    <row r="76" spans="1:25" x14ac:dyDescent="0.35">
      <c r="A76" t="s">
        <v>5401</v>
      </c>
      <c r="B76" t="s">
        <v>5402</v>
      </c>
      <c r="C76" t="s">
        <v>909</v>
      </c>
      <c r="D76" t="s">
        <v>5665</v>
      </c>
      <c r="E76" t="s">
        <v>5666</v>
      </c>
      <c r="F76" t="s">
        <v>5667</v>
      </c>
      <c r="G76" t="s">
        <v>622</v>
      </c>
      <c r="H76" t="s">
        <v>5414</v>
      </c>
      <c r="I76" t="s">
        <v>639</v>
      </c>
      <c r="J76" t="s">
        <v>5415</v>
      </c>
      <c r="K76" t="s">
        <v>5416</v>
      </c>
      <c r="L76" t="s">
        <v>5417</v>
      </c>
      <c r="M76" t="s">
        <v>145</v>
      </c>
      <c r="N76" t="s">
        <v>5418</v>
      </c>
      <c r="O76" t="s">
        <v>765</v>
      </c>
      <c r="P76" t="s">
        <v>766</v>
      </c>
      <c r="Q76" t="s">
        <v>5668</v>
      </c>
      <c r="R76" s="19" t="str">
        <f t="shared" si="1"/>
        <v>3</v>
      </c>
      <c r="S76" s="19" t="str">
        <f>IF(M76="","",IF(AND(M76&lt;&gt;'Tabelas auxiliares'!$B$241,M76&lt;&gt;'Tabelas auxiliares'!$B$242,M76&lt;&gt;'Tabelas auxiliares'!$C$241,M76&lt;&gt;'Tabelas auxiliares'!$C$242,M76&lt;&gt;'Tabelas auxiliares'!$D$241,M76&lt;&gt;'Tabelas auxiliares'!$D$242),"FOLHA DE PESSOAL",IF(R76='Tabelas auxiliares'!$A$242,"CUSTEIO",IF(R76='Tabelas auxiliares'!$A$241,"INVESTIMENTO","ERRO - VERIFICAR"))))</f>
        <v>CUSTEIO</v>
      </c>
      <c r="T76" s="30">
        <f>IF(SUM(U76:Y76)=0,"",SUM(U76:Y76))</f>
        <v>5650</v>
      </c>
      <c r="U76" s="37"/>
      <c r="W76" s="37"/>
      <c r="X76" s="37"/>
      <c r="Y76" s="37">
        <v>5650</v>
      </c>
    </row>
    <row r="77" spans="1:25" x14ac:dyDescent="0.35">
      <c r="A77" t="s">
        <v>5401</v>
      </c>
      <c r="B77" t="s">
        <v>5402</v>
      </c>
      <c r="C77" t="s">
        <v>909</v>
      </c>
      <c r="D77" t="s">
        <v>5669</v>
      </c>
      <c r="E77" t="s">
        <v>5670</v>
      </c>
      <c r="F77" t="s">
        <v>5671</v>
      </c>
      <c r="G77" t="s">
        <v>622</v>
      </c>
      <c r="H77" t="s">
        <v>5414</v>
      </c>
      <c r="I77" t="s">
        <v>639</v>
      </c>
      <c r="J77" t="s">
        <v>5415</v>
      </c>
      <c r="K77" t="s">
        <v>5416</v>
      </c>
      <c r="L77" t="s">
        <v>5417</v>
      </c>
      <c r="M77" t="s">
        <v>145</v>
      </c>
      <c r="N77" t="s">
        <v>5418</v>
      </c>
      <c r="O77" t="s">
        <v>765</v>
      </c>
      <c r="P77" t="s">
        <v>766</v>
      </c>
      <c r="Q77" t="s">
        <v>5672</v>
      </c>
      <c r="R77" s="19" t="str">
        <f t="shared" si="1"/>
        <v>3</v>
      </c>
      <c r="S77" s="19" t="str">
        <f>IF(M77="","",IF(AND(M77&lt;&gt;'Tabelas auxiliares'!$B$241,M77&lt;&gt;'Tabelas auxiliares'!$B$242,M77&lt;&gt;'Tabelas auxiliares'!$C$241,M77&lt;&gt;'Tabelas auxiliares'!$C$242,M77&lt;&gt;'Tabelas auxiliares'!$D$241,M77&lt;&gt;'Tabelas auxiliares'!$D$242),"FOLHA DE PESSOAL",IF(R77='Tabelas auxiliares'!$A$242,"CUSTEIO",IF(R77='Tabelas auxiliares'!$A$241,"INVESTIMENTO","ERRO - VERIFICAR"))))</f>
        <v>CUSTEIO</v>
      </c>
      <c r="T77" s="30">
        <f>IF(SUM(U77:Y77)=0,"",SUM(U77:Y77))</f>
        <v>6980</v>
      </c>
      <c r="U77" s="37"/>
      <c r="W77" s="37"/>
      <c r="X77" s="37"/>
      <c r="Y77" s="37">
        <v>6980</v>
      </c>
    </row>
    <row r="78" spans="1:25" x14ac:dyDescent="0.35">
      <c r="A78" t="s">
        <v>5401</v>
      </c>
      <c r="B78" t="s">
        <v>5402</v>
      </c>
      <c r="C78" t="s">
        <v>909</v>
      </c>
      <c r="D78" t="s">
        <v>5673</v>
      </c>
      <c r="E78" t="s">
        <v>5674</v>
      </c>
      <c r="F78" t="s">
        <v>5675</v>
      </c>
      <c r="G78" t="s">
        <v>5676</v>
      </c>
      <c r="H78" t="s">
        <v>5414</v>
      </c>
      <c r="I78" t="s">
        <v>639</v>
      </c>
      <c r="J78" t="s">
        <v>5415</v>
      </c>
      <c r="K78" t="s">
        <v>5416</v>
      </c>
      <c r="L78" t="s">
        <v>5417</v>
      </c>
      <c r="M78" t="s">
        <v>145</v>
      </c>
      <c r="N78" t="s">
        <v>5418</v>
      </c>
      <c r="O78" t="s">
        <v>765</v>
      </c>
      <c r="P78" t="s">
        <v>766</v>
      </c>
      <c r="Q78" t="s">
        <v>5677</v>
      </c>
      <c r="R78" s="19" t="str">
        <f t="shared" si="1"/>
        <v>3</v>
      </c>
      <c r="S78" s="19" t="str">
        <f>IF(M78="","",IF(AND(M78&lt;&gt;'Tabelas auxiliares'!$B$241,M78&lt;&gt;'Tabelas auxiliares'!$B$242,M78&lt;&gt;'Tabelas auxiliares'!$C$241,M78&lt;&gt;'Tabelas auxiliares'!$C$242,M78&lt;&gt;'Tabelas auxiliares'!$D$241,M78&lt;&gt;'Tabelas auxiliares'!$D$242),"FOLHA DE PESSOAL",IF(R78='Tabelas auxiliares'!$A$242,"CUSTEIO",IF(R78='Tabelas auxiliares'!$A$241,"INVESTIMENTO","ERRO - VERIFICAR"))))</f>
        <v>CUSTEIO</v>
      </c>
      <c r="T78" s="30">
        <f>IF(SUM(U78:Y78)=0,"",SUM(U78:Y78))</f>
        <v>1900</v>
      </c>
      <c r="U78" s="37"/>
      <c r="W78" s="37"/>
      <c r="X78" s="37"/>
      <c r="Y78" s="37">
        <v>1900</v>
      </c>
    </row>
    <row r="79" spans="1:25" x14ac:dyDescent="0.35">
      <c r="A79" t="s">
        <v>5401</v>
      </c>
      <c r="B79" t="s">
        <v>5402</v>
      </c>
      <c r="C79" t="s">
        <v>909</v>
      </c>
      <c r="D79" t="s">
        <v>5678</v>
      </c>
      <c r="E79" t="s">
        <v>5679</v>
      </c>
      <c r="F79" t="s">
        <v>5680</v>
      </c>
      <c r="G79" t="s">
        <v>5681</v>
      </c>
      <c r="H79" t="s">
        <v>5414</v>
      </c>
      <c r="I79" t="s">
        <v>639</v>
      </c>
      <c r="J79" t="s">
        <v>5415</v>
      </c>
      <c r="K79" t="s">
        <v>5416</v>
      </c>
      <c r="L79" t="s">
        <v>5417</v>
      </c>
      <c r="M79" t="s">
        <v>145</v>
      </c>
      <c r="N79" t="s">
        <v>5418</v>
      </c>
      <c r="O79" t="s">
        <v>765</v>
      </c>
      <c r="P79" t="s">
        <v>766</v>
      </c>
      <c r="Q79" t="s">
        <v>5682</v>
      </c>
      <c r="R79" s="19" t="str">
        <f t="shared" si="1"/>
        <v>3</v>
      </c>
      <c r="S79" s="19" t="str">
        <f>IF(M79="","",IF(AND(M79&lt;&gt;'Tabelas auxiliares'!$B$241,M79&lt;&gt;'Tabelas auxiliares'!$B$242,M79&lt;&gt;'Tabelas auxiliares'!$C$241,M79&lt;&gt;'Tabelas auxiliares'!$C$242,M79&lt;&gt;'Tabelas auxiliares'!$D$241,M79&lt;&gt;'Tabelas auxiliares'!$D$242),"FOLHA DE PESSOAL",IF(R79='Tabelas auxiliares'!$A$242,"CUSTEIO",IF(R79='Tabelas auxiliares'!$A$241,"INVESTIMENTO","ERRO - VERIFICAR"))))</f>
        <v>CUSTEIO</v>
      </c>
      <c r="T79" s="30">
        <f>IF(SUM(U79:Y79)=0,"",SUM(U79:Y79))</f>
        <v>700</v>
      </c>
      <c r="U79" s="37"/>
      <c r="W79" s="37"/>
      <c r="X79" s="37"/>
      <c r="Y79" s="37">
        <v>700</v>
      </c>
    </row>
    <row r="80" spans="1:25" x14ac:dyDescent="0.35">
      <c r="A80" t="s">
        <v>5401</v>
      </c>
      <c r="B80" t="s">
        <v>5402</v>
      </c>
      <c r="C80" t="s">
        <v>909</v>
      </c>
      <c r="D80" t="s">
        <v>5683</v>
      </c>
      <c r="E80" t="s">
        <v>5684</v>
      </c>
      <c r="F80" t="s">
        <v>5685</v>
      </c>
      <c r="G80" t="s">
        <v>5686</v>
      </c>
      <c r="H80" t="s">
        <v>5414</v>
      </c>
      <c r="I80" t="s">
        <v>639</v>
      </c>
      <c r="J80" t="s">
        <v>5415</v>
      </c>
      <c r="K80" t="s">
        <v>5416</v>
      </c>
      <c r="L80" t="s">
        <v>5417</v>
      </c>
      <c r="M80" t="s">
        <v>145</v>
      </c>
      <c r="N80" t="s">
        <v>5418</v>
      </c>
      <c r="O80" t="s">
        <v>2507</v>
      </c>
      <c r="P80" t="s">
        <v>2508</v>
      </c>
      <c r="Q80" t="s">
        <v>5687</v>
      </c>
      <c r="R80" s="19" t="str">
        <f t="shared" si="1"/>
        <v>3</v>
      </c>
      <c r="S80" s="19" t="str">
        <f>IF(M80="","",IF(AND(M80&lt;&gt;'Tabelas auxiliares'!$B$241,M80&lt;&gt;'Tabelas auxiliares'!$B$242,M80&lt;&gt;'Tabelas auxiliares'!$C$241,M80&lt;&gt;'Tabelas auxiliares'!$C$242,M80&lt;&gt;'Tabelas auxiliares'!$D$241,M80&lt;&gt;'Tabelas auxiliares'!$D$242),"FOLHA DE PESSOAL",IF(R80='Tabelas auxiliares'!$A$242,"CUSTEIO",IF(R80='Tabelas auxiliares'!$A$241,"INVESTIMENTO","ERRO - VERIFICAR"))))</f>
        <v>CUSTEIO</v>
      </c>
      <c r="T80" s="30">
        <f>IF(SUM(U80:Y80)=0,"",SUM(U80:Y80))</f>
        <v>939.19</v>
      </c>
      <c r="U80" s="37"/>
      <c r="W80" s="37"/>
      <c r="X80" s="37"/>
      <c r="Y80" s="37">
        <v>939.19</v>
      </c>
    </row>
    <row r="81" spans="1:25" x14ac:dyDescent="0.35">
      <c r="A81" t="s">
        <v>5401</v>
      </c>
      <c r="B81" t="s">
        <v>5402</v>
      </c>
      <c r="C81" t="s">
        <v>909</v>
      </c>
      <c r="D81" t="s">
        <v>5688</v>
      </c>
      <c r="E81" t="s">
        <v>5689</v>
      </c>
      <c r="F81" t="s">
        <v>5690</v>
      </c>
      <c r="G81" t="s">
        <v>5691</v>
      </c>
      <c r="H81" t="s">
        <v>5414</v>
      </c>
      <c r="I81" t="s">
        <v>639</v>
      </c>
      <c r="J81" t="s">
        <v>5415</v>
      </c>
      <c r="K81" t="s">
        <v>5416</v>
      </c>
      <c r="L81" t="s">
        <v>5417</v>
      </c>
      <c r="M81" t="s">
        <v>145</v>
      </c>
      <c r="N81" t="s">
        <v>5418</v>
      </c>
      <c r="O81" t="s">
        <v>765</v>
      </c>
      <c r="P81" t="s">
        <v>766</v>
      </c>
      <c r="Q81" t="s">
        <v>5692</v>
      </c>
      <c r="R81" s="19" t="str">
        <f t="shared" si="1"/>
        <v>3</v>
      </c>
      <c r="S81" s="19" t="str">
        <f>IF(M81="","",IF(AND(M81&lt;&gt;'Tabelas auxiliares'!$B$241,M81&lt;&gt;'Tabelas auxiliares'!$B$242,M81&lt;&gt;'Tabelas auxiliares'!$C$241,M81&lt;&gt;'Tabelas auxiliares'!$C$242,M81&lt;&gt;'Tabelas auxiliares'!$D$241,M81&lt;&gt;'Tabelas auxiliares'!$D$242),"FOLHA DE PESSOAL",IF(R81='Tabelas auxiliares'!$A$242,"CUSTEIO",IF(R81='Tabelas auxiliares'!$A$241,"INVESTIMENTO","ERRO - VERIFICAR"))))</f>
        <v>CUSTEIO</v>
      </c>
      <c r="T81" s="30">
        <f>IF(SUM(U81:Y81)=0,"",SUM(U81:Y81))</f>
        <v>1310</v>
      </c>
      <c r="U81" s="37"/>
      <c r="W81" s="37"/>
      <c r="X81" s="37"/>
      <c r="Y81" s="37">
        <v>1310</v>
      </c>
    </row>
    <row r="82" spans="1:25" x14ac:dyDescent="0.35">
      <c r="A82" t="s">
        <v>5401</v>
      </c>
      <c r="B82" t="s">
        <v>5402</v>
      </c>
      <c r="C82" t="s">
        <v>1404</v>
      </c>
      <c r="D82" t="s">
        <v>5693</v>
      </c>
      <c r="E82" t="s">
        <v>5694</v>
      </c>
      <c r="F82" t="s">
        <v>5695</v>
      </c>
      <c r="G82" t="s">
        <v>5696</v>
      </c>
      <c r="H82" t="s">
        <v>5414</v>
      </c>
      <c r="I82" t="s">
        <v>639</v>
      </c>
      <c r="J82" t="s">
        <v>5415</v>
      </c>
      <c r="K82" t="s">
        <v>5416</v>
      </c>
      <c r="L82" t="s">
        <v>5417</v>
      </c>
      <c r="M82" t="s">
        <v>145</v>
      </c>
      <c r="N82" t="s">
        <v>5418</v>
      </c>
      <c r="O82" t="s">
        <v>2507</v>
      </c>
      <c r="P82" t="s">
        <v>2508</v>
      </c>
      <c r="Q82" t="s">
        <v>5697</v>
      </c>
      <c r="R82" s="19" t="str">
        <f t="shared" si="1"/>
        <v>3</v>
      </c>
      <c r="S82" s="19" t="str">
        <f>IF(M82="","",IF(AND(M82&lt;&gt;'Tabelas auxiliares'!$B$241,M82&lt;&gt;'Tabelas auxiliares'!$B$242,M82&lt;&gt;'Tabelas auxiliares'!$C$241,M82&lt;&gt;'Tabelas auxiliares'!$C$242,M82&lt;&gt;'Tabelas auxiliares'!$D$241,M82&lt;&gt;'Tabelas auxiliares'!$D$242),"FOLHA DE PESSOAL",IF(R82='Tabelas auxiliares'!$A$242,"CUSTEIO",IF(R82='Tabelas auxiliares'!$A$241,"INVESTIMENTO","ERRO - VERIFICAR"))))</f>
        <v>CUSTEIO</v>
      </c>
      <c r="T82" s="30">
        <f>IF(SUM(U82:Y82)=0,"",SUM(U82:Y82))</f>
        <v>800</v>
      </c>
      <c r="U82" s="37"/>
      <c r="W82" s="37"/>
      <c r="X82" s="37"/>
      <c r="Y82" s="37">
        <v>800</v>
      </c>
    </row>
    <row r="83" spans="1:25" x14ac:dyDescent="0.35">
      <c r="A83" t="s">
        <v>5401</v>
      </c>
      <c r="B83" t="s">
        <v>5402</v>
      </c>
      <c r="C83" t="s">
        <v>4310</v>
      </c>
      <c r="D83" t="s">
        <v>5698</v>
      </c>
      <c r="E83" t="s">
        <v>5699</v>
      </c>
      <c r="F83" t="s">
        <v>5700</v>
      </c>
      <c r="G83" t="s">
        <v>5701</v>
      </c>
      <c r="H83" t="s">
        <v>5414</v>
      </c>
      <c r="I83" t="s">
        <v>639</v>
      </c>
      <c r="J83" t="s">
        <v>5415</v>
      </c>
      <c r="K83" t="s">
        <v>5416</v>
      </c>
      <c r="L83" t="s">
        <v>5417</v>
      </c>
      <c r="M83" t="s">
        <v>145</v>
      </c>
      <c r="N83" t="s">
        <v>5418</v>
      </c>
      <c r="O83" t="s">
        <v>2507</v>
      </c>
      <c r="P83" t="s">
        <v>2508</v>
      </c>
      <c r="Q83" t="s">
        <v>5702</v>
      </c>
      <c r="R83" s="19" t="str">
        <f t="shared" si="1"/>
        <v>3</v>
      </c>
      <c r="S83" s="19" t="str">
        <f>IF(M83="","",IF(AND(M83&lt;&gt;'Tabelas auxiliares'!$B$241,M83&lt;&gt;'Tabelas auxiliares'!$B$242,M83&lt;&gt;'Tabelas auxiliares'!$C$241,M83&lt;&gt;'Tabelas auxiliares'!$C$242,M83&lt;&gt;'Tabelas auxiliares'!$D$241,M83&lt;&gt;'Tabelas auxiliares'!$D$242),"FOLHA DE PESSOAL",IF(R83='Tabelas auxiliares'!$A$242,"CUSTEIO",IF(R83='Tabelas auxiliares'!$A$241,"INVESTIMENTO","ERRO - VERIFICAR"))))</f>
        <v>CUSTEIO</v>
      </c>
      <c r="T83" s="30">
        <f>IF(SUM(U83:Y83)=0,"",SUM(U83:Y83))</f>
        <v>1000</v>
      </c>
      <c r="U83" s="37"/>
      <c r="W83" s="37"/>
      <c r="X83" s="37"/>
      <c r="Y83" s="37">
        <v>1000</v>
      </c>
    </row>
    <row r="84" spans="1:25" x14ac:dyDescent="0.35">
      <c r="A84" t="s">
        <v>5401</v>
      </c>
      <c r="B84" t="s">
        <v>5402</v>
      </c>
      <c r="C84" t="s">
        <v>2430</v>
      </c>
      <c r="D84" t="s">
        <v>5703</v>
      </c>
      <c r="E84" t="s">
        <v>5704</v>
      </c>
      <c r="F84" t="s">
        <v>5705</v>
      </c>
      <c r="G84" t="s">
        <v>5706</v>
      </c>
      <c r="H84" t="s">
        <v>5414</v>
      </c>
      <c r="I84" t="s">
        <v>639</v>
      </c>
      <c r="J84" t="s">
        <v>5415</v>
      </c>
      <c r="K84" t="s">
        <v>5416</v>
      </c>
      <c r="L84" t="s">
        <v>5417</v>
      </c>
      <c r="M84" t="s">
        <v>145</v>
      </c>
      <c r="N84" t="s">
        <v>5418</v>
      </c>
      <c r="O84" t="s">
        <v>765</v>
      </c>
      <c r="P84" t="s">
        <v>766</v>
      </c>
      <c r="Q84" t="s">
        <v>5707</v>
      </c>
      <c r="R84" s="19" t="str">
        <f t="shared" si="1"/>
        <v>3</v>
      </c>
      <c r="S84" s="19" t="str">
        <f>IF(M84="","",IF(AND(M84&lt;&gt;'Tabelas auxiliares'!$B$241,M84&lt;&gt;'Tabelas auxiliares'!$B$242,M84&lt;&gt;'Tabelas auxiliares'!$C$241,M84&lt;&gt;'Tabelas auxiliares'!$C$242,M84&lt;&gt;'Tabelas auxiliares'!$D$241,M84&lt;&gt;'Tabelas auxiliares'!$D$242),"FOLHA DE PESSOAL",IF(R84='Tabelas auxiliares'!$A$242,"CUSTEIO",IF(R84='Tabelas auxiliares'!$A$241,"INVESTIMENTO","ERRO - VERIFICAR"))))</f>
        <v>CUSTEIO</v>
      </c>
      <c r="T84" s="30">
        <f>IF(SUM(U84:Y84)=0,"",SUM(U84:Y84))</f>
        <v>4396</v>
      </c>
      <c r="U84" s="37"/>
      <c r="W84" s="37"/>
      <c r="X84" s="37"/>
      <c r="Y84" s="37">
        <v>4396</v>
      </c>
    </row>
    <row r="85" spans="1:25" x14ac:dyDescent="0.35">
      <c r="A85" t="s">
        <v>5401</v>
      </c>
      <c r="B85" t="s">
        <v>5402</v>
      </c>
      <c r="C85" t="s">
        <v>2244</v>
      </c>
      <c r="D85" t="s">
        <v>5708</v>
      </c>
      <c r="E85" t="s">
        <v>5709</v>
      </c>
      <c r="F85" t="s">
        <v>5710</v>
      </c>
      <c r="G85" t="s">
        <v>622</v>
      </c>
      <c r="H85" t="s">
        <v>5414</v>
      </c>
      <c r="I85" t="s">
        <v>639</v>
      </c>
      <c r="J85" t="s">
        <v>5415</v>
      </c>
      <c r="K85" t="s">
        <v>5416</v>
      </c>
      <c r="L85" t="s">
        <v>5417</v>
      </c>
      <c r="M85" t="s">
        <v>145</v>
      </c>
      <c r="N85" t="s">
        <v>5418</v>
      </c>
      <c r="O85" t="s">
        <v>765</v>
      </c>
      <c r="P85" t="s">
        <v>766</v>
      </c>
      <c r="Q85" t="s">
        <v>5711</v>
      </c>
      <c r="R85" s="19" t="str">
        <f t="shared" si="1"/>
        <v>3</v>
      </c>
      <c r="S85" s="19" t="str">
        <f>IF(M85="","",IF(AND(M85&lt;&gt;'Tabelas auxiliares'!$B$241,M85&lt;&gt;'Tabelas auxiliares'!$B$242,M85&lt;&gt;'Tabelas auxiliares'!$C$241,M85&lt;&gt;'Tabelas auxiliares'!$C$242,M85&lt;&gt;'Tabelas auxiliares'!$D$241,M85&lt;&gt;'Tabelas auxiliares'!$D$242),"FOLHA DE PESSOAL",IF(R85='Tabelas auxiliares'!$A$242,"CUSTEIO",IF(R85='Tabelas auxiliares'!$A$241,"INVESTIMENTO","ERRO - VERIFICAR"))))</f>
        <v>CUSTEIO</v>
      </c>
      <c r="T85" s="30">
        <f>IF(SUM(U85:Y85)=0,"",SUM(U85:Y85))</f>
        <v>3400</v>
      </c>
      <c r="U85" s="37"/>
      <c r="W85" s="37"/>
      <c r="X85" s="37"/>
      <c r="Y85" s="37">
        <v>3400</v>
      </c>
    </row>
    <row r="86" spans="1:25" x14ac:dyDescent="0.35">
      <c r="A86" t="s">
        <v>5401</v>
      </c>
      <c r="B86" t="s">
        <v>5402</v>
      </c>
      <c r="C86" t="s">
        <v>1751</v>
      </c>
      <c r="D86" t="s">
        <v>5712</v>
      </c>
      <c r="E86" t="s">
        <v>5713</v>
      </c>
      <c r="F86" t="s">
        <v>5714</v>
      </c>
      <c r="G86" t="s">
        <v>5715</v>
      </c>
      <c r="H86" t="s">
        <v>5414</v>
      </c>
      <c r="I86" t="s">
        <v>639</v>
      </c>
      <c r="J86" t="s">
        <v>5415</v>
      </c>
      <c r="K86" t="s">
        <v>5416</v>
      </c>
      <c r="L86" t="s">
        <v>5417</v>
      </c>
      <c r="M86" t="s">
        <v>145</v>
      </c>
      <c r="N86" t="s">
        <v>5418</v>
      </c>
      <c r="O86" t="s">
        <v>765</v>
      </c>
      <c r="P86" t="s">
        <v>766</v>
      </c>
      <c r="Q86" t="s">
        <v>5716</v>
      </c>
      <c r="R86" s="19" t="str">
        <f t="shared" si="1"/>
        <v>3</v>
      </c>
      <c r="S86" s="19" t="str">
        <f>IF(M86="","",IF(AND(M86&lt;&gt;'Tabelas auxiliares'!$B$241,M86&lt;&gt;'Tabelas auxiliares'!$B$242,M86&lt;&gt;'Tabelas auxiliares'!$C$241,M86&lt;&gt;'Tabelas auxiliares'!$C$242,M86&lt;&gt;'Tabelas auxiliares'!$D$241,M86&lt;&gt;'Tabelas auxiliares'!$D$242),"FOLHA DE PESSOAL",IF(R86='Tabelas auxiliares'!$A$242,"CUSTEIO",IF(R86='Tabelas auxiliares'!$A$241,"INVESTIMENTO","ERRO - VERIFICAR"))))</f>
        <v>CUSTEIO</v>
      </c>
      <c r="T86" s="30">
        <f>IF(SUM(U86:Y86)=0,"",SUM(U86:Y86))</f>
        <v>4396</v>
      </c>
      <c r="U86" s="37"/>
      <c r="W86" s="37"/>
      <c r="X86" s="37"/>
      <c r="Y86" s="37">
        <v>4396</v>
      </c>
    </row>
    <row r="87" spans="1:25" x14ac:dyDescent="0.35">
      <c r="A87" t="s">
        <v>5401</v>
      </c>
      <c r="B87" t="s">
        <v>5402</v>
      </c>
      <c r="C87" t="s">
        <v>1751</v>
      </c>
      <c r="D87" t="s">
        <v>5717</v>
      </c>
      <c r="E87" t="s">
        <v>5718</v>
      </c>
      <c r="F87" t="s">
        <v>5719</v>
      </c>
      <c r="G87" t="s">
        <v>5720</v>
      </c>
      <c r="H87" t="s">
        <v>5414</v>
      </c>
      <c r="I87" t="s">
        <v>639</v>
      </c>
      <c r="J87" t="s">
        <v>5415</v>
      </c>
      <c r="K87" t="s">
        <v>5416</v>
      </c>
      <c r="L87" t="s">
        <v>5417</v>
      </c>
      <c r="M87" t="s">
        <v>145</v>
      </c>
      <c r="N87" t="s">
        <v>5418</v>
      </c>
      <c r="O87" t="s">
        <v>765</v>
      </c>
      <c r="P87" t="s">
        <v>766</v>
      </c>
      <c r="Q87" t="s">
        <v>5721</v>
      </c>
      <c r="R87" s="19" t="str">
        <f t="shared" si="1"/>
        <v>3</v>
      </c>
      <c r="S87" s="19" t="str">
        <f>IF(M87="","",IF(AND(M87&lt;&gt;'Tabelas auxiliares'!$B$241,M87&lt;&gt;'Tabelas auxiliares'!$B$242,M87&lt;&gt;'Tabelas auxiliares'!$C$241,M87&lt;&gt;'Tabelas auxiliares'!$C$242,M87&lt;&gt;'Tabelas auxiliares'!$D$241,M87&lt;&gt;'Tabelas auxiliares'!$D$242),"FOLHA DE PESSOAL",IF(R87='Tabelas auxiliares'!$A$242,"CUSTEIO",IF(R87='Tabelas auxiliares'!$A$241,"INVESTIMENTO","ERRO - VERIFICAR"))))</f>
        <v>CUSTEIO</v>
      </c>
      <c r="T87" s="30">
        <f>IF(SUM(U87:Y87)=0,"",SUM(U87:Y87))</f>
        <v>1200</v>
      </c>
      <c r="U87" s="37"/>
      <c r="W87" s="37">
        <v>1200</v>
      </c>
      <c r="X87" s="37"/>
      <c r="Y87" s="37"/>
    </row>
    <row r="88" spans="1:25" x14ac:dyDescent="0.35">
      <c r="A88" t="s">
        <v>5401</v>
      </c>
      <c r="B88" t="s">
        <v>5402</v>
      </c>
      <c r="C88" t="s">
        <v>2703</v>
      </c>
      <c r="D88" t="s">
        <v>5722</v>
      </c>
      <c r="E88" t="s">
        <v>5723</v>
      </c>
      <c r="F88" t="s">
        <v>5724</v>
      </c>
      <c r="G88" t="s">
        <v>5725</v>
      </c>
      <c r="H88" t="s">
        <v>5414</v>
      </c>
      <c r="I88" t="s">
        <v>639</v>
      </c>
      <c r="J88" t="s">
        <v>5415</v>
      </c>
      <c r="K88" t="s">
        <v>5416</v>
      </c>
      <c r="L88" t="s">
        <v>5417</v>
      </c>
      <c r="M88" t="s">
        <v>145</v>
      </c>
      <c r="N88" t="s">
        <v>5418</v>
      </c>
      <c r="O88" t="s">
        <v>2507</v>
      </c>
      <c r="P88" t="s">
        <v>2508</v>
      </c>
      <c r="Q88" t="s">
        <v>5726</v>
      </c>
      <c r="R88" s="19" t="str">
        <f t="shared" si="1"/>
        <v>3</v>
      </c>
      <c r="S88" s="19" t="str">
        <f>IF(M88="","",IF(AND(M88&lt;&gt;'Tabelas auxiliares'!$B$241,M88&lt;&gt;'Tabelas auxiliares'!$B$242,M88&lt;&gt;'Tabelas auxiliares'!$C$241,M88&lt;&gt;'Tabelas auxiliares'!$C$242,M88&lt;&gt;'Tabelas auxiliares'!$D$241,M88&lt;&gt;'Tabelas auxiliares'!$D$242),"FOLHA DE PESSOAL",IF(R88='Tabelas auxiliares'!$A$242,"CUSTEIO",IF(R88='Tabelas auxiliares'!$A$241,"INVESTIMENTO","ERRO - VERIFICAR"))))</f>
        <v>CUSTEIO</v>
      </c>
      <c r="T88" s="30">
        <f>IF(SUM(U88:Y88)=0,"",SUM(U88:Y88))</f>
        <v>380</v>
      </c>
      <c r="U88" s="37"/>
      <c r="W88" s="37"/>
      <c r="X88" s="37"/>
      <c r="Y88" s="37">
        <v>380</v>
      </c>
    </row>
    <row r="89" spans="1:25" x14ac:dyDescent="0.35">
      <c r="A89" t="s">
        <v>5401</v>
      </c>
      <c r="B89" t="s">
        <v>5402</v>
      </c>
      <c r="C89" t="s">
        <v>1413</v>
      </c>
      <c r="D89" t="s">
        <v>5727</v>
      </c>
      <c r="E89" t="s">
        <v>5728</v>
      </c>
      <c r="F89" t="s">
        <v>5729</v>
      </c>
      <c r="G89" t="s">
        <v>5558</v>
      </c>
      <c r="H89" t="s">
        <v>5414</v>
      </c>
      <c r="I89" t="s">
        <v>639</v>
      </c>
      <c r="J89" t="s">
        <v>5415</v>
      </c>
      <c r="K89" t="s">
        <v>5416</v>
      </c>
      <c r="L89" t="s">
        <v>5417</v>
      </c>
      <c r="M89" t="s">
        <v>145</v>
      </c>
      <c r="N89" t="s">
        <v>5418</v>
      </c>
      <c r="O89" t="s">
        <v>765</v>
      </c>
      <c r="P89" t="s">
        <v>766</v>
      </c>
      <c r="Q89" t="s">
        <v>5730</v>
      </c>
      <c r="R89" s="19" t="str">
        <f t="shared" si="1"/>
        <v>3</v>
      </c>
      <c r="S89" s="19" t="str">
        <f>IF(M89="","",IF(AND(M89&lt;&gt;'Tabelas auxiliares'!$B$241,M89&lt;&gt;'Tabelas auxiliares'!$B$242,M89&lt;&gt;'Tabelas auxiliares'!$C$241,M89&lt;&gt;'Tabelas auxiliares'!$C$242,M89&lt;&gt;'Tabelas auxiliares'!$D$241,M89&lt;&gt;'Tabelas auxiliares'!$D$242),"FOLHA DE PESSOAL",IF(R89='Tabelas auxiliares'!$A$242,"CUSTEIO",IF(R89='Tabelas auxiliares'!$A$241,"INVESTIMENTO","ERRO - VERIFICAR"))))</f>
        <v>CUSTEIO</v>
      </c>
      <c r="T89" s="30">
        <f>IF(SUM(U89:Y89)=0,"",SUM(U89:Y89))</f>
        <v>1200</v>
      </c>
      <c r="U89" s="37"/>
      <c r="W89" s="37"/>
      <c r="X89" s="37"/>
      <c r="Y89" s="37">
        <v>1200</v>
      </c>
    </row>
    <row r="90" spans="1:25" x14ac:dyDescent="0.35">
      <c r="A90" t="s">
        <v>5401</v>
      </c>
      <c r="B90" t="s">
        <v>5402</v>
      </c>
      <c r="C90" t="s">
        <v>1413</v>
      </c>
      <c r="D90" t="s">
        <v>5731</v>
      </c>
      <c r="E90" t="s">
        <v>5732</v>
      </c>
      <c r="F90" t="s">
        <v>5733</v>
      </c>
      <c r="G90" t="s">
        <v>622</v>
      </c>
      <c r="H90" t="s">
        <v>5414</v>
      </c>
      <c r="I90" t="s">
        <v>639</v>
      </c>
      <c r="J90" t="s">
        <v>5415</v>
      </c>
      <c r="K90" t="s">
        <v>5416</v>
      </c>
      <c r="L90" t="s">
        <v>5417</v>
      </c>
      <c r="M90" t="s">
        <v>145</v>
      </c>
      <c r="N90" t="s">
        <v>5418</v>
      </c>
      <c r="O90" t="s">
        <v>765</v>
      </c>
      <c r="P90" t="s">
        <v>766</v>
      </c>
      <c r="Q90" t="s">
        <v>5734</v>
      </c>
      <c r="R90" s="19" t="str">
        <f t="shared" si="1"/>
        <v>3</v>
      </c>
      <c r="S90" s="19" t="str">
        <f>IF(M90="","",IF(AND(M90&lt;&gt;'Tabelas auxiliares'!$B$241,M90&lt;&gt;'Tabelas auxiliares'!$B$242,M90&lt;&gt;'Tabelas auxiliares'!$C$241,M90&lt;&gt;'Tabelas auxiliares'!$C$242,M90&lt;&gt;'Tabelas auxiliares'!$D$241,M90&lt;&gt;'Tabelas auxiliares'!$D$242),"FOLHA DE PESSOAL",IF(R90='Tabelas auxiliares'!$A$242,"CUSTEIO",IF(R90='Tabelas auxiliares'!$A$241,"INVESTIMENTO","ERRO - VERIFICAR"))))</f>
        <v>CUSTEIO</v>
      </c>
      <c r="T90" s="30">
        <f>IF(SUM(U90:Y90)=0,"",SUM(U90:Y90))</f>
        <v>5100</v>
      </c>
      <c r="U90" s="37"/>
      <c r="W90" s="37"/>
      <c r="X90" s="37"/>
      <c r="Y90" s="37">
        <v>5100</v>
      </c>
    </row>
    <row r="91" spans="1:25" x14ac:dyDescent="0.35">
      <c r="A91" t="s">
        <v>5401</v>
      </c>
      <c r="B91" t="s">
        <v>5402</v>
      </c>
      <c r="C91" t="s">
        <v>1422</v>
      </c>
      <c r="D91" t="s">
        <v>5735</v>
      </c>
      <c r="E91" t="s">
        <v>5736</v>
      </c>
      <c r="F91" t="s">
        <v>5737</v>
      </c>
      <c r="G91" t="s">
        <v>5738</v>
      </c>
      <c r="H91" t="s">
        <v>5414</v>
      </c>
      <c r="I91" t="s">
        <v>639</v>
      </c>
      <c r="J91" t="s">
        <v>5415</v>
      </c>
      <c r="K91" t="s">
        <v>5416</v>
      </c>
      <c r="L91" t="s">
        <v>5417</v>
      </c>
      <c r="M91" t="s">
        <v>145</v>
      </c>
      <c r="N91" t="s">
        <v>5418</v>
      </c>
      <c r="O91" t="s">
        <v>2507</v>
      </c>
      <c r="P91" t="s">
        <v>2508</v>
      </c>
      <c r="Q91" t="s">
        <v>5739</v>
      </c>
      <c r="R91" s="19" t="str">
        <f t="shared" si="1"/>
        <v>3</v>
      </c>
      <c r="S91" s="19" t="str">
        <f>IF(M91="","",IF(AND(M91&lt;&gt;'Tabelas auxiliares'!$B$241,M91&lt;&gt;'Tabelas auxiliares'!$B$242,M91&lt;&gt;'Tabelas auxiliares'!$C$241,M91&lt;&gt;'Tabelas auxiliares'!$C$242,M91&lt;&gt;'Tabelas auxiliares'!$D$241,M91&lt;&gt;'Tabelas auxiliares'!$D$242),"FOLHA DE PESSOAL",IF(R91='Tabelas auxiliares'!$A$242,"CUSTEIO",IF(R91='Tabelas auxiliares'!$A$241,"INVESTIMENTO","ERRO - VERIFICAR"))))</f>
        <v>CUSTEIO</v>
      </c>
      <c r="T91" s="30">
        <f>IF(SUM(U91:Y91)=0,"",SUM(U91:Y91))</f>
        <v>500.3</v>
      </c>
      <c r="U91" s="37"/>
      <c r="W91" s="37"/>
      <c r="X91" s="37"/>
      <c r="Y91" s="37">
        <v>500.3</v>
      </c>
    </row>
    <row r="92" spans="1:25" x14ac:dyDescent="0.35">
      <c r="A92" t="s">
        <v>5401</v>
      </c>
      <c r="B92" t="s">
        <v>5402</v>
      </c>
      <c r="C92" t="s">
        <v>4838</v>
      </c>
      <c r="D92" t="s">
        <v>5740</v>
      </c>
      <c r="E92" t="s">
        <v>5741</v>
      </c>
      <c r="F92" t="s">
        <v>5742</v>
      </c>
      <c r="G92" t="s">
        <v>5743</v>
      </c>
      <c r="H92" t="s">
        <v>5414</v>
      </c>
      <c r="I92" t="s">
        <v>639</v>
      </c>
      <c r="J92" t="s">
        <v>5415</v>
      </c>
      <c r="K92" t="s">
        <v>5416</v>
      </c>
      <c r="L92" t="s">
        <v>5417</v>
      </c>
      <c r="M92" t="s">
        <v>145</v>
      </c>
      <c r="N92" t="s">
        <v>5418</v>
      </c>
      <c r="O92" t="s">
        <v>2507</v>
      </c>
      <c r="P92" t="s">
        <v>2508</v>
      </c>
      <c r="Q92" t="s">
        <v>5744</v>
      </c>
      <c r="R92" s="19" t="str">
        <f t="shared" si="1"/>
        <v>3</v>
      </c>
      <c r="S92" s="19" t="str">
        <f>IF(M92="","",IF(AND(M92&lt;&gt;'Tabelas auxiliares'!$B$241,M92&lt;&gt;'Tabelas auxiliares'!$B$242,M92&lt;&gt;'Tabelas auxiliares'!$C$241,M92&lt;&gt;'Tabelas auxiliares'!$C$242,M92&lt;&gt;'Tabelas auxiliares'!$D$241,M92&lt;&gt;'Tabelas auxiliares'!$D$242),"FOLHA DE PESSOAL",IF(R92='Tabelas auxiliares'!$A$242,"CUSTEIO",IF(R92='Tabelas auxiliares'!$A$241,"INVESTIMENTO","ERRO - VERIFICAR"))))</f>
        <v>CUSTEIO</v>
      </c>
      <c r="T92" s="30">
        <f>IF(SUM(U92:Y92)=0,"",SUM(U92:Y92))</f>
        <v>1275</v>
      </c>
      <c r="U92" s="37"/>
      <c r="W92" s="37"/>
      <c r="X92" s="37"/>
      <c r="Y92" s="37">
        <v>1275</v>
      </c>
    </row>
    <row r="93" spans="1:25" x14ac:dyDescent="0.35">
      <c r="A93" t="s">
        <v>5401</v>
      </c>
      <c r="B93" t="s">
        <v>5402</v>
      </c>
      <c r="C93" t="s">
        <v>1720</v>
      </c>
      <c r="D93" t="s">
        <v>5745</v>
      </c>
      <c r="E93" t="s">
        <v>5746</v>
      </c>
      <c r="F93" t="s">
        <v>5747</v>
      </c>
      <c r="G93" t="s">
        <v>5748</v>
      </c>
      <c r="H93" t="s">
        <v>5414</v>
      </c>
      <c r="I93" t="s">
        <v>639</v>
      </c>
      <c r="J93" t="s">
        <v>5415</v>
      </c>
      <c r="K93" t="s">
        <v>5416</v>
      </c>
      <c r="L93" t="s">
        <v>5417</v>
      </c>
      <c r="M93" t="s">
        <v>145</v>
      </c>
      <c r="N93" t="s">
        <v>5418</v>
      </c>
      <c r="O93" t="s">
        <v>2507</v>
      </c>
      <c r="P93" t="s">
        <v>2508</v>
      </c>
      <c r="Q93" t="s">
        <v>5749</v>
      </c>
      <c r="R93" s="19" t="str">
        <f t="shared" si="1"/>
        <v>3</v>
      </c>
      <c r="S93" s="19" t="str">
        <f>IF(M93="","",IF(AND(M93&lt;&gt;'Tabelas auxiliares'!$B$241,M93&lt;&gt;'Tabelas auxiliares'!$B$242,M93&lt;&gt;'Tabelas auxiliares'!$C$241,M93&lt;&gt;'Tabelas auxiliares'!$C$242,M93&lt;&gt;'Tabelas auxiliares'!$D$241,M93&lt;&gt;'Tabelas auxiliares'!$D$242),"FOLHA DE PESSOAL",IF(R93='Tabelas auxiliares'!$A$242,"CUSTEIO",IF(R93='Tabelas auxiliares'!$A$241,"INVESTIMENTO","ERRO - VERIFICAR"))))</f>
        <v>CUSTEIO</v>
      </c>
      <c r="T93" s="30">
        <f>IF(SUM(U93:Y93)=0,"",SUM(U93:Y93))</f>
        <v>500.3</v>
      </c>
      <c r="U93" s="37"/>
      <c r="W93" s="37"/>
      <c r="X93" s="37"/>
      <c r="Y93" s="37">
        <v>500.3</v>
      </c>
    </row>
    <row r="94" spans="1:25" x14ac:dyDescent="0.35">
      <c r="A94" t="s">
        <v>5401</v>
      </c>
      <c r="B94" t="s">
        <v>5402</v>
      </c>
      <c r="C94" t="s">
        <v>771</v>
      </c>
      <c r="D94" t="s">
        <v>5750</v>
      </c>
      <c r="E94" t="s">
        <v>5751</v>
      </c>
      <c r="F94" t="s">
        <v>5752</v>
      </c>
      <c r="G94" t="s">
        <v>622</v>
      </c>
      <c r="H94" t="s">
        <v>5414</v>
      </c>
      <c r="I94" t="s">
        <v>639</v>
      </c>
      <c r="J94" t="s">
        <v>5415</v>
      </c>
      <c r="K94" t="s">
        <v>5416</v>
      </c>
      <c r="L94" t="s">
        <v>5417</v>
      </c>
      <c r="M94" t="s">
        <v>145</v>
      </c>
      <c r="N94" t="s">
        <v>5418</v>
      </c>
      <c r="O94" t="s">
        <v>765</v>
      </c>
      <c r="P94" t="s">
        <v>766</v>
      </c>
      <c r="Q94" t="s">
        <v>5753</v>
      </c>
      <c r="R94" s="19" t="str">
        <f t="shared" si="1"/>
        <v>3</v>
      </c>
      <c r="S94" s="19" t="str">
        <f>IF(M94="","",IF(AND(M94&lt;&gt;'Tabelas auxiliares'!$B$241,M94&lt;&gt;'Tabelas auxiliares'!$B$242,M94&lt;&gt;'Tabelas auxiliares'!$C$241,M94&lt;&gt;'Tabelas auxiliares'!$C$242,M94&lt;&gt;'Tabelas auxiliares'!$D$241,M94&lt;&gt;'Tabelas auxiliares'!$D$242),"FOLHA DE PESSOAL",IF(R94='Tabelas auxiliares'!$A$242,"CUSTEIO",IF(R94='Tabelas auxiliares'!$A$241,"INVESTIMENTO","ERRO - VERIFICAR"))))</f>
        <v>CUSTEIO</v>
      </c>
      <c r="T94" s="30">
        <f>IF(SUM(U94:Y94)=0,"",SUM(U94:Y94))</f>
        <v>1740</v>
      </c>
      <c r="U94" s="37"/>
      <c r="W94" s="37"/>
      <c r="X94" s="37"/>
      <c r="Y94" s="37">
        <v>1740</v>
      </c>
    </row>
    <row r="95" spans="1:25" x14ac:dyDescent="0.35">
      <c r="A95" t="s">
        <v>5401</v>
      </c>
      <c r="B95" t="s">
        <v>5402</v>
      </c>
      <c r="C95" t="s">
        <v>1865</v>
      </c>
      <c r="D95" t="s">
        <v>5754</v>
      </c>
      <c r="E95" t="s">
        <v>5755</v>
      </c>
      <c r="F95" t="s">
        <v>5756</v>
      </c>
      <c r="G95" t="s">
        <v>622</v>
      </c>
      <c r="H95" t="s">
        <v>5414</v>
      </c>
      <c r="I95" t="s">
        <v>639</v>
      </c>
      <c r="J95" t="s">
        <v>5415</v>
      </c>
      <c r="K95" t="s">
        <v>5416</v>
      </c>
      <c r="L95" t="s">
        <v>5417</v>
      </c>
      <c r="M95" t="s">
        <v>145</v>
      </c>
      <c r="N95" t="s">
        <v>5418</v>
      </c>
      <c r="O95" t="s">
        <v>765</v>
      </c>
      <c r="P95" t="s">
        <v>766</v>
      </c>
      <c r="Q95" t="s">
        <v>5757</v>
      </c>
      <c r="R95" s="19" t="str">
        <f t="shared" si="1"/>
        <v>3</v>
      </c>
      <c r="S95" s="19" t="str">
        <f>IF(M95="","",IF(AND(M95&lt;&gt;'Tabelas auxiliares'!$B$241,M95&lt;&gt;'Tabelas auxiliares'!$B$242,M95&lt;&gt;'Tabelas auxiliares'!$C$241,M95&lt;&gt;'Tabelas auxiliares'!$C$242,M95&lt;&gt;'Tabelas auxiliares'!$D$241,M95&lt;&gt;'Tabelas auxiliares'!$D$242),"FOLHA DE PESSOAL",IF(R95='Tabelas auxiliares'!$A$242,"CUSTEIO",IF(R95='Tabelas auxiliares'!$A$241,"INVESTIMENTO","ERRO - VERIFICAR"))))</f>
        <v>CUSTEIO</v>
      </c>
      <c r="T95" s="30">
        <f>IF(SUM(U95:Y95)=0,"",SUM(U95:Y95))</f>
        <v>3930</v>
      </c>
      <c r="U95" s="37"/>
      <c r="W95" s="37"/>
      <c r="X95" s="37"/>
      <c r="Y95" s="37">
        <v>3930</v>
      </c>
    </row>
    <row r="96" spans="1:25" x14ac:dyDescent="0.35">
      <c r="A96" t="s">
        <v>5401</v>
      </c>
      <c r="B96" t="s">
        <v>5402</v>
      </c>
      <c r="C96" t="s">
        <v>1865</v>
      </c>
      <c r="D96" t="s">
        <v>5758</v>
      </c>
      <c r="E96" t="s">
        <v>5759</v>
      </c>
      <c r="F96" t="s">
        <v>5760</v>
      </c>
      <c r="G96" t="s">
        <v>5761</v>
      </c>
      <c r="H96" t="s">
        <v>5414</v>
      </c>
      <c r="I96" t="s">
        <v>639</v>
      </c>
      <c r="J96" t="s">
        <v>5415</v>
      </c>
      <c r="K96" t="s">
        <v>5416</v>
      </c>
      <c r="L96" t="s">
        <v>5417</v>
      </c>
      <c r="M96" t="s">
        <v>145</v>
      </c>
      <c r="N96" t="s">
        <v>5418</v>
      </c>
      <c r="O96" t="s">
        <v>765</v>
      </c>
      <c r="P96" t="s">
        <v>766</v>
      </c>
      <c r="Q96" t="s">
        <v>5762</v>
      </c>
      <c r="R96" s="19" t="str">
        <f t="shared" si="1"/>
        <v>3</v>
      </c>
      <c r="S96" s="19" t="str">
        <f>IF(M96="","",IF(AND(M96&lt;&gt;'Tabelas auxiliares'!$B$241,M96&lt;&gt;'Tabelas auxiliares'!$B$242,M96&lt;&gt;'Tabelas auxiliares'!$C$241,M96&lt;&gt;'Tabelas auxiliares'!$C$242,M96&lt;&gt;'Tabelas auxiliares'!$D$241,M96&lt;&gt;'Tabelas auxiliares'!$D$242),"FOLHA DE PESSOAL",IF(R96='Tabelas auxiliares'!$A$242,"CUSTEIO",IF(R96='Tabelas auxiliares'!$A$241,"INVESTIMENTO","ERRO - VERIFICAR"))))</f>
        <v>CUSTEIO</v>
      </c>
      <c r="T96" s="30">
        <f>IF(SUM(U96:Y96)=0,"",SUM(U96:Y96))</f>
        <v>1960</v>
      </c>
      <c r="U96" s="37"/>
      <c r="W96" s="37"/>
      <c r="X96" s="37"/>
      <c r="Y96" s="37">
        <v>1960</v>
      </c>
    </row>
    <row r="97" spans="1:25" x14ac:dyDescent="0.35">
      <c r="A97" t="s">
        <v>5401</v>
      </c>
      <c r="B97" t="s">
        <v>5402</v>
      </c>
      <c r="C97" t="s">
        <v>1865</v>
      </c>
      <c r="D97" t="s">
        <v>5763</v>
      </c>
      <c r="E97" t="s">
        <v>5764</v>
      </c>
      <c r="F97" t="s">
        <v>5765</v>
      </c>
      <c r="G97" t="s">
        <v>622</v>
      </c>
      <c r="H97" t="s">
        <v>5414</v>
      </c>
      <c r="I97" t="s">
        <v>639</v>
      </c>
      <c r="J97" t="s">
        <v>5415</v>
      </c>
      <c r="K97" t="s">
        <v>5416</v>
      </c>
      <c r="L97" t="s">
        <v>5417</v>
      </c>
      <c r="M97" t="s">
        <v>145</v>
      </c>
      <c r="N97" t="s">
        <v>5418</v>
      </c>
      <c r="O97" t="s">
        <v>765</v>
      </c>
      <c r="P97" t="s">
        <v>766</v>
      </c>
      <c r="Q97" t="s">
        <v>5766</v>
      </c>
      <c r="R97" s="19" t="str">
        <f t="shared" si="1"/>
        <v>3</v>
      </c>
      <c r="S97" s="19" t="str">
        <f>IF(M97="","",IF(AND(M97&lt;&gt;'Tabelas auxiliares'!$B$241,M97&lt;&gt;'Tabelas auxiliares'!$B$242,M97&lt;&gt;'Tabelas auxiliares'!$C$241,M97&lt;&gt;'Tabelas auxiliares'!$C$242,M97&lt;&gt;'Tabelas auxiliares'!$D$241,M97&lt;&gt;'Tabelas auxiliares'!$D$242),"FOLHA DE PESSOAL",IF(R97='Tabelas auxiliares'!$A$242,"CUSTEIO",IF(R97='Tabelas auxiliares'!$A$241,"INVESTIMENTO","ERRO - VERIFICAR"))))</f>
        <v>CUSTEIO</v>
      </c>
      <c r="T97" s="30">
        <f>IF(SUM(U97:Y97)=0,"",SUM(U97:Y97))</f>
        <v>5985</v>
      </c>
      <c r="U97" s="37"/>
      <c r="W97" s="37"/>
      <c r="X97" s="37"/>
      <c r="Y97" s="37">
        <v>5985</v>
      </c>
    </row>
    <row r="98" spans="1:25" x14ac:dyDescent="0.35">
      <c r="A98" t="s">
        <v>5401</v>
      </c>
      <c r="B98" t="s">
        <v>5402</v>
      </c>
      <c r="C98" t="s">
        <v>1865</v>
      </c>
      <c r="D98" t="s">
        <v>5767</v>
      </c>
      <c r="E98" t="s">
        <v>5768</v>
      </c>
      <c r="F98" t="s">
        <v>5769</v>
      </c>
      <c r="G98" t="s">
        <v>622</v>
      </c>
      <c r="H98" t="s">
        <v>5414</v>
      </c>
      <c r="I98" t="s">
        <v>639</v>
      </c>
      <c r="J98" t="s">
        <v>5415</v>
      </c>
      <c r="K98" t="s">
        <v>5416</v>
      </c>
      <c r="L98" t="s">
        <v>5417</v>
      </c>
      <c r="M98" t="s">
        <v>145</v>
      </c>
      <c r="N98" t="s">
        <v>5418</v>
      </c>
      <c r="O98" t="s">
        <v>765</v>
      </c>
      <c r="P98" t="s">
        <v>766</v>
      </c>
      <c r="Q98" t="s">
        <v>5770</v>
      </c>
      <c r="R98" s="19" t="str">
        <f t="shared" si="1"/>
        <v>3</v>
      </c>
      <c r="S98" s="19" t="str">
        <f>IF(M98="","",IF(AND(M98&lt;&gt;'Tabelas auxiliares'!$B$241,M98&lt;&gt;'Tabelas auxiliares'!$B$242,M98&lt;&gt;'Tabelas auxiliares'!$C$241,M98&lt;&gt;'Tabelas auxiliares'!$C$242,M98&lt;&gt;'Tabelas auxiliares'!$D$241,M98&lt;&gt;'Tabelas auxiliares'!$D$242),"FOLHA DE PESSOAL",IF(R98='Tabelas auxiliares'!$A$242,"CUSTEIO",IF(R98='Tabelas auxiliares'!$A$241,"INVESTIMENTO","ERRO - VERIFICAR"))))</f>
        <v>CUSTEIO</v>
      </c>
      <c r="T98" s="30">
        <f>IF(SUM(U98:Y98)=0,"",SUM(U98:Y98))</f>
        <v>5020</v>
      </c>
      <c r="U98" s="37"/>
      <c r="W98" s="37"/>
      <c r="X98" s="37"/>
      <c r="Y98" s="37">
        <v>5020</v>
      </c>
    </row>
    <row r="99" spans="1:25" x14ac:dyDescent="0.35">
      <c r="A99" t="s">
        <v>5401</v>
      </c>
      <c r="B99" t="s">
        <v>5402</v>
      </c>
      <c r="C99" t="s">
        <v>1865</v>
      </c>
      <c r="D99" t="s">
        <v>5771</v>
      </c>
      <c r="E99" t="s">
        <v>5772</v>
      </c>
      <c r="F99" t="s">
        <v>5773</v>
      </c>
      <c r="G99" t="s">
        <v>5774</v>
      </c>
      <c r="H99" t="s">
        <v>5414</v>
      </c>
      <c r="I99" t="s">
        <v>639</v>
      </c>
      <c r="J99" t="s">
        <v>5415</v>
      </c>
      <c r="K99" t="s">
        <v>5416</v>
      </c>
      <c r="L99" t="s">
        <v>5417</v>
      </c>
      <c r="M99" t="s">
        <v>145</v>
      </c>
      <c r="N99" t="s">
        <v>5418</v>
      </c>
      <c r="O99" t="s">
        <v>765</v>
      </c>
      <c r="P99" t="s">
        <v>766</v>
      </c>
      <c r="Q99" t="s">
        <v>5775</v>
      </c>
      <c r="R99" s="19" t="str">
        <f t="shared" si="1"/>
        <v>3</v>
      </c>
      <c r="S99" s="19" t="str">
        <f>IF(M99="","",IF(AND(M99&lt;&gt;'Tabelas auxiliares'!$B$241,M99&lt;&gt;'Tabelas auxiliares'!$B$242,M99&lt;&gt;'Tabelas auxiliares'!$C$241,M99&lt;&gt;'Tabelas auxiliares'!$C$242,M99&lt;&gt;'Tabelas auxiliares'!$D$241,M99&lt;&gt;'Tabelas auxiliares'!$D$242),"FOLHA DE PESSOAL",IF(R99='Tabelas auxiliares'!$A$242,"CUSTEIO",IF(R99='Tabelas auxiliares'!$A$241,"INVESTIMENTO","ERRO - VERIFICAR"))))</f>
        <v>CUSTEIO</v>
      </c>
      <c r="T99" s="30">
        <f>IF(SUM(U99:Y99)=0,"",SUM(U99:Y99))</f>
        <v>2250</v>
      </c>
      <c r="U99" s="37"/>
      <c r="W99" s="37"/>
      <c r="X99" s="37"/>
      <c r="Y99" s="37">
        <v>2250</v>
      </c>
    </row>
    <row r="100" spans="1:25" x14ac:dyDescent="0.35">
      <c r="A100" t="s">
        <v>5401</v>
      </c>
      <c r="B100" t="s">
        <v>5402</v>
      </c>
      <c r="C100" t="s">
        <v>1865</v>
      </c>
      <c r="D100" t="s">
        <v>5776</v>
      </c>
      <c r="E100" t="s">
        <v>5777</v>
      </c>
      <c r="F100" t="s">
        <v>5778</v>
      </c>
      <c r="G100" t="s">
        <v>5779</v>
      </c>
      <c r="H100" t="s">
        <v>5414</v>
      </c>
      <c r="I100" t="s">
        <v>639</v>
      </c>
      <c r="J100" t="s">
        <v>5415</v>
      </c>
      <c r="K100" t="s">
        <v>5416</v>
      </c>
      <c r="L100" t="s">
        <v>5417</v>
      </c>
      <c r="M100" t="s">
        <v>145</v>
      </c>
      <c r="N100" t="s">
        <v>5418</v>
      </c>
      <c r="O100" t="s">
        <v>765</v>
      </c>
      <c r="P100" t="s">
        <v>766</v>
      </c>
      <c r="Q100" t="s">
        <v>5780</v>
      </c>
      <c r="R100" s="19" t="str">
        <f t="shared" si="1"/>
        <v>3</v>
      </c>
      <c r="S100" s="19" t="str">
        <f>IF(M100="","",IF(AND(M100&lt;&gt;'Tabelas auxiliares'!$B$241,M100&lt;&gt;'Tabelas auxiliares'!$B$242,M100&lt;&gt;'Tabelas auxiliares'!$C$241,M100&lt;&gt;'Tabelas auxiliares'!$C$242,M100&lt;&gt;'Tabelas auxiliares'!$D$241,M100&lt;&gt;'Tabelas auxiliares'!$D$242),"FOLHA DE PESSOAL",IF(R100='Tabelas auxiliares'!$A$242,"CUSTEIO",IF(R100='Tabelas auxiliares'!$A$241,"INVESTIMENTO","ERRO - VERIFICAR"))))</f>
        <v>CUSTEIO</v>
      </c>
      <c r="T100" s="30">
        <f>IF(SUM(U100:Y100)=0,"",SUM(U100:Y100))</f>
        <v>6000</v>
      </c>
      <c r="U100" s="37"/>
      <c r="W100" s="37"/>
      <c r="X100" s="37"/>
      <c r="Y100" s="37">
        <v>6000</v>
      </c>
    </row>
    <row r="101" spans="1:25" x14ac:dyDescent="0.35">
      <c r="A101" t="s">
        <v>5401</v>
      </c>
      <c r="B101" t="s">
        <v>5402</v>
      </c>
      <c r="C101" t="s">
        <v>1865</v>
      </c>
      <c r="D101" t="s">
        <v>5781</v>
      </c>
      <c r="E101" t="s">
        <v>5782</v>
      </c>
      <c r="F101" t="s">
        <v>5783</v>
      </c>
      <c r="G101" t="s">
        <v>622</v>
      </c>
      <c r="H101" t="s">
        <v>5414</v>
      </c>
      <c r="I101" t="s">
        <v>639</v>
      </c>
      <c r="J101" t="s">
        <v>5415</v>
      </c>
      <c r="K101" t="s">
        <v>5416</v>
      </c>
      <c r="L101" t="s">
        <v>5417</v>
      </c>
      <c r="M101" t="s">
        <v>145</v>
      </c>
      <c r="N101" t="s">
        <v>5418</v>
      </c>
      <c r="O101" t="s">
        <v>765</v>
      </c>
      <c r="P101" t="s">
        <v>766</v>
      </c>
      <c r="Q101" t="s">
        <v>5784</v>
      </c>
      <c r="R101" s="19" t="str">
        <f t="shared" si="1"/>
        <v>3</v>
      </c>
      <c r="S101" s="19" t="str">
        <f>IF(M101="","",IF(AND(M101&lt;&gt;'Tabelas auxiliares'!$B$241,M101&lt;&gt;'Tabelas auxiliares'!$B$242,M101&lt;&gt;'Tabelas auxiliares'!$C$241,M101&lt;&gt;'Tabelas auxiliares'!$C$242,M101&lt;&gt;'Tabelas auxiliares'!$D$241,M101&lt;&gt;'Tabelas auxiliares'!$D$242),"FOLHA DE PESSOAL",IF(R101='Tabelas auxiliares'!$A$242,"CUSTEIO",IF(R101='Tabelas auxiliares'!$A$241,"INVESTIMENTO","ERRO - VERIFICAR"))))</f>
        <v>CUSTEIO</v>
      </c>
      <c r="T101" s="30">
        <f>IF(SUM(U101:Y101)=0,"",SUM(U101:Y101))</f>
        <v>4860</v>
      </c>
      <c r="U101" s="37"/>
      <c r="W101" s="37"/>
      <c r="X101" s="37"/>
      <c r="Y101" s="37">
        <v>4860</v>
      </c>
    </row>
    <row r="102" spans="1:25" x14ac:dyDescent="0.35">
      <c r="A102" t="s">
        <v>5401</v>
      </c>
      <c r="B102" t="s">
        <v>5402</v>
      </c>
      <c r="C102" t="s">
        <v>1865</v>
      </c>
      <c r="D102" t="s">
        <v>5785</v>
      </c>
      <c r="E102" t="s">
        <v>5786</v>
      </c>
      <c r="F102" t="s">
        <v>5787</v>
      </c>
      <c r="G102" t="s">
        <v>5788</v>
      </c>
      <c r="H102" t="s">
        <v>5414</v>
      </c>
      <c r="I102" t="s">
        <v>639</v>
      </c>
      <c r="J102" t="s">
        <v>5415</v>
      </c>
      <c r="K102" t="s">
        <v>5416</v>
      </c>
      <c r="L102" t="s">
        <v>5417</v>
      </c>
      <c r="M102" t="s">
        <v>145</v>
      </c>
      <c r="N102" t="s">
        <v>5418</v>
      </c>
      <c r="O102" t="s">
        <v>765</v>
      </c>
      <c r="P102" t="s">
        <v>766</v>
      </c>
      <c r="Q102" t="s">
        <v>5789</v>
      </c>
      <c r="R102" s="19" t="str">
        <f t="shared" si="1"/>
        <v>3</v>
      </c>
      <c r="S102" s="19" t="str">
        <f>IF(M102="","",IF(AND(M102&lt;&gt;'Tabelas auxiliares'!$B$241,M102&lt;&gt;'Tabelas auxiliares'!$B$242,M102&lt;&gt;'Tabelas auxiliares'!$C$241,M102&lt;&gt;'Tabelas auxiliares'!$C$242,M102&lt;&gt;'Tabelas auxiliares'!$D$241,M102&lt;&gt;'Tabelas auxiliares'!$D$242),"FOLHA DE PESSOAL",IF(R102='Tabelas auxiliares'!$A$242,"CUSTEIO",IF(R102='Tabelas auxiliares'!$A$241,"INVESTIMENTO","ERRO - VERIFICAR"))))</f>
        <v>CUSTEIO</v>
      </c>
      <c r="T102" s="30">
        <f>IF(SUM(U102:Y102)=0,"",SUM(U102:Y102))</f>
        <v>2360</v>
      </c>
      <c r="U102" s="37"/>
      <c r="W102" s="37"/>
      <c r="X102" s="37"/>
      <c r="Y102" s="37">
        <v>2360</v>
      </c>
    </row>
    <row r="103" spans="1:25" x14ac:dyDescent="0.35">
      <c r="A103" t="s">
        <v>5401</v>
      </c>
      <c r="B103" t="s">
        <v>5402</v>
      </c>
      <c r="C103" t="s">
        <v>1865</v>
      </c>
      <c r="D103" t="s">
        <v>5790</v>
      </c>
      <c r="E103" t="s">
        <v>5791</v>
      </c>
      <c r="F103" t="s">
        <v>5792</v>
      </c>
      <c r="G103" t="s">
        <v>622</v>
      </c>
      <c r="H103" t="s">
        <v>5414</v>
      </c>
      <c r="I103" t="s">
        <v>639</v>
      </c>
      <c r="J103" t="s">
        <v>5415</v>
      </c>
      <c r="K103" t="s">
        <v>5416</v>
      </c>
      <c r="L103" t="s">
        <v>5417</v>
      </c>
      <c r="M103" t="s">
        <v>145</v>
      </c>
      <c r="N103" t="s">
        <v>5418</v>
      </c>
      <c r="O103" t="s">
        <v>765</v>
      </c>
      <c r="P103" t="s">
        <v>766</v>
      </c>
      <c r="Q103" t="s">
        <v>5793</v>
      </c>
      <c r="R103" s="19" t="str">
        <f t="shared" si="1"/>
        <v>3</v>
      </c>
      <c r="S103" s="19" t="str">
        <f>IF(M103="","",IF(AND(M103&lt;&gt;'Tabelas auxiliares'!$B$241,M103&lt;&gt;'Tabelas auxiliares'!$B$242,M103&lt;&gt;'Tabelas auxiliares'!$C$241,M103&lt;&gt;'Tabelas auxiliares'!$C$242,M103&lt;&gt;'Tabelas auxiliares'!$D$241,M103&lt;&gt;'Tabelas auxiliares'!$D$242),"FOLHA DE PESSOAL",IF(R103='Tabelas auxiliares'!$A$242,"CUSTEIO",IF(R103='Tabelas auxiliares'!$A$241,"INVESTIMENTO","ERRO - VERIFICAR"))))</f>
        <v>CUSTEIO</v>
      </c>
      <c r="T103" s="30">
        <f>IF(SUM(U103:Y103)=0,"",SUM(U103:Y103))</f>
        <v>15188</v>
      </c>
      <c r="U103" s="37"/>
      <c r="W103" s="37"/>
      <c r="X103" s="37"/>
      <c r="Y103" s="37">
        <v>15188</v>
      </c>
    </row>
    <row r="104" spans="1:25" x14ac:dyDescent="0.35">
      <c r="A104" t="s">
        <v>5401</v>
      </c>
      <c r="B104" t="s">
        <v>5402</v>
      </c>
      <c r="C104" t="s">
        <v>1865</v>
      </c>
      <c r="D104" t="s">
        <v>5794</v>
      </c>
      <c r="E104" t="s">
        <v>5795</v>
      </c>
      <c r="F104" t="s">
        <v>5796</v>
      </c>
      <c r="G104" t="s">
        <v>622</v>
      </c>
      <c r="H104" t="s">
        <v>5414</v>
      </c>
      <c r="I104" t="s">
        <v>639</v>
      </c>
      <c r="J104" t="s">
        <v>5415</v>
      </c>
      <c r="K104" t="s">
        <v>5416</v>
      </c>
      <c r="L104" t="s">
        <v>5417</v>
      </c>
      <c r="M104" t="s">
        <v>145</v>
      </c>
      <c r="N104" t="s">
        <v>5418</v>
      </c>
      <c r="O104" t="s">
        <v>765</v>
      </c>
      <c r="P104" t="s">
        <v>766</v>
      </c>
      <c r="Q104" t="s">
        <v>5797</v>
      </c>
      <c r="R104" s="19" t="str">
        <f t="shared" si="1"/>
        <v>3</v>
      </c>
      <c r="S104" s="19" t="str">
        <f>IF(M104="","",IF(AND(M104&lt;&gt;'Tabelas auxiliares'!$B$241,M104&lt;&gt;'Tabelas auxiliares'!$B$242,M104&lt;&gt;'Tabelas auxiliares'!$C$241,M104&lt;&gt;'Tabelas auxiliares'!$C$242,M104&lt;&gt;'Tabelas auxiliares'!$D$241,M104&lt;&gt;'Tabelas auxiliares'!$D$242),"FOLHA DE PESSOAL",IF(R104='Tabelas auxiliares'!$A$242,"CUSTEIO",IF(R104='Tabelas auxiliares'!$A$241,"INVESTIMENTO","ERRO - VERIFICAR"))))</f>
        <v>CUSTEIO</v>
      </c>
      <c r="T104" s="30">
        <f>IF(SUM(U104:Y104)=0,"",SUM(U104:Y104))</f>
        <v>8792</v>
      </c>
      <c r="U104" s="37"/>
      <c r="W104" s="37"/>
      <c r="X104" s="37"/>
      <c r="Y104" s="37">
        <v>8792</v>
      </c>
    </row>
    <row r="105" spans="1:25" x14ac:dyDescent="0.35">
      <c r="A105" t="s">
        <v>5401</v>
      </c>
      <c r="B105" t="s">
        <v>5402</v>
      </c>
      <c r="C105" t="s">
        <v>1865</v>
      </c>
      <c r="D105" t="s">
        <v>5798</v>
      </c>
      <c r="E105" t="s">
        <v>5799</v>
      </c>
      <c r="F105" t="s">
        <v>5800</v>
      </c>
      <c r="G105" t="s">
        <v>5801</v>
      </c>
      <c r="H105" t="s">
        <v>5414</v>
      </c>
      <c r="I105" t="s">
        <v>639</v>
      </c>
      <c r="J105" t="s">
        <v>5415</v>
      </c>
      <c r="K105" t="s">
        <v>5416</v>
      </c>
      <c r="L105" t="s">
        <v>5417</v>
      </c>
      <c r="M105" t="s">
        <v>145</v>
      </c>
      <c r="N105" t="s">
        <v>5418</v>
      </c>
      <c r="O105" t="s">
        <v>765</v>
      </c>
      <c r="P105" t="s">
        <v>766</v>
      </c>
      <c r="Q105" t="s">
        <v>5802</v>
      </c>
      <c r="R105" s="19" t="str">
        <f t="shared" si="1"/>
        <v>3</v>
      </c>
      <c r="S105" s="19" t="str">
        <f>IF(M105="","",IF(AND(M105&lt;&gt;'Tabelas auxiliares'!$B$241,M105&lt;&gt;'Tabelas auxiliares'!$B$242,M105&lt;&gt;'Tabelas auxiliares'!$C$241,M105&lt;&gt;'Tabelas auxiliares'!$C$242,M105&lt;&gt;'Tabelas auxiliares'!$D$241,M105&lt;&gt;'Tabelas auxiliares'!$D$242),"FOLHA DE PESSOAL",IF(R105='Tabelas auxiliares'!$A$242,"CUSTEIO",IF(R105='Tabelas auxiliares'!$A$241,"INVESTIMENTO","ERRO - VERIFICAR"))))</f>
        <v>CUSTEIO</v>
      </c>
      <c r="T105" s="30">
        <f>IF(SUM(U105:Y105)=0,"",SUM(U105:Y105))</f>
        <v>810</v>
      </c>
      <c r="U105" s="37"/>
      <c r="W105" s="37"/>
      <c r="X105" s="37"/>
      <c r="Y105" s="37">
        <v>810</v>
      </c>
    </row>
    <row r="106" spans="1:25" x14ac:dyDescent="0.35">
      <c r="A106" t="s">
        <v>5401</v>
      </c>
      <c r="B106" t="s">
        <v>5402</v>
      </c>
      <c r="C106" t="s">
        <v>1865</v>
      </c>
      <c r="D106" t="s">
        <v>5803</v>
      </c>
      <c r="E106" t="s">
        <v>5804</v>
      </c>
      <c r="F106" t="s">
        <v>5805</v>
      </c>
      <c r="G106" t="s">
        <v>5806</v>
      </c>
      <c r="H106" t="s">
        <v>5414</v>
      </c>
      <c r="I106" t="s">
        <v>639</v>
      </c>
      <c r="J106" t="s">
        <v>5415</v>
      </c>
      <c r="K106" t="s">
        <v>5416</v>
      </c>
      <c r="L106" t="s">
        <v>5417</v>
      </c>
      <c r="M106" t="s">
        <v>145</v>
      </c>
      <c r="N106" t="s">
        <v>5418</v>
      </c>
      <c r="O106" t="s">
        <v>765</v>
      </c>
      <c r="P106" t="s">
        <v>766</v>
      </c>
      <c r="Q106" t="s">
        <v>5807</v>
      </c>
      <c r="R106" s="19" t="str">
        <f t="shared" si="1"/>
        <v>3</v>
      </c>
      <c r="S106" s="19" t="str">
        <f>IF(M106="","",IF(AND(M106&lt;&gt;'Tabelas auxiliares'!$B$241,M106&lt;&gt;'Tabelas auxiliares'!$B$242,M106&lt;&gt;'Tabelas auxiliares'!$C$241,M106&lt;&gt;'Tabelas auxiliares'!$C$242,M106&lt;&gt;'Tabelas auxiliares'!$D$241,M106&lt;&gt;'Tabelas auxiliares'!$D$242),"FOLHA DE PESSOAL",IF(R106='Tabelas auxiliares'!$A$242,"CUSTEIO",IF(R106='Tabelas auxiliares'!$A$241,"INVESTIMENTO","ERRO - VERIFICAR"))))</f>
        <v>CUSTEIO</v>
      </c>
      <c r="T106" s="30">
        <f>IF(SUM(U106:Y106)=0,"",SUM(U106:Y106))</f>
        <v>2250</v>
      </c>
      <c r="U106" s="37"/>
      <c r="W106" s="37"/>
      <c r="X106" s="37"/>
      <c r="Y106" s="37">
        <v>2250</v>
      </c>
    </row>
    <row r="107" spans="1:25" x14ac:dyDescent="0.35">
      <c r="A107" t="s">
        <v>5401</v>
      </c>
      <c r="B107" t="s">
        <v>5402</v>
      </c>
      <c r="C107" t="s">
        <v>1865</v>
      </c>
      <c r="D107" t="s">
        <v>5808</v>
      </c>
      <c r="E107" t="s">
        <v>5809</v>
      </c>
      <c r="F107" t="s">
        <v>5810</v>
      </c>
      <c r="G107" t="s">
        <v>5811</v>
      </c>
      <c r="H107" t="s">
        <v>5414</v>
      </c>
      <c r="I107" t="s">
        <v>639</v>
      </c>
      <c r="J107" t="s">
        <v>5415</v>
      </c>
      <c r="K107" t="s">
        <v>5416</v>
      </c>
      <c r="L107" t="s">
        <v>5417</v>
      </c>
      <c r="M107" t="s">
        <v>145</v>
      </c>
      <c r="N107" t="s">
        <v>5418</v>
      </c>
      <c r="O107" t="s">
        <v>765</v>
      </c>
      <c r="P107" t="s">
        <v>766</v>
      </c>
      <c r="Q107" t="s">
        <v>5812</v>
      </c>
      <c r="R107" s="19" t="str">
        <f t="shared" si="1"/>
        <v>3</v>
      </c>
      <c r="S107" s="19" t="str">
        <f>IF(M107="","",IF(AND(M107&lt;&gt;'Tabelas auxiliares'!$B$241,M107&lt;&gt;'Tabelas auxiliares'!$B$242,M107&lt;&gt;'Tabelas auxiliares'!$C$241,M107&lt;&gt;'Tabelas auxiliares'!$C$242,M107&lt;&gt;'Tabelas auxiliares'!$D$241,M107&lt;&gt;'Tabelas auxiliares'!$D$242),"FOLHA DE PESSOAL",IF(R107='Tabelas auxiliares'!$A$242,"CUSTEIO",IF(R107='Tabelas auxiliares'!$A$241,"INVESTIMENTO","ERRO - VERIFICAR"))))</f>
        <v>CUSTEIO</v>
      </c>
      <c r="T107" s="30">
        <f>IF(SUM(U107:Y107)=0,"",SUM(U107:Y107))</f>
        <v>1200</v>
      </c>
      <c r="U107" s="37"/>
      <c r="W107" s="37"/>
      <c r="X107" s="37"/>
      <c r="Y107" s="37">
        <v>1200</v>
      </c>
    </row>
    <row r="108" spans="1:25" x14ac:dyDescent="0.35">
      <c r="A108" t="s">
        <v>5401</v>
      </c>
      <c r="B108" t="s">
        <v>5402</v>
      </c>
      <c r="C108" t="s">
        <v>1865</v>
      </c>
      <c r="D108" t="s">
        <v>5813</v>
      </c>
      <c r="E108" t="s">
        <v>5814</v>
      </c>
      <c r="F108" t="s">
        <v>5815</v>
      </c>
      <c r="G108" t="s">
        <v>5816</v>
      </c>
      <c r="H108" t="s">
        <v>5414</v>
      </c>
      <c r="I108" t="s">
        <v>639</v>
      </c>
      <c r="J108" t="s">
        <v>5415</v>
      </c>
      <c r="K108" t="s">
        <v>5416</v>
      </c>
      <c r="L108" t="s">
        <v>5417</v>
      </c>
      <c r="M108" t="s">
        <v>145</v>
      </c>
      <c r="N108" t="s">
        <v>5418</v>
      </c>
      <c r="O108" t="s">
        <v>765</v>
      </c>
      <c r="P108" t="s">
        <v>766</v>
      </c>
      <c r="Q108" t="s">
        <v>5817</v>
      </c>
      <c r="R108" s="19" t="str">
        <f t="shared" si="1"/>
        <v>3</v>
      </c>
      <c r="S108" s="19" t="str">
        <f>IF(M108="","",IF(AND(M108&lt;&gt;'Tabelas auxiliares'!$B$241,M108&lt;&gt;'Tabelas auxiliares'!$B$242,M108&lt;&gt;'Tabelas auxiliares'!$C$241,M108&lt;&gt;'Tabelas auxiliares'!$C$242,M108&lt;&gt;'Tabelas auxiliares'!$D$241,M108&lt;&gt;'Tabelas auxiliares'!$D$242),"FOLHA DE PESSOAL",IF(R108='Tabelas auxiliares'!$A$242,"CUSTEIO",IF(R108='Tabelas auxiliares'!$A$241,"INVESTIMENTO","ERRO - VERIFICAR"))))</f>
        <v>CUSTEIO</v>
      </c>
      <c r="T108" s="30">
        <f>IF(SUM(U108:Y108)=0,"",SUM(U108:Y108))</f>
        <v>700</v>
      </c>
      <c r="U108" s="37"/>
      <c r="W108" s="37"/>
      <c r="X108" s="37"/>
      <c r="Y108" s="37">
        <v>700</v>
      </c>
    </row>
    <row r="109" spans="1:25" x14ac:dyDescent="0.35">
      <c r="A109" t="s">
        <v>5401</v>
      </c>
      <c r="B109" t="s">
        <v>5402</v>
      </c>
      <c r="C109" t="s">
        <v>1865</v>
      </c>
      <c r="D109" t="s">
        <v>5818</v>
      </c>
      <c r="E109" t="s">
        <v>5819</v>
      </c>
      <c r="F109" t="s">
        <v>5820</v>
      </c>
      <c r="G109" t="s">
        <v>5821</v>
      </c>
      <c r="H109" t="s">
        <v>5414</v>
      </c>
      <c r="I109" t="s">
        <v>639</v>
      </c>
      <c r="J109" t="s">
        <v>5415</v>
      </c>
      <c r="K109" t="s">
        <v>5416</v>
      </c>
      <c r="L109" t="s">
        <v>5417</v>
      </c>
      <c r="M109" t="s">
        <v>145</v>
      </c>
      <c r="N109" t="s">
        <v>5418</v>
      </c>
      <c r="O109" t="s">
        <v>765</v>
      </c>
      <c r="P109" t="s">
        <v>766</v>
      </c>
      <c r="Q109" t="s">
        <v>5822</v>
      </c>
      <c r="R109" s="19" t="str">
        <f t="shared" si="1"/>
        <v>3</v>
      </c>
      <c r="S109" s="19" t="str">
        <f>IF(M109="","",IF(AND(M109&lt;&gt;'Tabelas auxiliares'!$B$241,M109&lt;&gt;'Tabelas auxiliares'!$B$242,M109&lt;&gt;'Tabelas auxiliares'!$C$241,M109&lt;&gt;'Tabelas auxiliares'!$C$242,M109&lt;&gt;'Tabelas auxiliares'!$D$241,M109&lt;&gt;'Tabelas auxiliares'!$D$242),"FOLHA DE PESSOAL",IF(R109='Tabelas auxiliares'!$A$242,"CUSTEIO",IF(R109='Tabelas auxiliares'!$A$241,"INVESTIMENTO","ERRO - VERIFICAR"))))</f>
        <v>CUSTEIO</v>
      </c>
      <c r="T109" s="30">
        <f>IF(SUM(U109:Y109)=0,"",SUM(U109:Y109))</f>
        <v>2250</v>
      </c>
      <c r="U109" s="37"/>
      <c r="W109" s="37"/>
      <c r="X109" s="37"/>
      <c r="Y109" s="37">
        <v>2250</v>
      </c>
    </row>
    <row r="110" spans="1:25" x14ac:dyDescent="0.35">
      <c r="A110" t="s">
        <v>5401</v>
      </c>
      <c r="B110" t="s">
        <v>5402</v>
      </c>
      <c r="C110" t="s">
        <v>1865</v>
      </c>
      <c r="D110" t="s">
        <v>5823</v>
      </c>
      <c r="E110" t="s">
        <v>5824</v>
      </c>
      <c r="F110" t="s">
        <v>5825</v>
      </c>
      <c r="G110" t="s">
        <v>5826</v>
      </c>
      <c r="H110" t="s">
        <v>5414</v>
      </c>
      <c r="I110" t="s">
        <v>639</v>
      </c>
      <c r="J110" t="s">
        <v>5415</v>
      </c>
      <c r="K110" t="s">
        <v>5416</v>
      </c>
      <c r="L110" t="s">
        <v>5417</v>
      </c>
      <c r="M110" t="s">
        <v>145</v>
      </c>
      <c r="N110" t="s">
        <v>5418</v>
      </c>
      <c r="O110" t="s">
        <v>765</v>
      </c>
      <c r="P110" t="s">
        <v>766</v>
      </c>
      <c r="Q110" t="s">
        <v>5827</v>
      </c>
      <c r="R110" s="19" t="str">
        <f t="shared" si="1"/>
        <v>3</v>
      </c>
      <c r="S110" s="19" t="str">
        <f>IF(M110="","",IF(AND(M110&lt;&gt;'Tabelas auxiliares'!$B$241,M110&lt;&gt;'Tabelas auxiliares'!$B$242,M110&lt;&gt;'Tabelas auxiliares'!$C$241,M110&lt;&gt;'Tabelas auxiliares'!$C$242,M110&lt;&gt;'Tabelas auxiliares'!$D$241,M110&lt;&gt;'Tabelas auxiliares'!$D$242),"FOLHA DE PESSOAL",IF(R110='Tabelas auxiliares'!$A$242,"CUSTEIO",IF(R110='Tabelas auxiliares'!$A$241,"INVESTIMENTO","ERRO - VERIFICAR"))))</f>
        <v>CUSTEIO</v>
      </c>
      <c r="T110" s="30">
        <f>IF(SUM(U110:Y110)=0,"",SUM(U110:Y110))</f>
        <v>2850</v>
      </c>
      <c r="U110" s="37"/>
      <c r="W110" s="37"/>
      <c r="X110" s="37"/>
      <c r="Y110" s="37">
        <v>2850</v>
      </c>
    </row>
    <row r="111" spans="1:25" x14ac:dyDescent="0.35">
      <c r="A111" t="s">
        <v>5401</v>
      </c>
      <c r="B111" t="s">
        <v>5402</v>
      </c>
      <c r="C111" t="s">
        <v>1865</v>
      </c>
      <c r="D111" t="s">
        <v>5828</v>
      </c>
      <c r="E111" t="s">
        <v>5829</v>
      </c>
      <c r="F111" t="s">
        <v>5830</v>
      </c>
      <c r="G111" t="s">
        <v>5831</v>
      </c>
      <c r="H111" t="s">
        <v>5414</v>
      </c>
      <c r="I111" t="s">
        <v>639</v>
      </c>
      <c r="J111" t="s">
        <v>5415</v>
      </c>
      <c r="K111" t="s">
        <v>5416</v>
      </c>
      <c r="L111" t="s">
        <v>5417</v>
      </c>
      <c r="M111" t="s">
        <v>145</v>
      </c>
      <c r="N111" t="s">
        <v>5418</v>
      </c>
      <c r="O111" t="s">
        <v>765</v>
      </c>
      <c r="P111" t="s">
        <v>766</v>
      </c>
      <c r="Q111" t="s">
        <v>5832</v>
      </c>
      <c r="R111" s="19" t="str">
        <f t="shared" si="1"/>
        <v>3</v>
      </c>
      <c r="S111" s="19" t="str">
        <f>IF(M111="","",IF(AND(M111&lt;&gt;'Tabelas auxiliares'!$B$241,M111&lt;&gt;'Tabelas auxiliares'!$B$242,M111&lt;&gt;'Tabelas auxiliares'!$C$241,M111&lt;&gt;'Tabelas auxiliares'!$C$242,M111&lt;&gt;'Tabelas auxiliares'!$D$241,M111&lt;&gt;'Tabelas auxiliares'!$D$242),"FOLHA DE PESSOAL",IF(R111='Tabelas auxiliares'!$A$242,"CUSTEIO",IF(R111='Tabelas auxiliares'!$A$241,"INVESTIMENTO","ERRO - VERIFICAR"))))</f>
        <v>CUSTEIO</v>
      </c>
      <c r="T111" s="30">
        <f>IF(SUM(U111:Y111)=0,"",SUM(U111:Y111))</f>
        <v>210</v>
      </c>
      <c r="U111" s="37"/>
      <c r="W111" s="37"/>
      <c r="X111" s="37"/>
      <c r="Y111" s="37">
        <v>210</v>
      </c>
    </row>
    <row r="112" spans="1:25" x14ac:dyDescent="0.35">
      <c r="A112" t="s">
        <v>5401</v>
      </c>
      <c r="B112" t="s">
        <v>5402</v>
      </c>
      <c r="C112" t="s">
        <v>1865</v>
      </c>
      <c r="D112" t="s">
        <v>5833</v>
      </c>
      <c r="E112" t="s">
        <v>5834</v>
      </c>
      <c r="F112" t="s">
        <v>5835</v>
      </c>
      <c r="G112" t="s">
        <v>5836</v>
      </c>
      <c r="H112" t="s">
        <v>5414</v>
      </c>
      <c r="I112" t="s">
        <v>639</v>
      </c>
      <c r="J112" t="s">
        <v>5415</v>
      </c>
      <c r="K112" t="s">
        <v>5416</v>
      </c>
      <c r="L112" t="s">
        <v>5417</v>
      </c>
      <c r="M112" t="s">
        <v>145</v>
      </c>
      <c r="N112" t="s">
        <v>5418</v>
      </c>
      <c r="O112" t="s">
        <v>765</v>
      </c>
      <c r="P112" t="s">
        <v>766</v>
      </c>
      <c r="Q112" t="s">
        <v>5837</v>
      </c>
      <c r="R112" s="19" t="str">
        <f t="shared" si="1"/>
        <v>3</v>
      </c>
      <c r="S112" s="19" t="str">
        <f>IF(M112="","",IF(AND(M112&lt;&gt;'Tabelas auxiliares'!$B$241,M112&lt;&gt;'Tabelas auxiliares'!$B$242,M112&lt;&gt;'Tabelas auxiliares'!$C$241,M112&lt;&gt;'Tabelas auxiliares'!$C$242,M112&lt;&gt;'Tabelas auxiliares'!$D$241,M112&lt;&gt;'Tabelas auxiliares'!$D$242),"FOLHA DE PESSOAL",IF(R112='Tabelas auxiliares'!$A$242,"CUSTEIO",IF(R112='Tabelas auxiliares'!$A$241,"INVESTIMENTO","ERRO - VERIFICAR"))))</f>
        <v>CUSTEIO</v>
      </c>
      <c r="T112" s="30">
        <f>IF(SUM(U112:Y112)=0,"",SUM(U112:Y112))</f>
        <v>880</v>
      </c>
      <c r="U112" s="37"/>
      <c r="W112" s="37"/>
      <c r="X112" s="37"/>
      <c r="Y112" s="37">
        <v>880</v>
      </c>
    </row>
    <row r="113" spans="1:25" x14ac:dyDescent="0.35">
      <c r="A113" t="s">
        <v>5401</v>
      </c>
      <c r="B113" t="s">
        <v>5402</v>
      </c>
      <c r="C113" t="s">
        <v>1865</v>
      </c>
      <c r="D113" t="s">
        <v>5838</v>
      </c>
      <c r="E113" t="s">
        <v>5839</v>
      </c>
      <c r="F113" t="s">
        <v>5840</v>
      </c>
      <c r="G113" t="s">
        <v>5841</v>
      </c>
      <c r="H113" t="s">
        <v>5414</v>
      </c>
      <c r="I113" t="s">
        <v>639</v>
      </c>
      <c r="J113" t="s">
        <v>5415</v>
      </c>
      <c r="K113" t="s">
        <v>5416</v>
      </c>
      <c r="L113" t="s">
        <v>5417</v>
      </c>
      <c r="M113" t="s">
        <v>145</v>
      </c>
      <c r="N113" t="s">
        <v>5418</v>
      </c>
      <c r="O113" t="s">
        <v>765</v>
      </c>
      <c r="P113" t="s">
        <v>766</v>
      </c>
      <c r="Q113" t="s">
        <v>5842</v>
      </c>
      <c r="R113" s="19" t="str">
        <f t="shared" si="1"/>
        <v>3</v>
      </c>
      <c r="S113" s="19" t="str">
        <f>IF(M113="","",IF(AND(M113&lt;&gt;'Tabelas auxiliares'!$B$241,M113&lt;&gt;'Tabelas auxiliares'!$B$242,M113&lt;&gt;'Tabelas auxiliares'!$C$241,M113&lt;&gt;'Tabelas auxiliares'!$C$242,M113&lt;&gt;'Tabelas auxiliares'!$D$241,M113&lt;&gt;'Tabelas auxiliares'!$D$242),"FOLHA DE PESSOAL",IF(R113='Tabelas auxiliares'!$A$242,"CUSTEIO",IF(R113='Tabelas auxiliares'!$A$241,"INVESTIMENTO","ERRO - VERIFICAR"))))</f>
        <v>CUSTEIO</v>
      </c>
      <c r="T113" s="30">
        <f>IF(SUM(U113:Y113)=0,"",SUM(U113:Y113))</f>
        <v>2184</v>
      </c>
      <c r="U113" s="37"/>
      <c r="W113" s="37"/>
      <c r="X113" s="37"/>
      <c r="Y113" s="37">
        <v>2184</v>
      </c>
    </row>
    <row r="114" spans="1:25" x14ac:dyDescent="0.35">
      <c r="A114" t="s">
        <v>5401</v>
      </c>
      <c r="B114" t="s">
        <v>5402</v>
      </c>
      <c r="C114" t="s">
        <v>1865</v>
      </c>
      <c r="D114" t="s">
        <v>5843</v>
      </c>
      <c r="E114" t="s">
        <v>5844</v>
      </c>
      <c r="F114" t="s">
        <v>5845</v>
      </c>
      <c r="G114" t="s">
        <v>5846</v>
      </c>
      <c r="H114" t="s">
        <v>5414</v>
      </c>
      <c r="I114" t="s">
        <v>639</v>
      </c>
      <c r="J114" t="s">
        <v>5415</v>
      </c>
      <c r="K114" t="s">
        <v>5416</v>
      </c>
      <c r="L114" t="s">
        <v>5417</v>
      </c>
      <c r="M114" t="s">
        <v>145</v>
      </c>
      <c r="N114" t="s">
        <v>5418</v>
      </c>
      <c r="O114" t="s">
        <v>765</v>
      </c>
      <c r="P114" t="s">
        <v>766</v>
      </c>
      <c r="Q114" t="s">
        <v>5847</v>
      </c>
      <c r="R114" s="19" t="str">
        <f t="shared" si="1"/>
        <v>3</v>
      </c>
      <c r="S114" s="19" t="str">
        <f>IF(M114="","",IF(AND(M114&lt;&gt;'Tabelas auxiliares'!$B$241,M114&lt;&gt;'Tabelas auxiliares'!$B$242,M114&lt;&gt;'Tabelas auxiliares'!$C$241,M114&lt;&gt;'Tabelas auxiliares'!$C$242,M114&lt;&gt;'Tabelas auxiliares'!$D$241,M114&lt;&gt;'Tabelas auxiliares'!$D$242),"FOLHA DE PESSOAL",IF(R114='Tabelas auxiliares'!$A$242,"CUSTEIO",IF(R114='Tabelas auxiliares'!$A$241,"INVESTIMENTO","ERRO - VERIFICAR"))))</f>
        <v>CUSTEIO</v>
      </c>
      <c r="T114" s="30">
        <f>IF(SUM(U114:Y114)=0,"",SUM(U114:Y114))</f>
        <v>1250</v>
      </c>
      <c r="U114" s="37"/>
      <c r="W114" s="37"/>
      <c r="X114" s="37"/>
      <c r="Y114" s="37">
        <v>1250</v>
      </c>
    </row>
    <row r="115" spans="1:25" x14ac:dyDescent="0.35">
      <c r="A115" t="s">
        <v>5401</v>
      </c>
      <c r="B115" t="s">
        <v>5402</v>
      </c>
      <c r="C115" t="s">
        <v>1865</v>
      </c>
      <c r="D115" t="s">
        <v>5848</v>
      </c>
      <c r="E115" t="s">
        <v>5849</v>
      </c>
      <c r="F115" t="s">
        <v>5850</v>
      </c>
      <c r="G115" t="s">
        <v>5851</v>
      </c>
      <c r="H115" t="s">
        <v>5414</v>
      </c>
      <c r="I115" t="s">
        <v>639</v>
      </c>
      <c r="J115" t="s">
        <v>5415</v>
      </c>
      <c r="K115" t="s">
        <v>5416</v>
      </c>
      <c r="L115" t="s">
        <v>5417</v>
      </c>
      <c r="M115" t="s">
        <v>145</v>
      </c>
      <c r="N115" t="s">
        <v>5418</v>
      </c>
      <c r="O115" t="s">
        <v>765</v>
      </c>
      <c r="P115" t="s">
        <v>766</v>
      </c>
      <c r="Q115" t="s">
        <v>5852</v>
      </c>
      <c r="R115" s="19" t="str">
        <f t="shared" si="1"/>
        <v>3</v>
      </c>
      <c r="S115" s="19" t="str">
        <f>IF(M115="","",IF(AND(M115&lt;&gt;'Tabelas auxiliares'!$B$241,M115&lt;&gt;'Tabelas auxiliares'!$B$242,M115&lt;&gt;'Tabelas auxiliares'!$C$241,M115&lt;&gt;'Tabelas auxiliares'!$C$242,M115&lt;&gt;'Tabelas auxiliares'!$D$241,M115&lt;&gt;'Tabelas auxiliares'!$D$242),"FOLHA DE PESSOAL",IF(R115='Tabelas auxiliares'!$A$242,"CUSTEIO",IF(R115='Tabelas auxiliares'!$A$241,"INVESTIMENTO","ERRO - VERIFICAR"))))</f>
        <v>CUSTEIO</v>
      </c>
      <c r="T115" s="30">
        <f>IF(SUM(U115:Y115)=0,"",SUM(U115:Y115))</f>
        <v>4336</v>
      </c>
      <c r="U115" s="37"/>
      <c r="W115" s="37"/>
      <c r="X115" s="37"/>
      <c r="Y115" s="37">
        <v>4336</v>
      </c>
    </row>
    <row r="116" spans="1:25" x14ac:dyDescent="0.35">
      <c r="A116" t="s">
        <v>5401</v>
      </c>
      <c r="B116" t="s">
        <v>5402</v>
      </c>
      <c r="C116" t="s">
        <v>1865</v>
      </c>
      <c r="D116" t="s">
        <v>5853</v>
      </c>
      <c r="E116" t="s">
        <v>5854</v>
      </c>
      <c r="F116" t="s">
        <v>5855</v>
      </c>
      <c r="G116" t="s">
        <v>5856</v>
      </c>
      <c r="H116" t="s">
        <v>5414</v>
      </c>
      <c r="I116" t="s">
        <v>639</v>
      </c>
      <c r="J116" t="s">
        <v>5415</v>
      </c>
      <c r="K116" t="s">
        <v>5416</v>
      </c>
      <c r="L116" t="s">
        <v>5417</v>
      </c>
      <c r="M116" t="s">
        <v>145</v>
      </c>
      <c r="N116" t="s">
        <v>5418</v>
      </c>
      <c r="O116" t="s">
        <v>765</v>
      </c>
      <c r="P116" t="s">
        <v>766</v>
      </c>
      <c r="Q116" t="s">
        <v>5857</v>
      </c>
      <c r="R116" s="19" t="str">
        <f t="shared" si="1"/>
        <v>3</v>
      </c>
      <c r="S116" s="19" t="str">
        <f>IF(M116="","",IF(AND(M116&lt;&gt;'Tabelas auxiliares'!$B$241,M116&lt;&gt;'Tabelas auxiliares'!$B$242,M116&lt;&gt;'Tabelas auxiliares'!$C$241,M116&lt;&gt;'Tabelas auxiliares'!$C$242,M116&lt;&gt;'Tabelas auxiliares'!$D$241,M116&lt;&gt;'Tabelas auxiliares'!$D$242),"FOLHA DE PESSOAL",IF(R116='Tabelas auxiliares'!$A$242,"CUSTEIO",IF(R116='Tabelas auxiliares'!$A$241,"INVESTIMENTO","ERRO - VERIFICAR"))))</f>
        <v>CUSTEIO</v>
      </c>
      <c r="T116" s="30">
        <f>IF(SUM(U116:Y116)=0,"",SUM(U116:Y116))</f>
        <v>2150</v>
      </c>
      <c r="U116" s="37"/>
      <c r="W116" s="37"/>
      <c r="X116" s="37"/>
      <c r="Y116" s="37">
        <v>2150</v>
      </c>
    </row>
    <row r="117" spans="1:25" x14ac:dyDescent="0.35">
      <c r="A117" t="s">
        <v>5401</v>
      </c>
      <c r="B117" t="s">
        <v>5402</v>
      </c>
      <c r="C117" t="s">
        <v>1865</v>
      </c>
      <c r="D117" t="s">
        <v>5858</v>
      </c>
      <c r="E117" t="s">
        <v>5859</v>
      </c>
      <c r="F117" t="s">
        <v>5860</v>
      </c>
      <c r="G117" t="s">
        <v>5861</v>
      </c>
      <c r="H117" t="s">
        <v>5414</v>
      </c>
      <c r="I117" t="s">
        <v>639</v>
      </c>
      <c r="J117" t="s">
        <v>5415</v>
      </c>
      <c r="K117" t="s">
        <v>5416</v>
      </c>
      <c r="L117" t="s">
        <v>5417</v>
      </c>
      <c r="M117" t="s">
        <v>145</v>
      </c>
      <c r="N117" t="s">
        <v>5418</v>
      </c>
      <c r="O117" t="s">
        <v>765</v>
      </c>
      <c r="P117" t="s">
        <v>766</v>
      </c>
      <c r="Q117" t="s">
        <v>5862</v>
      </c>
      <c r="R117" s="19" t="str">
        <f t="shared" si="1"/>
        <v>3</v>
      </c>
      <c r="S117" s="19" t="str">
        <f>IF(M117="","",IF(AND(M117&lt;&gt;'Tabelas auxiliares'!$B$241,M117&lt;&gt;'Tabelas auxiliares'!$B$242,M117&lt;&gt;'Tabelas auxiliares'!$C$241,M117&lt;&gt;'Tabelas auxiliares'!$C$242,M117&lt;&gt;'Tabelas auxiliares'!$D$241,M117&lt;&gt;'Tabelas auxiliares'!$D$242),"FOLHA DE PESSOAL",IF(R117='Tabelas auxiliares'!$A$242,"CUSTEIO",IF(R117='Tabelas auxiliares'!$A$241,"INVESTIMENTO","ERRO - VERIFICAR"))))</f>
        <v>CUSTEIO</v>
      </c>
      <c r="T117" s="30">
        <f>IF(SUM(U117:Y117)=0,"",SUM(U117:Y117))</f>
        <v>990</v>
      </c>
      <c r="U117" s="37"/>
      <c r="W117" s="37"/>
      <c r="X117" s="37"/>
      <c r="Y117" s="37">
        <v>990</v>
      </c>
    </row>
    <row r="118" spans="1:25" x14ac:dyDescent="0.35">
      <c r="A118" t="s">
        <v>5401</v>
      </c>
      <c r="B118" t="s">
        <v>5402</v>
      </c>
      <c r="C118" t="s">
        <v>1865</v>
      </c>
      <c r="D118" t="s">
        <v>5863</v>
      </c>
      <c r="E118" t="s">
        <v>5864</v>
      </c>
      <c r="F118" t="s">
        <v>5865</v>
      </c>
      <c r="G118" t="s">
        <v>5866</v>
      </c>
      <c r="H118" t="s">
        <v>5414</v>
      </c>
      <c r="I118" t="s">
        <v>639</v>
      </c>
      <c r="J118" t="s">
        <v>5415</v>
      </c>
      <c r="K118" t="s">
        <v>5416</v>
      </c>
      <c r="L118" t="s">
        <v>5417</v>
      </c>
      <c r="M118" t="s">
        <v>145</v>
      </c>
      <c r="N118" t="s">
        <v>5418</v>
      </c>
      <c r="O118" t="s">
        <v>765</v>
      </c>
      <c r="P118" t="s">
        <v>766</v>
      </c>
      <c r="Q118" t="s">
        <v>5867</v>
      </c>
      <c r="R118" s="19" t="str">
        <f t="shared" si="1"/>
        <v>3</v>
      </c>
      <c r="S118" s="19" t="str">
        <f>IF(M118="","",IF(AND(M118&lt;&gt;'Tabelas auxiliares'!$B$241,M118&lt;&gt;'Tabelas auxiliares'!$B$242,M118&lt;&gt;'Tabelas auxiliares'!$C$241,M118&lt;&gt;'Tabelas auxiliares'!$C$242,M118&lt;&gt;'Tabelas auxiliares'!$D$241,M118&lt;&gt;'Tabelas auxiliares'!$D$242),"FOLHA DE PESSOAL",IF(R118='Tabelas auxiliares'!$A$242,"CUSTEIO",IF(R118='Tabelas auxiliares'!$A$241,"INVESTIMENTO","ERRO - VERIFICAR"))))</f>
        <v>CUSTEIO</v>
      </c>
      <c r="T118" s="30">
        <f>IF(SUM(U118:Y118)=0,"",SUM(U118:Y118))</f>
        <v>2500</v>
      </c>
      <c r="U118" s="37"/>
      <c r="W118" s="37"/>
      <c r="X118" s="37"/>
      <c r="Y118" s="37">
        <v>2500</v>
      </c>
    </row>
    <row r="119" spans="1:25" x14ac:dyDescent="0.35">
      <c r="A119" t="s">
        <v>5401</v>
      </c>
      <c r="B119" t="s">
        <v>5402</v>
      </c>
      <c r="C119" t="s">
        <v>1865</v>
      </c>
      <c r="D119" t="s">
        <v>5868</v>
      </c>
      <c r="E119" t="s">
        <v>5869</v>
      </c>
      <c r="F119" t="s">
        <v>5870</v>
      </c>
      <c r="G119" t="s">
        <v>5871</v>
      </c>
      <c r="H119" t="s">
        <v>5414</v>
      </c>
      <c r="I119" t="s">
        <v>639</v>
      </c>
      <c r="J119" t="s">
        <v>5415</v>
      </c>
      <c r="K119" t="s">
        <v>5416</v>
      </c>
      <c r="L119" t="s">
        <v>5417</v>
      </c>
      <c r="M119" t="s">
        <v>145</v>
      </c>
      <c r="N119" t="s">
        <v>5418</v>
      </c>
      <c r="O119" t="s">
        <v>765</v>
      </c>
      <c r="P119" t="s">
        <v>766</v>
      </c>
      <c r="Q119" t="s">
        <v>5872</v>
      </c>
      <c r="R119" s="19" t="str">
        <f t="shared" si="1"/>
        <v>3</v>
      </c>
      <c r="S119" s="19" t="str">
        <f>IF(M119="","",IF(AND(M119&lt;&gt;'Tabelas auxiliares'!$B$241,M119&lt;&gt;'Tabelas auxiliares'!$B$242,M119&lt;&gt;'Tabelas auxiliares'!$C$241,M119&lt;&gt;'Tabelas auxiliares'!$C$242,M119&lt;&gt;'Tabelas auxiliares'!$D$241,M119&lt;&gt;'Tabelas auxiliares'!$D$242),"FOLHA DE PESSOAL",IF(R119='Tabelas auxiliares'!$A$242,"CUSTEIO",IF(R119='Tabelas auxiliares'!$A$241,"INVESTIMENTO","ERRO - VERIFICAR"))))</f>
        <v>CUSTEIO</v>
      </c>
      <c r="T119" s="30">
        <f>IF(SUM(U119:Y119)=0,"",SUM(U119:Y119))</f>
        <v>1810</v>
      </c>
      <c r="U119" s="37"/>
      <c r="W119" s="37"/>
      <c r="X119" s="37"/>
      <c r="Y119" s="37">
        <v>1810</v>
      </c>
    </row>
    <row r="120" spans="1:25" x14ac:dyDescent="0.35">
      <c r="A120" t="s">
        <v>5401</v>
      </c>
      <c r="B120" t="s">
        <v>5402</v>
      </c>
      <c r="C120" t="s">
        <v>4328</v>
      </c>
      <c r="D120" t="s">
        <v>5873</v>
      </c>
      <c r="E120" t="s">
        <v>5874</v>
      </c>
      <c r="F120" t="s">
        <v>5875</v>
      </c>
      <c r="G120" t="s">
        <v>5876</v>
      </c>
      <c r="H120" t="s">
        <v>5414</v>
      </c>
      <c r="I120" t="s">
        <v>639</v>
      </c>
      <c r="J120" t="s">
        <v>5415</v>
      </c>
      <c r="K120" t="s">
        <v>5416</v>
      </c>
      <c r="L120" t="s">
        <v>5417</v>
      </c>
      <c r="M120" t="s">
        <v>145</v>
      </c>
      <c r="N120" t="s">
        <v>5418</v>
      </c>
      <c r="O120" t="s">
        <v>765</v>
      </c>
      <c r="P120" t="s">
        <v>766</v>
      </c>
      <c r="Q120" t="s">
        <v>5877</v>
      </c>
      <c r="R120" s="19" t="str">
        <f t="shared" si="1"/>
        <v>3</v>
      </c>
      <c r="S120" s="19" t="str">
        <f>IF(M120="","",IF(AND(M120&lt;&gt;'Tabelas auxiliares'!$B$241,M120&lt;&gt;'Tabelas auxiliares'!$B$242,M120&lt;&gt;'Tabelas auxiliares'!$C$241,M120&lt;&gt;'Tabelas auxiliares'!$C$242,M120&lt;&gt;'Tabelas auxiliares'!$D$241,M120&lt;&gt;'Tabelas auxiliares'!$D$242),"FOLHA DE PESSOAL",IF(R120='Tabelas auxiliares'!$A$242,"CUSTEIO",IF(R120='Tabelas auxiliares'!$A$241,"INVESTIMENTO","ERRO - VERIFICAR"))))</f>
        <v>CUSTEIO</v>
      </c>
      <c r="T120" s="30">
        <f>IF(SUM(U120:Y120)=0,"",SUM(U120:Y120))</f>
        <v>1800</v>
      </c>
      <c r="U120" s="37"/>
      <c r="W120" s="37"/>
      <c r="X120" s="37"/>
      <c r="Y120" s="37">
        <v>1800</v>
      </c>
    </row>
    <row r="121" spans="1:25" x14ac:dyDescent="0.35">
      <c r="A121" t="s">
        <v>5401</v>
      </c>
      <c r="B121" t="s">
        <v>5402</v>
      </c>
      <c r="C121" t="s">
        <v>4328</v>
      </c>
      <c r="D121" t="s">
        <v>5878</v>
      </c>
      <c r="E121" t="s">
        <v>5879</v>
      </c>
      <c r="F121" t="s">
        <v>5880</v>
      </c>
      <c r="G121" t="s">
        <v>5881</v>
      </c>
      <c r="H121" t="s">
        <v>5414</v>
      </c>
      <c r="I121" t="s">
        <v>639</v>
      </c>
      <c r="J121" t="s">
        <v>5415</v>
      </c>
      <c r="K121" t="s">
        <v>5416</v>
      </c>
      <c r="L121" t="s">
        <v>5417</v>
      </c>
      <c r="M121" t="s">
        <v>145</v>
      </c>
      <c r="N121" t="s">
        <v>5418</v>
      </c>
      <c r="O121" t="s">
        <v>765</v>
      </c>
      <c r="P121" t="s">
        <v>766</v>
      </c>
      <c r="Q121" t="s">
        <v>5882</v>
      </c>
      <c r="R121" s="19" t="str">
        <f t="shared" si="1"/>
        <v>3</v>
      </c>
      <c r="S121" s="19" t="str">
        <f>IF(M121="","",IF(AND(M121&lt;&gt;'Tabelas auxiliares'!$B$241,M121&lt;&gt;'Tabelas auxiliares'!$B$242,M121&lt;&gt;'Tabelas auxiliares'!$C$241,M121&lt;&gt;'Tabelas auxiliares'!$C$242,M121&lt;&gt;'Tabelas auxiliares'!$D$241,M121&lt;&gt;'Tabelas auxiliares'!$D$242),"FOLHA DE PESSOAL",IF(R121='Tabelas auxiliares'!$A$242,"CUSTEIO",IF(R121='Tabelas auxiliares'!$A$241,"INVESTIMENTO","ERRO - VERIFICAR"))))</f>
        <v>CUSTEIO</v>
      </c>
      <c r="T121" s="30">
        <f>IF(SUM(U121:Y121)=0,"",SUM(U121:Y121))</f>
        <v>670</v>
      </c>
      <c r="U121" s="37"/>
      <c r="W121" s="37"/>
      <c r="X121" s="37"/>
      <c r="Y121" s="37">
        <v>670</v>
      </c>
    </row>
    <row r="122" spans="1:25" x14ac:dyDescent="0.35">
      <c r="A122" t="s">
        <v>5401</v>
      </c>
      <c r="B122" t="s">
        <v>5402</v>
      </c>
      <c r="C122" t="s">
        <v>4328</v>
      </c>
      <c r="D122" t="s">
        <v>5883</v>
      </c>
      <c r="E122" t="s">
        <v>5884</v>
      </c>
      <c r="F122" t="s">
        <v>5885</v>
      </c>
      <c r="G122" t="s">
        <v>5801</v>
      </c>
      <c r="H122" t="s">
        <v>5414</v>
      </c>
      <c r="I122" t="s">
        <v>639</v>
      </c>
      <c r="J122" t="s">
        <v>5415</v>
      </c>
      <c r="K122" t="s">
        <v>5416</v>
      </c>
      <c r="L122" t="s">
        <v>5417</v>
      </c>
      <c r="M122" t="s">
        <v>145</v>
      </c>
      <c r="N122" t="s">
        <v>5418</v>
      </c>
      <c r="O122" t="s">
        <v>765</v>
      </c>
      <c r="P122" t="s">
        <v>766</v>
      </c>
      <c r="Q122" t="s">
        <v>5886</v>
      </c>
      <c r="R122" s="19" t="str">
        <f t="shared" si="1"/>
        <v>3</v>
      </c>
      <c r="S122" s="19" t="str">
        <f>IF(M122="","",IF(AND(M122&lt;&gt;'Tabelas auxiliares'!$B$241,M122&lt;&gt;'Tabelas auxiliares'!$B$242,M122&lt;&gt;'Tabelas auxiliares'!$C$241,M122&lt;&gt;'Tabelas auxiliares'!$C$242,M122&lt;&gt;'Tabelas auxiliares'!$D$241,M122&lt;&gt;'Tabelas auxiliares'!$D$242),"FOLHA DE PESSOAL",IF(R122='Tabelas auxiliares'!$A$242,"CUSTEIO",IF(R122='Tabelas auxiliares'!$A$241,"INVESTIMENTO","ERRO - VERIFICAR"))))</f>
        <v>CUSTEIO</v>
      </c>
      <c r="T122" s="30">
        <f>IF(SUM(U122:Y122)=0,"",SUM(U122:Y122))</f>
        <v>3271</v>
      </c>
      <c r="U122" s="37"/>
      <c r="W122" s="37"/>
      <c r="X122" s="37"/>
      <c r="Y122" s="37">
        <v>3271</v>
      </c>
    </row>
    <row r="123" spans="1:25" x14ac:dyDescent="0.35">
      <c r="A123" t="s">
        <v>5401</v>
      </c>
      <c r="B123" t="s">
        <v>5402</v>
      </c>
      <c r="C123" t="s">
        <v>4328</v>
      </c>
      <c r="D123" t="s">
        <v>5887</v>
      </c>
      <c r="E123" t="s">
        <v>5888</v>
      </c>
      <c r="F123" t="s">
        <v>5889</v>
      </c>
      <c r="G123" t="s">
        <v>5890</v>
      </c>
      <c r="H123" t="s">
        <v>5414</v>
      </c>
      <c r="I123" t="s">
        <v>639</v>
      </c>
      <c r="J123" t="s">
        <v>5415</v>
      </c>
      <c r="K123" t="s">
        <v>5416</v>
      </c>
      <c r="L123" t="s">
        <v>5417</v>
      </c>
      <c r="M123" t="s">
        <v>145</v>
      </c>
      <c r="N123" t="s">
        <v>5418</v>
      </c>
      <c r="O123" t="s">
        <v>765</v>
      </c>
      <c r="P123" t="s">
        <v>766</v>
      </c>
      <c r="Q123" t="s">
        <v>5891</v>
      </c>
      <c r="R123" s="19" t="str">
        <f t="shared" si="1"/>
        <v>3</v>
      </c>
      <c r="S123" s="19" t="str">
        <f>IF(M123="","",IF(AND(M123&lt;&gt;'Tabelas auxiliares'!$B$241,M123&lt;&gt;'Tabelas auxiliares'!$B$242,M123&lt;&gt;'Tabelas auxiliares'!$C$241,M123&lt;&gt;'Tabelas auxiliares'!$C$242,M123&lt;&gt;'Tabelas auxiliares'!$D$241,M123&lt;&gt;'Tabelas auxiliares'!$D$242),"FOLHA DE PESSOAL",IF(R123='Tabelas auxiliares'!$A$242,"CUSTEIO",IF(R123='Tabelas auxiliares'!$A$241,"INVESTIMENTO","ERRO - VERIFICAR"))))</f>
        <v>CUSTEIO</v>
      </c>
      <c r="T123" s="30">
        <f>IF(SUM(U123:Y123)=0,"",SUM(U123:Y123))</f>
        <v>3000</v>
      </c>
      <c r="U123" s="37"/>
      <c r="W123" s="37"/>
      <c r="X123" s="37"/>
      <c r="Y123" s="37">
        <v>3000</v>
      </c>
    </row>
    <row r="124" spans="1:25" x14ac:dyDescent="0.35">
      <c r="A124" t="s">
        <v>5401</v>
      </c>
      <c r="B124" t="s">
        <v>5402</v>
      </c>
      <c r="C124" t="s">
        <v>4328</v>
      </c>
      <c r="D124" t="s">
        <v>5892</v>
      </c>
      <c r="E124" t="s">
        <v>5893</v>
      </c>
      <c r="F124" t="s">
        <v>5894</v>
      </c>
      <c r="G124" t="s">
        <v>5895</v>
      </c>
      <c r="H124" t="s">
        <v>5414</v>
      </c>
      <c r="I124" t="s">
        <v>639</v>
      </c>
      <c r="J124" t="s">
        <v>5415</v>
      </c>
      <c r="K124" t="s">
        <v>5416</v>
      </c>
      <c r="L124" t="s">
        <v>5417</v>
      </c>
      <c r="M124" t="s">
        <v>145</v>
      </c>
      <c r="N124" t="s">
        <v>5418</v>
      </c>
      <c r="O124" t="s">
        <v>765</v>
      </c>
      <c r="P124" t="s">
        <v>766</v>
      </c>
      <c r="Q124" t="s">
        <v>5896</v>
      </c>
      <c r="R124" s="19" t="str">
        <f t="shared" si="1"/>
        <v>3</v>
      </c>
      <c r="S124" s="19" t="str">
        <f>IF(M124="","",IF(AND(M124&lt;&gt;'Tabelas auxiliares'!$B$241,M124&lt;&gt;'Tabelas auxiliares'!$B$242,M124&lt;&gt;'Tabelas auxiliares'!$C$241,M124&lt;&gt;'Tabelas auxiliares'!$C$242,M124&lt;&gt;'Tabelas auxiliares'!$D$241,M124&lt;&gt;'Tabelas auxiliares'!$D$242),"FOLHA DE PESSOAL",IF(R124='Tabelas auxiliares'!$A$242,"CUSTEIO",IF(R124='Tabelas auxiliares'!$A$241,"INVESTIMENTO","ERRO - VERIFICAR"))))</f>
        <v>CUSTEIO</v>
      </c>
      <c r="T124" s="30">
        <f>IF(SUM(U124:Y124)=0,"",SUM(U124:Y124))</f>
        <v>1450</v>
      </c>
      <c r="U124" s="37"/>
      <c r="W124" s="37"/>
      <c r="X124" s="37"/>
      <c r="Y124" s="37">
        <v>1450</v>
      </c>
    </row>
    <row r="125" spans="1:25" x14ac:dyDescent="0.35">
      <c r="A125" t="s">
        <v>5401</v>
      </c>
      <c r="B125" t="s">
        <v>5402</v>
      </c>
      <c r="C125" t="s">
        <v>4328</v>
      </c>
      <c r="D125" t="s">
        <v>5897</v>
      </c>
      <c r="E125" t="s">
        <v>5898</v>
      </c>
      <c r="F125" t="s">
        <v>5899</v>
      </c>
      <c r="G125" t="s">
        <v>5900</v>
      </c>
      <c r="H125" t="s">
        <v>5414</v>
      </c>
      <c r="I125" t="s">
        <v>639</v>
      </c>
      <c r="J125" t="s">
        <v>5415</v>
      </c>
      <c r="K125" t="s">
        <v>5416</v>
      </c>
      <c r="L125" t="s">
        <v>5417</v>
      </c>
      <c r="M125" t="s">
        <v>145</v>
      </c>
      <c r="N125" t="s">
        <v>5418</v>
      </c>
      <c r="O125" t="s">
        <v>765</v>
      </c>
      <c r="P125" t="s">
        <v>766</v>
      </c>
      <c r="Q125" t="s">
        <v>5901</v>
      </c>
      <c r="R125" s="19" t="str">
        <f t="shared" si="1"/>
        <v>3</v>
      </c>
      <c r="S125" s="19" t="str">
        <f>IF(M125="","",IF(AND(M125&lt;&gt;'Tabelas auxiliares'!$B$241,M125&lt;&gt;'Tabelas auxiliares'!$B$242,M125&lt;&gt;'Tabelas auxiliares'!$C$241,M125&lt;&gt;'Tabelas auxiliares'!$C$242,M125&lt;&gt;'Tabelas auxiliares'!$D$241,M125&lt;&gt;'Tabelas auxiliares'!$D$242),"FOLHA DE PESSOAL",IF(R125='Tabelas auxiliares'!$A$242,"CUSTEIO",IF(R125='Tabelas auxiliares'!$A$241,"INVESTIMENTO","ERRO - VERIFICAR"))))</f>
        <v>CUSTEIO</v>
      </c>
      <c r="T125" s="30">
        <f>IF(SUM(U125:Y125)=0,"",SUM(U125:Y125))</f>
        <v>2010</v>
      </c>
      <c r="U125" s="37"/>
      <c r="W125" s="37"/>
      <c r="X125" s="37"/>
      <c r="Y125" s="37">
        <v>2010</v>
      </c>
    </row>
    <row r="126" spans="1:25" x14ac:dyDescent="0.35">
      <c r="A126" t="s">
        <v>5401</v>
      </c>
      <c r="B126" t="s">
        <v>5402</v>
      </c>
      <c r="C126" t="s">
        <v>4328</v>
      </c>
      <c r="D126" t="s">
        <v>5902</v>
      </c>
      <c r="E126" t="s">
        <v>5903</v>
      </c>
      <c r="F126" t="s">
        <v>5904</v>
      </c>
      <c r="G126" t="s">
        <v>5563</v>
      </c>
      <c r="H126" t="s">
        <v>5414</v>
      </c>
      <c r="I126" t="s">
        <v>639</v>
      </c>
      <c r="J126" t="s">
        <v>5415</v>
      </c>
      <c r="K126" t="s">
        <v>5416</v>
      </c>
      <c r="L126" t="s">
        <v>5417</v>
      </c>
      <c r="M126" t="s">
        <v>145</v>
      </c>
      <c r="N126" t="s">
        <v>5418</v>
      </c>
      <c r="O126" t="s">
        <v>765</v>
      </c>
      <c r="P126" t="s">
        <v>766</v>
      </c>
      <c r="Q126" t="s">
        <v>5905</v>
      </c>
      <c r="R126" s="19" t="str">
        <f t="shared" si="1"/>
        <v>3</v>
      </c>
      <c r="S126" s="19" t="str">
        <f>IF(M126="","",IF(AND(M126&lt;&gt;'Tabelas auxiliares'!$B$241,M126&lt;&gt;'Tabelas auxiliares'!$B$242,M126&lt;&gt;'Tabelas auxiliares'!$C$241,M126&lt;&gt;'Tabelas auxiliares'!$C$242,M126&lt;&gt;'Tabelas auxiliares'!$D$241,M126&lt;&gt;'Tabelas auxiliares'!$D$242),"FOLHA DE PESSOAL",IF(R126='Tabelas auxiliares'!$A$242,"CUSTEIO",IF(R126='Tabelas auxiliares'!$A$241,"INVESTIMENTO","ERRO - VERIFICAR"))))</f>
        <v>CUSTEIO</v>
      </c>
      <c r="T126" s="30">
        <f>IF(SUM(U126:Y126)=0,"",SUM(U126:Y126))</f>
        <v>1200</v>
      </c>
      <c r="U126" s="37"/>
      <c r="W126" s="37"/>
      <c r="X126" s="37"/>
      <c r="Y126" s="37">
        <v>1200</v>
      </c>
    </row>
    <row r="127" spans="1:25" x14ac:dyDescent="0.35">
      <c r="A127" t="s">
        <v>5401</v>
      </c>
      <c r="B127" t="s">
        <v>5402</v>
      </c>
      <c r="C127" t="s">
        <v>1736</v>
      </c>
      <c r="D127" t="s">
        <v>5906</v>
      </c>
      <c r="E127" t="s">
        <v>5907</v>
      </c>
      <c r="F127" t="s">
        <v>5908</v>
      </c>
      <c r="G127" t="s">
        <v>5909</v>
      </c>
      <c r="H127" t="s">
        <v>5414</v>
      </c>
      <c r="I127" t="s">
        <v>639</v>
      </c>
      <c r="J127" t="s">
        <v>5415</v>
      </c>
      <c r="K127" t="s">
        <v>5416</v>
      </c>
      <c r="L127" t="s">
        <v>5417</v>
      </c>
      <c r="M127" t="s">
        <v>145</v>
      </c>
      <c r="N127" t="s">
        <v>5418</v>
      </c>
      <c r="O127" t="s">
        <v>765</v>
      </c>
      <c r="P127" t="s">
        <v>766</v>
      </c>
      <c r="Q127" t="s">
        <v>5910</v>
      </c>
      <c r="R127" s="19" t="str">
        <f t="shared" si="1"/>
        <v>3</v>
      </c>
      <c r="S127" s="19" t="str">
        <f>IF(M127="","",IF(AND(M127&lt;&gt;'Tabelas auxiliares'!$B$241,M127&lt;&gt;'Tabelas auxiliares'!$B$242,M127&lt;&gt;'Tabelas auxiliares'!$C$241,M127&lt;&gt;'Tabelas auxiliares'!$C$242,M127&lt;&gt;'Tabelas auxiliares'!$D$241,M127&lt;&gt;'Tabelas auxiliares'!$D$242),"FOLHA DE PESSOAL",IF(R127='Tabelas auxiliares'!$A$242,"CUSTEIO",IF(R127='Tabelas auxiliares'!$A$241,"INVESTIMENTO","ERRO - VERIFICAR"))))</f>
        <v>CUSTEIO</v>
      </c>
      <c r="T127" s="30">
        <f>IF(SUM(U127:Y127)=0,"",SUM(U127:Y127))</f>
        <v>2057</v>
      </c>
      <c r="U127" s="37"/>
      <c r="W127" s="37"/>
      <c r="X127" s="37"/>
      <c r="Y127" s="37">
        <v>2057</v>
      </c>
    </row>
    <row r="128" spans="1:25" x14ac:dyDescent="0.35">
      <c r="A128" t="s">
        <v>5401</v>
      </c>
      <c r="B128" t="s">
        <v>5402</v>
      </c>
      <c r="C128" t="s">
        <v>1736</v>
      </c>
      <c r="D128" t="s">
        <v>5911</v>
      </c>
      <c r="E128" t="s">
        <v>5912</v>
      </c>
      <c r="F128" t="s">
        <v>5913</v>
      </c>
      <c r="G128" t="s">
        <v>5558</v>
      </c>
      <c r="H128" t="s">
        <v>5414</v>
      </c>
      <c r="I128" t="s">
        <v>639</v>
      </c>
      <c r="J128" t="s">
        <v>5415</v>
      </c>
      <c r="K128" t="s">
        <v>5416</v>
      </c>
      <c r="L128" t="s">
        <v>5417</v>
      </c>
      <c r="M128" t="s">
        <v>145</v>
      </c>
      <c r="N128" t="s">
        <v>5418</v>
      </c>
      <c r="O128" t="s">
        <v>765</v>
      </c>
      <c r="P128" t="s">
        <v>766</v>
      </c>
      <c r="Q128" t="s">
        <v>5914</v>
      </c>
      <c r="R128" s="19" t="str">
        <f t="shared" si="1"/>
        <v>3</v>
      </c>
      <c r="S128" s="19" t="str">
        <f>IF(M128="","",IF(AND(M128&lt;&gt;'Tabelas auxiliares'!$B$241,M128&lt;&gt;'Tabelas auxiliares'!$B$242,M128&lt;&gt;'Tabelas auxiliares'!$C$241,M128&lt;&gt;'Tabelas auxiliares'!$C$242,M128&lt;&gt;'Tabelas auxiliares'!$D$241,M128&lt;&gt;'Tabelas auxiliares'!$D$242),"FOLHA DE PESSOAL",IF(R128='Tabelas auxiliares'!$A$242,"CUSTEIO",IF(R128='Tabelas auxiliares'!$A$241,"INVESTIMENTO","ERRO - VERIFICAR"))))</f>
        <v>CUSTEIO</v>
      </c>
      <c r="T128" s="30">
        <f>IF(SUM(U128:Y128)=0,"",SUM(U128:Y128))</f>
        <v>1700</v>
      </c>
      <c r="U128" s="37"/>
      <c r="W128" s="37"/>
      <c r="X128" s="37"/>
      <c r="Y128" s="37">
        <v>1700</v>
      </c>
    </row>
    <row r="129" spans="1:25" x14ac:dyDescent="0.35">
      <c r="A129" t="s">
        <v>5401</v>
      </c>
      <c r="B129" t="s">
        <v>5402</v>
      </c>
      <c r="C129" t="s">
        <v>1736</v>
      </c>
      <c r="D129" t="s">
        <v>5915</v>
      </c>
      <c r="E129" t="s">
        <v>5916</v>
      </c>
      <c r="F129" t="s">
        <v>5917</v>
      </c>
      <c r="G129" t="s">
        <v>5918</v>
      </c>
      <c r="H129" t="s">
        <v>5414</v>
      </c>
      <c r="I129" t="s">
        <v>639</v>
      </c>
      <c r="J129" t="s">
        <v>5415</v>
      </c>
      <c r="K129" t="s">
        <v>5416</v>
      </c>
      <c r="L129" t="s">
        <v>5417</v>
      </c>
      <c r="M129" t="s">
        <v>145</v>
      </c>
      <c r="N129" t="s">
        <v>5418</v>
      </c>
      <c r="O129" t="s">
        <v>765</v>
      </c>
      <c r="P129" t="s">
        <v>766</v>
      </c>
      <c r="Q129" t="s">
        <v>5919</v>
      </c>
      <c r="R129" s="19" t="str">
        <f t="shared" si="1"/>
        <v>3</v>
      </c>
      <c r="S129" s="19" t="str">
        <f>IF(M129="","",IF(AND(M129&lt;&gt;'Tabelas auxiliares'!$B$241,M129&lt;&gt;'Tabelas auxiliares'!$B$242,M129&lt;&gt;'Tabelas auxiliares'!$C$241,M129&lt;&gt;'Tabelas auxiliares'!$C$242,M129&lt;&gt;'Tabelas auxiliares'!$D$241,M129&lt;&gt;'Tabelas auxiliares'!$D$242),"FOLHA DE PESSOAL",IF(R129='Tabelas auxiliares'!$A$242,"CUSTEIO",IF(R129='Tabelas auxiliares'!$A$241,"INVESTIMENTO","ERRO - VERIFICAR"))))</f>
        <v>CUSTEIO</v>
      </c>
      <c r="T129" s="30">
        <f>IF(SUM(U129:Y129)=0,"",SUM(U129:Y129))</f>
        <v>1700</v>
      </c>
      <c r="U129" s="37"/>
      <c r="W129" s="37"/>
      <c r="X129" s="37"/>
      <c r="Y129" s="37">
        <v>1700</v>
      </c>
    </row>
    <row r="130" spans="1:25" x14ac:dyDescent="0.35">
      <c r="A130" t="s">
        <v>5401</v>
      </c>
      <c r="B130" t="s">
        <v>5402</v>
      </c>
      <c r="C130" t="s">
        <v>1736</v>
      </c>
      <c r="D130" t="s">
        <v>5920</v>
      </c>
      <c r="E130" t="s">
        <v>5921</v>
      </c>
      <c r="F130" t="s">
        <v>5922</v>
      </c>
      <c r="G130" t="s">
        <v>5923</v>
      </c>
      <c r="H130" t="s">
        <v>5414</v>
      </c>
      <c r="I130" t="s">
        <v>639</v>
      </c>
      <c r="J130" t="s">
        <v>5415</v>
      </c>
      <c r="K130" t="s">
        <v>5416</v>
      </c>
      <c r="L130" t="s">
        <v>5417</v>
      </c>
      <c r="M130" t="s">
        <v>145</v>
      </c>
      <c r="N130" t="s">
        <v>5418</v>
      </c>
      <c r="O130" t="s">
        <v>765</v>
      </c>
      <c r="P130" t="s">
        <v>766</v>
      </c>
      <c r="Q130" t="s">
        <v>5924</v>
      </c>
      <c r="R130" s="19" t="str">
        <f t="shared" si="1"/>
        <v>3</v>
      </c>
      <c r="S130" s="19" t="str">
        <f>IF(M130="","",IF(AND(M130&lt;&gt;'Tabelas auxiliares'!$B$241,M130&lt;&gt;'Tabelas auxiliares'!$B$242,M130&lt;&gt;'Tabelas auxiliares'!$C$241,M130&lt;&gt;'Tabelas auxiliares'!$C$242,M130&lt;&gt;'Tabelas auxiliares'!$D$241,M130&lt;&gt;'Tabelas auxiliares'!$D$242),"FOLHA DE PESSOAL",IF(R130='Tabelas auxiliares'!$A$242,"CUSTEIO",IF(R130='Tabelas auxiliares'!$A$241,"INVESTIMENTO","ERRO - VERIFICAR"))))</f>
        <v>CUSTEIO</v>
      </c>
      <c r="T130" s="30">
        <f>IF(SUM(U130:Y130)=0,"",SUM(U130:Y130))</f>
        <v>230</v>
      </c>
      <c r="U130" s="37"/>
      <c r="W130" s="37"/>
      <c r="X130" s="37"/>
      <c r="Y130" s="37">
        <v>230</v>
      </c>
    </row>
    <row r="131" spans="1:25" x14ac:dyDescent="0.35">
      <c r="A131" t="s">
        <v>5401</v>
      </c>
      <c r="B131" t="s">
        <v>5402</v>
      </c>
      <c r="C131" t="s">
        <v>1736</v>
      </c>
      <c r="D131" t="s">
        <v>5925</v>
      </c>
      <c r="E131" t="s">
        <v>5926</v>
      </c>
      <c r="F131" t="s">
        <v>5927</v>
      </c>
      <c r="G131" t="s">
        <v>5928</v>
      </c>
      <c r="H131" t="s">
        <v>5414</v>
      </c>
      <c r="I131" t="s">
        <v>639</v>
      </c>
      <c r="J131" t="s">
        <v>5415</v>
      </c>
      <c r="K131" t="s">
        <v>5416</v>
      </c>
      <c r="L131" t="s">
        <v>5417</v>
      </c>
      <c r="M131" t="s">
        <v>145</v>
      </c>
      <c r="N131" t="s">
        <v>5418</v>
      </c>
      <c r="O131" t="s">
        <v>765</v>
      </c>
      <c r="P131" t="s">
        <v>766</v>
      </c>
      <c r="Q131" t="s">
        <v>5929</v>
      </c>
      <c r="R131" s="19" t="str">
        <f t="shared" si="1"/>
        <v>3</v>
      </c>
      <c r="S131" s="19" t="str">
        <f>IF(M131="","",IF(AND(M131&lt;&gt;'Tabelas auxiliares'!$B$241,M131&lt;&gt;'Tabelas auxiliares'!$B$242,M131&lt;&gt;'Tabelas auxiliares'!$C$241,M131&lt;&gt;'Tabelas auxiliares'!$C$242,M131&lt;&gt;'Tabelas auxiliares'!$D$241,M131&lt;&gt;'Tabelas auxiliares'!$D$242),"FOLHA DE PESSOAL",IF(R131='Tabelas auxiliares'!$A$242,"CUSTEIO",IF(R131='Tabelas auxiliares'!$A$241,"INVESTIMENTO","ERRO - VERIFICAR"))))</f>
        <v>CUSTEIO</v>
      </c>
      <c r="T131" s="30">
        <f>IF(SUM(U131:Y131)=0,"",SUM(U131:Y131))</f>
        <v>4509</v>
      </c>
      <c r="U131" s="37"/>
      <c r="W131" s="37"/>
      <c r="X131" s="37"/>
      <c r="Y131" s="37">
        <v>4509</v>
      </c>
    </row>
    <row r="132" spans="1:25" x14ac:dyDescent="0.35">
      <c r="A132" t="s">
        <v>5401</v>
      </c>
      <c r="B132" t="s">
        <v>5402</v>
      </c>
      <c r="C132" t="s">
        <v>1736</v>
      </c>
      <c r="D132" t="s">
        <v>5930</v>
      </c>
      <c r="E132" t="s">
        <v>5931</v>
      </c>
      <c r="F132" t="s">
        <v>5932</v>
      </c>
      <c r="G132" t="s">
        <v>5933</v>
      </c>
      <c r="H132" t="s">
        <v>5414</v>
      </c>
      <c r="I132" t="s">
        <v>639</v>
      </c>
      <c r="J132" t="s">
        <v>5415</v>
      </c>
      <c r="K132" t="s">
        <v>5416</v>
      </c>
      <c r="L132" t="s">
        <v>5417</v>
      </c>
      <c r="M132" t="s">
        <v>145</v>
      </c>
      <c r="N132" t="s">
        <v>5418</v>
      </c>
      <c r="O132" t="s">
        <v>765</v>
      </c>
      <c r="P132" t="s">
        <v>766</v>
      </c>
      <c r="Q132" t="s">
        <v>5934</v>
      </c>
      <c r="R132" s="19" t="str">
        <f t="shared" ref="R132:R195" si="2">LEFT(O132,1)</f>
        <v>3</v>
      </c>
      <c r="S132" s="19" t="str">
        <f>IF(M132="","",IF(AND(M132&lt;&gt;'Tabelas auxiliares'!$B$241,M132&lt;&gt;'Tabelas auxiliares'!$B$242,M132&lt;&gt;'Tabelas auxiliares'!$C$241,M132&lt;&gt;'Tabelas auxiliares'!$C$242,M132&lt;&gt;'Tabelas auxiliares'!$D$241,M132&lt;&gt;'Tabelas auxiliares'!$D$242),"FOLHA DE PESSOAL",IF(R132='Tabelas auxiliares'!$A$242,"CUSTEIO",IF(R132='Tabelas auxiliares'!$A$241,"INVESTIMENTO","ERRO - VERIFICAR"))))</f>
        <v>CUSTEIO</v>
      </c>
      <c r="T132" s="30">
        <f>IF(SUM(U132:Y132)=0,"",SUM(U132:Y132))</f>
        <v>797</v>
      </c>
      <c r="U132" s="37"/>
      <c r="W132" s="37"/>
      <c r="X132" s="37"/>
      <c r="Y132" s="37">
        <v>797</v>
      </c>
    </row>
    <row r="133" spans="1:25" x14ac:dyDescent="0.35">
      <c r="A133" t="s">
        <v>5401</v>
      </c>
      <c r="B133" t="s">
        <v>5402</v>
      </c>
      <c r="C133" t="s">
        <v>1736</v>
      </c>
      <c r="D133" t="s">
        <v>5935</v>
      </c>
      <c r="E133" t="s">
        <v>5936</v>
      </c>
      <c r="F133" t="s">
        <v>5937</v>
      </c>
      <c r="G133" t="s">
        <v>5938</v>
      </c>
      <c r="H133" t="s">
        <v>5414</v>
      </c>
      <c r="I133" t="s">
        <v>639</v>
      </c>
      <c r="J133" t="s">
        <v>5415</v>
      </c>
      <c r="K133" t="s">
        <v>5416</v>
      </c>
      <c r="L133" t="s">
        <v>5417</v>
      </c>
      <c r="M133" t="s">
        <v>145</v>
      </c>
      <c r="N133" t="s">
        <v>5418</v>
      </c>
      <c r="O133" t="s">
        <v>765</v>
      </c>
      <c r="P133" t="s">
        <v>766</v>
      </c>
      <c r="Q133" t="s">
        <v>5939</v>
      </c>
      <c r="R133" s="19" t="str">
        <f t="shared" si="2"/>
        <v>3</v>
      </c>
      <c r="S133" s="19" t="str">
        <f>IF(M133="","",IF(AND(M133&lt;&gt;'Tabelas auxiliares'!$B$241,M133&lt;&gt;'Tabelas auxiliares'!$B$242,M133&lt;&gt;'Tabelas auxiliares'!$C$241,M133&lt;&gt;'Tabelas auxiliares'!$C$242,M133&lt;&gt;'Tabelas auxiliares'!$D$241,M133&lt;&gt;'Tabelas auxiliares'!$D$242),"FOLHA DE PESSOAL",IF(R133='Tabelas auxiliares'!$A$242,"CUSTEIO",IF(R133='Tabelas auxiliares'!$A$241,"INVESTIMENTO","ERRO - VERIFICAR"))))</f>
        <v>CUSTEIO</v>
      </c>
      <c r="T133" s="30">
        <f>IF(SUM(U133:Y133)=0,"",SUM(U133:Y133))</f>
        <v>450</v>
      </c>
      <c r="U133" s="37"/>
      <c r="W133" s="37"/>
      <c r="X133" s="37"/>
      <c r="Y133" s="37">
        <v>450</v>
      </c>
    </row>
    <row r="134" spans="1:25" x14ac:dyDescent="0.35">
      <c r="A134" t="s">
        <v>5401</v>
      </c>
      <c r="B134" t="s">
        <v>5402</v>
      </c>
      <c r="C134" t="s">
        <v>1736</v>
      </c>
      <c r="D134" t="s">
        <v>5940</v>
      </c>
      <c r="E134" t="s">
        <v>5941</v>
      </c>
      <c r="F134" t="s">
        <v>5942</v>
      </c>
      <c r="G134" t="s">
        <v>5943</v>
      </c>
      <c r="H134" t="s">
        <v>5414</v>
      </c>
      <c r="I134" t="s">
        <v>639</v>
      </c>
      <c r="J134" t="s">
        <v>5415</v>
      </c>
      <c r="K134" t="s">
        <v>5416</v>
      </c>
      <c r="L134" t="s">
        <v>5417</v>
      </c>
      <c r="M134" t="s">
        <v>145</v>
      </c>
      <c r="N134" t="s">
        <v>5418</v>
      </c>
      <c r="O134" t="s">
        <v>765</v>
      </c>
      <c r="P134" t="s">
        <v>766</v>
      </c>
      <c r="Q134" t="s">
        <v>5944</v>
      </c>
      <c r="R134" s="19" t="str">
        <f t="shared" si="2"/>
        <v>3</v>
      </c>
      <c r="S134" s="19" t="str">
        <f>IF(M134="","",IF(AND(M134&lt;&gt;'Tabelas auxiliares'!$B$241,M134&lt;&gt;'Tabelas auxiliares'!$B$242,M134&lt;&gt;'Tabelas auxiliares'!$C$241,M134&lt;&gt;'Tabelas auxiliares'!$C$242,M134&lt;&gt;'Tabelas auxiliares'!$D$241,M134&lt;&gt;'Tabelas auxiliares'!$D$242),"FOLHA DE PESSOAL",IF(R134='Tabelas auxiliares'!$A$242,"CUSTEIO",IF(R134='Tabelas auxiliares'!$A$241,"INVESTIMENTO","ERRO - VERIFICAR"))))</f>
        <v>CUSTEIO</v>
      </c>
      <c r="T134" s="30">
        <f>IF(SUM(U134:Y134)=0,"",SUM(U134:Y134))</f>
        <v>2200</v>
      </c>
      <c r="U134" s="37"/>
      <c r="W134" s="37"/>
      <c r="X134" s="37"/>
      <c r="Y134" s="37">
        <v>2200</v>
      </c>
    </row>
    <row r="135" spans="1:25" x14ac:dyDescent="0.35">
      <c r="A135" t="s">
        <v>5401</v>
      </c>
      <c r="B135" t="s">
        <v>5402</v>
      </c>
      <c r="C135" t="s">
        <v>1736</v>
      </c>
      <c r="D135" t="s">
        <v>5945</v>
      </c>
      <c r="E135" t="s">
        <v>5946</v>
      </c>
      <c r="F135" t="s">
        <v>5947</v>
      </c>
      <c r="G135" t="s">
        <v>5948</v>
      </c>
      <c r="H135" t="s">
        <v>5414</v>
      </c>
      <c r="I135" t="s">
        <v>639</v>
      </c>
      <c r="J135" t="s">
        <v>5415</v>
      </c>
      <c r="K135" t="s">
        <v>5416</v>
      </c>
      <c r="L135" t="s">
        <v>5417</v>
      </c>
      <c r="M135" t="s">
        <v>145</v>
      </c>
      <c r="N135" t="s">
        <v>5418</v>
      </c>
      <c r="O135" t="s">
        <v>765</v>
      </c>
      <c r="P135" t="s">
        <v>766</v>
      </c>
      <c r="Q135" t="s">
        <v>5949</v>
      </c>
      <c r="R135" s="19" t="str">
        <f t="shared" si="2"/>
        <v>3</v>
      </c>
      <c r="S135" s="19" t="str">
        <f>IF(M135="","",IF(AND(M135&lt;&gt;'Tabelas auxiliares'!$B$241,M135&lt;&gt;'Tabelas auxiliares'!$B$242,M135&lt;&gt;'Tabelas auxiliares'!$C$241,M135&lt;&gt;'Tabelas auxiliares'!$C$242,M135&lt;&gt;'Tabelas auxiliares'!$D$241,M135&lt;&gt;'Tabelas auxiliares'!$D$242),"FOLHA DE PESSOAL",IF(R135='Tabelas auxiliares'!$A$242,"CUSTEIO",IF(R135='Tabelas auxiliares'!$A$241,"INVESTIMENTO","ERRO - VERIFICAR"))))</f>
        <v>CUSTEIO</v>
      </c>
      <c r="T135" s="30">
        <f>IF(SUM(U135:Y135)=0,"",SUM(U135:Y135))</f>
        <v>2490</v>
      </c>
      <c r="U135" s="37"/>
      <c r="W135" s="37"/>
      <c r="X135" s="37"/>
      <c r="Y135" s="37">
        <v>2490</v>
      </c>
    </row>
    <row r="136" spans="1:25" x14ac:dyDescent="0.35">
      <c r="A136" t="s">
        <v>5401</v>
      </c>
      <c r="B136" t="s">
        <v>5402</v>
      </c>
      <c r="C136" t="s">
        <v>1736</v>
      </c>
      <c r="D136" t="s">
        <v>5950</v>
      </c>
      <c r="E136" t="s">
        <v>5951</v>
      </c>
      <c r="F136" t="s">
        <v>5952</v>
      </c>
      <c r="G136" t="s">
        <v>5953</v>
      </c>
      <c r="H136" t="s">
        <v>5414</v>
      </c>
      <c r="I136" t="s">
        <v>639</v>
      </c>
      <c r="J136" t="s">
        <v>5415</v>
      </c>
      <c r="K136" t="s">
        <v>5416</v>
      </c>
      <c r="L136" t="s">
        <v>5417</v>
      </c>
      <c r="M136" t="s">
        <v>145</v>
      </c>
      <c r="N136" t="s">
        <v>5418</v>
      </c>
      <c r="O136" t="s">
        <v>765</v>
      </c>
      <c r="P136" t="s">
        <v>766</v>
      </c>
      <c r="Q136" t="s">
        <v>5954</v>
      </c>
      <c r="R136" s="19" t="str">
        <f t="shared" si="2"/>
        <v>3</v>
      </c>
      <c r="S136" s="19" t="str">
        <f>IF(M136="","",IF(AND(M136&lt;&gt;'Tabelas auxiliares'!$B$241,M136&lt;&gt;'Tabelas auxiliares'!$B$242,M136&lt;&gt;'Tabelas auxiliares'!$C$241,M136&lt;&gt;'Tabelas auxiliares'!$C$242,M136&lt;&gt;'Tabelas auxiliares'!$D$241,M136&lt;&gt;'Tabelas auxiliares'!$D$242),"FOLHA DE PESSOAL",IF(R136='Tabelas auxiliares'!$A$242,"CUSTEIO",IF(R136='Tabelas auxiliares'!$A$241,"INVESTIMENTO","ERRO - VERIFICAR"))))</f>
        <v>CUSTEIO</v>
      </c>
      <c r="T136" s="30">
        <f>IF(SUM(U136:Y136)=0,"",SUM(U136:Y136))</f>
        <v>1320</v>
      </c>
      <c r="U136" s="37"/>
      <c r="W136" s="37"/>
      <c r="X136" s="37"/>
      <c r="Y136" s="37">
        <v>1320</v>
      </c>
    </row>
    <row r="137" spans="1:25" x14ac:dyDescent="0.35">
      <c r="A137" t="s">
        <v>5401</v>
      </c>
      <c r="B137" t="s">
        <v>5402</v>
      </c>
      <c r="C137" t="s">
        <v>1736</v>
      </c>
      <c r="D137" t="s">
        <v>5955</v>
      </c>
      <c r="E137" t="s">
        <v>5956</v>
      </c>
      <c r="F137" t="s">
        <v>5957</v>
      </c>
      <c r="G137" t="s">
        <v>5958</v>
      </c>
      <c r="H137" t="s">
        <v>5414</v>
      </c>
      <c r="I137" t="s">
        <v>639</v>
      </c>
      <c r="J137" t="s">
        <v>5415</v>
      </c>
      <c r="K137" t="s">
        <v>5416</v>
      </c>
      <c r="L137" t="s">
        <v>5417</v>
      </c>
      <c r="M137" t="s">
        <v>145</v>
      </c>
      <c r="N137" t="s">
        <v>5418</v>
      </c>
      <c r="O137" t="s">
        <v>765</v>
      </c>
      <c r="P137" t="s">
        <v>766</v>
      </c>
      <c r="Q137" t="s">
        <v>5959</v>
      </c>
      <c r="R137" s="19" t="str">
        <f t="shared" si="2"/>
        <v>3</v>
      </c>
      <c r="S137" s="19" t="str">
        <f>IF(M137="","",IF(AND(M137&lt;&gt;'Tabelas auxiliares'!$B$241,M137&lt;&gt;'Tabelas auxiliares'!$B$242,M137&lt;&gt;'Tabelas auxiliares'!$C$241,M137&lt;&gt;'Tabelas auxiliares'!$C$242,M137&lt;&gt;'Tabelas auxiliares'!$D$241,M137&lt;&gt;'Tabelas auxiliares'!$D$242),"FOLHA DE PESSOAL",IF(R137='Tabelas auxiliares'!$A$242,"CUSTEIO",IF(R137='Tabelas auxiliares'!$A$241,"INVESTIMENTO","ERRO - VERIFICAR"))))</f>
        <v>CUSTEIO</v>
      </c>
      <c r="T137" s="30">
        <f>IF(SUM(U137:Y137)=0,"",SUM(U137:Y137))</f>
        <v>4250</v>
      </c>
      <c r="U137" s="37"/>
      <c r="W137" s="37"/>
      <c r="X137" s="37"/>
      <c r="Y137" s="37">
        <v>4250</v>
      </c>
    </row>
    <row r="138" spans="1:25" x14ac:dyDescent="0.35">
      <c r="A138" t="s">
        <v>5401</v>
      </c>
      <c r="B138" t="s">
        <v>5402</v>
      </c>
      <c r="C138" t="s">
        <v>1736</v>
      </c>
      <c r="D138" t="s">
        <v>5960</v>
      </c>
      <c r="E138" t="s">
        <v>5961</v>
      </c>
      <c r="F138" t="s">
        <v>5962</v>
      </c>
      <c r="G138" t="s">
        <v>5963</v>
      </c>
      <c r="H138" t="s">
        <v>5414</v>
      </c>
      <c r="I138" t="s">
        <v>639</v>
      </c>
      <c r="J138" t="s">
        <v>5415</v>
      </c>
      <c r="K138" t="s">
        <v>5416</v>
      </c>
      <c r="L138" t="s">
        <v>5417</v>
      </c>
      <c r="M138" t="s">
        <v>145</v>
      </c>
      <c r="N138" t="s">
        <v>5418</v>
      </c>
      <c r="O138" t="s">
        <v>765</v>
      </c>
      <c r="P138" t="s">
        <v>766</v>
      </c>
      <c r="Q138" t="s">
        <v>5964</v>
      </c>
      <c r="R138" s="19" t="str">
        <f t="shared" si="2"/>
        <v>3</v>
      </c>
      <c r="S138" s="19" t="str">
        <f>IF(M138="","",IF(AND(M138&lt;&gt;'Tabelas auxiliares'!$B$241,M138&lt;&gt;'Tabelas auxiliares'!$B$242,M138&lt;&gt;'Tabelas auxiliares'!$C$241,M138&lt;&gt;'Tabelas auxiliares'!$C$242,M138&lt;&gt;'Tabelas auxiliares'!$D$241,M138&lt;&gt;'Tabelas auxiliares'!$D$242),"FOLHA DE PESSOAL",IF(R138='Tabelas auxiliares'!$A$242,"CUSTEIO",IF(R138='Tabelas auxiliares'!$A$241,"INVESTIMENTO","ERRO - VERIFICAR"))))</f>
        <v>CUSTEIO</v>
      </c>
      <c r="T138" s="30">
        <f>IF(SUM(U138:Y138)=0,"",SUM(U138:Y138))</f>
        <v>1730</v>
      </c>
      <c r="U138" s="37"/>
      <c r="W138" s="37"/>
      <c r="X138" s="37"/>
      <c r="Y138" s="37">
        <v>1730</v>
      </c>
    </row>
    <row r="139" spans="1:25" x14ac:dyDescent="0.35">
      <c r="A139" t="s">
        <v>5401</v>
      </c>
      <c r="B139" t="s">
        <v>5402</v>
      </c>
      <c r="C139" t="s">
        <v>1736</v>
      </c>
      <c r="D139" t="s">
        <v>5965</v>
      </c>
      <c r="E139" t="s">
        <v>5966</v>
      </c>
      <c r="F139" t="s">
        <v>5967</v>
      </c>
      <c r="G139" t="s">
        <v>5968</v>
      </c>
      <c r="H139" t="s">
        <v>5414</v>
      </c>
      <c r="I139" t="s">
        <v>639</v>
      </c>
      <c r="J139" t="s">
        <v>5415</v>
      </c>
      <c r="K139" t="s">
        <v>5416</v>
      </c>
      <c r="L139" t="s">
        <v>5417</v>
      </c>
      <c r="M139" t="s">
        <v>145</v>
      </c>
      <c r="N139" t="s">
        <v>5418</v>
      </c>
      <c r="O139" t="s">
        <v>765</v>
      </c>
      <c r="P139" t="s">
        <v>766</v>
      </c>
      <c r="Q139" t="s">
        <v>5969</v>
      </c>
      <c r="R139" s="19" t="str">
        <f t="shared" si="2"/>
        <v>3</v>
      </c>
      <c r="S139" s="19" t="str">
        <f>IF(M139="","",IF(AND(M139&lt;&gt;'Tabelas auxiliares'!$B$241,M139&lt;&gt;'Tabelas auxiliares'!$B$242,M139&lt;&gt;'Tabelas auxiliares'!$C$241,M139&lt;&gt;'Tabelas auxiliares'!$C$242,M139&lt;&gt;'Tabelas auxiliares'!$D$241,M139&lt;&gt;'Tabelas auxiliares'!$D$242),"FOLHA DE PESSOAL",IF(R139='Tabelas auxiliares'!$A$242,"CUSTEIO",IF(R139='Tabelas auxiliares'!$A$241,"INVESTIMENTO","ERRO - VERIFICAR"))))</f>
        <v>CUSTEIO</v>
      </c>
      <c r="T139" s="30">
        <f>IF(SUM(U139:Y139)=0,"",SUM(U139:Y139))</f>
        <v>1520</v>
      </c>
      <c r="U139" s="37"/>
      <c r="W139" s="37"/>
      <c r="X139" s="37"/>
      <c r="Y139" s="37">
        <v>1520</v>
      </c>
    </row>
    <row r="140" spans="1:25" x14ac:dyDescent="0.35">
      <c r="A140" t="s">
        <v>5401</v>
      </c>
      <c r="B140" t="s">
        <v>5402</v>
      </c>
      <c r="C140" t="s">
        <v>1736</v>
      </c>
      <c r="D140" t="s">
        <v>5970</v>
      </c>
      <c r="E140" t="s">
        <v>5971</v>
      </c>
      <c r="F140" t="s">
        <v>5972</v>
      </c>
      <c r="G140" t="s">
        <v>5973</v>
      </c>
      <c r="H140" t="s">
        <v>5414</v>
      </c>
      <c r="I140" t="s">
        <v>639</v>
      </c>
      <c r="J140" t="s">
        <v>5415</v>
      </c>
      <c r="K140" t="s">
        <v>5416</v>
      </c>
      <c r="L140" t="s">
        <v>5417</v>
      </c>
      <c r="M140" t="s">
        <v>145</v>
      </c>
      <c r="N140" t="s">
        <v>5418</v>
      </c>
      <c r="O140" t="s">
        <v>765</v>
      </c>
      <c r="P140" t="s">
        <v>766</v>
      </c>
      <c r="Q140" t="s">
        <v>5974</v>
      </c>
      <c r="R140" s="19" t="str">
        <f t="shared" si="2"/>
        <v>3</v>
      </c>
      <c r="S140" s="19" t="str">
        <f>IF(M140="","",IF(AND(M140&lt;&gt;'Tabelas auxiliares'!$B$241,M140&lt;&gt;'Tabelas auxiliares'!$B$242,M140&lt;&gt;'Tabelas auxiliares'!$C$241,M140&lt;&gt;'Tabelas auxiliares'!$C$242,M140&lt;&gt;'Tabelas auxiliares'!$D$241,M140&lt;&gt;'Tabelas auxiliares'!$D$242),"FOLHA DE PESSOAL",IF(R140='Tabelas auxiliares'!$A$242,"CUSTEIO",IF(R140='Tabelas auxiliares'!$A$241,"INVESTIMENTO","ERRO - VERIFICAR"))))</f>
        <v>CUSTEIO</v>
      </c>
      <c r="T140" s="30">
        <f>IF(SUM(U140:Y140)=0,"",SUM(U140:Y140))</f>
        <v>2510</v>
      </c>
      <c r="U140" s="37"/>
      <c r="W140" s="37"/>
      <c r="X140" s="37"/>
      <c r="Y140" s="37">
        <v>2510</v>
      </c>
    </row>
    <row r="141" spans="1:25" x14ac:dyDescent="0.35">
      <c r="A141" t="s">
        <v>5401</v>
      </c>
      <c r="B141" t="s">
        <v>5402</v>
      </c>
      <c r="C141" t="s">
        <v>1736</v>
      </c>
      <c r="D141" t="s">
        <v>5975</v>
      </c>
      <c r="E141" t="s">
        <v>5976</v>
      </c>
      <c r="F141" t="s">
        <v>5977</v>
      </c>
      <c r="G141" t="s">
        <v>5978</v>
      </c>
      <c r="H141" t="s">
        <v>5414</v>
      </c>
      <c r="I141" t="s">
        <v>639</v>
      </c>
      <c r="J141" t="s">
        <v>5415</v>
      </c>
      <c r="K141" t="s">
        <v>5416</v>
      </c>
      <c r="L141" t="s">
        <v>5417</v>
      </c>
      <c r="M141" t="s">
        <v>145</v>
      </c>
      <c r="N141" t="s">
        <v>5418</v>
      </c>
      <c r="O141" t="s">
        <v>765</v>
      </c>
      <c r="P141" t="s">
        <v>766</v>
      </c>
      <c r="Q141" t="s">
        <v>5979</v>
      </c>
      <c r="R141" s="19" t="str">
        <f t="shared" si="2"/>
        <v>3</v>
      </c>
      <c r="S141" s="19" t="str">
        <f>IF(M141="","",IF(AND(M141&lt;&gt;'Tabelas auxiliares'!$B$241,M141&lt;&gt;'Tabelas auxiliares'!$B$242,M141&lt;&gt;'Tabelas auxiliares'!$C$241,M141&lt;&gt;'Tabelas auxiliares'!$C$242,M141&lt;&gt;'Tabelas auxiliares'!$D$241,M141&lt;&gt;'Tabelas auxiliares'!$D$242),"FOLHA DE PESSOAL",IF(R141='Tabelas auxiliares'!$A$242,"CUSTEIO",IF(R141='Tabelas auxiliares'!$A$241,"INVESTIMENTO","ERRO - VERIFICAR"))))</f>
        <v>CUSTEIO</v>
      </c>
      <c r="T141" s="30">
        <f>IF(SUM(U141:Y141)=0,"",SUM(U141:Y141))</f>
        <v>3653</v>
      </c>
      <c r="U141" s="37"/>
      <c r="W141" s="37"/>
      <c r="X141" s="37"/>
      <c r="Y141" s="37">
        <v>3653</v>
      </c>
    </row>
    <row r="142" spans="1:25" x14ac:dyDescent="0.35">
      <c r="A142" t="s">
        <v>5401</v>
      </c>
      <c r="B142" t="s">
        <v>5402</v>
      </c>
      <c r="C142" t="s">
        <v>1736</v>
      </c>
      <c r="D142" t="s">
        <v>5980</v>
      </c>
      <c r="E142" t="s">
        <v>5981</v>
      </c>
      <c r="F142" t="s">
        <v>5982</v>
      </c>
      <c r="G142" t="s">
        <v>5983</v>
      </c>
      <c r="H142" t="s">
        <v>5414</v>
      </c>
      <c r="I142" t="s">
        <v>639</v>
      </c>
      <c r="J142" t="s">
        <v>5415</v>
      </c>
      <c r="K142" t="s">
        <v>5416</v>
      </c>
      <c r="L142" t="s">
        <v>5417</v>
      </c>
      <c r="M142" t="s">
        <v>145</v>
      </c>
      <c r="N142" t="s">
        <v>5418</v>
      </c>
      <c r="O142" t="s">
        <v>765</v>
      </c>
      <c r="P142" t="s">
        <v>766</v>
      </c>
      <c r="Q142" t="s">
        <v>5984</v>
      </c>
      <c r="R142" s="19" t="str">
        <f t="shared" si="2"/>
        <v>3</v>
      </c>
      <c r="S142" s="19" t="str">
        <f>IF(M142="","",IF(AND(M142&lt;&gt;'Tabelas auxiliares'!$B$241,M142&lt;&gt;'Tabelas auxiliares'!$B$242,M142&lt;&gt;'Tabelas auxiliares'!$C$241,M142&lt;&gt;'Tabelas auxiliares'!$C$242,M142&lt;&gt;'Tabelas auxiliares'!$D$241,M142&lt;&gt;'Tabelas auxiliares'!$D$242),"FOLHA DE PESSOAL",IF(R142='Tabelas auxiliares'!$A$242,"CUSTEIO",IF(R142='Tabelas auxiliares'!$A$241,"INVESTIMENTO","ERRO - VERIFICAR"))))</f>
        <v>CUSTEIO</v>
      </c>
      <c r="T142" s="30">
        <f>IF(SUM(U142:Y142)=0,"",SUM(U142:Y142))</f>
        <v>1782.5</v>
      </c>
      <c r="U142" s="37"/>
      <c r="W142" s="37"/>
      <c r="X142" s="37"/>
      <c r="Y142" s="37">
        <v>1782.5</v>
      </c>
    </row>
    <row r="143" spans="1:25" x14ac:dyDescent="0.35">
      <c r="A143" t="s">
        <v>5401</v>
      </c>
      <c r="B143" t="s">
        <v>5402</v>
      </c>
      <c r="C143" t="s">
        <v>1736</v>
      </c>
      <c r="D143" t="s">
        <v>5985</v>
      </c>
      <c r="E143" t="s">
        <v>5986</v>
      </c>
      <c r="F143" t="s">
        <v>5987</v>
      </c>
      <c r="G143" t="s">
        <v>5988</v>
      </c>
      <c r="H143" t="s">
        <v>5414</v>
      </c>
      <c r="I143" t="s">
        <v>639</v>
      </c>
      <c r="J143" t="s">
        <v>5415</v>
      </c>
      <c r="K143" t="s">
        <v>5416</v>
      </c>
      <c r="L143" t="s">
        <v>5417</v>
      </c>
      <c r="M143" t="s">
        <v>145</v>
      </c>
      <c r="N143" t="s">
        <v>5418</v>
      </c>
      <c r="O143" t="s">
        <v>765</v>
      </c>
      <c r="P143" t="s">
        <v>766</v>
      </c>
      <c r="Q143" t="s">
        <v>5989</v>
      </c>
      <c r="R143" s="19" t="str">
        <f t="shared" si="2"/>
        <v>3</v>
      </c>
      <c r="S143" s="19" t="str">
        <f>IF(M143="","",IF(AND(M143&lt;&gt;'Tabelas auxiliares'!$B$241,M143&lt;&gt;'Tabelas auxiliares'!$B$242,M143&lt;&gt;'Tabelas auxiliares'!$C$241,M143&lt;&gt;'Tabelas auxiliares'!$C$242,M143&lt;&gt;'Tabelas auxiliares'!$D$241,M143&lt;&gt;'Tabelas auxiliares'!$D$242),"FOLHA DE PESSOAL",IF(R143='Tabelas auxiliares'!$A$242,"CUSTEIO",IF(R143='Tabelas auxiliares'!$A$241,"INVESTIMENTO","ERRO - VERIFICAR"))))</f>
        <v>CUSTEIO</v>
      </c>
      <c r="T143" s="30">
        <f>IF(SUM(U143:Y143)=0,"",SUM(U143:Y143))</f>
        <v>1550</v>
      </c>
      <c r="U143" s="37"/>
      <c r="W143" s="37"/>
      <c r="X143" s="37"/>
      <c r="Y143" s="37">
        <v>1550</v>
      </c>
    </row>
    <row r="144" spans="1:25" x14ac:dyDescent="0.35">
      <c r="A144" t="s">
        <v>5401</v>
      </c>
      <c r="B144" t="s">
        <v>5402</v>
      </c>
      <c r="C144" t="s">
        <v>1502</v>
      </c>
      <c r="D144" t="s">
        <v>5990</v>
      </c>
      <c r="E144" t="s">
        <v>5991</v>
      </c>
      <c r="F144" t="s">
        <v>5992</v>
      </c>
      <c r="G144" t="s">
        <v>5938</v>
      </c>
      <c r="H144" t="s">
        <v>5414</v>
      </c>
      <c r="I144" t="s">
        <v>639</v>
      </c>
      <c r="J144" t="s">
        <v>5415</v>
      </c>
      <c r="K144" t="s">
        <v>5416</v>
      </c>
      <c r="L144" t="s">
        <v>5417</v>
      </c>
      <c r="M144" t="s">
        <v>145</v>
      </c>
      <c r="N144" t="s">
        <v>5418</v>
      </c>
      <c r="O144" t="s">
        <v>765</v>
      </c>
      <c r="P144" t="s">
        <v>766</v>
      </c>
      <c r="Q144" t="s">
        <v>5993</v>
      </c>
      <c r="R144" s="19" t="str">
        <f t="shared" si="2"/>
        <v>3</v>
      </c>
      <c r="S144" s="19" t="str">
        <f>IF(M144="","",IF(AND(M144&lt;&gt;'Tabelas auxiliares'!$B$241,M144&lt;&gt;'Tabelas auxiliares'!$B$242,M144&lt;&gt;'Tabelas auxiliares'!$C$241,M144&lt;&gt;'Tabelas auxiliares'!$C$242,M144&lt;&gt;'Tabelas auxiliares'!$D$241,M144&lt;&gt;'Tabelas auxiliares'!$D$242),"FOLHA DE PESSOAL",IF(R144='Tabelas auxiliares'!$A$242,"CUSTEIO",IF(R144='Tabelas auxiliares'!$A$241,"INVESTIMENTO","ERRO - VERIFICAR"))))</f>
        <v>CUSTEIO</v>
      </c>
      <c r="T144" s="30">
        <f>IF(SUM(U144:Y144)=0,"",SUM(U144:Y144))</f>
        <v>2050</v>
      </c>
      <c r="U144" s="37"/>
      <c r="W144" s="37"/>
      <c r="X144" s="37"/>
      <c r="Y144" s="37">
        <v>2050</v>
      </c>
    </row>
    <row r="145" spans="1:25" x14ac:dyDescent="0.35">
      <c r="A145" t="s">
        <v>5401</v>
      </c>
      <c r="B145" t="s">
        <v>5402</v>
      </c>
      <c r="C145" t="s">
        <v>1502</v>
      </c>
      <c r="D145" t="s">
        <v>5994</v>
      </c>
      <c r="E145" t="s">
        <v>5995</v>
      </c>
      <c r="F145" t="s">
        <v>5996</v>
      </c>
      <c r="G145" t="s">
        <v>5997</v>
      </c>
      <c r="H145" t="s">
        <v>5414</v>
      </c>
      <c r="I145" t="s">
        <v>639</v>
      </c>
      <c r="J145" t="s">
        <v>5415</v>
      </c>
      <c r="K145" t="s">
        <v>5416</v>
      </c>
      <c r="L145" t="s">
        <v>5417</v>
      </c>
      <c r="M145" t="s">
        <v>145</v>
      </c>
      <c r="N145" t="s">
        <v>5418</v>
      </c>
      <c r="O145" t="s">
        <v>2507</v>
      </c>
      <c r="P145" t="s">
        <v>2508</v>
      </c>
      <c r="Q145" t="s">
        <v>5998</v>
      </c>
      <c r="R145" s="19" t="str">
        <f t="shared" si="2"/>
        <v>3</v>
      </c>
      <c r="S145" s="19" t="str">
        <f>IF(M145="","",IF(AND(M145&lt;&gt;'Tabelas auxiliares'!$B$241,M145&lt;&gt;'Tabelas auxiliares'!$B$242,M145&lt;&gt;'Tabelas auxiliares'!$C$241,M145&lt;&gt;'Tabelas auxiliares'!$C$242,M145&lt;&gt;'Tabelas auxiliares'!$D$241,M145&lt;&gt;'Tabelas auxiliares'!$D$242),"FOLHA DE PESSOAL",IF(R145='Tabelas auxiliares'!$A$242,"CUSTEIO",IF(R145='Tabelas auxiliares'!$A$241,"INVESTIMENTO","ERRO - VERIFICAR"))))</f>
        <v>CUSTEIO</v>
      </c>
      <c r="T145" s="30">
        <f>IF(SUM(U145:Y145)=0,"",SUM(U145:Y145))</f>
        <v>4373.92</v>
      </c>
      <c r="U145" s="37"/>
      <c r="W145" s="37"/>
      <c r="X145" s="37"/>
      <c r="Y145" s="37">
        <v>4373.92</v>
      </c>
    </row>
    <row r="146" spans="1:25" x14ac:dyDescent="0.35">
      <c r="A146" t="s">
        <v>5401</v>
      </c>
      <c r="B146" t="s">
        <v>5402</v>
      </c>
      <c r="C146" t="s">
        <v>1502</v>
      </c>
      <c r="D146" t="s">
        <v>5999</v>
      </c>
      <c r="E146" t="s">
        <v>6000</v>
      </c>
      <c r="F146" t="s">
        <v>6001</v>
      </c>
      <c r="G146" t="s">
        <v>6002</v>
      </c>
      <c r="H146" t="s">
        <v>5414</v>
      </c>
      <c r="I146" t="s">
        <v>639</v>
      </c>
      <c r="J146" t="s">
        <v>5415</v>
      </c>
      <c r="K146" t="s">
        <v>5416</v>
      </c>
      <c r="L146" t="s">
        <v>5417</v>
      </c>
      <c r="M146" t="s">
        <v>145</v>
      </c>
      <c r="N146" t="s">
        <v>5418</v>
      </c>
      <c r="O146" t="s">
        <v>2507</v>
      </c>
      <c r="P146" t="s">
        <v>2508</v>
      </c>
      <c r="Q146" t="s">
        <v>6003</v>
      </c>
      <c r="R146" s="19" t="str">
        <f t="shared" si="2"/>
        <v>3</v>
      </c>
      <c r="S146" s="19" t="str">
        <f>IF(M146="","",IF(AND(M146&lt;&gt;'Tabelas auxiliares'!$B$241,M146&lt;&gt;'Tabelas auxiliares'!$B$242,M146&lt;&gt;'Tabelas auxiliares'!$C$241,M146&lt;&gt;'Tabelas auxiliares'!$C$242,M146&lt;&gt;'Tabelas auxiliares'!$D$241,M146&lt;&gt;'Tabelas auxiliares'!$D$242),"FOLHA DE PESSOAL",IF(R146='Tabelas auxiliares'!$A$242,"CUSTEIO",IF(R146='Tabelas auxiliares'!$A$241,"INVESTIMENTO","ERRO - VERIFICAR"))))</f>
        <v>CUSTEIO</v>
      </c>
      <c r="T146" s="30">
        <f>IF(SUM(U146:Y146)=0,"",SUM(U146:Y146))</f>
        <v>475</v>
      </c>
      <c r="U146" s="37"/>
      <c r="W146" s="37"/>
      <c r="X146" s="37"/>
      <c r="Y146" s="37">
        <v>475</v>
      </c>
    </row>
    <row r="147" spans="1:25" x14ac:dyDescent="0.35">
      <c r="A147" t="s">
        <v>5401</v>
      </c>
      <c r="B147" t="s">
        <v>5402</v>
      </c>
      <c r="C147" t="s">
        <v>1502</v>
      </c>
      <c r="D147" t="s">
        <v>6004</v>
      </c>
      <c r="E147" t="s">
        <v>6005</v>
      </c>
      <c r="F147" t="s">
        <v>6006</v>
      </c>
      <c r="G147" t="s">
        <v>6007</v>
      </c>
      <c r="H147" t="s">
        <v>5414</v>
      </c>
      <c r="I147" t="s">
        <v>639</v>
      </c>
      <c r="J147" t="s">
        <v>5415</v>
      </c>
      <c r="K147" t="s">
        <v>5416</v>
      </c>
      <c r="L147" t="s">
        <v>5417</v>
      </c>
      <c r="M147" t="s">
        <v>145</v>
      </c>
      <c r="N147" t="s">
        <v>5418</v>
      </c>
      <c r="O147" t="s">
        <v>765</v>
      </c>
      <c r="P147" t="s">
        <v>766</v>
      </c>
      <c r="Q147" t="s">
        <v>6008</v>
      </c>
      <c r="R147" s="19" t="str">
        <f t="shared" si="2"/>
        <v>3</v>
      </c>
      <c r="S147" s="19" t="str">
        <f>IF(M147="","",IF(AND(M147&lt;&gt;'Tabelas auxiliares'!$B$241,M147&lt;&gt;'Tabelas auxiliares'!$B$242,M147&lt;&gt;'Tabelas auxiliares'!$C$241,M147&lt;&gt;'Tabelas auxiliares'!$C$242,M147&lt;&gt;'Tabelas auxiliares'!$D$241,M147&lt;&gt;'Tabelas auxiliares'!$D$242),"FOLHA DE PESSOAL",IF(R147='Tabelas auxiliares'!$A$242,"CUSTEIO",IF(R147='Tabelas auxiliares'!$A$241,"INVESTIMENTO","ERRO - VERIFICAR"))))</f>
        <v>CUSTEIO</v>
      </c>
      <c r="T147" s="30">
        <f>IF(SUM(U147:Y147)=0,"",SUM(U147:Y147))</f>
        <v>1695</v>
      </c>
      <c r="U147" s="37"/>
      <c r="W147" s="37"/>
      <c r="X147" s="37"/>
      <c r="Y147" s="37">
        <v>1695</v>
      </c>
    </row>
    <row r="148" spans="1:25" x14ac:dyDescent="0.35">
      <c r="A148" t="s">
        <v>5401</v>
      </c>
      <c r="B148" t="s">
        <v>5402</v>
      </c>
      <c r="C148" t="s">
        <v>6009</v>
      </c>
      <c r="D148" t="s">
        <v>6010</v>
      </c>
      <c r="E148" t="s">
        <v>6011</v>
      </c>
      <c r="F148" t="s">
        <v>6012</v>
      </c>
      <c r="G148" t="s">
        <v>622</v>
      </c>
      <c r="H148" t="s">
        <v>5414</v>
      </c>
      <c r="I148" t="s">
        <v>639</v>
      </c>
      <c r="J148" t="s">
        <v>5415</v>
      </c>
      <c r="K148" t="s">
        <v>5416</v>
      </c>
      <c r="L148" t="s">
        <v>5417</v>
      </c>
      <c r="M148" t="s">
        <v>145</v>
      </c>
      <c r="N148" t="s">
        <v>5418</v>
      </c>
      <c r="O148" t="s">
        <v>765</v>
      </c>
      <c r="P148" t="s">
        <v>766</v>
      </c>
      <c r="Q148" t="s">
        <v>6013</v>
      </c>
      <c r="R148" s="19" t="str">
        <f t="shared" si="2"/>
        <v>3</v>
      </c>
      <c r="S148" s="19" t="str">
        <f>IF(M148="","",IF(AND(M148&lt;&gt;'Tabelas auxiliares'!$B$241,M148&lt;&gt;'Tabelas auxiliares'!$B$242,M148&lt;&gt;'Tabelas auxiliares'!$C$241,M148&lt;&gt;'Tabelas auxiliares'!$C$242,M148&lt;&gt;'Tabelas auxiliares'!$D$241,M148&lt;&gt;'Tabelas auxiliares'!$D$242),"FOLHA DE PESSOAL",IF(R148='Tabelas auxiliares'!$A$242,"CUSTEIO",IF(R148='Tabelas auxiliares'!$A$241,"INVESTIMENTO","ERRO - VERIFICAR"))))</f>
        <v>CUSTEIO</v>
      </c>
      <c r="T148" s="30">
        <f>IF(SUM(U148:Y148)=0,"",SUM(U148:Y148))</f>
        <v>4980</v>
      </c>
      <c r="U148" s="37"/>
      <c r="W148" s="37"/>
      <c r="X148" s="37"/>
      <c r="Y148" s="37">
        <v>4980</v>
      </c>
    </row>
    <row r="149" spans="1:25" x14ac:dyDescent="0.35">
      <c r="A149" t="s">
        <v>5401</v>
      </c>
      <c r="B149" t="s">
        <v>5402</v>
      </c>
      <c r="C149" t="s">
        <v>6009</v>
      </c>
      <c r="D149" t="s">
        <v>6014</v>
      </c>
      <c r="E149" t="s">
        <v>6015</v>
      </c>
      <c r="F149" t="s">
        <v>6016</v>
      </c>
      <c r="G149" t="s">
        <v>6017</v>
      </c>
      <c r="H149" t="s">
        <v>5414</v>
      </c>
      <c r="I149" t="s">
        <v>639</v>
      </c>
      <c r="J149" t="s">
        <v>5415</v>
      </c>
      <c r="K149" t="s">
        <v>5416</v>
      </c>
      <c r="L149" t="s">
        <v>5417</v>
      </c>
      <c r="M149" t="s">
        <v>145</v>
      </c>
      <c r="N149" t="s">
        <v>5418</v>
      </c>
      <c r="O149" t="s">
        <v>765</v>
      </c>
      <c r="P149" t="s">
        <v>766</v>
      </c>
      <c r="Q149" t="s">
        <v>6018</v>
      </c>
      <c r="R149" s="19" t="str">
        <f t="shared" si="2"/>
        <v>3</v>
      </c>
      <c r="S149" s="19" t="str">
        <f>IF(M149="","",IF(AND(M149&lt;&gt;'Tabelas auxiliares'!$B$241,M149&lt;&gt;'Tabelas auxiliares'!$B$242,M149&lt;&gt;'Tabelas auxiliares'!$C$241,M149&lt;&gt;'Tabelas auxiliares'!$C$242,M149&lt;&gt;'Tabelas auxiliares'!$D$241,M149&lt;&gt;'Tabelas auxiliares'!$D$242),"FOLHA DE PESSOAL",IF(R149='Tabelas auxiliares'!$A$242,"CUSTEIO",IF(R149='Tabelas auxiliares'!$A$241,"INVESTIMENTO","ERRO - VERIFICAR"))))</f>
        <v>CUSTEIO</v>
      </c>
      <c r="T149" s="30">
        <f>IF(SUM(U149:Y149)=0,"",SUM(U149:Y149))</f>
        <v>670</v>
      </c>
      <c r="U149" s="37"/>
      <c r="W149" s="37"/>
      <c r="X149" s="37"/>
      <c r="Y149" s="37">
        <v>670</v>
      </c>
    </row>
    <row r="150" spans="1:25" x14ac:dyDescent="0.35">
      <c r="A150" t="s">
        <v>5401</v>
      </c>
      <c r="B150" t="s">
        <v>5402</v>
      </c>
      <c r="C150" t="s">
        <v>6009</v>
      </c>
      <c r="D150" t="s">
        <v>6019</v>
      </c>
      <c r="E150" t="s">
        <v>6020</v>
      </c>
      <c r="F150" t="s">
        <v>6021</v>
      </c>
      <c r="G150" t="s">
        <v>6022</v>
      </c>
      <c r="H150" t="s">
        <v>5414</v>
      </c>
      <c r="I150" t="s">
        <v>639</v>
      </c>
      <c r="J150" t="s">
        <v>5415</v>
      </c>
      <c r="K150" t="s">
        <v>5416</v>
      </c>
      <c r="L150" t="s">
        <v>5417</v>
      </c>
      <c r="M150" t="s">
        <v>145</v>
      </c>
      <c r="N150" t="s">
        <v>5418</v>
      </c>
      <c r="O150" t="s">
        <v>765</v>
      </c>
      <c r="P150" t="s">
        <v>766</v>
      </c>
      <c r="Q150" t="s">
        <v>6023</v>
      </c>
      <c r="R150" s="19" t="str">
        <f t="shared" si="2"/>
        <v>3</v>
      </c>
      <c r="S150" s="19" t="str">
        <f>IF(M150="","",IF(AND(M150&lt;&gt;'Tabelas auxiliares'!$B$241,M150&lt;&gt;'Tabelas auxiliares'!$B$242,M150&lt;&gt;'Tabelas auxiliares'!$C$241,M150&lt;&gt;'Tabelas auxiliares'!$C$242,M150&lt;&gt;'Tabelas auxiliares'!$D$241,M150&lt;&gt;'Tabelas auxiliares'!$D$242),"FOLHA DE PESSOAL",IF(R150='Tabelas auxiliares'!$A$242,"CUSTEIO",IF(R150='Tabelas auxiliares'!$A$241,"INVESTIMENTO","ERRO - VERIFICAR"))))</f>
        <v>CUSTEIO</v>
      </c>
      <c r="T150" s="30">
        <f>IF(SUM(U150:Y150)=0,"",SUM(U150:Y150))</f>
        <v>1900</v>
      </c>
      <c r="U150" s="37"/>
      <c r="W150" s="37"/>
      <c r="X150" s="37"/>
      <c r="Y150" s="37">
        <v>1900</v>
      </c>
    </row>
    <row r="151" spans="1:25" x14ac:dyDescent="0.35">
      <c r="A151" t="s">
        <v>5401</v>
      </c>
      <c r="B151" t="s">
        <v>5402</v>
      </c>
      <c r="C151" t="s">
        <v>6009</v>
      </c>
      <c r="D151" t="s">
        <v>6024</v>
      </c>
      <c r="E151" t="s">
        <v>6025</v>
      </c>
      <c r="F151" t="s">
        <v>6026</v>
      </c>
      <c r="G151" t="s">
        <v>6027</v>
      </c>
      <c r="H151" t="s">
        <v>5414</v>
      </c>
      <c r="I151" t="s">
        <v>639</v>
      </c>
      <c r="J151" t="s">
        <v>5415</v>
      </c>
      <c r="K151" t="s">
        <v>5416</v>
      </c>
      <c r="L151" t="s">
        <v>5417</v>
      </c>
      <c r="M151" t="s">
        <v>145</v>
      </c>
      <c r="N151" t="s">
        <v>5418</v>
      </c>
      <c r="O151" t="s">
        <v>765</v>
      </c>
      <c r="P151" t="s">
        <v>766</v>
      </c>
      <c r="Q151" t="s">
        <v>6028</v>
      </c>
      <c r="R151" s="19" t="str">
        <f t="shared" si="2"/>
        <v>3</v>
      </c>
      <c r="S151" s="19" t="str">
        <f>IF(M151="","",IF(AND(M151&lt;&gt;'Tabelas auxiliares'!$B$241,M151&lt;&gt;'Tabelas auxiliares'!$B$242,M151&lt;&gt;'Tabelas auxiliares'!$C$241,M151&lt;&gt;'Tabelas auxiliares'!$C$242,M151&lt;&gt;'Tabelas auxiliares'!$D$241,M151&lt;&gt;'Tabelas auxiliares'!$D$242),"FOLHA DE PESSOAL",IF(R151='Tabelas auxiliares'!$A$242,"CUSTEIO",IF(R151='Tabelas auxiliares'!$A$241,"INVESTIMENTO","ERRO - VERIFICAR"))))</f>
        <v>CUSTEIO</v>
      </c>
      <c r="T151" s="30">
        <f>IF(SUM(U151:Y151)=0,"",SUM(U151:Y151))</f>
        <v>2000</v>
      </c>
      <c r="U151" s="37"/>
      <c r="W151" s="37"/>
      <c r="X151" s="37"/>
      <c r="Y151" s="37">
        <v>2000</v>
      </c>
    </row>
    <row r="152" spans="1:25" x14ac:dyDescent="0.35">
      <c r="A152" t="s">
        <v>5401</v>
      </c>
      <c r="B152" t="s">
        <v>5402</v>
      </c>
      <c r="C152" t="s">
        <v>6009</v>
      </c>
      <c r="D152" t="s">
        <v>6029</v>
      </c>
      <c r="E152" t="s">
        <v>6030</v>
      </c>
      <c r="F152" t="s">
        <v>6031</v>
      </c>
      <c r="G152" t="s">
        <v>6032</v>
      </c>
      <c r="H152" t="s">
        <v>5414</v>
      </c>
      <c r="I152" t="s">
        <v>639</v>
      </c>
      <c r="J152" t="s">
        <v>5415</v>
      </c>
      <c r="K152" t="s">
        <v>5416</v>
      </c>
      <c r="L152" t="s">
        <v>5417</v>
      </c>
      <c r="M152" t="s">
        <v>145</v>
      </c>
      <c r="N152" t="s">
        <v>5418</v>
      </c>
      <c r="O152" t="s">
        <v>765</v>
      </c>
      <c r="P152" t="s">
        <v>766</v>
      </c>
      <c r="Q152" t="s">
        <v>6033</v>
      </c>
      <c r="R152" s="19" t="str">
        <f t="shared" si="2"/>
        <v>3</v>
      </c>
      <c r="S152" s="19" t="str">
        <f>IF(M152="","",IF(AND(M152&lt;&gt;'Tabelas auxiliares'!$B$241,M152&lt;&gt;'Tabelas auxiliares'!$B$242,M152&lt;&gt;'Tabelas auxiliares'!$C$241,M152&lt;&gt;'Tabelas auxiliares'!$C$242,M152&lt;&gt;'Tabelas auxiliares'!$D$241,M152&lt;&gt;'Tabelas auxiliares'!$D$242),"FOLHA DE PESSOAL",IF(R152='Tabelas auxiliares'!$A$242,"CUSTEIO",IF(R152='Tabelas auxiliares'!$A$241,"INVESTIMENTO","ERRO - VERIFICAR"))))</f>
        <v>CUSTEIO</v>
      </c>
      <c r="T152" s="30">
        <f>IF(SUM(U152:Y152)=0,"",SUM(U152:Y152))</f>
        <v>1975</v>
      </c>
      <c r="U152" s="37"/>
      <c r="W152" s="37"/>
      <c r="X152" s="37"/>
      <c r="Y152" s="37">
        <v>1975</v>
      </c>
    </row>
    <row r="153" spans="1:25" x14ac:dyDescent="0.35">
      <c r="A153" t="s">
        <v>5401</v>
      </c>
      <c r="B153" t="s">
        <v>5402</v>
      </c>
      <c r="C153" t="s">
        <v>6009</v>
      </c>
      <c r="D153" t="s">
        <v>6034</v>
      </c>
      <c r="E153" t="s">
        <v>6035</v>
      </c>
      <c r="F153" t="s">
        <v>6036</v>
      </c>
      <c r="G153" t="s">
        <v>6037</v>
      </c>
      <c r="H153" t="s">
        <v>5414</v>
      </c>
      <c r="I153" t="s">
        <v>639</v>
      </c>
      <c r="J153" t="s">
        <v>5415</v>
      </c>
      <c r="K153" t="s">
        <v>5416</v>
      </c>
      <c r="L153" t="s">
        <v>5417</v>
      </c>
      <c r="M153" t="s">
        <v>145</v>
      </c>
      <c r="N153" t="s">
        <v>5418</v>
      </c>
      <c r="O153" t="s">
        <v>2507</v>
      </c>
      <c r="P153" t="s">
        <v>2508</v>
      </c>
      <c r="Q153" t="s">
        <v>6038</v>
      </c>
      <c r="R153" s="19" t="str">
        <f t="shared" si="2"/>
        <v>3</v>
      </c>
      <c r="S153" s="19" t="str">
        <f>IF(M153="","",IF(AND(M153&lt;&gt;'Tabelas auxiliares'!$B$241,M153&lt;&gt;'Tabelas auxiliares'!$B$242,M153&lt;&gt;'Tabelas auxiliares'!$C$241,M153&lt;&gt;'Tabelas auxiliares'!$C$242,M153&lt;&gt;'Tabelas auxiliares'!$D$241,M153&lt;&gt;'Tabelas auxiliares'!$D$242),"FOLHA DE PESSOAL",IF(R153='Tabelas auxiliares'!$A$242,"CUSTEIO",IF(R153='Tabelas auxiliares'!$A$241,"INVESTIMENTO","ERRO - VERIFICAR"))))</f>
        <v>CUSTEIO</v>
      </c>
      <c r="T153" s="30">
        <f>IF(SUM(U153:Y153)=0,"",SUM(U153:Y153))</f>
        <v>550</v>
      </c>
      <c r="U153" s="37"/>
      <c r="W153" s="37"/>
      <c r="X153" s="37"/>
      <c r="Y153" s="37">
        <v>550</v>
      </c>
    </row>
    <row r="154" spans="1:25" x14ac:dyDescent="0.35">
      <c r="A154" t="s">
        <v>5401</v>
      </c>
      <c r="B154" t="s">
        <v>5402</v>
      </c>
      <c r="C154" t="s">
        <v>6009</v>
      </c>
      <c r="D154" t="s">
        <v>6039</v>
      </c>
      <c r="E154" t="s">
        <v>6040</v>
      </c>
      <c r="F154" t="s">
        <v>6041</v>
      </c>
      <c r="G154" t="s">
        <v>6042</v>
      </c>
      <c r="H154" t="s">
        <v>5414</v>
      </c>
      <c r="I154" t="s">
        <v>639</v>
      </c>
      <c r="J154" t="s">
        <v>5415</v>
      </c>
      <c r="K154" t="s">
        <v>5416</v>
      </c>
      <c r="L154" t="s">
        <v>5417</v>
      </c>
      <c r="M154" t="s">
        <v>145</v>
      </c>
      <c r="N154" t="s">
        <v>5418</v>
      </c>
      <c r="O154" t="s">
        <v>2507</v>
      </c>
      <c r="P154" t="s">
        <v>2508</v>
      </c>
      <c r="Q154" t="s">
        <v>6043</v>
      </c>
      <c r="R154" s="19" t="str">
        <f t="shared" si="2"/>
        <v>3</v>
      </c>
      <c r="S154" s="19" t="str">
        <f>IF(M154="","",IF(AND(M154&lt;&gt;'Tabelas auxiliares'!$B$241,M154&lt;&gt;'Tabelas auxiliares'!$B$242,M154&lt;&gt;'Tabelas auxiliares'!$C$241,M154&lt;&gt;'Tabelas auxiliares'!$C$242,M154&lt;&gt;'Tabelas auxiliares'!$D$241,M154&lt;&gt;'Tabelas auxiliares'!$D$242),"FOLHA DE PESSOAL",IF(R154='Tabelas auxiliares'!$A$242,"CUSTEIO",IF(R154='Tabelas auxiliares'!$A$241,"INVESTIMENTO","ERRO - VERIFICAR"))))</f>
        <v>CUSTEIO</v>
      </c>
      <c r="T154" s="30">
        <f>IF(SUM(U154:Y154)=0,"",SUM(U154:Y154))</f>
        <v>1096.44</v>
      </c>
      <c r="U154" s="37"/>
      <c r="W154" s="37"/>
      <c r="X154" s="37"/>
      <c r="Y154" s="37">
        <v>1096.44</v>
      </c>
    </row>
    <row r="155" spans="1:25" x14ac:dyDescent="0.35">
      <c r="A155" t="s">
        <v>5401</v>
      </c>
      <c r="B155" t="s">
        <v>5402</v>
      </c>
      <c r="C155" t="s">
        <v>6009</v>
      </c>
      <c r="D155" t="s">
        <v>6044</v>
      </c>
      <c r="E155" t="s">
        <v>6045</v>
      </c>
      <c r="F155" t="s">
        <v>6046</v>
      </c>
      <c r="G155" t="s">
        <v>6047</v>
      </c>
      <c r="H155" t="s">
        <v>5414</v>
      </c>
      <c r="I155" t="s">
        <v>639</v>
      </c>
      <c r="J155" t="s">
        <v>5415</v>
      </c>
      <c r="K155" t="s">
        <v>5416</v>
      </c>
      <c r="L155" t="s">
        <v>5417</v>
      </c>
      <c r="M155" t="s">
        <v>145</v>
      </c>
      <c r="N155" t="s">
        <v>5418</v>
      </c>
      <c r="O155" t="s">
        <v>765</v>
      </c>
      <c r="P155" t="s">
        <v>766</v>
      </c>
      <c r="Q155" t="s">
        <v>6048</v>
      </c>
      <c r="R155" s="19" t="str">
        <f t="shared" si="2"/>
        <v>3</v>
      </c>
      <c r="S155" s="19" t="str">
        <f>IF(M155="","",IF(AND(M155&lt;&gt;'Tabelas auxiliares'!$B$241,M155&lt;&gt;'Tabelas auxiliares'!$B$242,M155&lt;&gt;'Tabelas auxiliares'!$C$241,M155&lt;&gt;'Tabelas auxiliares'!$C$242,M155&lt;&gt;'Tabelas auxiliares'!$D$241,M155&lt;&gt;'Tabelas auxiliares'!$D$242),"FOLHA DE PESSOAL",IF(R155='Tabelas auxiliares'!$A$242,"CUSTEIO",IF(R155='Tabelas auxiliares'!$A$241,"INVESTIMENTO","ERRO - VERIFICAR"))))</f>
        <v>CUSTEIO</v>
      </c>
      <c r="T155" s="30">
        <f>IF(SUM(U155:Y155)=0,"",SUM(U155:Y155))</f>
        <v>2010</v>
      </c>
      <c r="U155" s="37"/>
      <c r="W155" s="37"/>
      <c r="X155" s="37"/>
      <c r="Y155" s="37">
        <v>2010</v>
      </c>
    </row>
    <row r="156" spans="1:25" x14ac:dyDescent="0.35">
      <c r="A156" t="s">
        <v>5401</v>
      </c>
      <c r="B156" t="s">
        <v>5402</v>
      </c>
      <c r="C156" t="s">
        <v>6009</v>
      </c>
      <c r="D156" t="s">
        <v>6049</v>
      </c>
      <c r="E156" t="s">
        <v>6050</v>
      </c>
      <c r="F156" t="s">
        <v>6051</v>
      </c>
      <c r="G156" t="s">
        <v>6052</v>
      </c>
      <c r="H156" t="s">
        <v>5414</v>
      </c>
      <c r="I156" t="s">
        <v>639</v>
      </c>
      <c r="J156" t="s">
        <v>5415</v>
      </c>
      <c r="K156" t="s">
        <v>5416</v>
      </c>
      <c r="L156" t="s">
        <v>5417</v>
      </c>
      <c r="M156" t="s">
        <v>145</v>
      </c>
      <c r="N156" t="s">
        <v>5418</v>
      </c>
      <c r="O156" t="s">
        <v>765</v>
      </c>
      <c r="P156" t="s">
        <v>766</v>
      </c>
      <c r="Q156" t="s">
        <v>6053</v>
      </c>
      <c r="R156" s="19" t="str">
        <f t="shared" si="2"/>
        <v>3</v>
      </c>
      <c r="S156" s="19" t="str">
        <f>IF(M156="","",IF(AND(M156&lt;&gt;'Tabelas auxiliares'!$B$241,M156&lt;&gt;'Tabelas auxiliares'!$B$242,M156&lt;&gt;'Tabelas auxiliares'!$C$241,M156&lt;&gt;'Tabelas auxiliares'!$C$242,M156&lt;&gt;'Tabelas auxiliares'!$D$241,M156&lt;&gt;'Tabelas auxiliares'!$D$242),"FOLHA DE PESSOAL",IF(R156='Tabelas auxiliares'!$A$242,"CUSTEIO",IF(R156='Tabelas auxiliares'!$A$241,"INVESTIMENTO","ERRO - VERIFICAR"))))</f>
        <v>CUSTEIO</v>
      </c>
      <c r="T156" s="30">
        <f>IF(SUM(U156:Y156)=0,"",SUM(U156:Y156))</f>
        <v>65</v>
      </c>
      <c r="U156" s="37"/>
      <c r="W156" s="37"/>
      <c r="X156" s="37"/>
      <c r="Y156" s="37">
        <v>65</v>
      </c>
    </row>
    <row r="157" spans="1:25" x14ac:dyDescent="0.35">
      <c r="A157" t="s">
        <v>5401</v>
      </c>
      <c r="B157" t="s">
        <v>5402</v>
      </c>
      <c r="C157" t="s">
        <v>1518</v>
      </c>
      <c r="D157" t="s">
        <v>6054</v>
      </c>
      <c r="E157" t="s">
        <v>6055</v>
      </c>
      <c r="F157" t="s">
        <v>6056</v>
      </c>
      <c r="G157" t="s">
        <v>622</v>
      </c>
      <c r="H157" t="s">
        <v>5414</v>
      </c>
      <c r="I157" t="s">
        <v>639</v>
      </c>
      <c r="J157" t="s">
        <v>5415</v>
      </c>
      <c r="K157" t="s">
        <v>5416</v>
      </c>
      <c r="L157" t="s">
        <v>5417</v>
      </c>
      <c r="M157" t="s">
        <v>145</v>
      </c>
      <c r="N157" t="s">
        <v>5418</v>
      </c>
      <c r="O157" t="s">
        <v>765</v>
      </c>
      <c r="P157" t="s">
        <v>766</v>
      </c>
      <c r="Q157" t="s">
        <v>6057</v>
      </c>
      <c r="R157" s="19" t="str">
        <f t="shared" si="2"/>
        <v>3</v>
      </c>
      <c r="S157" s="19" t="str">
        <f>IF(M157="","",IF(AND(M157&lt;&gt;'Tabelas auxiliares'!$B$241,M157&lt;&gt;'Tabelas auxiliares'!$B$242,M157&lt;&gt;'Tabelas auxiliares'!$C$241,M157&lt;&gt;'Tabelas auxiliares'!$C$242,M157&lt;&gt;'Tabelas auxiliares'!$D$241,M157&lt;&gt;'Tabelas auxiliares'!$D$242),"FOLHA DE PESSOAL",IF(R157='Tabelas auxiliares'!$A$242,"CUSTEIO",IF(R157='Tabelas auxiliares'!$A$241,"INVESTIMENTO","ERRO - VERIFICAR"))))</f>
        <v>CUSTEIO</v>
      </c>
      <c r="T157" s="30">
        <f>IF(SUM(U157:Y157)=0,"",SUM(U157:Y157))</f>
        <v>2410</v>
      </c>
      <c r="U157" s="37"/>
      <c r="W157" s="37"/>
      <c r="X157" s="37"/>
      <c r="Y157" s="37">
        <v>2410</v>
      </c>
    </row>
    <row r="158" spans="1:25" x14ac:dyDescent="0.35">
      <c r="A158" t="s">
        <v>5401</v>
      </c>
      <c r="B158" t="s">
        <v>5402</v>
      </c>
      <c r="C158" t="s">
        <v>1518</v>
      </c>
      <c r="D158" t="s">
        <v>6058</v>
      </c>
      <c r="E158" t="s">
        <v>6059</v>
      </c>
      <c r="F158" t="s">
        <v>6060</v>
      </c>
      <c r="G158" t="s">
        <v>6061</v>
      </c>
      <c r="H158" t="s">
        <v>5414</v>
      </c>
      <c r="I158" t="s">
        <v>639</v>
      </c>
      <c r="J158" t="s">
        <v>5415</v>
      </c>
      <c r="K158" t="s">
        <v>5416</v>
      </c>
      <c r="L158" t="s">
        <v>5417</v>
      </c>
      <c r="M158" t="s">
        <v>145</v>
      </c>
      <c r="N158" t="s">
        <v>5418</v>
      </c>
      <c r="O158" t="s">
        <v>765</v>
      </c>
      <c r="P158" t="s">
        <v>766</v>
      </c>
      <c r="Q158" t="s">
        <v>6062</v>
      </c>
      <c r="R158" s="19" t="str">
        <f t="shared" si="2"/>
        <v>3</v>
      </c>
      <c r="S158" s="19" t="str">
        <f>IF(M158="","",IF(AND(M158&lt;&gt;'Tabelas auxiliares'!$B$241,M158&lt;&gt;'Tabelas auxiliares'!$B$242,M158&lt;&gt;'Tabelas auxiliares'!$C$241,M158&lt;&gt;'Tabelas auxiliares'!$C$242,M158&lt;&gt;'Tabelas auxiliares'!$D$241,M158&lt;&gt;'Tabelas auxiliares'!$D$242),"FOLHA DE PESSOAL",IF(R158='Tabelas auxiliares'!$A$242,"CUSTEIO",IF(R158='Tabelas auxiliares'!$A$241,"INVESTIMENTO","ERRO - VERIFICAR"))))</f>
        <v>CUSTEIO</v>
      </c>
      <c r="T158" s="30">
        <f>IF(SUM(U158:Y158)=0,"",SUM(U158:Y158))</f>
        <v>2057</v>
      </c>
      <c r="U158" s="37"/>
      <c r="W158" s="37"/>
      <c r="X158" s="37"/>
      <c r="Y158" s="37">
        <v>2057</v>
      </c>
    </row>
    <row r="159" spans="1:25" x14ac:dyDescent="0.35">
      <c r="A159" t="s">
        <v>5401</v>
      </c>
      <c r="B159" t="s">
        <v>5402</v>
      </c>
      <c r="C159" t="s">
        <v>1518</v>
      </c>
      <c r="D159" t="s">
        <v>6063</v>
      </c>
      <c r="E159" t="s">
        <v>6064</v>
      </c>
      <c r="F159" t="s">
        <v>6065</v>
      </c>
      <c r="G159" t="s">
        <v>6066</v>
      </c>
      <c r="H159" t="s">
        <v>5414</v>
      </c>
      <c r="I159" t="s">
        <v>639</v>
      </c>
      <c r="J159" t="s">
        <v>5415</v>
      </c>
      <c r="K159" t="s">
        <v>5416</v>
      </c>
      <c r="L159" t="s">
        <v>5417</v>
      </c>
      <c r="M159" t="s">
        <v>145</v>
      </c>
      <c r="N159" t="s">
        <v>5418</v>
      </c>
      <c r="O159" t="s">
        <v>765</v>
      </c>
      <c r="P159" t="s">
        <v>766</v>
      </c>
      <c r="Q159" t="s">
        <v>6067</v>
      </c>
      <c r="R159" s="19" t="str">
        <f t="shared" si="2"/>
        <v>3</v>
      </c>
      <c r="S159" s="19" t="str">
        <f>IF(M159="","",IF(AND(M159&lt;&gt;'Tabelas auxiliares'!$B$241,M159&lt;&gt;'Tabelas auxiliares'!$B$242,M159&lt;&gt;'Tabelas auxiliares'!$C$241,M159&lt;&gt;'Tabelas auxiliares'!$C$242,M159&lt;&gt;'Tabelas auxiliares'!$D$241,M159&lt;&gt;'Tabelas auxiliares'!$D$242),"FOLHA DE PESSOAL",IF(R159='Tabelas auxiliares'!$A$242,"CUSTEIO",IF(R159='Tabelas auxiliares'!$A$241,"INVESTIMENTO","ERRO - VERIFICAR"))))</f>
        <v>CUSTEIO</v>
      </c>
      <c r="T159" s="30">
        <f>IF(SUM(U159:Y159)=0,"",SUM(U159:Y159))</f>
        <v>1990</v>
      </c>
      <c r="U159" s="37"/>
      <c r="W159" s="37"/>
      <c r="X159" s="37"/>
      <c r="Y159" s="37">
        <v>1990</v>
      </c>
    </row>
    <row r="160" spans="1:25" x14ac:dyDescent="0.35">
      <c r="A160" t="s">
        <v>5401</v>
      </c>
      <c r="B160" t="s">
        <v>5402</v>
      </c>
      <c r="C160" t="s">
        <v>1518</v>
      </c>
      <c r="D160" t="s">
        <v>6068</v>
      </c>
      <c r="E160" t="s">
        <v>6069</v>
      </c>
      <c r="F160" t="s">
        <v>6070</v>
      </c>
      <c r="G160" t="s">
        <v>6071</v>
      </c>
      <c r="H160" t="s">
        <v>5414</v>
      </c>
      <c r="I160" t="s">
        <v>639</v>
      </c>
      <c r="J160" t="s">
        <v>5415</v>
      </c>
      <c r="K160" t="s">
        <v>5416</v>
      </c>
      <c r="L160" t="s">
        <v>5417</v>
      </c>
      <c r="M160" t="s">
        <v>145</v>
      </c>
      <c r="N160" t="s">
        <v>5418</v>
      </c>
      <c r="O160" t="s">
        <v>765</v>
      </c>
      <c r="P160" t="s">
        <v>766</v>
      </c>
      <c r="Q160" t="s">
        <v>6072</v>
      </c>
      <c r="R160" s="19" t="str">
        <f t="shared" si="2"/>
        <v>3</v>
      </c>
      <c r="S160" s="19" t="str">
        <f>IF(M160="","",IF(AND(M160&lt;&gt;'Tabelas auxiliares'!$B$241,M160&lt;&gt;'Tabelas auxiliares'!$B$242,M160&lt;&gt;'Tabelas auxiliares'!$C$241,M160&lt;&gt;'Tabelas auxiliares'!$C$242,M160&lt;&gt;'Tabelas auxiliares'!$D$241,M160&lt;&gt;'Tabelas auxiliares'!$D$242),"FOLHA DE PESSOAL",IF(R160='Tabelas auxiliares'!$A$242,"CUSTEIO",IF(R160='Tabelas auxiliares'!$A$241,"INVESTIMENTO","ERRO - VERIFICAR"))))</f>
        <v>CUSTEIO</v>
      </c>
      <c r="T160" s="30">
        <f>IF(SUM(U160:Y160)=0,"",SUM(U160:Y160))</f>
        <v>2850</v>
      </c>
      <c r="U160" s="37"/>
      <c r="W160" s="37"/>
      <c r="X160" s="37"/>
      <c r="Y160" s="37">
        <v>2850</v>
      </c>
    </row>
    <row r="161" spans="1:25" x14ac:dyDescent="0.35">
      <c r="A161" t="s">
        <v>5401</v>
      </c>
      <c r="B161" t="s">
        <v>5402</v>
      </c>
      <c r="C161" t="s">
        <v>1518</v>
      </c>
      <c r="D161" t="s">
        <v>6073</v>
      </c>
      <c r="E161" t="s">
        <v>6074</v>
      </c>
      <c r="F161" t="s">
        <v>6075</v>
      </c>
      <c r="G161" t="s">
        <v>6076</v>
      </c>
      <c r="H161" t="s">
        <v>5414</v>
      </c>
      <c r="I161" t="s">
        <v>639</v>
      </c>
      <c r="J161" t="s">
        <v>5415</v>
      </c>
      <c r="K161" t="s">
        <v>5416</v>
      </c>
      <c r="L161" t="s">
        <v>5417</v>
      </c>
      <c r="M161" t="s">
        <v>145</v>
      </c>
      <c r="N161" t="s">
        <v>5418</v>
      </c>
      <c r="O161" t="s">
        <v>765</v>
      </c>
      <c r="P161" t="s">
        <v>766</v>
      </c>
      <c r="Q161" t="s">
        <v>6077</v>
      </c>
      <c r="R161" s="19" t="str">
        <f t="shared" si="2"/>
        <v>3</v>
      </c>
      <c r="S161" s="19" t="str">
        <f>IF(M161="","",IF(AND(M161&lt;&gt;'Tabelas auxiliares'!$B$241,M161&lt;&gt;'Tabelas auxiliares'!$B$242,M161&lt;&gt;'Tabelas auxiliares'!$C$241,M161&lt;&gt;'Tabelas auxiliares'!$C$242,M161&lt;&gt;'Tabelas auxiliares'!$D$241,M161&lt;&gt;'Tabelas auxiliares'!$D$242),"FOLHA DE PESSOAL",IF(R161='Tabelas auxiliares'!$A$242,"CUSTEIO",IF(R161='Tabelas auxiliares'!$A$241,"INVESTIMENTO","ERRO - VERIFICAR"))))</f>
        <v>CUSTEIO</v>
      </c>
      <c r="T161" s="30">
        <f>IF(SUM(U161:Y161)=0,"",SUM(U161:Y161))</f>
        <v>2002</v>
      </c>
      <c r="U161" s="37"/>
      <c r="W161" s="37"/>
      <c r="X161" s="37"/>
      <c r="Y161" s="37">
        <v>2002</v>
      </c>
    </row>
    <row r="162" spans="1:25" x14ac:dyDescent="0.35">
      <c r="A162" t="s">
        <v>5401</v>
      </c>
      <c r="B162" t="s">
        <v>5402</v>
      </c>
      <c r="C162" t="s">
        <v>1518</v>
      </c>
      <c r="D162" t="s">
        <v>6078</v>
      </c>
      <c r="E162" t="s">
        <v>6079</v>
      </c>
      <c r="F162" t="s">
        <v>6080</v>
      </c>
      <c r="G162" t="s">
        <v>6081</v>
      </c>
      <c r="H162" t="s">
        <v>5414</v>
      </c>
      <c r="I162" t="s">
        <v>639</v>
      </c>
      <c r="J162" t="s">
        <v>5415</v>
      </c>
      <c r="K162" t="s">
        <v>5416</v>
      </c>
      <c r="L162" t="s">
        <v>5417</v>
      </c>
      <c r="M162" t="s">
        <v>145</v>
      </c>
      <c r="N162" t="s">
        <v>5418</v>
      </c>
      <c r="O162" t="s">
        <v>765</v>
      </c>
      <c r="P162" t="s">
        <v>766</v>
      </c>
      <c r="Q162" t="s">
        <v>6082</v>
      </c>
      <c r="R162" s="19" t="str">
        <f t="shared" si="2"/>
        <v>3</v>
      </c>
      <c r="S162" s="19" t="str">
        <f>IF(M162="","",IF(AND(M162&lt;&gt;'Tabelas auxiliares'!$B$241,M162&lt;&gt;'Tabelas auxiliares'!$B$242,M162&lt;&gt;'Tabelas auxiliares'!$C$241,M162&lt;&gt;'Tabelas auxiliares'!$C$242,M162&lt;&gt;'Tabelas auxiliares'!$D$241,M162&lt;&gt;'Tabelas auxiliares'!$D$242),"FOLHA DE PESSOAL",IF(R162='Tabelas auxiliares'!$A$242,"CUSTEIO",IF(R162='Tabelas auxiliares'!$A$241,"INVESTIMENTO","ERRO - VERIFICAR"))))</f>
        <v>CUSTEIO</v>
      </c>
      <c r="T162" s="30">
        <f>IF(SUM(U162:Y162)=0,"",SUM(U162:Y162))</f>
        <v>1275</v>
      </c>
      <c r="U162" s="37"/>
      <c r="W162" s="37"/>
      <c r="X162" s="37"/>
      <c r="Y162" s="37">
        <v>1275</v>
      </c>
    </row>
    <row r="163" spans="1:25" x14ac:dyDescent="0.35">
      <c r="A163" t="s">
        <v>5401</v>
      </c>
      <c r="B163" t="s">
        <v>5402</v>
      </c>
      <c r="C163" t="s">
        <v>1978</v>
      </c>
      <c r="D163" t="s">
        <v>6083</v>
      </c>
      <c r="E163" t="s">
        <v>6084</v>
      </c>
      <c r="F163" t="s">
        <v>6085</v>
      </c>
      <c r="G163" t="s">
        <v>6086</v>
      </c>
      <c r="H163" t="s">
        <v>5414</v>
      </c>
      <c r="I163" t="s">
        <v>639</v>
      </c>
      <c r="J163" t="s">
        <v>5415</v>
      </c>
      <c r="K163" t="s">
        <v>5416</v>
      </c>
      <c r="L163" t="s">
        <v>5417</v>
      </c>
      <c r="M163" t="s">
        <v>145</v>
      </c>
      <c r="N163" t="s">
        <v>5418</v>
      </c>
      <c r="O163" t="s">
        <v>2507</v>
      </c>
      <c r="P163" t="s">
        <v>2508</v>
      </c>
      <c r="Q163" t="s">
        <v>6087</v>
      </c>
      <c r="R163" s="19" t="str">
        <f t="shared" si="2"/>
        <v>3</v>
      </c>
      <c r="S163" s="19" t="str">
        <f>IF(M163="","",IF(AND(M163&lt;&gt;'Tabelas auxiliares'!$B$241,M163&lt;&gt;'Tabelas auxiliares'!$B$242,M163&lt;&gt;'Tabelas auxiliares'!$C$241,M163&lt;&gt;'Tabelas auxiliares'!$C$242,M163&lt;&gt;'Tabelas auxiliares'!$D$241,M163&lt;&gt;'Tabelas auxiliares'!$D$242),"FOLHA DE PESSOAL",IF(R163='Tabelas auxiliares'!$A$242,"CUSTEIO",IF(R163='Tabelas auxiliares'!$A$241,"INVESTIMENTO","ERRO - VERIFICAR"))))</f>
        <v>CUSTEIO</v>
      </c>
      <c r="T163" s="30">
        <f>IF(SUM(U163:Y163)=0,"",SUM(U163:Y163))</f>
        <v>545</v>
      </c>
      <c r="U163" s="37"/>
      <c r="W163" s="37"/>
      <c r="X163" s="37"/>
      <c r="Y163" s="37">
        <v>545</v>
      </c>
    </row>
    <row r="164" spans="1:25" x14ac:dyDescent="0.35">
      <c r="A164" t="s">
        <v>5401</v>
      </c>
      <c r="B164" t="s">
        <v>5402</v>
      </c>
      <c r="C164" t="s">
        <v>1978</v>
      </c>
      <c r="D164" t="s">
        <v>6088</v>
      </c>
      <c r="E164" t="s">
        <v>6089</v>
      </c>
      <c r="F164" t="s">
        <v>6090</v>
      </c>
      <c r="G164" t="s">
        <v>6091</v>
      </c>
      <c r="H164" t="s">
        <v>5414</v>
      </c>
      <c r="I164" t="s">
        <v>639</v>
      </c>
      <c r="J164" t="s">
        <v>5415</v>
      </c>
      <c r="K164" t="s">
        <v>5416</v>
      </c>
      <c r="L164" t="s">
        <v>5417</v>
      </c>
      <c r="M164" t="s">
        <v>145</v>
      </c>
      <c r="N164" t="s">
        <v>5418</v>
      </c>
      <c r="O164" t="s">
        <v>2507</v>
      </c>
      <c r="P164" t="s">
        <v>2508</v>
      </c>
      <c r="Q164" t="s">
        <v>6092</v>
      </c>
      <c r="R164" s="19" t="str">
        <f t="shared" si="2"/>
        <v>3</v>
      </c>
      <c r="S164" s="19" t="str">
        <f>IF(M164="","",IF(AND(M164&lt;&gt;'Tabelas auxiliares'!$B$241,M164&lt;&gt;'Tabelas auxiliares'!$B$242,M164&lt;&gt;'Tabelas auxiliares'!$C$241,M164&lt;&gt;'Tabelas auxiliares'!$C$242,M164&lt;&gt;'Tabelas auxiliares'!$D$241,M164&lt;&gt;'Tabelas auxiliares'!$D$242),"FOLHA DE PESSOAL",IF(R164='Tabelas auxiliares'!$A$242,"CUSTEIO",IF(R164='Tabelas auxiliares'!$A$241,"INVESTIMENTO","ERRO - VERIFICAR"))))</f>
        <v>CUSTEIO</v>
      </c>
      <c r="T164" s="30">
        <f>IF(SUM(U164:Y164)=0,"",SUM(U164:Y164))</f>
        <v>475</v>
      </c>
      <c r="U164" s="37"/>
      <c r="W164" s="37"/>
      <c r="X164" s="37"/>
      <c r="Y164" s="37">
        <v>475</v>
      </c>
    </row>
    <row r="165" spans="1:25" x14ac:dyDescent="0.35">
      <c r="A165" t="s">
        <v>5401</v>
      </c>
      <c r="B165" t="s">
        <v>5402</v>
      </c>
      <c r="C165" t="s">
        <v>1978</v>
      </c>
      <c r="D165" t="s">
        <v>6093</v>
      </c>
      <c r="E165" t="s">
        <v>6094</v>
      </c>
      <c r="F165" t="s">
        <v>6095</v>
      </c>
      <c r="G165" t="s">
        <v>6096</v>
      </c>
      <c r="H165" t="s">
        <v>5414</v>
      </c>
      <c r="I165" t="s">
        <v>639</v>
      </c>
      <c r="J165" t="s">
        <v>5415</v>
      </c>
      <c r="K165" t="s">
        <v>5416</v>
      </c>
      <c r="L165" t="s">
        <v>5417</v>
      </c>
      <c r="M165" t="s">
        <v>145</v>
      </c>
      <c r="N165" t="s">
        <v>5418</v>
      </c>
      <c r="O165" t="s">
        <v>2507</v>
      </c>
      <c r="P165" t="s">
        <v>2508</v>
      </c>
      <c r="Q165" t="s">
        <v>6097</v>
      </c>
      <c r="R165" s="19" t="str">
        <f t="shared" si="2"/>
        <v>3</v>
      </c>
      <c r="S165" s="19" t="str">
        <f>IF(M165="","",IF(AND(M165&lt;&gt;'Tabelas auxiliares'!$B$241,M165&lt;&gt;'Tabelas auxiliares'!$B$242,M165&lt;&gt;'Tabelas auxiliares'!$C$241,M165&lt;&gt;'Tabelas auxiliares'!$C$242,M165&lt;&gt;'Tabelas auxiliares'!$D$241,M165&lt;&gt;'Tabelas auxiliares'!$D$242),"FOLHA DE PESSOAL",IF(R165='Tabelas auxiliares'!$A$242,"CUSTEIO",IF(R165='Tabelas auxiliares'!$A$241,"INVESTIMENTO","ERRO - VERIFICAR"))))</f>
        <v>CUSTEIO</v>
      </c>
      <c r="T165" s="30">
        <f>IF(SUM(U165:Y165)=0,"",SUM(U165:Y165))</f>
        <v>1368</v>
      </c>
      <c r="U165" s="37"/>
      <c r="W165" s="37"/>
      <c r="X165" s="37"/>
      <c r="Y165" s="37">
        <v>1368</v>
      </c>
    </row>
    <row r="166" spans="1:25" x14ac:dyDescent="0.35">
      <c r="A166" t="s">
        <v>5401</v>
      </c>
      <c r="B166" t="s">
        <v>5402</v>
      </c>
      <c r="C166" t="s">
        <v>1897</v>
      </c>
      <c r="D166" t="s">
        <v>6098</v>
      </c>
      <c r="E166" t="s">
        <v>6099</v>
      </c>
      <c r="F166" t="s">
        <v>6100</v>
      </c>
      <c r="G166" t="s">
        <v>6101</v>
      </c>
      <c r="H166" t="s">
        <v>5414</v>
      </c>
      <c r="I166" t="s">
        <v>639</v>
      </c>
      <c r="J166" t="s">
        <v>5415</v>
      </c>
      <c r="K166" t="s">
        <v>5416</v>
      </c>
      <c r="L166" t="s">
        <v>5417</v>
      </c>
      <c r="M166" t="s">
        <v>145</v>
      </c>
      <c r="N166" t="s">
        <v>5418</v>
      </c>
      <c r="O166" t="s">
        <v>2507</v>
      </c>
      <c r="P166" t="s">
        <v>2508</v>
      </c>
      <c r="Q166" t="s">
        <v>6102</v>
      </c>
      <c r="R166" s="19" t="str">
        <f t="shared" si="2"/>
        <v>3</v>
      </c>
      <c r="S166" s="19" t="str">
        <f>IF(M166="","",IF(AND(M166&lt;&gt;'Tabelas auxiliares'!$B$241,M166&lt;&gt;'Tabelas auxiliares'!$B$242,M166&lt;&gt;'Tabelas auxiliares'!$C$241,M166&lt;&gt;'Tabelas auxiliares'!$C$242,M166&lt;&gt;'Tabelas auxiliares'!$D$241,M166&lt;&gt;'Tabelas auxiliares'!$D$242),"FOLHA DE PESSOAL",IF(R166='Tabelas auxiliares'!$A$242,"CUSTEIO",IF(R166='Tabelas auxiliares'!$A$241,"INVESTIMENTO","ERRO - VERIFICAR"))))</f>
        <v>CUSTEIO</v>
      </c>
      <c r="T166" s="30">
        <f>IF(SUM(U166:Y166)=0,"",SUM(U166:Y166))</f>
        <v>240</v>
      </c>
      <c r="U166" s="37"/>
      <c r="W166" s="37"/>
      <c r="X166" s="37"/>
      <c r="Y166" s="37">
        <v>240</v>
      </c>
    </row>
    <row r="167" spans="1:25" x14ac:dyDescent="0.35">
      <c r="A167" t="s">
        <v>5401</v>
      </c>
      <c r="B167" t="s">
        <v>5402</v>
      </c>
      <c r="C167" t="s">
        <v>1897</v>
      </c>
      <c r="D167" t="s">
        <v>6103</v>
      </c>
      <c r="E167" t="s">
        <v>6104</v>
      </c>
      <c r="F167" t="s">
        <v>6105</v>
      </c>
      <c r="G167" t="s">
        <v>6106</v>
      </c>
      <c r="H167" t="s">
        <v>5414</v>
      </c>
      <c r="I167" t="s">
        <v>639</v>
      </c>
      <c r="J167" t="s">
        <v>5415</v>
      </c>
      <c r="K167" t="s">
        <v>5416</v>
      </c>
      <c r="L167" t="s">
        <v>5417</v>
      </c>
      <c r="M167" t="s">
        <v>145</v>
      </c>
      <c r="N167" t="s">
        <v>5418</v>
      </c>
      <c r="O167" t="s">
        <v>765</v>
      </c>
      <c r="P167" t="s">
        <v>766</v>
      </c>
      <c r="Q167" t="s">
        <v>6107</v>
      </c>
      <c r="R167" s="19" t="str">
        <f t="shared" si="2"/>
        <v>3</v>
      </c>
      <c r="S167" s="19" t="str">
        <f>IF(M167="","",IF(AND(M167&lt;&gt;'Tabelas auxiliares'!$B$241,M167&lt;&gt;'Tabelas auxiliares'!$B$242,M167&lt;&gt;'Tabelas auxiliares'!$C$241,M167&lt;&gt;'Tabelas auxiliares'!$C$242,M167&lt;&gt;'Tabelas auxiliares'!$D$241,M167&lt;&gt;'Tabelas auxiliares'!$D$242),"FOLHA DE PESSOAL",IF(R167='Tabelas auxiliares'!$A$242,"CUSTEIO",IF(R167='Tabelas auxiliares'!$A$241,"INVESTIMENTO","ERRO - VERIFICAR"))))</f>
        <v>CUSTEIO</v>
      </c>
      <c r="T167" s="30">
        <f>IF(SUM(U167:Y167)=0,"",SUM(U167:Y167))</f>
        <v>2420</v>
      </c>
      <c r="U167" s="37"/>
      <c r="W167" s="37"/>
      <c r="X167" s="37"/>
      <c r="Y167" s="37">
        <v>2420</v>
      </c>
    </row>
    <row r="168" spans="1:25" x14ac:dyDescent="0.35">
      <c r="A168" t="s">
        <v>5401</v>
      </c>
      <c r="B168" t="s">
        <v>5402</v>
      </c>
      <c r="C168" t="s">
        <v>1897</v>
      </c>
      <c r="D168" t="s">
        <v>6108</v>
      </c>
      <c r="E168" t="s">
        <v>6109</v>
      </c>
      <c r="F168" t="s">
        <v>6110</v>
      </c>
      <c r="G168" t="s">
        <v>6111</v>
      </c>
      <c r="H168" t="s">
        <v>5414</v>
      </c>
      <c r="I168" t="s">
        <v>639</v>
      </c>
      <c r="J168" t="s">
        <v>5415</v>
      </c>
      <c r="K168" t="s">
        <v>5416</v>
      </c>
      <c r="L168" t="s">
        <v>5417</v>
      </c>
      <c r="M168" t="s">
        <v>145</v>
      </c>
      <c r="N168" t="s">
        <v>5418</v>
      </c>
      <c r="O168" t="s">
        <v>765</v>
      </c>
      <c r="P168" t="s">
        <v>766</v>
      </c>
      <c r="Q168" t="s">
        <v>6112</v>
      </c>
      <c r="R168" s="19" t="str">
        <f t="shared" si="2"/>
        <v>3</v>
      </c>
      <c r="S168" s="19" t="str">
        <f>IF(M168="","",IF(AND(M168&lt;&gt;'Tabelas auxiliares'!$B$241,M168&lt;&gt;'Tabelas auxiliares'!$B$242,M168&lt;&gt;'Tabelas auxiliares'!$C$241,M168&lt;&gt;'Tabelas auxiliares'!$C$242,M168&lt;&gt;'Tabelas auxiliares'!$D$241,M168&lt;&gt;'Tabelas auxiliares'!$D$242),"FOLHA DE PESSOAL",IF(R168='Tabelas auxiliares'!$A$242,"CUSTEIO",IF(R168='Tabelas auxiliares'!$A$241,"INVESTIMENTO","ERRO - VERIFICAR"))))</f>
        <v>CUSTEIO</v>
      </c>
      <c r="T168" s="30">
        <f>IF(SUM(U168:Y168)=0,"",SUM(U168:Y168))</f>
        <v>1340</v>
      </c>
      <c r="U168" s="37"/>
      <c r="W168" s="37"/>
      <c r="X168" s="37"/>
      <c r="Y168" s="37">
        <v>1340</v>
      </c>
    </row>
    <row r="169" spans="1:25" x14ac:dyDescent="0.35">
      <c r="A169" t="s">
        <v>5401</v>
      </c>
      <c r="B169" t="s">
        <v>5402</v>
      </c>
      <c r="C169" t="s">
        <v>1897</v>
      </c>
      <c r="D169" t="s">
        <v>6113</v>
      </c>
      <c r="E169" t="s">
        <v>6114</v>
      </c>
      <c r="F169" t="s">
        <v>6115</v>
      </c>
      <c r="G169" t="s">
        <v>6116</v>
      </c>
      <c r="H169" t="s">
        <v>5414</v>
      </c>
      <c r="I169" t="s">
        <v>639</v>
      </c>
      <c r="J169" t="s">
        <v>5415</v>
      </c>
      <c r="K169" t="s">
        <v>5416</v>
      </c>
      <c r="L169" t="s">
        <v>5417</v>
      </c>
      <c r="M169" t="s">
        <v>145</v>
      </c>
      <c r="N169" t="s">
        <v>5418</v>
      </c>
      <c r="O169" t="s">
        <v>2507</v>
      </c>
      <c r="P169" t="s">
        <v>2508</v>
      </c>
      <c r="Q169" t="s">
        <v>6117</v>
      </c>
      <c r="R169" s="19" t="str">
        <f t="shared" si="2"/>
        <v>3</v>
      </c>
      <c r="S169" s="19" t="str">
        <f>IF(M169="","",IF(AND(M169&lt;&gt;'Tabelas auxiliares'!$B$241,M169&lt;&gt;'Tabelas auxiliares'!$B$242,M169&lt;&gt;'Tabelas auxiliares'!$C$241,M169&lt;&gt;'Tabelas auxiliares'!$C$242,M169&lt;&gt;'Tabelas auxiliares'!$D$241,M169&lt;&gt;'Tabelas auxiliares'!$D$242),"FOLHA DE PESSOAL",IF(R169='Tabelas auxiliares'!$A$242,"CUSTEIO",IF(R169='Tabelas auxiliares'!$A$241,"INVESTIMENTO","ERRO - VERIFICAR"))))</f>
        <v>CUSTEIO</v>
      </c>
      <c r="T169" s="30">
        <f>IF(SUM(U169:Y169)=0,"",SUM(U169:Y169))</f>
        <v>1240</v>
      </c>
      <c r="U169" s="37"/>
      <c r="W169" s="37"/>
      <c r="X169" s="37"/>
      <c r="Y169" s="37">
        <v>1240</v>
      </c>
    </row>
    <row r="170" spans="1:25" x14ac:dyDescent="0.35">
      <c r="A170" t="s">
        <v>5401</v>
      </c>
      <c r="B170" t="s">
        <v>5402</v>
      </c>
      <c r="C170" t="s">
        <v>1897</v>
      </c>
      <c r="D170" t="s">
        <v>6118</v>
      </c>
      <c r="E170" t="s">
        <v>6119</v>
      </c>
      <c r="F170" t="s">
        <v>6120</v>
      </c>
      <c r="G170" t="s">
        <v>6121</v>
      </c>
      <c r="H170" t="s">
        <v>5414</v>
      </c>
      <c r="I170" t="s">
        <v>639</v>
      </c>
      <c r="J170" t="s">
        <v>5415</v>
      </c>
      <c r="K170" t="s">
        <v>5416</v>
      </c>
      <c r="L170" t="s">
        <v>5417</v>
      </c>
      <c r="M170" t="s">
        <v>145</v>
      </c>
      <c r="N170" t="s">
        <v>5418</v>
      </c>
      <c r="O170" t="s">
        <v>2507</v>
      </c>
      <c r="P170" t="s">
        <v>2508</v>
      </c>
      <c r="Q170" t="s">
        <v>6122</v>
      </c>
      <c r="R170" s="19" t="str">
        <f t="shared" si="2"/>
        <v>3</v>
      </c>
      <c r="S170" s="19" t="str">
        <f>IF(M170="","",IF(AND(M170&lt;&gt;'Tabelas auxiliares'!$B$241,M170&lt;&gt;'Tabelas auxiliares'!$B$242,M170&lt;&gt;'Tabelas auxiliares'!$C$241,M170&lt;&gt;'Tabelas auxiliares'!$C$242,M170&lt;&gt;'Tabelas auxiliares'!$D$241,M170&lt;&gt;'Tabelas auxiliares'!$D$242),"FOLHA DE PESSOAL",IF(R170='Tabelas auxiliares'!$A$242,"CUSTEIO",IF(R170='Tabelas auxiliares'!$A$241,"INVESTIMENTO","ERRO - VERIFICAR"))))</f>
        <v>CUSTEIO</v>
      </c>
      <c r="T170" s="30">
        <f>IF(SUM(U170:Y170)=0,"",SUM(U170:Y170))</f>
        <v>250</v>
      </c>
      <c r="U170" s="37"/>
      <c r="W170" s="37"/>
      <c r="X170" s="37"/>
      <c r="Y170" s="37">
        <v>250</v>
      </c>
    </row>
    <row r="171" spans="1:25" x14ac:dyDescent="0.35">
      <c r="A171" t="s">
        <v>5401</v>
      </c>
      <c r="B171" t="s">
        <v>5402</v>
      </c>
      <c r="C171" t="s">
        <v>1897</v>
      </c>
      <c r="D171" t="s">
        <v>6123</v>
      </c>
      <c r="E171" t="s">
        <v>6124</v>
      </c>
      <c r="F171" t="s">
        <v>6125</v>
      </c>
      <c r="G171" t="s">
        <v>6126</v>
      </c>
      <c r="H171" t="s">
        <v>5414</v>
      </c>
      <c r="I171" t="s">
        <v>639</v>
      </c>
      <c r="J171" t="s">
        <v>5415</v>
      </c>
      <c r="K171" t="s">
        <v>5416</v>
      </c>
      <c r="L171" t="s">
        <v>5417</v>
      </c>
      <c r="M171" t="s">
        <v>145</v>
      </c>
      <c r="N171" t="s">
        <v>5418</v>
      </c>
      <c r="O171" t="s">
        <v>2507</v>
      </c>
      <c r="P171" t="s">
        <v>2508</v>
      </c>
      <c r="Q171" t="s">
        <v>6127</v>
      </c>
      <c r="R171" s="19" t="str">
        <f t="shared" si="2"/>
        <v>3</v>
      </c>
      <c r="S171" s="19" t="str">
        <f>IF(M171="","",IF(AND(M171&lt;&gt;'Tabelas auxiliares'!$B$241,M171&lt;&gt;'Tabelas auxiliares'!$B$242,M171&lt;&gt;'Tabelas auxiliares'!$C$241,M171&lt;&gt;'Tabelas auxiliares'!$C$242,M171&lt;&gt;'Tabelas auxiliares'!$D$241,M171&lt;&gt;'Tabelas auxiliares'!$D$242),"FOLHA DE PESSOAL",IF(R171='Tabelas auxiliares'!$A$242,"CUSTEIO",IF(R171='Tabelas auxiliares'!$A$241,"INVESTIMENTO","ERRO - VERIFICAR"))))</f>
        <v>CUSTEIO</v>
      </c>
      <c r="T171" s="30">
        <f>IF(SUM(U171:Y171)=0,"",SUM(U171:Y171))</f>
        <v>545</v>
      </c>
      <c r="U171" s="37"/>
      <c r="W171" s="37"/>
      <c r="X171" s="37"/>
      <c r="Y171" s="37">
        <v>545</v>
      </c>
    </row>
    <row r="172" spans="1:25" x14ac:dyDescent="0.35">
      <c r="A172" t="s">
        <v>5401</v>
      </c>
      <c r="B172" t="s">
        <v>5402</v>
      </c>
      <c r="C172" t="s">
        <v>1897</v>
      </c>
      <c r="D172" t="s">
        <v>6128</v>
      </c>
      <c r="E172" t="s">
        <v>6129</v>
      </c>
      <c r="F172" t="s">
        <v>6130</v>
      </c>
      <c r="G172" t="s">
        <v>6131</v>
      </c>
      <c r="H172" t="s">
        <v>5414</v>
      </c>
      <c r="I172" t="s">
        <v>639</v>
      </c>
      <c r="J172" t="s">
        <v>5415</v>
      </c>
      <c r="K172" t="s">
        <v>5416</v>
      </c>
      <c r="L172" t="s">
        <v>5417</v>
      </c>
      <c r="M172" t="s">
        <v>145</v>
      </c>
      <c r="N172" t="s">
        <v>5418</v>
      </c>
      <c r="O172" t="s">
        <v>2507</v>
      </c>
      <c r="P172" t="s">
        <v>2508</v>
      </c>
      <c r="Q172" t="s">
        <v>6132</v>
      </c>
      <c r="R172" s="19" t="str">
        <f t="shared" si="2"/>
        <v>3</v>
      </c>
      <c r="S172" s="19" t="str">
        <f>IF(M172="","",IF(AND(M172&lt;&gt;'Tabelas auxiliares'!$B$241,M172&lt;&gt;'Tabelas auxiliares'!$B$242,M172&lt;&gt;'Tabelas auxiliares'!$C$241,M172&lt;&gt;'Tabelas auxiliares'!$C$242,M172&lt;&gt;'Tabelas auxiliares'!$D$241,M172&lt;&gt;'Tabelas auxiliares'!$D$242),"FOLHA DE PESSOAL",IF(R172='Tabelas auxiliares'!$A$242,"CUSTEIO",IF(R172='Tabelas auxiliares'!$A$241,"INVESTIMENTO","ERRO - VERIFICAR"))))</f>
        <v>CUSTEIO</v>
      </c>
      <c r="T172" s="30">
        <f>IF(SUM(U172:Y172)=0,"",SUM(U172:Y172))</f>
        <v>280</v>
      </c>
      <c r="U172" s="37"/>
      <c r="W172" s="37"/>
      <c r="X172" s="37"/>
      <c r="Y172" s="37">
        <v>280</v>
      </c>
    </row>
    <row r="173" spans="1:25" x14ac:dyDescent="0.35">
      <c r="A173" t="s">
        <v>5401</v>
      </c>
      <c r="B173" t="s">
        <v>5402</v>
      </c>
      <c r="C173" t="s">
        <v>1897</v>
      </c>
      <c r="D173" t="s">
        <v>6133</v>
      </c>
      <c r="E173" t="s">
        <v>6134</v>
      </c>
      <c r="F173" t="s">
        <v>6135</v>
      </c>
      <c r="G173" t="s">
        <v>5748</v>
      </c>
      <c r="H173" t="s">
        <v>5414</v>
      </c>
      <c r="I173" t="s">
        <v>639</v>
      </c>
      <c r="J173" t="s">
        <v>5415</v>
      </c>
      <c r="K173" t="s">
        <v>5416</v>
      </c>
      <c r="L173" t="s">
        <v>5417</v>
      </c>
      <c r="M173" t="s">
        <v>145</v>
      </c>
      <c r="N173" t="s">
        <v>5418</v>
      </c>
      <c r="O173" t="s">
        <v>2507</v>
      </c>
      <c r="P173" t="s">
        <v>2508</v>
      </c>
      <c r="Q173" t="s">
        <v>6136</v>
      </c>
      <c r="R173" s="19" t="str">
        <f t="shared" si="2"/>
        <v>3</v>
      </c>
      <c r="S173" s="19" t="str">
        <f>IF(M173="","",IF(AND(M173&lt;&gt;'Tabelas auxiliares'!$B$241,M173&lt;&gt;'Tabelas auxiliares'!$B$242,M173&lt;&gt;'Tabelas auxiliares'!$C$241,M173&lt;&gt;'Tabelas auxiliares'!$C$242,M173&lt;&gt;'Tabelas auxiliares'!$D$241,M173&lt;&gt;'Tabelas auxiliares'!$D$242),"FOLHA DE PESSOAL",IF(R173='Tabelas auxiliares'!$A$242,"CUSTEIO",IF(R173='Tabelas auxiliares'!$A$241,"INVESTIMENTO","ERRO - VERIFICAR"))))</f>
        <v>CUSTEIO</v>
      </c>
      <c r="T173" s="30">
        <f>IF(SUM(U173:Y173)=0,"",SUM(U173:Y173))</f>
        <v>275</v>
      </c>
      <c r="U173" s="37"/>
      <c r="W173" s="37"/>
      <c r="X173" s="37"/>
      <c r="Y173" s="37">
        <v>275</v>
      </c>
    </row>
    <row r="174" spans="1:25" x14ac:dyDescent="0.35">
      <c r="A174" t="s">
        <v>5401</v>
      </c>
      <c r="B174" t="s">
        <v>5402</v>
      </c>
      <c r="C174" t="s">
        <v>1897</v>
      </c>
      <c r="D174" t="s">
        <v>6137</v>
      </c>
      <c r="E174" t="s">
        <v>6138</v>
      </c>
      <c r="F174" t="s">
        <v>6139</v>
      </c>
      <c r="G174" t="s">
        <v>6140</v>
      </c>
      <c r="H174" t="s">
        <v>5414</v>
      </c>
      <c r="I174" t="s">
        <v>639</v>
      </c>
      <c r="J174" t="s">
        <v>5415</v>
      </c>
      <c r="K174" t="s">
        <v>5416</v>
      </c>
      <c r="L174" t="s">
        <v>5417</v>
      </c>
      <c r="M174" t="s">
        <v>145</v>
      </c>
      <c r="N174" t="s">
        <v>5418</v>
      </c>
      <c r="O174" t="s">
        <v>2507</v>
      </c>
      <c r="P174" t="s">
        <v>2508</v>
      </c>
      <c r="Q174" t="s">
        <v>6141</v>
      </c>
      <c r="R174" s="19" t="str">
        <f t="shared" si="2"/>
        <v>3</v>
      </c>
      <c r="S174" s="19" t="str">
        <f>IF(M174="","",IF(AND(M174&lt;&gt;'Tabelas auxiliares'!$B$241,M174&lt;&gt;'Tabelas auxiliares'!$B$242,M174&lt;&gt;'Tabelas auxiliares'!$C$241,M174&lt;&gt;'Tabelas auxiliares'!$C$242,M174&lt;&gt;'Tabelas auxiliares'!$D$241,M174&lt;&gt;'Tabelas auxiliares'!$D$242),"FOLHA DE PESSOAL",IF(R174='Tabelas auxiliares'!$A$242,"CUSTEIO",IF(R174='Tabelas auxiliares'!$A$241,"INVESTIMENTO","ERRO - VERIFICAR"))))</f>
        <v>CUSTEIO</v>
      </c>
      <c r="T174" s="30">
        <f>IF(SUM(U174:Y174)=0,"",SUM(U174:Y174))</f>
        <v>433.34</v>
      </c>
      <c r="U174" s="37"/>
      <c r="W174" s="37"/>
      <c r="X174" s="37"/>
      <c r="Y174" s="37">
        <v>433.34</v>
      </c>
    </row>
    <row r="175" spans="1:25" x14ac:dyDescent="0.35">
      <c r="A175" t="s">
        <v>5401</v>
      </c>
      <c r="B175" t="s">
        <v>5402</v>
      </c>
      <c r="C175" t="s">
        <v>1897</v>
      </c>
      <c r="D175" t="s">
        <v>6142</v>
      </c>
      <c r="E175" t="s">
        <v>6143</v>
      </c>
      <c r="F175" t="s">
        <v>6144</v>
      </c>
      <c r="G175" t="s">
        <v>6145</v>
      </c>
      <c r="H175" t="s">
        <v>5414</v>
      </c>
      <c r="I175" t="s">
        <v>639</v>
      </c>
      <c r="J175" t="s">
        <v>5415</v>
      </c>
      <c r="K175" t="s">
        <v>5416</v>
      </c>
      <c r="L175" t="s">
        <v>5417</v>
      </c>
      <c r="M175" t="s">
        <v>145</v>
      </c>
      <c r="N175" t="s">
        <v>5418</v>
      </c>
      <c r="O175" t="s">
        <v>2507</v>
      </c>
      <c r="P175" t="s">
        <v>2508</v>
      </c>
      <c r="Q175" t="s">
        <v>6146</v>
      </c>
      <c r="R175" s="19" t="str">
        <f t="shared" si="2"/>
        <v>3</v>
      </c>
      <c r="S175" s="19" t="str">
        <f>IF(M175="","",IF(AND(M175&lt;&gt;'Tabelas auxiliares'!$B$241,M175&lt;&gt;'Tabelas auxiliares'!$B$242,M175&lt;&gt;'Tabelas auxiliares'!$C$241,M175&lt;&gt;'Tabelas auxiliares'!$C$242,M175&lt;&gt;'Tabelas auxiliares'!$D$241,M175&lt;&gt;'Tabelas auxiliares'!$D$242),"FOLHA DE PESSOAL",IF(R175='Tabelas auxiliares'!$A$242,"CUSTEIO",IF(R175='Tabelas auxiliares'!$A$241,"INVESTIMENTO","ERRO - VERIFICAR"))))</f>
        <v>CUSTEIO</v>
      </c>
      <c r="T175" s="30">
        <f>IF(SUM(U175:Y175)=0,"",SUM(U175:Y175))</f>
        <v>1850</v>
      </c>
      <c r="U175" s="37"/>
      <c r="W175" s="37"/>
      <c r="X175" s="37"/>
      <c r="Y175" s="37">
        <v>1850</v>
      </c>
    </row>
    <row r="176" spans="1:25" x14ac:dyDescent="0.35">
      <c r="A176" t="s">
        <v>5401</v>
      </c>
      <c r="B176" t="s">
        <v>5402</v>
      </c>
      <c r="C176" t="s">
        <v>1897</v>
      </c>
      <c r="D176" t="s">
        <v>6147</v>
      </c>
      <c r="E176" t="s">
        <v>6148</v>
      </c>
      <c r="F176" t="s">
        <v>6149</v>
      </c>
      <c r="G176" t="s">
        <v>6150</v>
      </c>
      <c r="H176" t="s">
        <v>5414</v>
      </c>
      <c r="I176" t="s">
        <v>639</v>
      </c>
      <c r="J176" t="s">
        <v>5415</v>
      </c>
      <c r="K176" t="s">
        <v>5416</v>
      </c>
      <c r="L176" t="s">
        <v>5417</v>
      </c>
      <c r="M176" t="s">
        <v>145</v>
      </c>
      <c r="N176" t="s">
        <v>5418</v>
      </c>
      <c r="O176" t="s">
        <v>2507</v>
      </c>
      <c r="P176" t="s">
        <v>2508</v>
      </c>
      <c r="Q176" t="s">
        <v>6151</v>
      </c>
      <c r="R176" s="19" t="str">
        <f t="shared" si="2"/>
        <v>3</v>
      </c>
      <c r="S176" s="19" t="str">
        <f>IF(M176="","",IF(AND(M176&lt;&gt;'Tabelas auxiliares'!$B$241,M176&lt;&gt;'Tabelas auxiliares'!$B$242,M176&lt;&gt;'Tabelas auxiliares'!$C$241,M176&lt;&gt;'Tabelas auxiliares'!$C$242,M176&lt;&gt;'Tabelas auxiliares'!$D$241,M176&lt;&gt;'Tabelas auxiliares'!$D$242),"FOLHA DE PESSOAL",IF(R176='Tabelas auxiliares'!$A$242,"CUSTEIO",IF(R176='Tabelas auxiliares'!$A$241,"INVESTIMENTO","ERRO - VERIFICAR"))))</f>
        <v>CUSTEIO</v>
      </c>
      <c r="T176" s="30">
        <f>IF(SUM(U176:Y176)=0,"",SUM(U176:Y176))</f>
        <v>860</v>
      </c>
      <c r="U176" s="37"/>
      <c r="W176" s="37"/>
      <c r="X176" s="37"/>
      <c r="Y176" s="37">
        <v>860</v>
      </c>
    </row>
    <row r="177" spans="1:25" x14ac:dyDescent="0.35">
      <c r="A177" t="s">
        <v>5401</v>
      </c>
      <c r="B177" t="s">
        <v>5402</v>
      </c>
      <c r="C177" t="s">
        <v>1897</v>
      </c>
      <c r="D177" t="s">
        <v>6152</v>
      </c>
      <c r="E177" t="s">
        <v>6153</v>
      </c>
      <c r="F177" t="s">
        <v>6154</v>
      </c>
      <c r="G177" t="s">
        <v>6155</v>
      </c>
      <c r="H177" t="s">
        <v>5414</v>
      </c>
      <c r="I177" t="s">
        <v>639</v>
      </c>
      <c r="J177" t="s">
        <v>5415</v>
      </c>
      <c r="K177" t="s">
        <v>5416</v>
      </c>
      <c r="L177" t="s">
        <v>5417</v>
      </c>
      <c r="M177" t="s">
        <v>145</v>
      </c>
      <c r="N177" t="s">
        <v>5418</v>
      </c>
      <c r="O177" t="s">
        <v>765</v>
      </c>
      <c r="P177" t="s">
        <v>766</v>
      </c>
      <c r="Q177" t="s">
        <v>6156</v>
      </c>
      <c r="R177" s="19" t="str">
        <f t="shared" si="2"/>
        <v>3</v>
      </c>
      <c r="S177" s="19" t="str">
        <f>IF(M177="","",IF(AND(M177&lt;&gt;'Tabelas auxiliares'!$B$241,M177&lt;&gt;'Tabelas auxiliares'!$B$242,M177&lt;&gt;'Tabelas auxiliares'!$C$241,M177&lt;&gt;'Tabelas auxiliares'!$C$242,M177&lt;&gt;'Tabelas auxiliares'!$D$241,M177&lt;&gt;'Tabelas auxiliares'!$D$242),"FOLHA DE PESSOAL",IF(R177='Tabelas auxiliares'!$A$242,"CUSTEIO",IF(R177='Tabelas auxiliares'!$A$241,"INVESTIMENTO","ERRO - VERIFICAR"))))</f>
        <v>CUSTEIO</v>
      </c>
      <c r="T177" s="30">
        <f>IF(SUM(U177:Y177)=0,"",SUM(U177:Y177))</f>
        <v>1360</v>
      </c>
      <c r="U177" s="37"/>
      <c r="W177" s="37"/>
      <c r="X177" s="37"/>
      <c r="Y177" s="37">
        <v>1360</v>
      </c>
    </row>
    <row r="178" spans="1:25" x14ac:dyDescent="0.35">
      <c r="A178" t="s">
        <v>5401</v>
      </c>
      <c r="B178" t="s">
        <v>5402</v>
      </c>
      <c r="C178" t="s">
        <v>1897</v>
      </c>
      <c r="D178" t="s">
        <v>6157</v>
      </c>
      <c r="E178" t="s">
        <v>6158</v>
      </c>
      <c r="F178" t="s">
        <v>6159</v>
      </c>
      <c r="G178" t="s">
        <v>6160</v>
      </c>
      <c r="H178" t="s">
        <v>5414</v>
      </c>
      <c r="I178" t="s">
        <v>639</v>
      </c>
      <c r="J178" t="s">
        <v>5415</v>
      </c>
      <c r="K178" t="s">
        <v>5416</v>
      </c>
      <c r="L178" t="s">
        <v>5417</v>
      </c>
      <c r="M178" t="s">
        <v>145</v>
      </c>
      <c r="N178" t="s">
        <v>5418</v>
      </c>
      <c r="O178" t="s">
        <v>765</v>
      </c>
      <c r="P178" t="s">
        <v>766</v>
      </c>
      <c r="Q178" t="s">
        <v>6161</v>
      </c>
      <c r="R178" s="19" t="str">
        <f t="shared" si="2"/>
        <v>3</v>
      </c>
      <c r="S178" s="19" t="str">
        <f>IF(M178="","",IF(AND(M178&lt;&gt;'Tabelas auxiliares'!$B$241,M178&lt;&gt;'Tabelas auxiliares'!$B$242,M178&lt;&gt;'Tabelas auxiliares'!$C$241,M178&lt;&gt;'Tabelas auxiliares'!$C$242,M178&lt;&gt;'Tabelas auxiliares'!$D$241,M178&lt;&gt;'Tabelas auxiliares'!$D$242),"FOLHA DE PESSOAL",IF(R178='Tabelas auxiliares'!$A$242,"CUSTEIO",IF(R178='Tabelas auxiliares'!$A$241,"INVESTIMENTO","ERRO - VERIFICAR"))))</f>
        <v>CUSTEIO</v>
      </c>
      <c r="T178" s="30">
        <f>IF(SUM(U178:Y178)=0,"",SUM(U178:Y178))</f>
        <v>1900</v>
      </c>
      <c r="U178" s="37"/>
      <c r="W178" s="37"/>
      <c r="X178" s="37"/>
      <c r="Y178" s="37">
        <v>1900</v>
      </c>
    </row>
    <row r="179" spans="1:25" x14ac:dyDescent="0.35">
      <c r="A179" t="s">
        <v>5401</v>
      </c>
      <c r="B179" t="s">
        <v>5402</v>
      </c>
      <c r="C179" t="s">
        <v>1533</v>
      </c>
      <c r="D179" t="s">
        <v>6162</v>
      </c>
      <c r="E179" t="s">
        <v>6163</v>
      </c>
      <c r="F179" t="s">
        <v>6164</v>
      </c>
      <c r="G179" t="s">
        <v>622</v>
      </c>
      <c r="H179" t="s">
        <v>5414</v>
      </c>
      <c r="I179" t="s">
        <v>639</v>
      </c>
      <c r="J179" t="s">
        <v>5415</v>
      </c>
      <c r="K179" t="s">
        <v>5416</v>
      </c>
      <c r="L179" t="s">
        <v>5417</v>
      </c>
      <c r="M179" t="s">
        <v>145</v>
      </c>
      <c r="N179" t="s">
        <v>5418</v>
      </c>
      <c r="O179" t="s">
        <v>765</v>
      </c>
      <c r="P179" t="s">
        <v>766</v>
      </c>
      <c r="Q179" t="s">
        <v>6165</v>
      </c>
      <c r="R179" s="19" t="str">
        <f t="shared" si="2"/>
        <v>3</v>
      </c>
      <c r="S179" s="19" t="str">
        <f>IF(M179="","",IF(AND(M179&lt;&gt;'Tabelas auxiliares'!$B$241,M179&lt;&gt;'Tabelas auxiliares'!$B$242,M179&lt;&gt;'Tabelas auxiliares'!$C$241,M179&lt;&gt;'Tabelas auxiliares'!$C$242,M179&lt;&gt;'Tabelas auxiliares'!$D$241,M179&lt;&gt;'Tabelas auxiliares'!$D$242),"FOLHA DE PESSOAL",IF(R179='Tabelas auxiliares'!$A$242,"CUSTEIO",IF(R179='Tabelas auxiliares'!$A$241,"INVESTIMENTO","ERRO - VERIFICAR"))))</f>
        <v>CUSTEIO</v>
      </c>
      <c r="T179" s="30">
        <f>IF(SUM(U179:Y179)=0,"",SUM(U179:Y179))</f>
        <v>4970</v>
      </c>
      <c r="U179" s="37"/>
      <c r="W179" s="37"/>
      <c r="X179" s="37"/>
      <c r="Y179" s="37">
        <v>4970</v>
      </c>
    </row>
    <row r="180" spans="1:25" x14ac:dyDescent="0.35">
      <c r="A180" t="s">
        <v>5401</v>
      </c>
      <c r="B180" t="s">
        <v>5402</v>
      </c>
      <c r="C180" t="s">
        <v>1533</v>
      </c>
      <c r="D180" t="s">
        <v>6166</v>
      </c>
      <c r="E180" t="s">
        <v>6167</v>
      </c>
      <c r="F180" t="s">
        <v>6168</v>
      </c>
      <c r="G180" t="s">
        <v>622</v>
      </c>
      <c r="H180" t="s">
        <v>5414</v>
      </c>
      <c r="I180" t="s">
        <v>639</v>
      </c>
      <c r="J180" t="s">
        <v>5415</v>
      </c>
      <c r="K180" t="s">
        <v>5416</v>
      </c>
      <c r="L180" t="s">
        <v>5417</v>
      </c>
      <c r="M180" t="s">
        <v>145</v>
      </c>
      <c r="N180" t="s">
        <v>5418</v>
      </c>
      <c r="O180" t="s">
        <v>765</v>
      </c>
      <c r="P180" t="s">
        <v>766</v>
      </c>
      <c r="Q180" t="s">
        <v>6169</v>
      </c>
      <c r="R180" s="19" t="str">
        <f t="shared" si="2"/>
        <v>3</v>
      </c>
      <c r="S180" s="19" t="str">
        <f>IF(M180="","",IF(AND(M180&lt;&gt;'Tabelas auxiliares'!$B$241,M180&lt;&gt;'Tabelas auxiliares'!$B$242,M180&lt;&gt;'Tabelas auxiliares'!$C$241,M180&lt;&gt;'Tabelas auxiliares'!$C$242,M180&lt;&gt;'Tabelas auxiliares'!$D$241,M180&lt;&gt;'Tabelas auxiliares'!$D$242),"FOLHA DE PESSOAL",IF(R180='Tabelas auxiliares'!$A$242,"CUSTEIO",IF(R180='Tabelas auxiliares'!$A$241,"INVESTIMENTO","ERRO - VERIFICAR"))))</f>
        <v>CUSTEIO</v>
      </c>
      <c r="T180" s="30">
        <f>IF(SUM(U180:Y180)=0,"",SUM(U180:Y180))</f>
        <v>2297.5</v>
      </c>
      <c r="U180" s="37"/>
      <c r="W180" s="37"/>
      <c r="X180" s="37"/>
      <c r="Y180" s="37">
        <v>2297.5</v>
      </c>
    </row>
    <row r="181" spans="1:25" x14ac:dyDescent="0.35">
      <c r="A181" t="s">
        <v>5401</v>
      </c>
      <c r="B181" t="s">
        <v>5402</v>
      </c>
      <c r="C181" t="s">
        <v>1533</v>
      </c>
      <c r="D181" t="s">
        <v>6170</v>
      </c>
      <c r="E181" t="s">
        <v>6171</v>
      </c>
      <c r="F181" t="s">
        <v>6172</v>
      </c>
      <c r="G181" t="s">
        <v>6173</v>
      </c>
      <c r="H181" t="s">
        <v>5414</v>
      </c>
      <c r="I181" t="s">
        <v>639</v>
      </c>
      <c r="J181" t="s">
        <v>5415</v>
      </c>
      <c r="K181" t="s">
        <v>5416</v>
      </c>
      <c r="L181" t="s">
        <v>5417</v>
      </c>
      <c r="M181" t="s">
        <v>145</v>
      </c>
      <c r="N181" t="s">
        <v>5418</v>
      </c>
      <c r="O181" t="s">
        <v>765</v>
      </c>
      <c r="P181" t="s">
        <v>766</v>
      </c>
      <c r="Q181" t="s">
        <v>6174</v>
      </c>
      <c r="R181" s="19" t="str">
        <f t="shared" si="2"/>
        <v>3</v>
      </c>
      <c r="S181" s="19" t="str">
        <f>IF(M181="","",IF(AND(M181&lt;&gt;'Tabelas auxiliares'!$B$241,M181&lt;&gt;'Tabelas auxiliares'!$B$242,M181&lt;&gt;'Tabelas auxiliares'!$C$241,M181&lt;&gt;'Tabelas auxiliares'!$C$242,M181&lt;&gt;'Tabelas auxiliares'!$D$241,M181&lt;&gt;'Tabelas auxiliares'!$D$242),"FOLHA DE PESSOAL",IF(R181='Tabelas auxiliares'!$A$242,"CUSTEIO",IF(R181='Tabelas auxiliares'!$A$241,"INVESTIMENTO","ERRO - VERIFICAR"))))</f>
        <v>CUSTEIO</v>
      </c>
      <c r="T181" s="30">
        <f>IF(SUM(U181:Y181)=0,"",SUM(U181:Y181))</f>
        <v>950</v>
      </c>
      <c r="U181" s="37"/>
      <c r="W181" s="37"/>
      <c r="X181" s="37"/>
      <c r="Y181" s="37">
        <v>950</v>
      </c>
    </row>
    <row r="182" spans="1:25" x14ac:dyDescent="0.35">
      <c r="A182" t="s">
        <v>5401</v>
      </c>
      <c r="B182" t="s">
        <v>5402</v>
      </c>
      <c r="C182" t="s">
        <v>1533</v>
      </c>
      <c r="D182" t="s">
        <v>6175</v>
      </c>
      <c r="E182" t="s">
        <v>6176</v>
      </c>
      <c r="F182" t="s">
        <v>6177</v>
      </c>
      <c r="G182" t="s">
        <v>6178</v>
      </c>
      <c r="H182" t="s">
        <v>5414</v>
      </c>
      <c r="I182" t="s">
        <v>639</v>
      </c>
      <c r="J182" t="s">
        <v>5415</v>
      </c>
      <c r="K182" t="s">
        <v>5416</v>
      </c>
      <c r="L182" t="s">
        <v>5417</v>
      </c>
      <c r="M182" t="s">
        <v>145</v>
      </c>
      <c r="N182" t="s">
        <v>5418</v>
      </c>
      <c r="O182" t="s">
        <v>2507</v>
      </c>
      <c r="P182" t="s">
        <v>2508</v>
      </c>
      <c r="Q182" t="s">
        <v>6179</v>
      </c>
      <c r="R182" s="19" t="str">
        <f t="shared" si="2"/>
        <v>3</v>
      </c>
      <c r="S182" s="19" t="str">
        <f>IF(M182="","",IF(AND(M182&lt;&gt;'Tabelas auxiliares'!$B$241,M182&lt;&gt;'Tabelas auxiliares'!$B$242,M182&lt;&gt;'Tabelas auxiliares'!$C$241,M182&lt;&gt;'Tabelas auxiliares'!$C$242,M182&lt;&gt;'Tabelas auxiliares'!$D$241,M182&lt;&gt;'Tabelas auxiliares'!$D$242),"FOLHA DE PESSOAL",IF(R182='Tabelas auxiliares'!$A$242,"CUSTEIO",IF(R182='Tabelas auxiliares'!$A$241,"INVESTIMENTO","ERRO - VERIFICAR"))))</f>
        <v>CUSTEIO</v>
      </c>
      <c r="T182" s="30">
        <f>IF(SUM(U182:Y182)=0,"",SUM(U182:Y182))</f>
        <v>1500</v>
      </c>
      <c r="U182" s="37"/>
      <c r="W182" s="37"/>
      <c r="X182" s="37"/>
      <c r="Y182" s="37">
        <v>1500</v>
      </c>
    </row>
    <row r="183" spans="1:25" x14ac:dyDescent="0.35">
      <c r="A183" t="s">
        <v>5401</v>
      </c>
      <c r="B183" t="s">
        <v>5402</v>
      </c>
      <c r="C183" t="s">
        <v>1786</v>
      </c>
      <c r="D183" t="s">
        <v>6180</v>
      </c>
      <c r="E183" t="s">
        <v>6181</v>
      </c>
      <c r="F183" t="s">
        <v>6182</v>
      </c>
      <c r="G183" t="s">
        <v>6183</v>
      </c>
      <c r="H183" t="s">
        <v>5414</v>
      </c>
      <c r="I183" t="s">
        <v>639</v>
      </c>
      <c r="J183" t="s">
        <v>5415</v>
      </c>
      <c r="K183" t="s">
        <v>5416</v>
      </c>
      <c r="L183" t="s">
        <v>5417</v>
      </c>
      <c r="M183" t="s">
        <v>145</v>
      </c>
      <c r="N183" t="s">
        <v>5418</v>
      </c>
      <c r="O183" t="s">
        <v>765</v>
      </c>
      <c r="P183" t="s">
        <v>766</v>
      </c>
      <c r="Q183" t="s">
        <v>6184</v>
      </c>
      <c r="R183" s="19" t="str">
        <f t="shared" si="2"/>
        <v>3</v>
      </c>
      <c r="S183" s="19" t="str">
        <f>IF(M183="","",IF(AND(M183&lt;&gt;'Tabelas auxiliares'!$B$241,M183&lt;&gt;'Tabelas auxiliares'!$B$242,M183&lt;&gt;'Tabelas auxiliares'!$C$241,M183&lt;&gt;'Tabelas auxiliares'!$C$242,M183&lt;&gt;'Tabelas auxiliares'!$D$241,M183&lt;&gt;'Tabelas auxiliares'!$D$242),"FOLHA DE PESSOAL",IF(R183='Tabelas auxiliares'!$A$242,"CUSTEIO",IF(R183='Tabelas auxiliares'!$A$241,"INVESTIMENTO","ERRO - VERIFICAR"))))</f>
        <v>CUSTEIO</v>
      </c>
      <c r="T183" s="30">
        <f>IF(SUM(U183:Y183)=0,"",SUM(U183:Y183))</f>
        <v>2827.5</v>
      </c>
      <c r="U183" s="37"/>
      <c r="W183" s="37">
        <v>2827.5</v>
      </c>
      <c r="X183" s="37"/>
      <c r="Y183" s="37"/>
    </row>
    <row r="184" spans="1:25" x14ac:dyDescent="0.35">
      <c r="A184" t="s">
        <v>5401</v>
      </c>
      <c r="B184" t="s">
        <v>5402</v>
      </c>
      <c r="C184" t="s">
        <v>1703</v>
      </c>
      <c r="D184" t="s">
        <v>6185</v>
      </c>
      <c r="E184" t="s">
        <v>6186</v>
      </c>
      <c r="F184" t="s">
        <v>6187</v>
      </c>
      <c r="G184" t="s">
        <v>6188</v>
      </c>
      <c r="H184" t="s">
        <v>5414</v>
      </c>
      <c r="I184" t="s">
        <v>639</v>
      </c>
      <c r="J184" t="s">
        <v>5415</v>
      </c>
      <c r="K184" t="s">
        <v>5416</v>
      </c>
      <c r="L184" t="s">
        <v>5417</v>
      </c>
      <c r="M184" t="s">
        <v>145</v>
      </c>
      <c r="N184" t="s">
        <v>5418</v>
      </c>
      <c r="O184" t="s">
        <v>765</v>
      </c>
      <c r="P184" t="s">
        <v>766</v>
      </c>
      <c r="Q184" t="s">
        <v>6189</v>
      </c>
      <c r="R184" s="19" t="str">
        <f t="shared" si="2"/>
        <v>3</v>
      </c>
      <c r="S184" s="19" t="str">
        <f>IF(M184="","",IF(AND(M184&lt;&gt;'Tabelas auxiliares'!$B$241,M184&lt;&gt;'Tabelas auxiliares'!$B$242,M184&lt;&gt;'Tabelas auxiliares'!$C$241,M184&lt;&gt;'Tabelas auxiliares'!$C$242,M184&lt;&gt;'Tabelas auxiliares'!$D$241,M184&lt;&gt;'Tabelas auxiliares'!$D$242),"FOLHA DE PESSOAL",IF(R184='Tabelas auxiliares'!$A$242,"CUSTEIO",IF(R184='Tabelas auxiliares'!$A$241,"INVESTIMENTO","ERRO - VERIFICAR"))))</f>
        <v>CUSTEIO</v>
      </c>
      <c r="T184" s="30">
        <f>IF(SUM(U184:Y184)=0,"",SUM(U184:Y184))</f>
        <v>1180</v>
      </c>
      <c r="U184" s="37"/>
      <c r="W184" s="37"/>
      <c r="X184" s="37"/>
      <c r="Y184" s="37">
        <v>1180</v>
      </c>
    </row>
    <row r="185" spans="1:25" x14ac:dyDescent="0.35">
      <c r="A185" t="s">
        <v>5401</v>
      </c>
      <c r="B185" t="s">
        <v>5402</v>
      </c>
      <c r="C185" t="s">
        <v>1703</v>
      </c>
      <c r="D185" t="s">
        <v>6190</v>
      </c>
      <c r="E185" t="s">
        <v>6191</v>
      </c>
      <c r="F185" t="s">
        <v>6192</v>
      </c>
      <c r="G185" t="s">
        <v>622</v>
      </c>
      <c r="H185" t="s">
        <v>5414</v>
      </c>
      <c r="I185" t="s">
        <v>639</v>
      </c>
      <c r="J185" t="s">
        <v>5415</v>
      </c>
      <c r="K185" t="s">
        <v>5416</v>
      </c>
      <c r="L185" t="s">
        <v>5417</v>
      </c>
      <c r="M185" t="s">
        <v>145</v>
      </c>
      <c r="N185" t="s">
        <v>5418</v>
      </c>
      <c r="O185" t="s">
        <v>765</v>
      </c>
      <c r="P185" t="s">
        <v>766</v>
      </c>
      <c r="Q185" t="s">
        <v>6193</v>
      </c>
      <c r="R185" s="19" t="str">
        <f t="shared" si="2"/>
        <v>3</v>
      </c>
      <c r="S185" s="19" t="str">
        <f>IF(M185="","",IF(AND(M185&lt;&gt;'Tabelas auxiliares'!$B$241,M185&lt;&gt;'Tabelas auxiliares'!$B$242,M185&lt;&gt;'Tabelas auxiliares'!$C$241,M185&lt;&gt;'Tabelas auxiliares'!$C$242,M185&lt;&gt;'Tabelas auxiliares'!$D$241,M185&lt;&gt;'Tabelas auxiliares'!$D$242),"FOLHA DE PESSOAL",IF(R185='Tabelas auxiliares'!$A$242,"CUSTEIO",IF(R185='Tabelas auxiliares'!$A$241,"INVESTIMENTO","ERRO - VERIFICAR"))))</f>
        <v>CUSTEIO</v>
      </c>
      <c r="T185" s="30">
        <f>IF(SUM(U185:Y185)=0,"",SUM(U185:Y185))</f>
        <v>3360</v>
      </c>
      <c r="U185" s="37"/>
      <c r="W185" s="37"/>
      <c r="X185" s="37"/>
      <c r="Y185" s="37">
        <v>3360</v>
      </c>
    </row>
    <row r="186" spans="1:25" x14ac:dyDescent="0.35">
      <c r="A186" t="s">
        <v>5401</v>
      </c>
      <c r="B186" t="s">
        <v>5402</v>
      </c>
      <c r="C186" t="s">
        <v>1703</v>
      </c>
      <c r="D186" t="s">
        <v>6194</v>
      </c>
      <c r="E186" t="s">
        <v>6195</v>
      </c>
      <c r="F186" t="s">
        <v>6196</v>
      </c>
      <c r="G186" t="s">
        <v>6197</v>
      </c>
      <c r="H186" t="s">
        <v>5414</v>
      </c>
      <c r="I186" t="s">
        <v>639</v>
      </c>
      <c r="J186" t="s">
        <v>5415</v>
      </c>
      <c r="K186" t="s">
        <v>5416</v>
      </c>
      <c r="L186" t="s">
        <v>5417</v>
      </c>
      <c r="M186" t="s">
        <v>145</v>
      </c>
      <c r="N186" t="s">
        <v>5418</v>
      </c>
      <c r="O186" t="s">
        <v>765</v>
      </c>
      <c r="P186" t="s">
        <v>766</v>
      </c>
      <c r="Q186" t="s">
        <v>6198</v>
      </c>
      <c r="R186" s="19" t="str">
        <f t="shared" si="2"/>
        <v>3</v>
      </c>
      <c r="S186" s="19" t="str">
        <f>IF(M186="","",IF(AND(M186&lt;&gt;'Tabelas auxiliares'!$B$241,M186&lt;&gt;'Tabelas auxiliares'!$B$242,M186&lt;&gt;'Tabelas auxiliares'!$C$241,M186&lt;&gt;'Tabelas auxiliares'!$C$242,M186&lt;&gt;'Tabelas auxiliares'!$D$241,M186&lt;&gt;'Tabelas auxiliares'!$D$242),"FOLHA DE PESSOAL",IF(R186='Tabelas auxiliares'!$A$242,"CUSTEIO",IF(R186='Tabelas auxiliares'!$A$241,"INVESTIMENTO","ERRO - VERIFICAR"))))</f>
        <v>CUSTEIO</v>
      </c>
      <c r="T186" s="30">
        <f>IF(SUM(U186:Y186)=0,"",SUM(U186:Y186))</f>
        <v>1905</v>
      </c>
      <c r="U186" s="37"/>
      <c r="W186" s="37"/>
      <c r="X186" s="37"/>
      <c r="Y186" s="37">
        <v>1905</v>
      </c>
    </row>
    <row r="187" spans="1:25" x14ac:dyDescent="0.35">
      <c r="A187" t="s">
        <v>5401</v>
      </c>
      <c r="B187" t="s">
        <v>5402</v>
      </c>
      <c r="C187" t="s">
        <v>1703</v>
      </c>
      <c r="D187" t="s">
        <v>6199</v>
      </c>
      <c r="E187" t="s">
        <v>6200</v>
      </c>
      <c r="F187" t="s">
        <v>6201</v>
      </c>
      <c r="G187" t="s">
        <v>6202</v>
      </c>
      <c r="H187" t="s">
        <v>5414</v>
      </c>
      <c r="I187" t="s">
        <v>639</v>
      </c>
      <c r="J187" t="s">
        <v>5415</v>
      </c>
      <c r="K187" t="s">
        <v>5416</v>
      </c>
      <c r="L187" t="s">
        <v>5417</v>
      </c>
      <c r="M187" t="s">
        <v>145</v>
      </c>
      <c r="N187" t="s">
        <v>5418</v>
      </c>
      <c r="O187" t="s">
        <v>765</v>
      </c>
      <c r="P187" t="s">
        <v>766</v>
      </c>
      <c r="Q187" t="s">
        <v>6203</v>
      </c>
      <c r="R187" s="19" t="str">
        <f t="shared" si="2"/>
        <v>3</v>
      </c>
      <c r="S187" s="19" t="str">
        <f>IF(M187="","",IF(AND(M187&lt;&gt;'Tabelas auxiliares'!$B$241,M187&lt;&gt;'Tabelas auxiliares'!$B$242,M187&lt;&gt;'Tabelas auxiliares'!$C$241,M187&lt;&gt;'Tabelas auxiliares'!$C$242,M187&lt;&gt;'Tabelas auxiliares'!$D$241,M187&lt;&gt;'Tabelas auxiliares'!$D$242),"FOLHA DE PESSOAL",IF(R187='Tabelas auxiliares'!$A$242,"CUSTEIO",IF(R187='Tabelas auxiliares'!$A$241,"INVESTIMENTO","ERRO - VERIFICAR"))))</f>
        <v>CUSTEIO</v>
      </c>
      <c r="T187" s="30">
        <f>IF(SUM(U187:Y187)=0,"",SUM(U187:Y187))</f>
        <v>1200</v>
      </c>
      <c r="U187" s="37"/>
      <c r="W187" s="37"/>
      <c r="X187" s="37"/>
      <c r="Y187" s="37">
        <v>1200</v>
      </c>
    </row>
    <row r="188" spans="1:25" x14ac:dyDescent="0.35">
      <c r="A188" t="s">
        <v>5401</v>
      </c>
      <c r="B188" t="s">
        <v>5402</v>
      </c>
      <c r="C188" t="s">
        <v>1544</v>
      </c>
      <c r="D188" t="s">
        <v>6204</v>
      </c>
      <c r="E188" t="s">
        <v>6205</v>
      </c>
      <c r="F188" t="s">
        <v>6206</v>
      </c>
      <c r="G188" t="s">
        <v>6207</v>
      </c>
      <c r="H188" t="s">
        <v>5414</v>
      </c>
      <c r="I188" t="s">
        <v>639</v>
      </c>
      <c r="J188" t="s">
        <v>5415</v>
      </c>
      <c r="K188" t="s">
        <v>5416</v>
      </c>
      <c r="L188" t="s">
        <v>5417</v>
      </c>
      <c r="M188" t="s">
        <v>145</v>
      </c>
      <c r="N188" t="s">
        <v>5418</v>
      </c>
      <c r="O188" t="s">
        <v>765</v>
      </c>
      <c r="P188" t="s">
        <v>766</v>
      </c>
      <c r="Q188" t="s">
        <v>6208</v>
      </c>
      <c r="R188" s="19" t="str">
        <f t="shared" si="2"/>
        <v>3</v>
      </c>
      <c r="S188" s="19" t="str">
        <f>IF(M188="","",IF(AND(M188&lt;&gt;'Tabelas auxiliares'!$B$241,M188&lt;&gt;'Tabelas auxiliares'!$B$242,M188&lt;&gt;'Tabelas auxiliares'!$C$241,M188&lt;&gt;'Tabelas auxiliares'!$C$242,M188&lt;&gt;'Tabelas auxiliares'!$D$241,M188&lt;&gt;'Tabelas auxiliares'!$D$242),"FOLHA DE PESSOAL",IF(R188='Tabelas auxiliares'!$A$242,"CUSTEIO",IF(R188='Tabelas auxiliares'!$A$241,"INVESTIMENTO","ERRO - VERIFICAR"))))</f>
        <v>CUSTEIO</v>
      </c>
      <c r="T188" s="30">
        <f>IF(SUM(U188:Y188)=0,"",SUM(U188:Y188))</f>
        <v>670</v>
      </c>
      <c r="U188" s="37"/>
      <c r="W188" s="37"/>
      <c r="X188" s="37"/>
      <c r="Y188" s="37">
        <v>670</v>
      </c>
    </row>
    <row r="189" spans="1:25" x14ac:dyDescent="0.35">
      <c r="A189" t="s">
        <v>5401</v>
      </c>
      <c r="B189" t="s">
        <v>5402</v>
      </c>
      <c r="C189" t="s">
        <v>1544</v>
      </c>
      <c r="D189" t="s">
        <v>6209</v>
      </c>
      <c r="E189" t="s">
        <v>6210</v>
      </c>
      <c r="F189" t="s">
        <v>6211</v>
      </c>
      <c r="G189" t="s">
        <v>6212</v>
      </c>
      <c r="H189" t="s">
        <v>5414</v>
      </c>
      <c r="I189" t="s">
        <v>639</v>
      </c>
      <c r="J189" t="s">
        <v>5415</v>
      </c>
      <c r="K189" t="s">
        <v>5416</v>
      </c>
      <c r="L189" t="s">
        <v>5417</v>
      </c>
      <c r="M189" t="s">
        <v>145</v>
      </c>
      <c r="N189" t="s">
        <v>5418</v>
      </c>
      <c r="O189" t="s">
        <v>765</v>
      </c>
      <c r="P189" t="s">
        <v>766</v>
      </c>
      <c r="Q189" t="s">
        <v>6213</v>
      </c>
      <c r="R189" s="19" t="str">
        <f t="shared" si="2"/>
        <v>3</v>
      </c>
      <c r="S189" s="19" t="str">
        <f>IF(M189="","",IF(AND(M189&lt;&gt;'Tabelas auxiliares'!$B$241,M189&lt;&gt;'Tabelas auxiliares'!$B$242,M189&lt;&gt;'Tabelas auxiliares'!$C$241,M189&lt;&gt;'Tabelas auxiliares'!$C$242,M189&lt;&gt;'Tabelas auxiliares'!$D$241,M189&lt;&gt;'Tabelas auxiliares'!$D$242),"FOLHA DE PESSOAL",IF(R189='Tabelas auxiliares'!$A$242,"CUSTEIO",IF(R189='Tabelas auxiliares'!$A$241,"INVESTIMENTO","ERRO - VERIFICAR"))))</f>
        <v>CUSTEIO</v>
      </c>
      <c r="T189" s="30">
        <f>IF(SUM(U189:Y189)=0,"",SUM(U189:Y189))</f>
        <v>880</v>
      </c>
      <c r="U189" s="37"/>
      <c r="W189" s="37"/>
      <c r="X189" s="37"/>
      <c r="Y189" s="37">
        <v>880</v>
      </c>
    </row>
    <row r="190" spans="1:25" x14ac:dyDescent="0.35">
      <c r="A190" t="s">
        <v>5401</v>
      </c>
      <c r="B190" t="s">
        <v>5402</v>
      </c>
      <c r="C190" t="s">
        <v>1544</v>
      </c>
      <c r="D190" t="s">
        <v>6214</v>
      </c>
      <c r="E190" t="s">
        <v>6215</v>
      </c>
      <c r="F190" t="s">
        <v>6216</v>
      </c>
      <c r="G190" t="s">
        <v>6217</v>
      </c>
      <c r="H190" t="s">
        <v>5414</v>
      </c>
      <c r="I190" t="s">
        <v>639</v>
      </c>
      <c r="J190" t="s">
        <v>5415</v>
      </c>
      <c r="K190" t="s">
        <v>5416</v>
      </c>
      <c r="L190" t="s">
        <v>5417</v>
      </c>
      <c r="M190" t="s">
        <v>145</v>
      </c>
      <c r="N190" t="s">
        <v>5418</v>
      </c>
      <c r="O190" t="s">
        <v>765</v>
      </c>
      <c r="P190" t="s">
        <v>766</v>
      </c>
      <c r="Q190" t="s">
        <v>6218</v>
      </c>
      <c r="R190" s="19" t="str">
        <f t="shared" si="2"/>
        <v>3</v>
      </c>
      <c r="S190" s="19" t="str">
        <f>IF(M190="","",IF(AND(M190&lt;&gt;'Tabelas auxiliares'!$B$241,M190&lt;&gt;'Tabelas auxiliares'!$B$242,M190&lt;&gt;'Tabelas auxiliares'!$C$241,M190&lt;&gt;'Tabelas auxiliares'!$C$242,M190&lt;&gt;'Tabelas auxiliares'!$D$241,M190&lt;&gt;'Tabelas auxiliares'!$D$242),"FOLHA DE PESSOAL",IF(R190='Tabelas auxiliares'!$A$242,"CUSTEIO",IF(R190='Tabelas auxiliares'!$A$241,"INVESTIMENTO","ERRO - VERIFICAR"))))</f>
        <v>CUSTEIO</v>
      </c>
      <c r="T190" s="30">
        <f>IF(SUM(U190:Y190)=0,"",SUM(U190:Y190))</f>
        <v>1755</v>
      </c>
      <c r="U190" s="37"/>
      <c r="W190" s="37"/>
      <c r="X190" s="37"/>
      <c r="Y190" s="37">
        <v>1755</v>
      </c>
    </row>
    <row r="191" spans="1:25" x14ac:dyDescent="0.35">
      <c r="A191" t="s">
        <v>5401</v>
      </c>
      <c r="B191" t="s">
        <v>5402</v>
      </c>
      <c r="C191" t="s">
        <v>1544</v>
      </c>
      <c r="D191" t="s">
        <v>6219</v>
      </c>
      <c r="E191" t="s">
        <v>6220</v>
      </c>
      <c r="F191" t="s">
        <v>6221</v>
      </c>
      <c r="G191" t="s">
        <v>6212</v>
      </c>
      <c r="H191" t="s">
        <v>5414</v>
      </c>
      <c r="I191" t="s">
        <v>639</v>
      </c>
      <c r="J191" t="s">
        <v>5415</v>
      </c>
      <c r="K191" t="s">
        <v>5416</v>
      </c>
      <c r="L191" t="s">
        <v>5417</v>
      </c>
      <c r="M191" t="s">
        <v>145</v>
      </c>
      <c r="N191" t="s">
        <v>5418</v>
      </c>
      <c r="O191" t="s">
        <v>765</v>
      </c>
      <c r="P191" t="s">
        <v>766</v>
      </c>
      <c r="Q191" t="s">
        <v>6222</v>
      </c>
      <c r="R191" s="19" t="str">
        <f t="shared" si="2"/>
        <v>3</v>
      </c>
      <c r="S191" s="19" t="str">
        <f>IF(M191="","",IF(AND(M191&lt;&gt;'Tabelas auxiliares'!$B$241,M191&lt;&gt;'Tabelas auxiliares'!$B$242,M191&lt;&gt;'Tabelas auxiliares'!$C$241,M191&lt;&gt;'Tabelas auxiliares'!$C$242,M191&lt;&gt;'Tabelas auxiliares'!$D$241,M191&lt;&gt;'Tabelas auxiliares'!$D$242),"FOLHA DE PESSOAL",IF(R191='Tabelas auxiliares'!$A$242,"CUSTEIO",IF(R191='Tabelas auxiliares'!$A$241,"INVESTIMENTO","ERRO - VERIFICAR"))))</f>
        <v>CUSTEIO</v>
      </c>
      <c r="T191" s="30">
        <f>IF(SUM(U191:Y191)=0,"",SUM(U191:Y191))</f>
        <v>670</v>
      </c>
      <c r="U191" s="37"/>
      <c r="W191" s="37"/>
      <c r="X191" s="37"/>
      <c r="Y191" s="37">
        <v>670</v>
      </c>
    </row>
    <row r="192" spans="1:25" x14ac:dyDescent="0.35">
      <c r="A192" t="s">
        <v>5401</v>
      </c>
      <c r="B192" t="s">
        <v>5402</v>
      </c>
      <c r="C192" t="s">
        <v>1830</v>
      </c>
      <c r="D192" t="s">
        <v>6223</v>
      </c>
      <c r="E192" t="s">
        <v>6224</v>
      </c>
      <c r="F192" t="s">
        <v>6225</v>
      </c>
      <c r="G192" t="s">
        <v>6226</v>
      </c>
      <c r="H192" t="s">
        <v>5414</v>
      </c>
      <c r="I192" t="s">
        <v>639</v>
      </c>
      <c r="J192" t="s">
        <v>5415</v>
      </c>
      <c r="K192" t="s">
        <v>5416</v>
      </c>
      <c r="L192" t="s">
        <v>5417</v>
      </c>
      <c r="M192" t="s">
        <v>145</v>
      </c>
      <c r="N192" t="s">
        <v>5418</v>
      </c>
      <c r="O192" t="s">
        <v>2507</v>
      </c>
      <c r="P192" t="s">
        <v>2508</v>
      </c>
      <c r="Q192" t="s">
        <v>6227</v>
      </c>
      <c r="R192" s="19" t="str">
        <f t="shared" si="2"/>
        <v>3</v>
      </c>
      <c r="S192" s="19" t="str">
        <f>IF(M192="","",IF(AND(M192&lt;&gt;'Tabelas auxiliares'!$B$241,M192&lt;&gt;'Tabelas auxiliares'!$B$242,M192&lt;&gt;'Tabelas auxiliares'!$C$241,M192&lt;&gt;'Tabelas auxiliares'!$C$242,M192&lt;&gt;'Tabelas auxiliares'!$D$241,M192&lt;&gt;'Tabelas auxiliares'!$D$242),"FOLHA DE PESSOAL",IF(R192='Tabelas auxiliares'!$A$242,"CUSTEIO",IF(R192='Tabelas auxiliares'!$A$241,"INVESTIMENTO","ERRO - VERIFICAR"))))</f>
        <v>CUSTEIO</v>
      </c>
      <c r="T192" s="30">
        <f>IF(SUM(U192:Y192)=0,"",SUM(U192:Y192))</f>
        <v>1750</v>
      </c>
      <c r="U192" s="37"/>
      <c r="W192" s="37"/>
      <c r="X192" s="37"/>
      <c r="Y192" s="37">
        <v>1750</v>
      </c>
    </row>
    <row r="193" spans="1:25" x14ac:dyDescent="0.35">
      <c r="A193" t="s">
        <v>5401</v>
      </c>
      <c r="B193" t="s">
        <v>5402</v>
      </c>
      <c r="C193" t="s">
        <v>1830</v>
      </c>
      <c r="D193" t="s">
        <v>6228</v>
      </c>
      <c r="E193" t="s">
        <v>6229</v>
      </c>
      <c r="F193" t="s">
        <v>6230</v>
      </c>
      <c r="G193" t="s">
        <v>6231</v>
      </c>
      <c r="H193" t="s">
        <v>5414</v>
      </c>
      <c r="I193" t="s">
        <v>639</v>
      </c>
      <c r="J193" t="s">
        <v>5415</v>
      </c>
      <c r="K193" t="s">
        <v>5416</v>
      </c>
      <c r="L193" t="s">
        <v>5417</v>
      </c>
      <c r="M193" t="s">
        <v>145</v>
      </c>
      <c r="N193" t="s">
        <v>5418</v>
      </c>
      <c r="O193" t="s">
        <v>2507</v>
      </c>
      <c r="P193" t="s">
        <v>2508</v>
      </c>
      <c r="Q193" t="s">
        <v>6232</v>
      </c>
      <c r="R193" s="19" t="str">
        <f t="shared" si="2"/>
        <v>3</v>
      </c>
      <c r="S193" s="19" t="str">
        <f>IF(M193="","",IF(AND(M193&lt;&gt;'Tabelas auxiliares'!$B$241,M193&lt;&gt;'Tabelas auxiliares'!$B$242,M193&lt;&gt;'Tabelas auxiliares'!$C$241,M193&lt;&gt;'Tabelas auxiliares'!$C$242,M193&lt;&gt;'Tabelas auxiliares'!$D$241,M193&lt;&gt;'Tabelas auxiliares'!$D$242),"FOLHA DE PESSOAL",IF(R193='Tabelas auxiliares'!$A$242,"CUSTEIO",IF(R193='Tabelas auxiliares'!$A$241,"INVESTIMENTO","ERRO - VERIFICAR"))))</f>
        <v>CUSTEIO</v>
      </c>
      <c r="T193" s="30">
        <f>IF(SUM(U193:Y193)=0,"",SUM(U193:Y193))</f>
        <v>300</v>
      </c>
      <c r="U193" s="37"/>
      <c r="W193" s="37"/>
      <c r="X193" s="37"/>
      <c r="Y193" s="37">
        <v>300</v>
      </c>
    </row>
    <row r="194" spans="1:25" x14ac:dyDescent="0.35">
      <c r="A194" t="s">
        <v>5401</v>
      </c>
      <c r="B194" t="s">
        <v>5402</v>
      </c>
      <c r="C194" t="s">
        <v>1830</v>
      </c>
      <c r="D194" t="s">
        <v>6233</v>
      </c>
      <c r="E194" t="s">
        <v>6234</v>
      </c>
      <c r="F194" t="s">
        <v>6235</v>
      </c>
      <c r="G194" t="s">
        <v>6236</v>
      </c>
      <c r="H194" t="s">
        <v>5414</v>
      </c>
      <c r="I194" t="s">
        <v>639</v>
      </c>
      <c r="J194" t="s">
        <v>5415</v>
      </c>
      <c r="K194" t="s">
        <v>5416</v>
      </c>
      <c r="L194" t="s">
        <v>5417</v>
      </c>
      <c r="M194" t="s">
        <v>145</v>
      </c>
      <c r="N194" t="s">
        <v>5418</v>
      </c>
      <c r="O194" t="s">
        <v>2507</v>
      </c>
      <c r="P194" t="s">
        <v>2508</v>
      </c>
      <c r="Q194" t="s">
        <v>6237</v>
      </c>
      <c r="R194" s="19" t="str">
        <f t="shared" si="2"/>
        <v>3</v>
      </c>
      <c r="S194" s="19" t="str">
        <f>IF(M194="","",IF(AND(M194&lt;&gt;'Tabelas auxiliares'!$B$241,M194&lt;&gt;'Tabelas auxiliares'!$B$242,M194&lt;&gt;'Tabelas auxiliares'!$C$241,M194&lt;&gt;'Tabelas auxiliares'!$C$242,M194&lt;&gt;'Tabelas auxiliares'!$D$241,M194&lt;&gt;'Tabelas auxiliares'!$D$242),"FOLHA DE PESSOAL",IF(R194='Tabelas auxiliares'!$A$242,"CUSTEIO",IF(R194='Tabelas auxiliares'!$A$241,"INVESTIMENTO","ERRO - VERIFICAR"))))</f>
        <v>CUSTEIO</v>
      </c>
      <c r="T194" s="30">
        <f>IF(SUM(U194:Y194)=0,"",SUM(U194:Y194))</f>
        <v>433.34</v>
      </c>
      <c r="U194" s="37"/>
      <c r="W194" s="37"/>
      <c r="X194" s="37"/>
      <c r="Y194" s="37">
        <v>433.34</v>
      </c>
    </row>
    <row r="195" spans="1:25" x14ac:dyDescent="0.35">
      <c r="A195" t="s">
        <v>5401</v>
      </c>
      <c r="B195" t="s">
        <v>5402</v>
      </c>
      <c r="C195" t="s">
        <v>1830</v>
      </c>
      <c r="D195" t="s">
        <v>6238</v>
      </c>
      <c r="E195" t="s">
        <v>6239</v>
      </c>
      <c r="F195" t="s">
        <v>6240</v>
      </c>
      <c r="G195" t="s">
        <v>5738</v>
      </c>
      <c r="H195" t="s">
        <v>5414</v>
      </c>
      <c r="I195" t="s">
        <v>639</v>
      </c>
      <c r="J195" t="s">
        <v>5415</v>
      </c>
      <c r="K195" t="s">
        <v>5416</v>
      </c>
      <c r="L195" t="s">
        <v>5417</v>
      </c>
      <c r="M195" t="s">
        <v>145</v>
      </c>
      <c r="N195" t="s">
        <v>5418</v>
      </c>
      <c r="O195" t="s">
        <v>2507</v>
      </c>
      <c r="P195" t="s">
        <v>2508</v>
      </c>
      <c r="Q195" t="s">
        <v>6241</v>
      </c>
      <c r="R195" s="19" t="str">
        <f t="shared" si="2"/>
        <v>3</v>
      </c>
      <c r="S195" s="19" t="str">
        <f>IF(M195="","",IF(AND(M195&lt;&gt;'Tabelas auxiliares'!$B$241,M195&lt;&gt;'Tabelas auxiliares'!$B$242,M195&lt;&gt;'Tabelas auxiliares'!$C$241,M195&lt;&gt;'Tabelas auxiliares'!$C$242,M195&lt;&gt;'Tabelas auxiliares'!$D$241,M195&lt;&gt;'Tabelas auxiliares'!$D$242),"FOLHA DE PESSOAL",IF(R195='Tabelas auxiliares'!$A$242,"CUSTEIO",IF(R195='Tabelas auxiliares'!$A$241,"INVESTIMENTO","ERRO - VERIFICAR"))))</f>
        <v>CUSTEIO</v>
      </c>
      <c r="T195" s="30">
        <f>IF(SUM(U195:Y195)=0,"",SUM(U195:Y195))</f>
        <v>275</v>
      </c>
      <c r="U195" s="37"/>
      <c r="W195" s="37"/>
      <c r="X195" s="37"/>
      <c r="Y195" s="37">
        <v>275</v>
      </c>
    </row>
    <row r="196" spans="1:25" x14ac:dyDescent="0.35">
      <c r="A196" t="s">
        <v>5401</v>
      </c>
      <c r="B196" t="s">
        <v>5402</v>
      </c>
      <c r="C196" t="s">
        <v>1830</v>
      </c>
      <c r="D196" t="s">
        <v>6242</v>
      </c>
      <c r="E196" t="s">
        <v>6243</v>
      </c>
      <c r="F196" t="s">
        <v>6244</v>
      </c>
      <c r="G196" t="s">
        <v>6245</v>
      </c>
      <c r="H196" t="s">
        <v>5414</v>
      </c>
      <c r="I196" t="s">
        <v>639</v>
      </c>
      <c r="J196" t="s">
        <v>5415</v>
      </c>
      <c r="K196" t="s">
        <v>5416</v>
      </c>
      <c r="L196" t="s">
        <v>5417</v>
      </c>
      <c r="M196" t="s">
        <v>145</v>
      </c>
      <c r="N196" t="s">
        <v>5418</v>
      </c>
      <c r="O196" t="s">
        <v>2507</v>
      </c>
      <c r="P196" t="s">
        <v>2508</v>
      </c>
      <c r="Q196" t="s">
        <v>6246</v>
      </c>
      <c r="R196" s="19" t="str">
        <f t="shared" ref="R196:R259" si="3">LEFT(O196,1)</f>
        <v>3</v>
      </c>
      <c r="S196" s="19" t="str">
        <f>IF(M196="","",IF(AND(M196&lt;&gt;'Tabelas auxiliares'!$B$241,M196&lt;&gt;'Tabelas auxiliares'!$B$242,M196&lt;&gt;'Tabelas auxiliares'!$C$241,M196&lt;&gt;'Tabelas auxiliares'!$C$242,M196&lt;&gt;'Tabelas auxiliares'!$D$241,M196&lt;&gt;'Tabelas auxiliares'!$D$242),"FOLHA DE PESSOAL",IF(R196='Tabelas auxiliares'!$A$242,"CUSTEIO",IF(R196='Tabelas auxiliares'!$A$241,"INVESTIMENTO","ERRO - VERIFICAR"))))</f>
        <v>CUSTEIO</v>
      </c>
      <c r="T196" s="30">
        <f>IF(SUM(U196:Y196)=0,"",SUM(U196:Y196))</f>
        <v>350</v>
      </c>
      <c r="U196" s="37"/>
      <c r="W196" s="37"/>
      <c r="X196" s="37"/>
      <c r="Y196" s="37">
        <v>350</v>
      </c>
    </row>
    <row r="197" spans="1:25" x14ac:dyDescent="0.35">
      <c r="A197" t="s">
        <v>5401</v>
      </c>
      <c r="B197" t="s">
        <v>5402</v>
      </c>
      <c r="C197" t="s">
        <v>1830</v>
      </c>
      <c r="D197" t="s">
        <v>6247</v>
      </c>
      <c r="E197" t="s">
        <v>6248</v>
      </c>
      <c r="F197" t="s">
        <v>6249</v>
      </c>
      <c r="G197" t="s">
        <v>6250</v>
      </c>
      <c r="H197" t="s">
        <v>5414</v>
      </c>
      <c r="I197" t="s">
        <v>639</v>
      </c>
      <c r="J197" t="s">
        <v>5415</v>
      </c>
      <c r="K197" t="s">
        <v>5416</v>
      </c>
      <c r="L197" t="s">
        <v>5417</v>
      </c>
      <c r="M197" t="s">
        <v>145</v>
      </c>
      <c r="N197" t="s">
        <v>5418</v>
      </c>
      <c r="O197" t="s">
        <v>2507</v>
      </c>
      <c r="P197" t="s">
        <v>2508</v>
      </c>
      <c r="Q197" t="s">
        <v>6251</v>
      </c>
      <c r="R197" s="19" t="str">
        <f t="shared" si="3"/>
        <v>3</v>
      </c>
      <c r="S197" s="19" t="str">
        <f>IF(M197="","",IF(AND(M197&lt;&gt;'Tabelas auxiliares'!$B$241,M197&lt;&gt;'Tabelas auxiliares'!$B$242,M197&lt;&gt;'Tabelas auxiliares'!$C$241,M197&lt;&gt;'Tabelas auxiliares'!$C$242,M197&lt;&gt;'Tabelas auxiliares'!$D$241,M197&lt;&gt;'Tabelas auxiliares'!$D$242),"FOLHA DE PESSOAL",IF(R197='Tabelas auxiliares'!$A$242,"CUSTEIO",IF(R197='Tabelas auxiliares'!$A$241,"INVESTIMENTO","ERRO - VERIFICAR"))))</f>
        <v>CUSTEIO</v>
      </c>
      <c r="T197" s="30">
        <f>IF(SUM(U197:Y197)=0,"",SUM(U197:Y197))</f>
        <v>800</v>
      </c>
      <c r="U197" s="37"/>
      <c r="W197" s="37"/>
      <c r="X197" s="37"/>
      <c r="Y197" s="37">
        <v>800</v>
      </c>
    </row>
    <row r="198" spans="1:25" x14ac:dyDescent="0.35">
      <c r="A198" t="s">
        <v>5401</v>
      </c>
      <c r="B198" t="s">
        <v>5402</v>
      </c>
      <c r="C198" t="s">
        <v>1830</v>
      </c>
      <c r="D198" t="s">
        <v>6252</v>
      </c>
      <c r="E198" t="s">
        <v>6253</v>
      </c>
      <c r="F198" t="s">
        <v>6254</v>
      </c>
      <c r="G198" t="s">
        <v>6255</v>
      </c>
      <c r="H198" t="s">
        <v>5414</v>
      </c>
      <c r="I198" t="s">
        <v>639</v>
      </c>
      <c r="J198" t="s">
        <v>5415</v>
      </c>
      <c r="K198" t="s">
        <v>5416</v>
      </c>
      <c r="L198" t="s">
        <v>5417</v>
      </c>
      <c r="M198" t="s">
        <v>145</v>
      </c>
      <c r="N198" t="s">
        <v>5418</v>
      </c>
      <c r="O198" t="s">
        <v>2507</v>
      </c>
      <c r="P198" t="s">
        <v>2508</v>
      </c>
      <c r="Q198" t="s">
        <v>6256</v>
      </c>
      <c r="R198" s="19" t="str">
        <f t="shared" si="3"/>
        <v>3</v>
      </c>
      <c r="S198" s="19" t="str">
        <f>IF(M198="","",IF(AND(M198&lt;&gt;'Tabelas auxiliares'!$B$241,M198&lt;&gt;'Tabelas auxiliares'!$B$242,M198&lt;&gt;'Tabelas auxiliares'!$C$241,M198&lt;&gt;'Tabelas auxiliares'!$C$242,M198&lt;&gt;'Tabelas auxiliares'!$D$241,M198&lt;&gt;'Tabelas auxiliares'!$D$242),"FOLHA DE PESSOAL",IF(R198='Tabelas auxiliares'!$A$242,"CUSTEIO",IF(R198='Tabelas auxiliares'!$A$241,"INVESTIMENTO","ERRO - VERIFICAR"))))</f>
        <v>CUSTEIO</v>
      </c>
      <c r="T198" s="30">
        <f>IF(SUM(U198:Y198)=0,"",SUM(U198:Y198))</f>
        <v>1750</v>
      </c>
      <c r="U198" s="37"/>
      <c r="W198" s="37"/>
      <c r="X198" s="37"/>
      <c r="Y198" s="37">
        <v>1750</v>
      </c>
    </row>
    <row r="199" spans="1:25" x14ac:dyDescent="0.35">
      <c r="A199" t="s">
        <v>5401</v>
      </c>
      <c r="B199" t="s">
        <v>5402</v>
      </c>
      <c r="C199" t="s">
        <v>1830</v>
      </c>
      <c r="D199" t="s">
        <v>6257</v>
      </c>
      <c r="E199" t="s">
        <v>6258</v>
      </c>
      <c r="F199" t="s">
        <v>6259</v>
      </c>
      <c r="G199" t="s">
        <v>6260</v>
      </c>
      <c r="H199" t="s">
        <v>5414</v>
      </c>
      <c r="I199" t="s">
        <v>639</v>
      </c>
      <c r="J199" t="s">
        <v>5415</v>
      </c>
      <c r="K199" t="s">
        <v>5416</v>
      </c>
      <c r="L199" t="s">
        <v>5417</v>
      </c>
      <c r="M199" t="s">
        <v>145</v>
      </c>
      <c r="N199" t="s">
        <v>5418</v>
      </c>
      <c r="O199" t="s">
        <v>2507</v>
      </c>
      <c r="P199" t="s">
        <v>2508</v>
      </c>
      <c r="Q199" t="s">
        <v>6261</v>
      </c>
      <c r="R199" s="19" t="str">
        <f t="shared" si="3"/>
        <v>3</v>
      </c>
      <c r="S199" s="19" t="str">
        <f>IF(M199="","",IF(AND(M199&lt;&gt;'Tabelas auxiliares'!$B$241,M199&lt;&gt;'Tabelas auxiliares'!$B$242,M199&lt;&gt;'Tabelas auxiliares'!$C$241,M199&lt;&gt;'Tabelas auxiliares'!$C$242,M199&lt;&gt;'Tabelas auxiliares'!$D$241,M199&lt;&gt;'Tabelas auxiliares'!$D$242),"FOLHA DE PESSOAL",IF(R199='Tabelas auxiliares'!$A$242,"CUSTEIO",IF(R199='Tabelas auxiliares'!$A$241,"INVESTIMENTO","ERRO - VERIFICAR"))))</f>
        <v>CUSTEIO</v>
      </c>
      <c r="T199" s="30">
        <f>IF(SUM(U199:Y199)=0,"",SUM(U199:Y199))</f>
        <v>1250</v>
      </c>
      <c r="U199" s="37"/>
      <c r="W199" s="37"/>
      <c r="X199" s="37"/>
      <c r="Y199" s="37">
        <v>1250</v>
      </c>
    </row>
    <row r="200" spans="1:25" x14ac:dyDescent="0.35">
      <c r="A200" t="s">
        <v>5401</v>
      </c>
      <c r="B200" t="s">
        <v>5402</v>
      </c>
      <c r="C200" t="s">
        <v>1830</v>
      </c>
      <c r="D200" t="s">
        <v>6262</v>
      </c>
      <c r="E200" t="s">
        <v>6263</v>
      </c>
      <c r="F200" t="s">
        <v>6264</v>
      </c>
      <c r="G200" t="s">
        <v>6265</v>
      </c>
      <c r="H200" t="s">
        <v>5414</v>
      </c>
      <c r="I200" t="s">
        <v>639</v>
      </c>
      <c r="J200" t="s">
        <v>5415</v>
      </c>
      <c r="K200" t="s">
        <v>5416</v>
      </c>
      <c r="L200" t="s">
        <v>5417</v>
      </c>
      <c r="M200" t="s">
        <v>145</v>
      </c>
      <c r="N200" t="s">
        <v>5418</v>
      </c>
      <c r="O200" t="s">
        <v>765</v>
      </c>
      <c r="P200" t="s">
        <v>766</v>
      </c>
      <c r="Q200" t="s">
        <v>6266</v>
      </c>
      <c r="R200" s="19" t="str">
        <f t="shared" si="3"/>
        <v>3</v>
      </c>
      <c r="S200" s="19" t="str">
        <f>IF(M200="","",IF(AND(M200&lt;&gt;'Tabelas auxiliares'!$B$241,M200&lt;&gt;'Tabelas auxiliares'!$B$242,M200&lt;&gt;'Tabelas auxiliares'!$C$241,M200&lt;&gt;'Tabelas auxiliares'!$C$242,M200&lt;&gt;'Tabelas auxiliares'!$D$241,M200&lt;&gt;'Tabelas auxiliares'!$D$242),"FOLHA DE PESSOAL",IF(R200='Tabelas auxiliares'!$A$242,"CUSTEIO",IF(R200='Tabelas auxiliares'!$A$241,"INVESTIMENTO","ERRO - VERIFICAR"))))</f>
        <v>CUSTEIO</v>
      </c>
      <c r="T200" s="30">
        <f>IF(SUM(U200:Y200)=0,"",SUM(U200:Y200))</f>
        <v>900</v>
      </c>
      <c r="U200" s="37"/>
      <c r="W200" s="37"/>
      <c r="X200" s="37"/>
      <c r="Y200" s="37">
        <v>900</v>
      </c>
    </row>
    <row r="201" spans="1:25" x14ac:dyDescent="0.35">
      <c r="A201" t="s">
        <v>5401</v>
      </c>
      <c r="B201" t="s">
        <v>5402</v>
      </c>
      <c r="C201" t="s">
        <v>2483</v>
      </c>
      <c r="D201" t="s">
        <v>6267</v>
      </c>
      <c r="E201" t="s">
        <v>6268</v>
      </c>
      <c r="F201" t="s">
        <v>6269</v>
      </c>
      <c r="G201" t="s">
        <v>6270</v>
      </c>
      <c r="H201" t="s">
        <v>5414</v>
      </c>
      <c r="I201" t="s">
        <v>639</v>
      </c>
      <c r="J201" t="s">
        <v>5415</v>
      </c>
      <c r="K201" t="s">
        <v>5416</v>
      </c>
      <c r="L201" t="s">
        <v>5417</v>
      </c>
      <c r="M201" t="s">
        <v>145</v>
      </c>
      <c r="N201" t="s">
        <v>5418</v>
      </c>
      <c r="O201" t="s">
        <v>765</v>
      </c>
      <c r="P201" t="s">
        <v>766</v>
      </c>
      <c r="Q201" t="s">
        <v>6271</v>
      </c>
      <c r="R201" s="19" t="str">
        <f t="shared" si="3"/>
        <v>3</v>
      </c>
      <c r="S201" s="19" t="str">
        <f>IF(M201="","",IF(AND(M201&lt;&gt;'Tabelas auxiliares'!$B$241,M201&lt;&gt;'Tabelas auxiliares'!$B$242,M201&lt;&gt;'Tabelas auxiliares'!$C$241,M201&lt;&gt;'Tabelas auxiliares'!$C$242,M201&lt;&gt;'Tabelas auxiliares'!$D$241,M201&lt;&gt;'Tabelas auxiliares'!$D$242),"FOLHA DE PESSOAL",IF(R201='Tabelas auxiliares'!$A$242,"CUSTEIO",IF(R201='Tabelas auxiliares'!$A$241,"INVESTIMENTO","ERRO - VERIFICAR"))))</f>
        <v>CUSTEIO</v>
      </c>
      <c r="T201" s="30">
        <f>IF(SUM(U201:Y201)=0,"",SUM(U201:Y201))</f>
        <v>2220</v>
      </c>
      <c r="U201" s="37"/>
      <c r="W201" s="37"/>
      <c r="X201" s="37"/>
      <c r="Y201" s="37">
        <v>2220</v>
      </c>
    </row>
    <row r="202" spans="1:25" x14ac:dyDescent="0.35">
      <c r="A202" t="s">
        <v>5401</v>
      </c>
      <c r="B202" t="s">
        <v>5402</v>
      </c>
      <c r="C202" t="s">
        <v>2483</v>
      </c>
      <c r="D202" t="s">
        <v>6272</v>
      </c>
      <c r="E202" t="s">
        <v>6273</v>
      </c>
      <c r="F202" t="s">
        <v>6274</v>
      </c>
      <c r="G202" t="s">
        <v>6275</v>
      </c>
      <c r="H202" t="s">
        <v>5414</v>
      </c>
      <c r="I202" t="s">
        <v>639</v>
      </c>
      <c r="J202" t="s">
        <v>5415</v>
      </c>
      <c r="K202" t="s">
        <v>5416</v>
      </c>
      <c r="L202" t="s">
        <v>5417</v>
      </c>
      <c r="M202" t="s">
        <v>145</v>
      </c>
      <c r="N202" t="s">
        <v>5418</v>
      </c>
      <c r="O202" t="s">
        <v>765</v>
      </c>
      <c r="P202" t="s">
        <v>766</v>
      </c>
      <c r="Q202" t="s">
        <v>6276</v>
      </c>
      <c r="R202" s="19" t="str">
        <f t="shared" si="3"/>
        <v>3</v>
      </c>
      <c r="S202" s="19" t="str">
        <f>IF(M202="","",IF(AND(M202&lt;&gt;'Tabelas auxiliares'!$B$241,M202&lt;&gt;'Tabelas auxiliares'!$B$242,M202&lt;&gt;'Tabelas auxiliares'!$C$241,M202&lt;&gt;'Tabelas auxiliares'!$C$242,M202&lt;&gt;'Tabelas auxiliares'!$D$241,M202&lt;&gt;'Tabelas auxiliares'!$D$242),"FOLHA DE PESSOAL",IF(R202='Tabelas auxiliares'!$A$242,"CUSTEIO",IF(R202='Tabelas auxiliares'!$A$241,"INVESTIMENTO","ERRO - VERIFICAR"))))</f>
        <v>CUSTEIO</v>
      </c>
      <c r="T202" s="30">
        <f>IF(SUM(U202:Y202)=0,"",SUM(U202:Y202))</f>
        <v>2300</v>
      </c>
      <c r="U202" s="37"/>
      <c r="W202" s="37"/>
      <c r="X202" s="37"/>
      <c r="Y202" s="37">
        <v>2300</v>
      </c>
    </row>
    <row r="203" spans="1:25" x14ac:dyDescent="0.35">
      <c r="A203" t="s">
        <v>5401</v>
      </c>
      <c r="B203" t="s">
        <v>5402</v>
      </c>
      <c r="C203" t="s">
        <v>2483</v>
      </c>
      <c r="D203" t="s">
        <v>6277</v>
      </c>
      <c r="E203" t="s">
        <v>6278</v>
      </c>
      <c r="F203" t="s">
        <v>6279</v>
      </c>
      <c r="G203" t="s">
        <v>6280</v>
      </c>
      <c r="H203" t="s">
        <v>5414</v>
      </c>
      <c r="I203" t="s">
        <v>639</v>
      </c>
      <c r="J203" t="s">
        <v>5415</v>
      </c>
      <c r="K203" t="s">
        <v>5416</v>
      </c>
      <c r="L203" t="s">
        <v>5417</v>
      </c>
      <c r="M203" t="s">
        <v>145</v>
      </c>
      <c r="N203" t="s">
        <v>5418</v>
      </c>
      <c r="O203" t="s">
        <v>765</v>
      </c>
      <c r="P203" t="s">
        <v>766</v>
      </c>
      <c r="Q203" t="s">
        <v>6281</v>
      </c>
      <c r="R203" s="19" t="str">
        <f t="shared" si="3"/>
        <v>3</v>
      </c>
      <c r="S203" s="19" t="str">
        <f>IF(M203="","",IF(AND(M203&lt;&gt;'Tabelas auxiliares'!$B$241,M203&lt;&gt;'Tabelas auxiliares'!$B$242,M203&lt;&gt;'Tabelas auxiliares'!$C$241,M203&lt;&gt;'Tabelas auxiliares'!$C$242,M203&lt;&gt;'Tabelas auxiliares'!$D$241,M203&lt;&gt;'Tabelas auxiliares'!$D$242),"FOLHA DE PESSOAL",IF(R203='Tabelas auxiliares'!$A$242,"CUSTEIO",IF(R203='Tabelas auxiliares'!$A$241,"INVESTIMENTO","ERRO - VERIFICAR"))))</f>
        <v>CUSTEIO</v>
      </c>
      <c r="T203" s="30">
        <f>IF(SUM(U203:Y203)=0,"",SUM(U203:Y203))</f>
        <v>1000</v>
      </c>
      <c r="U203" s="37"/>
      <c r="W203" s="37"/>
      <c r="X203" s="37"/>
      <c r="Y203" s="37">
        <v>1000</v>
      </c>
    </row>
    <row r="204" spans="1:25" x14ac:dyDescent="0.35">
      <c r="A204" t="s">
        <v>5401</v>
      </c>
      <c r="B204" t="s">
        <v>5402</v>
      </c>
      <c r="C204" t="s">
        <v>2483</v>
      </c>
      <c r="D204" t="s">
        <v>6282</v>
      </c>
      <c r="E204" t="s">
        <v>6283</v>
      </c>
      <c r="F204" t="s">
        <v>6284</v>
      </c>
      <c r="G204" t="s">
        <v>5495</v>
      </c>
      <c r="H204" t="s">
        <v>5414</v>
      </c>
      <c r="I204" t="s">
        <v>639</v>
      </c>
      <c r="J204" t="s">
        <v>5415</v>
      </c>
      <c r="K204" t="s">
        <v>5416</v>
      </c>
      <c r="L204" t="s">
        <v>5417</v>
      </c>
      <c r="M204" t="s">
        <v>145</v>
      </c>
      <c r="N204" t="s">
        <v>5418</v>
      </c>
      <c r="O204" t="s">
        <v>2507</v>
      </c>
      <c r="P204" t="s">
        <v>2508</v>
      </c>
      <c r="Q204" t="s">
        <v>6285</v>
      </c>
      <c r="R204" s="19" t="str">
        <f t="shared" si="3"/>
        <v>3</v>
      </c>
      <c r="S204" s="19" t="str">
        <f>IF(M204="","",IF(AND(M204&lt;&gt;'Tabelas auxiliares'!$B$241,M204&lt;&gt;'Tabelas auxiliares'!$B$242,M204&lt;&gt;'Tabelas auxiliares'!$C$241,M204&lt;&gt;'Tabelas auxiliares'!$C$242,M204&lt;&gt;'Tabelas auxiliares'!$D$241,M204&lt;&gt;'Tabelas auxiliares'!$D$242),"FOLHA DE PESSOAL",IF(R204='Tabelas auxiliares'!$A$242,"CUSTEIO",IF(R204='Tabelas auxiliares'!$A$241,"INVESTIMENTO","ERRO - VERIFICAR"))))</f>
        <v>CUSTEIO</v>
      </c>
      <c r="T204" s="30">
        <f>IF(SUM(U204:Y204)=0,"",SUM(U204:Y204))</f>
        <v>600</v>
      </c>
      <c r="U204" s="37"/>
      <c r="W204" s="37"/>
      <c r="X204" s="37"/>
      <c r="Y204" s="37">
        <v>600</v>
      </c>
    </row>
    <row r="205" spans="1:25" x14ac:dyDescent="0.35">
      <c r="A205" t="s">
        <v>5401</v>
      </c>
      <c r="B205" t="s">
        <v>5402</v>
      </c>
      <c r="C205" t="s">
        <v>2483</v>
      </c>
      <c r="D205" t="s">
        <v>6286</v>
      </c>
      <c r="E205" t="s">
        <v>6287</v>
      </c>
      <c r="F205" t="s">
        <v>6288</v>
      </c>
      <c r="G205" t="s">
        <v>6289</v>
      </c>
      <c r="H205" t="s">
        <v>5414</v>
      </c>
      <c r="I205" t="s">
        <v>639</v>
      </c>
      <c r="J205" t="s">
        <v>5415</v>
      </c>
      <c r="K205" t="s">
        <v>5416</v>
      </c>
      <c r="L205" t="s">
        <v>5417</v>
      </c>
      <c r="M205" t="s">
        <v>145</v>
      </c>
      <c r="N205" t="s">
        <v>5418</v>
      </c>
      <c r="O205" t="s">
        <v>765</v>
      </c>
      <c r="P205" t="s">
        <v>766</v>
      </c>
      <c r="Q205" t="s">
        <v>6290</v>
      </c>
      <c r="R205" s="19" t="str">
        <f t="shared" si="3"/>
        <v>3</v>
      </c>
      <c r="S205" s="19" t="str">
        <f>IF(M205="","",IF(AND(M205&lt;&gt;'Tabelas auxiliares'!$B$241,M205&lt;&gt;'Tabelas auxiliares'!$B$242,M205&lt;&gt;'Tabelas auxiliares'!$C$241,M205&lt;&gt;'Tabelas auxiliares'!$C$242,M205&lt;&gt;'Tabelas auxiliares'!$D$241,M205&lt;&gt;'Tabelas auxiliares'!$D$242),"FOLHA DE PESSOAL",IF(R205='Tabelas auxiliares'!$A$242,"CUSTEIO",IF(R205='Tabelas auxiliares'!$A$241,"INVESTIMENTO","ERRO - VERIFICAR"))))</f>
        <v>CUSTEIO</v>
      </c>
      <c r="T205" s="30">
        <f>IF(SUM(U205:Y205)=0,"",SUM(U205:Y205))</f>
        <v>990</v>
      </c>
      <c r="U205" s="37"/>
      <c r="W205" s="37"/>
      <c r="X205" s="37"/>
      <c r="Y205" s="37">
        <v>990</v>
      </c>
    </row>
    <row r="206" spans="1:25" x14ac:dyDescent="0.35">
      <c r="A206" t="s">
        <v>5401</v>
      </c>
      <c r="B206" t="s">
        <v>5402</v>
      </c>
      <c r="C206" t="s">
        <v>2483</v>
      </c>
      <c r="D206" t="s">
        <v>6291</v>
      </c>
      <c r="E206" t="s">
        <v>6292</v>
      </c>
      <c r="F206" t="s">
        <v>6293</v>
      </c>
      <c r="G206" t="s">
        <v>6294</v>
      </c>
      <c r="H206" t="s">
        <v>5414</v>
      </c>
      <c r="I206" t="s">
        <v>639</v>
      </c>
      <c r="J206" t="s">
        <v>5415</v>
      </c>
      <c r="K206" t="s">
        <v>5416</v>
      </c>
      <c r="L206" t="s">
        <v>5417</v>
      </c>
      <c r="M206" t="s">
        <v>145</v>
      </c>
      <c r="N206" t="s">
        <v>5418</v>
      </c>
      <c r="O206" t="s">
        <v>765</v>
      </c>
      <c r="P206" t="s">
        <v>766</v>
      </c>
      <c r="Q206" t="s">
        <v>6295</v>
      </c>
      <c r="R206" s="19" t="str">
        <f t="shared" si="3"/>
        <v>3</v>
      </c>
      <c r="S206" s="19" t="str">
        <f>IF(M206="","",IF(AND(M206&lt;&gt;'Tabelas auxiliares'!$B$241,M206&lt;&gt;'Tabelas auxiliares'!$B$242,M206&lt;&gt;'Tabelas auxiliares'!$C$241,M206&lt;&gt;'Tabelas auxiliares'!$C$242,M206&lt;&gt;'Tabelas auxiliares'!$D$241,M206&lt;&gt;'Tabelas auxiliares'!$D$242),"FOLHA DE PESSOAL",IF(R206='Tabelas auxiliares'!$A$242,"CUSTEIO",IF(R206='Tabelas auxiliares'!$A$241,"INVESTIMENTO","ERRO - VERIFICAR"))))</f>
        <v>CUSTEIO</v>
      </c>
      <c r="T206" s="30">
        <f>IF(SUM(U206:Y206)=0,"",SUM(U206:Y206))</f>
        <v>1755</v>
      </c>
      <c r="U206" s="37"/>
      <c r="W206" s="37"/>
      <c r="X206" s="37"/>
      <c r="Y206" s="37">
        <v>1755</v>
      </c>
    </row>
    <row r="207" spans="1:25" x14ac:dyDescent="0.35">
      <c r="A207" t="s">
        <v>5401</v>
      </c>
      <c r="B207" t="s">
        <v>5402</v>
      </c>
      <c r="C207" t="s">
        <v>1549</v>
      </c>
      <c r="D207" t="s">
        <v>6296</v>
      </c>
      <c r="E207" t="s">
        <v>6297</v>
      </c>
      <c r="F207" t="s">
        <v>6298</v>
      </c>
      <c r="G207" t="s">
        <v>6299</v>
      </c>
      <c r="H207" t="s">
        <v>5414</v>
      </c>
      <c r="I207" t="s">
        <v>639</v>
      </c>
      <c r="J207" t="s">
        <v>5415</v>
      </c>
      <c r="K207" t="s">
        <v>5416</v>
      </c>
      <c r="L207" t="s">
        <v>5417</v>
      </c>
      <c r="M207" t="s">
        <v>145</v>
      </c>
      <c r="N207" t="s">
        <v>5418</v>
      </c>
      <c r="O207" t="s">
        <v>765</v>
      </c>
      <c r="P207" t="s">
        <v>766</v>
      </c>
      <c r="Q207" t="s">
        <v>6300</v>
      </c>
      <c r="R207" s="19" t="str">
        <f t="shared" si="3"/>
        <v>3</v>
      </c>
      <c r="S207" s="19" t="str">
        <f>IF(M207="","",IF(AND(M207&lt;&gt;'Tabelas auxiliares'!$B$241,M207&lt;&gt;'Tabelas auxiliares'!$B$242,M207&lt;&gt;'Tabelas auxiliares'!$C$241,M207&lt;&gt;'Tabelas auxiliares'!$C$242,M207&lt;&gt;'Tabelas auxiliares'!$D$241,M207&lt;&gt;'Tabelas auxiliares'!$D$242),"FOLHA DE PESSOAL",IF(R207='Tabelas auxiliares'!$A$242,"CUSTEIO",IF(R207='Tabelas auxiliares'!$A$241,"INVESTIMENTO","ERRO - VERIFICAR"))))</f>
        <v>CUSTEIO</v>
      </c>
      <c r="T207" s="30">
        <f>IF(SUM(U207:Y207)=0,"",SUM(U207:Y207))</f>
        <v>1280</v>
      </c>
      <c r="U207" s="37"/>
      <c r="W207" s="37"/>
      <c r="X207" s="37"/>
      <c r="Y207" s="37">
        <v>1280</v>
      </c>
    </row>
    <row r="208" spans="1:25" x14ac:dyDescent="0.35">
      <c r="A208" t="s">
        <v>5401</v>
      </c>
      <c r="B208" t="s">
        <v>5402</v>
      </c>
      <c r="C208" t="s">
        <v>1549</v>
      </c>
      <c r="D208" t="s">
        <v>6301</v>
      </c>
      <c r="E208" t="s">
        <v>6302</v>
      </c>
      <c r="F208" t="s">
        <v>6303</v>
      </c>
      <c r="G208" t="s">
        <v>6304</v>
      </c>
      <c r="H208" t="s">
        <v>5414</v>
      </c>
      <c r="I208" t="s">
        <v>639</v>
      </c>
      <c r="J208" t="s">
        <v>5415</v>
      </c>
      <c r="K208" t="s">
        <v>5416</v>
      </c>
      <c r="L208" t="s">
        <v>5417</v>
      </c>
      <c r="M208" t="s">
        <v>145</v>
      </c>
      <c r="N208" t="s">
        <v>5418</v>
      </c>
      <c r="O208" t="s">
        <v>2507</v>
      </c>
      <c r="P208" t="s">
        <v>2508</v>
      </c>
      <c r="Q208" t="s">
        <v>6305</v>
      </c>
      <c r="R208" s="19" t="str">
        <f t="shared" si="3"/>
        <v>3</v>
      </c>
      <c r="S208" s="19" t="str">
        <f>IF(M208="","",IF(AND(M208&lt;&gt;'Tabelas auxiliares'!$B$241,M208&lt;&gt;'Tabelas auxiliares'!$B$242,M208&lt;&gt;'Tabelas auxiliares'!$C$241,M208&lt;&gt;'Tabelas auxiliares'!$C$242,M208&lt;&gt;'Tabelas auxiliares'!$D$241,M208&lt;&gt;'Tabelas auxiliares'!$D$242),"FOLHA DE PESSOAL",IF(R208='Tabelas auxiliares'!$A$242,"CUSTEIO",IF(R208='Tabelas auxiliares'!$A$241,"INVESTIMENTO","ERRO - VERIFICAR"))))</f>
        <v>CUSTEIO</v>
      </c>
      <c r="T208" s="30">
        <f>IF(SUM(U208:Y208)=0,"",SUM(U208:Y208))</f>
        <v>450</v>
      </c>
      <c r="U208" s="37"/>
      <c r="W208" s="37"/>
      <c r="X208" s="37"/>
      <c r="Y208" s="37">
        <v>450</v>
      </c>
    </row>
    <row r="209" spans="1:25" x14ac:dyDescent="0.35">
      <c r="A209" t="s">
        <v>5401</v>
      </c>
      <c r="B209" t="s">
        <v>5402</v>
      </c>
      <c r="C209" t="s">
        <v>1549</v>
      </c>
      <c r="D209" t="s">
        <v>6306</v>
      </c>
      <c r="E209" t="s">
        <v>6307</v>
      </c>
      <c r="F209" t="s">
        <v>6308</v>
      </c>
      <c r="G209" t="s">
        <v>6309</v>
      </c>
      <c r="H209" t="s">
        <v>5414</v>
      </c>
      <c r="I209" t="s">
        <v>639</v>
      </c>
      <c r="J209" t="s">
        <v>5415</v>
      </c>
      <c r="K209" t="s">
        <v>5416</v>
      </c>
      <c r="L209" t="s">
        <v>5417</v>
      </c>
      <c r="M209" t="s">
        <v>145</v>
      </c>
      <c r="N209" t="s">
        <v>5418</v>
      </c>
      <c r="O209" t="s">
        <v>2507</v>
      </c>
      <c r="P209" t="s">
        <v>2508</v>
      </c>
      <c r="Q209" t="s">
        <v>6310</v>
      </c>
      <c r="R209" s="19" t="str">
        <f t="shared" si="3"/>
        <v>3</v>
      </c>
      <c r="S209" s="19" t="str">
        <f>IF(M209="","",IF(AND(M209&lt;&gt;'Tabelas auxiliares'!$B$241,M209&lt;&gt;'Tabelas auxiliares'!$B$242,M209&lt;&gt;'Tabelas auxiliares'!$C$241,M209&lt;&gt;'Tabelas auxiliares'!$C$242,M209&lt;&gt;'Tabelas auxiliares'!$D$241,M209&lt;&gt;'Tabelas auxiliares'!$D$242),"FOLHA DE PESSOAL",IF(R209='Tabelas auxiliares'!$A$242,"CUSTEIO",IF(R209='Tabelas auxiliares'!$A$241,"INVESTIMENTO","ERRO - VERIFICAR"))))</f>
        <v>CUSTEIO</v>
      </c>
      <c r="T209" s="30">
        <f>IF(SUM(U209:Y209)=0,"",SUM(U209:Y209))</f>
        <v>1380</v>
      </c>
      <c r="U209" s="37"/>
      <c r="W209" s="37"/>
      <c r="X209" s="37"/>
      <c r="Y209" s="37">
        <v>1380</v>
      </c>
    </row>
    <row r="210" spans="1:25" x14ac:dyDescent="0.35">
      <c r="A210" t="s">
        <v>5401</v>
      </c>
      <c r="B210" t="s">
        <v>5402</v>
      </c>
      <c r="C210" t="s">
        <v>1549</v>
      </c>
      <c r="D210" t="s">
        <v>6311</v>
      </c>
      <c r="E210" t="s">
        <v>6312</v>
      </c>
      <c r="F210" t="s">
        <v>6313</v>
      </c>
      <c r="G210" t="s">
        <v>6314</v>
      </c>
      <c r="H210" t="s">
        <v>5414</v>
      </c>
      <c r="I210" t="s">
        <v>639</v>
      </c>
      <c r="J210" t="s">
        <v>5415</v>
      </c>
      <c r="K210" t="s">
        <v>5416</v>
      </c>
      <c r="L210" t="s">
        <v>5417</v>
      </c>
      <c r="M210" t="s">
        <v>145</v>
      </c>
      <c r="N210" t="s">
        <v>5418</v>
      </c>
      <c r="O210" t="s">
        <v>2507</v>
      </c>
      <c r="P210" t="s">
        <v>2508</v>
      </c>
      <c r="Q210" t="s">
        <v>6315</v>
      </c>
      <c r="R210" s="19" t="str">
        <f t="shared" si="3"/>
        <v>3</v>
      </c>
      <c r="S210" s="19" t="str">
        <f>IF(M210="","",IF(AND(M210&lt;&gt;'Tabelas auxiliares'!$B$241,M210&lt;&gt;'Tabelas auxiliares'!$B$242,M210&lt;&gt;'Tabelas auxiliares'!$C$241,M210&lt;&gt;'Tabelas auxiliares'!$C$242,M210&lt;&gt;'Tabelas auxiliares'!$D$241,M210&lt;&gt;'Tabelas auxiliares'!$D$242),"FOLHA DE PESSOAL",IF(R210='Tabelas auxiliares'!$A$242,"CUSTEIO",IF(R210='Tabelas auxiliares'!$A$241,"INVESTIMENTO","ERRO - VERIFICAR"))))</f>
        <v>CUSTEIO</v>
      </c>
      <c r="T210" s="30">
        <f>IF(SUM(U210:Y210)=0,"",SUM(U210:Y210))</f>
        <v>454</v>
      </c>
      <c r="U210" s="37"/>
      <c r="W210" s="37"/>
      <c r="X210" s="37"/>
      <c r="Y210" s="37">
        <v>454</v>
      </c>
    </row>
    <row r="211" spans="1:25" x14ac:dyDescent="0.35">
      <c r="A211" t="s">
        <v>5401</v>
      </c>
      <c r="B211" t="s">
        <v>5402</v>
      </c>
      <c r="C211" t="s">
        <v>1549</v>
      </c>
      <c r="D211" t="s">
        <v>6316</v>
      </c>
      <c r="E211" t="s">
        <v>6317</v>
      </c>
      <c r="F211" t="s">
        <v>6318</v>
      </c>
      <c r="G211" t="s">
        <v>6319</v>
      </c>
      <c r="H211" t="s">
        <v>5414</v>
      </c>
      <c r="I211" t="s">
        <v>639</v>
      </c>
      <c r="J211" t="s">
        <v>5415</v>
      </c>
      <c r="K211" t="s">
        <v>5416</v>
      </c>
      <c r="L211" t="s">
        <v>5417</v>
      </c>
      <c r="M211" t="s">
        <v>145</v>
      </c>
      <c r="N211" t="s">
        <v>5418</v>
      </c>
      <c r="O211" t="s">
        <v>2507</v>
      </c>
      <c r="P211" t="s">
        <v>2508</v>
      </c>
      <c r="Q211" t="s">
        <v>6320</v>
      </c>
      <c r="R211" s="19" t="str">
        <f t="shared" si="3"/>
        <v>3</v>
      </c>
      <c r="S211" s="19" t="str">
        <f>IF(M211="","",IF(AND(M211&lt;&gt;'Tabelas auxiliares'!$B$241,M211&lt;&gt;'Tabelas auxiliares'!$B$242,M211&lt;&gt;'Tabelas auxiliares'!$C$241,M211&lt;&gt;'Tabelas auxiliares'!$C$242,M211&lt;&gt;'Tabelas auxiliares'!$D$241,M211&lt;&gt;'Tabelas auxiliares'!$D$242),"FOLHA DE PESSOAL",IF(R211='Tabelas auxiliares'!$A$242,"CUSTEIO",IF(R211='Tabelas auxiliares'!$A$241,"INVESTIMENTO","ERRO - VERIFICAR"))))</f>
        <v>CUSTEIO</v>
      </c>
      <c r="T211" s="30">
        <f>IF(SUM(U211:Y211)=0,"",SUM(U211:Y211))</f>
        <v>1790.51</v>
      </c>
      <c r="U211" s="37"/>
      <c r="W211" s="37"/>
      <c r="X211" s="37"/>
      <c r="Y211" s="37">
        <v>1790.51</v>
      </c>
    </row>
    <row r="212" spans="1:25" x14ac:dyDescent="0.35">
      <c r="A212" t="s">
        <v>5401</v>
      </c>
      <c r="B212" t="s">
        <v>5402</v>
      </c>
      <c r="C212" t="s">
        <v>1549</v>
      </c>
      <c r="D212" t="s">
        <v>6321</v>
      </c>
      <c r="E212" t="s">
        <v>6322</v>
      </c>
      <c r="F212" t="s">
        <v>6323</v>
      </c>
      <c r="G212" t="s">
        <v>6324</v>
      </c>
      <c r="H212" t="s">
        <v>5414</v>
      </c>
      <c r="I212" t="s">
        <v>639</v>
      </c>
      <c r="J212" t="s">
        <v>5415</v>
      </c>
      <c r="K212" t="s">
        <v>5416</v>
      </c>
      <c r="L212" t="s">
        <v>5417</v>
      </c>
      <c r="M212" t="s">
        <v>145</v>
      </c>
      <c r="N212" t="s">
        <v>5418</v>
      </c>
      <c r="O212" t="s">
        <v>765</v>
      </c>
      <c r="P212" t="s">
        <v>766</v>
      </c>
      <c r="Q212" t="s">
        <v>6325</v>
      </c>
      <c r="R212" s="19" t="str">
        <f t="shared" si="3"/>
        <v>3</v>
      </c>
      <c r="S212" s="19" t="str">
        <f>IF(M212="","",IF(AND(M212&lt;&gt;'Tabelas auxiliares'!$B$241,M212&lt;&gt;'Tabelas auxiliares'!$B$242,M212&lt;&gt;'Tabelas auxiliares'!$C$241,M212&lt;&gt;'Tabelas auxiliares'!$C$242,M212&lt;&gt;'Tabelas auxiliares'!$D$241,M212&lt;&gt;'Tabelas auxiliares'!$D$242),"FOLHA DE PESSOAL",IF(R212='Tabelas auxiliares'!$A$242,"CUSTEIO",IF(R212='Tabelas auxiliares'!$A$241,"INVESTIMENTO","ERRO - VERIFICAR"))))</f>
        <v>CUSTEIO</v>
      </c>
      <c r="T212" s="30">
        <f>IF(SUM(U212:Y212)=0,"",SUM(U212:Y212))</f>
        <v>800</v>
      </c>
      <c r="U212" s="37"/>
      <c r="W212" s="37"/>
      <c r="X212" s="37"/>
      <c r="Y212" s="37">
        <v>800</v>
      </c>
    </row>
    <row r="213" spans="1:25" x14ac:dyDescent="0.35">
      <c r="A213" t="s">
        <v>5401</v>
      </c>
      <c r="B213" t="s">
        <v>5402</v>
      </c>
      <c r="C213" t="s">
        <v>1549</v>
      </c>
      <c r="D213" t="s">
        <v>6326</v>
      </c>
      <c r="E213" t="s">
        <v>6327</v>
      </c>
      <c r="F213" t="s">
        <v>6328</v>
      </c>
      <c r="G213" t="s">
        <v>6329</v>
      </c>
      <c r="H213" t="s">
        <v>5414</v>
      </c>
      <c r="I213" t="s">
        <v>639</v>
      </c>
      <c r="J213" t="s">
        <v>5415</v>
      </c>
      <c r="K213" t="s">
        <v>5416</v>
      </c>
      <c r="L213" t="s">
        <v>5417</v>
      </c>
      <c r="M213" t="s">
        <v>145</v>
      </c>
      <c r="N213" t="s">
        <v>5418</v>
      </c>
      <c r="O213" t="s">
        <v>2507</v>
      </c>
      <c r="P213" t="s">
        <v>2508</v>
      </c>
      <c r="Q213" t="s">
        <v>6330</v>
      </c>
      <c r="R213" s="19" t="str">
        <f t="shared" si="3"/>
        <v>3</v>
      </c>
      <c r="S213" s="19" t="str">
        <f>IF(M213="","",IF(AND(M213&lt;&gt;'Tabelas auxiliares'!$B$241,M213&lt;&gt;'Tabelas auxiliares'!$B$242,M213&lt;&gt;'Tabelas auxiliares'!$C$241,M213&lt;&gt;'Tabelas auxiliares'!$C$242,M213&lt;&gt;'Tabelas auxiliares'!$D$241,M213&lt;&gt;'Tabelas auxiliares'!$D$242),"FOLHA DE PESSOAL",IF(R213='Tabelas auxiliares'!$A$242,"CUSTEIO",IF(R213='Tabelas auxiliares'!$A$241,"INVESTIMENTO","ERRO - VERIFICAR"))))</f>
        <v>CUSTEIO</v>
      </c>
      <c r="T213" s="30">
        <f>IF(SUM(U213:Y213)=0,"",SUM(U213:Y213))</f>
        <v>900</v>
      </c>
      <c r="U213" s="37"/>
      <c r="W213" s="37"/>
      <c r="X213" s="37"/>
      <c r="Y213" s="37">
        <v>900</v>
      </c>
    </row>
    <row r="214" spans="1:25" x14ac:dyDescent="0.35">
      <c r="A214" t="s">
        <v>5401</v>
      </c>
      <c r="B214" t="s">
        <v>5402</v>
      </c>
      <c r="C214" t="s">
        <v>1549</v>
      </c>
      <c r="D214" t="s">
        <v>6331</v>
      </c>
      <c r="E214" t="s">
        <v>6332</v>
      </c>
      <c r="F214" t="s">
        <v>6333</v>
      </c>
      <c r="G214" t="s">
        <v>6334</v>
      </c>
      <c r="H214" t="s">
        <v>5414</v>
      </c>
      <c r="I214" t="s">
        <v>639</v>
      </c>
      <c r="J214" t="s">
        <v>5415</v>
      </c>
      <c r="K214" t="s">
        <v>5416</v>
      </c>
      <c r="L214" t="s">
        <v>5417</v>
      </c>
      <c r="M214" t="s">
        <v>145</v>
      </c>
      <c r="N214" t="s">
        <v>5418</v>
      </c>
      <c r="O214" t="s">
        <v>2507</v>
      </c>
      <c r="P214" t="s">
        <v>2508</v>
      </c>
      <c r="Q214" t="s">
        <v>6335</v>
      </c>
      <c r="R214" s="19" t="str">
        <f t="shared" si="3"/>
        <v>3</v>
      </c>
      <c r="S214" s="19" t="str">
        <f>IF(M214="","",IF(AND(M214&lt;&gt;'Tabelas auxiliares'!$B$241,M214&lt;&gt;'Tabelas auxiliares'!$B$242,M214&lt;&gt;'Tabelas auxiliares'!$C$241,M214&lt;&gt;'Tabelas auxiliares'!$C$242,M214&lt;&gt;'Tabelas auxiliares'!$D$241,M214&lt;&gt;'Tabelas auxiliares'!$D$242),"FOLHA DE PESSOAL",IF(R214='Tabelas auxiliares'!$A$242,"CUSTEIO",IF(R214='Tabelas auxiliares'!$A$241,"INVESTIMENTO","ERRO - VERIFICAR"))))</f>
        <v>CUSTEIO</v>
      </c>
      <c r="T214" s="30">
        <f>IF(SUM(U214:Y214)=0,"",SUM(U214:Y214))</f>
        <v>550</v>
      </c>
      <c r="U214" s="37"/>
      <c r="W214" s="37"/>
      <c r="X214" s="37"/>
      <c r="Y214" s="37">
        <v>550</v>
      </c>
    </row>
    <row r="215" spans="1:25" x14ac:dyDescent="0.35">
      <c r="A215" t="s">
        <v>5401</v>
      </c>
      <c r="B215" t="s">
        <v>5402</v>
      </c>
      <c r="C215" t="s">
        <v>1549</v>
      </c>
      <c r="D215" t="s">
        <v>6336</v>
      </c>
      <c r="E215" t="s">
        <v>6337</v>
      </c>
      <c r="F215" t="s">
        <v>6338</v>
      </c>
      <c r="G215" t="s">
        <v>5429</v>
      </c>
      <c r="H215" t="s">
        <v>5414</v>
      </c>
      <c r="I215" t="s">
        <v>639</v>
      </c>
      <c r="J215" t="s">
        <v>5415</v>
      </c>
      <c r="K215" t="s">
        <v>5416</v>
      </c>
      <c r="L215" t="s">
        <v>5417</v>
      </c>
      <c r="M215" t="s">
        <v>145</v>
      </c>
      <c r="N215" t="s">
        <v>5418</v>
      </c>
      <c r="O215" t="s">
        <v>2507</v>
      </c>
      <c r="P215" t="s">
        <v>2508</v>
      </c>
      <c r="Q215" t="s">
        <v>6339</v>
      </c>
      <c r="R215" s="19" t="str">
        <f t="shared" si="3"/>
        <v>3</v>
      </c>
      <c r="S215" s="19" t="str">
        <f>IF(M215="","",IF(AND(M215&lt;&gt;'Tabelas auxiliares'!$B$241,M215&lt;&gt;'Tabelas auxiliares'!$B$242,M215&lt;&gt;'Tabelas auxiliares'!$C$241,M215&lt;&gt;'Tabelas auxiliares'!$C$242,M215&lt;&gt;'Tabelas auxiliares'!$D$241,M215&lt;&gt;'Tabelas auxiliares'!$D$242),"FOLHA DE PESSOAL",IF(R215='Tabelas auxiliares'!$A$242,"CUSTEIO",IF(R215='Tabelas auxiliares'!$A$241,"INVESTIMENTO","ERRO - VERIFICAR"))))</f>
        <v>CUSTEIO</v>
      </c>
      <c r="T215" s="30">
        <f>IF(SUM(U215:Y215)=0,"",SUM(U215:Y215))</f>
        <v>300</v>
      </c>
      <c r="U215" s="37"/>
      <c r="W215" s="37"/>
      <c r="X215" s="37"/>
      <c r="Y215" s="37">
        <v>300</v>
      </c>
    </row>
    <row r="216" spans="1:25" x14ac:dyDescent="0.35">
      <c r="A216" t="s">
        <v>5401</v>
      </c>
      <c r="B216" t="s">
        <v>5402</v>
      </c>
      <c r="C216" t="s">
        <v>1549</v>
      </c>
      <c r="D216" t="s">
        <v>6340</v>
      </c>
      <c r="E216" t="s">
        <v>6341</v>
      </c>
      <c r="F216" t="s">
        <v>6342</v>
      </c>
      <c r="G216" t="s">
        <v>6343</v>
      </c>
      <c r="H216" t="s">
        <v>5414</v>
      </c>
      <c r="I216" t="s">
        <v>639</v>
      </c>
      <c r="J216" t="s">
        <v>5415</v>
      </c>
      <c r="K216" t="s">
        <v>5416</v>
      </c>
      <c r="L216" t="s">
        <v>5417</v>
      </c>
      <c r="M216" t="s">
        <v>145</v>
      </c>
      <c r="N216" t="s">
        <v>5418</v>
      </c>
      <c r="O216" t="s">
        <v>765</v>
      </c>
      <c r="P216" t="s">
        <v>766</v>
      </c>
      <c r="Q216" t="s">
        <v>6344</v>
      </c>
      <c r="R216" s="19" t="str">
        <f t="shared" si="3"/>
        <v>3</v>
      </c>
      <c r="S216" s="19" t="str">
        <f>IF(M216="","",IF(AND(M216&lt;&gt;'Tabelas auxiliares'!$B$241,M216&lt;&gt;'Tabelas auxiliares'!$B$242,M216&lt;&gt;'Tabelas auxiliares'!$C$241,M216&lt;&gt;'Tabelas auxiliares'!$C$242,M216&lt;&gt;'Tabelas auxiliares'!$D$241,M216&lt;&gt;'Tabelas auxiliares'!$D$242),"FOLHA DE PESSOAL",IF(R216='Tabelas auxiliares'!$A$242,"CUSTEIO",IF(R216='Tabelas auxiliares'!$A$241,"INVESTIMENTO","ERRO - VERIFICAR"))))</f>
        <v>CUSTEIO</v>
      </c>
      <c r="T216" s="30">
        <f>IF(SUM(U216:Y216)=0,"",SUM(U216:Y216))</f>
        <v>1970</v>
      </c>
      <c r="U216" s="37"/>
      <c r="W216" s="37"/>
      <c r="X216" s="37"/>
      <c r="Y216" s="37">
        <v>1970</v>
      </c>
    </row>
    <row r="217" spans="1:25" x14ac:dyDescent="0.35">
      <c r="A217" t="s">
        <v>5401</v>
      </c>
      <c r="B217" t="s">
        <v>5402</v>
      </c>
      <c r="C217" t="s">
        <v>1566</v>
      </c>
      <c r="D217" t="s">
        <v>6345</v>
      </c>
      <c r="E217" t="s">
        <v>6346</v>
      </c>
      <c r="F217" t="s">
        <v>6347</v>
      </c>
      <c r="G217" t="s">
        <v>6348</v>
      </c>
      <c r="H217" t="s">
        <v>5414</v>
      </c>
      <c r="I217" t="s">
        <v>639</v>
      </c>
      <c r="J217" t="s">
        <v>5415</v>
      </c>
      <c r="K217" t="s">
        <v>5416</v>
      </c>
      <c r="L217" t="s">
        <v>5417</v>
      </c>
      <c r="M217" t="s">
        <v>145</v>
      </c>
      <c r="N217" t="s">
        <v>5418</v>
      </c>
      <c r="O217" t="s">
        <v>765</v>
      </c>
      <c r="P217" t="s">
        <v>766</v>
      </c>
      <c r="Q217" t="s">
        <v>6349</v>
      </c>
      <c r="R217" s="19" t="str">
        <f t="shared" si="3"/>
        <v>3</v>
      </c>
      <c r="S217" s="19" t="str">
        <f>IF(M217="","",IF(AND(M217&lt;&gt;'Tabelas auxiliares'!$B$241,M217&lt;&gt;'Tabelas auxiliares'!$B$242,M217&lt;&gt;'Tabelas auxiliares'!$C$241,M217&lt;&gt;'Tabelas auxiliares'!$C$242,M217&lt;&gt;'Tabelas auxiliares'!$D$241,M217&lt;&gt;'Tabelas auxiliares'!$D$242),"FOLHA DE PESSOAL",IF(R217='Tabelas auxiliares'!$A$242,"CUSTEIO",IF(R217='Tabelas auxiliares'!$A$241,"INVESTIMENTO","ERRO - VERIFICAR"))))</f>
        <v>CUSTEIO</v>
      </c>
      <c r="T217" s="30">
        <f>IF(SUM(U217:Y217)=0,"",SUM(U217:Y217))</f>
        <v>475</v>
      </c>
      <c r="U217" s="37"/>
      <c r="W217" s="37"/>
      <c r="X217" s="37"/>
      <c r="Y217" s="37">
        <v>475</v>
      </c>
    </row>
    <row r="218" spans="1:25" x14ac:dyDescent="0.35">
      <c r="A218" t="s">
        <v>5401</v>
      </c>
      <c r="B218" t="s">
        <v>5402</v>
      </c>
      <c r="C218" t="s">
        <v>2774</v>
      </c>
      <c r="D218" t="s">
        <v>6350</v>
      </c>
      <c r="E218" t="s">
        <v>6351</v>
      </c>
      <c r="F218" t="s">
        <v>6352</v>
      </c>
      <c r="G218" t="s">
        <v>6353</v>
      </c>
      <c r="H218" t="s">
        <v>5414</v>
      </c>
      <c r="I218" t="s">
        <v>639</v>
      </c>
      <c r="J218" t="s">
        <v>5415</v>
      </c>
      <c r="K218" t="s">
        <v>5416</v>
      </c>
      <c r="L218" t="s">
        <v>5417</v>
      </c>
      <c r="M218" t="s">
        <v>145</v>
      </c>
      <c r="N218" t="s">
        <v>5418</v>
      </c>
      <c r="O218" t="s">
        <v>2507</v>
      </c>
      <c r="P218" t="s">
        <v>2508</v>
      </c>
      <c r="Q218" t="s">
        <v>6354</v>
      </c>
      <c r="R218" s="19" t="str">
        <f t="shared" si="3"/>
        <v>3</v>
      </c>
      <c r="S218" s="19" t="str">
        <f>IF(M218="","",IF(AND(M218&lt;&gt;'Tabelas auxiliares'!$B$241,M218&lt;&gt;'Tabelas auxiliares'!$B$242,M218&lt;&gt;'Tabelas auxiliares'!$C$241,M218&lt;&gt;'Tabelas auxiliares'!$C$242,M218&lt;&gt;'Tabelas auxiliares'!$D$241,M218&lt;&gt;'Tabelas auxiliares'!$D$242),"FOLHA DE PESSOAL",IF(R218='Tabelas auxiliares'!$A$242,"CUSTEIO",IF(R218='Tabelas auxiliares'!$A$241,"INVESTIMENTO","ERRO - VERIFICAR"))))</f>
        <v>CUSTEIO</v>
      </c>
      <c r="T218" s="30">
        <f>IF(SUM(U218:Y218)=0,"",SUM(U218:Y218))</f>
        <v>2500</v>
      </c>
      <c r="U218" s="37"/>
      <c r="W218" s="37"/>
      <c r="X218" s="37"/>
      <c r="Y218" s="37">
        <v>2500</v>
      </c>
    </row>
    <row r="219" spans="1:25" x14ac:dyDescent="0.35">
      <c r="A219" t="s">
        <v>5401</v>
      </c>
      <c r="B219" t="s">
        <v>5402</v>
      </c>
      <c r="C219" t="s">
        <v>2774</v>
      </c>
      <c r="D219" t="s">
        <v>6355</v>
      </c>
      <c r="E219" t="s">
        <v>6356</v>
      </c>
      <c r="F219" t="s">
        <v>6357</v>
      </c>
      <c r="G219" t="s">
        <v>6173</v>
      </c>
      <c r="H219" t="s">
        <v>5414</v>
      </c>
      <c r="I219" t="s">
        <v>639</v>
      </c>
      <c r="J219" t="s">
        <v>5415</v>
      </c>
      <c r="K219" t="s">
        <v>5416</v>
      </c>
      <c r="L219" t="s">
        <v>5417</v>
      </c>
      <c r="M219" t="s">
        <v>145</v>
      </c>
      <c r="N219" t="s">
        <v>5418</v>
      </c>
      <c r="O219" t="s">
        <v>765</v>
      </c>
      <c r="P219" t="s">
        <v>766</v>
      </c>
      <c r="Q219" t="s">
        <v>6358</v>
      </c>
      <c r="R219" s="19" t="str">
        <f t="shared" si="3"/>
        <v>3</v>
      </c>
      <c r="S219" s="19" t="str">
        <f>IF(M219="","",IF(AND(M219&lt;&gt;'Tabelas auxiliares'!$B$241,M219&lt;&gt;'Tabelas auxiliares'!$B$242,M219&lt;&gt;'Tabelas auxiliares'!$C$241,M219&lt;&gt;'Tabelas auxiliares'!$C$242,M219&lt;&gt;'Tabelas auxiliares'!$D$241,M219&lt;&gt;'Tabelas auxiliares'!$D$242),"FOLHA DE PESSOAL",IF(R219='Tabelas auxiliares'!$A$242,"CUSTEIO",IF(R219='Tabelas auxiliares'!$A$241,"INVESTIMENTO","ERRO - VERIFICAR"))))</f>
        <v>CUSTEIO</v>
      </c>
      <c r="T219" s="30">
        <f>IF(SUM(U219:Y219)=0,"",SUM(U219:Y219))</f>
        <v>330</v>
      </c>
      <c r="U219" s="37"/>
      <c r="W219" s="37"/>
      <c r="X219" s="37"/>
      <c r="Y219" s="37">
        <v>330</v>
      </c>
    </row>
    <row r="220" spans="1:25" x14ac:dyDescent="0.35">
      <c r="A220" t="s">
        <v>5401</v>
      </c>
      <c r="B220" t="s">
        <v>5402</v>
      </c>
      <c r="C220" t="s">
        <v>1616</v>
      </c>
      <c r="D220" t="s">
        <v>6359</v>
      </c>
      <c r="E220" t="s">
        <v>6360</v>
      </c>
      <c r="F220" t="s">
        <v>6361</v>
      </c>
      <c r="G220" t="s">
        <v>6362</v>
      </c>
      <c r="H220" t="s">
        <v>5414</v>
      </c>
      <c r="I220" t="s">
        <v>639</v>
      </c>
      <c r="J220" t="s">
        <v>5415</v>
      </c>
      <c r="K220" t="s">
        <v>5416</v>
      </c>
      <c r="L220" t="s">
        <v>5417</v>
      </c>
      <c r="M220" t="s">
        <v>145</v>
      </c>
      <c r="N220" t="s">
        <v>5418</v>
      </c>
      <c r="O220" t="s">
        <v>765</v>
      </c>
      <c r="P220" t="s">
        <v>766</v>
      </c>
      <c r="Q220" t="s">
        <v>6363</v>
      </c>
      <c r="R220" s="19" t="str">
        <f t="shared" si="3"/>
        <v>3</v>
      </c>
      <c r="S220" s="19" t="str">
        <f>IF(M220="","",IF(AND(M220&lt;&gt;'Tabelas auxiliares'!$B$241,M220&lt;&gt;'Tabelas auxiliares'!$B$242,M220&lt;&gt;'Tabelas auxiliares'!$C$241,M220&lt;&gt;'Tabelas auxiliares'!$C$242,M220&lt;&gt;'Tabelas auxiliares'!$D$241,M220&lt;&gt;'Tabelas auxiliares'!$D$242),"FOLHA DE PESSOAL",IF(R220='Tabelas auxiliares'!$A$242,"CUSTEIO",IF(R220='Tabelas auxiliares'!$A$241,"INVESTIMENTO","ERRO - VERIFICAR"))))</f>
        <v>CUSTEIO</v>
      </c>
      <c r="T220" s="30">
        <f>IF(SUM(U220:Y220)=0,"",SUM(U220:Y220))</f>
        <v>1770</v>
      </c>
      <c r="U220" s="37"/>
      <c r="W220" s="37"/>
      <c r="X220" s="37"/>
      <c r="Y220" s="37">
        <v>1770</v>
      </c>
    </row>
    <row r="221" spans="1:25" x14ac:dyDescent="0.35">
      <c r="A221" t="s">
        <v>5401</v>
      </c>
      <c r="B221" t="s">
        <v>5402</v>
      </c>
      <c r="C221" t="s">
        <v>1616</v>
      </c>
      <c r="D221" t="s">
        <v>6364</v>
      </c>
      <c r="E221" t="s">
        <v>6365</v>
      </c>
      <c r="F221" t="s">
        <v>6366</v>
      </c>
      <c r="G221" t="s">
        <v>6367</v>
      </c>
      <c r="H221" t="s">
        <v>5414</v>
      </c>
      <c r="I221" t="s">
        <v>639</v>
      </c>
      <c r="J221" t="s">
        <v>5415</v>
      </c>
      <c r="K221" t="s">
        <v>5416</v>
      </c>
      <c r="L221" t="s">
        <v>5417</v>
      </c>
      <c r="M221" t="s">
        <v>145</v>
      </c>
      <c r="N221" t="s">
        <v>5418</v>
      </c>
      <c r="O221" t="s">
        <v>765</v>
      </c>
      <c r="P221" t="s">
        <v>766</v>
      </c>
      <c r="Q221" t="s">
        <v>6368</v>
      </c>
      <c r="R221" s="19" t="str">
        <f t="shared" si="3"/>
        <v>3</v>
      </c>
      <c r="S221" s="19" t="str">
        <f>IF(M221="","",IF(AND(M221&lt;&gt;'Tabelas auxiliares'!$B$241,M221&lt;&gt;'Tabelas auxiliares'!$B$242,M221&lt;&gt;'Tabelas auxiliares'!$C$241,M221&lt;&gt;'Tabelas auxiliares'!$C$242,M221&lt;&gt;'Tabelas auxiliares'!$D$241,M221&lt;&gt;'Tabelas auxiliares'!$D$242),"FOLHA DE PESSOAL",IF(R221='Tabelas auxiliares'!$A$242,"CUSTEIO",IF(R221='Tabelas auxiliares'!$A$241,"INVESTIMENTO","ERRO - VERIFICAR"))))</f>
        <v>CUSTEIO</v>
      </c>
      <c r="T221" s="30">
        <f>IF(SUM(U221:Y221)=0,"",SUM(U221:Y221))</f>
        <v>1850</v>
      </c>
      <c r="U221" s="37"/>
      <c r="W221" s="37"/>
      <c r="X221" s="37"/>
      <c r="Y221" s="37">
        <v>1850</v>
      </c>
    </row>
    <row r="222" spans="1:25" x14ac:dyDescent="0.35">
      <c r="A222" t="s">
        <v>5401</v>
      </c>
      <c r="B222" t="s">
        <v>5402</v>
      </c>
      <c r="C222" t="s">
        <v>1616</v>
      </c>
      <c r="D222" t="s">
        <v>6369</v>
      </c>
      <c r="E222" t="s">
        <v>6370</v>
      </c>
      <c r="F222" t="s">
        <v>6371</v>
      </c>
      <c r="G222" t="s">
        <v>6372</v>
      </c>
      <c r="H222" t="s">
        <v>5414</v>
      </c>
      <c r="I222" t="s">
        <v>639</v>
      </c>
      <c r="J222" t="s">
        <v>5415</v>
      </c>
      <c r="K222" t="s">
        <v>5416</v>
      </c>
      <c r="L222" t="s">
        <v>5417</v>
      </c>
      <c r="M222" t="s">
        <v>145</v>
      </c>
      <c r="N222" t="s">
        <v>5418</v>
      </c>
      <c r="O222" t="s">
        <v>765</v>
      </c>
      <c r="P222" t="s">
        <v>766</v>
      </c>
      <c r="Q222" t="s">
        <v>6373</v>
      </c>
      <c r="R222" s="19" t="str">
        <f t="shared" si="3"/>
        <v>3</v>
      </c>
      <c r="S222" s="19" t="str">
        <f>IF(M222="","",IF(AND(M222&lt;&gt;'Tabelas auxiliares'!$B$241,M222&lt;&gt;'Tabelas auxiliares'!$B$242,M222&lt;&gt;'Tabelas auxiliares'!$C$241,M222&lt;&gt;'Tabelas auxiliares'!$C$242,M222&lt;&gt;'Tabelas auxiliares'!$D$241,M222&lt;&gt;'Tabelas auxiliares'!$D$242),"FOLHA DE PESSOAL",IF(R222='Tabelas auxiliares'!$A$242,"CUSTEIO",IF(R222='Tabelas auxiliares'!$A$241,"INVESTIMENTO","ERRO - VERIFICAR"))))</f>
        <v>CUSTEIO</v>
      </c>
      <c r="T222" s="30">
        <f>IF(SUM(U222:Y222)=0,"",SUM(U222:Y222))</f>
        <v>2430</v>
      </c>
      <c r="U222" s="37"/>
      <c r="W222" s="37"/>
      <c r="X222" s="37"/>
      <c r="Y222" s="37">
        <v>2430</v>
      </c>
    </row>
    <row r="223" spans="1:25" x14ac:dyDescent="0.35">
      <c r="A223" t="s">
        <v>5401</v>
      </c>
      <c r="B223" t="s">
        <v>5402</v>
      </c>
      <c r="C223" t="s">
        <v>1622</v>
      </c>
      <c r="D223" t="s">
        <v>6374</v>
      </c>
      <c r="E223" t="s">
        <v>6375</v>
      </c>
      <c r="F223" t="s">
        <v>6376</v>
      </c>
      <c r="G223" t="s">
        <v>6377</v>
      </c>
      <c r="H223" t="s">
        <v>5414</v>
      </c>
      <c r="I223" t="s">
        <v>639</v>
      </c>
      <c r="J223" t="s">
        <v>5415</v>
      </c>
      <c r="K223" t="s">
        <v>5416</v>
      </c>
      <c r="L223" t="s">
        <v>5417</v>
      </c>
      <c r="M223" t="s">
        <v>145</v>
      </c>
      <c r="N223" t="s">
        <v>5418</v>
      </c>
      <c r="O223" t="s">
        <v>765</v>
      </c>
      <c r="P223" t="s">
        <v>766</v>
      </c>
      <c r="Q223" t="s">
        <v>6378</v>
      </c>
      <c r="R223" s="19" t="str">
        <f t="shared" si="3"/>
        <v>3</v>
      </c>
      <c r="S223" s="19" t="str">
        <f>IF(M223="","",IF(AND(M223&lt;&gt;'Tabelas auxiliares'!$B$241,M223&lt;&gt;'Tabelas auxiliares'!$B$242,M223&lt;&gt;'Tabelas auxiliares'!$C$241,M223&lt;&gt;'Tabelas auxiliares'!$C$242,M223&lt;&gt;'Tabelas auxiliares'!$D$241,M223&lt;&gt;'Tabelas auxiliares'!$D$242),"FOLHA DE PESSOAL",IF(R223='Tabelas auxiliares'!$A$242,"CUSTEIO",IF(R223='Tabelas auxiliares'!$A$241,"INVESTIMENTO","ERRO - VERIFICAR"))))</f>
        <v>CUSTEIO</v>
      </c>
      <c r="T223" s="30">
        <f>IF(SUM(U223:Y223)=0,"",SUM(U223:Y223))</f>
        <v>1880</v>
      </c>
      <c r="U223" s="37"/>
      <c r="W223" s="37"/>
      <c r="X223" s="37"/>
      <c r="Y223" s="37">
        <v>1880</v>
      </c>
    </row>
    <row r="224" spans="1:25" x14ac:dyDescent="0.35">
      <c r="A224" t="s">
        <v>5401</v>
      </c>
      <c r="B224" t="s">
        <v>5402</v>
      </c>
      <c r="C224" t="s">
        <v>1622</v>
      </c>
      <c r="D224" t="s">
        <v>6379</v>
      </c>
      <c r="E224" t="s">
        <v>6380</v>
      </c>
      <c r="F224" t="s">
        <v>6381</v>
      </c>
      <c r="G224" t="s">
        <v>6382</v>
      </c>
      <c r="H224" t="s">
        <v>5414</v>
      </c>
      <c r="I224" t="s">
        <v>639</v>
      </c>
      <c r="J224" t="s">
        <v>5415</v>
      </c>
      <c r="K224" t="s">
        <v>5416</v>
      </c>
      <c r="L224" t="s">
        <v>5417</v>
      </c>
      <c r="M224" t="s">
        <v>145</v>
      </c>
      <c r="N224" t="s">
        <v>5418</v>
      </c>
      <c r="O224" t="s">
        <v>765</v>
      </c>
      <c r="P224" t="s">
        <v>766</v>
      </c>
      <c r="Q224" t="s">
        <v>6383</v>
      </c>
      <c r="R224" s="19" t="str">
        <f t="shared" si="3"/>
        <v>3</v>
      </c>
      <c r="S224" s="19" t="str">
        <f>IF(M224="","",IF(AND(M224&lt;&gt;'Tabelas auxiliares'!$B$241,M224&lt;&gt;'Tabelas auxiliares'!$B$242,M224&lt;&gt;'Tabelas auxiliares'!$C$241,M224&lt;&gt;'Tabelas auxiliares'!$C$242,M224&lt;&gt;'Tabelas auxiliares'!$D$241,M224&lt;&gt;'Tabelas auxiliares'!$D$242),"FOLHA DE PESSOAL",IF(R224='Tabelas auxiliares'!$A$242,"CUSTEIO",IF(R224='Tabelas auxiliares'!$A$241,"INVESTIMENTO","ERRO - VERIFICAR"))))</f>
        <v>CUSTEIO</v>
      </c>
      <c r="T224" s="30">
        <f>IF(SUM(U224:Y224)=0,"",SUM(U224:Y224))</f>
        <v>2400</v>
      </c>
      <c r="U224" s="37"/>
      <c r="W224" s="37"/>
      <c r="X224" s="37"/>
      <c r="Y224" s="37">
        <v>2400</v>
      </c>
    </row>
    <row r="225" spans="1:25" x14ac:dyDescent="0.35">
      <c r="A225" t="s">
        <v>5401</v>
      </c>
      <c r="B225" t="s">
        <v>5402</v>
      </c>
      <c r="C225" t="s">
        <v>1622</v>
      </c>
      <c r="D225" t="s">
        <v>6384</v>
      </c>
      <c r="E225" t="s">
        <v>6385</v>
      </c>
      <c r="F225" t="s">
        <v>6386</v>
      </c>
      <c r="G225" t="s">
        <v>6387</v>
      </c>
      <c r="H225" t="s">
        <v>5414</v>
      </c>
      <c r="I225" t="s">
        <v>639</v>
      </c>
      <c r="J225" t="s">
        <v>5415</v>
      </c>
      <c r="K225" t="s">
        <v>5416</v>
      </c>
      <c r="L225" t="s">
        <v>5417</v>
      </c>
      <c r="M225" t="s">
        <v>145</v>
      </c>
      <c r="N225" t="s">
        <v>5418</v>
      </c>
      <c r="O225" t="s">
        <v>2507</v>
      </c>
      <c r="P225" t="s">
        <v>2508</v>
      </c>
      <c r="Q225" t="s">
        <v>6388</v>
      </c>
      <c r="R225" s="19" t="str">
        <f t="shared" si="3"/>
        <v>3</v>
      </c>
      <c r="S225" s="19" t="str">
        <f>IF(M225="","",IF(AND(M225&lt;&gt;'Tabelas auxiliares'!$B$241,M225&lt;&gt;'Tabelas auxiliares'!$B$242,M225&lt;&gt;'Tabelas auxiliares'!$C$241,M225&lt;&gt;'Tabelas auxiliares'!$C$242,M225&lt;&gt;'Tabelas auxiliares'!$D$241,M225&lt;&gt;'Tabelas auxiliares'!$D$242),"FOLHA DE PESSOAL",IF(R225='Tabelas auxiliares'!$A$242,"CUSTEIO",IF(R225='Tabelas auxiliares'!$A$241,"INVESTIMENTO","ERRO - VERIFICAR"))))</f>
        <v>CUSTEIO</v>
      </c>
      <c r="T225" s="30">
        <f>IF(SUM(U225:Y225)=0,"",SUM(U225:Y225))</f>
        <v>1850</v>
      </c>
      <c r="U225" s="37"/>
      <c r="W225" s="37"/>
      <c r="X225" s="37"/>
      <c r="Y225" s="37">
        <v>1850</v>
      </c>
    </row>
    <row r="226" spans="1:25" x14ac:dyDescent="0.35">
      <c r="A226" t="s">
        <v>5401</v>
      </c>
      <c r="B226" t="s">
        <v>5402</v>
      </c>
      <c r="C226" t="s">
        <v>882</v>
      </c>
      <c r="D226" t="s">
        <v>6389</v>
      </c>
      <c r="E226" t="s">
        <v>6390</v>
      </c>
      <c r="F226" t="s">
        <v>6391</v>
      </c>
      <c r="G226" t="s">
        <v>6392</v>
      </c>
      <c r="H226" t="s">
        <v>5414</v>
      </c>
      <c r="I226" t="s">
        <v>639</v>
      </c>
      <c r="J226" t="s">
        <v>5415</v>
      </c>
      <c r="K226" t="s">
        <v>5416</v>
      </c>
      <c r="L226" t="s">
        <v>5417</v>
      </c>
      <c r="M226" t="s">
        <v>145</v>
      </c>
      <c r="N226" t="s">
        <v>5418</v>
      </c>
      <c r="O226" t="s">
        <v>765</v>
      </c>
      <c r="P226" t="s">
        <v>766</v>
      </c>
      <c r="Q226" t="s">
        <v>6393</v>
      </c>
      <c r="R226" s="19" t="str">
        <f t="shared" si="3"/>
        <v>3</v>
      </c>
      <c r="S226" s="19" t="str">
        <f>IF(M226="","",IF(AND(M226&lt;&gt;'Tabelas auxiliares'!$B$241,M226&lt;&gt;'Tabelas auxiliares'!$B$242,M226&lt;&gt;'Tabelas auxiliares'!$C$241,M226&lt;&gt;'Tabelas auxiliares'!$C$242,M226&lt;&gt;'Tabelas auxiliares'!$D$241,M226&lt;&gt;'Tabelas auxiliares'!$D$242),"FOLHA DE PESSOAL",IF(R226='Tabelas auxiliares'!$A$242,"CUSTEIO",IF(R226='Tabelas auxiliares'!$A$241,"INVESTIMENTO","ERRO - VERIFICAR"))))</f>
        <v>CUSTEIO</v>
      </c>
      <c r="T226" s="30">
        <f>IF(SUM(U226:Y226)=0,"",SUM(U226:Y226))</f>
        <v>1850</v>
      </c>
      <c r="U226" s="37"/>
      <c r="W226" s="37"/>
      <c r="X226" s="37"/>
      <c r="Y226" s="37">
        <v>1850</v>
      </c>
    </row>
    <row r="227" spans="1:25" x14ac:dyDescent="0.35">
      <c r="A227" t="s">
        <v>5401</v>
      </c>
      <c r="B227" t="s">
        <v>5402</v>
      </c>
      <c r="C227" t="s">
        <v>882</v>
      </c>
      <c r="D227" t="s">
        <v>6394</v>
      </c>
      <c r="E227" t="s">
        <v>6395</v>
      </c>
      <c r="F227" t="s">
        <v>6396</v>
      </c>
      <c r="G227" t="s">
        <v>6397</v>
      </c>
      <c r="H227" t="s">
        <v>5414</v>
      </c>
      <c r="I227" t="s">
        <v>639</v>
      </c>
      <c r="J227" t="s">
        <v>5415</v>
      </c>
      <c r="K227" t="s">
        <v>5416</v>
      </c>
      <c r="L227" t="s">
        <v>5417</v>
      </c>
      <c r="M227" t="s">
        <v>145</v>
      </c>
      <c r="N227" t="s">
        <v>5418</v>
      </c>
      <c r="O227" t="s">
        <v>765</v>
      </c>
      <c r="P227" t="s">
        <v>766</v>
      </c>
      <c r="Q227" t="s">
        <v>6398</v>
      </c>
      <c r="R227" s="19" t="str">
        <f t="shared" si="3"/>
        <v>3</v>
      </c>
      <c r="S227" s="19" t="str">
        <f>IF(M227="","",IF(AND(M227&lt;&gt;'Tabelas auxiliares'!$B$241,M227&lt;&gt;'Tabelas auxiliares'!$B$242,M227&lt;&gt;'Tabelas auxiliares'!$C$241,M227&lt;&gt;'Tabelas auxiliares'!$C$242,M227&lt;&gt;'Tabelas auxiliares'!$D$241,M227&lt;&gt;'Tabelas auxiliares'!$D$242),"FOLHA DE PESSOAL",IF(R227='Tabelas auxiliares'!$A$242,"CUSTEIO",IF(R227='Tabelas auxiliares'!$A$241,"INVESTIMENTO","ERRO - VERIFICAR"))))</f>
        <v>CUSTEIO</v>
      </c>
      <c r="T227" s="30">
        <f>IF(SUM(U227:Y227)=0,"",SUM(U227:Y227))</f>
        <v>1850</v>
      </c>
      <c r="U227" s="37"/>
      <c r="W227" s="37"/>
      <c r="X227" s="37"/>
      <c r="Y227" s="37">
        <v>1850</v>
      </c>
    </row>
    <row r="228" spans="1:25" x14ac:dyDescent="0.35">
      <c r="A228" t="s">
        <v>5401</v>
      </c>
      <c r="B228" t="s">
        <v>5402</v>
      </c>
      <c r="C228" t="s">
        <v>6399</v>
      </c>
      <c r="D228" t="s">
        <v>6400</v>
      </c>
      <c r="E228" t="s">
        <v>6401</v>
      </c>
      <c r="F228" t="s">
        <v>6402</v>
      </c>
      <c r="G228" t="s">
        <v>6403</v>
      </c>
      <c r="H228" t="s">
        <v>5414</v>
      </c>
      <c r="I228" t="s">
        <v>639</v>
      </c>
      <c r="J228" t="s">
        <v>5415</v>
      </c>
      <c r="K228" t="s">
        <v>5416</v>
      </c>
      <c r="L228" t="s">
        <v>5417</v>
      </c>
      <c r="M228" t="s">
        <v>145</v>
      </c>
      <c r="N228" t="s">
        <v>5418</v>
      </c>
      <c r="O228" t="s">
        <v>765</v>
      </c>
      <c r="P228" t="s">
        <v>766</v>
      </c>
      <c r="Q228" t="s">
        <v>6404</v>
      </c>
      <c r="R228" s="19" t="str">
        <f t="shared" si="3"/>
        <v>3</v>
      </c>
      <c r="S228" s="19" t="str">
        <f>IF(M228="","",IF(AND(M228&lt;&gt;'Tabelas auxiliares'!$B$241,M228&lt;&gt;'Tabelas auxiliares'!$B$242,M228&lt;&gt;'Tabelas auxiliares'!$C$241,M228&lt;&gt;'Tabelas auxiliares'!$C$242,M228&lt;&gt;'Tabelas auxiliares'!$D$241,M228&lt;&gt;'Tabelas auxiliares'!$D$242),"FOLHA DE PESSOAL",IF(R228='Tabelas auxiliares'!$A$242,"CUSTEIO",IF(R228='Tabelas auxiliares'!$A$241,"INVESTIMENTO","ERRO - VERIFICAR"))))</f>
        <v>CUSTEIO</v>
      </c>
      <c r="T228" s="30">
        <f>IF(SUM(U228:Y228)=0,"",SUM(U228:Y228))</f>
        <v>1800</v>
      </c>
      <c r="U228" s="37"/>
      <c r="W228" s="37"/>
      <c r="X228" s="37"/>
      <c r="Y228" s="37">
        <v>1800</v>
      </c>
    </row>
    <row r="229" spans="1:25" x14ac:dyDescent="0.35">
      <c r="A229" t="s">
        <v>5401</v>
      </c>
      <c r="B229" t="s">
        <v>5402</v>
      </c>
      <c r="C229" t="s">
        <v>6399</v>
      </c>
      <c r="D229" t="s">
        <v>6405</v>
      </c>
      <c r="E229" t="s">
        <v>6406</v>
      </c>
      <c r="F229" t="s">
        <v>6407</v>
      </c>
      <c r="G229" t="s">
        <v>6408</v>
      </c>
      <c r="H229" t="s">
        <v>5414</v>
      </c>
      <c r="I229" t="s">
        <v>639</v>
      </c>
      <c r="J229" t="s">
        <v>5415</v>
      </c>
      <c r="K229" t="s">
        <v>5416</v>
      </c>
      <c r="L229" t="s">
        <v>5417</v>
      </c>
      <c r="M229" t="s">
        <v>145</v>
      </c>
      <c r="N229" t="s">
        <v>5418</v>
      </c>
      <c r="O229" t="s">
        <v>765</v>
      </c>
      <c r="P229" t="s">
        <v>766</v>
      </c>
      <c r="Q229" t="s">
        <v>6409</v>
      </c>
      <c r="R229" s="19" t="str">
        <f t="shared" si="3"/>
        <v>3</v>
      </c>
      <c r="S229" s="19" t="str">
        <f>IF(M229="","",IF(AND(M229&lt;&gt;'Tabelas auxiliares'!$B$241,M229&lt;&gt;'Tabelas auxiliares'!$B$242,M229&lt;&gt;'Tabelas auxiliares'!$C$241,M229&lt;&gt;'Tabelas auxiliares'!$C$242,M229&lt;&gt;'Tabelas auxiliares'!$D$241,M229&lt;&gt;'Tabelas auxiliares'!$D$242),"FOLHA DE PESSOAL",IF(R229='Tabelas auxiliares'!$A$242,"CUSTEIO",IF(R229='Tabelas auxiliares'!$A$241,"INVESTIMENTO","ERRO - VERIFICAR"))))</f>
        <v>CUSTEIO</v>
      </c>
      <c r="T229" s="30">
        <f>IF(SUM(U229:Y229)=0,"",SUM(U229:Y229))</f>
        <v>1800</v>
      </c>
      <c r="U229" s="37"/>
      <c r="W229" s="37"/>
      <c r="X229" s="126"/>
      <c r="Y229" s="126">
        <v>1800</v>
      </c>
    </row>
    <row r="230" spans="1:25" x14ac:dyDescent="0.35">
      <c r="A230" t="s">
        <v>5401</v>
      </c>
      <c r="B230" t="s">
        <v>5402</v>
      </c>
      <c r="C230" t="s">
        <v>6399</v>
      </c>
      <c r="D230" t="s">
        <v>6410</v>
      </c>
      <c r="E230" t="s">
        <v>6411</v>
      </c>
      <c r="F230" t="s">
        <v>6412</v>
      </c>
      <c r="G230" t="s">
        <v>622</v>
      </c>
      <c r="H230" t="s">
        <v>5414</v>
      </c>
      <c r="I230" t="s">
        <v>639</v>
      </c>
      <c r="J230" t="s">
        <v>5415</v>
      </c>
      <c r="K230" t="s">
        <v>5416</v>
      </c>
      <c r="L230" t="s">
        <v>5417</v>
      </c>
      <c r="M230" t="s">
        <v>145</v>
      </c>
      <c r="N230" t="s">
        <v>5418</v>
      </c>
      <c r="O230" t="s">
        <v>765</v>
      </c>
      <c r="P230" t="s">
        <v>766</v>
      </c>
      <c r="Q230" t="s">
        <v>6413</v>
      </c>
      <c r="R230" s="19" t="str">
        <f t="shared" si="3"/>
        <v>3</v>
      </c>
      <c r="S230" s="19" t="str">
        <f>IF(M230="","",IF(AND(M230&lt;&gt;'Tabelas auxiliares'!$B$241,M230&lt;&gt;'Tabelas auxiliares'!$B$242,M230&lt;&gt;'Tabelas auxiliares'!$C$241,M230&lt;&gt;'Tabelas auxiliares'!$C$242,M230&lt;&gt;'Tabelas auxiliares'!$D$241,M230&lt;&gt;'Tabelas auxiliares'!$D$242),"FOLHA DE PESSOAL",IF(R230='Tabelas auxiliares'!$A$242,"CUSTEIO",IF(R230='Tabelas auxiliares'!$A$241,"INVESTIMENTO","ERRO - VERIFICAR"))))</f>
        <v>CUSTEIO</v>
      </c>
      <c r="T230" s="30">
        <f>IF(SUM(U230:Y230)=0,"",SUM(U230:Y230))</f>
        <v>3080</v>
      </c>
      <c r="U230" s="37"/>
      <c r="W230" s="37"/>
      <c r="X230" s="126"/>
      <c r="Y230" s="126">
        <v>3080</v>
      </c>
    </row>
    <row r="231" spans="1:25" x14ac:dyDescent="0.35">
      <c r="A231" t="s">
        <v>5401</v>
      </c>
      <c r="B231" t="s">
        <v>5402</v>
      </c>
      <c r="C231" t="s">
        <v>6399</v>
      </c>
      <c r="D231" t="s">
        <v>6414</v>
      </c>
      <c r="E231" t="s">
        <v>6415</v>
      </c>
      <c r="F231" t="s">
        <v>6416</v>
      </c>
      <c r="G231" t="s">
        <v>6417</v>
      </c>
      <c r="H231" t="s">
        <v>5414</v>
      </c>
      <c r="I231" t="s">
        <v>639</v>
      </c>
      <c r="J231" t="s">
        <v>5415</v>
      </c>
      <c r="K231" t="s">
        <v>5416</v>
      </c>
      <c r="L231" t="s">
        <v>5417</v>
      </c>
      <c r="M231" t="s">
        <v>145</v>
      </c>
      <c r="N231" t="s">
        <v>5418</v>
      </c>
      <c r="O231" t="s">
        <v>765</v>
      </c>
      <c r="P231" t="s">
        <v>766</v>
      </c>
      <c r="Q231" t="s">
        <v>6418</v>
      </c>
      <c r="R231" s="19" t="str">
        <f t="shared" si="3"/>
        <v>3</v>
      </c>
      <c r="S231" s="19" t="str">
        <f>IF(M231="","",IF(AND(M231&lt;&gt;'Tabelas auxiliares'!$B$241,M231&lt;&gt;'Tabelas auxiliares'!$B$242,M231&lt;&gt;'Tabelas auxiliares'!$C$241,M231&lt;&gt;'Tabelas auxiliares'!$C$242,M231&lt;&gt;'Tabelas auxiliares'!$D$241,M231&lt;&gt;'Tabelas auxiliares'!$D$242),"FOLHA DE PESSOAL",IF(R231='Tabelas auxiliares'!$A$242,"CUSTEIO",IF(R231='Tabelas auxiliares'!$A$241,"INVESTIMENTO","ERRO - VERIFICAR"))))</f>
        <v>CUSTEIO</v>
      </c>
      <c r="T231" s="30">
        <f>IF(SUM(U231:Y231)=0,"",SUM(U231:Y231))</f>
        <v>1850</v>
      </c>
      <c r="U231" s="37"/>
      <c r="W231" s="37"/>
      <c r="X231" s="126"/>
      <c r="Y231" s="126">
        <v>1850</v>
      </c>
    </row>
    <row r="232" spans="1:25" x14ac:dyDescent="0.35">
      <c r="A232" t="s">
        <v>5401</v>
      </c>
      <c r="B232" t="s">
        <v>5402</v>
      </c>
      <c r="C232" t="s">
        <v>6399</v>
      </c>
      <c r="D232" t="s">
        <v>6419</v>
      </c>
      <c r="E232" t="s">
        <v>6420</v>
      </c>
      <c r="F232" t="s">
        <v>6421</v>
      </c>
      <c r="G232" t="s">
        <v>6422</v>
      </c>
      <c r="H232" t="s">
        <v>5414</v>
      </c>
      <c r="I232" t="s">
        <v>639</v>
      </c>
      <c r="J232" t="s">
        <v>5415</v>
      </c>
      <c r="K232" t="s">
        <v>5416</v>
      </c>
      <c r="L232" t="s">
        <v>5417</v>
      </c>
      <c r="M232" t="s">
        <v>145</v>
      </c>
      <c r="N232" t="s">
        <v>5418</v>
      </c>
      <c r="O232" t="s">
        <v>765</v>
      </c>
      <c r="P232" t="s">
        <v>766</v>
      </c>
      <c r="Q232" t="s">
        <v>6423</v>
      </c>
      <c r="R232" s="19" t="str">
        <f t="shared" si="3"/>
        <v>3</v>
      </c>
      <c r="S232" s="19" t="str">
        <f>IF(M232="","",IF(AND(M232&lt;&gt;'Tabelas auxiliares'!$B$241,M232&lt;&gt;'Tabelas auxiliares'!$B$242,M232&lt;&gt;'Tabelas auxiliares'!$C$241,M232&lt;&gt;'Tabelas auxiliares'!$C$242,M232&lt;&gt;'Tabelas auxiliares'!$D$241,M232&lt;&gt;'Tabelas auxiliares'!$D$242),"FOLHA DE PESSOAL",IF(R232='Tabelas auxiliares'!$A$242,"CUSTEIO",IF(R232='Tabelas auxiliares'!$A$241,"INVESTIMENTO","ERRO - VERIFICAR"))))</f>
        <v>CUSTEIO</v>
      </c>
      <c r="T232" s="30">
        <f>IF(SUM(U232:Y232)=0,"",SUM(U232:Y232))</f>
        <v>1450</v>
      </c>
      <c r="U232" s="37"/>
      <c r="W232" s="37"/>
      <c r="X232" s="126"/>
      <c r="Y232" s="126">
        <v>1450</v>
      </c>
    </row>
    <row r="233" spans="1:25" x14ac:dyDescent="0.35">
      <c r="A233" t="s">
        <v>5401</v>
      </c>
      <c r="B233" t="s">
        <v>5402</v>
      </c>
      <c r="C233" t="s">
        <v>728</v>
      </c>
      <c r="D233" t="s">
        <v>6424</v>
      </c>
      <c r="E233" t="s">
        <v>6425</v>
      </c>
      <c r="F233" t="s">
        <v>6426</v>
      </c>
      <c r="G233" t="s">
        <v>6427</v>
      </c>
      <c r="H233" t="s">
        <v>5414</v>
      </c>
      <c r="I233" t="s">
        <v>639</v>
      </c>
      <c r="J233" t="s">
        <v>5415</v>
      </c>
      <c r="K233" t="s">
        <v>5416</v>
      </c>
      <c r="L233" t="s">
        <v>5417</v>
      </c>
      <c r="M233" t="s">
        <v>145</v>
      </c>
      <c r="N233" t="s">
        <v>5418</v>
      </c>
      <c r="O233" t="s">
        <v>765</v>
      </c>
      <c r="P233" t="s">
        <v>766</v>
      </c>
      <c r="Q233" t="s">
        <v>6428</v>
      </c>
      <c r="R233" s="19" t="str">
        <f t="shared" si="3"/>
        <v>3</v>
      </c>
      <c r="S233" s="19" t="str">
        <f>IF(M233="","",IF(AND(M233&lt;&gt;'Tabelas auxiliares'!$B$241,M233&lt;&gt;'Tabelas auxiliares'!$B$242,M233&lt;&gt;'Tabelas auxiliares'!$C$241,M233&lt;&gt;'Tabelas auxiliares'!$C$242,M233&lt;&gt;'Tabelas auxiliares'!$D$241,M233&lt;&gt;'Tabelas auxiliares'!$D$242),"FOLHA DE PESSOAL",IF(R233='Tabelas auxiliares'!$A$242,"CUSTEIO",IF(R233='Tabelas auxiliares'!$A$241,"INVESTIMENTO","ERRO - VERIFICAR"))))</f>
        <v>CUSTEIO</v>
      </c>
      <c r="T233" s="30">
        <f>IF(SUM(U233:Y233)=0,"",SUM(U233:Y233))</f>
        <v>1450</v>
      </c>
      <c r="U233" s="37"/>
      <c r="W233" s="37"/>
      <c r="X233" s="126"/>
      <c r="Y233" s="126">
        <v>1450</v>
      </c>
    </row>
    <row r="234" spans="1:25" x14ac:dyDescent="0.35">
      <c r="A234" t="s">
        <v>5401</v>
      </c>
      <c r="B234" t="s">
        <v>5402</v>
      </c>
      <c r="C234" t="s">
        <v>728</v>
      </c>
      <c r="D234" t="s">
        <v>6429</v>
      </c>
      <c r="E234" t="s">
        <v>6430</v>
      </c>
      <c r="F234" t="s">
        <v>6431</v>
      </c>
      <c r="G234" t="s">
        <v>6432</v>
      </c>
      <c r="H234" t="s">
        <v>5414</v>
      </c>
      <c r="I234" t="s">
        <v>639</v>
      </c>
      <c r="J234" t="s">
        <v>5415</v>
      </c>
      <c r="K234" t="s">
        <v>5416</v>
      </c>
      <c r="L234" t="s">
        <v>5417</v>
      </c>
      <c r="M234" t="s">
        <v>145</v>
      </c>
      <c r="N234" t="s">
        <v>5418</v>
      </c>
      <c r="O234" t="s">
        <v>765</v>
      </c>
      <c r="P234" t="s">
        <v>766</v>
      </c>
      <c r="Q234" t="s">
        <v>6433</v>
      </c>
      <c r="R234" s="19" t="str">
        <f t="shared" si="3"/>
        <v>3</v>
      </c>
      <c r="S234" s="19" t="str">
        <f>IF(M234="","",IF(AND(M234&lt;&gt;'Tabelas auxiliares'!$B$241,M234&lt;&gt;'Tabelas auxiliares'!$B$242,M234&lt;&gt;'Tabelas auxiliares'!$C$241,M234&lt;&gt;'Tabelas auxiliares'!$C$242,M234&lt;&gt;'Tabelas auxiliares'!$D$241,M234&lt;&gt;'Tabelas auxiliares'!$D$242),"FOLHA DE PESSOAL",IF(R234='Tabelas auxiliares'!$A$242,"CUSTEIO",IF(R234='Tabelas auxiliares'!$A$241,"INVESTIMENTO","ERRO - VERIFICAR"))))</f>
        <v>CUSTEIO</v>
      </c>
      <c r="T234" s="30">
        <f>IF(SUM(U234:Y234)=0,"",SUM(U234:Y234))</f>
        <v>2775</v>
      </c>
      <c r="U234" s="37"/>
      <c r="W234" s="37"/>
      <c r="X234" s="126"/>
      <c r="Y234" s="126">
        <v>2775</v>
      </c>
    </row>
    <row r="235" spans="1:25" x14ac:dyDescent="0.35">
      <c r="A235" t="s">
        <v>5401</v>
      </c>
      <c r="B235" t="s">
        <v>5402</v>
      </c>
      <c r="C235" t="s">
        <v>728</v>
      </c>
      <c r="D235" t="s">
        <v>6434</v>
      </c>
      <c r="E235" t="s">
        <v>6435</v>
      </c>
      <c r="F235" t="s">
        <v>6436</v>
      </c>
      <c r="G235" t="s">
        <v>6437</v>
      </c>
      <c r="H235" t="s">
        <v>5414</v>
      </c>
      <c r="I235" t="s">
        <v>639</v>
      </c>
      <c r="J235" t="s">
        <v>5415</v>
      </c>
      <c r="K235" t="s">
        <v>5416</v>
      </c>
      <c r="L235" t="s">
        <v>5417</v>
      </c>
      <c r="M235" t="s">
        <v>145</v>
      </c>
      <c r="N235" t="s">
        <v>5418</v>
      </c>
      <c r="O235" t="s">
        <v>765</v>
      </c>
      <c r="P235" t="s">
        <v>766</v>
      </c>
      <c r="Q235" t="s">
        <v>6438</v>
      </c>
      <c r="R235" s="19" t="str">
        <f t="shared" si="3"/>
        <v>3</v>
      </c>
      <c r="S235" s="19" t="str">
        <f>IF(M235="","",IF(AND(M235&lt;&gt;'Tabelas auxiliares'!$B$241,M235&lt;&gt;'Tabelas auxiliares'!$B$242,M235&lt;&gt;'Tabelas auxiliares'!$C$241,M235&lt;&gt;'Tabelas auxiliares'!$C$242,M235&lt;&gt;'Tabelas auxiliares'!$D$241,M235&lt;&gt;'Tabelas auxiliares'!$D$242),"FOLHA DE PESSOAL",IF(R235='Tabelas auxiliares'!$A$242,"CUSTEIO",IF(R235='Tabelas auxiliares'!$A$241,"INVESTIMENTO","ERRO - VERIFICAR"))))</f>
        <v>CUSTEIO</v>
      </c>
      <c r="T235" s="30">
        <f>IF(SUM(U235:Y235)=0,"",SUM(U235:Y235))</f>
        <v>2100</v>
      </c>
      <c r="U235" s="37"/>
      <c r="W235" s="37"/>
      <c r="X235" s="126"/>
      <c r="Y235" s="126">
        <v>2100</v>
      </c>
    </row>
    <row r="236" spans="1:25" x14ac:dyDescent="0.35">
      <c r="A236" t="s">
        <v>5401</v>
      </c>
      <c r="B236" t="s">
        <v>5402</v>
      </c>
      <c r="C236" t="s">
        <v>728</v>
      </c>
      <c r="D236" t="s">
        <v>6439</v>
      </c>
      <c r="E236" t="s">
        <v>6440</v>
      </c>
      <c r="F236" t="s">
        <v>6441</v>
      </c>
      <c r="G236" t="s">
        <v>6442</v>
      </c>
      <c r="H236" t="s">
        <v>5414</v>
      </c>
      <c r="I236" t="s">
        <v>639</v>
      </c>
      <c r="J236" t="s">
        <v>5415</v>
      </c>
      <c r="K236" t="s">
        <v>5416</v>
      </c>
      <c r="L236" t="s">
        <v>5417</v>
      </c>
      <c r="M236" t="s">
        <v>145</v>
      </c>
      <c r="N236" t="s">
        <v>5418</v>
      </c>
      <c r="O236" t="s">
        <v>765</v>
      </c>
      <c r="P236" t="s">
        <v>766</v>
      </c>
      <c r="Q236" t="s">
        <v>6443</v>
      </c>
      <c r="R236" s="19" t="str">
        <f t="shared" si="3"/>
        <v>3</v>
      </c>
      <c r="S236" s="19" t="str">
        <f>IF(M236="","",IF(AND(M236&lt;&gt;'Tabelas auxiliares'!$B$241,M236&lt;&gt;'Tabelas auxiliares'!$B$242,M236&lt;&gt;'Tabelas auxiliares'!$C$241,M236&lt;&gt;'Tabelas auxiliares'!$C$242,M236&lt;&gt;'Tabelas auxiliares'!$D$241,M236&lt;&gt;'Tabelas auxiliares'!$D$242),"FOLHA DE PESSOAL",IF(R236='Tabelas auxiliares'!$A$242,"CUSTEIO",IF(R236='Tabelas auxiliares'!$A$241,"INVESTIMENTO","ERRO - VERIFICAR"))))</f>
        <v>CUSTEIO</v>
      </c>
      <c r="T236" s="30">
        <f>IF(SUM(U236:Y236)=0,"",SUM(U236:Y236))</f>
        <v>2425</v>
      </c>
      <c r="U236" s="37"/>
      <c r="W236" s="37"/>
      <c r="X236" s="126"/>
      <c r="Y236" s="126">
        <v>2425</v>
      </c>
    </row>
    <row r="237" spans="1:25" x14ac:dyDescent="0.35">
      <c r="A237" t="s">
        <v>5401</v>
      </c>
      <c r="B237" t="s">
        <v>5402</v>
      </c>
      <c r="C237" t="s">
        <v>728</v>
      </c>
      <c r="D237" t="s">
        <v>6444</v>
      </c>
      <c r="E237" t="s">
        <v>6445</v>
      </c>
      <c r="F237" t="s">
        <v>6446</v>
      </c>
      <c r="G237" t="s">
        <v>6447</v>
      </c>
      <c r="H237" t="s">
        <v>5414</v>
      </c>
      <c r="I237" t="s">
        <v>639</v>
      </c>
      <c r="J237" t="s">
        <v>5415</v>
      </c>
      <c r="K237" t="s">
        <v>5416</v>
      </c>
      <c r="L237" t="s">
        <v>5417</v>
      </c>
      <c r="M237" t="s">
        <v>145</v>
      </c>
      <c r="N237" t="s">
        <v>5418</v>
      </c>
      <c r="O237" t="s">
        <v>765</v>
      </c>
      <c r="P237" t="s">
        <v>766</v>
      </c>
      <c r="Q237" t="s">
        <v>6448</v>
      </c>
      <c r="R237" s="19" t="str">
        <f t="shared" si="3"/>
        <v>3</v>
      </c>
      <c r="S237" s="19" t="str">
        <f>IF(M237="","",IF(AND(M237&lt;&gt;'Tabelas auxiliares'!$B$241,M237&lt;&gt;'Tabelas auxiliares'!$B$242,M237&lt;&gt;'Tabelas auxiliares'!$C$241,M237&lt;&gt;'Tabelas auxiliares'!$C$242,M237&lt;&gt;'Tabelas auxiliares'!$D$241,M237&lt;&gt;'Tabelas auxiliares'!$D$242),"FOLHA DE PESSOAL",IF(R237='Tabelas auxiliares'!$A$242,"CUSTEIO",IF(R237='Tabelas auxiliares'!$A$241,"INVESTIMENTO","ERRO - VERIFICAR"))))</f>
        <v>CUSTEIO</v>
      </c>
      <c r="T237" s="30">
        <f>IF(SUM(U237:Y237)=0,"",SUM(U237:Y237))</f>
        <v>10257</v>
      </c>
      <c r="U237" s="37"/>
      <c r="W237" s="37"/>
      <c r="X237" s="126"/>
      <c r="Y237" s="126">
        <v>10257</v>
      </c>
    </row>
    <row r="238" spans="1:25" x14ac:dyDescent="0.35">
      <c r="A238" t="s">
        <v>5401</v>
      </c>
      <c r="B238" t="s">
        <v>5402</v>
      </c>
      <c r="C238" t="s">
        <v>728</v>
      </c>
      <c r="D238" t="s">
        <v>6449</v>
      </c>
      <c r="E238" t="s">
        <v>6450</v>
      </c>
      <c r="F238" t="s">
        <v>6451</v>
      </c>
      <c r="G238" t="s">
        <v>5801</v>
      </c>
      <c r="H238" t="s">
        <v>5414</v>
      </c>
      <c r="I238" t="s">
        <v>639</v>
      </c>
      <c r="J238" t="s">
        <v>5415</v>
      </c>
      <c r="K238" t="s">
        <v>5416</v>
      </c>
      <c r="L238" t="s">
        <v>5417</v>
      </c>
      <c r="M238" t="s">
        <v>145</v>
      </c>
      <c r="N238" t="s">
        <v>5418</v>
      </c>
      <c r="O238" t="s">
        <v>765</v>
      </c>
      <c r="P238" t="s">
        <v>766</v>
      </c>
      <c r="Q238" t="s">
        <v>6452</v>
      </c>
      <c r="R238" s="19" t="str">
        <f t="shared" si="3"/>
        <v>3</v>
      </c>
      <c r="S238" s="19" t="str">
        <f>IF(M238="","",IF(AND(M238&lt;&gt;'Tabelas auxiliares'!$B$241,M238&lt;&gt;'Tabelas auxiliares'!$B$242,M238&lt;&gt;'Tabelas auxiliares'!$C$241,M238&lt;&gt;'Tabelas auxiliares'!$C$242,M238&lt;&gt;'Tabelas auxiliares'!$D$241,M238&lt;&gt;'Tabelas auxiliares'!$D$242),"FOLHA DE PESSOAL",IF(R238='Tabelas auxiliares'!$A$242,"CUSTEIO",IF(R238='Tabelas auxiliares'!$A$241,"INVESTIMENTO","ERRO - VERIFICAR"))))</f>
        <v>CUSTEIO</v>
      </c>
      <c r="T238" s="30">
        <f>IF(SUM(U238:Y238)=0,"",SUM(U238:Y238))</f>
        <v>1450</v>
      </c>
      <c r="U238" s="37"/>
      <c r="W238" s="37"/>
      <c r="X238" s="126"/>
      <c r="Y238" s="126">
        <v>1450</v>
      </c>
    </row>
    <row r="239" spans="1:25" x14ac:dyDescent="0.35">
      <c r="A239" t="s">
        <v>5401</v>
      </c>
      <c r="B239" t="s">
        <v>5402</v>
      </c>
      <c r="C239" t="s">
        <v>728</v>
      </c>
      <c r="D239" t="s">
        <v>6453</v>
      </c>
      <c r="E239" t="s">
        <v>6454</v>
      </c>
      <c r="F239" t="s">
        <v>6455</v>
      </c>
      <c r="G239" t="s">
        <v>6456</v>
      </c>
      <c r="H239" t="s">
        <v>5414</v>
      </c>
      <c r="I239" t="s">
        <v>639</v>
      </c>
      <c r="J239" t="s">
        <v>5415</v>
      </c>
      <c r="K239" t="s">
        <v>5416</v>
      </c>
      <c r="L239" t="s">
        <v>5417</v>
      </c>
      <c r="M239" t="s">
        <v>145</v>
      </c>
      <c r="N239" t="s">
        <v>5418</v>
      </c>
      <c r="O239" t="s">
        <v>765</v>
      </c>
      <c r="P239" t="s">
        <v>766</v>
      </c>
      <c r="Q239" t="s">
        <v>6457</v>
      </c>
      <c r="R239" s="19" t="str">
        <f t="shared" si="3"/>
        <v>3</v>
      </c>
      <c r="S239" s="19" t="str">
        <f>IF(M239="","",IF(AND(M239&lt;&gt;'Tabelas auxiliares'!$B$241,M239&lt;&gt;'Tabelas auxiliares'!$B$242,M239&lt;&gt;'Tabelas auxiliares'!$C$241,M239&lt;&gt;'Tabelas auxiliares'!$C$242,M239&lt;&gt;'Tabelas auxiliares'!$D$241,M239&lt;&gt;'Tabelas auxiliares'!$D$242),"FOLHA DE PESSOAL",IF(R239='Tabelas auxiliares'!$A$242,"CUSTEIO",IF(R239='Tabelas auxiliares'!$A$241,"INVESTIMENTO","ERRO - VERIFICAR"))))</f>
        <v>CUSTEIO</v>
      </c>
      <c r="T239" s="30">
        <f>IF(SUM(U239:Y239)=0,"",SUM(U239:Y239))</f>
        <v>2300</v>
      </c>
      <c r="U239" s="37"/>
      <c r="W239" s="37"/>
      <c r="X239" s="126"/>
      <c r="Y239" s="126">
        <v>2300</v>
      </c>
    </row>
    <row r="240" spans="1:25" x14ac:dyDescent="0.35">
      <c r="A240" t="s">
        <v>5401</v>
      </c>
      <c r="B240" t="s">
        <v>5402</v>
      </c>
      <c r="C240" t="s">
        <v>728</v>
      </c>
      <c r="D240" t="s">
        <v>6458</v>
      </c>
      <c r="E240" t="s">
        <v>6459</v>
      </c>
      <c r="F240" t="s">
        <v>6460</v>
      </c>
      <c r="G240" t="s">
        <v>6461</v>
      </c>
      <c r="H240" t="s">
        <v>5414</v>
      </c>
      <c r="I240" t="s">
        <v>639</v>
      </c>
      <c r="J240" t="s">
        <v>5415</v>
      </c>
      <c r="K240" t="s">
        <v>5416</v>
      </c>
      <c r="L240" t="s">
        <v>5417</v>
      </c>
      <c r="M240" t="s">
        <v>145</v>
      </c>
      <c r="N240" t="s">
        <v>5418</v>
      </c>
      <c r="O240" t="s">
        <v>765</v>
      </c>
      <c r="P240" t="s">
        <v>766</v>
      </c>
      <c r="Q240" t="s">
        <v>6462</v>
      </c>
      <c r="R240" s="19" t="str">
        <f t="shared" si="3"/>
        <v>3</v>
      </c>
      <c r="S240" s="19" t="str">
        <f>IF(M240="","",IF(AND(M240&lt;&gt;'Tabelas auxiliares'!$B$241,M240&lt;&gt;'Tabelas auxiliares'!$B$242,M240&lt;&gt;'Tabelas auxiliares'!$C$241,M240&lt;&gt;'Tabelas auxiliares'!$C$242,M240&lt;&gt;'Tabelas auxiliares'!$D$241,M240&lt;&gt;'Tabelas auxiliares'!$D$242),"FOLHA DE PESSOAL",IF(R240='Tabelas auxiliares'!$A$242,"CUSTEIO",IF(R240='Tabelas auxiliares'!$A$241,"INVESTIMENTO","ERRO - VERIFICAR"))))</f>
        <v>CUSTEIO</v>
      </c>
      <c r="T240" s="30">
        <f>IF(SUM(U240:Y240)=0,"",SUM(U240:Y240))</f>
        <v>3000</v>
      </c>
      <c r="U240" s="37"/>
      <c r="W240" s="37"/>
      <c r="X240" s="126"/>
      <c r="Y240" s="126">
        <v>3000</v>
      </c>
    </row>
    <row r="241" spans="1:25" x14ac:dyDescent="0.35">
      <c r="A241" t="s">
        <v>5401</v>
      </c>
      <c r="B241" t="s">
        <v>5402</v>
      </c>
      <c r="C241" t="s">
        <v>728</v>
      </c>
      <c r="D241" t="s">
        <v>6463</v>
      </c>
      <c r="E241" t="s">
        <v>6464</v>
      </c>
      <c r="F241" t="s">
        <v>6465</v>
      </c>
      <c r="G241" t="s">
        <v>6466</v>
      </c>
      <c r="H241" t="s">
        <v>5414</v>
      </c>
      <c r="I241" t="s">
        <v>639</v>
      </c>
      <c r="J241" t="s">
        <v>5415</v>
      </c>
      <c r="K241" t="s">
        <v>5416</v>
      </c>
      <c r="L241" t="s">
        <v>5417</v>
      </c>
      <c r="M241" t="s">
        <v>145</v>
      </c>
      <c r="N241" t="s">
        <v>5418</v>
      </c>
      <c r="O241" t="s">
        <v>765</v>
      </c>
      <c r="P241" t="s">
        <v>766</v>
      </c>
      <c r="Q241" t="s">
        <v>6467</v>
      </c>
      <c r="R241" s="19" t="str">
        <f t="shared" si="3"/>
        <v>3</v>
      </c>
      <c r="S241" s="19" t="str">
        <f>IF(M241="","",IF(AND(M241&lt;&gt;'Tabelas auxiliares'!$B$241,M241&lt;&gt;'Tabelas auxiliares'!$B$242,M241&lt;&gt;'Tabelas auxiliares'!$C$241,M241&lt;&gt;'Tabelas auxiliares'!$C$242,M241&lt;&gt;'Tabelas auxiliares'!$D$241,M241&lt;&gt;'Tabelas auxiliares'!$D$242),"FOLHA DE PESSOAL",IF(R241='Tabelas auxiliares'!$A$242,"CUSTEIO",IF(R241='Tabelas auxiliares'!$A$241,"INVESTIMENTO","ERRO - VERIFICAR"))))</f>
        <v>CUSTEIO</v>
      </c>
      <c r="T241" s="30">
        <f>IF(SUM(U241:Y241)=0,"",SUM(U241:Y241))</f>
        <v>3206</v>
      </c>
      <c r="U241" s="37"/>
      <c r="W241" s="37"/>
      <c r="X241" s="126">
        <v>3206</v>
      </c>
      <c r="Y241" s="126"/>
    </row>
    <row r="242" spans="1:25" x14ac:dyDescent="0.35">
      <c r="A242" t="s">
        <v>5401</v>
      </c>
      <c r="B242" t="s">
        <v>5402</v>
      </c>
      <c r="C242" t="s">
        <v>728</v>
      </c>
      <c r="D242" t="s">
        <v>6468</v>
      </c>
      <c r="E242" t="s">
        <v>6469</v>
      </c>
      <c r="F242" t="s">
        <v>6470</v>
      </c>
      <c r="G242" t="s">
        <v>6471</v>
      </c>
      <c r="H242" t="s">
        <v>5414</v>
      </c>
      <c r="I242" t="s">
        <v>639</v>
      </c>
      <c r="J242" t="s">
        <v>5415</v>
      </c>
      <c r="K242" t="s">
        <v>5416</v>
      </c>
      <c r="L242" t="s">
        <v>5417</v>
      </c>
      <c r="M242" t="s">
        <v>145</v>
      </c>
      <c r="N242" t="s">
        <v>5418</v>
      </c>
      <c r="O242" t="s">
        <v>765</v>
      </c>
      <c r="P242" t="s">
        <v>766</v>
      </c>
      <c r="Q242" t="s">
        <v>6472</v>
      </c>
      <c r="R242" s="19" t="str">
        <f t="shared" si="3"/>
        <v>3</v>
      </c>
      <c r="S242" s="19" t="str">
        <f>IF(M242="","",IF(AND(M242&lt;&gt;'Tabelas auxiliares'!$B$241,M242&lt;&gt;'Tabelas auxiliares'!$B$242,M242&lt;&gt;'Tabelas auxiliares'!$C$241,M242&lt;&gt;'Tabelas auxiliares'!$C$242,M242&lt;&gt;'Tabelas auxiliares'!$D$241,M242&lt;&gt;'Tabelas auxiliares'!$D$242),"FOLHA DE PESSOAL",IF(R242='Tabelas auxiliares'!$A$242,"CUSTEIO",IF(R242='Tabelas auxiliares'!$A$241,"INVESTIMENTO","ERRO - VERIFICAR"))))</f>
        <v>CUSTEIO</v>
      </c>
      <c r="T242" s="30">
        <f>IF(SUM(U242:Y242)=0,"",SUM(U242:Y242))</f>
        <v>1270</v>
      </c>
      <c r="U242" s="37"/>
      <c r="W242" s="37"/>
      <c r="X242" s="126"/>
      <c r="Y242" s="126">
        <v>1270</v>
      </c>
    </row>
    <row r="243" spans="1:25" x14ac:dyDescent="0.35">
      <c r="A243" t="s">
        <v>5401</v>
      </c>
      <c r="B243" t="s">
        <v>5402</v>
      </c>
      <c r="C243" t="s">
        <v>728</v>
      </c>
      <c r="D243" t="s">
        <v>6473</v>
      </c>
      <c r="E243" t="s">
        <v>6474</v>
      </c>
      <c r="F243" t="s">
        <v>6475</v>
      </c>
      <c r="G243" t="s">
        <v>6476</v>
      </c>
      <c r="H243" t="s">
        <v>5414</v>
      </c>
      <c r="I243" t="s">
        <v>639</v>
      </c>
      <c r="J243" t="s">
        <v>5415</v>
      </c>
      <c r="K243" t="s">
        <v>5416</v>
      </c>
      <c r="L243" t="s">
        <v>5417</v>
      </c>
      <c r="M243" t="s">
        <v>145</v>
      </c>
      <c r="N243" t="s">
        <v>5418</v>
      </c>
      <c r="O243" t="s">
        <v>765</v>
      </c>
      <c r="P243" t="s">
        <v>766</v>
      </c>
      <c r="Q243" t="s">
        <v>6477</v>
      </c>
      <c r="R243" s="19" t="str">
        <f t="shared" si="3"/>
        <v>3</v>
      </c>
      <c r="S243" s="19" t="str">
        <f>IF(M243="","",IF(AND(M243&lt;&gt;'Tabelas auxiliares'!$B$241,M243&lt;&gt;'Tabelas auxiliares'!$B$242,M243&lt;&gt;'Tabelas auxiliares'!$C$241,M243&lt;&gt;'Tabelas auxiliares'!$C$242,M243&lt;&gt;'Tabelas auxiliares'!$D$241,M243&lt;&gt;'Tabelas auxiliares'!$D$242),"FOLHA DE PESSOAL",IF(R243='Tabelas auxiliares'!$A$242,"CUSTEIO",IF(R243='Tabelas auxiliares'!$A$241,"INVESTIMENTO","ERRO - VERIFICAR"))))</f>
        <v>CUSTEIO</v>
      </c>
      <c r="T243" s="30">
        <f>IF(SUM(U243:Y243)=0,"",SUM(U243:Y243))</f>
        <v>3000</v>
      </c>
      <c r="U243" s="37"/>
      <c r="W243" s="37"/>
      <c r="X243" s="126"/>
      <c r="Y243" s="126">
        <v>3000</v>
      </c>
    </row>
    <row r="244" spans="1:25" x14ac:dyDescent="0.35">
      <c r="A244" t="s">
        <v>5401</v>
      </c>
      <c r="B244" t="s">
        <v>5402</v>
      </c>
      <c r="C244" t="s">
        <v>728</v>
      </c>
      <c r="D244" t="s">
        <v>6478</v>
      </c>
      <c r="E244" t="s">
        <v>6479</v>
      </c>
      <c r="F244" t="s">
        <v>6480</v>
      </c>
      <c r="G244" t="s">
        <v>6481</v>
      </c>
      <c r="H244" t="s">
        <v>5414</v>
      </c>
      <c r="I244" t="s">
        <v>639</v>
      </c>
      <c r="J244" t="s">
        <v>5415</v>
      </c>
      <c r="K244" t="s">
        <v>5416</v>
      </c>
      <c r="L244" t="s">
        <v>5417</v>
      </c>
      <c r="M244" t="s">
        <v>145</v>
      </c>
      <c r="N244" t="s">
        <v>5418</v>
      </c>
      <c r="O244" t="s">
        <v>765</v>
      </c>
      <c r="P244" t="s">
        <v>766</v>
      </c>
      <c r="Q244" t="s">
        <v>6482</v>
      </c>
      <c r="R244" s="19" t="str">
        <f t="shared" si="3"/>
        <v>3</v>
      </c>
      <c r="S244" s="19" t="str">
        <f>IF(M244="","",IF(AND(M244&lt;&gt;'Tabelas auxiliares'!$B$241,M244&lt;&gt;'Tabelas auxiliares'!$B$242,M244&lt;&gt;'Tabelas auxiliares'!$C$241,M244&lt;&gt;'Tabelas auxiliares'!$C$242,M244&lt;&gt;'Tabelas auxiliares'!$D$241,M244&lt;&gt;'Tabelas auxiliares'!$D$242),"FOLHA DE PESSOAL",IF(R244='Tabelas auxiliares'!$A$242,"CUSTEIO",IF(R244='Tabelas auxiliares'!$A$241,"INVESTIMENTO","ERRO - VERIFICAR"))))</f>
        <v>CUSTEIO</v>
      </c>
      <c r="T244" s="30">
        <f>IF(SUM(U244:Y244)=0,"",SUM(U244:Y244))</f>
        <v>2300</v>
      </c>
      <c r="U244" s="37"/>
      <c r="W244" s="37"/>
      <c r="X244" s="126"/>
      <c r="Y244" s="126">
        <v>2300</v>
      </c>
    </row>
    <row r="245" spans="1:25" x14ac:dyDescent="0.35">
      <c r="A245" t="s">
        <v>5401</v>
      </c>
      <c r="B245" t="s">
        <v>5402</v>
      </c>
      <c r="C245" t="s">
        <v>1633</v>
      </c>
      <c r="D245" t="s">
        <v>6483</v>
      </c>
      <c r="E245" t="s">
        <v>6484</v>
      </c>
      <c r="F245" t="s">
        <v>6485</v>
      </c>
      <c r="G245" t="s">
        <v>6486</v>
      </c>
      <c r="H245" t="s">
        <v>5414</v>
      </c>
      <c r="I245" t="s">
        <v>639</v>
      </c>
      <c r="J245" t="s">
        <v>5415</v>
      </c>
      <c r="K245" t="s">
        <v>5416</v>
      </c>
      <c r="L245" t="s">
        <v>5417</v>
      </c>
      <c r="M245" t="s">
        <v>145</v>
      </c>
      <c r="N245" t="s">
        <v>5418</v>
      </c>
      <c r="O245" t="s">
        <v>765</v>
      </c>
      <c r="P245" t="s">
        <v>766</v>
      </c>
      <c r="Q245" t="s">
        <v>6487</v>
      </c>
      <c r="R245" s="19" t="str">
        <f t="shared" si="3"/>
        <v>3</v>
      </c>
      <c r="S245" s="19" t="str">
        <f>IF(M245="","",IF(AND(M245&lt;&gt;'Tabelas auxiliares'!$B$241,M245&lt;&gt;'Tabelas auxiliares'!$B$242,M245&lt;&gt;'Tabelas auxiliares'!$C$241,M245&lt;&gt;'Tabelas auxiliares'!$C$242,M245&lt;&gt;'Tabelas auxiliares'!$D$241,M245&lt;&gt;'Tabelas auxiliares'!$D$242),"FOLHA DE PESSOAL",IF(R245='Tabelas auxiliares'!$A$242,"CUSTEIO",IF(R245='Tabelas auxiliares'!$A$241,"INVESTIMENTO","ERRO - VERIFICAR"))))</f>
        <v>CUSTEIO</v>
      </c>
      <c r="T245" s="30">
        <f>IF(SUM(U245:Y245)=0,"",SUM(U245:Y245))</f>
        <v>1200</v>
      </c>
      <c r="U245" s="37"/>
      <c r="W245" s="37"/>
      <c r="X245" s="126"/>
      <c r="Y245" s="126">
        <v>1200</v>
      </c>
    </row>
    <row r="246" spans="1:25" x14ac:dyDescent="0.35">
      <c r="A246" t="s">
        <v>5401</v>
      </c>
      <c r="B246" t="s">
        <v>5402</v>
      </c>
      <c r="C246" t="s">
        <v>1633</v>
      </c>
      <c r="D246" t="s">
        <v>6488</v>
      </c>
      <c r="E246" t="s">
        <v>6489</v>
      </c>
      <c r="F246" t="s">
        <v>6490</v>
      </c>
      <c r="G246" t="s">
        <v>6491</v>
      </c>
      <c r="H246" t="s">
        <v>5414</v>
      </c>
      <c r="I246" t="s">
        <v>639</v>
      </c>
      <c r="J246" t="s">
        <v>5415</v>
      </c>
      <c r="K246" t="s">
        <v>5416</v>
      </c>
      <c r="L246" t="s">
        <v>5417</v>
      </c>
      <c r="M246" t="s">
        <v>145</v>
      </c>
      <c r="N246" t="s">
        <v>5418</v>
      </c>
      <c r="O246" t="s">
        <v>765</v>
      </c>
      <c r="P246" t="s">
        <v>766</v>
      </c>
      <c r="Q246" t="s">
        <v>6492</v>
      </c>
      <c r="R246" s="19" t="str">
        <f t="shared" si="3"/>
        <v>3</v>
      </c>
      <c r="S246" s="19" t="str">
        <f>IF(M246="","",IF(AND(M246&lt;&gt;'Tabelas auxiliares'!$B$241,M246&lt;&gt;'Tabelas auxiliares'!$B$242,M246&lt;&gt;'Tabelas auxiliares'!$C$241,M246&lt;&gt;'Tabelas auxiliares'!$C$242,M246&lt;&gt;'Tabelas auxiliares'!$D$241,M246&lt;&gt;'Tabelas auxiliares'!$D$242),"FOLHA DE PESSOAL",IF(R246='Tabelas auxiliares'!$A$242,"CUSTEIO",IF(R246='Tabelas auxiliares'!$A$241,"INVESTIMENTO","ERRO - VERIFICAR"))))</f>
        <v>CUSTEIO</v>
      </c>
      <c r="T246" s="30">
        <f>IF(SUM(U246:Y246)=0,"",SUM(U246:Y246))</f>
        <v>1700</v>
      </c>
      <c r="U246" s="37"/>
      <c r="W246" s="37"/>
      <c r="X246" s="126"/>
      <c r="Y246" s="126">
        <v>1700</v>
      </c>
    </row>
    <row r="247" spans="1:25" x14ac:dyDescent="0.35">
      <c r="A247" t="s">
        <v>5401</v>
      </c>
      <c r="B247" t="s">
        <v>5402</v>
      </c>
      <c r="C247" t="s">
        <v>1633</v>
      </c>
      <c r="D247" t="s">
        <v>6493</v>
      </c>
      <c r="E247" t="s">
        <v>6494</v>
      </c>
      <c r="F247" t="s">
        <v>6495</v>
      </c>
      <c r="G247" t="s">
        <v>5978</v>
      </c>
      <c r="H247" t="s">
        <v>5414</v>
      </c>
      <c r="I247" t="s">
        <v>639</v>
      </c>
      <c r="J247" t="s">
        <v>5415</v>
      </c>
      <c r="K247" t="s">
        <v>5416</v>
      </c>
      <c r="L247" t="s">
        <v>5417</v>
      </c>
      <c r="M247" t="s">
        <v>145</v>
      </c>
      <c r="N247" t="s">
        <v>5418</v>
      </c>
      <c r="O247" t="s">
        <v>765</v>
      </c>
      <c r="P247" t="s">
        <v>766</v>
      </c>
      <c r="Q247" t="s">
        <v>6496</v>
      </c>
      <c r="R247" s="19" t="str">
        <f t="shared" si="3"/>
        <v>3</v>
      </c>
      <c r="S247" s="19" t="str">
        <f>IF(M247="","",IF(AND(M247&lt;&gt;'Tabelas auxiliares'!$B$241,M247&lt;&gt;'Tabelas auxiliares'!$B$242,M247&lt;&gt;'Tabelas auxiliares'!$C$241,M247&lt;&gt;'Tabelas auxiliares'!$C$242,M247&lt;&gt;'Tabelas auxiliares'!$D$241,M247&lt;&gt;'Tabelas auxiliares'!$D$242),"FOLHA DE PESSOAL",IF(R247='Tabelas auxiliares'!$A$242,"CUSTEIO",IF(R247='Tabelas auxiliares'!$A$241,"INVESTIMENTO","ERRO - VERIFICAR"))))</f>
        <v>CUSTEIO</v>
      </c>
      <c r="T247" s="30">
        <f>IF(SUM(U247:Y247)=0,"",SUM(U247:Y247))</f>
        <v>3165</v>
      </c>
      <c r="U247" s="37"/>
      <c r="W247" s="37"/>
      <c r="X247" s="126"/>
      <c r="Y247" s="126">
        <v>3165</v>
      </c>
    </row>
    <row r="248" spans="1:25" x14ac:dyDescent="0.35">
      <c r="A248" t="s">
        <v>5401</v>
      </c>
      <c r="B248" t="s">
        <v>5402</v>
      </c>
      <c r="C248" t="s">
        <v>1970</v>
      </c>
      <c r="D248" t="s">
        <v>5426</v>
      </c>
      <c r="E248" t="s">
        <v>6497</v>
      </c>
      <c r="F248" t="s">
        <v>6498</v>
      </c>
      <c r="G248" t="s">
        <v>5646</v>
      </c>
      <c r="H248" t="s">
        <v>5414</v>
      </c>
      <c r="I248" t="s">
        <v>639</v>
      </c>
      <c r="J248" t="s">
        <v>5415</v>
      </c>
      <c r="K248" t="s">
        <v>5416</v>
      </c>
      <c r="L248" t="s">
        <v>5417</v>
      </c>
      <c r="M248" t="s">
        <v>145</v>
      </c>
      <c r="N248" t="s">
        <v>5418</v>
      </c>
      <c r="O248" t="s">
        <v>765</v>
      </c>
      <c r="P248" t="s">
        <v>766</v>
      </c>
      <c r="Q248" t="s">
        <v>6499</v>
      </c>
      <c r="R248" s="19" t="str">
        <f t="shared" si="3"/>
        <v>3</v>
      </c>
      <c r="S248" s="19" t="str">
        <f>IF(M248="","",IF(AND(M248&lt;&gt;'Tabelas auxiliares'!$B$241,M248&lt;&gt;'Tabelas auxiliares'!$B$242,M248&lt;&gt;'Tabelas auxiliares'!$C$241,M248&lt;&gt;'Tabelas auxiliares'!$C$242,M248&lt;&gt;'Tabelas auxiliares'!$D$241,M248&lt;&gt;'Tabelas auxiliares'!$D$242),"FOLHA DE PESSOAL",IF(R248='Tabelas auxiliares'!$A$242,"CUSTEIO",IF(R248='Tabelas auxiliares'!$A$241,"INVESTIMENTO","ERRO - VERIFICAR"))))</f>
        <v>CUSTEIO</v>
      </c>
      <c r="T248" s="30">
        <f>IF(SUM(U248:Y248)=0,"",SUM(U248:Y248))</f>
        <v>1332</v>
      </c>
      <c r="U248" s="37"/>
      <c r="W248" s="37"/>
      <c r="X248" s="126"/>
      <c r="Y248" s="126">
        <v>1332</v>
      </c>
    </row>
    <row r="249" spans="1:25" x14ac:dyDescent="0.35">
      <c r="A249" t="s">
        <v>5401</v>
      </c>
      <c r="B249" t="s">
        <v>5402</v>
      </c>
      <c r="C249" t="s">
        <v>1970</v>
      </c>
      <c r="D249" t="s">
        <v>6500</v>
      </c>
      <c r="E249" t="s">
        <v>6501</v>
      </c>
      <c r="F249" t="s">
        <v>6502</v>
      </c>
      <c r="G249" t="s">
        <v>6197</v>
      </c>
      <c r="H249" t="s">
        <v>5414</v>
      </c>
      <c r="I249" t="s">
        <v>639</v>
      </c>
      <c r="J249" t="s">
        <v>5415</v>
      </c>
      <c r="K249" t="s">
        <v>5416</v>
      </c>
      <c r="L249" t="s">
        <v>5417</v>
      </c>
      <c r="M249" t="s">
        <v>145</v>
      </c>
      <c r="N249" t="s">
        <v>5418</v>
      </c>
      <c r="O249" t="s">
        <v>765</v>
      </c>
      <c r="P249" t="s">
        <v>766</v>
      </c>
      <c r="Q249" t="s">
        <v>6503</v>
      </c>
      <c r="R249" s="19" t="str">
        <f t="shared" si="3"/>
        <v>3</v>
      </c>
      <c r="S249" s="19" t="str">
        <f>IF(M249="","",IF(AND(M249&lt;&gt;'Tabelas auxiliares'!$B$241,M249&lt;&gt;'Tabelas auxiliares'!$B$242,M249&lt;&gt;'Tabelas auxiliares'!$C$241,M249&lt;&gt;'Tabelas auxiliares'!$C$242,M249&lt;&gt;'Tabelas auxiliares'!$D$241,M249&lt;&gt;'Tabelas auxiliares'!$D$242),"FOLHA DE PESSOAL",IF(R249='Tabelas auxiliares'!$A$242,"CUSTEIO",IF(R249='Tabelas auxiliares'!$A$241,"INVESTIMENTO","ERRO - VERIFICAR"))))</f>
        <v>CUSTEIO</v>
      </c>
      <c r="T249" s="30">
        <f>IF(SUM(U249:Y249)=0,"",SUM(U249:Y249))</f>
        <v>2100</v>
      </c>
      <c r="U249" s="37"/>
      <c r="W249" s="37"/>
      <c r="X249" s="126"/>
      <c r="Y249" s="126">
        <v>2100</v>
      </c>
    </row>
    <row r="250" spans="1:25" x14ac:dyDescent="0.35">
      <c r="A250" t="s">
        <v>5401</v>
      </c>
      <c r="B250" t="s">
        <v>5402</v>
      </c>
      <c r="C250" t="s">
        <v>1639</v>
      </c>
      <c r="D250" t="s">
        <v>6504</v>
      </c>
      <c r="E250" t="s">
        <v>6505</v>
      </c>
      <c r="F250" t="s">
        <v>6506</v>
      </c>
      <c r="G250" t="s">
        <v>6507</v>
      </c>
      <c r="H250" t="s">
        <v>5414</v>
      </c>
      <c r="I250" t="s">
        <v>639</v>
      </c>
      <c r="J250" t="s">
        <v>5415</v>
      </c>
      <c r="K250" t="s">
        <v>5416</v>
      </c>
      <c r="L250" t="s">
        <v>5417</v>
      </c>
      <c r="M250" t="s">
        <v>145</v>
      </c>
      <c r="N250" t="s">
        <v>5418</v>
      </c>
      <c r="O250" t="s">
        <v>765</v>
      </c>
      <c r="P250" t="s">
        <v>766</v>
      </c>
      <c r="Q250" t="s">
        <v>6508</v>
      </c>
      <c r="R250" s="19" t="str">
        <f t="shared" si="3"/>
        <v>3</v>
      </c>
      <c r="S250" s="19" t="str">
        <f>IF(M250="","",IF(AND(M250&lt;&gt;'Tabelas auxiliares'!$B$241,M250&lt;&gt;'Tabelas auxiliares'!$B$242,M250&lt;&gt;'Tabelas auxiliares'!$C$241,M250&lt;&gt;'Tabelas auxiliares'!$C$242,M250&lt;&gt;'Tabelas auxiliares'!$D$241,M250&lt;&gt;'Tabelas auxiliares'!$D$242),"FOLHA DE PESSOAL",IF(R250='Tabelas auxiliares'!$A$242,"CUSTEIO",IF(R250='Tabelas auxiliares'!$A$241,"INVESTIMENTO","ERRO - VERIFICAR"))))</f>
        <v>CUSTEIO</v>
      </c>
      <c r="T250" s="30">
        <f>IF(SUM(U250:Y250)=0,"",SUM(U250:Y250))</f>
        <v>1700</v>
      </c>
      <c r="U250" s="37"/>
      <c r="W250" s="37"/>
      <c r="X250" s="126"/>
      <c r="Y250" s="126">
        <v>1700</v>
      </c>
    </row>
    <row r="251" spans="1:25" x14ac:dyDescent="0.35">
      <c r="A251" t="s">
        <v>5401</v>
      </c>
      <c r="B251" t="s">
        <v>5402</v>
      </c>
      <c r="C251" t="s">
        <v>1639</v>
      </c>
      <c r="D251" t="s">
        <v>6509</v>
      </c>
      <c r="E251" t="s">
        <v>6510</v>
      </c>
      <c r="F251" t="s">
        <v>6511</v>
      </c>
      <c r="G251" t="s">
        <v>5429</v>
      </c>
      <c r="H251" t="s">
        <v>5337</v>
      </c>
      <c r="I251" t="s">
        <v>642</v>
      </c>
      <c r="J251" t="s">
        <v>5404</v>
      </c>
      <c r="K251" t="s">
        <v>5405</v>
      </c>
      <c r="L251" t="s">
        <v>5406</v>
      </c>
      <c r="M251" t="s">
        <v>145</v>
      </c>
      <c r="N251" t="s">
        <v>5407</v>
      </c>
      <c r="O251" t="s">
        <v>765</v>
      </c>
      <c r="P251" t="s">
        <v>766</v>
      </c>
      <c r="Q251" t="s">
        <v>6512</v>
      </c>
      <c r="R251" s="19" t="str">
        <f t="shared" si="3"/>
        <v>3</v>
      </c>
      <c r="S251" s="19" t="str">
        <f>IF(M251="","",IF(AND(M251&lt;&gt;'Tabelas auxiliares'!$B$241,M251&lt;&gt;'Tabelas auxiliares'!$B$242,M251&lt;&gt;'Tabelas auxiliares'!$C$241,M251&lt;&gt;'Tabelas auxiliares'!$C$242,M251&lt;&gt;'Tabelas auxiliares'!$D$241,M251&lt;&gt;'Tabelas auxiliares'!$D$242),"FOLHA DE PESSOAL",IF(R251='Tabelas auxiliares'!$A$242,"CUSTEIO",IF(R251='Tabelas auxiliares'!$A$241,"INVESTIMENTO","ERRO - VERIFICAR"))))</f>
        <v>CUSTEIO</v>
      </c>
      <c r="T251" s="30">
        <f>IF(SUM(U251:Y251)=0,"",SUM(U251:Y251))</f>
        <v>7600</v>
      </c>
      <c r="U251" s="37"/>
      <c r="W251" s="37"/>
      <c r="X251" s="126"/>
      <c r="Y251" s="126">
        <v>7600</v>
      </c>
    </row>
    <row r="252" spans="1:25" x14ac:dyDescent="0.35">
      <c r="A252" t="s">
        <v>5401</v>
      </c>
      <c r="B252" t="s">
        <v>5402</v>
      </c>
      <c r="C252" t="s">
        <v>2648</v>
      </c>
      <c r="D252" t="s">
        <v>6513</v>
      </c>
      <c r="E252" t="s">
        <v>6514</v>
      </c>
      <c r="F252" t="s">
        <v>6515</v>
      </c>
      <c r="G252" t="s">
        <v>6516</v>
      </c>
      <c r="H252" t="s">
        <v>5414</v>
      </c>
      <c r="I252" t="s">
        <v>639</v>
      </c>
      <c r="J252" t="s">
        <v>5415</v>
      </c>
      <c r="K252" t="s">
        <v>5416</v>
      </c>
      <c r="L252" t="s">
        <v>5417</v>
      </c>
      <c r="M252" t="s">
        <v>145</v>
      </c>
      <c r="N252" t="s">
        <v>5418</v>
      </c>
      <c r="O252" t="s">
        <v>711</v>
      </c>
      <c r="P252" t="s">
        <v>712</v>
      </c>
      <c r="Q252" t="s">
        <v>6517</v>
      </c>
      <c r="R252" s="19" t="str">
        <f t="shared" si="3"/>
        <v>3</v>
      </c>
      <c r="S252" s="19" t="str">
        <f>IF(M252="","",IF(AND(M252&lt;&gt;'Tabelas auxiliares'!$B$241,M252&lt;&gt;'Tabelas auxiliares'!$B$242,M252&lt;&gt;'Tabelas auxiliares'!$C$241,M252&lt;&gt;'Tabelas auxiliares'!$C$242,M252&lt;&gt;'Tabelas auxiliares'!$D$241,M252&lt;&gt;'Tabelas auxiliares'!$D$242),"FOLHA DE PESSOAL",IF(R252='Tabelas auxiliares'!$A$242,"CUSTEIO",IF(R252='Tabelas auxiliares'!$A$241,"INVESTIMENTO","ERRO - VERIFICAR"))))</f>
        <v>CUSTEIO</v>
      </c>
      <c r="T252" s="30">
        <f>IF(SUM(U252:Y252)=0,"",SUM(U252:Y252))</f>
        <v>6000</v>
      </c>
      <c r="U252" s="37"/>
      <c r="W252" s="37"/>
      <c r="X252" s="126">
        <v>6000</v>
      </c>
      <c r="Y252" s="126"/>
    </row>
    <row r="253" spans="1:25" x14ac:dyDescent="0.35">
      <c r="A253" t="s">
        <v>6518</v>
      </c>
      <c r="B253" t="s">
        <v>6519</v>
      </c>
      <c r="C253" t="s">
        <v>2167</v>
      </c>
      <c r="D253" t="s">
        <v>6520</v>
      </c>
      <c r="E253" t="s">
        <v>6521</v>
      </c>
      <c r="F253" t="s">
        <v>6522</v>
      </c>
      <c r="G253" t="s">
        <v>622</v>
      </c>
      <c r="H253" t="s">
        <v>6523</v>
      </c>
      <c r="I253" t="s">
        <v>629</v>
      </c>
      <c r="J253" t="s">
        <v>6524</v>
      </c>
      <c r="K253" t="s">
        <v>623</v>
      </c>
      <c r="L253" t="s">
        <v>6525</v>
      </c>
      <c r="M253" t="s">
        <v>145</v>
      </c>
      <c r="N253" t="s">
        <v>6526</v>
      </c>
      <c r="O253" t="s">
        <v>5371</v>
      </c>
      <c r="P253" t="s">
        <v>5372</v>
      </c>
      <c r="Q253" t="s">
        <v>6527</v>
      </c>
      <c r="R253" s="19" t="str">
        <f t="shared" si="3"/>
        <v>3</v>
      </c>
      <c r="S253" s="19" t="str">
        <f>IF(M253="","",IF(AND(M253&lt;&gt;'Tabelas auxiliares'!$B$241,M253&lt;&gt;'Tabelas auxiliares'!$B$242,M253&lt;&gt;'Tabelas auxiliares'!$C$241,M253&lt;&gt;'Tabelas auxiliares'!$C$242,M253&lt;&gt;'Tabelas auxiliares'!$D$241,M253&lt;&gt;'Tabelas auxiliares'!$D$242),"FOLHA DE PESSOAL",IF(R253='Tabelas auxiliares'!$A$242,"CUSTEIO",IF(R253='Tabelas auxiliares'!$A$241,"INVESTIMENTO","ERRO - VERIFICAR"))))</f>
        <v>CUSTEIO</v>
      </c>
      <c r="T253" s="30">
        <f>IF(SUM(U253:Y253)=0,"",SUM(U253:Y253))</f>
        <v>268.10000000000002</v>
      </c>
      <c r="U253" s="37"/>
      <c r="W253" s="37"/>
      <c r="X253" s="126"/>
      <c r="Y253" s="126">
        <v>268.10000000000002</v>
      </c>
    </row>
    <row r="254" spans="1:25" x14ac:dyDescent="0.35">
      <c r="A254" t="s">
        <v>6518</v>
      </c>
      <c r="B254" t="s">
        <v>6519</v>
      </c>
      <c r="C254" t="s">
        <v>2167</v>
      </c>
      <c r="D254" t="s">
        <v>6520</v>
      </c>
      <c r="E254" t="s">
        <v>6528</v>
      </c>
      <c r="F254" t="s">
        <v>6522</v>
      </c>
      <c r="G254" t="s">
        <v>622</v>
      </c>
      <c r="H254" t="s">
        <v>6523</v>
      </c>
      <c r="I254" t="s">
        <v>629</v>
      </c>
      <c r="J254" t="s">
        <v>6524</v>
      </c>
      <c r="K254" t="s">
        <v>623</v>
      </c>
      <c r="L254" t="s">
        <v>6525</v>
      </c>
      <c r="M254" t="s">
        <v>145</v>
      </c>
      <c r="N254" t="s">
        <v>6526</v>
      </c>
      <c r="O254" t="s">
        <v>5371</v>
      </c>
      <c r="P254" t="s">
        <v>5372</v>
      </c>
      <c r="Q254" t="s">
        <v>6529</v>
      </c>
      <c r="R254" s="19" t="str">
        <f t="shared" si="3"/>
        <v>3</v>
      </c>
      <c r="S254" s="19" t="str">
        <f>IF(M254="","",IF(AND(M254&lt;&gt;'Tabelas auxiliares'!$B$241,M254&lt;&gt;'Tabelas auxiliares'!$B$242,M254&lt;&gt;'Tabelas auxiliares'!$C$241,M254&lt;&gt;'Tabelas auxiliares'!$C$242,M254&lt;&gt;'Tabelas auxiliares'!$D$241,M254&lt;&gt;'Tabelas auxiliares'!$D$242),"FOLHA DE PESSOAL",IF(R254='Tabelas auxiliares'!$A$242,"CUSTEIO",IF(R254='Tabelas auxiliares'!$A$241,"INVESTIMENTO","ERRO - VERIFICAR"))))</f>
        <v>CUSTEIO</v>
      </c>
      <c r="T254" s="30">
        <f>IF(SUM(U254:Y254)=0,"",SUM(U254:Y254))</f>
        <v>428.96</v>
      </c>
      <c r="U254" s="37"/>
      <c r="W254" s="37"/>
      <c r="X254" s="126"/>
      <c r="Y254" s="126">
        <v>428.96</v>
      </c>
    </row>
    <row r="255" spans="1:25" x14ac:dyDescent="0.35">
      <c r="A255" t="s">
        <v>6530</v>
      </c>
      <c r="B255" t="s">
        <v>6531</v>
      </c>
      <c r="C255" t="s">
        <v>882</v>
      </c>
      <c r="D255" t="s">
        <v>6532</v>
      </c>
      <c r="E255" t="s">
        <v>6533</v>
      </c>
      <c r="F255" t="s">
        <v>6534</v>
      </c>
      <c r="G255" t="s">
        <v>622</v>
      </c>
      <c r="H255" t="s">
        <v>628</v>
      </c>
      <c r="I255" t="s">
        <v>629</v>
      </c>
      <c r="J255" t="s">
        <v>630</v>
      </c>
      <c r="K255" t="s">
        <v>623</v>
      </c>
      <c r="L255" t="s">
        <v>6535</v>
      </c>
      <c r="M255" t="s">
        <v>145</v>
      </c>
      <c r="N255" t="s">
        <v>6536</v>
      </c>
      <c r="O255" t="s">
        <v>2667</v>
      </c>
      <c r="P255" t="s">
        <v>2668</v>
      </c>
      <c r="Q255" t="s">
        <v>6537</v>
      </c>
      <c r="R255" s="19" t="str">
        <f t="shared" si="3"/>
        <v>3</v>
      </c>
      <c r="S255" s="19" t="str">
        <f>IF(M255="","",IF(AND(M255&lt;&gt;'Tabelas auxiliares'!$B$241,M255&lt;&gt;'Tabelas auxiliares'!$B$242,M255&lt;&gt;'Tabelas auxiliares'!$C$241,M255&lt;&gt;'Tabelas auxiliares'!$C$242,M255&lt;&gt;'Tabelas auxiliares'!$D$241,M255&lt;&gt;'Tabelas auxiliares'!$D$242),"FOLHA DE PESSOAL",IF(R255='Tabelas auxiliares'!$A$242,"CUSTEIO",IF(R255='Tabelas auxiliares'!$A$241,"INVESTIMENTO","ERRO - VERIFICAR"))))</f>
        <v>CUSTEIO</v>
      </c>
      <c r="T255" s="30">
        <f>IF(SUM(U255:Y255)=0,"",SUM(U255:Y255))</f>
        <v>4366</v>
      </c>
      <c r="U255" s="37"/>
      <c r="W255" s="37"/>
      <c r="X255" s="126"/>
      <c r="Y255" s="126">
        <v>4366</v>
      </c>
    </row>
    <row r="256" spans="1:25" x14ac:dyDescent="0.35">
      <c r="A256" t="s">
        <v>6538</v>
      </c>
      <c r="B256" t="s">
        <v>6539</v>
      </c>
      <c r="C256" t="s">
        <v>882</v>
      </c>
      <c r="D256" t="s">
        <v>6540</v>
      </c>
      <c r="E256" t="s">
        <v>6541</v>
      </c>
      <c r="F256" t="s">
        <v>6542</v>
      </c>
      <c r="G256" t="s">
        <v>622</v>
      </c>
      <c r="H256" t="s">
        <v>6543</v>
      </c>
      <c r="I256" t="s">
        <v>629</v>
      </c>
      <c r="J256" t="s">
        <v>6544</v>
      </c>
      <c r="K256" t="s">
        <v>623</v>
      </c>
      <c r="L256" t="s">
        <v>610</v>
      </c>
      <c r="M256" t="s">
        <v>145</v>
      </c>
      <c r="N256" t="s">
        <v>6545</v>
      </c>
      <c r="O256" t="s">
        <v>2667</v>
      </c>
      <c r="P256" t="s">
        <v>2668</v>
      </c>
      <c r="Q256" t="s">
        <v>6546</v>
      </c>
      <c r="R256" s="19" t="str">
        <f t="shared" si="3"/>
        <v>3</v>
      </c>
      <c r="S256" s="19" t="str">
        <f>IF(M256="","",IF(AND(M256&lt;&gt;'Tabelas auxiliares'!$B$241,M256&lt;&gt;'Tabelas auxiliares'!$B$242,M256&lt;&gt;'Tabelas auxiliares'!$C$241,M256&lt;&gt;'Tabelas auxiliares'!$C$242,M256&lt;&gt;'Tabelas auxiliares'!$D$241,M256&lt;&gt;'Tabelas auxiliares'!$D$242),"FOLHA DE PESSOAL",IF(R256='Tabelas auxiliares'!$A$242,"CUSTEIO",IF(R256='Tabelas auxiliares'!$A$241,"INVESTIMENTO","ERRO - VERIFICAR"))))</f>
        <v>CUSTEIO</v>
      </c>
      <c r="T256" s="30">
        <f>IF(SUM(U256:Y256)=0,"",SUM(U256:Y256))</f>
        <v>1874.9</v>
      </c>
      <c r="U256" s="37"/>
      <c r="W256" s="37"/>
      <c r="X256" s="126"/>
      <c r="Y256" s="126">
        <v>1874.9</v>
      </c>
    </row>
    <row r="257" spans="1:25" x14ac:dyDescent="0.35">
      <c r="A257" t="s">
        <v>6547</v>
      </c>
      <c r="B257" t="s">
        <v>6548</v>
      </c>
      <c r="C257" t="s">
        <v>616</v>
      </c>
      <c r="D257" t="s">
        <v>617</v>
      </c>
      <c r="E257" t="s">
        <v>617</v>
      </c>
      <c r="F257" t="s">
        <v>616</v>
      </c>
      <c r="G257" t="s">
        <v>616</v>
      </c>
      <c r="H257" t="s">
        <v>6549</v>
      </c>
      <c r="I257" t="s">
        <v>666</v>
      </c>
      <c r="J257" t="s">
        <v>6550</v>
      </c>
      <c r="K257" t="s">
        <v>623</v>
      </c>
      <c r="L257" t="s">
        <v>6551</v>
      </c>
      <c r="M257" t="s">
        <v>145</v>
      </c>
      <c r="N257" t="s">
        <v>6552</v>
      </c>
      <c r="O257" t="s">
        <v>682</v>
      </c>
      <c r="P257" t="s">
        <v>616</v>
      </c>
      <c r="Q257" t="s">
        <v>6553</v>
      </c>
      <c r="R257" s="19" t="str">
        <f t="shared" si="3"/>
        <v>3</v>
      </c>
      <c r="S257" s="19" t="str">
        <f>IF(M257="","",IF(AND(M257&lt;&gt;'Tabelas auxiliares'!$B$241,M257&lt;&gt;'Tabelas auxiliares'!$B$242,M257&lt;&gt;'Tabelas auxiliares'!$C$241,M257&lt;&gt;'Tabelas auxiliares'!$C$242,M257&lt;&gt;'Tabelas auxiliares'!$D$241,M257&lt;&gt;'Tabelas auxiliares'!$D$242),"FOLHA DE PESSOAL",IF(R257='Tabelas auxiliares'!$A$242,"CUSTEIO",IF(R257='Tabelas auxiliares'!$A$241,"INVESTIMENTO","ERRO - VERIFICAR"))))</f>
        <v>CUSTEIO</v>
      </c>
      <c r="T257" s="30">
        <f>IF(SUM(U257:Y257)=0,"",SUM(U257:Y257))</f>
        <v>14000</v>
      </c>
      <c r="U257" s="37">
        <v>14000</v>
      </c>
      <c r="W257" s="37"/>
      <c r="X257" s="126"/>
      <c r="Y257" s="126"/>
    </row>
    <row r="258" spans="1:25" x14ac:dyDescent="0.35">
      <c r="A258" t="s">
        <v>6547</v>
      </c>
      <c r="B258" t="s">
        <v>6548</v>
      </c>
      <c r="C258" t="s">
        <v>6554</v>
      </c>
      <c r="D258" t="s">
        <v>6555</v>
      </c>
      <c r="E258" t="s">
        <v>6556</v>
      </c>
      <c r="F258" t="s">
        <v>6557</v>
      </c>
      <c r="G258" t="s">
        <v>1982</v>
      </c>
      <c r="H258" t="s">
        <v>6549</v>
      </c>
      <c r="I258" t="s">
        <v>666</v>
      </c>
      <c r="J258" t="s">
        <v>6550</v>
      </c>
      <c r="K258" t="s">
        <v>623</v>
      </c>
      <c r="L258" t="s">
        <v>6551</v>
      </c>
      <c r="M258" t="s">
        <v>145</v>
      </c>
      <c r="N258" t="s">
        <v>6552</v>
      </c>
      <c r="O258" t="s">
        <v>1984</v>
      </c>
      <c r="P258" t="s">
        <v>1985</v>
      </c>
      <c r="Q258" t="s">
        <v>6558</v>
      </c>
      <c r="R258" s="19" t="str">
        <f t="shared" si="3"/>
        <v>3</v>
      </c>
      <c r="S258" s="19" t="str">
        <f>IF(M258="","",IF(AND(M258&lt;&gt;'Tabelas auxiliares'!$B$241,M258&lt;&gt;'Tabelas auxiliares'!$B$242,M258&lt;&gt;'Tabelas auxiliares'!$C$241,M258&lt;&gt;'Tabelas auxiliares'!$C$242,M258&lt;&gt;'Tabelas auxiliares'!$D$241,M258&lt;&gt;'Tabelas auxiliares'!$D$242),"FOLHA DE PESSOAL",IF(R258='Tabelas auxiliares'!$A$242,"CUSTEIO",IF(R258='Tabelas auxiliares'!$A$241,"INVESTIMENTO","ERRO - VERIFICAR"))))</f>
        <v>CUSTEIO</v>
      </c>
      <c r="T258" s="30">
        <f>IF(SUM(U258:Y258)=0,"",SUM(U258:Y258))</f>
        <v>17500</v>
      </c>
      <c r="U258" s="37"/>
      <c r="W258" s="37">
        <v>17500</v>
      </c>
      <c r="X258" s="126"/>
      <c r="Y258" s="126"/>
    </row>
    <row r="259" spans="1:25" x14ac:dyDescent="0.35">
      <c r="A259" t="s">
        <v>6547</v>
      </c>
      <c r="B259" t="s">
        <v>6548</v>
      </c>
      <c r="C259" t="s">
        <v>2054</v>
      </c>
      <c r="D259" t="s">
        <v>6555</v>
      </c>
      <c r="E259" t="s">
        <v>6559</v>
      </c>
      <c r="F259" t="s">
        <v>6560</v>
      </c>
      <c r="G259" t="s">
        <v>1982</v>
      </c>
      <c r="H259" t="s">
        <v>6549</v>
      </c>
      <c r="I259" t="s">
        <v>666</v>
      </c>
      <c r="J259" t="s">
        <v>6550</v>
      </c>
      <c r="K259" t="s">
        <v>623</v>
      </c>
      <c r="L259" t="s">
        <v>6551</v>
      </c>
      <c r="M259" t="s">
        <v>145</v>
      </c>
      <c r="N259" t="s">
        <v>6552</v>
      </c>
      <c r="O259" t="s">
        <v>1984</v>
      </c>
      <c r="P259" t="s">
        <v>1985</v>
      </c>
      <c r="Q259" t="s">
        <v>6561</v>
      </c>
      <c r="R259" s="19" t="str">
        <f t="shared" si="3"/>
        <v>3</v>
      </c>
      <c r="S259" s="19" t="str">
        <f>IF(M259="","",IF(AND(M259&lt;&gt;'Tabelas auxiliares'!$B$241,M259&lt;&gt;'Tabelas auxiliares'!$B$242,M259&lt;&gt;'Tabelas auxiliares'!$C$241,M259&lt;&gt;'Tabelas auxiliares'!$C$242,M259&lt;&gt;'Tabelas auxiliares'!$D$241,M259&lt;&gt;'Tabelas auxiliares'!$D$242),"FOLHA DE PESSOAL",IF(R259='Tabelas auxiliares'!$A$242,"CUSTEIO",IF(R259='Tabelas auxiliares'!$A$241,"INVESTIMENTO","ERRO - VERIFICAR"))))</f>
        <v>CUSTEIO</v>
      </c>
      <c r="T259" s="30">
        <f>IF(SUM(U259:Y259)=0,"",SUM(U259:Y259))</f>
        <v>143500</v>
      </c>
      <c r="U259" s="37"/>
      <c r="W259" s="37">
        <v>143500</v>
      </c>
      <c r="X259" s="126"/>
      <c r="Y259" s="126"/>
    </row>
    <row r="260" spans="1:25" x14ac:dyDescent="0.35">
      <c r="A260" t="s">
        <v>6562</v>
      </c>
      <c r="B260" t="s">
        <v>6563</v>
      </c>
      <c r="C260" t="s">
        <v>616</v>
      </c>
      <c r="D260" t="s">
        <v>617</v>
      </c>
      <c r="E260" t="s">
        <v>617</v>
      </c>
      <c r="F260" t="s">
        <v>616</v>
      </c>
      <c r="G260" t="s">
        <v>616</v>
      </c>
      <c r="H260" t="s">
        <v>6564</v>
      </c>
      <c r="I260" t="s">
        <v>668</v>
      </c>
      <c r="J260" t="s">
        <v>6565</v>
      </c>
      <c r="K260" t="s">
        <v>6566</v>
      </c>
      <c r="L260" t="s">
        <v>6567</v>
      </c>
      <c r="M260" t="s">
        <v>145</v>
      </c>
      <c r="N260" t="s">
        <v>6568</v>
      </c>
      <c r="O260" t="s">
        <v>682</v>
      </c>
      <c r="P260" t="s">
        <v>616</v>
      </c>
      <c r="Q260" t="s">
        <v>6569</v>
      </c>
      <c r="R260" s="19" t="str">
        <f t="shared" ref="R260:R323" si="4">LEFT(O260,1)</f>
        <v>3</v>
      </c>
      <c r="S260" s="19" t="str">
        <f>IF(M260="","",IF(AND(M260&lt;&gt;'Tabelas auxiliares'!$B$241,M260&lt;&gt;'Tabelas auxiliares'!$B$242,M260&lt;&gt;'Tabelas auxiliares'!$C$241,M260&lt;&gt;'Tabelas auxiliares'!$C$242,M260&lt;&gt;'Tabelas auxiliares'!$D$241,M260&lt;&gt;'Tabelas auxiliares'!$D$242),"FOLHA DE PESSOAL",IF(R260='Tabelas auxiliares'!$A$242,"CUSTEIO",IF(R260='Tabelas auxiliares'!$A$241,"INVESTIMENTO","ERRO - VERIFICAR"))))</f>
        <v>CUSTEIO</v>
      </c>
      <c r="T260" s="30">
        <f>IF(SUM(U260:Y260)=0,"",SUM(U260:Y260))</f>
        <v>80000</v>
      </c>
      <c r="U260" s="37">
        <v>80000</v>
      </c>
      <c r="W260" s="37"/>
      <c r="X260" s="126"/>
      <c r="Y260" s="126"/>
    </row>
    <row r="261" spans="1:25" x14ac:dyDescent="0.35">
      <c r="A261" t="s">
        <v>6562</v>
      </c>
      <c r="B261" t="s">
        <v>6563</v>
      </c>
      <c r="C261" t="s">
        <v>1616</v>
      </c>
      <c r="D261" t="s">
        <v>6570</v>
      </c>
      <c r="E261" t="s">
        <v>6571</v>
      </c>
      <c r="F261" t="s">
        <v>6572</v>
      </c>
      <c r="G261" t="s">
        <v>1982</v>
      </c>
      <c r="H261" t="s">
        <v>6564</v>
      </c>
      <c r="I261" t="s">
        <v>668</v>
      </c>
      <c r="J261" t="s">
        <v>6565</v>
      </c>
      <c r="K261" t="s">
        <v>6566</v>
      </c>
      <c r="L261" t="s">
        <v>6567</v>
      </c>
      <c r="M261" t="s">
        <v>145</v>
      </c>
      <c r="N261" t="s">
        <v>6568</v>
      </c>
      <c r="O261" t="s">
        <v>1984</v>
      </c>
      <c r="P261" t="s">
        <v>1985</v>
      </c>
      <c r="Q261" t="s">
        <v>6573</v>
      </c>
      <c r="R261" s="19" t="str">
        <f t="shared" si="4"/>
        <v>3</v>
      </c>
      <c r="S261" s="19" t="str">
        <f>IF(M261="","",IF(AND(M261&lt;&gt;'Tabelas auxiliares'!$B$241,M261&lt;&gt;'Tabelas auxiliares'!$B$242,M261&lt;&gt;'Tabelas auxiliares'!$C$241,M261&lt;&gt;'Tabelas auxiliares'!$C$242,M261&lt;&gt;'Tabelas auxiliares'!$D$241,M261&lt;&gt;'Tabelas auxiliares'!$D$242),"FOLHA DE PESSOAL",IF(R261='Tabelas auxiliares'!$A$242,"CUSTEIO",IF(R261='Tabelas auxiliares'!$A$241,"INVESTIMENTO","ERRO - VERIFICAR"))))</f>
        <v>CUSTEIO</v>
      </c>
      <c r="T261" s="30">
        <f>IF(SUM(U261:Y261)=0,"",SUM(U261:Y261))</f>
        <v>199998.48</v>
      </c>
      <c r="U261" s="37"/>
      <c r="W261" s="37">
        <v>151884.95000000001</v>
      </c>
      <c r="X261" s="126">
        <v>48113.53</v>
      </c>
      <c r="Y261" s="126"/>
    </row>
    <row r="262" spans="1:25" x14ac:dyDescent="0.35">
      <c r="A262" t="s">
        <v>6562</v>
      </c>
      <c r="B262" t="s">
        <v>6563</v>
      </c>
      <c r="C262" t="s">
        <v>1633</v>
      </c>
      <c r="D262" t="s">
        <v>6570</v>
      </c>
      <c r="E262" t="s">
        <v>6574</v>
      </c>
      <c r="F262" t="s">
        <v>6575</v>
      </c>
      <c r="G262" t="s">
        <v>1982</v>
      </c>
      <c r="H262" t="s">
        <v>6564</v>
      </c>
      <c r="I262" t="s">
        <v>668</v>
      </c>
      <c r="J262" t="s">
        <v>6565</v>
      </c>
      <c r="K262" t="s">
        <v>6566</v>
      </c>
      <c r="L262" t="s">
        <v>6567</v>
      </c>
      <c r="M262" t="s">
        <v>145</v>
      </c>
      <c r="N262" t="s">
        <v>6568</v>
      </c>
      <c r="O262" t="s">
        <v>1984</v>
      </c>
      <c r="P262" t="s">
        <v>1985</v>
      </c>
      <c r="Q262" t="s">
        <v>6576</v>
      </c>
      <c r="R262" s="19" t="str">
        <f t="shared" si="4"/>
        <v>3</v>
      </c>
      <c r="S262" s="19" t="str">
        <f>IF(M262="","",IF(AND(M262&lt;&gt;'Tabelas auxiliares'!$B$241,M262&lt;&gt;'Tabelas auxiliares'!$B$242,M262&lt;&gt;'Tabelas auxiliares'!$C$241,M262&lt;&gt;'Tabelas auxiliares'!$C$242,M262&lt;&gt;'Tabelas auxiliares'!$D$241,M262&lt;&gt;'Tabelas auxiliares'!$D$242),"FOLHA DE PESSOAL",IF(R262='Tabelas auxiliares'!$A$242,"CUSTEIO",IF(R262='Tabelas auxiliares'!$A$241,"INVESTIMENTO","ERRO - VERIFICAR"))))</f>
        <v>CUSTEIO</v>
      </c>
      <c r="T262" s="30">
        <f>IF(SUM(U262:Y262)=0,"",SUM(U262:Y262))</f>
        <v>1640001.52</v>
      </c>
      <c r="U262" s="37"/>
      <c r="W262" s="37"/>
      <c r="X262" s="126">
        <v>1640001.52</v>
      </c>
      <c r="Y262" s="126"/>
    </row>
    <row r="263" spans="1:25" x14ac:dyDescent="0.35">
      <c r="A263" t="s">
        <v>6562</v>
      </c>
      <c r="B263" t="s">
        <v>6563</v>
      </c>
      <c r="C263" t="s">
        <v>1659</v>
      </c>
      <c r="D263" t="s">
        <v>2748</v>
      </c>
      <c r="E263" t="s">
        <v>6577</v>
      </c>
      <c r="F263" t="s">
        <v>2754</v>
      </c>
      <c r="G263" t="s">
        <v>2751</v>
      </c>
      <c r="H263" t="s">
        <v>6564</v>
      </c>
      <c r="I263" t="s">
        <v>668</v>
      </c>
      <c r="J263" t="s">
        <v>6565</v>
      </c>
      <c r="K263" t="s">
        <v>6566</v>
      </c>
      <c r="L263" t="s">
        <v>6567</v>
      </c>
      <c r="M263" t="s">
        <v>145</v>
      </c>
      <c r="N263" t="s">
        <v>6568</v>
      </c>
      <c r="O263" t="s">
        <v>1984</v>
      </c>
      <c r="P263" t="s">
        <v>1985</v>
      </c>
      <c r="Q263" t="s">
        <v>6578</v>
      </c>
      <c r="R263" s="19" t="str">
        <f t="shared" si="4"/>
        <v>3</v>
      </c>
      <c r="S263" s="19" t="str">
        <f>IF(M263="","",IF(AND(M263&lt;&gt;'Tabelas auxiliares'!$B$241,M263&lt;&gt;'Tabelas auxiliares'!$B$242,M263&lt;&gt;'Tabelas auxiliares'!$C$241,M263&lt;&gt;'Tabelas auxiliares'!$C$242,M263&lt;&gt;'Tabelas auxiliares'!$D$241,M263&lt;&gt;'Tabelas auxiliares'!$D$242),"FOLHA DE PESSOAL",IF(R263='Tabelas auxiliares'!$A$242,"CUSTEIO",IF(R263='Tabelas auxiliares'!$A$241,"INVESTIMENTO","ERRO - VERIFICAR"))))</f>
        <v>CUSTEIO</v>
      </c>
      <c r="T263" s="30">
        <f>IF(SUM(U263:Y263)=0,"",SUM(U263:Y263))</f>
        <v>80000</v>
      </c>
      <c r="U263" s="37"/>
      <c r="W263" s="37">
        <v>80000</v>
      </c>
      <c r="X263" s="126"/>
      <c r="Y263" s="126"/>
    </row>
    <row r="264" spans="1:25" x14ac:dyDescent="0.35">
      <c r="A264" t="s">
        <v>6579</v>
      </c>
      <c r="B264" t="s">
        <v>6580</v>
      </c>
      <c r="C264" t="s">
        <v>616</v>
      </c>
      <c r="D264" t="s">
        <v>617</v>
      </c>
      <c r="E264" t="s">
        <v>617</v>
      </c>
      <c r="F264" t="s">
        <v>616</v>
      </c>
      <c r="G264" t="s">
        <v>616</v>
      </c>
      <c r="H264" t="s">
        <v>5293</v>
      </c>
      <c r="I264" t="s">
        <v>639</v>
      </c>
      <c r="J264" t="s">
        <v>6581</v>
      </c>
      <c r="K264" t="s">
        <v>6582</v>
      </c>
      <c r="L264" t="s">
        <v>6583</v>
      </c>
      <c r="M264" t="s">
        <v>145</v>
      </c>
      <c r="N264" t="s">
        <v>6584</v>
      </c>
      <c r="O264" t="s">
        <v>5353</v>
      </c>
      <c r="P264" t="s">
        <v>616</v>
      </c>
      <c r="Q264" t="s">
        <v>6585</v>
      </c>
      <c r="R264" s="19" t="str">
        <f t="shared" si="4"/>
        <v>3</v>
      </c>
      <c r="S264" s="19" t="str">
        <f>IF(M264="","",IF(AND(M264&lt;&gt;'Tabelas auxiliares'!$B$241,M264&lt;&gt;'Tabelas auxiliares'!$B$242,M264&lt;&gt;'Tabelas auxiliares'!$C$241,M264&lt;&gt;'Tabelas auxiliares'!$C$242,M264&lt;&gt;'Tabelas auxiliares'!$D$241,M264&lt;&gt;'Tabelas auxiliares'!$D$242),"FOLHA DE PESSOAL",IF(R264='Tabelas auxiliares'!$A$242,"CUSTEIO",IF(R264='Tabelas auxiliares'!$A$241,"INVESTIMENTO","ERRO - VERIFICAR"))))</f>
        <v>CUSTEIO</v>
      </c>
      <c r="T264" s="30">
        <f>IF(SUM(U264:Y264)=0,"",SUM(U264:Y264))</f>
        <v>15089.1</v>
      </c>
      <c r="U264" s="37">
        <v>15089.1</v>
      </c>
      <c r="W264" s="37"/>
      <c r="X264" s="126"/>
      <c r="Y264" s="126"/>
    </row>
    <row r="265" spans="1:25" x14ac:dyDescent="0.35">
      <c r="A265" t="s">
        <v>6586</v>
      </c>
      <c r="B265" t="s">
        <v>6587</v>
      </c>
      <c r="C265" t="s">
        <v>993</v>
      </c>
      <c r="D265" t="s">
        <v>6588</v>
      </c>
      <c r="E265" t="s">
        <v>6589</v>
      </c>
      <c r="F265" t="s">
        <v>6590</v>
      </c>
      <c r="G265" t="s">
        <v>2751</v>
      </c>
      <c r="H265" t="s">
        <v>6591</v>
      </c>
      <c r="I265" t="s">
        <v>629</v>
      </c>
      <c r="J265" t="s">
        <v>6592</v>
      </c>
      <c r="K265" t="s">
        <v>6593</v>
      </c>
      <c r="L265" t="s">
        <v>6594</v>
      </c>
      <c r="M265" t="s">
        <v>145</v>
      </c>
      <c r="N265" t="s">
        <v>6595</v>
      </c>
      <c r="O265" t="s">
        <v>1984</v>
      </c>
      <c r="P265" t="s">
        <v>1985</v>
      </c>
      <c r="Q265" t="s">
        <v>6596</v>
      </c>
      <c r="R265" s="19" t="str">
        <f t="shared" si="4"/>
        <v>3</v>
      </c>
      <c r="S265" s="19" t="str">
        <f>IF(M265="","",IF(AND(M265&lt;&gt;'Tabelas auxiliares'!$B$241,M265&lt;&gt;'Tabelas auxiliares'!$B$242,M265&lt;&gt;'Tabelas auxiliares'!$C$241,M265&lt;&gt;'Tabelas auxiliares'!$C$242,M265&lt;&gt;'Tabelas auxiliares'!$D$241,M265&lt;&gt;'Tabelas auxiliares'!$D$242),"FOLHA DE PESSOAL",IF(R265='Tabelas auxiliares'!$A$242,"CUSTEIO",IF(R265='Tabelas auxiliares'!$A$241,"INVESTIMENTO","ERRO - VERIFICAR"))))</f>
        <v>CUSTEIO</v>
      </c>
      <c r="T265" s="30">
        <f>IF(SUM(U265:Y265)=0,"",SUM(U265:Y265))</f>
        <v>82006.709999999992</v>
      </c>
      <c r="U265" s="37"/>
      <c r="W265" s="37">
        <v>68340</v>
      </c>
      <c r="X265" s="126"/>
      <c r="Y265" s="126">
        <v>13666.71</v>
      </c>
    </row>
    <row r="266" spans="1:25" x14ac:dyDescent="0.35">
      <c r="A266" t="s">
        <v>6586</v>
      </c>
      <c r="B266" t="s">
        <v>6587</v>
      </c>
      <c r="C266" t="s">
        <v>1404</v>
      </c>
      <c r="D266" t="s">
        <v>6597</v>
      </c>
      <c r="E266" t="s">
        <v>6598</v>
      </c>
      <c r="F266" t="s">
        <v>6599</v>
      </c>
      <c r="G266" t="s">
        <v>2751</v>
      </c>
      <c r="H266" t="s">
        <v>6591</v>
      </c>
      <c r="I266" t="s">
        <v>629</v>
      </c>
      <c r="J266" t="s">
        <v>6592</v>
      </c>
      <c r="K266" t="s">
        <v>6593</v>
      </c>
      <c r="L266" t="s">
        <v>6594</v>
      </c>
      <c r="M266" t="s">
        <v>145</v>
      </c>
      <c r="N266" t="s">
        <v>6595</v>
      </c>
      <c r="O266" t="s">
        <v>1984</v>
      </c>
      <c r="P266" t="s">
        <v>1985</v>
      </c>
      <c r="Q266" t="s">
        <v>6600</v>
      </c>
      <c r="R266" s="19" t="str">
        <f t="shared" si="4"/>
        <v>3</v>
      </c>
      <c r="S266" s="19" t="str">
        <f>IF(M266="","",IF(AND(M266&lt;&gt;'Tabelas auxiliares'!$B$241,M266&lt;&gt;'Tabelas auxiliares'!$B$242,M266&lt;&gt;'Tabelas auxiliares'!$C$241,M266&lt;&gt;'Tabelas auxiliares'!$C$242,M266&lt;&gt;'Tabelas auxiliares'!$D$241,M266&lt;&gt;'Tabelas auxiliares'!$D$242),"FOLHA DE PESSOAL",IF(R266='Tabelas auxiliares'!$A$242,"CUSTEIO",IF(R266='Tabelas auxiliares'!$A$241,"INVESTIMENTO","ERRO - VERIFICAR"))))</f>
        <v>CUSTEIO</v>
      </c>
      <c r="T266" s="30">
        <f>IF(SUM(U266:Y266)=0,"",SUM(U266:Y266))</f>
        <v>574046.94999999995</v>
      </c>
      <c r="U266" s="37"/>
      <c r="W266" s="37">
        <v>328026.83</v>
      </c>
      <c r="X266" s="126"/>
      <c r="Y266" s="126">
        <v>246020.12</v>
      </c>
    </row>
    <row r="267" spans="1:25" x14ac:dyDescent="0.35">
      <c r="A267" t="s">
        <v>6601</v>
      </c>
      <c r="B267" t="s">
        <v>6602</v>
      </c>
      <c r="C267" t="s">
        <v>1214</v>
      </c>
      <c r="D267" t="s">
        <v>6603</v>
      </c>
      <c r="E267" t="s">
        <v>6604</v>
      </c>
      <c r="F267" t="s">
        <v>6605</v>
      </c>
      <c r="G267" t="s">
        <v>2751</v>
      </c>
      <c r="H267" t="s">
        <v>6606</v>
      </c>
      <c r="I267" t="s">
        <v>636</v>
      </c>
      <c r="J267" t="s">
        <v>6607</v>
      </c>
      <c r="K267" t="s">
        <v>6608</v>
      </c>
      <c r="L267" t="s">
        <v>5296</v>
      </c>
      <c r="M267" t="s">
        <v>145</v>
      </c>
      <c r="N267" t="s">
        <v>6609</v>
      </c>
      <c r="O267" t="s">
        <v>1984</v>
      </c>
      <c r="P267" t="s">
        <v>1985</v>
      </c>
      <c r="Q267" t="s">
        <v>6610</v>
      </c>
      <c r="R267" s="19" t="str">
        <f t="shared" si="4"/>
        <v>3</v>
      </c>
      <c r="S267" s="19" t="str">
        <f>IF(M267="","",IF(AND(M267&lt;&gt;'Tabelas auxiliares'!$B$241,M267&lt;&gt;'Tabelas auxiliares'!$B$242,M267&lt;&gt;'Tabelas auxiliares'!$C$241,M267&lt;&gt;'Tabelas auxiliares'!$C$242,M267&lt;&gt;'Tabelas auxiliares'!$D$241,M267&lt;&gt;'Tabelas auxiliares'!$D$242),"FOLHA DE PESSOAL",IF(R267='Tabelas auxiliares'!$A$242,"CUSTEIO",IF(R267='Tabelas auxiliares'!$A$241,"INVESTIMENTO","ERRO - VERIFICAR"))))</f>
        <v>CUSTEIO</v>
      </c>
      <c r="T267" s="30">
        <f>IF(SUM(U267:Y267)=0,"",SUM(U267:Y267))</f>
        <v>66891.11</v>
      </c>
      <c r="U267" s="37"/>
      <c r="W267" s="37">
        <v>44594.080000000002</v>
      </c>
      <c r="X267" s="126"/>
      <c r="Y267" s="126">
        <v>22297.03</v>
      </c>
    </row>
    <row r="268" spans="1:25" x14ac:dyDescent="0.35">
      <c r="A268" t="s">
        <v>6601</v>
      </c>
      <c r="B268" t="s">
        <v>6602</v>
      </c>
      <c r="C268" t="s">
        <v>4277</v>
      </c>
      <c r="D268" t="s">
        <v>6603</v>
      </c>
      <c r="E268" t="s">
        <v>6611</v>
      </c>
      <c r="F268" t="s">
        <v>6612</v>
      </c>
      <c r="G268" t="s">
        <v>2751</v>
      </c>
      <c r="H268" t="s">
        <v>6606</v>
      </c>
      <c r="I268" t="s">
        <v>636</v>
      </c>
      <c r="J268" t="s">
        <v>6607</v>
      </c>
      <c r="K268" t="s">
        <v>6608</v>
      </c>
      <c r="L268" t="s">
        <v>5296</v>
      </c>
      <c r="M268" t="s">
        <v>145</v>
      </c>
      <c r="N268" t="s">
        <v>6609</v>
      </c>
      <c r="O268" t="s">
        <v>1984</v>
      </c>
      <c r="P268" t="s">
        <v>1985</v>
      </c>
      <c r="Q268" t="s">
        <v>6613</v>
      </c>
      <c r="R268" s="19" t="str">
        <f t="shared" si="4"/>
        <v>3</v>
      </c>
      <c r="S268" s="19" t="str">
        <f>IF(M268="","",IF(AND(M268&lt;&gt;'Tabelas auxiliares'!$B$241,M268&lt;&gt;'Tabelas auxiliares'!$B$242,M268&lt;&gt;'Tabelas auxiliares'!$C$241,M268&lt;&gt;'Tabelas auxiliares'!$C$242,M268&lt;&gt;'Tabelas auxiliares'!$D$241,M268&lt;&gt;'Tabelas auxiliares'!$D$242),"FOLHA DE PESSOAL",IF(R268='Tabelas auxiliares'!$A$242,"CUSTEIO",IF(R268='Tabelas auxiliares'!$A$241,"INVESTIMENTO","ERRO - VERIFICAR"))))</f>
        <v>CUSTEIO</v>
      </c>
      <c r="T268" s="30">
        <f>IF(SUM(U268:Y268)=0,"",SUM(U268:Y268))</f>
        <v>602020.52</v>
      </c>
      <c r="U268" s="37"/>
      <c r="W268" s="37"/>
      <c r="X268" s="126"/>
      <c r="Y268" s="126">
        <v>602020.52</v>
      </c>
    </row>
    <row r="269" spans="1:25" x14ac:dyDescent="0.35">
      <c r="A269" s="124"/>
      <c r="B269" s="124"/>
      <c r="C269" s="124"/>
      <c r="D269" s="124"/>
      <c r="E269" s="124"/>
      <c r="F269" s="124"/>
      <c r="G269" s="124"/>
      <c r="H269" s="124"/>
      <c r="I269" s="124"/>
      <c r="J269" s="124"/>
      <c r="K269" s="124"/>
      <c r="L269" s="124"/>
      <c r="M269" s="124"/>
      <c r="N269" s="124"/>
      <c r="O269" s="124"/>
      <c r="P269" s="124"/>
      <c r="Q269" s="124"/>
      <c r="R269" s="19" t="str">
        <f t="shared" si="4"/>
        <v/>
      </c>
      <c r="S269" s="19" t="str">
        <f>IF(M269="","",IF(AND(M269&lt;&gt;'Tabelas auxiliares'!$B$241,M269&lt;&gt;'Tabelas auxiliares'!$B$242,M269&lt;&gt;'Tabelas auxiliares'!$C$241,M269&lt;&gt;'Tabelas auxiliares'!$C$242,M269&lt;&gt;'Tabelas auxiliares'!$D$241,M269&lt;&gt;'Tabelas auxiliares'!$D$242),"FOLHA DE PESSOAL",IF(R269='Tabelas auxiliares'!$A$242,"CUSTEIO",IF(R269='Tabelas auxiliares'!$A$241,"INVESTIMENTO","ERRO - VERIFICAR"))))</f>
        <v/>
      </c>
      <c r="T269" s="30" t="str">
        <f>IF(SUM(U269:Y269)=0,"",SUM(U269:Y269))</f>
        <v/>
      </c>
      <c r="U269" s="37"/>
      <c r="W269" s="37"/>
      <c r="X269" s="126"/>
      <c r="Y269" s="126"/>
    </row>
    <row r="270" spans="1:25" x14ac:dyDescent="0.35">
      <c r="A270" s="124"/>
      <c r="B270" s="124"/>
      <c r="C270" s="124"/>
      <c r="D270" s="124"/>
      <c r="E270" s="124"/>
      <c r="F270" s="124"/>
      <c r="G270" s="124"/>
      <c r="H270" s="124"/>
      <c r="I270" s="124"/>
      <c r="J270" s="124"/>
      <c r="K270" s="124"/>
      <c r="L270" s="124"/>
      <c r="M270" s="124"/>
      <c r="N270" s="124"/>
      <c r="O270" s="124"/>
      <c r="P270" s="124"/>
      <c r="Q270" s="124"/>
      <c r="R270" s="19" t="str">
        <f t="shared" si="4"/>
        <v/>
      </c>
      <c r="S270" s="19" t="str">
        <f>IF(M270="","",IF(AND(M270&lt;&gt;'Tabelas auxiliares'!$B$241,M270&lt;&gt;'Tabelas auxiliares'!$B$242,M270&lt;&gt;'Tabelas auxiliares'!$C$241,M270&lt;&gt;'Tabelas auxiliares'!$C$242,M270&lt;&gt;'Tabelas auxiliares'!$D$241,M270&lt;&gt;'Tabelas auxiliares'!$D$242),"FOLHA DE PESSOAL",IF(R270='Tabelas auxiliares'!$A$242,"CUSTEIO",IF(R270='Tabelas auxiliares'!$A$241,"INVESTIMENTO","ERRO - VERIFICAR"))))</f>
        <v/>
      </c>
      <c r="T270" s="30" t="str">
        <f>IF(SUM(U270:Y270)=0,"",SUM(U270:Y270))</f>
        <v/>
      </c>
      <c r="U270" s="37"/>
      <c r="W270" s="37"/>
      <c r="X270" s="126"/>
      <c r="Y270" s="126"/>
    </row>
    <row r="271" spans="1:25" x14ac:dyDescent="0.35">
      <c r="A271" s="124"/>
      <c r="B271" s="124"/>
      <c r="C271" s="124"/>
      <c r="D271" s="124"/>
      <c r="E271" s="124"/>
      <c r="F271" s="124"/>
      <c r="G271" s="124"/>
      <c r="H271" s="124"/>
      <c r="I271" s="124"/>
      <c r="J271" s="124"/>
      <c r="K271" s="124"/>
      <c r="L271" s="124"/>
      <c r="M271" s="124"/>
      <c r="N271" s="124"/>
      <c r="O271" s="124"/>
      <c r="P271" s="124"/>
      <c r="Q271" s="124"/>
      <c r="R271" s="19" t="str">
        <f t="shared" si="4"/>
        <v/>
      </c>
      <c r="S271" s="19" t="str">
        <f>IF(M271="","",IF(AND(M271&lt;&gt;'Tabelas auxiliares'!$B$241,M271&lt;&gt;'Tabelas auxiliares'!$B$242,M271&lt;&gt;'Tabelas auxiliares'!$C$241,M271&lt;&gt;'Tabelas auxiliares'!$C$242,M271&lt;&gt;'Tabelas auxiliares'!$D$241,M271&lt;&gt;'Tabelas auxiliares'!$D$242),"FOLHA DE PESSOAL",IF(R271='Tabelas auxiliares'!$A$242,"CUSTEIO",IF(R271='Tabelas auxiliares'!$A$241,"INVESTIMENTO","ERRO - VERIFICAR"))))</f>
        <v/>
      </c>
      <c r="T271" s="30" t="str">
        <f>IF(SUM(U271:Y271)=0,"",SUM(U271:Y271))</f>
        <v/>
      </c>
      <c r="U271" s="37"/>
      <c r="W271" s="37"/>
      <c r="X271" s="126"/>
      <c r="Y271" s="126"/>
    </row>
    <row r="272" spans="1:25" x14ac:dyDescent="0.35">
      <c r="A272" s="124"/>
      <c r="B272" s="124"/>
      <c r="C272" s="124"/>
      <c r="D272" s="124"/>
      <c r="E272" s="124"/>
      <c r="F272" s="124"/>
      <c r="G272" s="124"/>
      <c r="H272" s="124"/>
      <c r="I272" s="124"/>
      <c r="J272" s="124"/>
      <c r="K272" s="124"/>
      <c r="L272" s="124"/>
      <c r="M272" s="124"/>
      <c r="N272" s="124"/>
      <c r="O272" s="124"/>
      <c r="P272" s="124"/>
      <c r="Q272" s="124"/>
      <c r="R272" s="19" t="str">
        <f t="shared" si="4"/>
        <v/>
      </c>
      <c r="S272" s="19" t="str">
        <f>IF(M272="","",IF(AND(M272&lt;&gt;'Tabelas auxiliares'!$B$241,M272&lt;&gt;'Tabelas auxiliares'!$B$242,M272&lt;&gt;'Tabelas auxiliares'!$C$241,M272&lt;&gt;'Tabelas auxiliares'!$C$242,M272&lt;&gt;'Tabelas auxiliares'!$D$241,M272&lt;&gt;'Tabelas auxiliares'!$D$242),"FOLHA DE PESSOAL",IF(R272='Tabelas auxiliares'!$A$242,"CUSTEIO",IF(R272='Tabelas auxiliares'!$A$241,"INVESTIMENTO","ERRO - VERIFICAR"))))</f>
        <v/>
      </c>
      <c r="T272" s="30" t="str">
        <f>IF(SUM(U272:Y272)=0,"",SUM(U272:Y272))</f>
        <v/>
      </c>
      <c r="U272" s="37"/>
      <c r="W272" s="37"/>
      <c r="X272" s="126"/>
      <c r="Y272" s="126"/>
    </row>
    <row r="273" spans="1:25" x14ac:dyDescent="0.35">
      <c r="A273" s="124"/>
      <c r="B273" s="124"/>
      <c r="C273" s="124"/>
      <c r="D273" s="124"/>
      <c r="E273" s="124"/>
      <c r="F273" s="124"/>
      <c r="G273" s="124"/>
      <c r="H273" s="124"/>
      <c r="I273" s="124"/>
      <c r="J273" s="124"/>
      <c r="K273" s="124"/>
      <c r="L273" s="124"/>
      <c r="M273" s="124"/>
      <c r="N273" s="124"/>
      <c r="O273" s="124"/>
      <c r="P273" s="124"/>
      <c r="Q273" s="124"/>
      <c r="R273" s="19" t="str">
        <f t="shared" si="4"/>
        <v/>
      </c>
      <c r="S273" s="19" t="str">
        <f>IF(M273="","",IF(AND(M273&lt;&gt;'Tabelas auxiliares'!$B$241,M273&lt;&gt;'Tabelas auxiliares'!$B$242,M273&lt;&gt;'Tabelas auxiliares'!$C$241,M273&lt;&gt;'Tabelas auxiliares'!$C$242,M273&lt;&gt;'Tabelas auxiliares'!$D$241,M273&lt;&gt;'Tabelas auxiliares'!$D$242),"FOLHA DE PESSOAL",IF(R273='Tabelas auxiliares'!$A$242,"CUSTEIO",IF(R273='Tabelas auxiliares'!$A$241,"INVESTIMENTO","ERRO - VERIFICAR"))))</f>
        <v/>
      </c>
      <c r="T273" s="30" t="str">
        <f>IF(SUM(U273:Y273)=0,"",SUM(U273:Y273))</f>
        <v/>
      </c>
      <c r="U273" s="37"/>
      <c r="W273" s="37"/>
      <c r="X273" s="126"/>
      <c r="Y273" s="126"/>
    </row>
    <row r="274" spans="1:25" x14ac:dyDescent="0.35">
      <c r="R274" s="19" t="str">
        <f t="shared" si="4"/>
        <v/>
      </c>
      <c r="S274" s="19" t="str">
        <f>IF(M274="","",IF(AND(M274&lt;&gt;'Tabelas auxiliares'!$B$241,M274&lt;&gt;'Tabelas auxiliares'!$B$242,M274&lt;&gt;'Tabelas auxiliares'!$C$241,M274&lt;&gt;'Tabelas auxiliares'!$C$242,M274&lt;&gt;'Tabelas auxiliares'!$D$241,M274&lt;&gt;'Tabelas auxiliares'!$D$242),"FOLHA DE PESSOAL",IF(R274='Tabelas auxiliares'!$A$242,"CUSTEIO",IF(R274='Tabelas auxiliares'!$A$241,"INVESTIMENTO","ERRO - VERIFICAR"))))</f>
        <v/>
      </c>
      <c r="T274" s="30" t="str">
        <f>IF(SUM(U274:Y274)=0,"",SUM(U274:Y274))</f>
        <v/>
      </c>
      <c r="U274" s="37"/>
      <c r="W274" s="37"/>
      <c r="X274" s="37"/>
      <c r="Y274" s="37"/>
    </row>
    <row r="275" spans="1:25" x14ac:dyDescent="0.35">
      <c r="R275" s="19" t="str">
        <f t="shared" si="4"/>
        <v/>
      </c>
      <c r="S275" s="19" t="str">
        <f>IF(M275="","",IF(AND(M275&lt;&gt;'Tabelas auxiliares'!$B$241,M275&lt;&gt;'Tabelas auxiliares'!$B$242,M275&lt;&gt;'Tabelas auxiliares'!$C$241,M275&lt;&gt;'Tabelas auxiliares'!$C$242,M275&lt;&gt;'Tabelas auxiliares'!$D$241,M275&lt;&gt;'Tabelas auxiliares'!$D$242),"FOLHA DE PESSOAL",IF(R275='Tabelas auxiliares'!$A$242,"CUSTEIO",IF(R275='Tabelas auxiliares'!$A$241,"INVESTIMENTO","ERRO - VERIFICAR"))))</f>
        <v/>
      </c>
      <c r="T275" s="30" t="str">
        <f>IF(SUM(U275:Y275)=0,"",SUM(U275:Y275))</f>
        <v/>
      </c>
      <c r="U275" s="37"/>
      <c r="W275" s="37"/>
      <c r="X275" s="37"/>
      <c r="Y275" s="37"/>
    </row>
    <row r="276" spans="1:25" x14ac:dyDescent="0.35">
      <c r="R276" s="19" t="str">
        <f t="shared" si="4"/>
        <v/>
      </c>
      <c r="S276" s="19" t="str">
        <f>IF(M276="","",IF(AND(M276&lt;&gt;'Tabelas auxiliares'!$B$241,M276&lt;&gt;'Tabelas auxiliares'!$B$242,M276&lt;&gt;'Tabelas auxiliares'!$C$241,M276&lt;&gt;'Tabelas auxiliares'!$C$242,M276&lt;&gt;'Tabelas auxiliares'!$D$241,M276&lt;&gt;'Tabelas auxiliares'!$D$242),"FOLHA DE PESSOAL",IF(R276='Tabelas auxiliares'!$A$242,"CUSTEIO",IF(R276='Tabelas auxiliares'!$A$241,"INVESTIMENTO","ERRO - VERIFICAR"))))</f>
        <v/>
      </c>
      <c r="T276" s="30" t="str">
        <f>IF(SUM(U276:Y276)=0,"",SUM(U276:Y276))</f>
        <v/>
      </c>
      <c r="U276" s="37"/>
      <c r="W276" s="37"/>
      <c r="X276" s="37"/>
      <c r="Y276" s="37"/>
    </row>
    <row r="277" spans="1:25" x14ac:dyDescent="0.35">
      <c r="R277" s="19" t="str">
        <f t="shared" si="4"/>
        <v/>
      </c>
      <c r="S277" s="19" t="str">
        <f>IF(M277="","",IF(AND(M277&lt;&gt;'Tabelas auxiliares'!$B$241,M277&lt;&gt;'Tabelas auxiliares'!$B$242,M277&lt;&gt;'Tabelas auxiliares'!$C$241,M277&lt;&gt;'Tabelas auxiliares'!$C$242,M277&lt;&gt;'Tabelas auxiliares'!$D$241,M277&lt;&gt;'Tabelas auxiliares'!$D$242),"FOLHA DE PESSOAL",IF(R277='Tabelas auxiliares'!$A$242,"CUSTEIO",IF(R277='Tabelas auxiliares'!$A$241,"INVESTIMENTO","ERRO - VERIFICAR"))))</f>
        <v/>
      </c>
      <c r="T277" s="30" t="str">
        <f>IF(SUM(U277:Y277)=0,"",SUM(U277:Y277))</f>
        <v/>
      </c>
      <c r="U277" s="37"/>
      <c r="W277" s="37"/>
      <c r="X277" s="37"/>
      <c r="Y277" s="37"/>
    </row>
    <row r="278" spans="1:25" x14ac:dyDescent="0.35">
      <c r="R278" s="19" t="str">
        <f t="shared" si="4"/>
        <v/>
      </c>
      <c r="S278" s="19" t="str">
        <f>IF(M278="","",IF(AND(M278&lt;&gt;'Tabelas auxiliares'!$B$241,M278&lt;&gt;'Tabelas auxiliares'!$B$242,M278&lt;&gt;'Tabelas auxiliares'!$C$241,M278&lt;&gt;'Tabelas auxiliares'!$C$242,M278&lt;&gt;'Tabelas auxiliares'!$D$241,M278&lt;&gt;'Tabelas auxiliares'!$D$242),"FOLHA DE PESSOAL",IF(R278='Tabelas auxiliares'!$A$242,"CUSTEIO",IF(R278='Tabelas auxiliares'!$A$241,"INVESTIMENTO","ERRO - VERIFICAR"))))</f>
        <v/>
      </c>
      <c r="T278" s="30" t="str">
        <f>IF(SUM(U278:Y278)=0,"",SUM(U278:Y278))</f>
        <v/>
      </c>
      <c r="U278" s="37"/>
      <c r="W278" s="37"/>
      <c r="X278" s="37"/>
      <c r="Y278" s="37"/>
    </row>
    <row r="279" spans="1:25" x14ac:dyDescent="0.35">
      <c r="R279" s="19" t="str">
        <f t="shared" si="4"/>
        <v/>
      </c>
      <c r="S279" s="19" t="str">
        <f>IF(M279="","",IF(AND(M279&lt;&gt;'Tabelas auxiliares'!$B$241,M279&lt;&gt;'Tabelas auxiliares'!$B$242,M279&lt;&gt;'Tabelas auxiliares'!$C$241,M279&lt;&gt;'Tabelas auxiliares'!$C$242,M279&lt;&gt;'Tabelas auxiliares'!$D$241,M279&lt;&gt;'Tabelas auxiliares'!$D$242),"FOLHA DE PESSOAL",IF(R279='Tabelas auxiliares'!$A$242,"CUSTEIO",IF(R279='Tabelas auxiliares'!$A$241,"INVESTIMENTO","ERRO - VERIFICAR"))))</f>
        <v/>
      </c>
      <c r="T279" s="30" t="str">
        <f>IF(SUM(U279:Y279)=0,"",SUM(U279:Y279))</f>
        <v/>
      </c>
      <c r="U279" s="37"/>
      <c r="W279" s="37"/>
      <c r="X279" s="37"/>
      <c r="Y279" s="37"/>
    </row>
    <row r="280" spans="1:25" x14ac:dyDescent="0.35">
      <c r="R280" s="19" t="str">
        <f t="shared" si="4"/>
        <v/>
      </c>
      <c r="S280" s="19" t="str">
        <f>IF(M280="","",IF(AND(M280&lt;&gt;'Tabelas auxiliares'!$B$241,M280&lt;&gt;'Tabelas auxiliares'!$B$242,M280&lt;&gt;'Tabelas auxiliares'!$C$241,M280&lt;&gt;'Tabelas auxiliares'!$C$242,M280&lt;&gt;'Tabelas auxiliares'!$D$241,M280&lt;&gt;'Tabelas auxiliares'!$D$242),"FOLHA DE PESSOAL",IF(R280='Tabelas auxiliares'!$A$242,"CUSTEIO",IF(R280='Tabelas auxiliares'!$A$241,"INVESTIMENTO","ERRO - VERIFICAR"))))</f>
        <v/>
      </c>
      <c r="T280" s="30" t="str">
        <f>IF(SUM(U280:Y280)=0,"",SUM(U280:Y280))</f>
        <v/>
      </c>
      <c r="U280" s="37"/>
      <c r="W280" s="37"/>
      <c r="X280" s="37"/>
      <c r="Y280" s="37"/>
    </row>
    <row r="281" spans="1:25" x14ac:dyDescent="0.35">
      <c r="R281" s="19" t="str">
        <f t="shared" si="4"/>
        <v/>
      </c>
      <c r="S281" s="19" t="str">
        <f>IF(M281="","",IF(AND(M281&lt;&gt;'Tabelas auxiliares'!$B$241,M281&lt;&gt;'Tabelas auxiliares'!$B$242,M281&lt;&gt;'Tabelas auxiliares'!$C$241,M281&lt;&gt;'Tabelas auxiliares'!$C$242,M281&lt;&gt;'Tabelas auxiliares'!$D$241,M281&lt;&gt;'Tabelas auxiliares'!$D$242),"FOLHA DE PESSOAL",IF(R281='Tabelas auxiliares'!$A$242,"CUSTEIO",IF(R281='Tabelas auxiliares'!$A$241,"INVESTIMENTO","ERRO - VERIFICAR"))))</f>
        <v/>
      </c>
      <c r="T281" s="30" t="str">
        <f>IF(SUM(U281:Y281)=0,"",SUM(U281:Y281))</f>
        <v/>
      </c>
      <c r="U281" s="37"/>
      <c r="W281" s="37"/>
      <c r="X281" s="37"/>
      <c r="Y281" s="37"/>
    </row>
    <row r="282" spans="1:25" x14ac:dyDescent="0.35">
      <c r="R282" s="19" t="str">
        <f t="shared" si="4"/>
        <v/>
      </c>
      <c r="S282" s="19" t="str">
        <f>IF(M282="","",IF(AND(M282&lt;&gt;'Tabelas auxiliares'!$B$241,M282&lt;&gt;'Tabelas auxiliares'!$B$242,M282&lt;&gt;'Tabelas auxiliares'!$C$241,M282&lt;&gt;'Tabelas auxiliares'!$C$242,M282&lt;&gt;'Tabelas auxiliares'!$D$241,M282&lt;&gt;'Tabelas auxiliares'!$D$242),"FOLHA DE PESSOAL",IF(R282='Tabelas auxiliares'!$A$242,"CUSTEIO",IF(R282='Tabelas auxiliares'!$A$241,"INVESTIMENTO","ERRO - VERIFICAR"))))</f>
        <v/>
      </c>
      <c r="T282" s="30" t="str">
        <f>IF(SUM(U282:Y282)=0,"",SUM(U282:Y282))</f>
        <v/>
      </c>
      <c r="U282" s="37"/>
      <c r="W282" s="37"/>
      <c r="X282" s="37"/>
      <c r="Y282" s="37"/>
    </row>
    <row r="283" spans="1:25" x14ac:dyDescent="0.35">
      <c r="R283" s="19" t="str">
        <f t="shared" si="4"/>
        <v/>
      </c>
      <c r="S283" s="19" t="str">
        <f>IF(M283="","",IF(AND(M283&lt;&gt;'Tabelas auxiliares'!$B$241,M283&lt;&gt;'Tabelas auxiliares'!$B$242,M283&lt;&gt;'Tabelas auxiliares'!$C$241,M283&lt;&gt;'Tabelas auxiliares'!$C$242,M283&lt;&gt;'Tabelas auxiliares'!$D$241,M283&lt;&gt;'Tabelas auxiliares'!$D$242),"FOLHA DE PESSOAL",IF(R283='Tabelas auxiliares'!$A$242,"CUSTEIO",IF(R283='Tabelas auxiliares'!$A$241,"INVESTIMENTO","ERRO - VERIFICAR"))))</f>
        <v/>
      </c>
      <c r="T283" s="30" t="str">
        <f>IF(SUM(U283:Y283)=0,"",SUM(U283:Y283))</f>
        <v/>
      </c>
      <c r="U283" s="37"/>
      <c r="W283" s="37"/>
      <c r="X283" s="37"/>
      <c r="Y283" s="37"/>
    </row>
    <row r="284" spans="1:25" x14ac:dyDescent="0.35">
      <c r="R284" s="19" t="str">
        <f t="shared" si="4"/>
        <v/>
      </c>
      <c r="S284" s="19" t="str">
        <f>IF(M284="","",IF(AND(M284&lt;&gt;'Tabelas auxiliares'!$B$241,M284&lt;&gt;'Tabelas auxiliares'!$B$242,M284&lt;&gt;'Tabelas auxiliares'!$C$241,M284&lt;&gt;'Tabelas auxiliares'!$C$242,M284&lt;&gt;'Tabelas auxiliares'!$D$241,M284&lt;&gt;'Tabelas auxiliares'!$D$242),"FOLHA DE PESSOAL",IF(R284='Tabelas auxiliares'!$A$242,"CUSTEIO",IF(R284='Tabelas auxiliares'!$A$241,"INVESTIMENTO","ERRO - VERIFICAR"))))</f>
        <v/>
      </c>
      <c r="T284" s="30" t="str">
        <f>IF(SUM(U284:Y284)=0,"",SUM(U284:Y284))</f>
        <v/>
      </c>
      <c r="U284" s="37"/>
      <c r="W284" s="37"/>
      <c r="X284" s="37"/>
      <c r="Y284" s="37"/>
    </row>
    <row r="285" spans="1:25" x14ac:dyDescent="0.35">
      <c r="R285" s="19" t="str">
        <f t="shared" si="4"/>
        <v/>
      </c>
      <c r="S285" s="19" t="str">
        <f>IF(M285="","",IF(AND(M285&lt;&gt;'Tabelas auxiliares'!$B$241,M285&lt;&gt;'Tabelas auxiliares'!$B$242,M285&lt;&gt;'Tabelas auxiliares'!$C$241,M285&lt;&gt;'Tabelas auxiliares'!$C$242,M285&lt;&gt;'Tabelas auxiliares'!$D$241,M285&lt;&gt;'Tabelas auxiliares'!$D$242),"FOLHA DE PESSOAL",IF(R285='Tabelas auxiliares'!$A$242,"CUSTEIO",IF(R285='Tabelas auxiliares'!$A$241,"INVESTIMENTO","ERRO - VERIFICAR"))))</f>
        <v/>
      </c>
      <c r="T285" s="30" t="str">
        <f>IF(SUM(U285:Y285)=0,"",SUM(U285:Y285))</f>
        <v/>
      </c>
      <c r="U285" s="37"/>
      <c r="W285" s="37"/>
      <c r="X285" s="37"/>
      <c r="Y285" s="37"/>
    </row>
    <row r="286" spans="1:25" x14ac:dyDescent="0.35">
      <c r="R286" s="19" t="str">
        <f t="shared" si="4"/>
        <v/>
      </c>
      <c r="S286" s="19" t="str">
        <f>IF(M286="","",IF(AND(M286&lt;&gt;'Tabelas auxiliares'!$B$241,M286&lt;&gt;'Tabelas auxiliares'!$B$242,M286&lt;&gt;'Tabelas auxiliares'!$C$241,M286&lt;&gt;'Tabelas auxiliares'!$C$242,M286&lt;&gt;'Tabelas auxiliares'!$D$241,M286&lt;&gt;'Tabelas auxiliares'!$D$242),"FOLHA DE PESSOAL",IF(R286='Tabelas auxiliares'!$A$242,"CUSTEIO",IF(R286='Tabelas auxiliares'!$A$241,"INVESTIMENTO","ERRO - VERIFICAR"))))</f>
        <v/>
      </c>
      <c r="T286" s="30" t="str">
        <f>IF(SUM(U286:Y286)=0,"",SUM(U286:Y286))</f>
        <v/>
      </c>
      <c r="U286" s="37"/>
      <c r="W286" s="37"/>
      <c r="X286" s="37"/>
      <c r="Y286" s="37"/>
    </row>
    <row r="287" spans="1:25" x14ac:dyDescent="0.35">
      <c r="R287" s="19" t="str">
        <f t="shared" si="4"/>
        <v/>
      </c>
      <c r="S287" s="19" t="str">
        <f>IF(M287="","",IF(AND(M287&lt;&gt;'Tabelas auxiliares'!$B$241,M287&lt;&gt;'Tabelas auxiliares'!$B$242,M287&lt;&gt;'Tabelas auxiliares'!$C$241,M287&lt;&gt;'Tabelas auxiliares'!$C$242,M287&lt;&gt;'Tabelas auxiliares'!$D$241,M287&lt;&gt;'Tabelas auxiliares'!$D$242),"FOLHA DE PESSOAL",IF(R287='Tabelas auxiliares'!$A$242,"CUSTEIO",IF(R287='Tabelas auxiliares'!$A$241,"INVESTIMENTO","ERRO - VERIFICAR"))))</f>
        <v/>
      </c>
      <c r="T287" s="30" t="str">
        <f>IF(SUM(U287:Y287)=0,"",SUM(U287:Y287))</f>
        <v/>
      </c>
      <c r="U287" s="37"/>
      <c r="W287" s="37"/>
      <c r="X287" s="37"/>
      <c r="Y287" s="37"/>
    </row>
    <row r="288" spans="1:25" x14ac:dyDescent="0.35">
      <c r="R288" s="19" t="str">
        <f t="shared" si="4"/>
        <v/>
      </c>
      <c r="S288" s="19" t="str">
        <f>IF(M288="","",IF(AND(M288&lt;&gt;'Tabelas auxiliares'!$B$241,M288&lt;&gt;'Tabelas auxiliares'!$B$242,M288&lt;&gt;'Tabelas auxiliares'!$C$241,M288&lt;&gt;'Tabelas auxiliares'!$C$242,M288&lt;&gt;'Tabelas auxiliares'!$D$241,M288&lt;&gt;'Tabelas auxiliares'!$D$242),"FOLHA DE PESSOAL",IF(R288='Tabelas auxiliares'!$A$242,"CUSTEIO",IF(R288='Tabelas auxiliares'!$A$241,"INVESTIMENTO","ERRO - VERIFICAR"))))</f>
        <v/>
      </c>
      <c r="T288" s="30" t="str">
        <f>IF(SUM(U288:Y288)=0,"",SUM(U288:Y288))</f>
        <v/>
      </c>
      <c r="U288" s="37"/>
      <c r="W288" s="37"/>
      <c r="X288" s="37"/>
      <c r="Y288" s="37"/>
    </row>
    <row r="289" spans="18:25" x14ac:dyDescent="0.35">
      <c r="R289" s="19" t="str">
        <f t="shared" si="4"/>
        <v/>
      </c>
      <c r="S289" s="19" t="str">
        <f>IF(M289="","",IF(AND(M289&lt;&gt;'Tabelas auxiliares'!$B$241,M289&lt;&gt;'Tabelas auxiliares'!$B$242,M289&lt;&gt;'Tabelas auxiliares'!$C$241,M289&lt;&gt;'Tabelas auxiliares'!$C$242,M289&lt;&gt;'Tabelas auxiliares'!$D$241,M289&lt;&gt;'Tabelas auxiliares'!$D$242),"FOLHA DE PESSOAL",IF(R289='Tabelas auxiliares'!$A$242,"CUSTEIO",IF(R289='Tabelas auxiliares'!$A$241,"INVESTIMENTO","ERRO - VERIFICAR"))))</f>
        <v/>
      </c>
      <c r="T289" s="30" t="str">
        <f>IF(SUM(U289:Y289)=0,"",SUM(U289:Y289))</f>
        <v/>
      </c>
      <c r="U289" s="37"/>
      <c r="W289" s="37"/>
      <c r="X289" s="37"/>
      <c r="Y289" s="37"/>
    </row>
    <row r="290" spans="18:25" x14ac:dyDescent="0.35">
      <c r="R290" s="19" t="str">
        <f t="shared" si="4"/>
        <v/>
      </c>
      <c r="S290" s="19" t="str">
        <f>IF(M290="","",IF(AND(M290&lt;&gt;'Tabelas auxiliares'!$B$241,M290&lt;&gt;'Tabelas auxiliares'!$B$242,M290&lt;&gt;'Tabelas auxiliares'!$C$241,M290&lt;&gt;'Tabelas auxiliares'!$C$242,M290&lt;&gt;'Tabelas auxiliares'!$D$241,M290&lt;&gt;'Tabelas auxiliares'!$D$242),"FOLHA DE PESSOAL",IF(R290='Tabelas auxiliares'!$A$242,"CUSTEIO",IF(R290='Tabelas auxiliares'!$A$241,"INVESTIMENTO","ERRO - VERIFICAR"))))</f>
        <v/>
      </c>
      <c r="T290" s="30" t="str">
        <f>IF(SUM(U290:Y290)=0,"",SUM(U290:Y290))</f>
        <v/>
      </c>
      <c r="U290" s="37"/>
      <c r="W290" s="37"/>
      <c r="X290" s="37"/>
      <c r="Y290" s="37"/>
    </row>
    <row r="291" spans="18:25" x14ac:dyDescent="0.35">
      <c r="R291" s="19" t="str">
        <f t="shared" si="4"/>
        <v/>
      </c>
      <c r="S291" s="19" t="str">
        <f>IF(M291="","",IF(AND(M291&lt;&gt;'Tabelas auxiliares'!$B$241,M291&lt;&gt;'Tabelas auxiliares'!$B$242,M291&lt;&gt;'Tabelas auxiliares'!$C$241,M291&lt;&gt;'Tabelas auxiliares'!$C$242,M291&lt;&gt;'Tabelas auxiliares'!$D$241,M291&lt;&gt;'Tabelas auxiliares'!$D$242),"FOLHA DE PESSOAL",IF(R291='Tabelas auxiliares'!$A$242,"CUSTEIO",IF(R291='Tabelas auxiliares'!$A$241,"INVESTIMENTO","ERRO - VERIFICAR"))))</f>
        <v/>
      </c>
      <c r="T291" s="30" t="str">
        <f>IF(SUM(U291:Y291)=0,"",SUM(U291:Y291))</f>
        <v/>
      </c>
      <c r="U291" s="37"/>
      <c r="W291" s="37"/>
      <c r="X291" s="37"/>
      <c r="Y291" s="37"/>
    </row>
    <row r="292" spans="18:25" x14ac:dyDescent="0.35">
      <c r="R292" s="19" t="str">
        <f t="shared" si="4"/>
        <v/>
      </c>
      <c r="S292" s="19" t="str">
        <f>IF(M292="","",IF(AND(M292&lt;&gt;'Tabelas auxiliares'!$B$241,M292&lt;&gt;'Tabelas auxiliares'!$B$242,M292&lt;&gt;'Tabelas auxiliares'!$C$241,M292&lt;&gt;'Tabelas auxiliares'!$C$242,M292&lt;&gt;'Tabelas auxiliares'!$D$241,M292&lt;&gt;'Tabelas auxiliares'!$D$242),"FOLHA DE PESSOAL",IF(R292='Tabelas auxiliares'!$A$242,"CUSTEIO",IF(R292='Tabelas auxiliares'!$A$241,"INVESTIMENTO","ERRO - VERIFICAR"))))</f>
        <v/>
      </c>
      <c r="T292" s="30" t="str">
        <f>IF(SUM(U292:Y292)=0,"",SUM(U292:Y292))</f>
        <v/>
      </c>
      <c r="U292" s="37"/>
      <c r="W292" s="37"/>
      <c r="X292" s="37"/>
      <c r="Y292" s="37"/>
    </row>
    <row r="293" spans="18:25" x14ac:dyDescent="0.35">
      <c r="R293" s="19" t="str">
        <f t="shared" si="4"/>
        <v/>
      </c>
      <c r="S293" s="19" t="str">
        <f>IF(M293="","",IF(AND(M293&lt;&gt;'Tabelas auxiliares'!$B$241,M293&lt;&gt;'Tabelas auxiliares'!$B$242,M293&lt;&gt;'Tabelas auxiliares'!$C$241,M293&lt;&gt;'Tabelas auxiliares'!$C$242,M293&lt;&gt;'Tabelas auxiliares'!$D$241,M293&lt;&gt;'Tabelas auxiliares'!$D$242),"FOLHA DE PESSOAL",IF(R293='Tabelas auxiliares'!$A$242,"CUSTEIO",IF(R293='Tabelas auxiliares'!$A$241,"INVESTIMENTO","ERRO - VERIFICAR"))))</f>
        <v/>
      </c>
      <c r="T293" s="30" t="str">
        <f>IF(SUM(U293:Y293)=0,"",SUM(U293:Y293))</f>
        <v/>
      </c>
      <c r="U293" s="37"/>
      <c r="W293" s="37"/>
      <c r="X293" s="37"/>
      <c r="Y293" s="37"/>
    </row>
    <row r="294" spans="18:25" x14ac:dyDescent="0.35">
      <c r="R294" s="19" t="str">
        <f t="shared" si="4"/>
        <v/>
      </c>
      <c r="S294" s="19" t="str">
        <f>IF(M294="","",IF(AND(M294&lt;&gt;'Tabelas auxiliares'!$B$241,M294&lt;&gt;'Tabelas auxiliares'!$B$242,M294&lt;&gt;'Tabelas auxiliares'!$C$241,M294&lt;&gt;'Tabelas auxiliares'!$C$242,M294&lt;&gt;'Tabelas auxiliares'!$D$241,M294&lt;&gt;'Tabelas auxiliares'!$D$242),"FOLHA DE PESSOAL",IF(R294='Tabelas auxiliares'!$A$242,"CUSTEIO",IF(R294='Tabelas auxiliares'!$A$241,"INVESTIMENTO","ERRO - VERIFICAR"))))</f>
        <v/>
      </c>
      <c r="T294" s="30" t="str">
        <f>IF(SUM(U294:Y294)=0,"",SUM(U294:Y294))</f>
        <v/>
      </c>
      <c r="U294" s="37"/>
      <c r="W294" s="37"/>
      <c r="X294" s="37"/>
      <c r="Y294" s="37"/>
    </row>
    <row r="295" spans="18:25" x14ac:dyDescent="0.35">
      <c r="R295" s="19" t="str">
        <f t="shared" si="4"/>
        <v/>
      </c>
      <c r="S295" s="19" t="str">
        <f>IF(M295="","",IF(AND(M295&lt;&gt;'Tabelas auxiliares'!$B$241,M295&lt;&gt;'Tabelas auxiliares'!$B$242,M295&lt;&gt;'Tabelas auxiliares'!$C$241,M295&lt;&gt;'Tabelas auxiliares'!$C$242,M295&lt;&gt;'Tabelas auxiliares'!$D$241,M295&lt;&gt;'Tabelas auxiliares'!$D$242),"FOLHA DE PESSOAL",IF(R295='Tabelas auxiliares'!$A$242,"CUSTEIO",IF(R295='Tabelas auxiliares'!$A$241,"INVESTIMENTO","ERRO - VERIFICAR"))))</f>
        <v/>
      </c>
      <c r="T295" s="30" t="str">
        <f>IF(SUM(U295:Y295)=0,"",SUM(U295:Y295))</f>
        <v/>
      </c>
      <c r="U295" s="37"/>
      <c r="W295" s="37"/>
      <c r="X295" s="37"/>
      <c r="Y295" s="37"/>
    </row>
    <row r="296" spans="18:25" x14ac:dyDescent="0.35">
      <c r="R296" s="19" t="str">
        <f t="shared" si="4"/>
        <v/>
      </c>
      <c r="S296" s="19" t="str">
        <f>IF(M296="","",IF(AND(M296&lt;&gt;'Tabelas auxiliares'!$B$241,M296&lt;&gt;'Tabelas auxiliares'!$B$242,M296&lt;&gt;'Tabelas auxiliares'!$C$241,M296&lt;&gt;'Tabelas auxiliares'!$C$242,M296&lt;&gt;'Tabelas auxiliares'!$D$241,M296&lt;&gt;'Tabelas auxiliares'!$D$242),"FOLHA DE PESSOAL",IF(R296='Tabelas auxiliares'!$A$242,"CUSTEIO",IF(R296='Tabelas auxiliares'!$A$241,"INVESTIMENTO","ERRO - VERIFICAR"))))</f>
        <v/>
      </c>
      <c r="T296" s="30" t="str">
        <f>IF(SUM(U296:Y296)=0,"",SUM(U296:Y296))</f>
        <v/>
      </c>
      <c r="U296" s="37"/>
      <c r="W296" s="37"/>
      <c r="X296" s="37"/>
      <c r="Y296" s="37"/>
    </row>
    <row r="297" spans="18:25" x14ac:dyDescent="0.35">
      <c r="R297" s="19" t="str">
        <f t="shared" si="4"/>
        <v/>
      </c>
      <c r="S297" s="19" t="str">
        <f>IF(M297="","",IF(AND(M297&lt;&gt;'Tabelas auxiliares'!$B$241,M297&lt;&gt;'Tabelas auxiliares'!$B$242,M297&lt;&gt;'Tabelas auxiliares'!$C$241,M297&lt;&gt;'Tabelas auxiliares'!$C$242,M297&lt;&gt;'Tabelas auxiliares'!$D$241,M297&lt;&gt;'Tabelas auxiliares'!$D$242),"FOLHA DE PESSOAL",IF(R297='Tabelas auxiliares'!$A$242,"CUSTEIO",IF(R297='Tabelas auxiliares'!$A$241,"INVESTIMENTO","ERRO - VERIFICAR"))))</f>
        <v/>
      </c>
      <c r="T297" s="30" t="str">
        <f>IF(SUM(U297:Y297)=0,"",SUM(U297:Y297))</f>
        <v/>
      </c>
      <c r="U297" s="37"/>
      <c r="W297" s="37"/>
      <c r="X297" s="37"/>
      <c r="Y297" s="37"/>
    </row>
    <row r="298" spans="18:25" x14ac:dyDescent="0.35">
      <c r="R298" s="19" t="str">
        <f t="shared" si="4"/>
        <v/>
      </c>
      <c r="S298" s="19" t="str">
        <f>IF(M298="","",IF(AND(M298&lt;&gt;'Tabelas auxiliares'!$B$241,M298&lt;&gt;'Tabelas auxiliares'!$B$242,M298&lt;&gt;'Tabelas auxiliares'!$C$241,M298&lt;&gt;'Tabelas auxiliares'!$C$242,M298&lt;&gt;'Tabelas auxiliares'!$D$241,M298&lt;&gt;'Tabelas auxiliares'!$D$242),"FOLHA DE PESSOAL",IF(R298='Tabelas auxiliares'!$A$242,"CUSTEIO",IF(R298='Tabelas auxiliares'!$A$241,"INVESTIMENTO","ERRO - VERIFICAR"))))</f>
        <v/>
      </c>
      <c r="T298" s="30" t="str">
        <f>IF(SUM(U298:Y298)=0,"",SUM(U298:Y298))</f>
        <v/>
      </c>
      <c r="U298" s="37"/>
      <c r="W298" s="37"/>
      <c r="X298" s="37"/>
      <c r="Y298" s="37"/>
    </row>
    <row r="299" spans="18:25" x14ac:dyDescent="0.35">
      <c r="R299" s="19" t="str">
        <f t="shared" si="4"/>
        <v/>
      </c>
      <c r="S299" s="19" t="str">
        <f>IF(M299="","",IF(AND(M299&lt;&gt;'Tabelas auxiliares'!$B$241,M299&lt;&gt;'Tabelas auxiliares'!$B$242,M299&lt;&gt;'Tabelas auxiliares'!$C$241,M299&lt;&gt;'Tabelas auxiliares'!$C$242,M299&lt;&gt;'Tabelas auxiliares'!$D$241,M299&lt;&gt;'Tabelas auxiliares'!$D$242),"FOLHA DE PESSOAL",IF(R299='Tabelas auxiliares'!$A$242,"CUSTEIO",IF(R299='Tabelas auxiliares'!$A$241,"INVESTIMENTO","ERRO - VERIFICAR"))))</f>
        <v/>
      </c>
      <c r="T299" s="30" t="str">
        <f>IF(SUM(U299:Y299)=0,"",SUM(U299:Y299))</f>
        <v/>
      </c>
      <c r="U299" s="37"/>
      <c r="W299" s="37"/>
      <c r="X299" s="37"/>
      <c r="Y299" s="37"/>
    </row>
    <row r="300" spans="18:25" x14ac:dyDescent="0.35">
      <c r="R300" s="19" t="str">
        <f t="shared" si="4"/>
        <v/>
      </c>
      <c r="S300" s="19" t="str">
        <f>IF(M300="","",IF(AND(M300&lt;&gt;'Tabelas auxiliares'!$B$241,M300&lt;&gt;'Tabelas auxiliares'!$B$242,M300&lt;&gt;'Tabelas auxiliares'!$C$241,M300&lt;&gt;'Tabelas auxiliares'!$C$242,M300&lt;&gt;'Tabelas auxiliares'!$D$241,M300&lt;&gt;'Tabelas auxiliares'!$D$242),"FOLHA DE PESSOAL",IF(R300='Tabelas auxiliares'!$A$242,"CUSTEIO",IF(R300='Tabelas auxiliares'!$A$241,"INVESTIMENTO","ERRO - VERIFICAR"))))</f>
        <v/>
      </c>
      <c r="T300" s="30" t="str">
        <f>IF(SUM(U300:Y300)=0,"",SUM(U300:Y300))</f>
        <v/>
      </c>
      <c r="U300" s="37"/>
      <c r="W300" s="37"/>
      <c r="X300" s="37"/>
      <c r="Y300" s="37"/>
    </row>
    <row r="301" spans="18:25" x14ac:dyDescent="0.35">
      <c r="R301" s="19" t="str">
        <f t="shared" si="4"/>
        <v/>
      </c>
      <c r="S301" s="19" t="str">
        <f>IF(M301="","",IF(AND(M301&lt;&gt;'Tabelas auxiliares'!$B$241,M301&lt;&gt;'Tabelas auxiliares'!$B$242,M301&lt;&gt;'Tabelas auxiliares'!$C$241,M301&lt;&gt;'Tabelas auxiliares'!$C$242,M301&lt;&gt;'Tabelas auxiliares'!$D$241,M301&lt;&gt;'Tabelas auxiliares'!$D$242),"FOLHA DE PESSOAL",IF(R301='Tabelas auxiliares'!$A$242,"CUSTEIO",IF(R301='Tabelas auxiliares'!$A$241,"INVESTIMENTO","ERRO - VERIFICAR"))))</f>
        <v/>
      </c>
      <c r="T301" s="30" t="str">
        <f>IF(SUM(U301:Y301)=0,"",SUM(U301:Y301))</f>
        <v/>
      </c>
      <c r="U301" s="37"/>
      <c r="W301" s="37"/>
      <c r="X301" s="37"/>
      <c r="Y301" s="37"/>
    </row>
    <row r="302" spans="18:25" x14ac:dyDescent="0.35">
      <c r="R302" s="19" t="str">
        <f t="shared" si="4"/>
        <v/>
      </c>
      <c r="S302" s="19" t="str">
        <f>IF(M302="","",IF(AND(M302&lt;&gt;'Tabelas auxiliares'!$B$241,M302&lt;&gt;'Tabelas auxiliares'!$B$242,M302&lt;&gt;'Tabelas auxiliares'!$C$241,M302&lt;&gt;'Tabelas auxiliares'!$C$242,M302&lt;&gt;'Tabelas auxiliares'!$D$241,M302&lt;&gt;'Tabelas auxiliares'!$D$242),"FOLHA DE PESSOAL",IF(R302='Tabelas auxiliares'!$A$242,"CUSTEIO",IF(R302='Tabelas auxiliares'!$A$241,"INVESTIMENTO","ERRO - VERIFICAR"))))</f>
        <v/>
      </c>
      <c r="T302" s="30" t="str">
        <f>IF(SUM(U302:Y302)=0,"",SUM(U302:Y302))</f>
        <v/>
      </c>
      <c r="U302" s="37"/>
      <c r="W302" s="37"/>
      <c r="X302" s="37"/>
      <c r="Y302" s="37"/>
    </row>
    <row r="303" spans="18:25" x14ac:dyDescent="0.35">
      <c r="R303" s="19" t="str">
        <f t="shared" si="4"/>
        <v/>
      </c>
      <c r="S303" s="19" t="str">
        <f>IF(M303="","",IF(AND(M303&lt;&gt;'Tabelas auxiliares'!$B$241,M303&lt;&gt;'Tabelas auxiliares'!$B$242,M303&lt;&gt;'Tabelas auxiliares'!$C$241,M303&lt;&gt;'Tabelas auxiliares'!$C$242,M303&lt;&gt;'Tabelas auxiliares'!$D$241,M303&lt;&gt;'Tabelas auxiliares'!$D$242),"FOLHA DE PESSOAL",IF(R303='Tabelas auxiliares'!$A$242,"CUSTEIO",IF(R303='Tabelas auxiliares'!$A$241,"INVESTIMENTO","ERRO - VERIFICAR"))))</f>
        <v/>
      </c>
      <c r="T303" s="30" t="str">
        <f>IF(SUM(U303:Y303)=0,"",SUM(U303:Y303))</f>
        <v/>
      </c>
      <c r="U303" s="37"/>
      <c r="W303" s="37"/>
      <c r="X303" s="37"/>
      <c r="Y303" s="37"/>
    </row>
    <row r="304" spans="18:25" x14ac:dyDescent="0.35">
      <c r="R304" s="19" t="str">
        <f t="shared" si="4"/>
        <v/>
      </c>
      <c r="S304" s="19" t="str">
        <f>IF(M304="","",IF(AND(M304&lt;&gt;'Tabelas auxiliares'!$B$241,M304&lt;&gt;'Tabelas auxiliares'!$B$242,M304&lt;&gt;'Tabelas auxiliares'!$C$241,M304&lt;&gt;'Tabelas auxiliares'!$C$242,M304&lt;&gt;'Tabelas auxiliares'!$D$241,M304&lt;&gt;'Tabelas auxiliares'!$D$242),"FOLHA DE PESSOAL",IF(R304='Tabelas auxiliares'!$A$242,"CUSTEIO",IF(R304='Tabelas auxiliares'!$A$241,"INVESTIMENTO","ERRO - VERIFICAR"))))</f>
        <v/>
      </c>
      <c r="T304" s="30" t="str">
        <f>IF(SUM(U304:Y304)=0,"",SUM(U304:Y304))</f>
        <v/>
      </c>
      <c r="U304" s="37"/>
      <c r="W304" s="37"/>
      <c r="X304" s="37"/>
      <c r="Y304" s="37"/>
    </row>
    <row r="305" spans="18:25" x14ac:dyDescent="0.35">
      <c r="R305" s="19" t="str">
        <f t="shared" si="4"/>
        <v/>
      </c>
      <c r="S305" s="19" t="str">
        <f>IF(M305="","",IF(AND(M305&lt;&gt;'Tabelas auxiliares'!$B$241,M305&lt;&gt;'Tabelas auxiliares'!$B$242,M305&lt;&gt;'Tabelas auxiliares'!$C$241,M305&lt;&gt;'Tabelas auxiliares'!$C$242,M305&lt;&gt;'Tabelas auxiliares'!$D$241,M305&lt;&gt;'Tabelas auxiliares'!$D$242),"FOLHA DE PESSOAL",IF(R305='Tabelas auxiliares'!$A$242,"CUSTEIO",IF(R305='Tabelas auxiliares'!$A$241,"INVESTIMENTO","ERRO - VERIFICAR"))))</f>
        <v/>
      </c>
      <c r="T305" s="30" t="str">
        <f>IF(SUM(U305:Y305)=0,"",SUM(U305:Y305))</f>
        <v/>
      </c>
      <c r="U305" s="37"/>
      <c r="W305" s="37"/>
      <c r="X305" s="37"/>
      <c r="Y305" s="37"/>
    </row>
    <row r="306" spans="18:25" x14ac:dyDescent="0.35">
      <c r="R306" s="19" t="str">
        <f t="shared" si="4"/>
        <v/>
      </c>
      <c r="S306" s="19" t="str">
        <f>IF(M306="","",IF(AND(M306&lt;&gt;'Tabelas auxiliares'!$B$241,M306&lt;&gt;'Tabelas auxiliares'!$B$242,M306&lt;&gt;'Tabelas auxiliares'!$C$241,M306&lt;&gt;'Tabelas auxiliares'!$C$242,M306&lt;&gt;'Tabelas auxiliares'!$D$241,M306&lt;&gt;'Tabelas auxiliares'!$D$242),"FOLHA DE PESSOAL",IF(R306='Tabelas auxiliares'!$A$242,"CUSTEIO",IF(R306='Tabelas auxiliares'!$A$241,"INVESTIMENTO","ERRO - VERIFICAR"))))</f>
        <v/>
      </c>
      <c r="T306" s="30" t="str">
        <f>IF(SUM(U306:Y306)=0,"",SUM(U306:Y306))</f>
        <v/>
      </c>
      <c r="U306" s="37"/>
      <c r="W306" s="37"/>
      <c r="X306" s="37"/>
      <c r="Y306" s="37"/>
    </row>
    <row r="307" spans="18:25" x14ac:dyDescent="0.35">
      <c r="R307" s="19" t="str">
        <f t="shared" si="4"/>
        <v/>
      </c>
      <c r="S307" s="19" t="str">
        <f>IF(M307="","",IF(AND(M307&lt;&gt;'Tabelas auxiliares'!$B$241,M307&lt;&gt;'Tabelas auxiliares'!$B$242,M307&lt;&gt;'Tabelas auxiliares'!$C$241,M307&lt;&gt;'Tabelas auxiliares'!$C$242,M307&lt;&gt;'Tabelas auxiliares'!$D$241,M307&lt;&gt;'Tabelas auxiliares'!$D$242),"FOLHA DE PESSOAL",IF(R307='Tabelas auxiliares'!$A$242,"CUSTEIO",IF(R307='Tabelas auxiliares'!$A$241,"INVESTIMENTO","ERRO - VERIFICAR"))))</f>
        <v/>
      </c>
      <c r="T307" s="30" t="str">
        <f>IF(SUM(U307:Y307)=0,"",SUM(U307:Y307))</f>
        <v/>
      </c>
      <c r="U307" s="37"/>
      <c r="W307" s="37"/>
      <c r="X307" s="37"/>
      <c r="Y307" s="37"/>
    </row>
    <row r="308" spans="18:25" x14ac:dyDescent="0.35">
      <c r="R308" s="19" t="str">
        <f t="shared" si="4"/>
        <v/>
      </c>
      <c r="S308" s="19" t="str">
        <f>IF(M308="","",IF(AND(M308&lt;&gt;'Tabelas auxiliares'!$B$241,M308&lt;&gt;'Tabelas auxiliares'!$B$242,M308&lt;&gt;'Tabelas auxiliares'!$C$241,M308&lt;&gt;'Tabelas auxiliares'!$C$242,M308&lt;&gt;'Tabelas auxiliares'!$D$241,M308&lt;&gt;'Tabelas auxiliares'!$D$242),"FOLHA DE PESSOAL",IF(R308='Tabelas auxiliares'!$A$242,"CUSTEIO",IF(R308='Tabelas auxiliares'!$A$241,"INVESTIMENTO","ERRO - VERIFICAR"))))</f>
        <v/>
      </c>
      <c r="T308" s="30" t="str">
        <f>IF(SUM(U308:Y308)=0,"",SUM(U308:Y308))</f>
        <v/>
      </c>
      <c r="U308" s="37"/>
      <c r="W308" s="37"/>
      <c r="X308" s="37"/>
      <c r="Y308" s="37"/>
    </row>
    <row r="309" spans="18:25" x14ac:dyDescent="0.35">
      <c r="R309" s="19" t="str">
        <f t="shared" si="4"/>
        <v/>
      </c>
      <c r="S309" s="19" t="str">
        <f>IF(M309="","",IF(AND(M309&lt;&gt;'Tabelas auxiliares'!$B$241,M309&lt;&gt;'Tabelas auxiliares'!$B$242,M309&lt;&gt;'Tabelas auxiliares'!$C$241,M309&lt;&gt;'Tabelas auxiliares'!$C$242,M309&lt;&gt;'Tabelas auxiliares'!$D$241,M309&lt;&gt;'Tabelas auxiliares'!$D$242),"FOLHA DE PESSOAL",IF(R309='Tabelas auxiliares'!$A$242,"CUSTEIO",IF(R309='Tabelas auxiliares'!$A$241,"INVESTIMENTO","ERRO - VERIFICAR"))))</f>
        <v/>
      </c>
      <c r="T309" s="30" t="str">
        <f>IF(SUM(U309:Y309)=0,"",SUM(U309:Y309))</f>
        <v/>
      </c>
      <c r="U309" s="37"/>
      <c r="W309" s="37"/>
      <c r="X309" s="37"/>
      <c r="Y309" s="37"/>
    </row>
    <row r="310" spans="18:25" x14ac:dyDescent="0.35">
      <c r="R310" s="19" t="str">
        <f t="shared" si="4"/>
        <v/>
      </c>
      <c r="S310" s="19" t="str">
        <f>IF(M310="","",IF(AND(M310&lt;&gt;'Tabelas auxiliares'!$B$241,M310&lt;&gt;'Tabelas auxiliares'!$B$242,M310&lt;&gt;'Tabelas auxiliares'!$C$241,M310&lt;&gt;'Tabelas auxiliares'!$C$242,M310&lt;&gt;'Tabelas auxiliares'!$D$241,M310&lt;&gt;'Tabelas auxiliares'!$D$242),"FOLHA DE PESSOAL",IF(R310='Tabelas auxiliares'!$A$242,"CUSTEIO",IF(R310='Tabelas auxiliares'!$A$241,"INVESTIMENTO","ERRO - VERIFICAR"))))</f>
        <v/>
      </c>
      <c r="T310" s="30" t="str">
        <f>IF(SUM(U310:Y310)=0,"",SUM(U310:Y310))</f>
        <v/>
      </c>
      <c r="U310" s="37"/>
      <c r="W310" s="37"/>
      <c r="X310" s="37"/>
      <c r="Y310" s="37"/>
    </row>
    <row r="311" spans="18:25" x14ac:dyDescent="0.35">
      <c r="R311" s="19" t="str">
        <f t="shared" si="4"/>
        <v/>
      </c>
      <c r="S311" s="19" t="str">
        <f>IF(M311="","",IF(AND(M311&lt;&gt;'Tabelas auxiliares'!$B$241,M311&lt;&gt;'Tabelas auxiliares'!$B$242,M311&lt;&gt;'Tabelas auxiliares'!$C$241,M311&lt;&gt;'Tabelas auxiliares'!$C$242,M311&lt;&gt;'Tabelas auxiliares'!$D$241,M311&lt;&gt;'Tabelas auxiliares'!$D$242),"FOLHA DE PESSOAL",IF(R311='Tabelas auxiliares'!$A$242,"CUSTEIO",IF(R311='Tabelas auxiliares'!$A$241,"INVESTIMENTO","ERRO - VERIFICAR"))))</f>
        <v/>
      </c>
      <c r="T311" s="30" t="str">
        <f>IF(SUM(U311:Y311)=0,"",SUM(U311:Y311))</f>
        <v/>
      </c>
      <c r="U311" s="37"/>
      <c r="W311" s="37"/>
      <c r="X311" s="37"/>
      <c r="Y311" s="37"/>
    </row>
    <row r="312" spans="18:25" x14ac:dyDescent="0.35">
      <c r="R312" s="19" t="str">
        <f t="shared" si="4"/>
        <v/>
      </c>
      <c r="S312" s="19" t="str">
        <f>IF(M312="","",IF(AND(M312&lt;&gt;'Tabelas auxiliares'!$B$241,M312&lt;&gt;'Tabelas auxiliares'!$B$242,M312&lt;&gt;'Tabelas auxiliares'!$C$241,M312&lt;&gt;'Tabelas auxiliares'!$C$242,M312&lt;&gt;'Tabelas auxiliares'!$D$241,M312&lt;&gt;'Tabelas auxiliares'!$D$242),"FOLHA DE PESSOAL",IF(R312='Tabelas auxiliares'!$A$242,"CUSTEIO",IF(R312='Tabelas auxiliares'!$A$241,"INVESTIMENTO","ERRO - VERIFICAR"))))</f>
        <v/>
      </c>
      <c r="T312" s="30" t="str">
        <f>IF(SUM(U312:Y312)=0,"",SUM(U312:Y312))</f>
        <v/>
      </c>
      <c r="U312" s="37"/>
      <c r="W312" s="37"/>
      <c r="X312" s="37"/>
      <c r="Y312" s="37"/>
    </row>
    <row r="313" spans="18:25" x14ac:dyDescent="0.35">
      <c r="R313" s="19" t="str">
        <f t="shared" si="4"/>
        <v/>
      </c>
      <c r="S313" s="19" t="str">
        <f>IF(M313="","",IF(AND(M313&lt;&gt;'Tabelas auxiliares'!$B$241,M313&lt;&gt;'Tabelas auxiliares'!$B$242,M313&lt;&gt;'Tabelas auxiliares'!$C$241,M313&lt;&gt;'Tabelas auxiliares'!$C$242,M313&lt;&gt;'Tabelas auxiliares'!$D$241,M313&lt;&gt;'Tabelas auxiliares'!$D$242),"FOLHA DE PESSOAL",IF(R313='Tabelas auxiliares'!$A$242,"CUSTEIO",IF(R313='Tabelas auxiliares'!$A$241,"INVESTIMENTO","ERRO - VERIFICAR"))))</f>
        <v/>
      </c>
      <c r="T313" s="30" t="str">
        <f>IF(SUM(U313:Y313)=0,"",SUM(U313:Y313))</f>
        <v/>
      </c>
      <c r="U313" s="37"/>
      <c r="W313" s="37"/>
      <c r="X313" s="37"/>
      <c r="Y313" s="37"/>
    </row>
    <row r="314" spans="18:25" x14ac:dyDescent="0.35">
      <c r="R314" s="19" t="str">
        <f t="shared" si="4"/>
        <v/>
      </c>
      <c r="S314" s="19" t="str">
        <f>IF(M314="","",IF(AND(M314&lt;&gt;'Tabelas auxiliares'!$B$241,M314&lt;&gt;'Tabelas auxiliares'!$B$242,M314&lt;&gt;'Tabelas auxiliares'!$C$241,M314&lt;&gt;'Tabelas auxiliares'!$C$242,M314&lt;&gt;'Tabelas auxiliares'!$D$241,M314&lt;&gt;'Tabelas auxiliares'!$D$242),"FOLHA DE PESSOAL",IF(R314='Tabelas auxiliares'!$A$242,"CUSTEIO",IF(R314='Tabelas auxiliares'!$A$241,"INVESTIMENTO","ERRO - VERIFICAR"))))</f>
        <v/>
      </c>
      <c r="T314" s="30" t="str">
        <f>IF(SUM(U314:Y314)=0,"",SUM(U314:Y314))</f>
        <v/>
      </c>
      <c r="U314" s="37"/>
      <c r="W314" s="37"/>
      <c r="X314" s="37"/>
      <c r="Y314" s="37"/>
    </row>
    <row r="315" spans="18:25" x14ac:dyDescent="0.35">
      <c r="R315" s="19" t="str">
        <f t="shared" si="4"/>
        <v/>
      </c>
      <c r="S315" s="19" t="str">
        <f>IF(M315="","",IF(AND(M315&lt;&gt;'Tabelas auxiliares'!$B$241,M315&lt;&gt;'Tabelas auxiliares'!$B$242,M315&lt;&gt;'Tabelas auxiliares'!$C$241,M315&lt;&gt;'Tabelas auxiliares'!$C$242,M315&lt;&gt;'Tabelas auxiliares'!$D$241,M315&lt;&gt;'Tabelas auxiliares'!$D$242),"FOLHA DE PESSOAL",IF(R315='Tabelas auxiliares'!$A$242,"CUSTEIO",IF(R315='Tabelas auxiliares'!$A$241,"INVESTIMENTO","ERRO - VERIFICAR"))))</f>
        <v/>
      </c>
      <c r="T315" s="30" t="str">
        <f>IF(SUM(U315:Y315)=0,"",SUM(U315:Y315))</f>
        <v/>
      </c>
      <c r="U315" s="37"/>
      <c r="W315" s="37"/>
      <c r="X315" s="37"/>
      <c r="Y315" s="37"/>
    </row>
    <row r="316" spans="18:25" x14ac:dyDescent="0.35">
      <c r="R316" s="19" t="str">
        <f t="shared" si="4"/>
        <v/>
      </c>
      <c r="S316" s="19" t="str">
        <f>IF(M316="","",IF(AND(M316&lt;&gt;'Tabelas auxiliares'!$B$241,M316&lt;&gt;'Tabelas auxiliares'!$B$242,M316&lt;&gt;'Tabelas auxiliares'!$C$241,M316&lt;&gt;'Tabelas auxiliares'!$C$242,M316&lt;&gt;'Tabelas auxiliares'!$D$241,M316&lt;&gt;'Tabelas auxiliares'!$D$242),"FOLHA DE PESSOAL",IF(R316='Tabelas auxiliares'!$A$242,"CUSTEIO",IF(R316='Tabelas auxiliares'!$A$241,"INVESTIMENTO","ERRO - VERIFICAR"))))</f>
        <v/>
      </c>
      <c r="T316" s="30" t="str">
        <f>IF(SUM(U316:Y316)=0,"",SUM(U316:Y316))</f>
        <v/>
      </c>
      <c r="U316" s="37"/>
      <c r="W316" s="37"/>
      <c r="X316" s="37"/>
      <c r="Y316" s="37"/>
    </row>
    <row r="317" spans="18:25" x14ac:dyDescent="0.35">
      <c r="R317" s="19" t="str">
        <f t="shared" si="4"/>
        <v/>
      </c>
      <c r="S317" s="19" t="str">
        <f>IF(M317="","",IF(AND(M317&lt;&gt;'Tabelas auxiliares'!$B$241,M317&lt;&gt;'Tabelas auxiliares'!$B$242,M317&lt;&gt;'Tabelas auxiliares'!$C$241,M317&lt;&gt;'Tabelas auxiliares'!$C$242,M317&lt;&gt;'Tabelas auxiliares'!$D$241,M317&lt;&gt;'Tabelas auxiliares'!$D$242),"FOLHA DE PESSOAL",IF(R317='Tabelas auxiliares'!$A$242,"CUSTEIO",IF(R317='Tabelas auxiliares'!$A$241,"INVESTIMENTO","ERRO - VERIFICAR"))))</f>
        <v/>
      </c>
      <c r="T317" s="30" t="str">
        <f>IF(SUM(U317:Y317)=0,"",SUM(U317:Y317))</f>
        <v/>
      </c>
      <c r="U317" s="37"/>
      <c r="W317" s="37"/>
      <c r="X317" s="37"/>
      <c r="Y317" s="37"/>
    </row>
    <row r="318" spans="18:25" x14ac:dyDescent="0.35">
      <c r="R318" s="19" t="str">
        <f t="shared" si="4"/>
        <v/>
      </c>
      <c r="S318" s="19" t="str">
        <f>IF(M318="","",IF(AND(M318&lt;&gt;'Tabelas auxiliares'!$B$241,M318&lt;&gt;'Tabelas auxiliares'!$B$242,M318&lt;&gt;'Tabelas auxiliares'!$C$241,M318&lt;&gt;'Tabelas auxiliares'!$C$242,M318&lt;&gt;'Tabelas auxiliares'!$D$241,M318&lt;&gt;'Tabelas auxiliares'!$D$242),"FOLHA DE PESSOAL",IF(R318='Tabelas auxiliares'!$A$242,"CUSTEIO",IF(R318='Tabelas auxiliares'!$A$241,"INVESTIMENTO","ERRO - VERIFICAR"))))</f>
        <v/>
      </c>
      <c r="T318" s="30" t="str">
        <f>IF(SUM(U318:Y318)=0,"",SUM(U318:Y318))</f>
        <v/>
      </c>
      <c r="U318" s="37"/>
      <c r="W318" s="37"/>
      <c r="X318" s="37"/>
      <c r="Y318" s="37"/>
    </row>
    <row r="319" spans="18:25" x14ac:dyDescent="0.35">
      <c r="R319" s="19" t="str">
        <f t="shared" si="4"/>
        <v/>
      </c>
      <c r="S319" s="19" t="str">
        <f>IF(M319="","",IF(AND(M319&lt;&gt;'Tabelas auxiliares'!$B$241,M319&lt;&gt;'Tabelas auxiliares'!$B$242,M319&lt;&gt;'Tabelas auxiliares'!$C$241,M319&lt;&gt;'Tabelas auxiliares'!$C$242,M319&lt;&gt;'Tabelas auxiliares'!$D$241,M319&lt;&gt;'Tabelas auxiliares'!$D$242),"FOLHA DE PESSOAL",IF(R319='Tabelas auxiliares'!$A$242,"CUSTEIO",IF(R319='Tabelas auxiliares'!$A$241,"INVESTIMENTO","ERRO - VERIFICAR"))))</f>
        <v/>
      </c>
      <c r="T319" s="30" t="str">
        <f>IF(SUM(U319:Y319)=0,"",SUM(U319:Y319))</f>
        <v/>
      </c>
      <c r="U319" s="37"/>
      <c r="W319" s="37"/>
      <c r="X319" s="37"/>
      <c r="Y319" s="37"/>
    </row>
    <row r="320" spans="18:25" x14ac:dyDescent="0.35">
      <c r="R320" s="19" t="str">
        <f t="shared" si="4"/>
        <v/>
      </c>
      <c r="S320" s="19" t="str">
        <f>IF(M320="","",IF(AND(M320&lt;&gt;'Tabelas auxiliares'!$B$241,M320&lt;&gt;'Tabelas auxiliares'!$B$242,M320&lt;&gt;'Tabelas auxiliares'!$C$241,M320&lt;&gt;'Tabelas auxiliares'!$C$242,M320&lt;&gt;'Tabelas auxiliares'!$D$241,M320&lt;&gt;'Tabelas auxiliares'!$D$242),"FOLHA DE PESSOAL",IF(R320='Tabelas auxiliares'!$A$242,"CUSTEIO",IF(R320='Tabelas auxiliares'!$A$241,"INVESTIMENTO","ERRO - VERIFICAR"))))</f>
        <v/>
      </c>
      <c r="T320" s="30" t="str">
        <f>IF(SUM(U320:Y320)=0,"",SUM(U320:Y320))</f>
        <v/>
      </c>
      <c r="U320" s="37"/>
      <c r="W320" s="37"/>
      <c r="X320" s="37"/>
      <c r="Y320" s="37"/>
    </row>
    <row r="321" spans="18:25" x14ac:dyDescent="0.35">
      <c r="R321" s="19" t="str">
        <f t="shared" si="4"/>
        <v/>
      </c>
      <c r="S321" s="19" t="str">
        <f>IF(M321="","",IF(AND(M321&lt;&gt;'Tabelas auxiliares'!$B$241,M321&lt;&gt;'Tabelas auxiliares'!$B$242,M321&lt;&gt;'Tabelas auxiliares'!$C$241,M321&lt;&gt;'Tabelas auxiliares'!$C$242,M321&lt;&gt;'Tabelas auxiliares'!$D$241,M321&lt;&gt;'Tabelas auxiliares'!$D$242),"FOLHA DE PESSOAL",IF(R321='Tabelas auxiliares'!$A$242,"CUSTEIO",IF(R321='Tabelas auxiliares'!$A$241,"INVESTIMENTO","ERRO - VERIFICAR"))))</f>
        <v/>
      </c>
      <c r="T321" s="30" t="str">
        <f>IF(SUM(U321:Y321)=0,"",SUM(U321:Y321))</f>
        <v/>
      </c>
      <c r="U321" s="37"/>
      <c r="W321" s="37"/>
      <c r="X321" s="37"/>
      <c r="Y321" s="37"/>
    </row>
    <row r="322" spans="18:25" x14ac:dyDescent="0.35">
      <c r="R322" s="19" t="str">
        <f t="shared" si="4"/>
        <v/>
      </c>
      <c r="S322" s="19" t="str">
        <f>IF(M322="","",IF(AND(M322&lt;&gt;'Tabelas auxiliares'!$B$241,M322&lt;&gt;'Tabelas auxiliares'!$B$242,M322&lt;&gt;'Tabelas auxiliares'!$C$241,M322&lt;&gt;'Tabelas auxiliares'!$C$242,M322&lt;&gt;'Tabelas auxiliares'!$D$241,M322&lt;&gt;'Tabelas auxiliares'!$D$242),"FOLHA DE PESSOAL",IF(R322='Tabelas auxiliares'!$A$242,"CUSTEIO",IF(R322='Tabelas auxiliares'!$A$241,"INVESTIMENTO","ERRO - VERIFICAR"))))</f>
        <v/>
      </c>
      <c r="T322" s="30" t="str">
        <f>IF(SUM(U322:Y322)=0,"",SUM(U322:Y322))</f>
        <v/>
      </c>
      <c r="U322" s="37"/>
      <c r="W322" s="37"/>
      <c r="X322" s="37"/>
      <c r="Y322" s="37"/>
    </row>
    <row r="323" spans="18:25" x14ac:dyDescent="0.35">
      <c r="R323" s="19" t="str">
        <f t="shared" si="4"/>
        <v/>
      </c>
      <c r="S323" s="19" t="str">
        <f>IF(M323="","",IF(AND(M323&lt;&gt;'Tabelas auxiliares'!$B$241,M323&lt;&gt;'Tabelas auxiliares'!$B$242,M323&lt;&gt;'Tabelas auxiliares'!$C$241,M323&lt;&gt;'Tabelas auxiliares'!$C$242,M323&lt;&gt;'Tabelas auxiliares'!$D$241,M323&lt;&gt;'Tabelas auxiliares'!$D$242),"FOLHA DE PESSOAL",IF(R323='Tabelas auxiliares'!$A$242,"CUSTEIO",IF(R323='Tabelas auxiliares'!$A$241,"INVESTIMENTO","ERRO - VERIFICAR"))))</f>
        <v/>
      </c>
      <c r="T323" s="30" t="str">
        <f>IF(SUM(U323:Y323)=0,"",SUM(U323:Y323))</f>
        <v/>
      </c>
      <c r="U323" s="37"/>
      <c r="W323" s="37"/>
      <c r="X323" s="37"/>
      <c r="Y323" s="37"/>
    </row>
    <row r="324" spans="18:25" x14ac:dyDescent="0.35">
      <c r="R324" s="19" t="str">
        <f t="shared" ref="R324:R387" si="5">LEFT(O324,1)</f>
        <v/>
      </c>
      <c r="S324" s="19" t="str">
        <f>IF(M324="","",IF(AND(M324&lt;&gt;'Tabelas auxiliares'!$B$241,M324&lt;&gt;'Tabelas auxiliares'!$B$242,M324&lt;&gt;'Tabelas auxiliares'!$C$241,M324&lt;&gt;'Tabelas auxiliares'!$C$242,M324&lt;&gt;'Tabelas auxiliares'!$D$241,M324&lt;&gt;'Tabelas auxiliares'!$D$242),"FOLHA DE PESSOAL",IF(R324='Tabelas auxiliares'!$A$242,"CUSTEIO",IF(R324='Tabelas auxiliares'!$A$241,"INVESTIMENTO","ERRO - VERIFICAR"))))</f>
        <v/>
      </c>
      <c r="T324" s="30" t="str">
        <f>IF(SUM(U324:Y324)=0,"",SUM(U324:Y324))</f>
        <v/>
      </c>
      <c r="U324" s="37"/>
      <c r="W324" s="37"/>
      <c r="X324" s="37"/>
      <c r="Y324" s="37"/>
    </row>
    <row r="325" spans="18:25" x14ac:dyDescent="0.35">
      <c r="R325" s="19" t="str">
        <f t="shared" si="5"/>
        <v/>
      </c>
      <c r="S325" s="19" t="str">
        <f>IF(M325="","",IF(AND(M325&lt;&gt;'Tabelas auxiliares'!$B$241,M325&lt;&gt;'Tabelas auxiliares'!$B$242,M325&lt;&gt;'Tabelas auxiliares'!$C$241,M325&lt;&gt;'Tabelas auxiliares'!$C$242,M325&lt;&gt;'Tabelas auxiliares'!$D$241,M325&lt;&gt;'Tabelas auxiliares'!$D$242),"FOLHA DE PESSOAL",IF(R325='Tabelas auxiliares'!$A$242,"CUSTEIO",IF(R325='Tabelas auxiliares'!$A$241,"INVESTIMENTO","ERRO - VERIFICAR"))))</f>
        <v/>
      </c>
      <c r="T325" s="30" t="str">
        <f>IF(SUM(U325:Y325)=0,"",SUM(U325:Y325))</f>
        <v/>
      </c>
      <c r="U325" s="37"/>
      <c r="W325" s="37"/>
      <c r="X325" s="37"/>
      <c r="Y325" s="37"/>
    </row>
    <row r="326" spans="18:25" x14ac:dyDescent="0.35">
      <c r="R326" s="19" t="str">
        <f t="shared" si="5"/>
        <v/>
      </c>
      <c r="S326" s="19" t="str">
        <f>IF(M326="","",IF(AND(M326&lt;&gt;'Tabelas auxiliares'!$B$241,M326&lt;&gt;'Tabelas auxiliares'!$B$242,M326&lt;&gt;'Tabelas auxiliares'!$C$241,M326&lt;&gt;'Tabelas auxiliares'!$C$242,M326&lt;&gt;'Tabelas auxiliares'!$D$241,M326&lt;&gt;'Tabelas auxiliares'!$D$242),"FOLHA DE PESSOAL",IF(R326='Tabelas auxiliares'!$A$242,"CUSTEIO",IF(R326='Tabelas auxiliares'!$A$241,"INVESTIMENTO","ERRO - VERIFICAR"))))</f>
        <v/>
      </c>
      <c r="T326" s="30" t="str">
        <f>IF(SUM(U326:Y326)=0,"",SUM(U326:Y326))</f>
        <v/>
      </c>
      <c r="U326" s="37"/>
      <c r="W326" s="37"/>
      <c r="X326" s="37"/>
      <c r="Y326" s="37"/>
    </row>
    <row r="327" spans="18:25" x14ac:dyDescent="0.35">
      <c r="R327" s="19" t="str">
        <f t="shared" si="5"/>
        <v/>
      </c>
      <c r="S327" s="19" t="str">
        <f>IF(M327="","",IF(AND(M327&lt;&gt;'Tabelas auxiliares'!$B$241,M327&lt;&gt;'Tabelas auxiliares'!$B$242,M327&lt;&gt;'Tabelas auxiliares'!$C$241,M327&lt;&gt;'Tabelas auxiliares'!$C$242,M327&lt;&gt;'Tabelas auxiliares'!$D$241,M327&lt;&gt;'Tabelas auxiliares'!$D$242),"FOLHA DE PESSOAL",IF(R327='Tabelas auxiliares'!$A$242,"CUSTEIO",IF(R327='Tabelas auxiliares'!$A$241,"INVESTIMENTO","ERRO - VERIFICAR"))))</f>
        <v/>
      </c>
      <c r="T327" s="30" t="str">
        <f>IF(SUM(U327:Y327)=0,"",SUM(U327:Y327))</f>
        <v/>
      </c>
      <c r="U327" s="37"/>
      <c r="W327" s="37"/>
      <c r="X327" s="37"/>
      <c r="Y327" s="37"/>
    </row>
    <row r="328" spans="18:25" x14ac:dyDescent="0.35">
      <c r="R328" s="19" t="str">
        <f t="shared" si="5"/>
        <v/>
      </c>
      <c r="S328" s="19" t="str">
        <f>IF(M328="","",IF(AND(M328&lt;&gt;'Tabelas auxiliares'!$B$241,M328&lt;&gt;'Tabelas auxiliares'!$B$242,M328&lt;&gt;'Tabelas auxiliares'!$C$241,M328&lt;&gt;'Tabelas auxiliares'!$C$242,M328&lt;&gt;'Tabelas auxiliares'!$D$241,M328&lt;&gt;'Tabelas auxiliares'!$D$242),"FOLHA DE PESSOAL",IF(R328='Tabelas auxiliares'!$A$242,"CUSTEIO",IF(R328='Tabelas auxiliares'!$A$241,"INVESTIMENTO","ERRO - VERIFICAR"))))</f>
        <v/>
      </c>
      <c r="T328" s="30" t="str">
        <f>IF(SUM(U328:Y328)=0,"",SUM(U328:Y328))</f>
        <v/>
      </c>
      <c r="U328" s="37"/>
      <c r="W328" s="37"/>
      <c r="X328" s="37"/>
      <c r="Y328" s="37"/>
    </row>
    <row r="329" spans="18:25" x14ac:dyDescent="0.35">
      <c r="R329" s="19" t="str">
        <f t="shared" si="5"/>
        <v/>
      </c>
      <c r="S329" s="19" t="str">
        <f>IF(M329="","",IF(AND(M329&lt;&gt;'Tabelas auxiliares'!$B$241,M329&lt;&gt;'Tabelas auxiliares'!$B$242,M329&lt;&gt;'Tabelas auxiliares'!$C$241,M329&lt;&gt;'Tabelas auxiliares'!$C$242,M329&lt;&gt;'Tabelas auxiliares'!$D$241,M329&lt;&gt;'Tabelas auxiliares'!$D$242),"FOLHA DE PESSOAL",IF(R329='Tabelas auxiliares'!$A$242,"CUSTEIO",IF(R329='Tabelas auxiliares'!$A$241,"INVESTIMENTO","ERRO - VERIFICAR"))))</f>
        <v/>
      </c>
      <c r="T329" s="30" t="str">
        <f>IF(SUM(U329:Y329)=0,"",SUM(U329:Y329))</f>
        <v/>
      </c>
      <c r="U329" s="37"/>
      <c r="W329" s="37"/>
      <c r="X329" s="37"/>
      <c r="Y329" s="37"/>
    </row>
    <row r="330" spans="18:25" x14ac:dyDescent="0.35">
      <c r="R330" s="19" t="str">
        <f t="shared" si="5"/>
        <v/>
      </c>
      <c r="S330" s="19" t="str">
        <f>IF(M330="","",IF(AND(M330&lt;&gt;'Tabelas auxiliares'!$B$241,M330&lt;&gt;'Tabelas auxiliares'!$B$242,M330&lt;&gt;'Tabelas auxiliares'!$C$241,M330&lt;&gt;'Tabelas auxiliares'!$C$242,M330&lt;&gt;'Tabelas auxiliares'!$D$241,M330&lt;&gt;'Tabelas auxiliares'!$D$242),"FOLHA DE PESSOAL",IF(R330='Tabelas auxiliares'!$A$242,"CUSTEIO",IF(R330='Tabelas auxiliares'!$A$241,"INVESTIMENTO","ERRO - VERIFICAR"))))</f>
        <v/>
      </c>
      <c r="T330" s="30" t="str">
        <f>IF(SUM(U330:Y330)=0,"",SUM(U330:Y330))</f>
        <v/>
      </c>
      <c r="U330" s="37"/>
      <c r="W330" s="37"/>
      <c r="X330" s="37"/>
      <c r="Y330" s="37"/>
    </row>
    <row r="331" spans="18:25" x14ac:dyDescent="0.35">
      <c r="R331" s="19" t="str">
        <f t="shared" si="5"/>
        <v/>
      </c>
      <c r="S331" s="19" t="str">
        <f>IF(M331="","",IF(AND(M331&lt;&gt;'Tabelas auxiliares'!$B$241,M331&lt;&gt;'Tabelas auxiliares'!$B$242,M331&lt;&gt;'Tabelas auxiliares'!$C$241,M331&lt;&gt;'Tabelas auxiliares'!$C$242,M331&lt;&gt;'Tabelas auxiliares'!$D$241,M331&lt;&gt;'Tabelas auxiliares'!$D$242),"FOLHA DE PESSOAL",IF(R331='Tabelas auxiliares'!$A$242,"CUSTEIO",IF(R331='Tabelas auxiliares'!$A$241,"INVESTIMENTO","ERRO - VERIFICAR"))))</f>
        <v/>
      </c>
      <c r="T331" s="30" t="str">
        <f>IF(SUM(U331:Y331)=0,"",SUM(U331:Y331))</f>
        <v/>
      </c>
      <c r="U331" s="37"/>
      <c r="W331" s="37"/>
      <c r="X331" s="37"/>
      <c r="Y331" s="37"/>
    </row>
    <row r="332" spans="18:25" x14ac:dyDescent="0.35">
      <c r="R332" s="19" t="str">
        <f t="shared" si="5"/>
        <v/>
      </c>
      <c r="S332" s="19" t="str">
        <f>IF(M332="","",IF(AND(M332&lt;&gt;'Tabelas auxiliares'!$B$241,M332&lt;&gt;'Tabelas auxiliares'!$B$242,M332&lt;&gt;'Tabelas auxiliares'!$C$241,M332&lt;&gt;'Tabelas auxiliares'!$C$242,M332&lt;&gt;'Tabelas auxiliares'!$D$241,M332&lt;&gt;'Tabelas auxiliares'!$D$242),"FOLHA DE PESSOAL",IF(R332='Tabelas auxiliares'!$A$242,"CUSTEIO",IF(R332='Tabelas auxiliares'!$A$241,"INVESTIMENTO","ERRO - VERIFICAR"))))</f>
        <v/>
      </c>
      <c r="T332" s="30" t="str">
        <f>IF(SUM(U332:Y332)=0,"",SUM(U332:Y332))</f>
        <v/>
      </c>
      <c r="U332" s="37"/>
      <c r="W332" s="37"/>
      <c r="X332" s="37"/>
      <c r="Y332" s="37"/>
    </row>
    <row r="333" spans="18:25" x14ac:dyDescent="0.35">
      <c r="R333" s="19" t="str">
        <f t="shared" si="5"/>
        <v/>
      </c>
      <c r="S333" s="19" t="str">
        <f>IF(M333="","",IF(AND(M333&lt;&gt;'Tabelas auxiliares'!$B$241,M333&lt;&gt;'Tabelas auxiliares'!$B$242,M333&lt;&gt;'Tabelas auxiliares'!$C$241,M333&lt;&gt;'Tabelas auxiliares'!$C$242,M333&lt;&gt;'Tabelas auxiliares'!$D$241,M333&lt;&gt;'Tabelas auxiliares'!$D$242),"FOLHA DE PESSOAL",IF(R333='Tabelas auxiliares'!$A$242,"CUSTEIO",IF(R333='Tabelas auxiliares'!$A$241,"INVESTIMENTO","ERRO - VERIFICAR"))))</f>
        <v/>
      </c>
      <c r="T333" s="30" t="str">
        <f>IF(SUM(U333:Y333)=0,"",SUM(U333:Y333))</f>
        <v/>
      </c>
      <c r="U333" s="37"/>
      <c r="W333" s="37"/>
      <c r="X333" s="37"/>
      <c r="Y333" s="37"/>
    </row>
    <row r="334" spans="18:25" x14ac:dyDescent="0.35">
      <c r="R334" s="19" t="str">
        <f t="shared" si="5"/>
        <v/>
      </c>
      <c r="S334" s="19" t="str">
        <f>IF(M334="","",IF(AND(M334&lt;&gt;'Tabelas auxiliares'!$B$241,M334&lt;&gt;'Tabelas auxiliares'!$B$242,M334&lt;&gt;'Tabelas auxiliares'!$C$241,M334&lt;&gt;'Tabelas auxiliares'!$C$242,M334&lt;&gt;'Tabelas auxiliares'!$D$241,M334&lt;&gt;'Tabelas auxiliares'!$D$242),"FOLHA DE PESSOAL",IF(R334='Tabelas auxiliares'!$A$242,"CUSTEIO",IF(R334='Tabelas auxiliares'!$A$241,"INVESTIMENTO","ERRO - VERIFICAR"))))</f>
        <v/>
      </c>
      <c r="T334" s="30" t="str">
        <f>IF(SUM(U334:Y334)=0,"",SUM(U334:Y334))</f>
        <v/>
      </c>
      <c r="U334" s="37"/>
      <c r="W334" s="37"/>
      <c r="X334" s="37"/>
      <c r="Y334" s="37"/>
    </row>
    <row r="335" spans="18:25" x14ac:dyDescent="0.35">
      <c r="R335" s="19" t="str">
        <f t="shared" si="5"/>
        <v/>
      </c>
      <c r="S335" s="19" t="str">
        <f>IF(M335="","",IF(AND(M335&lt;&gt;'Tabelas auxiliares'!$B$241,M335&lt;&gt;'Tabelas auxiliares'!$B$242,M335&lt;&gt;'Tabelas auxiliares'!$C$241,M335&lt;&gt;'Tabelas auxiliares'!$C$242,M335&lt;&gt;'Tabelas auxiliares'!$D$241,M335&lt;&gt;'Tabelas auxiliares'!$D$242),"FOLHA DE PESSOAL",IF(R335='Tabelas auxiliares'!$A$242,"CUSTEIO",IF(R335='Tabelas auxiliares'!$A$241,"INVESTIMENTO","ERRO - VERIFICAR"))))</f>
        <v/>
      </c>
      <c r="T335" s="30" t="str">
        <f>IF(SUM(U335:Y335)=0,"",SUM(U335:Y335))</f>
        <v/>
      </c>
      <c r="U335" s="37"/>
      <c r="W335" s="37"/>
      <c r="X335" s="37"/>
      <c r="Y335" s="37"/>
    </row>
    <row r="336" spans="18:25" x14ac:dyDescent="0.35">
      <c r="R336" s="19" t="str">
        <f t="shared" si="5"/>
        <v/>
      </c>
      <c r="S336" s="19" t="str">
        <f>IF(M336="","",IF(AND(M336&lt;&gt;'Tabelas auxiliares'!$B$241,M336&lt;&gt;'Tabelas auxiliares'!$B$242,M336&lt;&gt;'Tabelas auxiliares'!$C$241,M336&lt;&gt;'Tabelas auxiliares'!$C$242,M336&lt;&gt;'Tabelas auxiliares'!$D$241,M336&lt;&gt;'Tabelas auxiliares'!$D$242),"FOLHA DE PESSOAL",IF(R336='Tabelas auxiliares'!$A$242,"CUSTEIO",IF(R336='Tabelas auxiliares'!$A$241,"INVESTIMENTO","ERRO - VERIFICAR"))))</f>
        <v/>
      </c>
      <c r="T336" s="30" t="str">
        <f>IF(SUM(U336:Y336)=0,"",SUM(U336:Y336))</f>
        <v/>
      </c>
      <c r="U336" s="37"/>
      <c r="W336" s="37"/>
      <c r="X336" s="37"/>
      <c r="Y336" s="37"/>
    </row>
    <row r="337" spans="18:25" x14ac:dyDescent="0.35">
      <c r="R337" s="19" t="str">
        <f t="shared" si="5"/>
        <v/>
      </c>
      <c r="S337" s="19" t="str">
        <f>IF(M337="","",IF(AND(M337&lt;&gt;'Tabelas auxiliares'!$B$241,M337&lt;&gt;'Tabelas auxiliares'!$B$242,M337&lt;&gt;'Tabelas auxiliares'!$C$241,M337&lt;&gt;'Tabelas auxiliares'!$C$242,M337&lt;&gt;'Tabelas auxiliares'!$D$241,M337&lt;&gt;'Tabelas auxiliares'!$D$242),"FOLHA DE PESSOAL",IF(R337='Tabelas auxiliares'!$A$242,"CUSTEIO",IF(R337='Tabelas auxiliares'!$A$241,"INVESTIMENTO","ERRO - VERIFICAR"))))</f>
        <v/>
      </c>
      <c r="T337" s="30" t="str">
        <f>IF(SUM(U337:Y337)=0,"",SUM(U337:Y337))</f>
        <v/>
      </c>
      <c r="U337" s="37"/>
      <c r="W337" s="37"/>
      <c r="X337" s="37"/>
      <c r="Y337" s="37"/>
    </row>
    <row r="338" spans="18:25" x14ac:dyDescent="0.35">
      <c r="R338" s="19" t="str">
        <f t="shared" si="5"/>
        <v/>
      </c>
      <c r="S338" s="19" t="str">
        <f>IF(M338="","",IF(AND(M338&lt;&gt;'Tabelas auxiliares'!$B$241,M338&lt;&gt;'Tabelas auxiliares'!$B$242,M338&lt;&gt;'Tabelas auxiliares'!$C$241,M338&lt;&gt;'Tabelas auxiliares'!$C$242,M338&lt;&gt;'Tabelas auxiliares'!$D$241,M338&lt;&gt;'Tabelas auxiliares'!$D$242),"FOLHA DE PESSOAL",IF(R338='Tabelas auxiliares'!$A$242,"CUSTEIO",IF(R338='Tabelas auxiliares'!$A$241,"INVESTIMENTO","ERRO - VERIFICAR"))))</f>
        <v/>
      </c>
      <c r="T338" s="30" t="str">
        <f>IF(SUM(U338:Y338)=0,"",SUM(U338:Y338))</f>
        <v/>
      </c>
      <c r="U338" s="37"/>
      <c r="W338" s="37"/>
      <c r="X338" s="37"/>
      <c r="Y338" s="37"/>
    </row>
    <row r="339" spans="18:25" x14ac:dyDescent="0.35">
      <c r="R339" s="19" t="str">
        <f t="shared" si="5"/>
        <v/>
      </c>
      <c r="S339" s="19" t="str">
        <f>IF(M339="","",IF(AND(M339&lt;&gt;'Tabelas auxiliares'!$B$241,M339&lt;&gt;'Tabelas auxiliares'!$B$242,M339&lt;&gt;'Tabelas auxiliares'!$C$241,M339&lt;&gt;'Tabelas auxiliares'!$C$242,M339&lt;&gt;'Tabelas auxiliares'!$D$241,M339&lt;&gt;'Tabelas auxiliares'!$D$242),"FOLHA DE PESSOAL",IF(R339='Tabelas auxiliares'!$A$242,"CUSTEIO",IF(R339='Tabelas auxiliares'!$A$241,"INVESTIMENTO","ERRO - VERIFICAR"))))</f>
        <v/>
      </c>
      <c r="T339" s="30" t="str">
        <f>IF(SUM(U339:Y339)=0,"",SUM(U339:Y339))</f>
        <v/>
      </c>
      <c r="U339" s="37"/>
      <c r="W339" s="37"/>
      <c r="X339" s="37"/>
      <c r="Y339" s="37"/>
    </row>
    <row r="340" spans="18:25" x14ac:dyDescent="0.35">
      <c r="R340" s="19" t="str">
        <f t="shared" si="5"/>
        <v/>
      </c>
      <c r="S340" s="19" t="str">
        <f>IF(M340="","",IF(AND(M340&lt;&gt;'Tabelas auxiliares'!$B$241,M340&lt;&gt;'Tabelas auxiliares'!$B$242,M340&lt;&gt;'Tabelas auxiliares'!$C$241,M340&lt;&gt;'Tabelas auxiliares'!$C$242,M340&lt;&gt;'Tabelas auxiliares'!$D$241,M340&lt;&gt;'Tabelas auxiliares'!$D$242),"FOLHA DE PESSOAL",IF(R340='Tabelas auxiliares'!$A$242,"CUSTEIO",IF(R340='Tabelas auxiliares'!$A$241,"INVESTIMENTO","ERRO - VERIFICAR"))))</f>
        <v/>
      </c>
      <c r="T340" s="30" t="str">
        <f>IF(SUM(U340:Y340)=0,"",SUM(U340:Y340))</f>
        <v/>
      </c>
      <c r="U340" s="37"/>
      <c r="W340" s="37"/>
      <c r="X340" s="37"/>
      <c r="Y340" s="37"/>
    </row>
    <row r="341" spans="18:25" x14ac:dyDescent="0.35">
      <c r="R341" s="19" t="str">
        <f t="shared" si="5"/>
        <v/>
      </c>
      <c r="S341" s="19" t="str">
        <f>IF(M341="","",IF(AND(M341&lt;&gt;'Tabelas auxiliares'!$B$241,M341&lt;&gt;'Tabelas auxiliares'!$B$242,M341&lt;&gt;'Tabelas auxiliares'!$C$241,M341&lt;&gt;'Tabelas auxiliares'!$C$242,M341&lt;&gt;'Tabelas auxiliares'!$D$241,M341&lt;&gt;'Tabelas auxiliares'!$D$242),"FOLHA DE PESSOAL",IF(R341='Tabelas auxiliares'!$A$242,"CUSTEIO",IF(R341='Tabelas auxiliares'!$A$241,"INVESTIMENTO","ERRO - VERIFICAR"))))</f>
        <v/>
      </c>
      <c r="T341" s="30" t="str">
        <f>IF(SUM(U341:Y341)=0,"",SUM(U341:Y341))</f>
        <v/>
      </c>
      <c r="U341" s="37"/>
      <c r="W341" s="37"/>
      <c r="X341" s="37"/>
      <c r="Y341" s="37"/>
    </row>
    <row r="342" spans="18:25" x14ac:dyDescent="0.35">
      <c r="R342" s="19" t="str">
        <f t="shared" si="5"/>
        <v/>
      </c>
      <c r="S342" s="19" t="str">
        <f>IF(M342="","",IF(AND(M342&lt;&gt;'Tabelas auxiliares'!$B$241,M342&lt;&gt;'Tabelas auxiliares'!$B$242,M342&lt;&gt;'Tabelas auxiliares'!$C$241,M342&lt;&gt;'Tabelas auxiliares'!$C$242,M342&lt;&gt;'Tabelas auxiliares'!$D$241,M342&lt;&gt;'Tabelas auxiliares'!$D$242),"FOLHA DE PESSOAL",IF(R342='Tabelas auxiliares'!$A$242,"CUSTEIO",IF(R342='Tabelas auxiliares'!$A$241,"INVESTIMENTO","ERRO - VERIFICAR"))))</f>
        <v/>
      </c>
      <c r="T342" s="30" t="str">
        <f>IF(SUM(U342:Y342)=0,"",SUM(U342:Y342))</f>
        <v/>
      </c>
      <c r="U342" s="37"/>
      <c r="W342" s="37"/>
      <c r="X342" s="37"/>
      <c r="Y342" s="37"/>
    </row>
    <row r="343" spans="18:25" x14ac:dyDescent="0.35">
      <c r="R343" s="19" t="str">
        <f t="shared" si="5"/>
        <v/>
      </c>
      <c r="S343" s="19" t="str">
        <f>IF(M343="","",IF(AND(M343&lt;&gt;'Tabelas auxiliares'!$B$241,M343&lt;&gt;'Tabelas auxiliares'!$B$242,M343&lt;&gt;'Tabelas auxiliares'!$C$241,M343&lt;&gt;'Tabelas auxiliares'!$C$242,M343&lt;&gt;'Tabelas auxiliares'!$D$241,M343&lt;&gt;'Tabelas auxiliares'!$D$242),"FOLHA DE PESSOAL",IF(R343='Tabelas auxiliares'!$A$242,"CUSTEIO",IF(R343='Tabelas auxiliares'!$A$241,"INVESTIMENTO","ERRO - VERIFICAR"))))</f>
        <v/>
      </c>
      <c r="T343" s="30" t="str">
        <f>IF(SUM(U343:Y343)=0,"",SUM(U343:Y343))</f>
        <v/>
      </c>
      <c r="U343" s="37"/>
      <c r="W343" s="37"/>
      <c r="X343" s="37"/>
      <c r="Y343" s="37"/>
    </row>
    <row r="344" spans="18:25" x14ac:dyDescent="0.35">
      <c r="R344" s="19" t="str">
        <f t="shared" si="5"/>
        <v/>
      </c>
      <c r="S344" s="19" t="str">
        <f>IF(M344="","",IF(AND(M344&lt;&gt;'Tabelas auxiliares'!$B$241,M344&lt;&gt;'Tabelas auxiliares'!$B$242,M344&lt;&gt;'Tabelas auxiliares'!$C$241,M344&lt;&gt;'Tabelas auxiliares'!$C$242,M344&lt;&gt;'Tabelas auxiliares'!$D$241,M344&lt;&gt;'Tabelas auxiliares'!$D$242),"FOLHA DE PESSOAL",IF(R344='Tabelas auxiliares'!$A$242,"CUSTEIO",IF(R344='Tabelas auxiliares'!$A$241,"INVESTIMENTO","ERRO - VERIFICAR"))))</f>
        <v/>
      </c>
      <c r="T344" s="30" t="str">
        <f>IF(SUM(U344:Y344)=0,"",SUM(U344:Y344))</f>
        <v/>
      </c>
      <c r="U344" s="37"/>
      <c r="W344" s="37"/>
      <c r="X344" s="37"/>
      <c r="Y344" s="37"/>
    </row>
    <row r="345" spans="18:25" x14ac:dyDescent="0.35">
      <c r="R345" s="19" t="str">
        <f t="shared" si="5"/>
        <v/>
      </c>
      <c r="S345" s="19" t="str">
        <f>IF(M345="","",IF(AND(M345&lt;&gt;'Tabelas auxiliares'!$B$241,M345&lt;&gt;'Tabelas auxiliares'!$B$242,M345&lt;&gt;'Tabelas auxiliares'!$C$241,M345&lt;&gt;'Tabelas auxiliares'!$C$242,M345&lt;&gt;'Tabelas auxiliares'!$D$241,M345&lt;&gt;'Tabelas auxiliares'!$D$242),"FOLHA DE PESSOAL",IF(R345='Tabelas auxiliares'!$A$242,"CUSTEIO",IF(R345='Tabelas auxiliares'!$A$241,"INVESTIMENTO","ERRO - VERIFICAR"))))</f>
        <v/>
      </c>
      <c r="T345" s="30" t="str">
        <f>IF(SUM(U345:Y345)=0,"",SUM(U345:Y345))</f>
        <v/>
      </c>
      <c r="U345" s="37"/>
      <c r="W345" s="37"/>
      <c r="X345" s="37"/>
      <c r="Y345" s="37"/>
    </row>
    <row r="346" spans="18:25" x14ac:dyDescent="0.35">
      <c r="R346" s="19" t="str">
        <f t="shared" si="5"/>
        <v/>
      </c>
      <c r="S346" s="19" t="str">
        <f>IF(M346="","",IF(AND(M346&lt;&gt;'Tabelas auxiliares'!$B$241,M346&lt;&gt;'Tabelas auxiliares'!$B$242,M346&lt;&gt;'Tabelas auxiliares'!$C$241,M346&lt;&gt;'Tabelas auxiliares'!$C$242,M346&lt;&gt;'Tabelas auxiliares'!$D$241,M346&lt;&gt;'Tabelas auxiliares'!$D$242),"FOLHA DE PESSOAL",IF(R346='Tabelas auxiliares'!$A$242,"CUSTEIO",IF(R346='Tabelas auxiliares'!$A$241,"INVESTIMENTO","ERRO - VERIFICAR"))))</f>
        <v/>
      </c>
      <c r="T346" s="30" t="str">
        <f>IF(SUM(U346:Y346)=0,"",SUM(U346:Y346))</f>
        <v/>
      </c>
      <c r="U346" s="37"/>
      <c r="W346" s="37"/>
      <c r="X346" s="37"/>
      <c r="Y346" s="37"/>
    </row>
    <row r="347" spans="18:25" x14ac:dyDescent="0.35">
      <c r="R347" s="19" t="str">
        <f t="shared" si="5"/>
        <v/>
      </c>
      <c r="S347" s="19" t="str">
        <f>IF(M347="","",IF(AND(M347&lt;&gt;'Tabelas auxiliares'!$B$241,M347&lt;&gt;'Tabelas auxiliares'!$B$242,M347&lt;&gt;'Tabelas auxiliares'!$C$241,M347&lt;&gt;'Tabelas auxiliares'!$C$242,M347&lt;&gt;'Tabelas auxiliares'!$D$241,M347&lt;&gt;'Tabelas auxiliares'!$D$242),"FOLHA DE PESSOAL",IF(R347='Tabelas auxiliares'!$A$242,"CUSTEIO",IF(R347='Tabelas auxiliares'!$A$241,"INVESTIMENTO","ERRO - VERIFICAR"))))</f>
        <v/>
      </c>
      <c r="T347" s="30" t="str">
        <f>IF(SUM(U347:Y347)=0,"",SUM(U347:Y347))</f>
        <v/>
      </c>
      <c r="U347" s="37"/>
      <c r="W347" s="37"/>
      <c r="X347" s="37"/>
      <c r="Y347" s="37"/>
    </row>
    <row r="348" spans="18:25" x14ac:dyDescent="0.35">
      <c r="R348" s="19" t="str">
        <f t="shared" si="5"/>
        <v/>
      </c>
      <c r="S348" s="19" t="str">
        <f>IF(M348="","",IF(AND(M348&lt;&gt;'Tabelas auxiliares'!$B$241,M348&lt;&gt;'Tabelas auxiliares'!$B$242,M348&lt;&gt;'Tabelas auxiliares'!$C$241,M348&lt;&gt;'Tabelas auxiliares'!$C$242,M348&lt;&gt;'Tabelas auxiliares'!$D$241,M348&lt;&gt;'Tabelas auxiliares'!$D$242),"FOLHA DE PESSOAL",IF(R348='Tabelas auxiliares'!$A$242,"CUSTEIO",IF(R348='Tabelas auxiliares'!$A$241,"INVESTIMENTO","ERRO - VERIFICAR"))))</f>
        <v/>
      </c>
      <c r="T348" s="30" t="str">
        <f>IF(SUM(U348:Y348)=0,"",SUM(U348:Y348))</f>
        <v/>
      </c>
      <c r="U348" s="37"/>
      <c r="W348" s="37"/>
      <c r="X348" s="37"/>
      <c r="Y348" s="37"/>
    </row>
    <row r="349" spans="18:25" x14ac:dyDescent="0.35">
      <c r="R349" s="19" t="str">
        <f t="shared" si="5"/>
        <v/>
      </c>
      <c r="S349" s="19" t="str">
        <f>IF(M349="","",IF(AND(M349&lt;&gt;'Tabelas auxiliares'!$B$241,M349&lt;&gt;'Tabelas auxiliares'!$B$242,M349&lt;&gt;'Tabelas auxiliares'!$C$241,M349&lt;&gt;'Tabelas auxiliares'!$C$242,M349&lt;&gt;'Tabelas auxiliares'!$D$241,M349&lt;&gt;'Tabelas auxiliares'!$D$242),"FOLHA DE PESSOAL",IF(R349='Tabelas auxiliares'!$A$242,"CUSTEIO",IF(R349='Tabelas auxiliares'!$A$241,"INVESTIMENTO","ERRO - VERIFICAR"))))</f>
        <v/>
      </c>
      <c r="T349" s="30" t="str">
        <f>IF(SUM(U349:Y349)=0,"",SUM(U349:Y349))</f>
        <v/>
      </c>
      <c r="U349" s="37"/>
      <c r="W349" s="37"/>
      <c r="X349" s="37"/>
      <c r="Y349" s="37"/>
    </row>
    <row r="350" spans="18:25" x14ac:dyDescent="0.35">
      <c r="R350" s="19" t="str">
        <f t="shared" si="5"/>
        <v/>
      </c>
      <c r="S350" s="19" t="str">
        <f>IF(M350="","",IF(AND(M350&lt;&gt;'Tabelas auxiliares'!$B$241,M350&lt;&gt;'Tabelas auxiliares'!$B$242,M350&lt;&gt;'Tabelas auxiliares'!$C$241,M350&lt;&gt;'Tabelas auxiliares'!$C$242,M350&lt;&gt;'Tabelas auxiliares'!$D$241,M350&lt;&gt;'Tabelas auxiliares'!$D$242),"FOLHA DE PESSOAL",IF(R350='Tabelas auxiliares'!$A$242,"CUSTEIO",IF(R350='Tabelas auxiliares'!$A$241,"INVESTIMENTO","ERRO - VERIFICAR"))))</f>
        <v/>
      </c>
      <c r="T350" s="30" t="str">
        <f>IF(SUM(U350:Y350)=0,"",SUM(U350:Y350))</f>
        <v/>
      </c>
      <c r="U350" s="37"/>
      <c r="W350" s="37"/>
      <c r="X350" s="37"/>
      <c r="Y350" s="37"/>
    </row>
    <row r="351" spans="18:25" x14ac:dyDescent="0.35">
      <c r="R351" s="19" t="str">
        <f t="shared" si="5"/>
        <v/>
      </c>
      <c r="S351" s="19" t="str">
        <f>IF(M351="","",IF(AND(M351&lt;&gt;'Tabelas auxiliares'!$B$241,M351&lt;&gt;'Tabelas auxiliares'!$B$242,M351&lt;&gt;'Tabelas auxiliares'!$C$241,M351&lt;&gt;'Tabelas auxiliares'!$C$242,M351&lt;&gt;'Tabelas auxiliares'!$D$241,M351&lt;&gt;'Tabelas auxiliares'!$D$242),"FOLHA DE PESSOAL",IF(R351='Tabelas auxiliares'!$A$242,"CUSTEIO",IF(R351='Tabelas auxiliares'!$A$241,"INVESTIMENTO","ERRO - VERIFICAR"))))</f>
        <v/>
      </c>
      <c r="T351" s="30" t="str">
        <f>IF(SUM(U351:Y351)=0,"",SUM(U351:Y351))</f>
        <v/>
      </c>
      <c r="U351" s="37"/>
      <c r="W351" s="37"/>
      <c r="X351" s="37"/>
      <c r="Y351" s="37"/>
    </row>
    <row r="352" spans="18:25" x14ac:dyDescent="0.35">
      <c r="R352" s="19" t="str">
        <f t="shared" si="5"/>
        <v/>
      </c>
      <c r="S352" s="19" t="str">
        <f>IF(M352="","",IF(AND(M352&lt;&gt;'Tabelas auxiliares'!$B$241,M352&lt;&gt;'Tabelas auxiliares'!$B$242,M352&lt;&gt;'Tabelas auxiliares'!$C$241,M352&lt;&gt;'Tabelas auxiliares'!$C$242,M352&lt;&gt;'Tabelas auxiliares'!$D$241,M352&lt;&gt;'Tabelas auxiliares'!$D$242),"FOLHA DE PESSOAL",IF(R352='Tabelas auxiliares'!$A$242,"CUSTEIO",IF(R352='Tabelas auxiliares'!$A$241,"INVESTIMENTO","ERRO - VERIFICAR"))))</f>
        <v/>
      </c>
      <c r="T352" s="30" t="str">
        <f>IF(SUM(U352:Y352)=0,"",SUM(U352:Y352))</f>
        <v/>
      </c>
      <c r="U352" s="37"/>
      <c r="W352" s="37"/>
      <c r="X352" s="37"/>
      <c r="Y352" s="37"/>
    </row>
    <row r="353" spans="18:25" x14ac:dyDescent="0.35">
      <c r="R353" s="19" t="str">
        <f t="shared" si="5"/>
        <v/>
      </c>
      <c r="S353" s="19" t="str">
        <f>IF(M353="","",IF(AND(M353&lt;&gt;'Tabelas auxiliares'!$B$241,M353&lt;&gt;'Tabelas auxiliares'!$B$242,M353&lt;&gt;'Tabelas auxiliares'!$C$241,M353&lt;&gt;'Tabelas auxiliares'!$C$242,M353&lt;&gt;'Tabelas auxiliares'!$D$241,M353&lt;&gt;'Tabelas auxiliares'!$D$242),"FOLHA DE PESSOAL",IF(R353='Tabelas auxiliares'!$A$242,"CUSTEIO",IF(R353='Tabelas auxiliares'!$A$241,"INVESTIMENTO","ERRO - VERIFICAR"))))</f>
        <v/>
      </c>
      <c r="T353" s="30" t="str">
        <f>IF(SUM(U353:Y353)=0,"",SUM(U353:Y353))</f>
        <v/>
      </c>
      <c r="U353" s="37"/>
      <c r="W353" s="37"/>
      <c r="X353" s="37"/>
      <c r="Y353" s="37"/>
    </row>
    <row r="354" spans="18:25" x14ac:dyDescent="0.35">
      <c r="R354" s="19" t="str">
        <f t="shared" si="5"/>
        <v/>
      </c>
      <c r="S354" s="19" t="str">
        <f>IF(M354="","",IF(AND(M354&lt;&gt;'Tabelas auxiliares'!$B$241,M354&lt;&gt;'Tabelas auxiliares'!$B$242,M354&lt;&gt;'Tabelas auxiliares'!$C$241,M354&lt;&gt;'Tabelas auxiliares'!$C$242,M354&lt;&gt;'Tabelas auxiliares'!$D$241,M354&lt;&gt;'Tabelas auxiliares'!$D$242),"FOLHA DE PESSOAL",IF(R354='Tabelas auxiliares'!$A$242,"CUSTEIO",IF(R354='Tabelas auxiliares'!$A$241,"INVESTIMENTO","ERRO - VERIFICAR"))))</f>
        <v/>
      </c>
      <c r="T354" s="30" t="str">
        <f>IF(SUM(U354:Y354)=0,"",SUM(U354:Y354))</f>
        <v/>
      </c>
      <c r="U354" s="37"/>
      <c r="W354" s="37"/>
      <c r="X354" s="37"/>
      <c r="Y354" s="37"/>
    </row>
    <row r="355" spans="18:25" x14ac:dyDescent="0.35">
      <c r="R355" s="19" t="str">
        <f t="shared" si="5"/>
        <v/>
      </c>
      <c r="S355" s="19" t="str">
        <f>IF(M355="","",IF(AND(M355&lt;&gt;'Tabelas auxiliares'!$B$241,M355&lt;&gt;'Tabelas auxiliares'!$B$242,M355&lt;&gt;'Tabelas auxiliares'!$C$241,M355&lt;&gt;'Tabelas auxiliares'!$C$242,M355&lt;&gt;'Tabelas auxiliares'!$D$241,M355&lt;&gt;'Tabelas auxiliares'!$D$242),"FOLHA DE PESSOAL",IF(R355='Tabelas auxiliares'!$A$242,"CUSTEIO",IF(R355='Tabelas auxiliares'!$A$241,"INVESTIMENTO","ERRO - VERIFICAR"))))</f>
        <v/>
      </c>
      <c r="T355" s="30" t="str">
        <f>IF(SUM(U355:Y355)=0,"",SUM(U355:Y355))</f>
        <v/>
      </c>
      <c r="U355" s="37"/>
      <c r="W355" s="37"/>
      <c r="X355" s="37"/>
      <c r="Y355" s="37"/>
    </row>
    <row r="356" spans="18:25" x14ac:dyDescent="0.35">
      <c r="R356" s="19" t="str">
        <f t="shared" si="5"/>
        <v/>
      </c>
      <c r="S356" s="19" t="str">
        <f>IF(M356="","",IF(AND(M356&lt;&gt;'Tabelas auxiliares'!$B$241,M356&lt;&gt;'Tabelas auxiliares'!$B$242,M356&lt;&gt;'Tabelas auxiliares'!$C$241,M356&lt;&gt;'Tabelas auxiliares'!$C$242,M356&lt;&gt;'Tabelas auxiliares'!$D$241,M356&lt;&gt;'Tabelas auxiliares'!$D$242),"FOLHA DE PESSOAL",IF(R356='Tabelas auxiliares'!$A$242,"CUSTEIO",IF(R356='Tabelas auxiliares'!$A$241,"INVESTIMENTO","ERRO - VERIFICAR"))))</f>
        <v/>
      </c>
      <c r="T356" s="30" t="str">
        <f>IF(SUM(U356:Y356)=0,"",SUM(U356:Y356))</f>
        <v/>
      </c>
      <c r="U356" s="37"/>
      <c r="W356" s="37"/>
      <c r="X356" s="37"/>
      <c r="Y356" s="37"/>
    </row>
    <row r="357" spans="18:25" x14ac:dyDescent="0.35">
      <c r="R357" s="19" t="str">
        <f t="shared" si="5"/>
        <v/>
      </c>
      <c r="S357" s="19" t="str">
        <f>IF(M357="","",IF(AND(M357&lt;&gt;'Tabelas auxiliares'!$B$241,M357&lt;&gt;'Tabelas auxiliares'!$B$242,M357&lt;&gt;'Tabelas auxiliares'!$C$241,M357&lt;&gt;'Tabelas auxiliares'!$C$242,M357&lt;&gt;'Tabelas auxiliares'!$D$241,M357&lt;&gt;'Tabelas auxiliares'!$D$242),"FOLHA DE PESSOAL",IF(R357='Tabelas auxiliares'!$A$242,"CUSTEIO",IF(R357='Tabelas auxiliares'!$A$241,"INVESTIMENTO","ERRO - VERIFICAR"))))</f>
        <v/>
      </c>
      <c r="T357" s="30" t="str">
        <f>IF(SUM(U357:Y357)=0,"",SUM(U357:Y357))</f>
        <v/>
      </c>
      <c r="U357" s="37"/>
      <c r="W357" s="37"/>
      <c r="X357" s="37"/>
      <c r="Y357" s="37"/>
    </row>
    <row r="358" spans="18:25" x14ac:dyDescent="0.35">
      <c r="R358" s="19" t="str">
        <f t="shared" si="5"/>
        <v/>
      </c>
      <c r="S358" s="19" t="str">
        <f>IF(M358="","",IF(AND(M358&lt;&gt;'Tabelas auxiliares'!$B$241,M358&lt;&gt;'Tabelas auxiliares'!$B$242,M358&lt;&gt;'Tabelas auxiliares'!$C$241,M358&lt;&gt;'Tabelas auxiliares'!$C$242,M358&lt;&gt;'Tabelas auxiliares'!$D$241,M358&lt;&gt;'Tabelas auxiliares'!$D$242),"FOLHA DE PESSOAL",IF(R358='Tabelas auxiliares'!$A$242,"CUSTEIO",IF(R358='Tabelas auxiliares'!$A$241,"INVESTIMENTO","ERRO - VERIFICAR"))))</f>
        <v/>
      </c>
      <c r="T358" s="30" t="str">
        <f>IF(SUM(U358:Y358)=0,"",SUM(U358:Y358))</f>
        <v/>
      </c>
      <c r="U358" s="37"/>
      <c r="W358" s="37"/>
      <c r="X358" s="37"/>
      <c r="Y358" s="37"/>
    </row>
    <row r="359" spans="18:25" x14ac:dyDescent="0.35">
      <c r="R359" s="19" t="str">
        <f t="shared" si="5"/>
        <v/>
      </c>
      <c r="S359" s="19" t="str">
        <f>IF(M359="","",IF(AND(M359&lt;&gt;'Tabelas auxiliares'!$B$241,M359&lt;&gt;'Tabelas auxiliares'!$B$242,M359&lt;&gt;'Tabelas auxiliares'!$C$241,M359&lt;&gt;'Tabelas auxiliares'!$C$242,M359&lt;&gt;'Tabelas auxiliares'!$D$241,M359&lt;&gt;'Tabelas auxiliares'!$D$242),"FOLHA DE PESSOAL",IF(R359='Tabelas auxiliares'!$A$242,"CUSTEIO",IF(R359='Tabelas auxiliares'!$A$241,"INVESTIMENTO","ERRO - VERIFICAR"))))</f>
        <v/>
      </c>
      <c r="T359" s="30" t="str">
        <f>IF(SUM(U359:Y359)=0,"",SUM(U359:Y359))</f>
        <v/>
      </c>
      <c r="U359" s="37"/>
      <c r="W359" s="37"/>
      <c r="X359" s="37"/>
      <c r="Y359" s="37"/>
    </row>
    <row r="360" spans="18:25" x14ac:dyDescent="0.35">
      <c r="R360" s="19" t="str">
        <f t="shared" si="5"/>
        <v/>
      </c>
      <c r="S360" s="19" t="str">
        <f>IF(M360="","",IF(AND(M360&lt;&gt;'Tabelas auxiliares'!$B$241,M360&lt;&gt;'Tabelas auxiliares'!$B$242,M360&lt;&gt;'Tabelas auxiliares'!$C$241,M360&lt;&gt;'Tabelas auxiliares'!$C$242,M360&lt;&gt;'Tabelas auxiliares'!$D$241,M360&lt;&gt;'Tabelas auxiliares'!$D$242),"FOLHA DE PESSOAL",IF(R360='Tabelas auxiliares'!$A$242,"CUSTEIO",IF(R360='Tabelas auxiliares'!$A$241,"INVESTIMENTO","ERRO - VERIFICAR"))))</f>
        <v/>
      </c>
      <c r="T360" s="30" t="str">
        <f>IF(SUM(U360:Y360)=0,"",SUM(U360:Y360))</f>
        <v/>
      </c>
      <c r="U360" s="37"/>
      <c r="W360" s="37"/>
      <c r="X360" s="37"/>
      <c r="Y360" s="37"/>
    </row>
    <row r="361" spans="18:25" x14ac:dyDescent="0.35">
      <c r="R361" s="19" t="str">
        <f t="shared" si="5"/>
        <v/>
      </c>
      <c r="S361" s="19" t="str">
        <f>IF(M361="","",IF(AND(M361&lt;&gt;'Tabelas auxiliares'!$B$241,M361&lt;&gt;'Tabelas auxiliares'!$B$242,M361&lt;&gt;'Tabelas auxiliares'!$C$241,M361&lt;&gt;'Tabelas auxiliares'!$C$242,M361&lt;&gt;'Tabelas auxiliares'!$D$241,M361&lt;&gt;'Tabelas auxiliares'!$D$242),"FOLHA DE PESSOAL",IF(R361='Tabelas auxiliares'!$A$242,"CUSTEIO",IF(R361='Tabelas auxiliares'!$A$241,"INVESTIMENTO","ERRO - VERIFICAR"))))</f>
        <v/>
      </c>
      <c r="T361" s="30" t="str">
        <f>IF(SUM(U361:Y361)=0,"",SUM(U361:Y361))</f>
        <v/>
      </c>
      <c r="U361" s="37"/>
      <c r="W361" s="37"/>
      <c r="X361" s="37"/>
      <c r="Y361" s="37"/>
    </row>
    <row r="362" spans="18:25" x14ac:dyDescent="0.35">
      <c r="R362" s="19" t="str">
        <f t="shared" si="5"/>
        <v/>
      </c>
      <c r="S362" s="19" t="str">
        <f>IF(M362="","",IF(AND(M362&lt;&gt;'Tabelas auxiliares'!$B$241,M362&lt;&gt;'Tabelas auxiliares'!$B$242,M362&lt;&gt;'Tabelas auxiliares'!$C$241,M362&lt;&gt;'Tabelas auxiliares'!$C$242,M362&lt;&gt;'Tabelas auxiliares'!$D$241,M362&lt;&gt;'Tabelas auxiliares'!$D$242),"FOLHA DE PESSOAL",IF(R362='Tabelas auxiliares'!$A$242,"CUSTEIO",IF(R362='Tabelas auxiliares'!$A$241,"INVESTIMENTO","ERRO - VERIFICAR"))))</f>
        <v/>
      </c>
      <c r="T362" s="30" t="str">
        <f>IF(SUM(U362:Y362)=0,"",SUM(U362:Y362))</f>
        <v/>
      </c>
      <c r="U362" s="37"/>
      <c r="W362" s="37"/>
      <c r="X362" s="37"/>
      <c r="Y362" s="37"/>
    </row>
    <row r="363" spans="18:25" x14ac:dyDescent="0.35">
      <c r="R363" s="19" t="str">
        <f t="shared" si="5"/>
        <v/>
      </c>
      <c r="S363" s="19" t="str">
        <f>IF(M363="","",IF(AND(M363&lt;&gt;'Tabelas auxiliares'!$B$241,M363&lt;&gt;'Tabelas auxiliares'!$B$242,M363&lt;&gt;'Tabelas auxiliares'!$C$241,M363&lt;&gt;'Tabelas auxiliares'!$C$242,M363&lt;&gt;'Tabelas auxiliares'!$D$241,M363&lt;&gt;'Tabelas auxiliares'!$D$242),"FOLHA DE PESSOAL",IF(R363='Tabelas auxiliares'!$A$242,"CUSTEIO",IF(R363='Tabelas auxiliares'!$A$241,"INVESTIMENTO","ERRO - VERIFICAR"))))</f>
        <v/>
      </c>
      <c r="T363" s="30" t="str">
        <f>IF(SUM(U363:Y363)=0,"",SUM(U363:Y363))</f>
        <v/>
      </c>
      <c r="U363" s="37"/>
      <c r="W363" s="37"/>
      <c r="X363" s="37"/>
      <c r="Y363" s="37"/>
    </row>
    <row r="364" spans="18:25" x14ac:dyDescent="0.35">
      <c r="R364" s="19" t="str">
        <f t="shared" si="5"/>
        <v/>
      </c>
      <c r="S364" s="19" t="str">
        <f>IF(M364="","",IF(AND(M364&lt;&gt;'Tabelas auxiliares'!$B$241,M364&lt;&gt;'Tabelas auxiliares'!$B$242,M364&lt;&gt;'Tabelas auxiliares'!$C$241,M364&lt;&gt;'Tabelas auxiliares'!$C$242,M364&lt;&gt;'Tabelas auxiliares'!$D$241,M364&lt;&gt;'Tabelas auxiliares'!$D$242),"FOLHA DE PESSOAL",IF(R364='Tabelas auxiliares'!$A$242,"CUSTEIO",IF(R364='Tabelas auxiliares'!$A$241,"INVESTIMENTO","ERRO - VERIFICAR"))))</f>
        <v/>
      </c>
      <c r="T364" s="30" t="str">
        <f>IF(SUM(U364:Y364)=0,"",SUM(U364:Y364))</f>
        <v/>
      </c>
      <c r="U364" s="37"/>
      <c r="W364" s="37"/>
      <c r="X364" s="37"/>
      <c r="Y364" s="37"/>
    </row>
    <row r="365" spans="18:25" x14ac:dyDescent="0.35">
      <c r="R365" s="19" t="str">
        <f t="shared" si="5"/>
        <v/>
      </c>
      <c r="S365" s="19" t="str">
        <f>IF(M365="","",IF(AND(M365&lt;&gt;'Tabelas auxiliares'!$B$241,M365&lt;&gt;'Tabelas auxiliares'!$B$242,M365&lt;&gt;'Tabelas auxiliares'!$C$241,M365&lt;&gt;'Tabelas auxiliares'!$C$242,M365&lt;&gt;'Tabelas auxiliares'!$D$241,M365&lt;&gt;'Tabelas auxiliares'!$D$242),"FOLHA DE PESSOAL",IF(R365='Tabelas auxiliares'!$A$242,"CUSTEIO",IF(R365='Tabelas auxiliares'!$A$241,"INVESTIMENTO","ERRO - VERIFICAR"))))</f>
        <v/>
      </c>
      <c r="T365" s="30" t="str">
        <f>IF(SUM(U365:Y365)=0,"",SUM(U365:Y365))</f>
        <v/>
      </c>
      <c r="U365" s="37"/>
      <c r="W365" s="37"/>
      <c r="X365" s="37"/>
      <c r="Y365" s="37"/>
    </row>
    <row r="366" spans="18:25" x14ac:dyDescent="0.35">
      <c r="R366" s="19" t="str">
        <f t="shared" si="5"/>
        <v/>
      </c>
      <c r="S366" s="19" t="str">
        <f>IF(M366="","",IF(AND(M366&lt;&gt;'Tabelas auxiliares'!$B$241,M366&lt;&gt;'Tabelas auxiliares'!$B$242,M366&lt;&gt;'Tabelas auxiliares'!$C$241,M366&lt;&gt;'Tabelas auxiliares'!$C$242,M366&lt;&gt;'Tabelas auxiliares'!$D$241,M366&lt;&gt;'Tabelas auxiliares'!$D$242),"FOLHA DE PESSOAL",IF(R366='Tabelas auxiliares'!$A$242,"CUSTEIO",IF(R366='Tabelas auxiliares'!$A$241,"INVESTIMENTO","ERRO - VERIFICAR"))))</f>
        <v/>
      </c>
      <c r="T366" s="30" t="str">
        <f>IF(SUM(U366:Y366)=0,"",SUM(U366:Y366))</f>
        <v/>
      </c>
      <c r="U366" s="37"/>
      <c r="W366" s="37"/>
      <c r="X366" s="37"/>
      <c r="Y366" s="37"/>
    </row>
    <row r="367" spans="18:25" x14ac:dyDescent="0.35">
      <c r="R367" s="19" t="str">
        <f t="shared" si="5"/>
        <v/>
      </c>
      <c r="S367" s="19" t="str">
        <f>IF(M367="","",IF(AND(M367&lt;&gt;'Tabelas auxiliares'!$B$241,M367&lt;&gt;'Tabelas auxiliares'!$B$242,M367&lt;&gt;'Tabelas auxiliares'!$C$241,M367&lt;&gt;'Tabelas auxiliares'!$C$242,M367&lt;&gt;'Tabelas auxiliares'!$D$241,M367&lt;&gt;'Tabelas auxiliares'!$D$242),"FOLHA DE PESSOAL",IF(R367='Tabelas auxiliares'!$A$242,"CUSTEIO",IF(R367='Tabelas auxiliares'!$A$241,"INVESTIMENTO","ERRO - VERIFICAR"))))</f>
        <v/>
      </c>
      <c r="T367" s="30" t="str">
        <f>IF(SUM(U367:Y367)=0,"",SUM(U367:Y367))</f>
        <v/>
      </c>
      <c r="U367" s="37"/>
      <c r="W367" s="37"/>
      <c r="X367" s="37"/>
      <c r="Y367" s="37"/>
    </row>
    <row r="368" spans="18:25" x14ac:dyDescent="0.35">
      <c r="R368" s="19" t="str">
        <f t="shared" si="5"/>
        <v/>
      </c>
      <c r="S368" s="19" t="str">
        <f>IF(M368="","",IF(AND(M368&lt;&gt;'Tabelas auxiliares'!$B$241,M368&lt;&gt;'Tabelas auxiliares'!$B$242,M368&lt;&gt;'Tabelas auxiliares'!$C$241,M368&lt;&gt;'Tabelas auxiliares'!$C$242,M368&lt;&gt;'Tabelas auxiliares'!$D$241,M368&lt;&gt;'Tabelas auxiliares'!$D$242),"FOLHA DE PESSOAL",IF(R368='Tabelas auxiliares'!$A$242,"CUSTEIO",IF(R368='Tabelas auxiliares'!$A$241,"INVESTIMENTO","ERRO - VERIFICAR"))))</f>
        <v/>
      </c>
      <c r="T368" s="30" t="str">
        <f>IF(SUM(U368:Y368)=0,"",SUM(U368:Y368))</f>
        <v/>
      </c>
      <c r="U368" s="37"/>
      <c r="W368" s="37"/>
      <c r="X368" s="37"/>
      <c r="Y368" s="37"/>
    </row>
    <row r="369" spans="18:25" x14ac:dyDescent="0.35">
      <c r="R369" s="19" t="str">
        <f t="shared" si="5"/>
        <v/>
      </c>
      <c r="S369" s="19" t="str">
        <f>IF(M369="","",IF(AND(M369&lt;&gt;'Tabelas auxiliares'!$B$241,M369&lt;&gt;'Tabelas auxiliares'!$B$242,M369&lt;&gt;'Tabelas auxiliares'!$C$241,M369&lt;&gt;'Tabelas auxiliares'!$C$242,M369&lt;&gt;'Tabelas auxiliares'!$D$241,M369&lt;&gt;'Tabelas auxiliares'!$D$242),"FOLHA DE PESSOAL",IF(R369='Tabelas auxiliares'!$A$242,"CUSTEIO",IF(R369='Tabelas auxiliares'!$A$241,"INVESTIMENTO","ERRO - VERIFICAR"))))</f>
        <v/>
      </c>
      <c r="T369" s="30" t="str">
        <f>IF(SUM(U369:Y369)=0,"",SUM(U369:Y369))</f>
        <v/>
      </c>
      <c r="U369" s="37"/>
      <c r="W369" s="37"/>
      <c r="X369" s="37"/>
      <c r="Y369" s="37"/>
    </row>
    <row r="370" spans="18:25" x14ac:dyDescent="0.35">
      <c r="R370" s="19" t="str">
        <f t="shared" si="5"/>
        <v/>
      </c>
      <c r="S370" s="19" t="str">
        <f>IF(M370="","",IF(AND(M370&lt;&gt;'Tabelas auxiliares'!$B$241,M370&lt;&gt;'Tabelas auxiliares'!$B$242,M370&lt;&gt;'Tabelas auxiliares'!$C$241,M370&lt;&gt;'Tabelas auxiliares'!$C$242,M370&lt;&gt;'Tabelas auxiliares'!$D$241,M370&lt;&gt;'Tabelas auxiliares'!$D$242),"FOLHA DE PESSOAL",IF(R370='Tabelas auxiliares'!$A$242,"CUSTEIO",IF(R370='Tabelas auxiliares'!$A$241,"INVESTIMENTO","ERRO - VERIFICAR"))))</f>
        <v/>
      </c>
      <c r="T370" s="30" t="str">
        <f>IF(SUM(U370:Y370)=0,"",SUM(U370:Y370))</f>
        <v/>
      </c>
      <c r="U370" s="37"/>
      <c r="W370" s="37"/>
      <c r="X370" s="37"/>
      <c r="Y370" s="37"/>
    </row>
    <row r="371" spans="18:25" x14ac:dyDescent="0.35">
      <c r="R371" s="19" t="str">
        <f t="shared" si="5"/>
        <v/>
      </c>
      <c r="S371" s="19" t="str">
        <f>IF(M371="","",IF(AND(M371&lt;&gt;'Tabelas auxiliares'!$B$241,M371&lt;&gt;'Tabelas auxiliares'!$B$242,M371&lt;&gt;'Tabelas auxiliares'!$C$241,M371&lt;&gt;'Tabelas auxiliares'!$C$242,M371&lt;&gt;'Tabelas auxiliares'!$D$241,M371&lt;&gt;'Tabelas auxiliares'!$D$242),"FOLHA DE PESSOAL",IF(R371='Tabelas auxiliares'!$A$242,"CUSTEIO",IF(R371='Tabelas auxiliares'!$A$241,"INVESTIMENTO","ERRO - VERIFICAR"))))</f>
        <v/>
      </c>
      <c r="T371" s="30" t="str">
        <f>IF(SUM(U371:Y371)=0,"",SUM(U371:Y371))</f>
        <v/>
      </c>
      <c r="U371" s="37"/>
      <c r="W371" s="37"/>
      <c r="X371" s="37"/>
      <c r="Y371" s="37"/>
    </row>
    <row r="372" spans="18:25" x14ac:dyDescent="0.35">
      <c r="R372" s="19" t="str">
        <f t="shared" si="5"/>
        <v/>
      </c>
      <c r="S372" s="19" t="str">
        <f>IF(M372="","",IF(AND(M372&lt;&gt;'Tabelas auxiliares'!$B$241,M372&lt;&gt;'Tabelas auxiliares'!$B$242,M372&lt;&gt;'Tabelas auxiliares'!$C$241,M372&lt;&gt;'Tabelas auxiliares'!$C$242,M372&lt;&gt;'Tabelas auxiliares'!$D$241,M372&lt;&gt;'Tabelas auxiliares'!$D$242),"FOLHA DE PESSOAL",IF(R372='Tabelas auxiliares'!$A$242,"CUSTEIO",IF(R372='Tabelas auxiliares'!$A$241,"INVESTIMENTO","ERRO - VERIFICAR"))))</f>
        <v/>
      </c>
      <c r="T372" s="30" t="str">
        <f>IF(SUM(U372:Y372)=0,"",SUM(U372:Y372))</f>
        <v/>
      </c>
      <c r="U372" s="37"/>
      <c r="W372" s="37"/>
      <c r="X372" s="37"/>
      <c r="Y372" s="37"/>
    </row>
    <row r="373" spans="18:25" x14ac:dyDescent="0.35">
      <c r="R373" s="19" t="str">
        <f t="shared" si="5"/>
        <v/>
      </c>
      <c r="S373" s="19" t="str">
        <f>IF(M373="","",IF(AND(M373&lt;&gt;'Tabelas auxiliares'!$B$241,M373&lt;&gt;'Tabelas auxiliares'!$B$242,M373&lt;&gt;'Tabelas auxiliares'!$C$241,M373&lt;&gt;'Tabelas auxiliares'!$C$242,M373&lt;&gt;'Tabelas auxiliares'!$D$241,M373&lt;&gt;'Tabelas auxiliares'!$D$242),"FOLHA DE PESSOAL",IF(R373='Tabelas auxiliares'!$A$242,"CUSTEIO",IF(R373='Tabelas auxiliares'!$A$241,"INVESTIMENTO","ERRO - VERIFICAR"))))</f>
        <v/>
      </c>
      <c r="T373" s="30" t="str">
        <f>IF(SUM(U373:Y373)=0,"",SUM(U373:Y373))</f>
        <v/>
      </c>
      <c r="U373" s="37"/>
      <c r="W373" s="37"/>
      <c r="X373" s="37"/>
      <c r="Y373" s="37"/>
    </row>
    <row r="374" spans="18:25" x14ac:dyDescent="0.35">
      <c r="R374" s="19" t="str">
        <f t="shared" si="5"/>
        <v/>
      </c>
      <c r="S374" s="19" t="str">
        <f>IF(M374="","",IF(AND(M374&lt;&gt;'Tabelas auxiliares'!$B$241,M374&lt;&gt;'Tabelas auxiliares'!$B$242,M374&lt;&gt;'Tabelas auxiliares'!$C$241,M374&lt;&gt;'Tabelas auxiliares'!$C$242,M374&lt;&gt;'Tabelas auxiliares'!$D$241,M374&lt;&gt;'Tabelas auxiliares'!$D$242),"FOLHA DE PESSOAL",IF(R374='Tabelas auxiliares'!$A$242,"CUSTEIO",IF(R374='Tabelas auxiliares'!$A$241,"INVESTIMENTO","ERRO - VERIFICAR"))))</f>
        <v/>
      </c>
      <c r="T374" s="30" t="str">
        <f>IF(SUM(U374:Y374)=0,"",SUM(U374:Y374))</f>
        <v/>
      </c>
      <c r="U374" s="37"/>
      <c r="W374" s="37"/>
      <c r="X374" s="37"/>
      <c r="Y374" s="37"/>
    </row>
    <row r="375" spans="18:25" x14ac:dyDescent="0.35">
      <c r="R375" s="19" t="str">
        <f t="shared" si="5"/>
        <v/>
      </c>
      <c r="S375" s="19" t="str">
        <f>IF(M375="","",IF(AND(M375&lt;&gt;'Tabelas auxiliares'!$B$241,M375&lt;&gt;'Tabelas auxiliares'!$B$242,M375&lt;&gt;'Tabelas auxiliares'!$C$241,M375&lt;&gt;'Tabelas auxiliares'!$C$242,M375&lt;&gt;'Tabelas auxiliares'!$D$241,M375&lt;&gt;'Tabelas auxiliares'!$D$242),"FOLHA DE PESSOAL",IF(R375='Tabelas auxiliares'!$A$242,"CUSTEIO",IF(R375='Tabelas auxiliares'!$A$241,"INVESTIMENTO","ERRO - VERIFICAR"))))</f>
        <v/>
      </c>
      <c r="T375" s="30" t="str">
        <f>IF(SUM(U375:Y375)=0,"",SUM(U375:Y375))</f>
        <v/>
      </c>
      <c r="U375" s="37"/>
      <c r="W375" s="37"/>
      <c r="X375" s="37"/>
      <c r="Y375" s="37"/>
    </row>
    <row r="376" spans="18:25" x14ac:dyDescent="0.35">
      <c r="R376" s="19" t="str">
        <f t="shared" si="5"/>
        <v/>
      </c>
      <c r="S376" s="19" t="str">
        <f>IF(M376="","",IF(AND(M376&lt;&gt;'Tabelas auxiliares'!$B$241,M376&lt;&gt;'Tabelas auxiliares'!$B$242,M376&lt;&gt;'Tabelas auxiliares'!$C$241,M376&lt;&gt;'Tabelas auxiliares'!$C$242,M376&lt;&gt;'Tabelas auxiliares'!$D$241,M376&lt;&gt;'Tabelas auxiliares'!$D$242),"FOLHA DE PESSOAL",IF(R376='Tabelas auxiliares'!$A$242,"CUSTEIO",IF(R376='Tabelas auxiliares'!$A$241,"INVESTIMENTO","ERRO - VERIFICAR"))))</f>
        <v/>
      </c>
      <c r="T376" s="30" t="str">
        <f>IF(SUM(U376:Y376)=0,"",SUM(U376:Y376))</f>
        <v/>
      </c>
      <c r="U376" s="37"/>
      <c r="W376" s="37"/>
      <c r="X376" s="37"/>
      <c r="Y376" s="37"/>
    </row>
    <row r="377" spans="18:25" x14ac:dyDescent="0.35">
      <c r="R377" s="19" t="str">
        <f t="shared" si="5"/>
        <v/>
      </c>
      <c r="S377" s="19" t="str">
        <f>IF(M377="","",IF(AND(M377&lt;&gt;'Tabelas auxiliares'!$B$241,M377&lt;&gt;'Tabelas auxiliares'!$B$242,M377&lt;&gt;'Tabelas auxiliares'!$C$241,M377&lt;&gt;'Tabelas auxiliares'!$C$242,M377&lt;&gt;'Tabelas auxiliares'!$D$241,M377&lt;&gt;'Tabelas auxiliares'!$D$242),"FOLHA DE PESSOAL",IF(R377='Tabelas auxiliares'!$A$242,"CUSTEIO",IF(R377='Tabelas auxiliares'!$A$241,"INVESTIMENTO","ERRO - VERIFICAR"))))</f>
        <v/>
      </c>
      <c r="T377" s="30" t="str">
        <f>IF(SUM(U377:Y377)=0,"",SUM(U377:Y377))</f>
        <v/>
      </c>
      <c r="U377" s="37"/>
      <c r="W377" s="37"/>
      <c r="X377" s="37"/>
      <c r="Y377" s="37"/>
    </row>
    <row r="378" spans="18:25" x14ac:dyDescent="0.35">
      <c r="R378" s="19" t="str">
        <f t="shared" si="5"/>
        <v/>
      </c>
      <c r="S378" s="19" t="str">
        <f>IF(M378="","",IF(AND(M378&lt;&gt;'Tabelas auxiliares'!$B$241,M378&lt;&gt;'Tabelas auxiliares'!$B$242,M378&lt;&gt;'Tabelas auxiliares'!$C$241,M378&lt;&gt;'Tabelas auxiliares'!$C$242,M378&lt;&gt;'Tabelas auxiliares'!$D$241,M378&lt;&gt;'Tabelas auxiliares'!$D$242),"FOLHA DE PESSOAL",IF(R378='Tabelas auxiliares'!$A$242,"CUSTEIO",IF(R378='Tabelas auxiliares'!$A$241,"INVESTIMENTO","ERRO - VERIFICAR"))))</f>
        <v/>
      </c>
      <c r="T378" s="30" t="str">
        <f>IF(SUM(U378:Y378)=0,"",SUM(U378:Y378))</f>
        <v/>
      </c>
      <c r="U378" s="37"/>
      <c r="W378" s="37"/>
      <c r="X378" s="37"/>
      <c r="Y378" s="37"/>
    </row>
    <row r="379" spans="18:25" x14ac:dyDescent="0.35">
      <c r="R379" s="19" t="str">
        <f t="shared" si="5"/>
        <v/>
      </c>
      <c r="S379" s="19" t="str">
        <f>IF(M379="","",IF(AND(M379&lt;&gt;'Tabelas auxiliares'!$B$241,M379&lt;&gt;'Tabelas auxiliares'!$B$242,M379&lt;&gt;'Tabelas auxiliares'!$C$241,M379&lt;&gt;'Tabelas auxiliares'!$C$242,M379&lt;&gt;'Tabelas auxiliares'!$D$241,M379&lt;&gt;'Tabelas auxiliares'!$D$242),"FOLHA DE PESSOAL",IF(R379='Tabelas auxiliares'!$A$242,"CUSTEIO",IF(R379='Tabelas auxiliares'!$A$241,"INVESTIMENTO","ERRO - VERIFICAR"))))</f>
        <v/>
      </c>
      <c r="T379" s="30" t="str">
        <f>IF(SUM(U379:Y379)=0,"",SUM(U379:Y379))</f>
        <v/>
      </c>
      <c r="U379" s="37"/>
      <c r="W379" s="37"/>
      <c r="X379" s="37"/>
      <c r="Y379" s="37"/>
    </row>
    <row r="380" spans="18:25" x14ac:dyDescent="0.35">
      <c r="R380" s="19" t="str">
        <f t="shared" si="5"/>
        <v/>
      </c>
      <c r="S380" s="19" t="str">
        <f>IF(M380="","",IF(AND(M380&lt;&gt;'Tabelas auxiliares'!$B$241,M380&lt;&gt;'Tabelas auxiliares'!$B$242,M380&lt;&gt;'Tabelas auxiliares'!$C$241,M380&lt;&gt;'Tabelas auxiliares'!$C$242,M380&lt;&gt;'Tabelas auxiliares'!$D$241,M380&lt;&gt;'Tabelas auxiliares'!$D$242),"FOLHA DE PESSOAL",IF(R380='Tabelas auxiliares'!$A$242,"CUSTEIO",IF(R380='Tabelas auxiliares'!$A$241,"INVESTIMENTO","ERRO - VERIFICAR"))))</f>
        <v/>
      </c>
      <c r="T380" s="30" t="str">
        <f>IF(SUM(U380:Y380)=0,"",SUM(U380:Y380))</f>
        <v/>
      </c>
      <c r="U380" s="37"/>
      <c r="W380" s="37"/>
      <c r="X380" s="37"/>
      <c r="Y380" s="37"/>
    </row>
    <row r="381" spans="18:25" x14ac:dyDescent="0.35">
      <c r="R381" s="19" t="str">
        <f t="shared" si="5"/>
        <v/>
      </c>
      <c r="S381" s="19" t="str">
        <f>IF(M381="","",IF(AND(M381&lt;&gt;'Tabelas auxiliares'!$B$241,M381&lt;&gt;'Tabelas auxiliares'!$B$242,M381&lt;&gt;'Tabelas auxiliares'!$C$241,M381&lt;&gt;'Tabelas auxiliares'!$C$242,M381&lt;&gt;'Tabelas auxiliares'!$D$241,M381&lt;&gt;'Tabelas auxiliares'!$D$242),"FOLHA DE PESSOAL",IF(R381='Tabelas auxiliares'!$A$242,"CUSTEIO",IF(R381='Tabelas auxiliares'!$A$241,"INVESTIMENTO","ERRO - VERIFICAR"))))</f>
        <v/>
      </c>
      <c r="T381" s="30" t="str">
        <f>IF(SUM(U381:Y381)=0,"",SUM(U381:Y381))</f>
        <v/>
      </c>
      <c r="U381" s="37"/>
      <c r="W381" s="37"/>
      <c r="X381" s="37"/>
      <c r="Y381" s="37"/>
    </row>
    <row r="382" spans="18:25" x14ac:dyDescent="0.35">
      <c r="R382" s="19" t="str">
        <f t="shared" si="5"/>
        <v/>
      </c>
      <c r="S382" s="19" t="str">
        <f>IF(M382="","",IF(AND(M382&lt;&gt;'Tabelas auxiliares'!$B$241,M382&lt;&gt;'Tabelas auxiliares'!$B$242,M382&lt;&gt;'Tabelas auxiliares'!$C$241,M382&lt;&gt;'Tabelas auxiliares'!$C$242,M382&lt;&gt;'Tabelas auxiliares'!$D$241,M382&lt;&gt;'Tabelas auxiliares'!$D$242),"FOLHA DE PESSOAL",IF(R382='Tabelas auxiliares'!$A$242,"CUSTEIO",IF(R382='Tabelas auxiliares'!$A$241,"INVESTIMENTO","ERRO - VERIFICAR"))))</f>
        <v/>
      </c>
      <c r="T382" s="30" t="str">
        <f>IF(SUM(U382:Y382)=0,"",SUM(U382:Y382))</f>
        <v/>
      </c>
      <c r="U382" s="37"/>
      <c r="W382" s="37"/>
      <c r="X382" s="37"/>
      <c r="Y382" s="37"/>
    </row>
    <row r="383" spans="18:25" x14ac:dyDescent="0.35">
      <c r="R383" s="19" t="str">
        <f t="shared" si="5"/>
        <v/>
      </c>
      <c r="S383" s="19" t="str">
        <f>IF(M383="","",IF(AND(M383&lt;&gt;'Tabelas auxiliares'!$B$241,M383&lt;&gt;'Tabelas auxiliares'!$B$242,M383&lt;&gt;'Tabelas auxiliares'!$C$241,M383&lt;&gt;'Tabelas auxiliares'!$C$242,M383&lt;&gt;'Tabelas auxiliares'!$D$241,M383&lt;&gt;'Tabelas auxiliares'!$D$242),"FOLHA DE PESSOAL",IF(R383='Tabelas auxiliares'!$A$242,"CUSTEIO",IF(R383='Tabelas auxiliares'!$A$241,"INVESTIMENTO","ERRO - VERIFICAR"))))</f>
        <v/>
      </c>
      <c r="T383" s="30" t="str">
        <f>IF(SUM(U383:Y383)=0,"",SUM(U383:Y383))</f>
        <v/>
      </c>
      <c r="U383" s="37"/>
      <c r="W383" s="37"/>
      <c r="X383" s="37"/>
      <c r="Y383" s="37"/>
    </row>
    <row r="384" spans="18:25" x14ac:dyDescent="0.35">
      <c r="R384" s="19" t="str">
        <f t="shared" si="5"/>
        <v/>
      </c>
      <c r="S384" s="19" t="str">
        <f>IF(M384="","",IF(AND(M384&lt;&gt;'Tabelas auxiliares'!$B$241,M384&lt;&gt;'Tabelas auxiliares'!$B$242,M384&lt;&gt;'Tabelas auxiliares'!$C$241,M384&lt;&gt;'Tabelas auxiliares'!$C$242,M384&lt;&gt;'Tabelas auxiliares'!$D$241,M384&lt;&gt;'Tabelas auxiliares'!$D$242),"FOLHA DE PESSOAL",IF(R384='Tabelas auxiliares'!$A$242,"CUSTEIO",IF(R384='Tabelas auxiliares'!$A$241,"INVESTIMENTO","ERRO - VERIFICAR"))))</f>
        <v/>
      </c>
      <c r="T384" s="30" t="str">
        <f>IF(SUM(U384:Y384)=0,"",SUM(U384:Y384))</f>
        <v/>
      </c>
      <c r="U384" s="37"/>
      <c r="W384" s="37"/>
      <c r="X384" s="37"/>
      <c r="Y384" s="37"/>
    </row>
    <row r="385" spans="18:25" x14ac:dyDescent="0.35">
      <c r="R385" s="19" t="str">
        <f t="shared" si="5"/>
        <v/>
      </c>
      <c r="S385" s="19" t="str">
        <f>IF(M385="","",IF(AND(M385&lt;&gt;'Tabelas auxiliares'!$B$241,M385&lt;&gt;'Tabelas auxiliares'!$B$242,M385&lt;&gt;'Tabelas auxiliares'!$C$241,M385&lt;&gt;'Tabelas auxiliares'!$C$242,M385&lt;&gt;'Tabelas auxiliares'!$D$241,M385&lt;&gt;'Tabelas auxiliares'!$D$242),"FOLHA DE PESSOAL",IF(R385='Tabelas auxiliares'!$A$242,"CUSTEIO",IF(R385='Tabelas auxiliares'!$A$241,"INVESTIMENTO","ERRO - VERIFICAR"))))</f>
        <v/>
      </c>
      <c r="T385" s="30" t="str">
        <f>IF(SUM(U385:Y385)=0,"",SUM(U385:Y385))</f>
        <v/>
      </c>
      <c r="U385" s="37"/>
      <c r="W385" s="37"/>
      <c r="X385" s="37"/>
      <c r="Y385" s="37"/>
    </row>
    <row r="386" spans="18:25" x14ac:dyDescent="0.35">
      <c r="R386" s="19" t="str">
        <f t="shared" si="5"/>
        <v/>
      </c>
      <c r="S386" s="19" t="str">
        <f>IF(M386="","",IF(AND(M386&lt;&gt;'Tabelas auxiliares'!$B$241,M386&lt;&gt;'Tabelas auxiliares'!$B$242,M386&lt;&gt;'Tabelas auxiliares'!$C$241,M386&lt;&gt;'Tabelas auxiliares'!$C$242,M386&lt;&gt;'Tabelas auxiliares'!$D$241,M386&lt;&gt;'Tabelas auxiliares'!$D$242),"FOLHA DE PESSOAL",IF(R386='Tabelas auxiliares'!$A$242,"CUSTEIO",IF(R386='Tabelas auxiliares'!$A$241,"INVESTIMENTO","ERRO - VERIFICAR"))))</f>
        <v/>
      </c>
      <c r="T386" s="30" t="str">
        <f>IF(SUM(U386:Y386)=0,"",SUM(U386:Y386))</f>
        <v/>
      </c>
      <c r="U386" s="37"/>
      <c r="W386" s="37"/>
      <c r="X386" s="37"/>
      <c r="Y386" s="37"/>
    </row>
    <row r="387" spans="18:25" x14ac:dyDescent="0.35">
      <c r="R387" s="19" t="str">
        <f t="shared" si="5"/>
        <v/>
      </c>
      <c r="S387" s="19" t="str">
        <f>IF(M387="","",IF(AND(M387&lt;&gt;'Tabelas auxiliares'!$B$241,M387&lt;&gt;'Tabelas auxiliares'!$B$242,M387&lt;&gt;'Tabelas auxiliares'!$C$241,M387&lt;&gt;'Tabelas auxiliares'!$C$242,M387&lt;&gt;'Tabelas auxiliares'!$D$241,M387&lt;&gt;'Tabelas auxiliares'!$D$242),"FOLHA DE PESSOAL",IF(R387='Tabelas auxiliares'!$A$242,"CUSTEIO",IF(R387='Tabelas auxiliares'!$A$241,"INVESTIMENTO","ERRO - VERIFICAR"))))</f>
        <v/>
      </c>
      <c r="T387" s="30" t="str">
        <f>IF(SUM(U387:Y387)=0,"",SUM(U387:Y387))</f>
        <v/>
      </c>
      <c r="U387" s="37"/>
      <c r="W387" s="37"/>
      <c r="X387" s="37"/>
      <c r="Y387" s="37"/>
    </row>
    <row r="388" spans="18:25" x14ac:dyDescent="0.35">
      <c r="R388" s="19" t="str">
        <f t="shared" ref="R388:R451" si="6">LEFT(O388,1)</f>
        <v/>
      </c>
      <c r="S388" s="19" t="str">
        <f>IF(M388="","",IF(AND(M388&lt;&gt;'Tabelas auxiliares'!$B$241,M388&lt;&gt;'Tabelas auxiliares'!$B$242,M388&lt;&gt;'Tabelas auxiliares'!$C$241,M388&lt;&gt;'Tabelas auxiliares'!$C$242,M388&lt;&gt;'Tabelas auxiliares'!$D$241,M388&lt;&gt;'Tabelas auxiliares'!$D$242),"FOLHA DE PESSOAL",IF(R388='Tabelas auxiliares'!$A$242,"CUSTEIO",IF(R388='Tabelas auxiliares'!$A$241,"INVESTIMENTO","ERRO - VERIFICAR"))))</f>
        <v/>
      </c>
      <c r="T388" s="30" t="str">
        <f>IF(SUM(U388:Y388)=0,"",SUM(U388:Y388))</f>
        <v/>
      </c>
      <c r="U388" s="37"/>
      <c r="W388" s="37"/>
      <c r="X388" s="37"/>
      <c r="Y388" s="37"/>
    </row>
    <row r="389" spans="18:25" x14ac:dyDescent="0.35">
      <c r="R389" s="19" t="str">
        <f t="shared" si="6"/>
        <v/>
      </c>
      <c r="S389" s="19" t="str">
        <f>IF(M389="","",IF(AND(M389&lt;&gt;'Tabelas auxiliares'!$B$241,M389&lt;&gt;'Tabelas auxiliares'!$B$242,M389&lt;&gt;'Tabelas auxiliares'!$C$241,M389&lt;&gt;'Tabelas auxiliares'!$C$242,M389&lt;&gt;'Tabelas auxiliares'!$D$241,M389&lt;&gt;'Tabelas auxiliares'!$D$242),"FOLHA DE PESSOAL",IF(R389='Tabelas auxiliares'!$A$242,"CUSTEIO",IF(R389='Tabelas auxiliares'!$A$241,"INVESTIMENTO","ERRO - VERIFICAR"))))</f>
        <v/>
      </c>
      <c r="T389" s="30" t="str">
        <f>IF(SUM(U389:Y389)=0,"",SUM(U389:Y389))</f>
        <v/>
      </c>
      <c r="U389" s="37"/>
      <c r="W389" s="37"/>
      <c r="X389" s="37"/>
      <c r="Y389" s="37"/>
    </row>
    <row r="390" spans="18:25" x14ac:dyDescent="0.35">
      <c r="R390" s="19" t="str">
        <f t="shared" si="6"/>
        <v/>
      </c>
      <c r="S390" s="19" t="str">
        <f>IF(M390="","",IF(AND(M390&lt;&gt;'Tabelas auxiliares'!$B$241,M390&lt;&gt;'Tabelas auxiliares'!$B$242,M390&lt;&gt;'Tabelas auxiliares'!$C$241,M390&lt;&gt;'Tabelas auxiliares'!$C$242,M390&lt;&gt;'Tabelas auxiliares'!$D$241,M390&lt;&gt;'Tabelas auxiliares'!$D$242),"FOLHA DE PESSOAL",IF(R390='Tabelas auxiliares'!$A$242,"CUSTEIO",IF(R390='Tabelas auxiliares'!$A$241,"INVESTIMENTO","ERRO - VERIFICAR"))))</f>
        <v/>
      </c>
      <c r="T390" s="30" t="str">
        <f>IF(SUM(U390:Y390)=0,"",SUM(U390:Y390))</f>
        <v/>
      </c>
      <c r="U390" s="37"/>
      <c r="W390" s="37"/>
      <c r="X390" s="37"/>
      <c r="Y390" s="37"/>
    </row>
    <row r="391" spans="18:25" x14ac:dyDescent="0.35">
      <c r="R391" s="19" t="str">
        <f t="shared" si="6"/>
        <v/>
      </c>
      <c r="S391" s="19" t="str">
        <f>IF(M391="","",IF(AND(M391&lt;&gt;'Tabelas auxiliares'!$B$241,M391&lt;&gt;'Tabelas auxiliares'!$B$242,M391&lt;&gt;'Tabelas auxiliares'!$C$241,M391&lt;&gt;'Tabelas auxiliares'!$C$242,M391&lt;&gt;'Tabelas auxiliares'!$D$241,M391&lt;&gt;'Tabelas auxiliares'!$D$242),"FOLHA DE PESSOAL",IF(R391='Tabelas auxiliares'!$A$242,"CUSTEIO",IF(R391='Tabelas auxiliares'!$A$241,"INVESTIMENTO","ERRO - VERIFICAR"))))</f>
        <v/>
      </c>
      <c r="T391" s="30" t="str">
        <f>IF(SUM(U391:Y391)=0,"",SUM(U391:Y391))</f>
        <v/>
      </c>
      <c r="U391" s="37"/>
      <c r="W391" s="37"/>
      <c r="X391" s="37"/>
      <c r="Y391" s="37"/>
    </row>
    <row r="392" spans="18:25" x14ac:dyDescent="0.35">
      <c r="R392" s="19" t="str">
        <f t="shared" si="6"/>
        <v/>
      </c>
      <c r="S392" s="19" t="str">
        <f>IF(M392="","",IF(AND(M392&lt;&gt;'Tabelas auxiliares'!$B$241,M392&lt;&gt;'Tabelas auxiliares'!$B$242,M392&lt;&gt;'Tabelas auxiliares'!$C$241,M392&lt;&gt;'Tabelas auxiliares'!$C$242,M392&lt;&gt;'Tabelas auxiliares'!$D$241,M392&lt;&gt;'Tabelas auxiliares'!$D$242),"FOLHA DE PESSOAL",IF(R392='Tabelas auxiliares'!$A$242,"CUSTEIO",IF(R392='Tabelas auxiliares'!$A$241,"INVESTIMENTO","ERRO - VERIFICAR"))))</f>
        <v/>
      </c>
      <c r="T392" s="30" t="str">
        <f>IF(SUM(U392:Y392)=0,"",SUM(U392:Y392))</f>
        <v/>
      </c>
      <c r="U392" s="37"/>
      <c r="W392" s="37"/>
      <c r="X392" s="37"/>
      <c r="Y392" s="37"/>
    </row>
    <row r="393" spans="18:25" x14ac:dyDescent="0.35">
      <c r="R393" s="19" t="str">
        <f t="shared" si="6"/>
        <v/>
      </c>
      <c r="S393" s="19" t="str">
        <f>IF(M393="","",IF(AND(M393&lt;&gt;'Tabelas auxiliares'!$B$241,M393&lt;&gt;'Tabelas auxiliares'!$B$242,M393&lt;&gt;'Tabelas auxiliares'!$C$241,M393&lt;&gt;'Tabelas auxiliares'!$C$242,M393&lt;&gt;'Tabelas auxiliares'!$D$241,M393&lt;&gt;'Tabelas auxiliares'!$D$242),"FOLHA DE PESSOAL",IF(R393='Tabelas auxiliares'!$A$242,"CUSTEIO",IF(R393='Tabelas auxiliares'!$A$241,"INVESTIMENTO","ERRO - VERIFICAR"))))</f>
        <v/>
      </c>
      <c r="T393" s="30" t="str">
        <f>IF(SUM(U393:Y393)=0,"",SUM(U393:Y393))</f>
        <v/>
      </c>
      <c r="U393" s="37"/>
      <c r="W393" s="37"/>
      <c r="X393" s="37"/>
      <c r="Y393" s="37"/>
    </row>
    <row r="394" spans="18:25" x14ac:dyDescent="0.35">
      <c r="R394" s="19" t="str">
        <f t="shared" si="6"/>
        <v/>
      </c>
      <c r="S394" s="19" t="str">
        <f>IF(M394="","",IF(AND(M394&lt;&gt;'Tabelas auxiliares'!$B$241,M394&lt;&gt;'Tabelas auxiliares'!$B$242,M394&lt;&gt;'Tabelas auxiliares'!$C$241,M394&lt;&gt;'Tabelas auxiliares'!$C$242,M394&lt;&gt;'Tabelas auxiliares'!$D$241,M394&lt;&gt;'Tabelas auxiliares'!$D$242),"FOLHA DE PESSOAL",IF(R394='Tabelas auxiliares'!$A$242,"CUSTEIO",IF(R394='Tabelas auxiliares'!$A$241,"INVESTIMENTO","ERRO - VERIFICAR"))))</f>
        <v/>
      </c>
      <c r="T394" s="30" t="str">
        <f>IF(SUM(U394:Y394)=0,"",SUM(U394:Y394))</f>
        <v/>
      </c>
      <c r="U394" s="37"/>
      <c r="W394" s="37"/>
      <c r="X394" s="37"/>
      <c r="Y394" s="37"/>
    </row>
    <row r="395" spans="18:25" x14ac:dyDescent="0.35">
      <c r="R395" s="19" t="str">
        <f t="shared" si="6"/>
        <v/>
      </c>
      <c r="S395" s="19" t="str">
        <f>IF(M395="","",IF(AND(M395&lt;&gt;'Tabelas auxiliares'!$B$241,M395&lt;&gt;'Tabelas auxiliares'!$B$242,M395&lt;&gt;'Tabelas auxiliares'!$C$241,M395&lt;&gt;'Tabelas auxiliares'!$C$242,M395&lt;&gt;'Tabelas auxiliares'!$D$241,M395&lt;&gt;'Tabelas auxiliares'!$D$242),"FOLHA DE PESSOAL",IF(R395='Tabelas auxiliares'!$A$242,"CUSTEIO",IF(R395='Tabelas auxiliares'!$A$241,"INVESTIMENTO","ERRO - VERIFICAR"))))</f>
        <v/>
      </c>
      <c r="T395" s="30" t="str">
        <f>IF(SUM(U395:Y395)=0,"",SUM(U395:Y395))</f>
        <v/>
      </c>
      <c r="U395" s="37"/>
      <c r="W395" s="37"/>
      <c r="X395" s="37"/>
      <c r="Y395" s="37"/>
    </row>
    <row r="396" spans="18:25" x14ac:dyDescent="0.35">
      <c r="R396" s="19" t="str">
        <f t="shared" si="6"/>
        <v/>
      </c>
      <c r="S396" s="19" t="str">
        <f>IF(M396="","",IF(AND(M396&lt;&gt;'Tabelas auxiliares'!$B$241,M396&lt;&gt;'Tabelas auxiliares'!$B$242,M396&lt;&gt;'Tabelas auxiliares'!$C$241,M396&lt;&gt;'Tabelas auxiliares'!$C$242,M396&lt;&gt;'Tabelas auxiliares'!$D$241,M396&lt;&gt;'Tabelas auxiliares'!$D$242),"FOLHA DE PESSOAL",IF(R396='Tabelas auxiliares'!$A$242,"CUSTEIO",IF(R396='Tabelas auxiliares'!$A$241,"INVESTIMENTO","ERRO - VERIFICAR"))))</f>
        <v/>
      </c>
      <c r="T396" s="30" t="str">
        <f>IF(SUM(U396:Y396)=0,"",SUM(U396:Y396))</f>
        <v/>
      </c>
      <c r="U396" s="37"/>
      <c r="W396" s="37"/>
      <c r="X396" s="37"/>
      <c r="Y396" s="37"/>
    </row>
    <row r="397" spans="18:25" x14ac:dyDescent="0.35">
      <c r="R397" s="19" t="str">
        <f t="shared" si="6"/>
        <v/>
      </c>
      <c r="S397" s="19" t="str">
        <f>IF(M397="","",IF(AND(M397&lt;&gt;'Tabelas auxiliares'!$B$241,M397&lt;&gt;'Tabelas auxiliares'!$B$242,M397&lt;&gt;'Tabelas auxiliares'!$C$241,M397&lt;&gt;'Tabelas auxiliares'!$C$242,M397&lt;&gt;'Tabelas auxiliares'!$D$241,M397&lt;&gt;'Tabelas auxiliares'!$D$242),"FOLHA DE PESSOAL",IF(R397='Tabelas auxiliares'!$A$242,"CUSTEIO",IF(R397='Tabelas auxiliares'!$A$241,"INVESTIMENTO","ERRO - VERIFICAR"))))</f>
        <v/>
      </c>
      <c r="T397" s="30" t="str">
        <f>IF(SUM(U397:Y397)=0,"",SUM(U397:Y397))</f>
        <v/>
      </c>
      <c r="U397" s="37"/>
      <c r="W397" s="37"/>
      <c r="X397" s="37"/>
      <c r="Y397" s="37"/>
    </row>
    <row r="398" spans="18:25" x14ac:dyDescent="0.35">
      <c r="R398" s="19" t="str">
        <f t="shared" si="6"/>
        <v/>
      </c>
      <c r="S398" s="19" t="str">
        <f>IF(M398="","",IF(AND(M398&lt;&gt;'Tabelas auxiliares'!$B$241,M398&lt;&gt;'Tabelas auxiliares'!$B$242,M398&lt;&gt;'Tabelas auxiliares'!$C$241,M398&lt;&gt;'Tabelas auxiliares'!$C$242,M398&lt;&gt;'Tabelas auxiliares'!$D$241,M398&lt;&gt;'Tabelas auxiliares'!$D$242),"FOLHA DE PESSOAL",IF(R398='Tabelas auxiliares'!$A$242,"CUSTEIO",IF(R398='Tabelas auxiliares'!$A$241,"INVESTIMENTO","ERRO - VERIFICAR"))))</f>
        <v/>
      </c>
      <c r="T398" s="30" t="str">
        <f>IF(SUM(U398:Y398)=0,"",SUM(U398:Y398))</f>
        <v/>
      </c>
      <c r="U398" s="37"/>
      <c r="W398" s="37"/>
      <c r="X398" s="37"/>
      <c r="Y398" s="37"/>
    </row>
    <row r="399" spans="18:25" x14ac:dyDescent="0.35">
      <c r="R399" s="19" t="str">
        <f t="shared" si="6"/>
        <v/>
      </c>
      <c r="S399" s="19" t="str">
        <f>IF(M399="","",IF(AND(M399&lt;&gt;'Tabelas auxiliares'!$B$241,M399&lt;&gt;'Tabelas auxiliares'!$B$242,M399&lt;&gt;'Tabelas auxiliares'!$C$241,M399&lt;&gt;'Tabelas auxiliares'!$C$242,M399&lt;&gt;'Tabelas auxiliares'!$D$241,M399&lt;&gt;'Tabelas auxiliares'!$D$242),"FOLHA DE PESSOAL",IF(R399='Tabelas auxiliares'!$A$242,"CUSTEIO",IF(R399='Tabelas auxiliares'!$A$241,"INVESTIMENTO","ERRO - VERIFICAR"))))</f>
        <v/>
      </c>
      <c r="T399" s="30" t="str">
        <f>IF(SUM(U399:Y399)=0,"",SUM(U399:Y399))</f>
        <v/>
      </c>
      <c r="U399" s="37"/>
      <c r="W399" s="37"/>
      <c r="X399" s="37"/>
      <c r="Y399" s="37"/>
    </row>
    <row r="400" spans="18:25" x14ac:dyDescent="0.35">
      <c r="R400" s="19" t="str">
        <f t="shared" si="6"/>
        <v/>
      </c>
      <c r="S400" s="19" t="str">
        <f>IF(M400="","",IF(AND(M400&lt;&gt;'Tabelas auxiliares'!$B$241,M400&lt;&gt;'Tabelas auxiliares'!$B$242,M400&lt;&gt;'Tabelas auxiliares'!$C$241,M400&lt;&gt;'Tabelas auxiliares'!$C$242,M400&lt;&gt;'Tabelas auxiliares'!$D$241,M400&lt;&gt;'Tabelas auxiliares'!$D$242),"FOLHA DE PESSOAL",IF(R400='Tabelas auxiliares'!$A$242,"CUSTEIO",IF(R400='Tabelas auxiliares'!$A$241,"INVESTIMENTO","ERRO - VERIFICAR"))))</f>
        <v/>
      </c>
      <c r="T400" s="30" t="str">
        <f>IF(SUM(U400:Y400)=0,"",SUM(U400:Y400))</f>
        <v/>
      </c>
      <c r="U400" s="37"/>
      <c r="W400" s="37"/>
      <c r="X400" s="37"/>
      <c r="Y400" s="37"/>
    </row>
    <row r="401" spans="18:25" x14ac:dyDescent="0.35">
      <c r="R401" s="19" t="str">
        <f t="shared" si="6"/>
        <v/>
      </c>
      <c r="S401" s="19" t="str">
        <f>IF(M401="","",IF(AND(M401&lt;&gt;'Tabelas auxiliares'!$B$241,M401&lt;&gt;'Tabelas auxiliares'!$B$242,M401&lt;&gt;'Tabelas auxiliares'!$C$241,M401&lt;&gt;'Tabelas auxiliares'!$C$242,M401&lt;&gt;'Tabelas auxiliares'!$D$241,M401&lt;&gt;'Tabelas auxiliares'!$D$242),"FOLHA DE PESSOAL",IF(R401='Tabelas auxiliares'!$A$242,"CUSTEIO",IF(R401='Tabelas auxiliares'!$A$241,"INVESTIMENTO","ERRO - VERIFICAR"))))</f>
        <v/>
      </c>
      <c r="T401" s="30" t="str">
        <f t="shared" ref="T388:T451" si="7">IF(SUM(U401:Y401)=0,"",SUM(U401:Y401))</f>
        <v/>
      </c>
      <c r="U401" s="37"/>
      <c r="V401" s="37"/>
      <c r="W401" s="37"/>
      <c r="X401" s="37"/>
      <c r="Y401" s="37"/>
    </row>
    <row r="402" spans="18:25" x14ac:dyDescent="0.35">
      <c r="R402" s="19" t="str">
        <f t="shared" si="6"/>
        <v/>
      </c>
      <c r="S402" s="19" t="str">
        <f>IF(M402="","",IF(AND(M402&lt;&gt;'Tabelas auxiliares'!$B$241,M402&lt;&gt;'Tabelas auxiliares'!$B$242,M402&lt;&gt;'Tabelas auxiliares'!$C$241,M402&lt;&gt;'Tabelas auxiliares'!$C$242,M402&lt;&gt;'Tabelas auxiliares'!$D$241,M402&lt;&gt;'Tabelas auxiliares'!$D$242),"FOLHA DE PESSOAL",IF(R402='Tabelas auxiliares'!$A$242,"CUSTEIO",IF(R402='Tabelas auxiliares'!$A$241,"INVESTIMENTO","ERRO - VERIFICAR"))))</f>
        <v/>
      </c>
      <c r="T402" s="30" t="str">
        <f t="shared" si="7"/>
        <v/>
      </c>
      <c r="U402" s="37"/>
      <c r="V402" s="37"/>
      <c r="W402" s="37"/>
      <c r="X402" s="37"/>
      <c r="Y402" s="37"/>
    </row>
    <row r="403" spans="18:25" x14ac:dyDescent="0.35">
      <c r="R403" s="19" t="str">
        <f t="shared" si="6"/>
        <v/>
      </c>
      <c r="S403" s="19" t="str">
        <f>IF(M403="","",IF(AND(M403&lt;&gt;'Tabelas auxiliares'!$B$241,M403&lt;&gt;'Tabelas auxiliares'!$B$242,M403&lt;&gt;'Tabelas auxiliares'!$C$241,M403&lt;&gt;'Tabelas auxiliares'!$C$242,M403&lt;&gt;'Tabelas auxiliares'!$D$241,M403&lt;&gt;'Tabelas auxiliares'!$D$242),"FOLHA DE PESSOAL",IF(R403='Tabelas auxiliares'!$A$242,"CUSTEIO",IF(R403='Tabelas auxiliares'!$A$241,"INVESTIMENTO","ERRO - VERIFICAR"))))</f>
        <v/>
      </c>
      <c r="T403" s="30" t="str">
        <f t="shared" si="7"/>
        <v/>
      </c>
      <c r="U403" s="37"/>
      <c r="V403" s="37"/>
      <c r="W403" s="37"/>
      <c r="X403" s="37"/>
      <c r="Y403" s="37"/>
    </row>
    <row r="404" spans="18:25" x14ac:dyDescent="0.35">
      <c r="R404" s="19" t="str">
        <f t="shared" si="6"/>
        <v/>
      </c>
      <c r="S404" s="19" t="str">
        <f>IF(M404="","",IF(AND(M404&lt;&gt;'Tabelas auxiliares'!$B$241,M404&lt;&gt;'Tabelas auxiliares'!$B$242,M404&lt;&gt;'Tabelas auxiliares'!$C$241,M404&lt;&gt;'Tabelas auxiliares'!$C$242,M404&lt;&gt;'Tabelas auxiliares'!$D$241,M404&lt;&gt;'Tabelas auxiliares'!$D$242),"FOLHA DE PESSOAL",IF(R404='Tabelas auxiliares'!$A$242,"CUSTEIO",IF(R404='Tabelas auxiliares'!$A$241,"INVESTIMENTO","ERRO - VERIFICAR"))))</f>
        <v/>
      </c>
      <c r="T404" s="30" t="str">
        <f t="shared" si="7"/>
        <v/>
      </c>
      <c r="U404" s="37"/>
      <c r="V404" s="37"/>
      <c r="W404" s="37"/>
      <c r="X404" s="37"/>
      <c r="Y404" s="37"/>
    </row>
    <row r="405" spans="18:25" x14ac:dyDescent="0.35">
      <c r="R405" s="19" t="str">
        <f t="shared" si="6"/>
        <v/>
      </c>
      <c r="S405" s="19" t="str">
        <f>IF(M405="","",IF(AND(M405&lt;&gt;'Tabelas auxiliares'!$B$241,M405&lt;&gt;'Tabelas auxiliares'!$B$242,M405&lt;&gt;'Tabelas auxiliares'!$C$241,M405&lt;&gt;'Tabelas auxiliares'!$C$242,M405&lt;&gt;'Tabelas auxiliares'!$D$241,M405&lt;&gt;'Tabelas auxiliares'!$D$242),"FOLHA DE PESSOAL",IF(R405='Tabelas auxiliares'!$A$242,"CUSTEIO",IF(R405='Tabelas auxiliares'!$A$241,"INVESTIMENTO","ERRO - VERIFICAR"))))</f>
        <v/>
      </c>
      <c r="T405" s="30" t="str">
        <f t="shared" si="7"/>
        <v/>
      </c>
      <c r="U405" s="37"/>
      <c r="V405" s="37"/>
      <c r="W405" s="37"/>
      <c r="X405" s="37"/>
      <c r="Y405" s="37"/>
    </row>
    <row r="406" spans="18:25" x14ac:dyDescent="0.35">
      <c r="R406" s="19" t="str">
        <f t="shared" si="6"/>
        <v/>
      </c>
      <c r="S406" s="19" t="str">
        <f>IF(M406="","",IF(AND(M406&lt;&gt;'Tabelas auxiliares'!$B$241,M406&lt;&gt;'Tabelas auxiliares'!$B$242,M406&lt;&gt;'Tabelas auxiliares'!$C$241,M406&lt;&gt;'Tabelas auxiliares'!$C$242,M406&lt;&gt;'Tabelas auxiliares'!$D$241,M406&lt;&gt;'Tabelas auxiliares'!$D$242),"FOLHA DE PESSOAL",IF(R406='Tabelas auxiliares'!$A$242,"CUSTEIO",IF(R406='Tabelas auxiliares'!$A$241,"INVESTIMENTO","ERRO - VERIFICAR"))))</f>
        <v/>
      </c>
      <c r="T406" s="30" t="str">
        <f t="shared" si="7"/>
        <v/>
      </c>
      <c r="U406" s="37"/>
      <c r="V406" s="37"/>
      <c r="W406" s="37"/>
      <c r="X406" s="37"/>
      <c r="Y406" s="37"/>
    </row>
    <row r="407" spans="18:25" x14ac:dyDescent="0.35">
      <c r="R407" s="19" t="str">
        <f t="shared" si="6"/>
        <v/>
      </c>
      <c r="S407" s="19" t="str">
        <f>IF(M407="","",IF(AND(M407&lt;&gt;'Tabelas auxiliares'!$B$241,M407&lt;&gt;'Tabelas auxiliares'!$B$242,M407&lt;&gt;'Tabelas auxiliares'!$C$241,M407&lt;&gt;'Tabelas auxiliares'!$C$242,M407&lt;&gt;'Tabelas auxiliares'!$D$241,M407&lt;&gt;'Tabelas auxiliares'!$D$242),"FOLHA DE PESSOAL",IF(R407='Tabelas auxiliares'!$A$242,"CUSTEIO",IF(R407='Tabelas auxiliares'!$A$241,"INVESTIMENTO","ERRO - VERIFICAR"))))</f>
        <v/>
      </c>
      <c r="T407" s="30" t="str">
        <f t="shared" si="7"/>
        <v/>
      </c>
      <c r="U407" s="37"/>
      <c r="V407" s="37"/>
      <c r="W407" s="37"/>
      <c r="X407" s="37"/>
      <c r="Y407" s="37"/>
    </row>
    <row r="408" spans="18:25" x14ac:dyDescent="0.35">
      <c r="R408" s="19" t="str">
        <f t="shared" si="6"/>
        <v/>
      </c>
      <c r="S408" s="19" t="str">
        <f>IF(M408="","",IF(AND(M408&lt;&gt;'Tabelas auxiliares'!$B$241,M408&lt;&gt;'Tabelas auxiliares'!$B$242,M408&lt;&gt;'Tabelas auxiliares'!$C$241,M408&lt;&gt;'Tabelas auxiliares'!$C$242,M408&lt;&gt;'Tabelas auxiliares'!$D$241,M408&lt;&gt;'Tabelas auxiliares'!$D$242),"FOLHA DE PESSOAL",IF(R408='Tabelas auxiliares'!$A$242,"CUSTEIO",IF(R408='Tabelas auxiliares'!$A$241,"INVESTIMENTO","ERRO - VERIFICAR"))))</f>
        <v/>
      </c>
      <c r="T408" s="30" t="str">
        <f t="shared" si="7"/>
        <v/>
      </c>
      <c r="U408" s="37"/>
      <c r="V408" s="37"/>
      <c r="W408" s="37"/>
      <c r="X408" s="37"/>
      <c r="Y408" s="37"/>
    </row>
    <row r="409" spans="18:25" x14ac:dyDescent="0.35">
      <c r="R409" s="19" t="str">
        <f t="shared" si="6"/>
        <v/>
      </c>
      <c r="S409" s="19" t="str">
        <f>IF(M409="","",IF(AND(M409&lt;&gt;'Tabelas auxiliares'!$B$241,M409&lt;&gt;'Tabelas auxiliares'!$B$242,M409&lt;&gt;'Tabelas auxiliares'!$C$241,M409&lt;&gt;'Tabelas auxiliares'!$C$242,M409&lt;&gt;'Tabelas auxiliares'!$D$241,M409&lt;&gt;'Tabelas auxiliares'!$D$242),"FOLHA DE PESSOAL",IF(R409='Tabelas auxiliares'!$A$242,"CUSTEIO",IF(R409='Tabelas auxiliares'!$A$241,"INVESTIMENTO","ERRO - VERIFICAR"))))</f>
        <v/>
      </c>
      <c r="T409" s="30" t="str">
        <f t="shared" si="7"/>
        <v/>
      </c>
      <c r="U409" s="37"/>
      <c r="V409" s="37"/>
      <c r="W409" s="37"/>
      <c r="X409" s="37"/>
      <c r="Y409" s="37"/>
    </row>
    <row r="410" spans="18:25" x14ac:dyDescent="0.35">
      <c r="R410" s="19" t="str">
        <f t="shared" si="6"/>
        <v/>
      </c>
      <c r="S410" s="19" t="str">
        <f>IF(M410="","",IF(AND(M410&lt;&gt;'Tabelas auxiliares'!$B$241,M410&lt;&gt;'Tabelas auxiliares'!$B$242,M410&lt;&gt;'Tabelas auxiliares'!$C$241,M410&lt;&gt;'Tabelas auxiliares'!$C$242,M410&lt;&gt;'Tabelas auxiliares'!$D$241,M410&lt;&gt;'Tabelas auxiliares'!$D$242),"FOLHA DE PESSOAL",IF(R410='Tabelas auxiliares'!$A$242,"CUSTEIO",IF(R410='Tabelas auxiliares'!$A$241,"INVESTIMENTO","ERRO - VERIFICAR"))))</f>
        <v/>
      </c>
      <c r="T410" s="30" t="str">
        <f t="shared" si="7"/>
        <v/>
      </c>
      <c r="U410" s="37"/>
      <c r="V410" s="37"/>
      <c r="W410" s="37"/>
      <c r="X410" s="37"/>
      <c r="Y410" s="37"/>
    </row>
    <row r="411" spans="18:25" x14ac:dyDescent="0.35">
      <c r="R411" s="19" t="str">
        <f t="shared" si="6"/>
        <v/>
      </c>
      <c r="S411" s="19" t="str">
        <f>IF(M411="","",IF(AND(M411&lt;&gt;'Tabelas auxiliares'!$B$241,M411&lt;&gt;'Tabelas auxiliares'!$B$242,M411&lt;&gt;'Tabelas auxiliares'!$C$241,M411&lt;&gt;'Tabelas auxiliares'!$C$242,M411&lt;&gt;'Tabelas auxiliares'!$D$241,M411&lt;&gt;'Tabelas auxiliares'!$D$242),"FOLHA DE PESSOAL",IF(R411='Tabelas auxiliares'!$A$242,"CUSTEIO",IF(R411='Tabelas auxiliares'!$A$241,"INVESTIMENTO","ERRO - VERIFICAR"))))</f>
        <v/>
      </c>
      <c r="T411" s="30" t="str">
        <f t="shared" si="7"/>
        <v/>
      </c>
      <c r="U411" s="37"/>
      <c r="V411" s="37"/>
      <c r="W411" s="37"/>
      <c r="X411" s="37"/>
      <c r="Y411" s="37"/>
    </row>
    <row r="412" spans="18:25" x14ac:dyDescent="0.35">
      <c r="R412" s="19" t="str">
        <f t="shared" si="6"/>
        <v/>
      </c>
      <c r="S412" s="19" t="str">
        <f>IF(M412="","",IF(AND(M412&lt;&gt;'Tabelas auxiliares'!$B$241,M412&lt;&gt;'Tabelas auxiliares'!$B$242,M412&lt;&gt;'Tabelas auxiliares'!$C$241,M412&lt;&gt;'Tabelas auxiliares'!$C$242,M412&lt;&gt;'Tabelas auxiliares'!$D$241,M412&lt;&gt;'Tabelas auxiliares'!$D$242),"FOLHA DE PESSOAL",IF(R412='Tabelas auxiliares'!$A$242,"CUSTEIO",IF(R412='Tabelas auxiliares'!$A$241,"INVESTIMENTO","ERRO - VERIFICAR"))))</f>
        <v/>
      </c>
      <c r="T412" s="30" t="str">
        <f t="shared" si="7"/>
        <v/>
      </c>
      <c r="U412" s="37"/>
      <c r="V412" s="37"/>
      <c r="W412" s="37"/>
      <c r="X412" s="37"/>
      <c r="Y412" s="37"/>
    </row>
    <row r="413" spans="18:25" x14ac:dyDescent="0.35">
      <c r="R413" s="19" t="str">
        <f t="shared" si="6"/>
        <v/>
      </c>
      <c r="S413" s="19" t="str">
        <f>IF(M413="","",IF(AND(M413&lt;&gt;'Tabelas auxiliares'!$B$241,M413&lt;&gt;'Tabelas auxiliares'!$B$242,M413&lt;&gt;'Tabelas auxiliares'!$C$241,M413&lt;&gt;'Tabelas auxiliares'!$C$242,M413&lt;&gt;'Tabelas auxiliares'!$D$241,M413&lt;&gt;'Tabelas auxiliares'!$D$242),"FOLHA DE PESSOAL",IF(R413='Tabelas auxiliares'!$A$242,"CUSTEIO",IF(R413='Tabelas auxiliares'!$A$241,"INVESTIMENTO","ERRO - VERIFICAR"))))</f>
        <v/>
      </c>
      <c r="T413" s="30" t="str">
        <f t="shared" si="7"/>
        <v/>
      </c>
      <c r="U413" s="37"/>
      <c r="V413" s="37"/>
      <c r="W413" s="37"/>
      <c r="X413" s="37"/>
      <c r="Y413" s="37"/>
    </row>
    <row r="414" spans="18:25" x14ac:dyDescent="0.35">
      <c r="R414" s="19" t="str">
        <f t="shared" si="6"/>
        <v/>
      </c>
      <c r="S414" s="19" t="str">
        <f>IF(M414="","",IF(AND(M414&lt;&gt;'Tabelas auxiliares'!$B$241,M414&lt;&gt;'Tabelas auxiliares'!$B$242,M414&lt;&gt;'Tabelas auxiliares'!$C$241,M414&lt;&gt;'Tabelas auxiliares'!$C$242,M414&lt;&gt;'Tabelas auxiliares'!$D$241,M414&lt;&gt;'Tabelas auxiliares'!$D$242),"FOLHA DE PESSOAL",IF(R414='Tabelas auxiliares'!$A$242,"CUSTEIO",IF(R414='Tabelas auxiliares'!$A$241,"INVESTIMENTO","ERRO - VERIFICAR"))))</f>
        <v/>
      </c>
      <c r="T414" s="30" t="str">
        <f t="shared" si="7"/>
        <v/>
      </c>
      <c r="U414" s="37"/>
      <c r="V414" s="37"/>
      <c r="W414" s="37"/>
      <c r="X414" s="37"/>
      <c r="Y414" s="37"/>
    </row>
    <row r="415" spans="18:25" x14ac:dyDescent="0.35">
      <c r="R415" s="19" t="str">
        <f t="shared" si="6"/>
        <v/>
      </c>
      <c r="S415" s="19" t="str">
        <f>IF(M415="","",IF(AND(M415&lt;&gt;'Tabelas auxiliares'!$B$241,M415&lt;&gt;'Tabelas auxiliares'!$B$242,M415&lt;&gt;'Tabelas auxiliares'!$C$241,M415&lt;&gt;'Tabelas auxiliares'!$C$242,M415&lt;&gt;'Tabelas auxiliares'!$D$241,M415&lt;&gt;'Tabelas auxiliares'!$D$242),"FOLHA DE PESSOAL",IF(R415='Tabelas auxiliares'!$A$242,"CUSTEIO",IF(R415='Tabelas auxiliares'!$A$241,"INVESTIMENTO","ERRO - VERIFICAR"))))</f>
        <v/>
      </c>
      <c r="T415" s="30" t="str">
        <f t="shared" si="7"/>
        <v/>
      </c>
      <c r="U415" s="37"/>
      <c r="V415" s="37"/>
      <c r="W415" s="37"/>
      <c r="X415" s="37"/>
      <c r="Y415" s="37"/>
    </row>
    <row r="416" spans="18:25" x14ac:dyDescent="0.35">
      <c r="R416" s="19" t="str">
        <f t="shared" si="6"/>
        <v/>
      </c>
      <c r="S416" s="19" t="str">
        <f>IF(M416="","",IF(AND(M416&lt;&gt;'Tabelas auxiliares'!$B$241,M416&lt;&gt;'Tabelas auxiliares'!$B$242,M416&lt;&gt;'Tabelas auxiliares'!$C$241,M416&lt;&gt;'Tabelas auxiliares'!$C$242,M416&lt;&gt;'Tabelas auxiliares'!$D$241,M416&lt;&gt;'Tabelas auxiliares'!$D$242),"FOLHA DE PESSOAL",IF(R416='Tabelas auxiliares'!$A$242,"CUSTEIO",IF(R416='Tabelas auxiliares'!$A$241,"INVESTIMENTO","ERRO - VERIFICAR"))))</f>
        <v/>
      </c>
      <c r="T416" s="30" t="str">
        <f t="shared" si="7"/>
        <v/>
      </c>
      <c r="U416" s="37"/>
      <c r="V416" s="37"/>
      <c r="W416" s="37"/>
      <c r="X416" s="37"/>
      <c r="Y416" s="37"/>
    </row>
    <row r="417" spans="18:25" x14ac:dyDescent="0.35">
      <c r="R417" s="19" t="str">
        <f t="shared" si="6"/>
        <v/>
      </c>
      <c r="S417" s="19" t="str">
        <f>IF(M417="","",IF(AND(M417&lt;&gt;'Tabelas auxiliares'!$B$241,M417&lt;&gt;'Tabelas auxiliares'!$B$242,M417&lt;&gt;'Tabelas auxiliares'!$C$241,M417&lt;&gt;'Tabelas auxiliares'!$C$242,M417&lt;&gt;'Tabelas auxiliares'!$D$241,M417&lt;&gt;'Tabelas auxiliares'!$D$242),"FOLHA DE PESSOAL",IF(R417='Tabelas auxiliares'!$A$242,"CUSTEIO",IF(R417='Tabelas auxiliares'!$A$241,"INVESTIMENTO","ERRO - VERIFICAR"))))</f>
        <v/>
      </c>
      <c r="T417" s="30" t="str">
        <f t="shared" si="7"/>
        <v/>
      </c>
      <c r="U417" s="37"/>
      <c r="V417" s="37"/>
      <c r="W417" s="37"/>
      <c r="X417" s="37"/>
      <c r="Y417" s="37"/>
    </row>
    <row r="418" spans="18:25" x14ac:dyDescent="0.35">
      <c r="R418" s="19" t="str">
        <f t="shared" si="6"/>
        <v/>
      </c>
      <c r="S418" s="19" t="str">
        <f>IF(M418="","",IF(AND(M418&lt;&gt;'Tabelas auxiliares'!$B$241,M418&lt;&gt;'Tabelas auxiliares'!$B$242,M418&lt;&gt;'Tabelas auxiliares'!$C$241,M418&lt;&gt;'Tabelas auxiliares'!$C$242,M418&lt;&gt;'Tabelas auxiliares'!$D$241,M418&lt;&gt;'Tabelas auxiliares'!$D$242),"FOLHA DE PESSOAL",IF(R418='Tabelas auxiliares'!$A$242,"CUSTEIO",IF(R418='Tabelas auxiliares'!$A$241,"INVESTIMENTO","ERRO - VERIFICAR"))))</f>
        <v/>
      </c>
      <c r="T418" s="30" t="str">
        <f t="shared" si="7"/>
        <v/>
      </c>
      <c r="U418" s="37"/>
      <c r="V418" s="37"/>
      <c r="W418" s="37"/>
      <c r="X418" s="37"/>
      <c r="Y418" s="37"/>
    </row>
    <row r="419" spans="18:25" x14ac:dyDescent="0.35">
      <c r="R419" s="19" t="str">
        <f t="shared" si="6"/>
        <v/>
      </c>
      <c r="S419" s="19" t="str">
        <f>IF(M419="","",IF(AND(M419&lt;&gt;'Tabelas auxiliares'!$B$241,M419&lt;&gt;'Tabelas auxiliares'!$B$242,M419&lt;&gt;'Tabelas auxiliares'!$C$241,M419&lt;&gt;'Tabelas auxiliares'!$C$242,M419&lt;&gt;'Tabelas auxiliares'!$D$241,M419&lt;&gt;'Tabelas auxiliares'!$D$242),"FOLHA DE PESSOAL",IF(R419='Tabelas auxiliares'!$A$242,"CUSTEIO",IF(R419='Tabelas auxiliares'!$A$241,"INVESTIMENTO","ERRO - VERIFICAR"))))</f>
        <v/>
      </c>
      <c r="T419" s="30" t="str">
        <f t="shared" si="7"/>
        <v/>
      </c>
      <c r="U419" s="37"/>
      <c r="V419" s="37"/>
      <c r="W419" s="37"/>
      <c r="X419" s="37"/>
      <c r="Y419" s="37"/>
    </row>
    <row r="420" spans="18:25" x14ac:dyDescent="0.35">
      <c r="R420" s="19" t="str">
        <f t="shared" si="6"/>
        <v/>
      </c>
      <c r="S420" s="19" t="str">
        <f>IF(M420="","",IF(AND(M420&lt;&gt;'Tabelas auxiliares'!$B$241,M420&lt;&gt;'Tabelas auxiliares'!$B$242,M420&lt;&gt;'Tabelas auxiliares'!$C$241,M420&lt;&gt;'Tabelas auxiliares'!$C$242,M420&lt;&gt;'Tabelas auxiliares'!$D$241,M420&lt;&gt;'Tabelas auxiliares'!$D$242),"FOLHA DE PESSOAL",IF(R420='Tabelas auxiliares'!$A$242,"CUSTEIO",IF(R420='Tabelas auxiliares'!$A$241,"INVESTIMENTO","ERRO - VERIFICAR"))))</f>
        <v/>
      </c>
      <c r="T420" s="30" t="str">
        <f t="shared" si="7"/>
        <v/>
      </c>
      <c r="U420" s="37"/>
      <c r="V420" s="37"/>
      <c r="W420" s="37"/>
      <c r="X420" s="37"/>
      <c r="Y420" s="37"/>
    </row>
    <row r="421" spans="18:25" x14ac:dyDescent="0.35">
      <c r="R421" s="19" t="str">
        <f t="shared" si="6"/>
        <v/>
      </c>
      <c r="S421" s="19" t="str">
        <f>IF(M421="","",IF(AND(M421&lt;&gt;'Tabelas auxiliares'!$B$241,M421&lt;&gt;'Tabelas auxiliares'!$B$242,M421&lt;&gt;'Tabelas auxiliares'!$C$241,M421&lt;&gt;'Tabelas auxiliares'!$C$242,M421&lt;&gt;'Tabelas auxiliares'!$D$241,M421&lt;&gt;'Tabelas auxiliares'!$D$242),"FOLHA DE PESSOAL",IF(R421='Tabelas auxiliares'!$A$242,"CUSTEIO",IF(R421='Tabelas auxiliares'!$A$241,"INVESTIMENTO","ERRO - VERIFICAR"))))</f>
        <v/>
      </c>
      <c r="T421" s="30" t="str">
        <f t="shared" si="7"/>
        <v/>
      </c>
      <c r="U421" s="37"/>
      <c r="V421" s="37"/>
      <c r="W421" s="37"/>
      <c r="X421" s="37"/>
      <c r="Y421" s="37"/>
    </row>
    <row r="422" spans="18:25" x14ac:dyDescent="0.35">
      <c r="R422" s="19" t="str">
        <f t="shared" si="6"/>
        <v/>
      </c>
      <c r="S422" s="19" t="str">
        <f>IF(M422="","",IF(AND(M422&lt;&gt;'Tabelas auxiliares'!$B$241,M422&lt;&gt;'Tabelas auxiliares'!$B$242,M422&lt;&gt;'Tabelas auxiliares'!$C$241,M422&lt;&gt;'Tabelas auxiliares'!$C$242,M422&lt;&gt;'Tabelas auxiliares'!$D$241,M422&lt;&gt;'Tabelas auxiliares'!$D$242),"FOLHA DE PESSOAL",IF(R422='Tabelas auxiliares'!$A$242,"CUSTEIO",IF(R422='Tabelas auxiliares'!$A$241,"INVESTIMENTO","ERRO - VERIFICAR"))))</f>
        <v/>
      </c>
      <c r="T422" s="30" t="str">
        <f t="shared" si="7"/>
        <v/>
      </c>
      <c r="U422" s="37"/>
      <c r="V422" s="37"/>
      <c r="W422" s="37"/>
      <c r="X422" s="37"/>
      <c r="Y422" s="37"/>
    </row>
    <row r="423" spans="18:25" x14ac:dyDescent="0.35">
      <c r="R423" s="19" t="str">
        <f t="shared" si="6"/>
        <v/>
      </c>
      <c r="S423" s="19" t="str">
        <f>IF(M423="","",IF(AND(M423&lt;&gt;'Tabelas auxiliares'!$B$241,M423&lt;&gt;'Tabelas auxiliares'!$B$242,M423&lt;&gt;'Tabelas auxiliares'!$C$241,M423&lt;&gt;'Tabelas auxiliares'!$C$242,M423&lt;&gt;'Tabelas auxiliares'!$D$241,M423&lt;&gt;'Tabelas auxiliares'!$D$242),"FOLHA DE PESSOAL",IF(R423='Tabelas auxiliares'!$A$242,"CUSTEIO",IF(R423='Tabelas auxiliares'!$A$241,"INVESTIMENTO","ERRO - VERIFICAR"))))</f>
        <v/>
      </c>
      <c r="T423" s="30" t="str">
        <f t="shared" si="7"/>
        <v/>
      </c>
      <c r="U423" s="37"/>
      <c r="V423" s="37"/>
      <c r="W423" s="37"/>
      <c r="X423" s="37"/>
      <c r="Y423" s="37"/>
    </row>
    <row r="424" spans="18:25" x14ac:dyDescent="0.35">
      <c r="R424" s="19" t="str">
        <f t="shared" si="6"/>
        <v/>
      </c>
      <c r="S424" s="19" t="str">
        <f>IF(M424="","",IF(AND(M424&lt;&gt;'Tabelas auxiliares'!$B$241,M424&lt;&gt;'Tabelas auxiliares'!$B$242,M424&lt;&gt;'Tabelas auxiliares'!$C$241,M424&lt;&gt;'Tabelas auxiliares'!$C$242,M424&lt;&gt;'Tabelas auxiliares'!$D$241,M424&lt;&gt;'Tabelas auxiliares'!$D$242),"FOLHA DE PESSOAL",IF(R424='Tabelas auxiliares'!$A$242,"CUSTEIO",IF(R424='Tabelas auxiliares'!$A$241,"INVESTIMENTO","ERRO - VERIFICAR"))))</f>
        <v/>
      </c>
      <c r="T424" s="30" t="str">
        <f t="shared" si="7"/>
        <v/>
      </c>
      <c r="U424" s="37"/>
      <c r="V424" s="37"/>
      <c r="W424" s="37"/>
      <c r="X424" s="37"/>
      <c r="Y424" s="37"/>
    </row>
    <row r="425" spans="18:25" x14ac:dyDescent="0.35">
      <c r="R425" s="19" t="str">
        <f t="shared" si="6"/>
        <v/>
      </c>
      <c r="S425" s="19" t="str">
        <f>IF(M425="","",IF(AND(M425&lt;&gt;'Tabelas auxiliares'!$B$241,M425&lt;&gt;'Tabelas auxiliares'!$B$242,M425&lt;&gt;'Tabelas auxiliares'!$C$241,M425&lt;&gt;'Tabelas auxiliares'!$C$242,M425&lt;&gt;'Tabelas auxiliares'!$D$241,M425&lt;&gt;'Tabelas auxiliares'!$D$242),"FOLHA DE PESSOAL",IF(R425='Tabelas auxiliares'!$A$242,"CUSTEIO",IF(R425='Tabelas auxiliares'!$A$241,"INVESTIMENTO","ERRO - VERIFICAR"))))</f>
        <v/>
      </c>
      <c r="T425" s="30" t="str">
        <f t="shared" si="7"/>
        <v/>
      </c>
      <c r="U425" s="37"/>
      <c r="V425" s="37"/>
      <c r="W425" s="37"/>
      <c r="X425" s="37"/>
      <c r="Y425" s="37"/>
    </row>
    <row r="426" spans="18:25" x14ac:dyDescent="0.35">
      <c r="R426" s="19" t="str">
        <f t="shared" si="6"/>
        <v/>
      </c>
      <c r="S426" s="19" t="str">
        <f>IF(M426="","",IF(AND(M426&lt;&gt;'Tabelas auxiliares'!$B$241,M426&lt;&gt;'Tabelas auxiliares'!$B$242,M426&lt;&gt;'Tabelas auxiliares'!$C$241,M426&lt;&gt;'Tabelas auxiliares'!$C$242,M426&lt;&gt;'Tabelas auxiliares'!$D$241,M426&lt;&gt;'Tabelas auxiliares'!$D$242),"FOLHA DE PESSOAL",IF(R426='Tabelas auxiliares'!$A$242,"CUSTEIO",IF(R426='Tabelas auxiliares'!$A$241,"INVESTIMENTO","ERRO - VERIFICAR"))))</f>
        <v/>
      </c>
      <c r="T426" s="30" t="str">
        <f t="shared" si="7"/>
        <v/>
      </c>
      <c r="U426" s="37"/>
      <c r="V426" s="37"/>
      <c r="W426" s="37"/>
      <c r="X426" s="37"/>
      <c r="Y426" s="37"/>
    </row>
    <row r="427" spans="18:25" x14ac:dyDescent="0.35">
      <c r="R427" s="19" t="str">
        <f t="shared" si="6"/>
        <v/>
      </c>
      <c r="S427" s="19" t="str">
        <f>IF(M427="","",IF(AND(M427&lt;&gt;'Tabelas auxiliares'!$B$241,M427&lt;&gt;'Tabelas auxiliares'!$B$242,M427&lt;&gt;'Tabelas auxiliares'!$C$241,M427&lt;&gt;'Tabelas auxiliares'!$C$242,M427&lt;&gt;'Tabelas auxiliares'!$D$241,M427&lt;&gt;'Tabelas auxiliares'!$D$242),"FOLHA DE PESSOAL",IF(R427='Tabelas auxiliares'!$A$242,"CUSTEIO",IF(R427='Tabelas auxiliares'!$A$241,"INVESTIMENTO","ERRO - VERIFICAR"))))</f>
        <v/>
      </c>
      <c r="T427" s="30" t="str">
        <f t="shared" si="7"/>
        <v/>
      </c>
      <c r="U427" s="37"/>
      <c r="V427" s="37"/>
      <c r="W427" s="37"/>
      <c r="X427" s="37"/>
      <c r="Y427" s="37"/>
    </row>
    <row r="428" spans="18:25" x14ac:dyDescent="0.35">
      <c r="R428" s="19" t="str">
        <f t="shared" si="6"/>
        <v/>
      </c>
      <c r="S428" s="19" t="str">
        <f>IF(M428="","",IF(AND(M428&lt;&gt;'Tabelas auxiliares'!$B$241,M428&lt;&gt;'Tabelas auxiliares'!$B$242,M428&lt;&gt;'Tabelas auxiliares'!$C$241,M428&lt;&gt;'Tabelas auxiliares'!$C$242,M428&lt;&gt;'Tabelas auxiliares'!$D$241,M428&lt;&gt;'Tabelas auxiliares'!$D$242),"FOLHA DE PESSOAL",IF(R428='Tabelas auxiliares'!$A$242,"CUSTEIO",IF(R428='Tabelas auxiliares'!$A$241,"INVESTIMENTO","ERRO - VERIFICAR"))))</f>
        <v/>
      </c>
      <c r="T428" s="30" t="str">
        <f t="shared" si="7"/>
        <v/>
      </c>
      <c r="U428" s="37"/>
      <c r="V428" s="37"/>
      <c r="W428" s="37"/>
      <c r="X428" s="37"/>
      <c r="Y428" s="37"/>
    </row>
    <row r="429" spans="18:25" x14ac:dyDescent="0.35">
      <c r="R429" s="19" t="str">
        <f t="shared" si="6"/>
        <v/>
      </c>
      <c r="S429" s="19" t="str">
        <f>IF(M429="","",IF(AND(M429&lt;&gt;'Tabelas auxiliares'!$B$241,M429&lt;&gt;'Tabelas auxiliares'!$B$242,M429&lt;&gt;'Tabelas auxiliares'!$C$241,M429&lt;&gt;'Tabelas auxiliares'!$C$242,M429&lt;&gt;'Tabelas auxiliares'!$D$241,M429&lt;&gt;'Tabelas auxiliares'!$D$242),"FOLHA DE PESSOAL",IF(R429='Tabelas auxiliares'!$A$242,"CUSTEIO",IF(R429='Tabelas auxiliares'!$A$241,"INVESTIMENTO","ERRO - VERIFICAR"))))</f>
        <v/>
      </c>
      <c r="T429" s="30" t="str">
        <f t="shared" si="7"/>
        <v/>
      </c>
      <c r="U429" s="37"/>
      <c r="V429" s="37"/>
      <c r="W429" s="37"/>
      <c r="X429" s="37"/>
      <c r="Y429" s="37"/>
    </row>
    <row r="430" spans="18:25" x14ac:dyDescent="0.35">
      <c r="R430" s="19" t="str">
        <f t="shared" si="6"/>
        <v/>
      </c>
      <c r="S430" s="19" t="str">
        <f>IF(M430="","",IF(AND(M430&lt;&gt;'Tabelas auxiliares'!$B$241,M430&lt;&gt;'Tabelas auxiliares'!$B$242,M430&lt;&gt;'Tabelas auxiliares'!$C$241,M430&lt;&gt;'Tabelas auxiliares'!$C$242,M430&lt;&gt;'Tabelas auxiliares'!$D$241,M430&lt;&gt;'Tabelas auxiliares'!$D$242),"FOLHA DE PESSOAL",IF(R430='Tabelas auxiliares'!$A$242,"CUSTEIO",IF(R430='Tabelas auxiliares'!$A$241,"INVESTIMENTO","ERRO - VERIFICAR"))))</f>
        <v/>
      </c>
      <c r="T430" s="30" t="str">
        <f t="shared" si="7"/>
        <v/>
      </c>
      <c r="U430" s="37"/>
      <c r="V430" s="37"/>
      <c r="W430" s="37"/>
      <c r="X430" s="37"/>
      <c r="Y430" s="37"/>
    </row>
    <row r="431" spans="18:25" x14ac:dyDescent="0.35">
      <c r="R431" s="19" t="str">
        <f t="shared" si="6"/>
        <v/>
      </c>
      <c r="S431" s="19" t="str">
        <f>IF(M431="","",IF(AND(M431&lt;&gt;'Tabelas auxiliares'!$B$241,M431&lt;&gt;'Tabelas auxiliares'!$B$242,M431&lt;&gt;'Tabelas auxiliares'!$C$241,M431&lt;&gt;'Tabelas auxiliares'!$C$242,M431&lt;&gt;'Tabelas auxiliares'!$D$241,M431&lt;&gt;'Tabelas auxiliares'!$D$242),"FOLHA DE PESSOAL",IF(R431='Tabelas auxiliares'!$A$242,"CUSTEIO",IF(R431='Tabelas auxiliares'!$A$241,"INVESTIMENTO","ERRO - VERIFICAR"))))</f>
        <v/>
      </c>
      <c r="T431" s="30" t="str">
        <f t="shared" si="7"/>
        <v/>
      </c>
      <c r="U431" s="37"/>
      <c r="V431" s="37"/>
      <c r="W431" s="37"/>
      <c r="X431" s="37"/>
      <c r="Y431" s="37"/>
    </row>
    <row r="432" spans="18:25" x14ac:dyDescent="0.35">
      <c r="R432" s="19" t="str">
        <f t="shared" si="6"/>
        <v/>
      </c>
      <c r="S432" s="19" t="str">
        <f>IF(M432="","",IF(AND(M432&lt;&gt;'Tabelas auxiliares'!$B$241,M432&lt;&gt;'Tabelas auxiliares'!$B$242,M432&lt;&gt;'Tabelas auxiliares'!$C$241,M432&lt;&gt;'Tabelas auxiliares'!$C$242,M432&lt;&gt;'Tabelas auxiliares'!$D$241,M432&lt;&gt;'Tabelas auxiliares'!$D$242),"FOLHA DE PESSOAL",IF(R432='Tabelas auxiliares'!$A$242,"CUSTEIO",IF(R432='Tabelas auxiliares'!$A$241,"INVESTIMENTO","ERRO - VERIFICAR"))))</f>
        <v/>
      </c>
      <c r="T432" s="30" t="str">
        <f t="shared" si="7"/>
        <v/>
      </c>
      <c r="U432" s="37"/>
      <c r="V432" s="37"/>
      <c r="W432" s="37"/>
      <c r="X432" s="37"/>
      <c r="Y432" s="37"/>
    </row>
    <row r="433" spans="18:25" x14ac:dyDescent="0.35">
      <c r="R433" s="19" t="str">
        <f t="shared" si="6"/>
        <v/>
      </c>
      <c r="S433" s="19" t="str">
        <f>IF(M433="","",IF(AND(M433&lt;&gt;'Tabelas auxiliares'!$B$241,M433&lt;&gt;'Tabelas auxiliares'!$B$242,M433&lt;&gt;'Tabelas auxiliares'!$C$241,M433&lt;&gt;'Tabelas auxiliares'!$C$242,M433&lt;&gt;'Tabelas auxiliares'!$D$241,M433&lt;&gt;'Tabelas auxiliares'!$D$242),"FOLHA DE PESSOAL",IF(R433='Tabelas auxiliares'!$A$242,"CUSTEIO",IF(R433='Tabelas auxiliares'!$A$241,"INVESTIMENTO","ERRO - VERIFICAR"))))</f>
        <v/>
      </c>
      <c r="T433" s="30" t="str">
        <f t="shared" si="7"/>
        <v/>
      </c>
      <c r="U433" s="37"/>
      <c r="V433" s="37"/>
      <c r="W433" s="37"/>
      <c r="X433" s="37"/>
      <c r="Y433" s="37"/>
    </row>
    <row r="434" spans="18:25" x14ac:dyDescent="0.35">
      <c r="R434" s="19" t="str">
        <f t="shared" si="6"/>
        <v/>
      </c>
      <c r="S434" s="19" t="str">
        <f>IF(M434="","",IF(AND(M434&lt;&gt;'Tabelas auxiliares'!$B$241,M434&lt;&gt;'Tabelas auxiliares'!$B$242,M434&lt;&gt;'Tabelas auxiliares'!$C$241,M434&lt;&gt;'Tabelas auxiliares'!$C$242,M434&lt;&gt;'Tabelas auxiliares'!$D$241,M434&lt;&gt;'Tabelas auxiliares'!$D$242),"FOLHA DE PESSOAL",IF(R434='Tabelas auxiliares'!$A$242,"CUSTEIO",IF(R434='Tabelas auxiliares'!$A$241,"INVESTIMENTO","ERRO - VERIFICAR"))))</f>
        <v/>
      </c>
      <c r="T434" s="30" t="str">
        <f t="shared" si="7"/>
        <v/>
      </c>
      <c r="U434" s="37"/>
      <c r="V434" s="37"/>
      <c r="W434" s="37"/>
      <c r="X434" s="37"/>
      <c r="Y434" s="37"/>
    </row>
    <row r="435" spans="18:25" x14ac:dyDescent="0.35">
      <c r="R435" s="19" t="str">
        <f t="shared" si="6"/>
        <v/>
      </c>
      <c r="S435" s="19" t="str">
        <f>IF(M435="","",IF(AND(M435&lt;&gt;'Tabelas auxiliares'!$B$241,M435&lt;&gt;'Tabelas auxiliares'!$B$242,M435&lt;&gt;'Tabelas auxiliares'!$C$241,M435&lt;&gt;'Tabelas auxiliares'!$C$242,M435&lt;&gt;'Tabelas auxiliares'!$D$241,M435&lt;&gt;'Tabelas auxiliares'!$D$242),"FOLHA DE PESSOAL",IF(R435='Tabelas auxiliares'!$A$242,"CUSTEIO",IF(R435='Tabelas auxiliares'!$A$241,"INVESTIMENTO","ERRO - VERIFICAR"))))</f>
        <v/>
      </c>
      <c r="T435" s="30" t="str">
        <f t="shared" si="7"/>
        <v/>
      </c>
      <c r="U435" s="37"/>
      <c r="V435" s="37"/>
      <c r="W435" s="37"/>
      <c r="X435" s="37"/>
      <c r="Y435" s="37"/>
    </row>
    <row r="436" spans="18:25" x14ac:dyDescent="0.35">
      <c r="R436" s="19" t="str">
        <f t="shared" si="6"/>
        <v/>
      </c>
      <c r="S436" s="19" t="str">
        <f>IF(M436="","",IF(AND(M436&lt;&gt;'Tabelas auxiliares'!$B$241,M436&lt;&gt;'Tabelas auxiliares'!$B$242,M436&lt;&gt;'Tabelas auxiliares'!$C$241,M436&lt;&gt;'Tabelas auxiliares'!$C$242,M436&lt;&gt;'Tabelas auxiliares'!$D$241,M436&lt;&gt;'Tabelas auxiliares'!$D$242),"FOLHA DE PESSOAL",IF(R436='Tabelas auxiliares'!$A$242,"CUSTEIO",IF(R436='Tabelas auxiliares'!$A$241,"INVESTIMENTO","ERRO - VERIFICAR"))))</f>
        <v/>
      </c>
      <c r="T436" s="30" t="str">
        <f t="shared" si="7"/>
        <v/>
      </c>
      <c r="U436" s="37"/>
      <c r="V436" s="37"/>
      <c r="W436" s="37"/>
      <c r="X436" s="37"/>
      <c r="Y436" s="37"/>
    </row>
    <row r="437" spans="18:25" x14ac:dyDescent="0.35">
      <c r="R437" s="19" t="str">
        <f t="shared" si="6"/>
        <v/>
      </c>
      <c r="S437" s="19" t="str">
        <f>IF(M437="","",IF(AND(M437&lt;&gt;'Tabelas auxiliares'!$B$241,M437&lt;&gt;'Tabelas auxiliares'!$B$242,M437&lt;&gt;'Tabelas auxiliares'!$C$241,M437&lt;&gt;'Tabelas auxiliares'!$C$242,M437&lt;&gt;'Tabelas auxiliares'!$D$241,M437&lt;&gt;'Tabelas auxiliares'!$D$242),"FOLHA DE PESSOAL",IF(R437='Tabelas auxiliares'!$A$242,"CUSTEIO",IF(R437='Tabelas auxiliares'!$A$241,"INVESTIMENTO","ERRO - VERIFICAR"))))</f>
        <v/>
      </c>
      <c r="T437" s="30" t="str">
        <f t="shared" si="7"/>
        <v/>
      </c>
      <c r="U437" s="37"/>
      <c r="V437" s="37"/>
      <c r="W437" s="37"/>
      <c r="X437" s="37"/>
      <c r="Y437" s="37"/>
    </row>
    <row r="438" spans="18:25" x14ac:dyDescent="0.35">
      <c r="R438" s="19" t="str">
        <f t="shared" si="6"/>
        <v/>
      </c>
      <c r="S438" s="19" t="str">
        <f>IF(M438="","",IF(AND(M438&lt;&gt;'Tabelas auxiliares'!$B$241,M438&lt;&gt;'Tabelas auxiliares'!$B$242,M438&lt;&gt;'Tabelas auxiliares'!$C$241,M438&lt;&gt;'Tabelas auxiliares'!$C$242,M438&lt;&gt;'Tabelas auxiliares'!$D$241,M438&lt;&gt;'Tabelas auxiliares'!$D$242),"FOLHA DE PESSOAL",IF(R438='Tabelas auxiliares'!$A$242,"CUSTEIO",IF(R438='Tabelas auxiliares'!$A$241,"INVESTIMENTO","ERRO - VERIFICAR"))))</f>
        <v/>
      </c>
      <c r="T438" s="30" t="str">
        <f t="shared" si="7"/>
        <v/>
      </c>
      <c r="U438" s="37"/>
      <c r="V438" s="37"/>
      <c r="W438" s="37"/>
      <c r="X438" s="37"/>
      <c r="Y438" s="37"/>
    </row>
    <row r="439" spans="18:25" x14ac:dyDescent="0.35">
      <c r="R439" s="19" t="str">
        <f t="shared" si="6"/>
        <v/>
      </c>
      <c r="S439" s="19" t="str">
        <f>IF(M439="","",IF(AND(M439&lt;&gt;'Tabelas auxiliares'!$B$241,M439&lt;&gt;'Tabelas auxiliares'!$B$242,M439&lt;&gt;'Tabelas auxiliares'!$C$241,M439&lt;&gt;'Tabelas auxiliares'!$C$242,M439&lt;&gt;'Tabelas auxiliares'!$D$241,M439&lt;&gt;'Tabelas auxiliares'!$D$242),"FOLHA DE PESSOAL",IF(R439='Tabelas auxiliares'!$A$242,"CUSTEIO",IF(R439='Tabelas auxiliares'!$A$241,"INVESTIMENTO","ERRO - VERIFICAR"))))</f>
        <v/>
      </c>
      <c r="T439" s="30" t="str">
        <f t="shared" si="7"/>
        <v/>
      </c>
      <c r="U439" s="37"/>
      <c r="V439" s="37"/>
      <c r="W439" s="37"/>
      <c r="X439" s="37"/>
      <c r="Y439" s="37"/>
    </row>
    <row r="440" spans="18:25" x14ac:dyDescent="0.35">
      <c r="R440" s="19" t="str">
        <f t="shared" si="6"/>
        <v/>
      </c>
      <c r="S440" s="19" t="str">
        <f>IF(M440="","",IF(AND(M440&lt;&gt;'Tabelas auxiliares'!$B$241,M440&lt;&gt;'Tabelas auxiliares'!$B$242,M440&lt;&gt;'Tabelas auxiliares'!$C$241,M440&lt;&gt;'Tabelas auxiliares'!$C$242,M440&lt;&gt;'Tabelas auxiliares'!$D$241,M440&lt;&gt;'Tabelas auxiliares'!$D$242),"FOLHA DE PESSOAL",IF(R440='Tabelas auxiliares'!$A$242,"CUSTEIO",IF(R440='Tabelas auxiliares'!$A$241,"INVESTIMENTO","ERRO - VERIFICAR"))))</f>
        <v/>
      </c>
      <c r="T440" s="30" t="str">
        <f t="shared" si="7"/>
        <v/>
      </c>
      <c r="U440" s="37"/>
      <c r="V440" s="37"/>
      <c r="W440" s="37"/>
      <c r="X440" s="37"/>
      <c r="Y440" s="37"/>
    </row>
    <row r="441" spans="18:25" x14ac:dyDescent="0.35">
      <c r="R441" s="19" t="str">
        <f t="shared" si="6"/>
        <v/>
      </c>
      <c r="S441" s="19" t="str">
        <f>IF(M441="","",IF(AND(M441&lt;&gt;'Tabelas auxiliares'!$B$241,M441&lt;&gt;'Tabelas auxiliares'!$B$242,M441&lt;&gt;'Tabelas auxiliares'!$C$241,M441&lt;&gt;'Tabelas auxiliares'!$C$242,M441&lt;&gt;'Tabelas auxiliares'!$D$241,M441&lt;&gt;'Tabelas auxiliares'!$D$242),"FOLHA DE PESSOAL",IF(R441='Tabelas auxiliares'!$A$242,"CUSTEIO",IF(R441='Tabelas auxiliares'!$A$241,"INVESTIMENTO","ERRO - VERIFICAR"))))</f>
        <v/>
      </c>
      <c r="T441" s="30" t="str">
        <f t="shared" si="7"/>
        <v/>
      </c>
      <c r="U441" s="37"/>
      <c r="V441" s="37"/>
      <c r="W441" s="37"/>
      <c r="X441" s="37"/>
      <c r="Y441" s="37"/>
    </row>
    <row r="442" spans="18:25" x14ac:dyDescent="0.35">
      <c r="R442" s="19" t="str">
        <f t="shared" si="6"/>
        <v/>
      </c>
      <c r="S442" s="19" t="str">
        <f>IF(M442="","",IF(AND(M442&lt;&gt;'Tabelas auxiliares'!$B$241,M442&lt;&gt;'Tabelas auxiliares'!$B$242,M442&lt;&gt;'Tabelas auxiliares'!$C$241,M442&lt;&gt;'Tabelas auxiliares'!$C$242,M442&lt;&gt;'Tabelas auxiliares'!$D$241,M442&lt;&gt;'Tabelas auxiliares'!$D$242),"FOLHA DE PESSOAL",IF(R442='Tabelas auxiliares'!$A$242,"CUSTEIO",IF(R442='Tabelas auxiliares'!$A$241,"INVESTIMENTO","ERRO - VERIFICAR"))))</f>
        <v/>
      </c>
      <c r="T442" s="30" t="str">
        <f t="shared" si="7"/>
        <v/>
      </c>
      <c r="U442" s="37"/>
      <c r="V442" s="37"/>
      <c r="W442" s="37"/>
      <c r="X442" s="37"/>
      <c r="Y442" s="37"/>
    </row>
    <row r="443" spans="18:25" x14ac:dyDescent="0.35">
      <c r="R443" s="19" t="str">
        <f t="shared" si="6"/>
        <v/>
      </c>
      <c r="S443" s="19" t="str">
        <f>IF(M443="","",IF(AND(M443&lt;&gt;'Tabelas auxiliares'!$B$241,M443&lt;&gt;'Tabelas auxiliares'!$B$242,M443&lt;&gt;'Tabelas auxiliares'!$C$241,M443&lt;&gt;'Tabelas auxiliares'!$C$242,M443&lt;&gt;'Tabelas auxiliares'!$D$241,M443&lt;&gt;'Tabelas auxiliares'!$D$242),"FOLHA DE PESSOAL",IF(R443='Tabelas auxiliares'!$A$242,"CUSTEIO",IF(R443='Tabelas auxiliares'!$A$241,"INVESTIMENTO","ERRO - VERIFICAR"))))</f>
        <v/>
      </c>
      <c r="T443" s="30" t="str">
        <f t="shared" si="7"/>
        <v/>
      </c>
      <c r="U443" s="37"/>
      <c r="V443" s="37"/>
      <c r="W443" s="37"/>
      <c r="X443" s="37"/>
      <c r="Y443" s="37"/>
    </row>
    <row r="444" spans="18:25" x14ac:dyDescent="0.35">
      <c r="R444" s="19" t="str">
        <f t="shared" si="6"/>
        <v/>
      </c>
      <c r="S444" s="19" t="str">
        <f>IF(M444="","",IF(AND(M444&lt;&gt;'Tabelas auxiliares'!$B$241,M444&lt;&gt;'Tabelas auxiliares'!$B$242,M444&lt;&gt;'Tabelas auxiliares'!$C$241,M444&lt;&gt;'Tabelas auxiliares'!$C$242,M444&lt;&gt;'Tabelas auxiliares'!$D$241,M444&lt;&gt;'Tabelas auxiliares'!$D$242),"FOLHA DE PESSOAL",IF(R444='Tabelas auxiliares'!$A$242,"CUSTEIO",IF(R444='Tabelas auxiliares'!$A$241,"INVESTIMENTO","ERRO - VERIFICAR"))))</f>
        <v/>
      </c>
      <c r="T444" s="30" t="str">
        <f t="shared" si="7"/>
        <v/>
      </c>
      <c r="U444" s="37"/>
      <c r="V444" s="37"/>
      <c r="W444" s="37"/>
      <c r="X444" s="37"/>
      <c r="Y444" s="37"/>
    </row>
    <row r="445" spans="18:25" x14ac:dyDescent="0.35">
      <c r="R445" s="19" t="str">
        <f t="shared" si="6"/>
        <v/>
      </c>
      <c r="S445" s="19" t="str">
        <f>IF(M445="","",IF(AND(M445&lt;&gt;'Tabelas auxiliares'!$B$241,M445&lt;&gt;'Tabelas auxiliares'!$B$242,M445&lt;&gt;'Tabelas auxiliares'!$C$241,M445&lt;&gt;'Tabelas auxiliares'!$C$242,M445&lt;&gt;'Tabelas auxiliares'!$D$241,M445&lt;&gt;'Tabelas auxiliares'!$D$242),"FOLHA DE PESSOAL",IF(R445='Tabelas auxiliares'!$A$242,"CUSTEIO",IF(R445='Tabelas auxiliares'!$A$241,"INVESTIMENTO","ERRO - VERIFICAR"))))</f>
        <v/>
      </c>
      <c r="T445" s="30" t="str">
        <f t="shared" si="7"/>
        <v/>
      </c>
      <c r="U445" s="37"/>
      <c r="V445" s="37"/>
      <c r="W445" s="37"/>
      <c r="X445" s="37"/>
      <c r="Y445" s="37"/>
    </row>
    <row r="446" spans="18:25" x14ac:dyDescent="0.35">
      <c r="R446" s="19" t="str">
        <f t="shared" si="6"/>
        <v/>
      </c>
      <c r="S446" s="19" t="str">
        <f>IF(M446="","",IF(AND(M446&lt;&gt;'Tabelas auxiliares'!$B$241,M446&lt;&gt;'Tabelas auxiliares'!$B$242,M446&lt;&gt;'Tabelas auxiliares'!$C$241,M446&lt;&gt;'Tabelas auxiliares'!$C$242,M446&lt;&gt;'Tabelas auxiliares'!$D$241,M446&lt;&gt;'Tabelas auxiliares'!$D$242),"FOLHA DE PESSOAL",IF(R446='Tabelas auxiliares'!$A$242,"CUSTEIO",IF(R446='Tabelas auxiliares'!$A$241,"INVESTIMENTO","ERRO - VERIFICAR"))))</f>
        <v/>
      </c>
      <c r="T446" s="30" t="str">
        <f t="shared" si="7"/>
        <v/>
      </c>
      <c r="U446" s="37"/>
      <c r="V446" s="37"/>
      <c r="W446" s="37"/>
      <c r="X446" s="37"/>
      <c r="Y446" s="37"/>
    </row>
    <row r="447" spans="18:25" x14ac:dyDescent="0.35">
      <c r="R447" s="19" t="str">
        <f t="shared" si="6"/>
        <v/>
      </c>
      <c r="S447" s="19" t="str">
        <f>IF(M447="","",IF(AND(M447&lt;&gt;'Tabelas auxiliares'!$B$241,M447&lt;&gt;'Tabelas auxiliares'!$B$242,M447&lt;&gt;'Tabelas auxiliares'!$C$241,M447&lt;&gt;'Tabelas auxiliares'!$C$242,M447&lt;&gt;'Tabelas auxiliares'!$D$241,M447&lt;&gt;'Tabelas auxiliares'!$D$242),"FOLHA DE PESSOAL",IF(R447='Tabelas auxiliares'!$A$242,"CUSTEIO",IF(R447='Tabelas auxiliares'!$A$241,"INVESTIMENTO","ERRO - VERIFICAR"))))</f>
        <v/>
      </c>
      <c r="T447" s="30" t="str">
        <f t="shared" si="7"/>
        <v/>
      </c>
      <c r="U447" s="37"/>
      <c r="V447" s="37"/>
      <c r="W447" s="37"/>
      <c r="X447" s="37"/>
      <c r="Y447" s="37"/>
    </row>
    <row r="448" spans="18:25" x14ac:dyDescent="0.35">
      <c r="R448" s="19" t="str">
        <f t="shared" si="6"/>
        <v/>
      </c>
      <c r="S448" s="19" t="str">
        <f>IF(M448="","",IF(AND(M448&lt;&gt;'Tabelas auxiliares'!$B$241,M448&lt;&gt;'Tabelas auxiliares'!$B$242,M448&lt;&gt;'Tabelas auxiliares'!$C$241,M448&lt;&gt;'Tabelas auxiliares'!$C$242,M448&lt;&gt;'Tabelas auxiliares'!$D$241,M448&lt;&gt;'Tabelas auxiliares'!$D$242),"FOLHA DE PESSOAL",IF(R448='Tabelas auxiliares'!$A$242,"CUSTEIO",IF(R448='Tabelas auxiliares'!$A$241,"INVESTIMENTO","ERRO - VERIFICAR"))))</f>
        <v/>
      </c>
      <c r="T448" s="30" t="str">
        <f t="shared" si="7"/>
        <v/>
      </c>
      <c r="U448" s="37"/>
      <c r="V448" s="37"/>
      <c r="W448" s="37"/>
      <c r="X448" s="37"/>
      <c r="Y448" s="37"/>
    </row>
    <row r="449" spans="18:25" x14ac:dyDescent="0.35">
      <c r="R449" s="19" t="str">
        <f t="shared" si="6"/>
        <v/>
      </c>
      <c r="S449" s="19" t="str">
        <f>IF(M449="","",IF(AND(M449&lt;&gt;'Tabelas auxiliares'!$B$241,M449&lt;&gt;'Tabelas auxiliares'!$B$242,M449&lt;&gt;'Tabelas auxiliares'!$C$241,M449&lt;&gt;'Tabelas auxiliares'!$C$242,M449&lt;&gt;'Tabelas auxiliares'!$D$241,M449&lt;&gt;'Tabelas auxiliares'!$D$242),"FOLHA DE PESSOAL",IF(R449='Tabelas auxiliares'!$A$242,"CUSTEIO",IF(R449='Tabelas auxiliares'!$A$241,"INVESTIMENTO","ERRO - VERIFICAR"))))</f>
        <v/>
      </c>
      <c r="T449" s="30" t="str">
        <f t="shared" si="7"/>
        <v/>
      </c>
      <c r="U449" s="37"/>
      <c r="V449" s="37"/>
      <c r="W449" s="37"/>
      <c r="X449" s="37"/>
      <c r="Y449" s="37"/>
    </row>
    <row r="450" spans="18:25" x14ac:dyDescent="0.35">
      <c r="R450" s="19" t="str">
        <f t="shared" si="6"/>
        <v/>
      </c>
      <c r="S450" s="19" t="str">
        <f>IF(M450="","",IF(AND(M450&lt;&gt;'Tabelas auxiliares'!$B$241,M450&lt;&gt;'Tabelas auxiliares'!$B$242,M450&lt;&gt;'Tabelas auxiliares'!$C$241,M450&lt;&gt;'Tabelas auxiliares'!$C$242,M450&lt;&gt;'Tabelas auxiliares'!$D$241,M450&lt;&gt;'Tabelas auxiliares'!$D$242),"FOLHA DE PESSOAL",IF(R450='Tabelas auxiliares'!$A$242,"CUSTEIO",IF(R450='Tabelas auxiliares'!$A$241,"INVESTIMENTO","ERRO - VERIFICAR"))))</f>
        <v/>
      </c>
      <c r="T450" s="30" t="str">
        <f t="shared" si="7"/>
        <v/>
      </c>
      <c r="U450" s="37"/>
      <c r="V450" s="37"/>
      <c r="W450" s="37"/>
      <c r="X450" s="37"/>
      <c r="Y450" s="37"/>
    </row>
    <row r="451" spans="18:25" x14ac:dyDescent="0.35">
      <c r="R451" s="19" t="str">
        <f t="shared" si="6"/>
        <v/>
      </c>
      <c r="S451" s="19" t="str">
        <f>IF(M451="","",IF(AND(M451&lt;&gt;'Tabelas auxiliares'!$B$241,M451&lt;&gt;'Tabelas auxiliares'!$B$242,M451&lt;&gt;'Tabelas auxiliares'!$C$241,M451&lt;&gt;'Tabelas auxiliares'!$C$242,M451&lt;&gt;'Tabelas auxiliares'!$D$241,M451&lt;&gt;'Tabelas auxiliares'!$D$242),"FOLHA DE PESSOAL",IF(R451='Tabelas auxiliares'!$A$242,"CUSTEIO",IF(R451='Tabelas auxiliares'!$A$241,"INVESTIMENTO","ERRO - VERIFICAR"))))</f>
        <v/>
      </c>
      <c r="T451" s="30" t="str">
        <f t="shared" si="7"/>
        <v/>
      </c>
      <c r="U451" s="37"/>
      <c r="V451" s="37"/>
      <c r="W451" s="37"/>
      <c r="X451" s="37"/>
      <c r="Y451" s="37"/>
    </row>
    <row r="452" spans="18:25" x14ac:dyDescent="0.35">
      <c r="R452" s="19" t="str">
        <f t="shared" ref="R452:R515" si="8">LEFT(O452,1)</f>
        <v/>
      </c>
      <c r="S452" s="19" t="str">
        <f>IF(M452="","",IF(AND(M452&lt;&gt;'Tabelas auxiliares'!$B$241,M452&lt;&gt;'Tabelas auxiliares'!$B$242,M452&lt;&gt;'Tabelas auxiliares'!$C$241,M452&lt;&gt;'Tabelas auxiliares'!$C$242,M452&lt;&gt;'Tabelas auxiliares'!$D$241,M452&lt;&gt;'Tabelas auxiliares'!$D$242),"FOLHA DE PESSOAL",IF(R452='Tabelas auxiliares'!$A$242,"CUSTEIO",IF(R452='Tabelas auxiliares'!$A$241,"INVESTIMENTO","ERRO - VERIFICAR"))))</f>
        <v/>
      </c>
      <c r="T452" s="30" t="str">
        <f t="shared" ref="T452:T515" si="9">IF(SUM(U452:Y452)=0,"",SUM(U452:Y452))</f>
        <v/>
      </c>
      <c r="U452" s="37"/>
      <c r="V452" s="37"/>
      <c r="W452" s="37"/>
      <c r="X452" s="37"/>
      <c r="Y452" s="37"/>
    </row>
    <row r="453" spans="18:25" x14ac:dyDescent="0.35">
      <c r="R453" s="19" t="str">
        <f t="shared" si="8"/>
        <v/>
      </c>
      <c r="S453" s="19" t="str">
        <f>IF(M453="","",IF(AND(M453&lt;&gt;'Tabelas auxiliares'!$B$241,M453&lt;&gt;'Tabelas auxiliares'!$B$242,M453&lt;&gt;'Tabelas auxiliares'!$C$241,M453&lt;&gt;'Tabelas auxiliares'!$C$242,M453&lt;&gt;'Tabelas auxiliares'!$D$241,M453&lt;&gt;'Tabelas auxiliares'!$D$242),"FOLHA DE PESSOAL",IF(R453='Tabelas auxiliares'!$A$242,"CUSTEIO",IF(R453='Tabelas auxiliares'!$A$241,"INVESTIMENTO","ERRO - VERIFICAR"))))</f>
        <v/>
      </c>
      <c r="T453" s="30" t="str">
        <f t="shared" si="9"/>
        <v/>
      </c>
      <c r="U453" s="37"/>
      <c r="V453" s="37"/>
      <c r="W453" s="37"/>
      <c r="X453" s="37"/>
      <c r="Y453" s="37"/>
    </row>
    <row r="454" spans="18:25" x14ac:dyDescent="0.35">
      <c r="R454" s="19" t="str">
        <f t="shared" si="8"/>
        <v/>
      </c>
      <c r="S454" s="19" t="str">
        <f>IF(M454="","",IF(AND(M454&lt;&gt;'Tabelas auxiliares'!$B$241,M454&lt;&gt;'Tabelas auxiliares'!$B$242,M454&lt;&gt;'Tabelas auxiliares'!$C$241,M454&lt;&gt;'Tabelas auxiliares'!$C$242,M454&lt;&gt;'Tabelas auxiliares'!$D$241,M454&lt;&gt;'Tabelas auxiliares'!$D$242),"FOLHA DE PESSOAL",IF(R454='Tabelas auxiliares'!$A$242,"CUSTEIO",IF(R454='Tabelas auxiliares'!$A$241,"INVESTIMENTO","ERRO - VERIFICAR"))))</f>
        <v/>
      </c>
      <c r="T454" s="30" t="str">
        <f t="shared" si="9"/>
        <v/>
      </c>
      <c r="U454" s="37"/>
      <c r="V454" s="37"/>
      <c r="W454" s="37"/>
      <c r="X454" s="37"/>
      <c r="Y454" s="37"/>
    </row>
    <row r="455" spans="18:25" x14ac:dyDescent="0.35">
      <c r="R455" s="19" t="str">
        <f t="shared" si="8"/>
        <v/>
      </c>
      <c r="S455" s="19" t="str">
        <f>IF(M455="","",IF(AND(M455&lt;&gt;'Tabelas auxiliares'!$B$241,M455&lt;&gt;'Tabelas auxiliares'!$B$242,M455&lt;&gt;'Tabelas auxiliares'!$C$241,M455&lt;&gt;'Tabelas auxiliares'!$C$242,M455&lt;&gt;'Tabelas auxiliares'!$D$241,M455&lt;&gt;'Tabelas auxiliares'!$D$242),"FOLHA DE PESSOAL",IF(R455='Tabelas auxiliares'!$A$242,"CUSTEIO",IF(R455='Tabelas auxiliares'!$A$241,"INVESTIMENTO","ERRO - VERIFICAR"))))</f>
        <v/>
      </c>
      <c r="T455" s="30" t="str">
        <f t="shared" si="9"/>
        <v/>
      </c>
      <c r="U455" s="37"/>
      <c r="V455" s="37"/>
      <c r="W455" s="37"/>
      <c r="X455" s="37"/>
      <c r="Y455" s="37"/>
    </row>
    <row r="456" spans="18:25" x14ac:dyDescent="0.35">
      <c r="R456" s="19" t="str">
        <f t="shared" si="8"/>
        <v/>
      </c>
      <c r="S456" s="19" t="str">
        <f>IF(M456="","",IF(AND(M456&lt;&gt;'Tabelas auxiliares'!$B$241,M456&lt;&gt;'Tabelas auxiliares'!$B$242,M456&lt;&gt;'Tabelas auxiliares'!$C$241,M456&lt;&gt;'Tabelas auxiliares'!$C$242,M456&lt;&gt;'Tabelas auxiliares'!$D$241,M456&lt;&gt;'Tabelas auxiliares'!$D$242),"FOLHA DE PESSOAL",IF(R456='Tabelas auxiliares'!$A$242,"CUSTEIO",IF(R456='Tabelas auxiliares'!$A$241,"INVESTIMENTO","ERRO - VERIFICAR"))))</f>
        <v/>
      </c>
      <c r="T456" s="30" t="str">
        <f t="shared" si="9"/>
        <v/>
      </c>
      <c r="U456" s="37"/>
      <c r="V456" s="37"/>
      <c r="W456" s="37"/>
      <c r="X456" s="37"/>
      <c r="Y456" s="37"/>
    </row>
    <row r="457" spans="18:25" x14ac:dyDescent="0.35">
      <c r="R457" s="19" t="str">
        <f t="shared" si="8"/>
        <v/>
      </c>
      <c r="S457" s="19" t="str">
        <f>IF(M457="","",IF(AND(M457&lt;&gt;'Tabelas auxiliares'!$B$241,M457&lt;&gt;'Tabelas auxiliares'!$B$242,M457&lt;&gt;'Tabelas auxiliares'!$C$241,M457&lt;&gt;'Tabelas auxiliares'!$C$242,M457&lt;&gt;'Tabelas auxiliares'!$D$241,M457&lt;&gt;'Tabelas auxiliares'!$D$242),"FOLHA DE PESSOAL",IF(R457='Tabelas auxiliares'!$A$242,"CUSTEIO",IF(R457='Tabelas auxiliares'!$A$241,"INVESTIMENTO","ERRO - VERIFICAR"))))</f>
        <v/>
      </c>
      <c r="T457" s="30" t="str">
        <f t="shared" si="9"/>
        <v/>
      </c>
      <c r="U457" s="37"/>
      <c r="V457" s="37"/>
      <c r="W457" s="37"/>
      <c r="X457" s="37"/>
      <c r="Y457" s="37"/>
    </row>
    <row r="458" spans="18:25" x14ac:dyDescent="0.35">
      <c r="R458" s="19" t="str">
        <f t="shared" si="8"/>
        <v/>
      </c>
      <c r="S458" s="19" t="str">
        <f>IF(M458="","",IF(AND(M458&lt;&gt;'Tabelas auxiliares'!$B$241,M458&lt;&gt;'Tabelas auxiliares'!$B$242,M458&lt;&gt;'Tabelas auxiliares'!$C$241,M458&lt;&gt;'Tabelas auxiliares'!$C$242,M458&lt;&gt;'Tabelas auxiliares'!$D$241,M458&lt;&gt;'Tabelas auxiliares'!$D$242),"FOLHA DE PESSOAL",IF(R458='Tabelas auxiliares'!$A$242,"CUSTEIO",IF(R458='Tabelas auxiliares'!$A$241,"INVESTIMENTO","ERRO - VERIFICAR"))))</f>
        <v/>
      </c>
      <c r="T458" s="30" t="str">
        <f t="shared" si="9"/>
        <v/>
      </c>
      <c r="U458" s="37"/>
      <c r="V458" s="37"/>
      <c r="W458" s="37"/>
      <c r="X458" s="37"/>
      <c r="Y458" s="37"/>
    </row>
    <row r="459" spans="18:25" x14ac:dyDescent="0.35">
      <c r="R459" s="19" t="str">
        <f t="shared" si="8"/>
        <v/>
      </c>
      <c r="S459" s="19" t="str">
        <f>IF(M459="","",IF(AND(M459&lt;&gt;'Tabelas auxiliares'!$B$241,M459&lt;&gt;'Tabelas auxiliares'!$B$242,M459&lt;&gt;'Tabelas auxiliares'!$C$241,M459&lt;&gt;'Tabelas auxiliares'!$C$242,M459&lt;&gt;'Tabelas auxiliares'!$D$241,M459&lt;&gt;'Tabelas auxiliares'!$D$242),"FOLHA DE PESSOAL",IF(R459='Tabelas auxiliares'!$A$242,"CUSTEIO",IF(R459='Tabelas auxiliares'!$A$241,"INVESTIMENTO","ERRO - VERIFICAR"))))</f>
        <v/>
      </c>
      <c r="T459" s="30" t="str">
        <f t="shared" si="9"/>
        <v/>
      </c>
      <c r="U459" s="37"/>
      <c r="V459" s="37"/>
      <c r="W459" s="37"/>
      <c r="X459" s="37"/>
      <c r="Y459" s="37"/>
    </row>
    <row r="460" spans="18:25" x14ac:dyDescent="0.35">
      <c r="R460" s="19" t="str">
        <f t="shared" si="8"/>
        <v/>
      </c>
      <c r="S460" s="19" t="str">
        <f>IF(M460="","",IF(AND(M460&lt;&gt;'Tabelas auxiliares'!$B$241,M460&lt;&gt;'Tabelas auxiliares'!$B$242,M460&lt;&gt;'Tabelas auxiliares'!$C$241,M460&lt;&gt;'Tabelas auxiliares'!$C$242,M460&lt;&gt;'Tabelas auxiliares'!$D$241,M460&lt;&gt;'Tabelas auxiliares'!$D$242),"FOLHA DE PESSOAL",IF(R460='Tabelas auxiliares'!$A$242,"CUSTEIO",IF(R460='Tabelas auxiliares'!$A$241,"INVESTIMENTO","ERRO - VERIFICAR"))))</f>
        <v/>
      </c>
      <c r="T460" s="30" t="str">
        <f t="shared" si="9"/>
        <v/>
      </c>
      <c r="U460" s="37"/>
      <c r="V460" s="37"/>
      <c r="W460" s="37"/>
      <c r="X460" s="37"/>
      <c r="Y460" s="37"/>
    </row>
    <row r="461" spans="18:25" x14ac:dyDescent="0.35">
      <c r="R461" s="19" t="str">
        <f t="shared" si="8"/>
        <v/>
      </c>
      <c r="S461" s="19" t="str">
        <f>IF(M461="","",IF(AND(M461&lt;&gt;'Tabelas auxiliares'!$B$241,M461&lt;&gt;'Tabelas auxiliares'!$B$242,M461&lt;&gt;'Tabelas auxiliares'!$C$241,M461&lt;&gt;'Tabelas auxiliares'!$C$242,M461&lt;&gt;'Tabelas auxiliares'!$D$241,M461&lt;&gt;'Tabelas auxiliares'!$D$242),"FOLHA DE PESSOAL",IF(R461='Tabelas auxiliares'!$A$242,"CUSTEIO",IF(R461='Tabelas auxiliares'!$A$241,"INVESTIMENTO","ERRO - VERIFICAR"))))</f>
        <v/>
      </c>
      <c r="T461" s="30" t="str">
        <f t="shared" si="9"/>
        <v/>
      </c>
      <c r="U461" s="37"/>
      <c r="V461" s="37"/>
      <c r="W461" s="37"/>
      <c r="X461" s="37"/>
      <c r="Y461" s="37"/>
    </row>
    <row r="462" spans="18:25" x14ac:dyDescent="0.35">
      <c r="R462" s="19" t="str">
        <f t="shared" si="8"/>
        <v/>
      </c>
      <c r="S462" s="19" t="str">
        <f>IF(M462="","",IF(AND(M462&lt;&gt;'Tabelas auxiliares'!$B$241,M462&lt;&gt;'Tabelas auxiliares'!$B$242,M462&lt;&gt;'Tabelas auxiliares'!$C$241,M462&lt;&gt;'Tabelas auxiliares'!$C$242,M462&lt;&gt;'Tabelas auxiliares'!$D$241,M462&lt;&gt;'Tabelas auxiliares'!$D$242),"FOLHA DE PESSOAL",IF(R462='Tabelas auxiliares'!$A$242,"CUSTEIO",IF(R462='Tabelas auxiliares'!$A$241,"INVESTIMENTO","ERRO - VERIFICAR"))))</f>
        <v/>
      </c>
      <c r="T462" s="30" t="str">
        <f t="shared" si="9"/>
        <v/>
      </c>
      <c r="U462" s="37"/>
      <c r="V462" s="37"/>
      <c r="W462" s="37"/>
      <c r="X462" s="37"/>
      <c r="Y462" s="37"/>
    </row>
    <row r="463" spans="18:25" x14ac:dyDescent="0.35">
      <c r="R463" s="19" t="str">
        <f t="shared" si="8"/>
        <v/>
      </c>
      <c r="S463" s="19" t="str">
        <f>IF(M463="","",IF(AND(M463&lt;&gt;'Tabelas auxiliares'!$B$241,M463&lt;&gt;'Tabelas auxiliares'!$B$242,M463&lt;&gt;'Tabelas auxiliares'!$C$241,M463&lt;&gt;'Tabelas auxiliares'!$C$242,M463&lt;&gt;'Tabelas auxiliares'!$D$241,M463&lt;&gt;'Tabelas auxiliares'!$D$242),"FOLHA DE PESSOAL",IF(R463='Tabelas auxiliares'!$A$242,"CUSTEIO",IF(R463='Tabelas auxiliares'!$A$241,"INVESTIMENTO","ERRO - VERIFICAR"))))</f>
        <v/>
      </c>
      <c r="T463" s="30" t="str">
        <f t="shared" si="9"/>
        <v/>
      </c>
      <c r="U463" s="37"/>
      <c r="V463" s="37"/>
      <c r="W463" s="37"/>
      <c r="X463" s="37"/>
      <c r="Y463" s="37"/>
    </row>
    <row r="464" spans="18:25" x14ac:dyDescent="0.35">
      <c r="R464" s="19" t="str">
        <f t="shared" si="8"/>
        <v/>
      </c>
      <c r="S464" s="19" t="str">
        <f>IF(M464="","",IF(AND(M464&lt;&gt;'Tabelas auxiliares'!$B$241,M464&lt;&gt;'Tabelas auxiliares'!$B$242,M464&lt;&gt;'Tabelas auxiliares'!$C$241,M464&lt;&gt;'Tabelas auxiliares'!$C$242,M464&lt;&gt;'Tabelas auxiliares'!$D$241,M464&lt;&gt;'Tabelas auxiliares'!$D$242),"FOLHA DE PESSOAL",IF(R464='Tabelas auxiliares'!$A$242,"CUSTEIO",IF(R464='Tabelas auxiliares'!$A$241,"INVESTIMENTO","ERRO - VERIFICAR"))))</f>
        <v/>
      </c>
      <c r="T464" s="30" t="str">
        <f t="shared" si="9"/>
        <v/>
      </c>
      <c r="U464" s="37"/>
      <c r="V464" s="37"/>
      <c r="W464" s="37"/>
      <c r="X464" s="37"/>
      <c r="Y464" s="37"/>
    </row>
    <row r="465" spans="18:25" x14ac:dyDescent="0.35">
      <c r="R465" s="19" t="str">
        <f t="shared" si="8"/>
        <v/>
      </c>
      <c r="S465" s="19" t="str">
        <f>IF(M465="","",IF(AND(M465&lt;&gt;'Tabelas auxiliares'!$B$241,M465&lt;&gt;'Tabelas auxiliares'!$B$242,M465&lt;&gt;'Tabelas auxiliares'!$C$241,M465&lt;&gt;'Tabelas auxiliares'!$C$242,M465&lt;&gt;'Tabelas auxiliares'!$D$241,M465&lt;&gt;'Tabelas auxiliares'!$D$242),"FOLHA DE PESSOAL",IF(R465='Tabelas auxiliares'!$A$242,"CUSTEIO",IF(R465='Tabelas auxiliares'!$A$241,"INVESTIMENTO","ERRO - VERIFICAR"))))</f>
        <v/>
      </c>
      <c r="T465" s="30" t="str">
        <f t="shared" si="9"/>
        <v/>
      </c>
      <c r="U465" s="37"/>
      <c r="V465" s="37"/>
      <c r="W465" s="37"/>
      <c r="X465" s="37"/>
      <c r="Y465" s="37"/>
    </row>
    <row r="466" spans="18:25" x14ac:dyDescent="0.35">
      <c r="R466" s="19" t="str">
        <f t="shared" si="8"/>
        <v/>
      </c>
      <c r="S466" s="19" t="str">
        <f>IF(M466="","",IF(AND(M466&lt;&gt;'Tabelas auxiliares'!$B$241,M466&lt;&gt;'Tabelas auxiliares'!$B$242,M466&lt;&gt;'Tabelas auxiliares'!$C$241,M466&lt;&gt;'Tabelas auxiliares'!$C$242,M466&lt;&gt;'Tabelas auxiliares'!$D$241,M466&lt;&gt;'Tabelas auxiliares'!$D$242),"FOLHA DE PESSOAL",IF(R466='Tabelas auxiliares'!$A$242,"CUSTEIO",IF(R466='Tabelas auxiliares'!$A$241,"INVESTIMENTO","ERRO - VERIFICAR"))))</f>
        <v/>
      </c>
      <c r="T466" s="30" t="str">
        <f t="shared" si="9"/>
        <v/>
      </c>
      <c r="U466" s="37"/>
      <c r="V466" s="37"/>
      <c r="W466" s="37"/>
      <c r="X466" s="37"/>
      <c r="Y466" s="37"/>
    </row>
    <row r="467" spans="18:25" x14ac:dyDescent="0.35">
      <c r="R467" s="19" t="str">
        <f t="shared" si="8"/>
        <v/>
      </c>
      <c r="S467" s="19" t="str">
        <f>IF(M467="","",IF(AND(M467&lt;&gt;'Tabelas auxiliares'!$B$241,M467&lt;&gt;'Tabelas auxiliares'!$B$242,M467&lt;&gt;'Tabelas auxiliares'!$C$241,M467&lt;&gt;'Tabelas auxiliares'!$C$242,M467&lt;&gt;'Tabelas auxiliares'!$D$241,M467&lt;&gt;'Tabelas auxiliares'!$D$242),"FOLHA DE PESSOAL",IF(R467='Tabelas auxiliares'!$A$242,"CUSTEIO",IF(R467='Tabelas auxiliares'!$A$241,"INVESTIMENTO","ERRO - VERIFICAR"))))</f>
        <v/>
      </c>
      <c r="T467" s="30" t="str">
        <f t="shared" si="9"/>
        <v/>
      </c>
      <c r="U467" s="37"/>
      <c r="V467" s="37"/>
      <c r="W467" s="37"/>
      <c r="X467" s="37"/>
      <c r="Y467" s="37"/>
    </row>
    <row r="468" spans="18:25" x14ac:dyDescent="0.35">
      <c r="R468" s="19" t="str">
        <f t="shared" si="8"/>
        <v/>
      </c>
      <c r="S468" s="19" t="str">
        <f>IF(M468="","",IF(AND(M468&lt;&gt;'Tabelas auxiliares'!$B$241,M468&lt;&gt;'Tabelas auxiliares'!$B$242,M468&lt;&gt;'Tabelas auxiliares'!$C$241,M468&lt;&gt;'Tabelas auxiliares'!$C$242,M468&lt;&gt;'Tabelas auxiliares'!$D$241,M468&lt;&gt;'Tabelas auxiliares'!$D$242),"FOLHA DE PESSOAL",IF(R468='Tabelas auxiliares'!$A$242,"CUSTEIO",IF(R468='Tabelas auxiliares'!$A$241,"INVESTIMENTO","ERRO - VERIFICAR"))))</f>
        <v/>
      </c>
      <c r="T468" s="30" t="str">
        <f t="shared" si="9"/>
        <v/>
      </c>
      <c r="U468" s="37"/>
      <c r="V468" s="37"/>
      <c r="W468" s="37"/>
      <c r="X468" s="37"/>
      <c r="Y468" s="37"/>
    </row>
    <row r="469" spans="18:25" x14ac:dyDescent="0.35">
      <c r="R469" s="19" t="str">
        <f t="shared" si="8"/>
        <v/>
      </c>
      <c r="S469" s="19" t="str">
        <f>IF(M469="","",IF(AND(M469&lt;&gt;'Tabelas auxiliares'!$B$241,M469&lt;&gt;'Tabelas auxiliares'!$B$242,M469&lt;&gt;'Tabelas auxiliares'!$C$241,M469&lt;&gt;'Tabelas auxiliares'!$C$242,M469&lt;&gt;'Tabelas auxiliares'!$D$241,M469&lt;&gt;'Tabelas auxiliares'!$D$242),"FOLHA DE PESSOAL",IF(R469='Tabelas auxiliares'!$A$242,"CUSTEIO",IF(R469='Tabelas auxiliares'!$A$241,"INVESTIMENTO","ERRO - VERIFICAR"))))</f>
        <v/>
      </c>
      <c r="T469" s="30" t="str">
        <f t="shared" si="9"/>
        <v/>
      </c>
      <c r="U469" s="37"/>
      <c r="V469" s="37"/>
      <c r="W469" s="37"/>
      <c r="X469" s="37"/>
      <c r="Y469" s="37"/>
    </row>
    <row r="470" spans="18:25" x14ac:dyDescent="0.35">
      <c r="R470" s="19" t="str">
        <f t="shared" si="8"/>
        <v/>
      </c>
      <c r="S470" s="19" t="str">
        <f>IF(M470="","",IF(AND(M470&lt;&gt;'Tabelas auxiliares'!$B$241,M470&lt;&gt;'Tabelas auxiliares'!$B$242,M470&lt;&gt;'Tabelas auxiliares'!$C$241,M470&lt;&gt;'Tabelas auxiliares'!$C$242,M470&lt;&gt;'Tabelas auxiliares'!$D$241,M470&lt;&gt;'Tabelas auxiliares'!$D$242),"FOLHA DE PESSOAL",IF(R470='Tabelas auxiliares'!$A$242,"CUSTEIO",IF(R470='Tabelas auxiliares'!$A$241,"INVESTIMENTO","ERRO - VERIFICAR"))))</f>
        <v/>
      </c>
      <c r="T470" s="30" t="str">
        <f t="shared" si="9"/>
        <v/>
      </c>
      <c r="U470" s="37"/>
      <c r="V470" s="37"/>
      <c r="W470" s="37"/>
      <c r="X470" s="37"/>
      <c r="Y470" s="37"/>
    </row>
    <row r="471" spans="18:25" x14ac:dyDescent="0.35">
      <c r="R471" s="19" t="str">
        <f t="shared" si="8"/>
        <v/>
      </c>
      <c r="S471" s="19" t="str">
        <f>IF(M471="","",IF(AND(M471&lt;&gt;'Tabelas auxiliares'!$B$241,M471&lt;&gt;'Tabelas auxiliares'!$B$242,M471&lt;&gt;'Tabelas auxiliares'!$C$241,M471&lt;&gt;'Tabelas auxiliares'!$C$242,M471&lt;&gt;'Tabelas auxiliares'!$D$241,M471&lt;&gt;'Tabelas auxiliares'!$D$242),"FOLHA DE PESSOAL",IF(R471='Tabelas auxiliares'!$A$242,"CUSTEIO",IF(R471='Tabelas auxiliares'!$A$241,"INVESTIMENTO","ERRO - VERIFICAR"))))</f>
        <v/>
      </c>
      <c r="T471" s="30" t="str">
        <f t="shared" si="9"/>
        <v/>
      </c>
      <c r="U471" s="37"/>
      <c r="V471" s="37"/>
      <c r="W471" s="37"/>
      <c r="X471" s="37"/>
      <c r="Y471" s="37"/>
    </row>
    <row r="472" spans="18:25" x14ac:dyDescent="0.35">
      <c r="R472" s="19" t="str">
        <f t="shared" si="8"/>
        <v/>
      </c>
      <c r="S472" s="19" t="str">
        <f>IF(M472="","",IF(AND(M472&lt;&gt;'Tabelas auxiliares'!$B$241,M472&lt;&gt;'Tabelas auxiliares'!$B$242,M472&lt;&gt;'Tabelas auxiliares'!$C$241,M472&lt;&gt;'Tabelas auxiliares'!$C$242,M472&lt;&gt;'Tabelas auxiliares'!$D$241,M472&lt;&gt;'Tabelas auxiliares'!$D$242),"FOLHA DE PESSOAL",IF(R472='Tabelas auxiliares'!$A$242,"CUSTEIO",IF(R472='Tabelas auxiliares'!$A$241,"INVESTIMENTO","ERRO - VERIFICAR"))))</f>
        <v/>
      </c>
      <c r="T472" s="30" t="str">
        <f t="shared" si="9"/>
        <v/>
      </c>
      <c r="U472" s="37"/>
      <c r="V472" s="37"/>
      <c r="W472" s="37"/>
      <c r="X472" s="37"/>
      <c r="Y472" s="37"/>
    </row>
    <row r="473" spans="18:25" x14ac:dyDescent="0.35">
      <c r="R473" s="19" t="str">
        <f t="shared" si="8"/>
        <v/>
      </c>
      <c r="S473" s="19" t="str">
        <f>IF(M473="","",IF(AND(M473&lt;&gt;'Tabelas auxiliares'!$B$241,M473&lt;&gt;'Tabelas auxiliares'!$B$242,M473&lt;&gt;'Tabelas auxiliares'!$C$241,M473&lt;&gt;'Tabelas auxiliares'!$C$242,M473&lt;&gt;'Tabelas auxiliares'!$D$241,M473&lt;&gt;'Tabelas auxiliares'!$D$242),"FOLHA DE PESSOAL",IF(R473='Tabelas auxiliares'!$A$242,"CUSTEIO",IF(R473='Tabelas auxiliares'!$A$241,"INVESTIMENTO","ERRO - VERIFICAR"))))</f>
        <v/>
      </c>
      <c r="T473" s="30" t="str">
        <f t="shared" si="9"/>
        <v/>
      </c>
      <c r="U473" s="37"/>
      <c r="V473" s="37"/>
      <c r="W473" s="37"/>
      <c r="X473" s="37"/>
      <c r="Y473" s="37"/>
    </row>
    <row r="474" spans="18:25" x14ac:dyDescent="0.35">
      <c r="R474" s="19" t="str">
        <f t="shared" si="8"/>
        <v/>
      </c>
      <c r="S474" s="19" t="str">
        <f>IF(M474="","",IF(AND(M474&lt;&gt;'Tabelas auxiliares'!$B$241,M474&lt;&gt;'Tabelas auxiliares'!$B$242,M474&lt;&gt;'Tabelas auxiliares'!$C$241,M474&lt;&gt;'Tabelas auxiliares'!$C$242,M474&lt;&gt;'Tabelas auxiliares'!$D$241,M474&lt;&gt;'Tabelas auxiliares'!$D$242),"FOLHA DE PESSOAL",IF(R474='Tabelas auxiliares'!$A$242,"CUSTEIO",IF(R474='Tabelas auxiliares'!$A$241,"INVESTIMENTO","ERRO - VERIFICAR"))))</f>
        <v/>
      </c>
      <c r="T474" s="30" t="str">
        <f t="shared" si="9"/>
        <v/>
      </c>
      <c r="U474" s="37"/>
      <c r="V474" s="37"/>
      <c r="W474" s="37"/>
      <c r="X474" s="37"/>
      <c r="Y474" s="37"/>
    </row>
    <row r="475" spans="18:25" x14ac:dyDescent="0.35">
      <c r="R475" s="19" t="str">
        <f t="shared" si="8"/>
        <v/>
      </c>
      <c r="S475" s="19" t="str">
        <f>IF(M475="","",IF(AND(M475&lt;&gt;'Tabelas auxiliares'!$B$241,M475&lt;&gt;'Tabelas auxiliares'!$B$242,M475&lt;&gt;'Tabelas auxiliares'!$C$241,M475&lt;&gt;'Tabelas auxiliares'!$C$242,M475&lt;&gt;'Tabelas auxiliares'!$D$241,M475&lt;&gt;'Tabelas auxiliares'!$D$242),"FOLHA DE PESSOAL",IF(R475='Tabelas auxiliares'!$A$242,"CUSTEIO",IF(R475='Tabelas auxiliares'!$A$241,"INVESTIMENTO","ERRO - VERIFICAR"))))</f>
        <v/>
      </c>
      <c r="T475" s="30" t="str">
        <f t="shared" si="9"/>
        <v/>
      </c>
      <c r="U475" s="37"/>
      <c r="V475" s="37"/>
      <c r="W475" s="37"/>
      <c r="X475" s="37"/>
      <c r="Y475" s="37"/>
    </row>
    <row r="476" spans="18:25" x14ac:dyDescent="0.35">
      <c r="R476" s="19" t="str">
        <f t="shared" si="8"/>
        <v/>
      </c>
      <c r="S476" s="19" t="str">
        <f>IF(M476="","",IF(AND(M476&lt;&gt;'Tabelas auxiliares'!$B$241,M476&lt;&gt;'Tabelas auxiliares'!$B$242,M476&lt;&gt;'Tabelas auxiliares'!$C$241,M476&lt;&gt;'Tabelas auxiliares'!$C$242,M476&lt;&gt;'Tabelas auxiliares'!$D$241,M476&lt;&gt;'Tabelas auxiliares'!$D$242),"FOLHA DE PESSOAL",IF(R476='Tabelas auxiliares'!$A$242,"CUSTEIO",IF(R476='Tabelas auxiliares'!$A$241,"INVESTIMENTO","ERRO - VERIFICAR"))))</f>
        <v/>
      </c>
      <c r="T476" s="30" t="str">
        <f t="shared" si="9"/>
        <v/>
      </c>
      <c r="U476" s="37"/>
      <c r="V476" s="37"/>
      <c r="W476" s="37"/>
      <c r="X476" s="37"/>
      <c r="Y476" s="37"/>
    </row>
    <row r="477" spans="18:25" x14ac:dyDescent="0.35">
      <c r="R477" s="19" t="str">
        <f t="shared" si="8"/>
        <v/>
      </c>
      <c r="S477" s="19" t="str">
        <f>IF(M477="","",IF(AND(M477&lt;&gt;'Tabelas auxiliares'!$B$241,M477&lt;&gt;'Tabelas auxiliares'!$B$242,M477&lt;&gt;'Tabelas auxiliares'!$C$241,M477&lt;&gt;'Tabelas auxiliares'!$C$242,M477&lt;&gt;'Tabelas auxiliares'!$D$241,M477&lt;&gt;'Tabelas auxiliares'!$D$242),"FOLHA DE PESSOAL",IF(R477='Tabelas auxiliares'!$A$242,"CUSTEIO",IF(R477='Tabelas auxiliares'!$A$241,"INVESTIMENTO","ERRO - VERIFICAR"))))</f>
        <v/>
      </c>
      <c r="T477" s="30" t="str">
        <f t="shared" si="9"/>
        <v/>
      </c>
      <c r="U477" s="37"/>
      <c r="V477" s="37"/>
      <c r="W477" s="37"/>
      <c r="X477" s="37"/>
      <c r="Y477" s="37"/>
    </row>
    <row r="478" spans="18:25" x14ac:dyDescent="0.35">
      <c r="R478" s="19" t="str">
        <f t="shared" si="8"/>
        <v/>
      </c>
      <c r="S478" s="19" t="str">
        <f>IF(M478="","",IF(AND(M478&lt;&gt;'Tabelas auxiliares'!$B$241,M478&lt;&gt;'Tabelas auxiliares'!$B$242,M478&lt;&gt;'Tabelas auxiliares'!$C$241,M478&lt;&gt;'Tabelas auxiliares'!$C$242,M478&lt;&gt;'Tabelas auxiliares'!$D$241,M478&lt;&gt;'Tabelas auxiliares'!$D$242),"FOLHA DE PESSOAL",IF(R478='Tabelas auxiliares'!$A$242,"CUSTEIO",IF(R478='Tabelas auxiliares'!$A$241,"INVESTIMENTO","ERRO - VERIFICAR"))))</f>
        <v/>
      </c>
      <c r="T478" s="30" t="str">
        <f t="shared" si="9"/>
        <v/>
      </c>
      <c r="U478" s="37"/>
      <c r="V478" s="37"/>
      <c r="W478" s="37"/>
      <c r="X478" s="37"/>
      <c r="Y478" s="37"/>
    </row>
    <row r="479" spans="18:25" x14ac:dyDescent="0.35">
      <c r="R479" s="19" t="str">
        <f t="shared" si="8"/>
        <v/>
      </c>
      <c r="S479" s="19" t="str">
        <f>IF(M479="","",IF(AND(M479&lt;&gt;'Tabelas auxiliares'!$B$241,M479&lt;&gt;'Tabelas auxiliares'!$B$242,M479&lt;&gt;'Tabelas auxiliares'!$C$241,M479&lt;&gt;'Tabelas auxiliares'!$C$242,M479&lt;&gt;'Tabelas auxiliares'!$D$241,M479&lt;&gt;'Tabelas auxiliares'!$D$242),"FOLHA DE PESSOAL",IF(R479='Tabelas auxiliares'!$A$242,"CUSTEIO",IF(R479='Tabelas auxiliares'!$A$241,"INVESTIMENTO","ERRO - VERIFICAR"))))</f>
        <v/>
      </c>
      <c r="T479" s="30" t="str">
        <f t="shared" si="9"/>
        <v/>
      </c>
      <c r="U479" s="37"/>
      <c r="V479" s="37"/>
      <c r="W479" s="37"/>
      <c r="X479" s="37"/>
      <c r="Y479" s="37"/>
    </row>
    <row r="480" spans="18:25" x14ac:dyDescent="0.35">
      <c r="R480" s="19" t="str">
        <f t="shared" si="8"/>
        <v/>
      </c>
      <c r="S480" s="19" t="str">
        <f>IF(M480="","",IF(AND(M480&lt;&gt;'Tabelas auxiliares'!$B$241,M480&lt;&gt;'Tabelas auxiliares'!$B$242,M480&lt;&gt;'Tabelas auxiliares'!$C$241,M480&lt;&gt;'Tabelas auxiliares'!$C$242,M480&lt;&gt;'Tabelas auxiliares'!$D$241,M480&lt;&gt;'Tabelas auxiliares'!$D$242),"FOLHA DE PESSOAL",IF(R480='Tabelas auxiliares'!$A$242,"CUSTEIO",IF(R480='Tabelas auxiliares'!$A$241,"INVESTIMENTO","ERRO - VERIFICAR"))))</f>
        <v/>
      </c>
      <c r="T480" s="30" t="str">
        <f t="shared" si="9"/>
        <v/>
      </c>
      <c r="U480" s="37"/>
      <c r="V480" s="37"/>
      <c r="W480" s="37"/>
      <c r="X480" s="37"/>
      <c r="Y480" s="37"/>
    </row>
    <row r="481" spans="18:25" x14ac:dyDescent="0.35">
      <c r="R481" s="19" t="str">
        <f t="shared" si="8"/>
        <v/>
      </c>
      <c r="S481" s="19" t="str">
        <f>IF(M481="","",IF(AND(M481&lt;&gt;'Tabelas auxiliares'!$B$241,M481&lt;&gt;'Tabelas auxiliares'!$B$242,M481&lt;&gt;'Tabelas auxiliares'!$C$241,M481&lt;&gt;'Tabelas auxiliares'!$C$242,M481&lt;&gt;'Tabelas auxiliares'!$D$241,M481&lt;&gt;'Tabelas auxiliares'!$D$242),"FOLHA DE PESSOAL",IF(R481='Tabelas auxiliares'!$A$242,"CUSTEIO",IF(R481='Tabelas auxiliares'!$A$241,"INVESTIMENTO","ERRO - VERIFICAR"))))</f>
        <v/>
      </c>
      <c r="T481" s="30" t="str">
        <f t="shared" si="9"/>
        <v/>
      </c>
      <c r="U481" s="37"/>
      <c r="V481" s="37"/>
      <c r="W481" s="37"/>
      <c r="X481" s="37"/>
      <c r="Y481" s="37"/>
    </row>
    <row r="482" spans="18:25" x14ac:dyDescent="0.35">
      <c r="R482" s="19" t="str">
        <f t="shared" si="8"/>
        <v/>
      </c>
      <c r="S482" s="19" t="str">
        <f>IF(M482="","",IF(AND(M482&lt;&gt;'Tabelas auxiliares'!$B$241,M482&lt;&gt;'Tabelas auxiliares'!$B$242,M482&lt;&gt;'Tabelas auxiliares'!$C$241,M482&lt;&gt;'Tabelas auxiliares'!$C$242,M482&lt;&gt;'Tabelas auxiliares'!$D$241,M482&lt;&gt;'Tabelas auxiliares'!$D$242),"FOLHA DE PESSOAL",IF(R482='Tabelas auxiliares'!$A$242,"CUSTEIO",IF(R482='Tabelas auxiliares'!$A$241,"INVESTIMENTO","ERRO - VERIFICAR"))))</f>
        <v/>
      </c>
      <c r="T482" s="30" t="str">
        <f t="shared" si="9"/>
        <v/>
      </c>
      <c r="U482" s="37"/>
      <c r="V482" s="37"/>
      <c r="W482" s="37"/>
      <c r="X482" s="37"/>
      <c r="Y482" s="37"/>
    </row>
    <row r="483" spans="18:25" x14ac:dyDescent="0.35">
      <c r="R483" s="19" t="str">
        <f t="shared" si="8"/>
        <v/>
      </c>
      <c r="S483" s="19" t="str">
        <f>IF(M483="","",IF(AND(M483&lt;&gt;'Tabelas auxiliares'!$B$241,M483&lt;&gt;'Tabelas auxiliares'!$B$242,M483&lt;&gt;'Tabelas auxiliares'!$C$241,M483&lt;&gt;'Tabelas auxiliares'!$C$242,M483&lt;&gt;'Tabelas auxiliares'!$D$241,M483&lt;&gt;'Tabelas auxiliares'!$D$242),"FOLHA DE PESSOAL",IF(R483='Tabelas auxiliares'!$A$242,"CUSTEIO",IF(R483='Tabelas auxiliares'!$A$241,"INVESTIMENTO","ERRO - VERIFICAR"))))</f>
        <v/>
      </c>
      <c r="T483" s="30" t="str">
        <f t="shared" si="9"/>
        <v/>
      </c>
      <c r="U483" s="37"/>
      <c r="V483" s="37"/>
      <c r="W483" s="37"/>
      <c r="X483" s="37"/>
      <c r="Y483" s="37"/>
    </row>
    <row r="484" spans="18:25" x14ac:dyDescent="0.35">
      <c r="R484" s="19" t="str">
        <f t="shared" si="8"/>
        <v/>
      </c>
      <c r="S484" s="19" t="str">
        <f>IF(M484="","",IF(AND(M484&lt;&gt;'Tabelas auxiliares'!$B$241,M484&lt;&gt;'Tabelas auxiliares'!$B$242,M484&lt;&gt;'Tabelas auxiliares'!$C$241,M484&lt;&gt;'Tabelas auxiliares'!$C$242,M484&lt;&gt;'Tabelas auxiliares'!$D$241,M484&lt;&gt;'Tabelas auxiliares'!$D$242),"FOLHA DE PESSOAL",IF(R484='Tabelas auxiliares'!$A$242,"CUSTEIO",IF(R484='Tabelas auxiliares'!$A$241,"INVESTIMENTO","ERRO - VERIFICAR"))))</f>
        <v/>
      </c>
      <c r="T484" s="30" t="str">
        <f t="shared" si="9"/>
        <v/>
      </c>
      <c r="U484" s="37"/>
      <c r="V484" s="37"/>
      <c r="W484" s="37"/>
      <c r="X484" s="37"/>
      <c r="Y484" s="37"/>
    </row>
    <row r="485" spans="18:25" x14ac:dyDescent="0.35">
      <c r="R485" s="19" t="str">
        <f t="shared" si="8"/>
        <v/>
      </c>
      <c r="S485" s="19" t="str">
        <f>IF(M485="","",IF(AND(M485&lt;&gt;'Tabelas auxiliares'!$B$241,M485&lt;&gt;'Tabelas auxiliares'!$B$242,M485&lt;&gt;'Tabelas auxiliares'!$C$241,M485&lt;&gt;'Tabelas auxiliares'!$C$242,M485&lt;&gt;'Tabelas auxiliares'!$D$241,M485&lt;&gt;'Tabelas auxiliares'!$D$242),"FOLHA DE PESSOAL",IF(R485='Tabelas auxiliares'!$A$242,"CUSTEIO",IF(R485='Tabelas auxiliares'!$A$241,"INVESTIMENTO","ERRO - VERIFICAR"))))</f>
        <v/>
      </c>
      <c r="T485" s="30" t="str">
        <f t="shared" si="9"/>
        <v/>
      </c>
      <c r="U485" s="37"/>
      <c r="V485" s="37"/>
      <c r="W485" s="37"/>
      <c r="X485" s="37"/>
      <c r="Y485" s="37"/>
    </row>
    <row r="486" spans="18:25" x14ac:dyDescent="0.35">
      <c r="R486" s="19" t="str">
        <f t="shared" si="8"/>
        <v/>
      </c>
      <c r="S486" s="19" t="str">
        <f>IF(M486="","",IF(AND(M486&lt;&gt;'Tabelas auxiliares'!$B$241,M486&lt;&gt;'Tabelas auxiliares'!$B$242,M486&lt;&gt;'Tabelas auxiliares'!$C$241,M486&lt;&gt;'Tabelas auxiliares'!$C$242,M486&lt;&gt;'Tabelas auxiliares'!$D$241,M486&lt;&gt;'Tabelas auxiliares'!$D$242),"FOLHA DE PESSOAL",IF(R486='Tabelas auxiliares'!$A$242,"CUSTEIO",IF(R486='Tabelas auxiliares'!$A$241,"INVESTIMENTO","ERRO - VERIFICAR"))))</f>
        <v/>
      </c>
      <c r="T486" s="30" t="str">
        <f t="shared" si="9"/>
        <v/>
      </c>
      <c r="U486" s="37"/>
      <c r="V486" s="37"/>
      <c r="W486" s="37"/>
      <c r="X486" s="37"/>
      <c r="Y486" s="37"/>
    </row>
    <row r="487" spans="18:25" x14ac:dyDescent="0.35">
      <c r="R487" s="19" t="str">
        <f t="shared" si="8"/>
        <v/>
      </c>
      <c r="S487" s="19" t="str">
        <f>IF(M487="","",IF(AND(M487&lt;&gt;'Tabelas auxiliares'!$B$241,M487&lt;&gt;'Tabelas auxiliares'!$B$242,M487&lt;&gt;'Tabelas auxiliares'!$C$241,M487&lt;&gt;'Tabelas auxiliares'!$C$242,M487&lt;&gt;'Tabelas auxiliares'!$D$241,M487&lt;&gt;'Tabelas auxiliares'!$D$242),"FOLHA DE PESSOAL",IF(R487='Tabelas auxiliares'!$A$242,"CUSTEIO",IF(R487='Tabelas auxiliares'!$A$241,"INVESTIMENTO","ERRO - VERIFICAR"))))</f>
        <v/>
      </c>
      <c r="T487" s="30" t="str">
        <f t="shared" si="9"/>
        <v/>
      </c>
      <c r="U487" s="37"/>
      <c r="V487" s="37"/>
      <c r="W487" s="37"/>
      <c r="X487" s="37"/>
      <c r="Y487" s="37"/>
    </row>
    <row r="488" spans="18:25" x14ac:dyDescent="0.35">
      <c r="R488" s="19" t="str">
        <f t="shared" si="8"/>
        <v/>
      </c>
      <c r="S488" s="19" t="str">
        <f>IF(M488="","",IF(AND(M488&lt;&gt;'Tabelas auxiliares'!$B$241,M488&lt;&gt;'Tabelas auxiliares'!$B$242,M488&lt;&gt;'Tabelas auxiliares'!$C$241,M488&lt;&gt;'Tabelas auxiliares'!$C$242,M488&lt;&gt;'Tabelas auxiliares'!$D$241,M488&lt;&gt;'Tabelas auxiliares'!$D$242),"FOLHA DE PESSOAL",IF(R488='Tabelas auxiliares'!$A$242,"CUSTEIO",IF(R488='Tabelas auxiliares'!$A$241,"INVESTIMENTO","ERRO - VERIFICAR"))))</f>
        <v/>
      </c>
      <c r="T488" s="30" t="str">
        <f t="shared" si="9"/>
        <v/>
      </c>
      <c r="U488" s="37"/>
      <c r="V488" s="37"/>
      <c r="W488" s="37"/>
      <c r="X488" s="37"/>
      <c r="Y488" s="37"/>
    </row>
    <row r="489" spans="18:25" x14ac:dyDescent="0.35">
      <c r="R489" s="19" t="str">
        <f t="shared" si="8"/>
        <v/>
      </c>
      <c r="S489" s="19" t="str">
        <f>IF(M489="","",IF(AND(M489&lt;&gt;'Tabelas auxiliares'!$B$241,M489&lt;&gt;'Tabelas auxiliares'!$B$242,M489&lt;&gt;'Tabelas auxiliares'!$C$241,M489&lt;&gt;'Tabelas auxiliares'!$C$242,M489&lt;&gt;'Tabelas auxiliares'!$D$241,M489&lt;&gt;'Tabelas auxiliares'!$D$242),"FOLHA DE PESSOAL",IF(R489='Tabelas auxiliares'!$A$242,"CUSTEIO",IF(R489='Tabelas auxiliares'!$A$241,"INVESTIMENTO","ERRO - VERIFICAR"))))</f>
        <v/>
      </c>
      <c r="T489" s="30" t="str">
        <f t="shared" si="9"/>
        <v/>
      </c>
      <c r="U489" s="37"/>
      <c r="V489" s="37"/>
      <c r="W489" s="37"/>
      <c r="X489" s="37"/>
      <c r="Y489" s="37"/>
    </row>
    <row r="490" spans="18:25" x14ac:dyDescent="0.35">
      <c r="R490" s="19" t="str">
        <f t="shared" si="8"/>
        <v/>
      </c>
      <c r="S490" s="19" t="str">
        <f>IF(M490="","",IF(AND(M490&lt;&gt;'Tabelas auxiliares'!$B$241,M490&lt;&gt;'Tabelas auxiliares'!$B$242,M490&lt;&gt;'Tabelas auxiliares'!$C$241,M490&lt;&gt;'Tabelas auxiliares'!$C$242,M490&lt;&gt;'Tabelas auxiliares'!$D$241,M490&lt;&gt;'Tabelas auxiliares'!$D$242),"FOLHA DE PESSOAL",IF(R490='Tabelas auxiliares'!$A$242,"CUSTEIO",IF(R490='Tabelas auxiliares'!$A$241,"INVESTIMENTO","ERRO - VERIFICAR"))))</f>
        <v/>
      </c>
      <c r="T490" s="30" t="str">
        <f t="shared" si="9"/>
        <v/>
      </c>
      <c r="U490" s="37"/>
      <c r="V490" s="37"/>
      <c r="W490" s="37"/>
      <c r="X490" s="37"/>
      <c r="Y490" s="37"/>
    </row>
    <row r="491" spans="18:25" x14ac:dyDescent="0.35">
      <c r="R491" s="19" t="str">
        <f t="shared" si="8"/>
        <v/>
      </c>
      <c r="S491" s="19" t="str">
        <f>IF(M491="","",IF(AND(M491&lt;&gt;'Tabelas auxiliares'!$B$241,M491&lt;&gt;'Tabelas auxiliares'!$B$242,M491&lt;&gt;'Tabelas auxiliares'!$C$241,M491&lt;&gt;'Tabelas auxiliares'!$C$242,M491&lt;&gt;'Tabelas auxiliares'!$D$241,M491&lt;&gt;'Tabelas auxiliares'!$D$242),"FOLHA DE PESSOAL",IF(R491='Tabelas auxiliares'!$A$242,"CUSTEIO",IF(R491='Tabelas auxiliares'!$A$241,"INVESTIMENTO","ERRO - VERIFICAR"))))</f>
        <v/>
      </c>
      <c r="T491" s="30" t="str">
        <f t="shared" si="9"/>
        <v/>
      </c>
      <c r="U491" s="37"/>
      <c r="V491" s="37"/>
      <c r="W491" s="37"/>
      <c r="X491" s="37"/>
      <c r="Y491" s="37"/>
    </row>
    <row r="492" spans="18:25" x14ac:dyDescent="0.35">
      <c r="R492" s="19" t="str">
        <f t="shared" si="8"/>
        <v/>
      </c>
      <c r="S492" s="19" t="str">
        <f>IF(M492="","",IF(AND(M492&lt;&gt;'Tabelas auxiliares'!$B$241,M492&lt;&gt;'Tabelas auxiliares'!$B$242,M492&lt;&gt;'Tabelas auxiliares'!$C$241,M492&lt;&gt;'Tabelas auxiliares'!$C$242,M492&lt;&gt;'Tabelas auxiliares'!$D$241,M492&lt;&gt;'Tabelas auxiliares'!$D$242),"FOLHA DE PESSOAL",IF(R492='Tabelas auxiliares'!$A$242,"CUSTEIO",IF(R492='Tabelas auxiliares'!$A$241,"INVESTIMENTO","ERRO - VERIFICAR"))))</f>
        <v/>
      </c>
      <c r="T492" s="30" t="str">
        <f t="shared" si="9"/>
        <v/>
      </c>
      <c r="U492" s="37"/>
      <c r="V492" s="37"/>
      <c r="W492" s="37"/>
      <c r="X492" s="37"/>
      <c r="Y492" s="37"/>
    </row>
    <row r="493" spans="18:25" x14ac:dyDescent="0.35">
      <c r="R493" s="19" t="str">
        <f t="shared" si="8"/>
        <v/>
      </c>
      <c r="S493" s="19" t="str">
        <f>IF(M493="","",IF(AND(M493&lt;&gt;'Tabelas auxiliares'!$B$241,M493&lt;&gt;'Tabelas auxiliares'!$B$242,M493&lt;&gt;'Tabelas auxiliares'!$C$241,M493&lt;&gt;'Tabelas auxiliares'!$C$242,M493&lt;&gt;'Tabelas auxiliares'!$D$241,M493&lt;&gt;'Tabelas auxiliares'!$D$242),"FOLHA DE PESSOAL",IF(R493='Tabelas auxiliares'!$A$242,"CUSTEIO",IF(R493='Tabelas auxiliares'!$A$241,"INVESTIMENTO","ERRO - VERIFICAR"))))</f>
        <v/>
      </c>
      <c r="T493" s="30" t="str">
        <f t="shared" si="9"/>
        <v/>
      </c>
      <c r="U493" s="37"/>
      <c r="V493" s="37"/>
      <c r="W493" s="37"/>
      <c r="X493" s="37"/>
      <c r="Y493" s="37"/>
    </row>
    <row r="494" spans="18:25" x14ac:dyDescent="0.35">
      <c r="R494" s="19" t="str">
        <f t="shared" si="8"/>
        <v/>
      </c>
      <c r="S494" s="19" t="str">
        <f>IF(M494="","",IF(AND(M494&lt;&gt;'Tabelas auxiliares'!$B$241,M494&lt;&gt;'Tabelas auxiliares'!$B$242,M494&lt;&gt;'Tabelas auxiliares'!$C$241,M494&lt;&gt;'Tabelas auxiliares'!$C$242,M494&lt;&gt;'Tabelas auxiliares'!$D$241,M494&lt;&gt;'Tabelas auxiliares'!$D$242),"FOLHA DE PESSOAL",IF(R494='Tabelas auxiliares'!$A$242,"CUSTEIO",IF(R494='Tabelas auxiliares'!$A$241,"INVESTIMENTO","ERRO - VERIFICAR"))))</f>
        <v/>
      </c>
      <c r="T494" s="30" t="str">
        <f t="shared" si="9"/>
        <v/>
      </c>
      <c r="U494" s="37"/>
      <c r="V494" s="37"/>
      <c r="W494" s="37"/>
      <c r="X494" s="37"/>
      <c r="Y494" s="37"/>
    </row>
    <row r="495" spans="18:25" x14ac:dyDescent="0.35">
      <c r="R495" s="19" t="str">
        <f t="shared" si="8"/>
        <v/>
      </c>
      <c r="S495" s="19" t="str">
        <f>IF(M495="","",IF(AND(M495&lt;&gt;'Tabelas auxiliares'!$B$241,M495&lt;&gt;'Tabelas auxiliares'!$B$242,M495&lt;&gt;'Tabelas auxiliares'!$C$241,M495&lt;&gt;'Tabelas auxiliares'!$C$242,M495&lt;&gt;'Tabelas auxiliares'!$D$241,M495&lt;&gt;'Tabelas auxiliares'!$D$242),"FOLHA DE PESSOAL",IF(R495='Tabelas auxiliares'!$A$242,"CUSTEIO",IF(R495='Tabelas auxiliares'!$A$241,"INVESTIMENTO","ERRO - VERIFICAR"))))</f>
        <v/>
      </c>
      <c r="T495" s="30" t="str">
        <f t="shared" si="9"/>
        <v/>
      </c>
      <c r="U495" s="37"/>
      <c r="V495" s="37"/>
      <c r="W495" s="37"/>
      <c r="X495" s="37"/>
      <c r="Y495" s="37"/>
    </row>
    <row r="496" spans="18:25" x14ac:dyDescent="0.35">
      <c r="R496" s="19" t="str">
        <f t="shared" si="8"/>
        <v/>
      </c>
      <c r="S496" s="19" t="str">
        <f>IF(M496="","",IF(AND(M496&lt;&gt;'Tabelas auxiliares'!$B$241,M496&lt;&gt;'Tabelas auxiliares'!$B$242,M496&lt;&gt;'Tabelas auxiliares'!$C$241,M496&lt;&gt;'Tabelas auxiliares'!$C$242,M496&lt;&gt;'Tabelas auxiliares'!$D$241,M496&lt;&gt;'Tabelas auxiliares'!$D$242),"FOLHA DE PESSOAL",IF(R496='Tabelas auxiliares'!$A$242,"CUSTEIO",IF(R496='Tabelas auxiliares'!$A$241,"INVESTIMENTO","ERRO - VERIFICAR"))))</f>
        <v/>
      </c>
      <c r="T496" s="30" t="str">
        <f t="shared" si="9"/>
        <v/>
      </c>
      <c r="U496" s="37"/>
      <c r="V496" s="37"/>
      <c r="W496" s="37"/>
      <c r="X496" s="37"/>
      <c r="Y496" s="37"/>
    </row>
    <row r="497" spans="18:25" x14ac:dyDescent="0.35">
      <c r="R497" s="19" t="str">
        <f t="shared" si="8"/>
        <v/>
      </c>
      <c r="S497" s="19" t="str">
        <f>IF(M497="","",IF(AND(M497&lt;&gt;'Tabelas auxiliares'!$B$241,M497&lt;&gt;'Tabelas auxiliares'!$B$242,M497&lt;&gt;'Tabelas auxiliares'!$C$241,M497&lt;&gt;'Tabelas auxiliares'!$C$242,M497&lt;&gt;'Tabelas auxiliares'!$D$241,M497&lt;&gt;'Tabelas auxiliares'!$D$242),"FOLHA DE PESSOAL",IF(R497='Tabelas auxiliares'!$A$242,"CUSTEIO",IF(R497='Tabelas auxiliares'!$A$241,"INVESTIMENTO","ERRO - VERIFICAR"))))</f>
        <v/>
      </c>
      <c r="T497" s="30" t="str">
        <f t="shared" si="9"/>
        <v/>
      </c>
      <c r="U497" s="37"/>
      <c r="V497" s="37"/>
      <c r="W497" s="37"/>
      <c r="X497" s="37"/>
      <c r="Y497" s="37"/>
    </row>
    <row r="498" spans="18:25" x14ac:dyDescent="0.35">
      <c r="R498" s="19" t="str">
        <f t="shared" si="8"/>
        <v/>
      </c>
      <c r="S498" s="19" t="str">
        <f>IF(M498="","",IF(AND(M498&lt;&gt;'Tabelas auxiliares'!$B$241,M498&lt;&gt;'Tabelas auxiliares'!$B$242,M498&lt;&gt;'Tabelas auxiliares'!$C$241,M498&lt;&gt;'Tabelas auxiliares'!$C$242,M498&lt;&gt;'Tabelas auxiliares'!$D$241,M498&lt;&gt;'Tabelas auxiliares'!$D$242),"FOLHA DE PESSOAL",IF(R498='Tabelas auxiliares'!$A$242,"CUSTEIO",IF(R498='Tabelas auxiliares'!$A$241,"INVESTIMENTO","ERRO - VERIFICAR"))))</f>
        <v/>
      </c>
      <c r="T498" s="30" t="str">
        <f t="shared" si="9"/>
        <v/>
      </c>
      <c r="U498" s="37"/>
      <c r="V498" s="37"/>
      <c r="W498" s="37"/>
      <c r="X498" s="37"/>
      <c r="Y498" s="37"/>
    </row>
    <row r="499" spans="18:25" x14ac:dyDescent="0.35">
      <c r="R499" s="19" t="str">
        <f t="shared" si="8"/>
        <v/>
      </c>
      <c r="S499" s="19" t="str">
        <f>IF(M499="","",IF(AND(M499&lt;&gt;'Tabelas auxiliares'!$B$241,M499&lt;&gt;'Tabelas auxiliares'!$B$242,M499&lt;&gt;'Tabelas auxiliares'!$C$241,M499&lt;&gt;'Tabelas auxiliares'!$C$242,M499&lt;&gt;'Tabelas auxiliares'!$D$241,M499&lt;&gt;'Tabelas auxiliares'!$D$242),"FOLHA DE PESSOAL",IF(R499='Tabelas auxiliares'!$A$242,"CUSTEIO",IF(R499='Tabelas auxiliares'!$A$241,"INVESTIMENTO","ERRO - VERIFICAR"))))</f>
        <v/>
      </c>
      <c r="T499" s="30" t="str">
        <f t="shared" si="9"/>
        <v/>
      </c>
      <c r="U499" s="37"/>
      <c r="V499" s="37"/>
      <c r="W499" s="37"/>
      <c r="X499" s="37"/>
      <c r="Y499" s="37"/>
    </row>
    <row r="500" spans="18:25" x14ac:dyDescent="0.35">
      <c r="R500" s="19" t="str">
        <f t="shared" si="8"/>
        <v/>
      </c>
      <c r="S500" s="19" t="str">
        <f>IF(M500="","",IF(AND(M500&lt;&gt;'Tabelas auxiliares'!$B$241,M500&lt;&gt;'Tabelas auxiliares'!$B$242,M500&lt;&gt;'Tabelas auxiliares'!$C$241,M500&lt;&gt;'Tabelas auxiliares'!$C$242,M500&lt;&gt;'Tabelas auxiliares'!$D$241,M500&lt;&gt;'Tabelas auxiliares'!$D$242),"FOLHA DE PESSOAL",IF(R500='Tabelas auxiliares'!$A$242,"CUSTEIO",IF(R500='Tabelas auxiliares'!$A$241,"INVESTIMENTO","ERRO - VERIFICAR"))))</f>
        <v/>
      </c>
      <c r="T500" s="30" t="str">
        <f t="shared" si="9"/>
        <v/>
      </c>
      <c r="U500" s="37"/>
      <c r="V500" s="37"/>
      <c r="W500" s="37"/>
      <c r="X500" s="37"/>
      <c r="Y500" s="37"/>
    </row>
    <row r="501" spans="18:25" x14ac:dyDescent="0.35">
      <c r="R501" s="19" t="str">
        <f t="shared" si="8"/>
        <v/>
      </c>
      <c r="S501" s="19" t="str">
        <f>IF(M501="","",IF(AND(M501&lt;&gt;'Tabelas auxiliares'!$B$241,M501&lt;&gt;'Tabelas auxiliares'!$B$242,M501&lt;&gt;'Tabelas auxiliares'!$C$241,M501&lt;&gt;'Tabelas auxiliares'!$C$242,M501&lt;&gt;'Tabelas auxiliares'!$D$241,M501&lt;&gt;'Tabelas auxiliares'!$D$242),"FOLHA DE PESSOAL",IF(R501='Tabelas auxiliares'!$A$242,"CUSTEIO",IF(R501='Tabelas auxiliares'!$A$241,"INVESTIMENTO","ERRO - VERIFICAR"))))</f>
        <v/>
      </c>
      <c r="T501" s="30" t="str">
        <f t="shared" si="9"/>
        <v/>
      </c>
      <c r="U501" s="37"/>
      <c r="V501" s="37"/>
      <c r="W501" s="37"/>
      <c r="X501" s="37"/>
      <c r="Y501" s="37"/>
    </row>
    <row r="502" spans="18:25" x14ac:dyDescent="0.35">
      <c r="R502" s="19" t="str">
        <f t="shared" si="8"/>
        <v/>
      </c>
      <c r="S502" s="19" t="str">
        <f>IF(M502="","",IF(AND(M502&lt;&gt;'Tabelas auxiliares'!$B$241,M502&lt;&gt;'Tabelas auxiliares'!$B$242,M502&lt;&gt;'Tabelas auxiliares'!$C$241,M502&lt;&gt;'Tabelas auxiliares'!$C$242,M502&lt;&gt;'Tabelas auxiliares'!$D$241,M502&lt;&gt;'Tabelas auxiliares'!$D$242),"FOLHA DE PESSOAL",IF(R502='Tabelas auxiliares'!$A$242,"CUSTEIO",IF(R502='Tabelas auxiliares'!$A$241,"INVESTIMENTO","ERRO - VERIFICAR"))))</f>
        <v/>
      </c>
      <c r="T502" s="30" t="str">
        <f t="shared" si="9"/>
        <v/>
      </c>
      <c r="U502" s="37"/>
      <c r="V502" s="37"/>
      <c r="W502" s="37"/>
      <c r="X502" s="37"/>
      <c r="Y502" s="37"/>
    </row>
    <row r="503" spans="18:25" x14ac:dyDescent="0.35">
      <c r="R503" s="19" t="str">
        <f t="shared" si="8"/>
        <v/>
      </c>
      <c r="S503" s="19" t="str">
        <f>IF(M503="","",IF(AND(M503&lt;&gt;'Tabelas auxiliares'!$B$241,M503&lt;&gt;'Tabelas auxiliares'!$B$242,M503&lt;&gt;'Tabelas auxiliares'!$C$241,M503&lt;&gt;'Tabelas auxiliares'!$C$242,M503&lt;&gt;'Tabelas auxiliares'!$D$241,M503&lt;&gt;'Tabelas auxiliares'!$D$242),"FOLHA DE PESSOAL",IF(R503='Tabelas auxiliares'!$A$242,"CUSTEIO",IF(R503='Tabelas auxiliares'!$A$241,"INVESTIMENTO","ERRO - VERIFICAR"))))</f>
        <v/>
      </c>
      <c r="T503" s="30" t="str">
        <f t="shared" si="9"/>
        <v/>
      </c>
      <c r="U503" s="37"/>
      <c r="V503" s="37"/>
      <c r="W503" s="37"/>
      <c r="X503" s="37"/>
      <c r="Y503" s="37"/>
    </row>
    <row r="504" spans="18:25" x14ac:dyDescent="0.35">
      <c r="R504" s="19" t="str">
        <f t="shared" si="8"/>
        <v/>
      </c>
      <c r="S504" s="19" t="str">
        <f>IF(M504="","",IF(AND(M504&lt;&gt;'Tabelas auxiliares'!$B$241,M504&lt;&gt;'Tabelas auxiliares'!$B$242,M504&lt;&gt;'Tabelas auxiliares'!$C$241,M504&lt;&gt;'Tabelas auxiliares'!$C$242,M504&lt;&gt;'Tabelas auxiliares'!$D$241,M504&lt;&gt;'Tabelas auxiliares'!$D$242),"FOLHA DE PESSOAL",IF(R504='Tabelas auxiliares'!$A$242,"CUSTEIO",IF(R504='Tabelas auxiliares'!$A$241,"INVESTIMENTO","ERRO - VERIFICAR"))))</f>
        <v/>
      </c>
      <c r="T504" s="30" t="str">
        <f t="shared" si="9"/>
        <v/>
      </c>
      <c r="U504" s="37"/>
      <c r="V504" s="37"/>
      <c r="W504" s="37"/>
      <c r="X504" s="37"/>
      <c r="Y504" s="37"/>
    </row>
    <row r="505" spans="18:25" x14ac:dyDescent="0.35">
      <c r="R505" s="19" t="str">
        <f t="shared" si="8"/>
        <v/>
      </c>
      <c r="S505" s="19" t="str">
        <f>IF(M505="","",IF(AND(M505&lt;&gt;'Tabelas auxiliares'!$B$241,M505&lt;&gt;'Tabelas auxiliares'!$B$242,M505&lt;&gt;'Tabelas auxiliares'!$C$241,M505&lt;&gt;'Tabelas auxiliares'!$C$242,M505&lt;&gt;'Tabelas auxiliares'!$D$241,M505&lt;&gt;'Tabelas auxiliares'!$D$242),"FOLHA DE PESSOAL",IF(R505='Tabelas auxiliares'!$A$242,"CUSTEIO",IF(R505='Tabelas auxiliares'!$A$241,"INVESTIMENTO","ERRO - VERIFICAR"))))</f>
        <v/>
      </c>
      <c r="T505" s="30" t="str">
        <f t="shared" si="9"/>
        <v/>
      </c>
      <c r="U505" s="37"/>
      <c r="V505" s="37"/>
      <c r="W505" s="37"/>
      <c r="X505" s="37"/>
      <c r="Y505" s="37"/>
    </row>
    <row r="506" spans="18:25" x14ac:dyDescent="0.35">
      <c r="R506" s="19" t="str">
        <f t="shared" si="8"/>
        <v/>
      </c>
      <c r="S506" s="19" t="str">
        <f>IF(M506="","",IF(AND(M506&lt;&gt;'Tabelas auxiliares'!$B$241,M506&lt;&gt;'Tabelas auxiliares'!$B$242,M506&lt;&gt;'Tabelas auxiliares'!$C$241,M506&lt;&gt;'Tabelas auxiliares'!$C$242,M506&lt;&gt;'Tabelas auxiliares'!$D$241,M506&lt;&gt;'Tabelas auxiliares'!$D$242),"FOLHA DE PESSOAL",IF(R506='Tabelas auxiliares'!$A$242,"CUSTEIO",IF(R506='Tabelas auxiliares'!$A$241,"INVESTIMENTO","ERRO - VERIFICAR"))))</f>
        <v/>
      </c>
      <c r="T506" s="30" t="str">
        <f t="shared" si="9"/>
        <v/>
      </c>
      <c r="U506" s="37"/>
      <c r="V506" s="37"/>
      <c r="W506" s="37"/>
      <c r="X506" s="37"/>
      <c r="Y506" s="37"/>
    </row>
    <row r="507" spans="18:25" x14ac:dyDescent="0.35">
      <c r="R507" s="19" t="str">
        <f t="shared" si="8"/>
        <v/>
      </c>
      <c r="S507" s="19" t="str">
        <f>IF(M507="","",IF(AND(M507&lt;&gt;'Tabelas auxiliares'!$B$241,M507&lt;&gt;'Tabelas auxiliares'!$B$242,M507&lt;&gt;'Tabelas auxiliares'!$C$241,M507&lt;&gt;'Tabelas auxiliares'!$C$242,M507&lt;&gt;'Tabelas auxiliares'!$D$241,M507&lt;&gt;'Tabelas auxiliares'!$D$242),"FOLHA DE PESSOAL",IF(R507='Tabelas auxiliares'!$A$242,"CUSTEIO",IF(R507='Tabelas auxiliares'!$A$241,"INVESTIMENTO","ERRO - VERIFICAR"))))</f>
        <v/>
      </c>
      <c r="T507" s="30" t="str">
        <f t="shared" si="9"/>
        <v/>
      </c>
      <c r="U507" s="37"/>
      <c r="V507" s="37"/>
      <c r="W507" s="37"/>
      <c r="X507" s="37"/>
      <c r="Y507" s="37"/>
    </row>
    <row r="508" spans="18:25" x14ac:dyDescent="0.35">
      <c r="R508" s="19" t="str">
        <f t="shared" si="8"/>
        <v/>
      </c>
      <c r="S508" s="19" t="str">
        <f>IF(M508="","",IF(AND(M508&lt;&gt;'Tabelas auxiliares'!$B$241,M508&lt;&gt;'Tabelas auxiliares'!$B$242,M508&lt;&gt;'Tabelas auxiliares'!$C$241,M508&lt;&gt;'Tabelas auxiliares'!$C$242,M508&lt;&gt;'Tabelas auxiliares'!$D$241,M508&lt;&gt;'Tabelas auxiliares'!$D$242),"FOLHA DE PESSOAL",IF(R508='Tabelas auxiliares'!$A$242,"CUSTEIO",IF(R508='Tabelas auxiliares'!$A$241,"INVESTIMENTO","ERRO - VERIFICAR"))))</f>
        <v/>
      </c>
      <c r="T508" s="30" t="str">
        <f t="shared" si="9"/>
        <v/>
      </c>
      <c r="U508" s="37"/>
      <c r="V508" s="37"/>
      <c r="W508" s="37"/>
      <c r="X508" s="37"/>
      <c r="Y508" s="37"/>
    </row>
    <row r="509" spans="18:25" x14ac:dyDescent="0.35">
      <c r="R509" s="19" t="str">
        <f t="shared" si="8"/>
        <v/>
      </c>
      <c r="S509" s="19" t="str">
        <f>IF(M509="","",IF(AND(M509&lt;&gt;'Tabelas auxiliares'!$B$241,M509&lt;&gt;'Tabelas auxiliares'!$B$242,M509&lt;&gt;'Tabelas auxiliares'!$C$241,M509&lt;&gt;'Tabelas auxiliares'!$C$242,M509&lt;&gt;'Tabelas auxiliares'!$D$241,M509&lt;&gt;'Tabelas auxiliares'!$D$242),"FOLHA DE PESSOAL",IF(R509='Tabelas auxiliares'!$A$242,"CUSTEIO",IF(R509='Tabelas auxiliares'!$A$241,"INVESTIMENTO","ERRO - VERIFICAR"))))</f>
        <v/>
      </c>
      <c r="T509" s="30" t="str">
        <f t="shared" si="9"/>
        <v/>
      </c>
      <c r="U509" s="37"/>
      <c r="V509" s="37"/>
      <c r="W509" s="37"/>
      <c r="X509" s="37"/>
      <c r="Y509" s="37"/>
    </row>
    <row r="510" spans="18:25" x14ac:dyDescent="0.35">
      <c r="R510" s="19" t="str">
        <f t="shared" si="8"/>
        <v/>
      </c>
      <c r="S510" s="19" t="str">
        <f>IF(M510="","",IF(AND(M510&lt;&gt;'Tabelas auxiliares'!$B$241,M510&lt;&gt;'Tabelas auxiliares'!$B$242,M510&lt;&gt;'Tabelas auxiliares'!$C$241,M510&lt;&gt;'Tabelas auxiliares'!$C$242,M510&lt;&gt;'Tabelas auxiliares'!$D$241,M510&lt;&gt;'Tabelas auxiliares'!$D$242),"FOLHA DE PESSOAL",IF(R510='Tabelas auxiliares'!$A$242,"CUSTEIO",IF(R510='Tabelas auxiliares'!$A$241,"INVESTIMENTO","ERRO - VERIFICAR"))))</f>
        <v/>
      </c>
      <c r="T510" s="30" t="str">
        <f t="shared" si="9"/>
        <v/>
      </c>
      <c r="U510" s="37"/>
      <c r="V510" s="37"/>
      <c r="W510" s="37"/>
      <c r="X510" s="37"/>
      <c r="Y510" s="37"/>
    </row>
    <row r="511" spans="18:25" x14ac:dyDescent="0.35">
      <c r="R511" s="19" t="str">
        <f t="shared" si="8"/>
        <v/>
      </c>
      <c r="S511" s="19" t="str">
        <f>IF(M511="","",IF(AND(M511&lt;&gt;'Tabelas auxiliares'!$B$241,M511&lt;&gt;'Tabelas auxiliares'!$B$242,M511&lt;&gt;'Tabelas auxiliares'!$C$241,M511&lt;&gt;'Tabelas auxiliares'!$C$242,M511&lt;&gt;'Tabelas auxiliares'!$D$241,M511&lt;&gt;'Tabelas auxiliares'!$D$242),"FOLHA DE PESSOAL",IF(R511='Tabelas auxiliares'!$A$242,"CUSTEIO",IF(R511='Tabelas auxiliares'!$A$241,"INVESTIMENTO","ERRO - VERIFICAR"))))</f>
        <v/>
      </c>
      <c r="T511" s="30" t="str">
        <f t="shared" si="9"/>
        <v/>
      </c>
      <c r="U511" s="37"/>
      <c r="V511" s="37"/>
      <c r="W511" s="37"/>
      <c r="X511" s="37"/>
      <c r="Y511" s="37"/>
    </row>
    <row r="512" spans="18:25" x14ac:dyDescent="0.35">
      <c r="R512" s="19" t="str">
        <f t="shared" si="8"/>
        <v/>
      </c>
      <c r="S512" s="19" t="str">
        <f>IF(M512="","",IF(AND(M512&lt;&gt;'Tabelas auxiliares'!$B$241,M512&lt;&gt;'Tabelas auxiliares'!$B$242,M512&lt;&gt;'Tabelas auxiliares'!$C$241,M512&lt;&gt;'Tabelas auxiliares'!$C$242,M512&lt;&gt;'Tabelas auxiliares'!$D$241,M512&lt;&gt;'Tabelas auxiliares'!$D$242),"FOLHA DE PESSOAL",IF(R512='Tabelas auxiliares'!$A$242,"CUSTEIO",IF(R512='Tabelas auxiliares'!$A$241,"INVESTIMENTO","ERRO - VERIFICAR"))))</f>
        <v/>
      </c>
      <c r="T512" s="30" t="str">
        <f t="shared" si="9"/>
        <v/>
      </c>
      <c r="U512" s="37"/>
      <c r="V512" s="37"/>
      <c r="W512" s="37"/>
      <c r="X512" s="37"/>
      <c r="Y512" s="37"/>
    </row>
    <row r="513" spans="18:25" x14ac:dyDescent="0.35">
      <c r="R513" s="19" t="str">
        <f t="shared" si="8"/>
        <v/>
      </c>
      <c r="S513" s="19" t="str">
        <f>IF(M513="","",IF(AND(M513&lt;&gt;'Tabelas auxiliares'!$B$241,M513&lt;&gt;'Tabelas auxiliares'!$B$242,M513&lt;&gt;'Tabelas auxiliares'!$C$241,M513&lt;&gt;'Tabelas auxiliares'!$C$242,M513&lt;&gt;'Tabelas auxiliares'!$D$241,M513&lt;&gt;'Tabelas auxiliares'!$D$242),"FOLHA DE PESSOAL",IF(R513='Tabelas auxiliares'!$A$242,"CUSTEIO",IF(R513='Tabelas auxiliares'!$A$241,"INVESTIMENTO","ERRO - VERIFICAR"))))</f>
        <v/>
      </c>
      <c r="T513" s="30" t="str">
        <f t="shared" si="9"/>
        <v/>
      </c>
      <c r="U513" s="37"/>
      <c r="V513" s="37"/>
      <c r="W513" s="37"/>
      <c r="X513" s="37"/>
      <c r="Y513" s="37"/>
    </row>
    <row r="514" spans="18:25" x14ac:dyDescent="0.35">
      <c r="R514" s="19" t="str">
        <f t="shared" si="8"/>
        <v/>
      </c>
      <c r="S514" s="19" t="str">
        <f>IF(M514="","",IF(AND(M514&lt;&gt;'Tabelas auxiliares'!$B$241,M514&lt;&gt;'Tabelas auxiliares'!$B$242,M514&lt;&gt;'Tabelas auxiliares'!$C$241,M514&lt;&gt;'Tabelas auxiliares'!$C$242,M514&lt;&gt;'Tabelas auxiliares'!$D$241,M514&lt;&gt;'Tabelas auxiliares'!$D$242),"FOLHA DE PESSOAL",IF(R514='Tabelas auxiliares'!$A$242,"CUSTEIO",IF(R514='Tabelas auxiliares'!$A$241,"INVESTIMENTO","ERRO - VERIFICAR"))))</f>
        <v/>
      </c>
      <c r="T514" s="30" t="str">
        <f t="shared" si="9"/>
        <v/>
      </c>
      <c r="U514" s="37"/>
      <c r="V514" s="37"/>
      <c r="W514" s="37"/>
      <c r="X514" s="37"/>
      <c r="Y514" s="37"/>
    </row>
    <row r="515" spans="18:25" x14ac:dyDescent="0.35">
      <c r="R515" s="19" t="str">
        <f t="shared" si="8"/>
        <v/>
      </c>
      <c r="S515" s="19" t="str">
        <f>IF(M515="","",IF(AND(M515&lt;&gt;'Tabelas auxiliares'!$B$241,M515&lt;&gt;'Tabelas auxiliares'!$B$242,M515&lt;&gt;'Tabelas auxiliares'!$C$241,M515&lt;&gt;'Tabelas auxiliares'!$C$242,M515&lt;&gt;'Tabelas auxiliares'!$D$241,M515&lt;&gt;'Tabelas auxiliares'!$D$242),"FOLHA DE PESSOAL",IF(R515='Tabelas auxiliares'!$A$242,"CUSTEIO",IF(R515='Tabelas auxiliares'!$A$241,"INVESTIMENTO","ERRO - VERIFICAR"))))</f>
        <v/>
      </c>
      <c r="T515" s="30" t="str">
        <f t="shared" si="9"/>
        <v/>
      </c>
      <c r="U515" s="37"/>
      <c r="V515" s="37"/>
      <c r="W515" s="37"/>
      <c r="X515" s="37"/>
      <c r="Y515" s="37"/>
    </row>
    <row r="516" spans="18:25" x14ac:dyDescent="0.35">
      <c r="R516" s="19" t="str">
        <f t="shared" ref="R516:R579" si="10">LEFT(O516,1)</f>
        <v/>
      </c>
      <c r="S516" s="19" t="str">
        <f>IF(M516="","",IF(AND(M516&lt;&gt;'Tabelas auxiliares'!$B$241,M516&lt;&gt;'Tabelas auxiliares'!$B$242,M516&lt;&gt;'Tabelas auxiliares'!$C$241,M516&lt;&gt;'Tabelas auxiliares'!$C$242,M516&lt;&gt;'Tabelas auxiliares'!$D$241,M516&lt;&gt;'Tabelas auxiliares'!$D$242),"FOLHA DE PESSOAL",IF(R516='Tabelas auxiliares'!$A$242,"CUSTEIO",IF(R516='Tabelas auxiliares'!$A$241,"INVESTIMENTO","ERRO - VERIFICAR"))))</f>
        <v/>
      </c>
      <c r="T516" s="30" t="str">
        <f t="shared" ref="T516:T579" si="11">IF(SUM(U516:Y516)=0,"",SUM(U516:Y516))</f>
        <v/>
      </c>
      <c r="U516" s="37"/>
      <c r="V516" s="37"/>
      <c r="W516" s="37"/>
      <c r="X516" s="37"/>
      <c r="Y516" s="37"/>
    </row>
    <row r="517" spans="18:25" x14ac:dyDescent="0.35">
      <c r="R517" s="19" t="str">
        <f t="shared" si="10"/>
        <v/>
      </c>
      <c r="S517" s="19" t="str">
        <f>IF(M517="","",IF(AND(M517&lt;&gt;'Tabelas auxiliares'!$B$241,M517&lt;&gt;'Tabelas auxiliares'!$B$242,M517&lt;&gt;'Tabelas auxiliares'!$C$241,M517&lt;&gt;'Tabelas auxiliares'!$C$242,M517&lt;&gt;'Tabelas auxiliares'!$D$241,M517&lt;&gt;'Tabelas auxiliares'!$D$242),"FOLHA DE PESSOAL",IF(R517='Tabelas auxiliares'!$A$242,"CUSTEIO",IF(R517='Tabelas auxiliares'!$A$241,"INVESTIMENTO","ERRO - VERIFICAR"))))</f>
        <v/>
      </c>
      <c r="T517" s="30" t="str">
        <f t="shared" si="11"/>
        <v/>
      </c>
      <c r="U517" s="37"/>
      <c r="V517" s="37"/>
      <c r="W517" s="37"/>
      <c r="X517" s="37"/>
      <c r="Y517" s="37"/>
    </row>
    <row r="518" spans="18:25" x14ac:dyDescent="0.35">
      <c r="R518" s="19" t="str">
        <f t="shared" si="10"/>
        <v/>
      </c>
      <c r="S518" s="19" t="str">
        <f>IF(M518="","",IF(AND(M518&lt;&gt;'Tabelas auxiliares'!$B$241,M518&lt;&gt;'Tabelas auxiliares'!$B$242,M518&lt;&gt;'Tabelas auxiliares'!$C$241,M518&lt;&gt;'Tabelas auxiliares'!$C$242,M518&lt;&gt;'Tabelas auxiliares'!$D$241,M518&lt;&gt;'Tabelas auxiliares'!$D$242),"FOLHA DE PESSOAL",IF(R518='Tabelas auxiliares'!$A$242,"CUSTEIO",IF(R518='Tabelas auxiliares'!$A$241,"INVESTIMENTO","ERRO - VERIFICAR"))))</f>
        <v/>
      </c>
      <c r="T518" s="30" t="str">
        <f t="shared" si="11"/>
        <v/>
      </c>
      <c r="U518" s="37"/>
      <c r="V518" s="37"/>
      <c r="W518" s="37"/>
      <c r="X518" s="37"/>
      <c r="Y518" s="37"/>
    </row>
    <row r="519" spans="18:25" x14ac:dyDescent="0.35">
      <c r="R519" s="19" t="str">
        <f t="shared" si="10"/>
        <v/>
      </c>
      <c r="S519" s="19" t="str">
        <f>IF(M519="","",IF(AND(M519&lt;&gt;'Tabelas auxiliares'!$B$241,M519&lt;&gt;'Tabelas auxiliares'!$B$242,M519&lt;&gt;'Tabelas auxiliares'!$C$241,M519&lt;&gt;'Tabelas auxiliares'!$C$242,M519&lt;&gt;'Tabelas auxiliares'!$D$241,M519&lt;&gt;'Tabelas auxiliares'!$D$242),"FOLHA DE PESSOAL",IF(R519='Tabelas auxiliares'!$A$242,"CUSTEIO",IF(R519='Tabelas auxiliares'!$A$241,"INVESTIMENTO","ERRO - VERIFICAR"))))</f>
        <v/>
      </c>
      <c r="T519" s="30" t="str">
        <f t="shared" si="11"/>
        <v/>
      </c>
      <c r="U519" s="37"/>
      <c r="V519" s="37"/>
      <c r="W519" s="37"/>
      <c r="X519" s="37"/>
      <c r="Y519" s="37"/>
    </row>
    <row r="520" spans="18:25" x14ac:dyDescent="0.35">
      <c r="R520" s="19" t="str">
        <f t="shared" si="10"/>
        <v/>
      </c>
      <c r="S520" s="19" t="str">
        <f>IF(M520="","",IF(AND(M520&lt;&gt;'Tabelas auxiliares'!$B$241,M520&lt;&gt;'Tabelas auxiliares'!$B$242,M520&lt;&gt;'Tabelas auxiliares'!$C$241,M520&lt;&gt;'Tabelas auxiliares'!$C$242,M520&lt;&gt;'Tabelas auxiliares'!$D$241,M520&lt;&gt;'Tabelas auxiliares'!$D$242),"FOLHA DE PESSOAL",IF(R520='Tabelas auxiliares'!$A$242,"CUSTEIO",IF(R520='Tabelas auxiliares'!$A$241,"INVESTIMENTO","ERRO - VERIFICAR"))))</f>
        <v/>
      </c>
      <c r="T520" s="30" t="str">
        <f t="shared" si="11"/>
        <v/>
      </c>
      <c r="U520" s="37"/>
      <c r="V520" s="37"/>
      <c r="W520" s="37"/>
      <c r="X520" s="37"/>
      <c r="Y520" s="37"/>
    </row>
    <row r="521" spans="18:25" x14ac:dyDescent="0.35">
      <c r="R521" s="19" t="str">
        <f t="shared" si="10"/>
        <v/>
      </c>
      <c r="S521" s="19" t="str">
        <f>IF(M521="","",IF(AND(M521&lt;&gt;'Tabelas auxiliares'!$B$241,M521&lt;&gt;'Tabelas auxiliares'!$B$242,M521&lt;&gt;'Tabelas auxiliares'!$C$241,M521&lt;&gt;'Tabelas auxiliares'!$C$242,M521&lt;&gt;'Tabelas auxiliares'!$D$241,M521&lt;&gt;'Tabelas auxiliares'!$D$242),"FOLHA DE PESSOAL",IF(R521='Tabelas auxiliares'!$A$242,"CUSTEIO",IF(R521='Tabelas auxiliares'!$A$241,"INVESTIMENTO","ERRO - VERIFICAR"))))</f>
        <v/>
      </c>
      <c r="T521" s="30" t="str">
        <f t="shared" si="11"/>
        <v/>
      </c>
      <c r="U521" s="37"/>
      <c r="V521" s="37"/>
      <c r="W521" s="37"/>
      <c r="X521" s="37"/>
      <c r="Y521" s="37"/>
    </row>
    <row r="522" spans="18:25" x14ac:dyDescent="0.35">
      <c r="R522" s="19" t="str">
        <f t="shared" si="10"/>
        <v/>
      </c>
      <c r="S522" s="19" t="str">
        <f>IF(M522="","",IF(AND(M522&lt;&gt;'Tabelas auxiliares'!$B$241,M522&lt;&gt;'Tabelas auxiliares'!$B$242,M522&lt;&gt;'Tabelas auxiliares'!$C$241,M522&lt;&gt;'Tabelas auxiliares'!$C$242,M522&lt;&gt;'Tabelas auxiliares'!$D$241,M522&lt;&gt;'Tabelas auxiliares'!$D$242),"FOLHA DE PESSOAL",IF(R522='Tabelas auxiliares'!$A$242,"CUSTEIO",IF(R522='Tabelas auxiliares'!$A$241,"INVESTIMENTO","ERRO - VERIFICAR"))))</f>
        <v/>
      </c>
      <c r="T522" s="30" t="str">
        <f t="shared" si="11"/>
        <v/>
      </c>
      <c r="U522" s="37"/>
      <c r="V522" s="37"/>
      <c r="W522" s="37"/>
      <c r="X522" s="37"/>
      <c r="Y522" s="37"/>
    </row>
    <row r="523" spans="18:25" x14ac:dyDescent="0.35">
      <c r="R523" s="19" t="str">
        <f t="shared" si="10"/>
        <v/>
      </c>
      <c r="S523" s="19" t="str">
        <f>IF(M523="","",IF(AND(M523&lt;&gt;'Tabelas auxiliares'!$B$241,M523&lt;&gt;'Tabelas auxiliares'!$B$242,M523&lt;&gt;'Tabelas auxiliares'!$C$241,M523&lt;&gt;'Tabelas auxiliares'!$C$242,M523&lt;&gt;'Tabelas auxiliares'!$D$241,M523&lt;&gt;'Tabelas auxiliares'!$D$242),"FOLHA DE PESSOAL",IF(R523='Tabelas auxiliares'!$A$242,"CUSTEIO",IF(R523='Tabelas auxiliares'!$A$241,"INVESTIMENTO","ERRO - VERIFICAR"))))</f>
        <v/>
      </c>
      <c r="T523" s="30" t="str">
        <f t="shared" si="11"/>
        <v/>
      </c>
      <c r="U523" s="37"/>
      <c r="V523" s="37"/>
      <c r="W523" s="37"/>
      <c r="X523" s="37"/>
      <c r="Y523" s="37"/>
    </row>
    <row r="524" spans="18:25" x14ac:dyDescent="0.35">
      <c r="R524" s="19" t="str">
        <f t="shared" si="10"/>
        <v/>
      </c>
      <c r="S524" s="19" t="str">
        <f>IF(M524="","",IF(AND(M524&lt;&gt;'Tabelas auxiliares'!$B$241,M524&lt;&gt;'Tabelas auxiliares'!$B$242,M524&lt;&gt;'Tabelas auxiliares'!$C$241,M524&lt;&gt;'Tabelas auxiliares'!$C$242,M524&lt;&gt;'Tabelas auxiliares'!$D$241,M524&lt;&gt;'Tabelas auxiliares'!$D$242),"FOLHA DE PESSOAL",IF(R524='Tabelas auxiliares'!$A$242,"CUSTEIO",IF(R524='Tabelas auxiliares'!$A$241,"INVESTIMENTO","ERRO - VERIFICAR"))))</f>
        <v/>
      </c>
      <c r="T524" s="30" t="str">
        <f t="shared" si="11"/>
        <v/>
      </c>
      <c r="U524" s="37"/>
      <c r="V524" s="37"/>
      <c r="W524" s="37"/>
      <c r="X524" s="37"/>
      <c r="Y524" s="37"/>
    </row>
    <row r="525" spans="18:25" x14ac:dyDescent="0.35">
      <c r="R525" s="19" t="str">
        <f t="shared" si="10"/>
        <v/>
      </c>
      <c r="S525" s="19" t="str">
        <f>IF(M525="","",IF(AND(M525&lt;&gt;'Tabelas auxiliares'!$B$241,M525&lt;&gt;'Tabelas auxiliares'!$B$242,M525&lt;&gt;'Tabelas auxiliares'!$C$241,M525&lt;&gt;'Tabelas auxiliares'!$C$242,M525&lt;&gt;'Tabelas auxiliares'!$D$241,M525&lt;&gt;'Tabelas auxiliares'!$D$242),"FOLHA DE PESSOAL",IF(R525='Tabelas auxiliares'!$A$242,"CUSTEIO",IF(R525='Tabelas auxiliares'!$A$241,"INVESTIMENTO","ERRO - VERIFICAR"))))</f>
        <v/>
      </c>
      <c r="T525" s="30" t="str">
        <f t="shared" si="11"/>
        <v/>
      </c>
      <c r="U525" s="37"/>
      <c r="V525" s="37"/>
      <c r="W525" s="37"/>
      <c r="X525" s="37"/>
      <c r="Y525" s="37"/>
    </row>
    <row r="526" spans="18:25" x14ac:dyDescent="0.35">
      <c r="R526" s="19" t="str">
        <f t="shared" si="10"/>
        <v/>
      </c>
      <c r="S526" s="19" t="str">
        <f>IF(M526="","",IF(AND(M526&lt;&gt;'Tabelas auxiliares'!$B$241,M526&lt;&gt;'Tabelas auxiliares'!$B$242,M526&lt;&gt;'Tabelas auxiliares'!$C$241,M526&lt;&gt;'Tabelas auxiliares'!$C$242,M526&lt;&gt;'Tabelas auxiliares'!$D$241,M526&lt;&gt;'Tabelas auxiliares'!$D$242),"FOLHA DE PESSOAL",IF(R526='Tabelas auxiliares'!$A$242,"CUSTEIO",IF(R526='Tabelas auxiliares'!$A$241,"INVESTIMENTO","ERRO - VERIFICAR"))))</f>
        <v/>
      </c>
      <c r="T526" s="30" t="str">
        <f t="shared" si="11"/>
        <v/>
      </c>
      <c r="U526" s="37"/>
      <c r="V526" s="37"/>
      <c r="W526" s="37"/>
      <c r="X526" s="37"/>
      <c r="Y526" s="37"/>
    </row>
    <row r="527" spans="18:25" x14ac:dyDescent="0.35">
      <c r="R527" s="19" t="str">
        <f t="shared" si="10"/>
        <v/>
      </c>
      <c r="S527" s="19" t="str">
        <f>IF(M527="","",IF(AND(M527&lt;&gt;'Tabelas auxiliares'!$B$241,M527&lt;&gt;'Tabelas auxiliares'!$B$242,M527&lt;&gt;'Tabelas auxiliares'!$C$241,M527&lt;&gt;'Tabelas auxiliares'!$C$242,M527&lt;&gt;'Tabelas auxiliares'!$D$241,M527&lt;&gt;'Tabelas auxiliares'!$D$242),"FOLHA DE PESSOAL",IF(R527='Tabelas auxiliares'!$A$242,"CUSTEIO",IF(R527='Tabelas auxiliares'!$A$241,"INVESTIMENTO","ERRO - VERIFICAR"))))</f>
        <v/>
      </c>
      <c r="T527" s="30" t="str">
        <f t="shared" si="11"/>
        <v/>
      </c>
      <c r="U527" s="37"/>
      <c r="V527" s="37"/>
      <c r="W527" s="37"/>
      <c r="X527" s="37"/>
      <c r="Y527" s="37"/>
    </row>
    <row r="528" spans="18:25" x14ac:dyDescent="0.35">
      <c r="R528" s="19" t="str">
        <f t="shared" si="10"/>
        <v/>
      </c>
      <c r="S528" s="19" t="str">
        <f>IF(M528="","",IF(AND(M528&lt;&gt;'Tabelas auxiliares'!$B$241,M528&lt;&gt;'Tabelas auxiliares'!$B$242,M528&lt;&gt;'Tabelas auxiliares'!$C$241,M528&lt;&gt;'Tabelas auxiliares'!$C$242,M528&lt;&gt;'Tabelas auxiliares'!$D$241,M528&lt;&gt;'Tabelas auxiliares'!$D$242),"FOLHA DE PESSOAL",IF(R528='Tabelas auxiliares'!$A$242,"CUSTEIO",IF(R528='Tabelas auxiliares'!$A$241,"INVESTIMENTO","ERRO - VERIFICAR"))))</f>
        <v/>
      </c>
      <c r="T528" s="30" t="str">
        <f t="shared" si="11"/>
        <v/>
      </c>
      <c r="U528" s="37"/>
      <c r="V528" s="37"/>
      <c r="W528" s="37"/>
      <c r="X528" s="37"/>
      <c r="Y528" s="37"/>
    </row>
    <row r="529" spans="18:25" x14ac:dyDescent="0.35">
      <c r="R529" s="19" t="str">
        <f t="shared" si="10"/>
        <v/>
      </c>
      <c r="S529" s="19" t="str">
        <f>IF(M529="","",IF(AND(M529&lt;&gt;'Tabelas auxiliares'!$B$241,M529&lt;&gt;'Tabelas auxiliares'!$B$242,M529&lt;&gt;'Tabelas auxiliares'!$C$241,M529&lt;&gt;'Tabelas auxiliares'!$C$242,M529&lt;&gt;'Tabelas auxiliares'!$D$241,M529&lt;&gt;'Tabelas auxiliares'!$D$242),"FOLHA DE PESSOAL",IF(R529='Tabelas auxiliares'!$A$242,"CUSTEIO",IF(R529='Tabelas auxiliares'!$A$241,"INVESTIMENTO","ERRO - VERIFICAR"))))</f>
        <v/>
      </c>
      <c r="T529" s="30" t="str">
        <f t="shared" si="11"/>
        <v/>
      </c>
      <c r="U529" s="37"/>
      <c r="V529" s="37"/>
      <c r="W529" s="37"/>
      <c r="X529" s="37"/>
      <c r="Y529" s="37"/>
    </row>
    <row r="530" spans="18:25" x14ac:dyDescent="0.35">
      <c r="R530" s="19" t="str">
        <f t="shared" si="10"/>
        <v/>
      </c>
      <c r="S530" s="19" t="str">
        <f>IF(M530="","",IF(AND(M530&lt;&gt;'Tabelas auxiliares'!$B$241,M530&lt;&gt;'Tabelas auxiliares'!$B$242,M530&lt;&gt;'Tabelas auxiliares'!$C$241,M530&lt;&gt;'Tabelas auxiliares'!$C$242,M530&lt;&gt;'Tabelas auxiliares'!$D$241,M530&lt;&gt;'Tabelas auxiliares'!$D$242),"FOLHA DE PESSOAL",IF(R530='Tabelas auxiliares'!$A$242,"CUSTEIO",IF(R530='Tabelas auxiliares'!$A$241,"INVESTIMENTO","ERRO - VERIFICAR"))))</f>
        <v/>
      </c>
      <c r="T530" s="30" t="str">
        <f t="shared" si="11"/>
        <v/>
      </c>
      <c r="U530" s="37"/>
      <c r="V530" s="37"/>
      <c r="W530" s="37"/>
      <c r="X530" s="37"/>
      <c r="Y530" s="37"/>
    </row>
    <row r="531" spans="18:25" x14ac:dyDescent="0.35">
      <c r="R531" s="19" t="str">
        <f t="shared" si="10"/>
        <v/>
      </c>
      <c r="S531" s="19" t="str">
        <f>IF(M531="","",IF(AND(M531&lt;&gt;'Tabelas auxiliares'!$B$241,M531&lt;&gt;'Tabelas auxiliares'!$B$242,M531&lt;&gt;'Tabelas auxiliares'!$C$241,M531&lt;&gt;'Tabelas auxiliares'!$C$242,M531&lt;&gt;'Tabelas auxiliares'!$D$241,M531&lt;&gt;'Tabelas auxiliares'!$D$242),"FOLHA DE PESSOAL",IF(R531='Tabelas auxiliares'!$A$242,"CUSTEIO",IF(R531='Tabelas auxiliares'!$A$241,"INVESTIMENTO","ERRO - VERIFICAR"))))</f>
        <v/>
      </c>
      <c r="T531" s="30" t="str">
        <f t="shared" si="11"/>
        <v/>
      </c>
      <c r="U531" s="37"/>
      <c r="V531" s="37"/>
      <c r="W531" s="37"/>
      <c r="X531" s="37"/>
      <c r="Y531" s="37"/>
    </row>
    <row r="532" spans="18:25" x14ac:dyDescent="0.35">
      <c r="R532" s="19" t="str">
        <f t="shared" si="10"/>
        <v/>
      </c>
      <c r="S532" s="19" t="str">
        <f>IF(M532="","",IF(AND(M532&lt;&gt;'Tabelas auxiliares'!$B$241,M532&lt;&gt;'Tabelas auxiliares'!$B$242,M532&lt;&gt;'Tabelas auxiliares'!$C$241,M532&lt;&gt;'Tabelas auxiliares'!$C$242,M532&lt;&gt;'Tabelas auxiliares'!$D$241,M532&lt;&gt;'Tabelas auxiliares'!$D$242),"FOLHA DE PESSOAL",IF(R532='Tabelas auxiliares'!$A$242,"CUSTEIO",IF(R532='Tabelas auxiliares'!$A$241,"INVESTIMENTO","ERRO - VERIFICAR"))))</f>
        <v/>
      </c>
      <c r="T532" s="30" t="str">
        <f t="shared" si="11"/>
        <v/>
      </c>
      <c r="U532" s="37"/>
      <c r="V532" s="37"/>
      <c r="W532" s="37"/>
      <c r="X532" s="37"/>
      <c r="Y532" s="37"/>
    </row>
    <row r="533" spans="18:25" x14ac:dyDescent="0.35">
      <c r="R533" s="19" t="str">
        <f t="shared" si="10"/>
        <v/>
      </c>
      <c r="S533" s="19" t="str">
        <f>IF(M533="","",IF(AND(M533&lt;&gt;'Tabelas auxiliares'!$B$241,M533&lt;&gt;'Tabelas auxiliares'!$B$242,M533&lt;&gt;'Tabelas auxiliares'!$C$241,M533&lt;&gt;'Tabelas auxiliares'!$C$242,M533&lt;&gt;'Tabelas auxiliares'!$D$241,M533&lt;&gt;'Tabelas auxiliares'!$D$242),"FOLHA DE PESSOAL",IF(R533='Tabelas auxiliares'!$A$242,"CUSTEIO",IF(R533='Tabelas auxiliares'!$A$241,"INVESTIMENTO","ERRO - VERIFICAR"))))</f>
        <v/>
      </c>
      <c r="T533" s="30" t="str">
        <f t="shared" si="11"/>
        <v/>
      </c>
      <c r="U533" s="37"/>
      <c r="V533" s="37"/>
      <c r="W533" s="37"/>
      <c r="X533" s="37"/>
      <c r="Y533" s="37"/>
    </row>
    <row r="534" spans="18:25" x14ac:dyDescent="0.35">
      <c r="R534" s="19" t="str">
        <f t="shared" si="10"/>
        <v/>
      </c>
      <c r="S534" s="19" t="str">
        <f>IF(M534="","",IF(AND(M534&lt;&gt;'Tabelas auxiliares'!$B$241,M534&lt;&gt;'Tabelas auxiliares'!$B$242,M534&lt;&gt;'Tabelas auxiliares'!$C$241,M534&lt;&gt;'Tabelas auxiliares'!$C$242,M534&lt;&gt;'Tabelas auxiliares'!$D$241,M534&lt;&gt;'Tabelas auxiliares'!$D$242),"FOLHA DE PESSOAL",IF(R534='Tabelas auxiliares'!$A$242,"CUSTEIO",IF(R534='Tabelas auxiliares'!$A$241,"INVESTIMENTO","ERRO - VERIFICAR"))))</f>
        <v/>
      </c>
      <c r="T534" s="30" t="str">
        <f t="shared" si="11"/>
        <v/>
      </c>
      <c r="U534" s="37"/>
      <c r="V534" s="37"/>
      <c r="W534" s="37"/>
      <c r="X534" s="37"/>
      <c r="Y534" s="37"/>
    </row>
    <row r="535" spans="18:25" x14ac:dyDescent="0.35">
      <c r="R535" s="19" t="str">
        <f t="shared" si="10"/>
        <v/>
      </c>
      <c r="S535" s="19" t="str">
        <f>IF(M535="","",IF(AND(M535&lt;&gt;'Tabelas auxiliares'!$B$241,M535&lt;&gt;'Tabelas auxiliares'!$B$242,M535&lt;&gt;'Tabelas auxiliares'!$C$241,M535&lt;&gt;'Tabelas auxiliares'!$C$242,M535&lt;&gt;'Tabelas auxiliares'!$D$241,M535&lt;&gt;'Tabelas auxiliares'!$D$242),"FOLHA DE PESSOAL",IF(R535='Tabelas auxiliares'!$A$242,"CUSTEIO",IF(R535='Tabelas auxiliares'!$A$241,"INVESTIMENTO","ERRO - VERIFICAR"))))</f>
        <v/>
      </c>
      <c r="T535" s="30" t="str">
        <f t="shared" si="11"/>
        <v/>
      </c>
      <c r="U535" s="37"/>
      <c r="V535" s="37"/>
      <c r="W535" s="37"/>
      <c r="X535" s="37"/>
      <c r="Y535" s="37"/>
    </row>
    <row r="536" spans="18:25" x14ac:dyDescent="0.35">
      <c r="R536" s="19" t="str">
        <f t="shared" si="10"/>
        <v/>
      </c>
      <c r="S536" s="19" t="str">
        <f>IF(M536="","",IF(AND(M536&lt;&gt;'Tabelas auxiliares'!$B$241,M536&lt;&gt;'Tabelas auxiliares'!$B$242,M536&lt;&gt;'Tabelas auxiliares'!$C$241,M536&lt;&gt;'Tabelas auxiliares'!$C$242,M536&lt;&gt;'Tabelas auxiliares'!$D$241,M536&lt;&gt;'Tabelas auxiliares'!$D$242),"FOLHA DE PESSOAL",IF(R536='Tabelas auxiliares'!$A$242,"CUSTEIO",IF(R536='Tabelas auxiliares'!$A$241,"INVESTIMENTO","ERRO - VERIFICAR"))))</f>
        <v/>
      </c>
      <c r="T536" s="30" t="str">
        <f t="shared" si="11"/>
        <v/>
      </c>
      <c r="U536" s="37"/>
      <c r="V536" s="37"/>
      <c r="W536" s="37"/>
      <c r="X536" s="37"/>
      <c r="Y536" s="37"/>
    </row>
    <row r="537" spans="18:25" x14ac:dyDescent="0.35">
      <c r="R537" s="19" t="str">
        <f t="shared" si="10"/>
        <v/>
      </c>
      <c r="S537" s="19" t="str">
        <f>IF(M537="","",IF(AND(M537&lt;&gt;'Tabelas auxiliares'!$B$241,M537&lt;&gt;'Tabelas auxiliares'!$B$242,M537&lt;&gt;'Tabelas auxiliares'!$C$241,M537&lt;&gt;'Tabelas auxiliares'!$C$242,M537&lt;&gt;'Tabelas auxiliares'!$D$241,M537&lt;&gt;'Tabelas auxiliares'!$D$242),"FOLHA DE PESSOAL",IF(R537='Tabelas auxiliares'!$A$242,"CUSTEIO",IF(R537='Tabelas auxiliares'!$A$241,"INVESTIMENTO","ERRO - VERIFICAR"))))</f>
        <v/>
      </c>
      <c r="T537" s="30" t="str">
        <f t="shared" si="11"/>
        <v/>
      </c>
      <c r="U537" s="37"/>
      <c r="V537" s="37"/>
      <c r="W537" s="37"/>
      <c r="X537" s="37"/>
      <c r="Y537" s="37"/>
    </row>
    <row r="538" spans="18:25" x14ac:dyDescent="0.35">
      <c r="R538" s="19" t="str">
        <f t="shared" si="10"/>
        <v/>
      </c>
      <c r="S538" s="19" t="str">
        <f>IF(M538="","",IF(AND(M538&lt;&gt;'Tabelas auxiliares'!$B$241,M538&lt;&gt;'Tabelas auxiliares'!$B$242,M538&lt;&gt;'Tabelas auxiliares'!$C$241,M538&lt;&gt;'Tabelas auxiliares'!$C$242,M538&lt;&gt;'Tabelas auxiliares'!$D$241,M538&lt;&gt;'Tabelas auxiliares'!$D$242),"FOLHA DE PESSOAL",IF(R538='Tabelas auxiliares'!$A$242,"CUSTEIO",IF(R538='Tabelas auxiliares'!$A$241,"INVESTIMENTO","ERRO - VERIFICAR"))))</f>
        <v/>
      </c>
      <c r="T538" s="30" t="str">
        <f t="shared" si="11"/>
        <v/>
      </c>
      <c r="U538" s="37"/>
      <c r="V538" s="37"/>
      <c r="W538" s="37"/>
      <c r="X538" s="37"/>
      <c r="Y538" s="37"/>
    </row>
    <row r="539" spans="18:25" x14ac:dyDescent="0.35">
      <c r="R539" s="19" t="str">
        <f t="shared" si="10"/>
        <v/>
      </c>
      <c r="S539" s="19" t="str">
        <f>IF(M539="","",IF(AND(M539&lt;&gt;'Tabelas auxiliares'!$B$241,M539&lt;&gt;'Tabelas auxiliares'!$B$242,M539&lt;&gt;'Tabelas auxiliares'!$C$241,M539&lt;&gt;'Tabelas auxiliares'!$C$242,M539&lt;&gt;'Tabelas auxiliares'!$D$241,M539&lt;&gt;'Tabelas auxiliares'!$D$242),"FOLHA DE PESSOAL",IF(R539='Tabelas auxiliares'!$A$242,"CUSTEIO",IF(R539='Tabelas auxiliares'!$A$241,"INVESTIMENTO","ERRO - VERIFICAR"))))</f>
        <v/>
      </c>
      <c r="T539" s="30" t="str">
        <f t="shared" si="11"/>
        <v/>
      </c>
      <c r="U539" s="37"/>
      <c r="V539" s="37"/>
      <c r="W539" s="37"/>
      <c r="X539" s="37"/>
      <c r="Y539" s="37"/>
    </row>
    <row r="540" spans="18:25" x14ac:dyDescent="0.35">
      <c r="R540" s="19" t="str">
        <f t="shared" si="10"/>
        <v/>
      </c>
      <c r="S540" s="19" t="str">
        <f>IF(M540="","",IF(AND(M540&lt;&gt;'Tabelas auxiliares'!$B$241,M540&lt;&gt;'Tabelas auxiliares'!$B$242,M540&lt;&gt;'Tabelas auxiliares'!$C$241,M540&lt;&gt;'Tabelas auxiliares'!$C$242,M540&lt;&gt;'Tabelas auxiliares'!$D$241,M540&lt;&gt;'Tabelas auxiliares'!$D$242),"FOLHA DE PESSOAL",IF(R540='Tabelas auxiliares'!$A$242,"CUSTEIO",IF(R540='Tabelas auxiliares'!$A$241,"INVESTIMENTO","ERRO - VERIFICAR"))))</f>
        <v/>
      </c>
      <c r="T540" s="30" t="str">
        <f t="shared" si="11"/>
        <v/>
      </c>
      <c r="U540" s="37"/>
      <c r="V540" s="37"/>
      <c r="W540" s="37"/>
      <c r="X540" s="37"/>
      <c r="Y540" s="37"/>
    </row>
    <row r="541" spans="18:25" x14ac:dyDescent="0.35">
      <c r="R541" s="19" t="str">
        <f t="shared" si="10"/>
        <v/>
      </c>
      <c r="S541" s="19" t="str">
        <f>IF(M541="","",IF(AND(M541&lt;&gt;'Tabelas auxiliares'!$B$241,M541&lt;&gt;'Tabelas auxiliares'!$B$242,M541&lt;&gt;'Tabelas auxiliares'!$C$241,M541&lt;&gt;'Tabelas auxiliares'!$C$242,M541&lt;&gt;'Tabelas auxiliares'!$D$241,M541&lt;&gt;'Tabelas auxiliares'!$D$242),"FOLHA DE PESSOAL",IF(R541='Tabelas auxiliares'!$A$242,"CUSTEIO",IF(R541='Tabelas auxiliares'!$A$241,"INVESTIMENTO","ERRO - VERIFICAR"))))</f>
        <v/>
      </c>
      <c r="T541" s="30" t="str">
        <f t="shared" si="11"/>
        <v/>
      </c>
      <c r="U541" s="37"/>
      <c r="V541" s="37"/>
      <c r="W541" s="37"/>
      <c r="X541" s="37"/>
      <c r="Y541" s="37"/>
    </row>
    <row r="542" spans="18:25" x14ac:dyDescent="0.35">
      <c r="R542" s="19" t="str">
        <f t="shared" si="10"/>
        <v/>
      </c>
      <c r="S542" s="19" t="str">
        <f>IF(M542="","",IF(AND(M542&lt;&gt;'Tabelas auxiliares'!$B$241,M542&lt;&gt;'Tabelas auxiliares'!$B$242,M542&lt;&gt;'Tabelas auxiliares'!$C$241,M542&lt;&gt;'Tabelas auxiliares'!$C$242,M542&lt;&gt;'Tabelas auxiliares'!$D$241,M542&lt;&gt;'Tabelas auxiliares'!$D$242),"FOLHA DE PESSOAL",IF(R542='Tabelas auxiliares'!$A$242,"CUSTEIO",IF(R542='Tabelas auxiliares'!$A$241,"INVESTIMENTO","ERRO - VERIFICAR"))))</f>
        <v/>
      </c>
      <c r="T542" s="30" t="str">
        <f t="shared" si="11"/>
        <v/>
      </c>
      <c r="U542" s="37"/>
      <c r="V542" s="37"/>
      <c r="W542" s="37"/>
      <c r="X542" s="37"/>
      <c r="Y542" s="37"/>
    </row>
    <row r="543" spans="18:25" x14ac:dyDescent="0.35">
      <c r="R543" s="19" t="str">
        <f t="shared" si="10"/>
        <v/>
      </c>
      <c r="S543" s="19" t="str">
        <f>IF(M543="","",IF(AND(M543&lt;&gt;'Tabelas auxiliares'!$B$241,M543&lt;&gt;'Tabelas auxiliares'!$B$242,M543&lt;&gt;'Tabelas auxiliares'!$C$241,M543&lt;&gt;'Tabelas auxiliares'!$C$242,M543&lt;&gt;'Tabelas auxiliares'!$D$241,M543&lt;&gt;'Tabelas auxiliares'!$D$242),"FOLHA DE PESSOAL",IF(R543='Tabelas auxiliares'!$A$242,"CUSTEIO",IF(R543='Tabelas auxiliares'!$A$241,"INVESTIMENTO","ERRO - VERIFICAR"))))</f>
        <v/>
      </c>
      <c r="T543" s="30" t="str">
        <f t="shared" si="11"/>
        <v/>
      </c>
      <c r="U543" s="37"/>
      <c r="V543" s="37"/>
      <c r="W543" s="37"/>
      <c r="X543" s="37"/>
      <c r="Y543" s="37"/>
    </row>
    <row r="544" spans="18:25" x14ac:dyDescent="0.35">
      <c r="R544" s="19" t="str">
        <f t="shared" si="10"/>
        <v/>
      </c>
      <c r="S544" s="19" t="str">
        <f>IF(M544="","",IF(AND(M544&lt;&gt;'Tabelas auxiliares'!$B$241,M544&lt;&gt;'Tabelas auxiliares'!$B$242,M544&lt;&gt;'Tabelas auxiliares'!$C$241,M544&lt;&gt;'Tabelas auxiliares'!$C$242,M544&lt;&gt;'Tabelas auxiliares'!$D$241,M544&lt;&gt;'Tabelas auxiliares'!$D$242),"FOLHA DE PESSOAL",IF(R544='Tabelas auxiliares'!$A$242,"CUSTEIO",IF(R544='Tabelas auxiliares'!$A$241,"INVESTIMENTO","ERRO - VERIFICAR"))))</f>
        <v/>
      </c>
      <c r="T544" s="30" t="str">
        <f t="shared" si="11"/>
        <v/>
      </c>
      <c r="U544" s="37"/>
      <c r="V544" s="37"/>
      <c r="W544" s="37"/>
      <c r="X544" s="37"/>
      <c r="Y544" s="37"/>
    </row>
    <row r="545" spans="18:25" x14ac:dyDescent="0.35">
      <c r="R545" s="19" t="str">
        <f t="shared" si="10"/>
        <v/>
      </c>
      <c r="S545" s="19" t="str">
        <f>IF(M545="","",IF(AND(M545&lt;&gt;'Tabelas auxiliares'!$B$241,M545&lt;&gt;'Tabelas auxiliares'!$B$242,M545&lt;&gt;'Tabelas auxiliares'!$C$241,M545&lt;&gt;'Tabelas auxiliares'!$C$242,M545&lt;&gt;'Tabelas auxiliares'!$D$241,M545&lt;&gt;'Tabelas auxiliares'!$D$242),"FOLHA DE PESSOAL",IF(R545='Tabelas auxiliares'!$A$242,"CUSTEIO",IF(R545='Tabelas auxiliares'!$A$241,"INVESTIMENTO","ERRO - VERIFICAR"))))</f>
        <v/>
      </c>
      <c r="T545" s="30" t="str">
        <f t="shared" si="11"/>
        <v/>
      </c>
      <c r="U545" s="37"/>
      <c r="V545" s="37"/>
      <c r="W545" s="37"/>
      <c r="X545" s="37"/>
      <c r="Y545" s="37"/>
    </row>
    <row r="546" spans="18:25" x14ac:dyDescent="0.35">
      <c r="R546" s="19" t="str">
        <f t="shared" si="10"/>
        <v/>
      </c>
      <c r="S546" s="19" t="str">
        <f>IF(M546="","",IF(AND(M546&lt;&gt;'Tabelas auxiliares'!$B$241,M546&lt;&gt;'Tabelas auxiliares'!$B$242,M546&lt;&gt;'Tabelas auxiliares'!$C$241,M546&lt;&gt;'Tabelas auxiliares'!$C$242,M546&lt;&gt;'Tabelas auxiliares'!$D$241,M546&lt;&gt;'Tabelas auxiliares'!$D$242),"FOLHA DE PESSOAL",IF(R546='Tabelas auxiliares'!$A$242,"CUSTEIO",IF(R546='Tabelas auxiliares'!$A$241,"INVESTIMENTO","ERRO - VERIFICAR"))))</f>
        <v/>
      </c>
      <c r="T546" s="30" t="str">
        <f t="shared" si="11"/>
        <v/>
      </c>
      <c r="U546" s="37"/>
      <c r="V546" s="37"/>
      <c r="W546" s="37"/>
      <c r="X546" s="37"/>
      <c r="Y546" s="37"/>
    </row>
    <row r="547" spans="18:25" x14ac:dyDescent="0.35">
      <c r="R547" s="19" t="str">
        <f t="shared" si="10"/>
        <v/>
      </c>
      <c r="S547" s="19" t="str">
        <f>IF(M547="","",IF(AND(M547&lt;&gt;'Tabelas auxiliares'!$B$241,M547&lt;&gt;'Tabelas auxiliares'!$B$242,M547&lt;&gt;'Tabelas auxiliares'!$C$241,M547&lt;&gt;'Tabelas auxiliares'!$C$242,M547&lt;&gt;'Tabelas auxiliares'!$D$241,M547&lt;&gt;'Tabelas auxiliares'!$D$242),"FOLHA DE PESSOAL",IF(R547='Tabelas auxiliares'!$A$242,"CUSTEIO",IF(R547='Tabelas auxiliares'!$A$241,"INVESTIMENTO","ERRO - VERIFICAR"))))</f>
        <v/>
      </c>
      <c r="T547" s="30" t="str">
        <f t="shared" si="11"/>
        <v/>
      </c>
      <c r="U547" s="37"/>
      <c r="V547" s="37"/>
      <c r="W547" s="37"/>
      <c r="X547" s="37"/>
      <c r="Y547" s="37"/>
    </row>
    <row r="548" spans="18:25" x14ac:dyDescent="0.35">
      <c r="R548" s="19" t="str">
        <f t="shared" si="10"/>
        <v/>
      </c>
      <c r="S548" s="19" t="str">
        <f>IF(M548="","",IF(AND(M548&lt;&gt;'Tabelas auxiliares'!$B$241,M548&lt;&gt;'Tabelas auxiliares'!$B$242,M548&lt;&gt;'Tabelas auxiliares'!$C$241,M548&lt;&gt;'Tabelas auxiliares'!$C$242,M548&lt;&gt;'Tabelas auxiliares'!$D$241,M548&lt;&gt;'Tabelas auxiliares'!$D$242),"FOLHA DE PESSOAL",IF(R548='Tabelas auxiliares'!$A$242,"CUSTEIO",IF(R548='Tabelas auxiliares'!$A$241,"INVESTIMENTO","ERRO - VERIFICAR"))))</f>
        <v/>
      </c>
      <c r="T548" s="30" t="str">
        <f t="shared" si="11"/>
        <v/>
      </c>
      <c r="U548" s="37"/>
      <c r="V548" s="37"/>
      <c r="W548" s="37"/>
      <c r="X548" s="37"/>
      <c r="Y548" s="37"/>
    </row>
    <row r="549" spans="18:25" x14ac:dyDescent="0.35">
      <c r="R549" s="19" t="str">
        <f t="shared" si="10"/>
        <v/>
      </c>
      <c r="S549" s="19" t="str">
        <f>IF(M549="","",IF(AND(M549&lt;&gt;'Tabelas auxiliares'!$B$241,M549&lt;&gt;'Tabelas auxiliares'!$B$242,M549&lt;&gt;'Tabelas auxiliares'!$C$241,M549&lt;&gt;'Tabelas auxiliares'!$C$242,M549&lt;&gt;'Tabelas auxiliares'!$D$241,M549&lt;&gt;'Tabelas auxiliares'!$D$242),"FOLHA DE PESSOAL",IF(R549='Tabelas auxiliares'!$A$242,"CUSTEIO",IF(R549='Tabelas auxiliares'!$A$241,"INVESTIMENTO","ERRO - VERIFICAR"))))</f>
        <v/>
      </c>
      <c r="T549" s="30" t="str">
        <f t="shared" si="11"/>
        <v/>
      </c>
      <c r="U549" s="37"/>
      <c r="V549" s="37"/>
      <c r="W549" s="37"/>
      <c r="X549" s="37"/>
      <c r="Y549" s="37"/>
    </row>
    <row r="550" spans="18:25" x14ac:dyDescent="0.35">
      <c r="R550" s="19" t="str">
        <f t="shared" si="10"/>
        <v/>
      </c>
      <c r="S550" s="19" t="str">
        <f>IF(M550="","",IF(AND(M550&lt;&gt;'Tabelas auxiliares'!$B$241,M550&lt;&gt;'Tabelas auxiliares'!$B$242,M550&lt;&gt;'Tabelas auxiliares'!$C$241,M550&lt;&gt;'Tabelas auxiliares'!$C$242,M550&lt;&gt;'Tabelas auxiliares'!$D$241,M550&lt;&gt;'Tabelas auxiliares'!$D$242),"FOLHA DE PESSOAL",IF(R550='Tabelas auxiliares'!$A$242,"CUSTEIO",IF(R550='Tabelas auxiliares'!$A$241,"INVESTIMENTO","ERRO - VERIFICAR"))))</f>
        <v/>
      </c>
      <c r="T550" s="30" t="str">
        <f t="shared" si="11"/>
        <v/>
      </c>
      <c r="U550" s="37"/>
      <c r="V550" s="37"/>
      <c r="W550" s="37"/>
      <c r="X550" s="37"/>
      <c r="Y550" s="37"/>
    </row>
    <row r="551" spans="18:25" x14ac:dyDescent="0.35">
      <c r="R551" s="19" t="str">
        <f t="shared" si="10"/>
        <v/>
      </c>
      <c r="S551" s="19" t="str">
        <f>IF(M551="","",IF(AND(M551&lt;&gt;'Tabelas auxiliares'!$B$241,M551&lt;&gt;'Tabelas auxiliares'!$B$242,M551&lt;&gt;'Tabelas auxiliares'!$C$241,M551&lt;&gt;'Tabelas auxiliares'!$C$242,M551&lt;&gt;'Tabelas auxiliares'!$D$241,M551&lt;&gt;'Tabelas auxiliares'!$D$242),"FOLHA DE PESSOAL",IF(R551='Tabelas auxiliares'!$A$242,"CUSTEIO",IF(R551='Tabelas auxiliares'!$A$241,"INVESTIMENTO","ERRO - VERIFICAR"))))</f>
        <v/>
      </c>
      <c r="T551" s="30" t="str">
        <f t="shared" si="11"/>
        <v/>
      </c>
      <c r="U551" s="37"/>
      <c r="V551" s="37"/>
      <c r="W551" s="37"/>
      <c r="X551" s="37"/>
      <c r="Y551" s="37"/>
    </row>
    <row r="552" spans="18:25" x14ac:dyDescent="0.35">
      <c r="R552" s="19" t="str">
        <f t="shared" si="10"/>
        <v/>
      </c>
      <c r="S552" s="19" t="str">
        <f>IF(M552="","",IF(AND(M552&lt;&gt;'Tabelas auxiliares'!$B$241,M552&lt;&gt;'Tabelas auxiliares'!$B$242,M552&lt;&gt;'Tabelas auxiliares'!$C$241,M552&lt;&gt;'Tabelas auxiliares'!$C$242,M552&lt;&gt;'Tabelas auxiliares'!$D$241,M552&lt;&gt;'Tabelas auxiliares'!$D$242),"FOLHA DE PESSOAL",IF(R552='Tabelas auxiliares'!$A$242,"CUSTEIO",IF(R552='Tabelas auxiliares'!$A$241,"INVESTIMENTO","ERRO - VERIFICAR"))))</f>
        <v/>
      </c>
      <c r="T552" s="30" t="str">
        <f t="shared" si="11"/>
        <v/>
      </c>
      <c r="U552" s="37"/>
      <c r="V552" s="37"/>
      <c r="W552" s="37"/>
      <c r="X552" s="37"/>
      <c r="Y552" s="37"/>
    </row>
    <row r="553" spans="18:25" x14ac:dyDescent="0.35">
      <c r="R553" s="19" t="str">
        <f t="shared" si="10"/>
        <v/>
      </c>
      <c r="S553" s="19" t="str">
        <f>IF(M553="","",IF(AND(M553&lt;&gt;'Tabelas auxiliares'!$B$241,M553&lt;&gt;'Tabelas auxiliares'!$B$242,M553&lt;&gt;'Tabelas auxiliares'!$C$241,M553&lt;&gt;'Tabelas auxiliares'!$C$242,M553&lt;&gt;'Tabelas auxiliares'!$D$241,M553&lt;&gt;'Tabelas auxiliares'!$D$242),"FOLHA DE PESSOAL",IF(R553='Tabelas auxiliares'!$A$242,"CUSTEIO",IF(R553='Tabelas auxiliares'!$A$241,"INVESTIMENTO","ERRO - VERIFICAR"))))</f>
        <v/>
      </c>
      <c r="T553" s="30" t="str">
        <f t="shared" si="11"/>
        <v/>
      </c>
      <c r="U553" s="37"/>
      <c r="V553" s="37"/>
      <c r="W553" s="37"/>
      <c r="X553" s="37"/>
      <c r="Y553" s="37"/>
    </row>
    <row r="554" spans="18:25" x14ac:dyDescent="0.35">
      <c r="R554" s="19" t="str">
        <f t="shared" si="10"/>
        <v/>
      </c>
      <c r="S554" s="19" t="str">
        <f>IF(M554="","",IF(AND(M554&lt;&gt;'Tabelas auxiliares'!$B$241,M554&lt;&gt;'Tabelas auxiliares'!$B$242,M554&lt;&gt;'Tabelas auxiliares'!$C$241,M554&lt;&gt;'Tabelas auxiliares'!$C$242,M554&lt;&gt;'Tabelas auxiliares'!$D$241,M554&lt;&gt;'Tabelas auxiliares'!$D$242),"FOLHA DE PESSOAL",IF(R554='Tabelas auxiliares'!$A$242,"CUSTEIO",IF(R554='Tabelas auxiliares'!$A$241,"INVESTIMENTO","ERRO - VERIFICAR"))))</f>
        <v/>
      </c>
      <c r="T554" s="30" t="str">
        <f t="shared" si="11"/>
        <v/>
      </c>
      <c r="U554" s="37"/>
      <c r="V554" s="37"/>
      <c r="W554" s="37"/>
      <c r="X554" s="37"/>
      <c r="Y554" s="37"/>
    </row>
    <row r="555" spans="18:25" x14ac:dyDescent="0.35">
      <c r="R555" s="19" t="str">
        <f t="shared" si="10"/>
        <v/>
      </c>
      <c r="S555" s="19" t="str">
        <f>IF(M555="","",IF(AND(M555&lt;&gt;'Tabelas auxiliares'!$B$241,M555&lt;&gt;'Tabelas auxiliares'!$B$242,M555&lt;&gt;'Tabelas auxiliares'!$C$241,M555&lt;&gt;'Tabelas auxiliares'!$C$242,M555&lt;&gt;'Tabelas auxiliares'!$D$241,M555&lt;&gt;'Tabelas auxiliares'!$D$242),"FOLHA DE PESSOAL",IF(R555='Tabelas auxiliares'!$A$242,"CUSTEIO",IF(R555='Tabelas auxiliares'!$A$241,"INVESTIMENTO","ERRO - VERIFICAR"))))</f>
        <v/>
      </c>
      <c r="T555" s="30" t="str">
        <f t="shared" si="11"/>
        <v/>
      </c>
      <c r="U555" s="37"/>
      <c r="V555" s="37"/>
      <c r="W555" s="37"/>
      <c r="X555" s="37"/>
      <c r="Y555" s="37"/>
    </row>
    <row r="556" spans="18:25" x14ac:dyDescent="0.35">
      <c r="R556" s="19" t="str">
        <f t="shared" si="10"/>
        <v/>
      </c>
      <c r="S556" s="19" t="str">
        <f>IF(M556="","",IF(AND(M556&lt;&gt;'Tabelas auxiliares'!$B$241,M556&lt;&gt;'Tabelas auxiliares'!$B$242,M556&lt;&gt;'Tabelas auxiliares'!$C$241,M556&lt;&gt;'Tabelas auxiliares'!$C$242,M556&lt;&gt;'Tabelas auxiliares'!$D$241,M556&lt;&gt;'Tabelas auxiliares'!$D$242),"FOLHA DE PESSOAL",IF(R556='Tabelas auxiliares'!$A$242,"CUSTEIO",IF(R556='Tabelas auxiliares'!$A$241,"INVESTIMENTO","ERRO - VERIFICAR"))))</f>
        <v/>
      </c>
      <c r="T556" s="30" t="str">
        <f t="shared" si="11"/>
        <v/>
      </c>
      <c r="U556" s="37"/>
      <c r="V556" s="37"/>
      <c r="W556" s="37"/>
      <c r="X556" s="37"/>
      <c r="Y556" s="37"/>
    </row>
    <row r="557" spans="18:25" x14ac:dyDescent="0.35">
      <c r="R557" s="19" t="str">
        <f t="shared" si="10"/>
        <v/>
      </c>
      <c r="S557" s="19" t="str">
        <f>IF(M557="","",IF(AND(M557&lt;&gt;'Tabelas auxiliares'!$B$241,M557&lt;&gt;'Tabelas auxiliares'!$B$242,M557&lt;&gt;'Tabelas auxiliares'!$C$241,M557&lt;&gt;'Tabelas auxiliares'!$C$242,M557&lt;&gt;'Tabelas auxiliares'!$D$241,M557&lt;&gt;'Tabelas auxiliares'!$D$242),"FOLHA DE PESSOAL",IF(R557='Tabelas auxiliares'!$A$242,"CUSTEIO",IF(R557='Tabelas auxiliares'!$A$241,"INVESTIMENTO","ERRO - VERIFICAR"))))</f>
        <v/>
      </c>
      <c r="T557" s="30" t="str">
        <f t="shared" si="11"/>
        <v/>
      </c>
      <c r="U557" s="37"/>
      <c r="V557" s="37"/>
      <c r="W557" s="37"/>
      <c r="X557" s="37"/>
      <c r="Y557" s="37"/>
    </row>
    <row r="558" spans="18:25" x14ac:dyDescent="0.35">
      <c r="R558" s="19" t="str">
        <f t="shared" si="10"/>
        <v/>
      </c>
      <c r="S558" s="19" t="str">
        <f>IF(M558="","",IF(AND(M558&lt;&gt;'Tabelas auxiliares'!$B$241,M558&lt;&gt;'Tabelas auxiliares'!$B$242,M558&lt;&gt;'Tabelas auxiliares'!$C$241,M558&lt;&gt;'Tabelas auxiliares'!$C$242,M558&lt;&gt;'Tabelas auxiliares'!$D$241,M558&lt;&gt;'Tabelas auxiliares'!$D$242),"FOLHA DE PESSOAL",IF(R558='Tabelas auxiliares'!$A$242,"CUSTEIO",IF(R558='Tabelas auxiliares'!$A$241,"INVESTIMENTO","ERRO - VERIFICAR"))))</f>
        <v/>
      </c>
      <c r="T558" s="30" t="str">
        <f t="shared" si="11"/>
        <v/>
      </c>
      <c r="U558" s="37"/>
      <c r="V558" s="37"/>
      <c r="W558" s="37"/>
      <c r="X558" s="37"/>
      <c r="Y558" s="37"/>
    </row>
    <row r="559" spans="18:25" x14ac:dyDescent="0.35">
      <c r="R559" s="19" t="str">
        <f t="shared" si="10"/>
        <v/>
      </c>
      <c r="S559" s="19" t="str">
        <f>IF(M559="","",IF(AND(M559&lt;&gt;'Tabelas auxiliares'!$B$241,M559&lt;&gt;'Tabelas auxiliares'!$B$242,M559&lt;&gt;'Tabelas auxiliares'!$C$241,M559&lt;&gt;'Tabelas auxiliares'!$C$242,M559&lt;&gt;'Tabelas auxiliares'!$D$241,M559&lt;&gt;'Tabelas auxiliares'!$D$242),"FOLHA DE PESSOAL",IF(R559='Tabelas auxiliares'!$A$242,"CUSTEIO",IF(R559='Tabelas auxiliares'!$A$241,"INVESTIMENTO","ERRO - VERIFICAR"))))</f>
        <v/>
      </c>
      <c r="T559" s="30" t="str">
        <f t="shared" si="11"/>
        <v/>
      </c>
      <c r="U559" s="37"/>
      <c r="V559" s="37"/>
      <c r="W559" s="37"/>
      <c r="X559" s="37"/>
      <c r="Y559" s="37"/>
    </row>
    <row r="560" spans="18:25" x14ac:dyDescent="0.35">
      <c r="R560" s="19" t="str">
        <f t="shared" si="10"/>
        <v/>
      </c>
      <c r="S560" s="19" t="str">
        <f>IF(M560="","",IF(AND(M560&lt;&gt;'Tabelas auxiliares'!$B$241,M560&lt;&gt;'Tabelas auxiliares'!$B$242,M560&lt;&gt;'Tabelas auxiliares'!$C$241,M560&lt;&gt;'Tabelas auxiliares'!$C$242,M560&lt;&gt;'Tabelas auxiliares'!$D$241,M560&lt;&gt;'Tabelas auxiliares'!$D$242),"FOLHA DE PESSOAL",IF(R560='Tabelas auxiliares'!$A$242,"CUSTEIO",IF(R560='Tabelas auxiliares'!$A$241,"INVESTIMENTO","ERRO - VERIFICAR"))))</f>
        <v/>
      </c>
      <c r="T560" s="30" t="str">
        <f t="shared" si="11"/>
        <v/>
      </c>
      <c r="U560" s="37"/>
      <c r="V560" s="37"/>
      <c r="W560" s="37"/>
      <c r="X560" s="37"/>
      <c r="Y560" s="37"/>
    </row>
    <row r="561" spans="18:25" x14ac:dyDescent="0.35">
      <c r="R561" s="19" t="str">
        <f t="shared" si="10"/>
        <v/>
      </c>
      <c r="S561" s="19" t="str">
        <f>IF(M561="","",IF(AND(M561&lt;&gt;'Tabelas auxiliares'!$B$241,M561&lt;&gt;'Tabelas auxiliares'!$B$242,M561&lt;&gt;'Tabelas auxiliares'!$C$241,M561&lt;&gt;'Tabelas auxiliares'!$C$242,M561&lt;&gt;'Tabelas auxiliares'!$D$241,M561&lt;&gt;'Tabelas auxiliares'!$D$242),"FOLHA DE PESSOAL",IF(R561='Tabelas auxiliares'!$A$242,"CUSTEIO",IF(R561='Tabelas auxiliares'!$A$241,"INVESTIMENTO","ERRO - VERIFICAR"))))</f>
        <v/>
      </c>
      <c r="T561" s="30" t="str">
        <f t="shared" si="11"/>
        <v/>
      </c>
      <c r="U561" s="37"/>
      <c r="V561" s="37"/>
      <c r="W561" s="37"/>
      <c r="X561" s="37"/>
      <c r="Y561" s="37"/>
    </row>
    <row r="562" spans="18:25" x14ac:dyDescent="0.35">
      <c r="R562" s="19" t="str">
        <f t="shared" si="10"/>
        <v/>
      </c>
      <c r="S562" s="19" t="str">
        <f>IF(M562="","",IF(AND(M562&lt;&gt;'Tabelas auxiliares'!$B$241,M562&lt;&gt;'Tabelas auxiliares'!$B$242,M562&lt;&gt;'Tabelas auxiliares'!$C$241,M562&lt;&gt;'Tabelas auxiliares'!$C$242,M562&lt;&gt;'Tabelas auxiliares'!$D$241,M562&lt;&gt;'Tabelas auxiliares'!$D$242),"FOLHA DE PESSOAL",IF(R562='Tabelas auxiliares'!$A$242,"CUSTEIO",IF(R562='Tabelas auxiliares'!$A$241,"INVESTIMENTO","ERRO - VERIFICAR"))))</f>
        <v/>
      </c>
      <c r="T562" s="30" t="str">
        <f t="shared" si="11"/>
        <v/>
      </c>
      <c r="U562" s="37"/>
      <c r="V562" s="37"/>
      <c r="W562" s="37"/>
      <c r="X562" s="37"/>
      <c r="Y562" s="37"/>
    </row>
    <row r="563" spans="18:25" x14ac:dyDescent="0.35">
      <c r="R563" s="19" t="str">
        <f t="shared" si="10"/>
        <v/>
      </c>
      <c r="S563" s="19" t="str">
        <f>IF(M563="","",IF(AND(M563&lt;&gt;'Tabelas auxiliares'!$B$241,M563&lt;&gt;'Tabelas auxiliares'!$B$242,M563&lt;&gt;'Tabelas auxiliares'!$C$241,M563&lt;&gt;'Tabelas auxiliares'!$C$242,M563&lt;&gt;'Tabelas auxiliares'!$D$241,M563&lt;&gt;'Tabelas auxiliares'!$D$242),"FOLHA DE PESSOAL",IF(R563='Tabelas auxiliares'!$A$242,"CUSTEIO",IF(R563='Tabelas auxiliares'!$A$241,"INVESTIMENTO","ERRO - VERIFICAR"))))</f>
        <v/>
      </c>
      <c r="T563" s="30" t="str">
        <f t="shared" si="11"/>
        <v/>
      </c>
      <c r="U563" s="37"/>
      <c r="V563" s="37"/>
      <c r="W563" s="37"/>
      <c r="X563" s="37"/>
      <c r="Y563" s="37"/>
    </row>
    <row r="564" spans="18:25" x14ac:dyDescent="0.35">
      <c r="R564" s="19" t="str">
        <f t="shared" si="10"/>
        <v/>
      </c>
      <c r="S564" s="19" t="str">
        <f>IF(M564="","",IF(AND(M564&lt;&gt;'Tabelas auxiliares'!$B$241,M564&lt;&gt;'Tabelas auxiliares'!$B$242,M564&lt;&gt;'Tabelas auxiliares'!$C$241,M564&lt;&gt;'Tabelas auxiliares'!$C$242,M564&lt;&gt;'Tabelas auxiliares'!$D$241,M564&lt;&gt;'Tabelas auxiliares'!$D$242),"FOLHA DE PESSOAL",IF(R564='Tabelas auxiliares'!$A$242,"CUSTEIO",IF(R564='Tabelas auxiliares'!$A$241,"INVESTIMENTO","ERRO - VERIFICAR"))))</f>
        <v/>
      </c>
      <c r="T564" s="30" t="str">
        <f t="shared" si="11"/>
        <v/>
      </c>
      <c r="U564" s="37"/>
      <c r="V564" s="37"/>
      <c r="W564" s="37"/>
      <c r="X564" s="37"/>
      <c r="Y564" s="37"/>
    </row>
    <row r="565" spans="18:25" x14ac:dyDescent="0.35">
      <c r="R565" s="19" t="str">
        <f t="shared" si="10"/>
        <v/>
      </c>
      <c r="S565" s="19" t="str">
        <f>IF(M565="","",IF(AND(M565&lt;&gt;'Tabelas auxiliares'!$B$241,M565&lt;&gt;'Tabelas auxiliares'!$B$242,M565&lt;&gt;'Tabelas auxiliares'!$C$241,M565&lt;&gt;'Tabelas auxiliares'!$C$242,M565&lt;&gt;'Tabelas auxiliares'!$D$241,M565&lt;&gt;'Tabelas auxiliares'!$D$242),"FOLHA DE PESSOAL",IF(R565='Tabelas auxiliares'!$A$242,"CUSTEIO",IF(R565='Tabelas auxiliares'!$A$241,"INVESTIMENTO","ERRO - VERIFICAR"))))</f>
        <v/>
      </c>
      <c r="T565" s="30" t="str">
        <f t="shared" si="11"/>
        <v/>
      </c>
      <c r="U565" s="37"/>
      <c r="V565" s="37"/>
      <c r="W565" s="37"/>
      <c r="X565" s="37"/>
      <c r="Y565" s="37"/>
    </row>
    <row r="566" spans="18:25" x14ac:dyDescent="0.35">
      <c r="R566" s="19" t="str">
        <f t="shared" si="10"/>
        <v/>
      </c>
      <c r="S566" s="19" t="str">
        <f>IF(M566="","",IF(AND(M566&lt;&gt;'Tabelas auxiliares'!$B$241,M566&lt;&gt;'Tabelas auxiliares'!$B$242,M566&lt;&gt;'Tabelas auxiliares'!$C$241,M566&lt;&gt;'Tabelas auxiliares'!$C$242,M566&lt;&gt;'Tabelas auxiliares'!$D$241,M566&lt;&gt;'Tabelas auxiliares'!$D$242),"FOLHA DE PESSOAL",IF(R566='Tabelas auxiliares'!$A$242,"CUSTEIO",IF(R566='Tabelas auxiliares'!$A$241,"INVESTIMENTO","ERRO - VERIFICAR"))))</f>
        <v/>
      </c>
      <c r="T566" s="30" t="str">
        <f t="shared" si="11"/>
        <v/>
      </c>
      <c r="U566" s="37"/>
      <c r="V566" s="37"/>
      <c r="W566" s="37"/>
      <c r="X566" s="37"/>
      <c r="Y566" s="37"/>
    </row>
    <row r="567" spans="18:25" x14ac:dyDescent="0.35">
      <c r="R567" s="19" t="str">
        <f t="shared" si="10"/>
        <v/>
      </c>
      <c r="S567" s="19" t="str">
        <f>IF(M567="","",IF(AND(M567&lt;&gt;'Tabelas auxiliares'!$B$241,M567&lt;&gt;'Tabelas auxiliares'!$B$242,M567&lt;&gt;'Tabelas auxiliares'!$C$241,M567&lt;&gt;'Tabelas auxiliares'!$C$242,M567&lt;&gt;'Tabelas auxiliares'!$D$241,M567&lt;&gt;'Tabelas auxiliares'!$D$242),"FOLHA DE PESSOAL",IF(R567='Tabelas auxiliares'!$A$242,"CUSTEIO",IF(R567='Tabelas auxiliares'!$A$241,"INVESTIMENTO","ERRO - VERIFICAR"))))</f>
        <v/>
      </c>
      <c r="T567" s="30" t="str">
        <f t="shared" si="11"/>
        <v/>
      </c>
      <c r="U567" s="37"/>
      <c r="V567" s="37"/>
      <c r="W567" s="37"/>
      <c r="X567" s="37"/>
      <c r="Y567" s="37"/>
    </row>
    <row r="568" spans="18:25" x14ac:dyDescent="0.35">
      <c r="R568" s="19" t="str">
        <f t="shared" si="10"/>
        <v/>
      </c>
      <c r="S568" s="19" t="str">
        <f>IF(M568="","",IF(AND(M568&lt;&gt;'Tabelas auxiliares'!$B$241,M568&lt;&gt;'Tabelas auxiliares'!$B$242,M568&lt;&gt;'Tabelas auxiliares'!$C$241,M568&lt;&gt;'Tabelas auxiliares'!$C$242,M568&lt;&gt;'Tabelas auxiliares'!$D$241,M568&lt;&gt;'Tabelas auxiliares'!$D$242),"FOLHA DE PESSOAL",IF(R568='Tabelas auxiliares'!$A$242,"CUSTEIO",IF(R568='Tabelas auxiliares'!$A$241,"INVESTIMENTO","ERRO - VERIFICAR"))))</f>
        <v/>
      </c>
      <c r="T568" s="30" t="str">
        <f t="shared" si="11"/>
        <v/>
      </c>
      <c r="U568" s="37"/>
      <c r="V568" s="37"/>
      <c r="W568" s="37"/>
      <c r="X568" s="37"/>
      <c r="Y568" s="37"/>
    </row>
    <row r="569" spans="18:25" x14ac:dyDescent="0.35">
      <c r="R569" s="19" t="str">
        <f t="shared" si="10"/>
        <v/>
      </c>
      <c r="S569" s="19" t="str">
        <f>IF(M569="","",IF(AND(M569&lt;&gt;'Tabelas auxiliares'!$B$241,M569&lt;&gt;'Tabelas auxiliares'!$B$242,M569&lt;&gt;'Tabelas auxiliares'!$C$241,M569&lt;&gt;'Tabelas auxiliares'!$C$242,M569&lt;&gt;'Tabelas auxiliares'!$D$241,M569&lt;&gt;'Tabelas auxiliares'!$D$242),"FOLHA DE PESSOAL",IF(R569='Tabelas auxiliares'!$A$242,"CUSTEIO",IF(R569='Tabelas auxiliares'!$A$241,"INVESTIMENTO","ERRO - VERIFICAR"))))</f>
        <v/>
      </c>
      <c r="T569" s="30" t="str">
        <f t="shared" si="11"/>
        <v/>
      </c>
      <c r="U569" s="37"/>
      <c r="V569" s="37"/>
      <c r="W569" s="37"/>
      <c r="X569" s="37"/>
      <c r="Y569" s="37"/>
    </row>
    <row r="570" spans="18:25" x14ac:dyDescent="0.35">
      <c r="R570" s="19" t="str">
        <f t="shared" si="10"/>
        <v/>
      </c>
      <c r="S570" s="19" t="str">
        <f>IF(M570="","",IF(AND(M570&lt;&gt;'Tabelas auxiliares'!$B$241,M570&lt;&gt;'Tabelas auxiliares'!$B$242,M570&lt;&gt;'Tabelas auxiliares'!$C$241,M570&lt;&gt;'Tabelas auxiliares'!$C$242,M570&lt;&gt;'Tabelas auxiliares'!$D$241,M570&lt;&gt;'Tabelas auxiliares'!$D$242),"FOLHA DE PESSOAL",IF(R570='Tabelas auxiliares'!$A$242,"CUSTEIO",IF(R570='Tabelas auxiliares'!$A$241,"INVESTIMENTO","ERRO - VERIFICAR"))))</f>
        <v/>
      </c>
      <c r="T570" s="30" t="str">
        <f t="shared" si="11"/>
        <v/>
      </c>
      <c r="U570" s="37"/>
      <c r="V570" s="37"/>
      <c r="W570" s="37"/>
      <c r="X570" s="37"/>
      <c r="Y570" s="37"/>
    </row>
    <row r="571" spans="18:25" x14ac:dyDescent="0.35">
      <c r="R571" s="19" t="str">
        <f t="shared" si="10"/>
        <v/>
      </c>
      <c r="S571" s="19" t="str">
        <f>IF(M571="","",IF(AND(M571&lt;&gt;'Tabelas auxiliares'!$B$241,M571&lt;&gt;'Tabelas auxiliares'!$B$242,M571&lt;&gt;'Tabelas auxiliares'!$C$241,M571&lt;&gt;'Tabelas auxiliares'!$C$242,M571&lt;&gt;'Tabelas auxiliares'!$D$241,M571&lt;&gt;'Tabelas auxiliares'!$D$242),"FOLHA DE PESSOAL",IF(R571='Tabelas auxiliares'!$A$242,"CUSTEIO",IF(R571='Tabelas auxiliares'!$A$241,"INVESTIMENTO","ERRO - VERIFICAR"))))</f>
        <v/>
      </c>
      <c r="T571" s="30" t="str">
        <f t="shared" si="11"/>
        <v/>
      </c>
      <c r="U571" s="37"/>
      <c r="V571" s="37"/>
      <c r="W571" s="37"/>
      <c r="X571" s="37"/>
      <c r="Y571" s="37"/>
    </row>
    <row r="572" spans="18:25" x14ac:dyDescent="0.35">
      <c r="R572" s="19" t="str">
        <f t="shared" si="10"/>
        <v/>
      </c>
      <c r="S572" s="19" t="str">
        <f>IF(M572="","",IF(AND(M572&lt;&gt;'Tabelas auxiliares'!$B$241,M572&lt;&gt;'Tabelas auxiliares'!$B$242,M572&lt;&gt;'Tabelas auxiliares'!$C$241,M572&lt;&gt;'Tabelas auxiliares'!$C$242,M572&lt;&gt;'Tabelas auxiliares'!$D$241,M572&lt;&gt;'Tabelas auxiliares'!$D$242),"FOLHA DE PESSOAL",IF(R572='Tabelas auxiliares'!$A$242,"CUSTEIO",IF(R572='Tabelas auxiliares'!$A$241,"INVESTIMENTO","ERRO - VERIFICAR"))))</f>
        <v/>
      </c>
      <c r="T572" s="30" t="str">
        <f t="shared" si="11"/>
        <v/>
      </c>
      <c r="U572" s="37"/>
      <c r="V572" s="37"/>
      <c r="W572" s="37"/>
      <c r="X572" s="37"/>
      <c r="Y572" s="37"/>
    </row>
    <row r="573" spans="18:25" x14ac:dyDescent="0.35">
      <c r="R573" s="19" t="str">
        <f t="shared" si="10"/>
        <v/>
      </c>
      <c r="S573" s="19" t="str">
        <f>IF(M573="","",IF(AND(M573&lt;&gt;'Tabelas auxiliares'!$B$241,M573&lt;&gt;'Tabelas auxiliares'!$B$242,M573&lt;&gt;'Tabelas auxiliares'!$C$241,M573&lt;&gt;'Tabelas auxiliares'!$C$242,M573&lt;&gt;'Tabelas auxiliares'!$D$241,M573&lt;&gt;'Tabelas auxiliares'!$D$242),"FOLHA DE PESSOAL",IF(R573='Tabelas auxiliares'!$A$242,"CUSTEIO",IF(R573='Tabelas auxiliares'!$A$241,"INVESTIMENTO","ERRO - VERIFICAR"))))</f>
        <v/>
      </c>
      <c r="T573" s="30" t="str">
        <f t="shared" si="11"/>
        <v/>
      </c>
      <c r="U573" s="37"/>
      <c r="V573" s="37"/>
      <c r="W573" s="37"/>
      <c r="X573" s="37"/>
      <c r="Y573" s="37"/>
    </row>
    <row r="574" spans="18:25" x14ac:dyDescent="0.35">
      <c r="R574" s="19" t="str">
        <f t="shared" si="10"/>
        <v/>
      </c>
      <c r="S574" s="19" t="str">
        <f>IF(M574="","",IF(AND(M574&lt;&gt;'Tabelas auxiliares'!$B$241,M574&lt;&gt;'Tabelas auxiliares'!$B$242,M574&lt;&gt;'Tabelas auxiliares'!$C$241,M574&lt;&gt;'Tabelas auxiliares'!$C$242,M574&lt;&gt;'Tabelas auxiliares'!$D$241,M574&lt;&gt;'Tabelas auxiliares'!$D$242),"FOLHA DE PESSOAL",IF(R574='Tabelas auxiliares'!$A$242,"CUSTEIO",IF(R574='Tabelas auxiliares'!$A$241,"INVESTIMENTO","ERRO - VERIFICAR"))))</f>
        <v/>
      </c>
      <c r="T574" s="30" t="str">
        <f t="shared" si="11"/>
        <v/>
      </c>
      <c r="U574" s="37"/>
      <c r="V574" s="37"/>
      <c r="W574" s="37"/>
      <c r="X574" s="37"/>
      <c r="Y574" s="37"/>
    </row>
    <row r="575" spans="18:25" x14ac:dyDescent="0.35">
      <c r="R575" s="19" t="str">
        <f t="shared" si="10"/>
        <v/>
      </c>
      <c r="S575" s="19" t="str">
        <f>IF(M575="","",IF(AND(M575&lt;&gt;'Tabelas auxiliares'!$B$241,M575&lt;&gt;'Tabelas auxiliares'!$B$242,M575&lt;&gt;'Tabelas auxiliares'!$C$241,M575&lt;&gt;'Tabelas auxiliares'!$C$242,M575&lt;&gt;'Tabelas auxiliares'!$D$241,M575&lt;&gt;'Tabelas auxiliares'!$D$242),"FOLHA DE PESSOAL",IF(R575='Tabelas auxiliares'!$A$242,"CUSTEIO",IF(R575='Tabelas auxiliares'!$A$241,"INVESTIMENTO","ERRO - VERIFICAR"))))</f>
        <v/>
      </c>
      <c r="T575" s="30" t="str">
        <f t="shared" si="11"/>
        <v/>
      </c>
      <c r="U575" s="37"/>
      <c r="V575" s="37"/>
      <c r="W575" s="37"/>
      <c r="X575" s="37"/>
      <c r="Y575" s="37"/>
    </row>
    <row r="576" spans="18:25" x14ac:dyDescent="0.35">
      <c r="R576" s="19" t="str">
        <f t="shared" si="10"/>
        <v/>
      </c>
      <c r="S576" s="19" t="str">
        <f>IF(M576="","",IF(AND(M576&lt;&gt;'Tabelas auxiliares'!$B$241,M576&lt;&gt;'Tabelas auxiliares'!$B$242,M576&lt;&gt;'Tabelas auxiliares'!$C$241,M576&lt;&gt;'Tabelas auxiliares'!$C$242,M576&lt;&gt;'Tabelas auxiliares'!$D$241,M576&lt;&gt;'Tabelas auxiliares'!$D$242),"FOLHA DE PESSOAL",IF(R576='Tabelas auxiliares'!$A$242,"CUSTEIO",IF(R576='Tabelas auxiliares'!$A$241,"INVESTIMENTO","ERRO - VERIFICAR"))))</f>
        <v/>
      </c>
      <c r="T576" s="30" t="str">
        <f t="shared" si="11"/>
        <v/>
      </c>
      <c r="U576" s="37"/>
      <c r="V576" s="37"/>
      <c r="W576" s="37"/>
      <c r="X576" s="37"/>
      <c r="Y576" s="37"/>
    </row>
    <row r="577" spans="18:25" x14ac:dyDescent="0.35">
      <c r="R577" s="19" t="str">
        <f t="shared" si="10"/>
        <v/>
      </c>
      <c r="S577" s="19" t="str">
        <f>IF(M577="","",IF(AND(M577&lt;&gt;'Tabelas auxiliares'!$B$241,M577&lt;&gt;'Tabelas auxiliares'!$B$242,M577&lt;&gt;'Tabelas auxiliares'!$C$241,M577&lt;&gt;'Tabelas auxiliares'!$C$242,M577&lt;&gt;'Tabelas auxiliares'!$D$241,M577&lt;&gt;'Tabelas auxiliares'!$D$242),"FOLHA DE PESSOAL",IF(R577='Tabelas auxiliares'!$A$242,"CUSTEIO",IF(R577='Tabelas auxiliares'!$A$241,"INVESTIMENTO","ERRO - VERIFICAR"))))</f>
        <v/>
      </c>
      <c r="T577" s="30" t="str">
        <f t="shared" si="11"/>
        <v/>
      </c>
      <c r="U577" s="37"/>
      <c r="V577" s="37"/>
      <c r="W577" s="37"/>
      <c r="X577" s="37"/>
      <c r="Y577" s="37"/>
    </row>
    <row r="578" spans="18:25" x14ac:dyDescent="0.35">
      <c r="R578" s="19" t="str">
        <f t="shared" si="10"/>
        <v/>
      </c>
      <c r="S578" s="19" t="str">
        <f>IF(M578="","",IF(AND(M578&lt;&gt;'Tabelas auxiliares'!$B$241,M578&lt;&gt;'Tabelas auxiliares'!$B$242,M578&lt;&gt;'Tabelas auxiliares'!$C$241,M578&lt;&gt;'Tabelas auxiliares'!$C$242,M578&lt;&gt;'Tabelas auxiliares'!$D$241,M578&lt;&gt;'Tabelas auxiliares'!$D$242),"FOLHA DE PESSOAL",IF(R578='Tabelas auxiliares'!$A$242,"CUSTEIO",IF(R578='Tabelas auxiliares'!$A$241,"INVESTIMENTO","ERRO - VERIFICAR"))))</f>
        <v/>
      </c>
      <c r="T578" s="30" t="str">
        <f t="shared" si="11"/>
        <v/>
      </c>
      <c r="U578" s="37"/>
      <c r="V578" s="37"/>
      <c r="W578" s="37"/>
      <c r="X578" s="37"/>
      <c r="Y578" s="37"/>
    </row>
    <row r="579" spans="18:25" x14ac:dyDescent="0.35">
      <c r="R579" s="19" t="str">
        <f t="shared" si="10"/>
        <v/>
      </c>
      <c r="S579" s="19" t="str">
        <f>IF(M579="","",IF(AND(M579&lt;&gt;'Tabelas auxiliares'!$B$241,M579&lt;&gt;'Tabelas auxiliares'!$B$242,M579&lt;&gt;'Tabelas auxiliares'!$C$241,M579&lt;&gt;'Tabelas auxiliares'!$C$242,M579&lt;&gt;'Tabelas auxiliares'!$D$241,M579&lt;&gt;'Tabelas auxiliares'!$D$242),"FOLHA DE PESSOAL",IF(R579='Tabelas auxiliares'!$A$242,"CUSTEIO",IF(R579='Tabelas auxiliares'!$A$241,"INVESTIMENTO","ERRO - VERIFICAR"))))</f>
        <v/>
      </c>
      <c r="T579" s="30" t="str">
        <f t="shared" si="11"/>
        <v/>
      </c>
      <c r="U579" s="37"/>
      <c r="V579" s="37"/>
      <c r="W579" s="37"/>
      <c r="X579" s="37"/>
      <c r="Y579" s="37"/>
    </row>
    <row r="580" spans="18:25" x14ac:dyDescent="0.35">
      <c r="R580" s="19" t="str">
        <f t="shared" ref="R580:R643" si="12">LEFT(O580,1)</f>
        <v/>
      </c>
      <c r="S580" s="19" t="str">
        <f>IF(M580="","",IF(AND(M580&lt;&gt;'Tabelas auxiliares'!$B$241,M580&lt;&gt;'Tabelas auxiliares'!$B$242,M580&lt;&gt;'Tabelas auxiliares'!$C$241,M580&lt;&gt;'Tabelas auxiliares'!$C$242,M580&lt;&gt;'Tabelas auxiliares'!$D$241,M580&lt;&gt;'Tabelas auxiliares'!$D$242),"FOLHA DE PESSOAL",IF(R580='Tabelas auxiliares'!$A$242,"CUSTEIO",IF(R580='Tabelas auxiliares'!$A$241,"INVESTIMENTO","ERRO - VERIFICAR"))))</f>
        <v/>
      </c>
      <c r="T580" s="30" t="str">
        <f t="shared" ref="T580:T643" si="13">IF(SUM(U580:Y580)=0,"",SUM(U580:Y580))</f>
        <v/>
      </c>
      <c r="U580" s="37"/>
      <c r="V580" s="37"/>
      <c r="W580" s="37"/>
      <c r="X580" s="37"/>
      <c r="Y580" s="37"/>
    </row>
    <row r="581" spans="18:25" x14ac:dyDescent="0.35">
      <c r="R581" s="19" t="str">
        <f t="shared" si="12"/>
        <v/>
      </c>
      <c r="S581" s="19" t="str">
        <f>IF(M581="","",IF(AND(M581&lt;&gt;'Tabelas auxiliares'!$B$241,M581&lt;&gt;'Tabelas auxiliares'!$B$242,M581&lt;&gt;'Tabelas auxiliares'!$C$241,M581&lt;&gt;'Tabelas auxiliares'!$C$242,M581&lt;&gt;'Tabelas auxiliares'!$D$241,M581&lt;&gt;'Tabelas auxiliares'!$D$242),"FOLHA DE PESSOAL",IF(R581='Tabelas auxiliares'!$A$242,"CUSTEIO",IF(R581='Tabelas auxiliares'!$A$241,"INVESTIMENTO","ERRO - VERIFICAR"))))</f>
        <v/>
      </c>
      <c r="T581" s="30" t="str">
        <f t="shared" si="13"/>
        <v/>
      </c>
      <c r="U581" s="37"/>
      <c r="V581" s="37"/>
      <c r="W581" s="37"/>
      <c r="X581" s="37"/>
      <c r="Y581" s="37"/>
    </row>
    <row r="582" spans="18:25" x14ac:dyDescent="0.35">
      <c r="R582" s="19" t="str">
        <f t="shared" si="12"/>
        <v/>
      </c>
      <c r="S582" s="19" t="str">
        <f>IF(M582="","",IF(AND(M582&lt;&gt;'Tabelas auxiliares'!$B$241,M582&lt;&gt;'Tabelas auxiliares'!$B$242,M582&lt;&gt;'Tabelas auxiliares'!$C$241,M582&lt;&gt;'Tabelas auxiliares'!$C$242,M582&lt;&gt;'Tabelas auxiliares'!$D$241,M582&lt;&gt;'Tabelas auxiliares'!$D$242),"FOLHA DE PESSOAL",IF(R582='Tabelas auxiliares'!$A$242,"CUSTEIO",IF(R582='Tabelas auxiliares'!$A$241,"INVESTIMENTO","ERRO - VERIFICAR"))))</f>
        <v/>
      </c>
      <c r="T582" s="30" t="str">
        <f t="shared" si="13"/>
        <v/>
      </c>
      <c r="U582" s="37"/>
      <c r="V582" s="37"/>
      <c r="W582" s="37"/>
      <c r="X582" s="37"/>
      <c r="Y582" s="37"/>
    </row>
    <row r="583" spans="18:25" x14ac:dyDescent="0.35">
      <c r="R583" s="19" t="str">
        <f t="shared" si="12"/>
        <v/>
      </c>
      <c r="S583" s="19" t="str">
        <f>IF(M583="","",IF(AND(M583&lt;&gt;'Tabelas auxiliares'!$B$241,M583&lt;&gt;'Tabelas auxiliares'!$B$242,M583&lt;&gt;'Tabelas auxiliares'!$C$241,M583&lt;&gt;'Tabelas auxiliares'!$C$242,M583&lt;&gt;'Tabelas auxiliares'!$D$241,M583&lt;&gt;'Tabelas auxiliares'!$D$242),"FOLHA DE PESSOAL",IF(R583='Tabelas auxiliares'!$A$242,"CUSTEIO",IF(R583='Tabelas auxiliares'!$A$241,"INVESTIMENTO","ERRO - VERIFICAR"))))</f>
        <v/>
      </c>
      <c r="T583" s="30" t="str">
        <f t="shared" si="13"/>
        <v/>
      </c>
      <c r="U583" s="37"/>
      <c r="V583" s="37"/>
      <c r="W583" s="37"/>
      <c r="X583" s="37"/>
      <c r="Y583" s="37"/>
    </row>
    <row r="584" spans="18:25" x14ac:dyDescent="0.35">
      <c r="R584" s="19" t="str">
        <f t="shared" si="12"/>
        <v/>
      </c>
      <c r="S584" s="19" t="str">
        <f>IF(M584="","",IF(AND(M584&lt;&gt;'Tabelas auxiliares'!$B$241,M584&lt;&gt;'Tabelas auxiliares'!$B$242,M584&lt;&gt;'Tabelas auxiliares'!$C$241,M584&lt;&gt;'Tabelas auxiliares'!$C$242,M584&lt;&gt;'Tabelas auxiliares'!$D$241,M584&lt;&gt;'Tabelas auxiliares'!$D$242),"FOLHA DE PESSOAL",IF(R584='Tabelas auxiliares'!$A$242,"CUSTEIO",IF(R584='Tabelas auxiliares'!$A$241,"INVESTIMENTO","ERRO - VERIFICAR"))))</f>
        <v/>
      </c>
      <c r="T584" s="30" t="str">
        <f t="shared" si="13"/>
        <v/>
      </c>
      <c r="U584" s="37"/>
      <c r="V584" s="37"/>
      <c r="W584" s="37"/>
      <c r="X584" s="37"/>
      <c r="Y584" s="37"/>
    </row>
    <row r="585" spans="18:25" x14ac:dyDescent="0.35">
      <c r="R585" s="19" t="str">
        <f t="shared" si="12"/>
        <v/>
      </c>
      <c r="S585" s="19" t="str">
        <f>IF(M585="","",IF(AND(M585&lt;&gt;'Tabelas auxiliares'!$B$241,M585&lt;&gt;'Tabelas auxiliares'!$B$242,M585&lt;&gt;'Tabelas auxiliares'!$C$241,M585&lt;&gt;'Tabelas auxiliares'!$C$242,M585&lt;&gt;'Tabelas auxiliares'!$D$241,M585&lt;&gt;'Tabelas auxiliares'!$D$242),"FOLHA DE PESSOAL",IF(R585='Tabelas auxiliares'!$A$242,"CUSTEIO",IF(R585='Tabelas auxiliares'!$A$241,"INVESTIMENTO","ERRO - VERIFICAR"))))</f>
        <v/>
      </c>
      <c r="T585" s="30" t="str">
        <f t="shared" si="13"/>
        <v/>
      </c>
      <c r="U585" s="37"/>
      <c r="V585" s="37"/>
      <c r="W585" s="37"/>
      <c r="X585" s="37"/>
      <c r="Y585" s="37"/>
    </row>
    <row r="586" spans="18:25" x14ac:dyDescent="0.35">
      <c r="R586" s="19" t="str">
        <f t="shared" si="12"/>
        <v/>
      </c>
      <c r="S586" s="19" t="str">
        <f>IF(M586="","",IF(AND(M586&lt;&gt;'Tabelas auxiliares'!$B$241,M586&lt;&gt;'Tabelas auxiliares'!$B$242,M586&lt;&gt;'Tabelas auxiliares'!$C$241,M586&lt;&gt;'Tabelas auxiliares'!$C$242,M586&lt;&gt;'Tabelas auxiliares'!$D$241,M586&lt;&gt;'Tabelas auxiliares'!$D$242),"FOLHA DE PESSOAL",IF(R586='Tabelas auxiliares'!$A$242,"CUSTEIO",IF(R586='Tabelas auxiliares'!$A$241,"INVESTIMENTO","ERRO - VERIFICAR"))))</f>
        <v/>
      </c>
      <c r="T586" s="30" t="str">
        <f t="shared" si="13"/>
        <v/>
      </c>
      <c r="U586" s="37"/>
      <c r="V586" s="37"/>
      <c r="W586" s="37"/>
      <c r="X586" s="37"/>
      <c r="Y586" s="37"/>
    </row>
    <row r="587" spans="18:25" x14ac:dyDescent="0.35">
      <c r="R587" s="19" t="str">
        <f t="shared" si="12"/>
        <v/>
      </c>
      <c r="S587" s="19" t="str">
        <f>IF(M587="","",IF(AND(M587&lt;&gt;'Tabelas auxiliares'!$B$241,M587&lt;&gt;'Tabelas auxiliares'!$B$242,M587&lt;&gt;'Tabelas auxiliares'!$C$241,M587&lt;&gt;'Tabelas auxiliares'!$C$242,M587&lt;&gt;'Tabelas auxiliares'!$D$241,M587&lt;&gt;'Tabelas auxiliares'!$D$242),"FOLHA DE PESSOAL",IF(R587='Tabelas auxiliares'!$A$242,"CUSTEIO",IF(R587='Tabelas auxiliares'!$A$241,"INVESTIMENTO","ERRO - VERIFICAR"))))</f>
        <v/>
      </c>
      <c r="T587" s="30" t="str">
        <f t="shared" si="13"/>
        <v/>
      </c>
      <c r="U587" s="37"/>
      <c r="V587" s="37"/>
      <c r="W587" s="37"/>
      <c r="X587" s="37"/>
      <c r="Y587" s="37"/>
    </row>
    <row r="588" spans="18:25" x14ac:dyDescent="0.35">
      <c r="R588" s="19" t="str">
        <f t="shared" si="12"/>
        <v/>
      </c>
      <c r="S588" s="19" t="str">
        <f>IF(M588="","",IF(AND(M588&lt;&gt;'Tabelas auxiliares'!$B$241,M588&lt;&gt;'Tabelas auxiliares'!$B$242,M588&lt;&gt;'Tabelas auxiliares'!$C$241,M588&lt;&gt;'Tabelas auxiliares'!$C$242,M588&lt;&gt;'Tabelas auxiliares'!$D$241,M588&lt;&gt;'Tabelas auxiliares'!$D$242),"FOLHA DE PESSOAL",IF(R588='Tabelas auxiliares'!$A$242,"CUSTEIO",IF(R588='Tabelas auxiliares'!$A$241,"INVESTIMENTO","ERRO - VERIFICAR"))))</f>
        <v/>
      </c>
      <c r="T588" s="30" t="str">
        <f t="shared" si="13"/>
        <v/>
      </c>
      <c r="U588" s="37"/>
      <c r="V588" s="37"/>
      <c r="W588" s="37"/>
      <c r="X588" s="37"/>
      <c r="Y588" s="37"/>
    </row>
    <row r="589" spans="18:25" x14ac:dyDescent="0.35">
      <c r="R589" s="19" t="str">
        <f t="shared" si="12"/>
        <v/>
      </c>
      <c r="S589" s="19" t="str">
        <f>IF(M589="","",IF(AND(M589&lt;&gt;'Tabelas auxiliares'!$B$241,M589&lt;&gt;'Tabelas auxiliares'!$B$242,M589&lt;&gt;'Tabelas auxiliares'!$C$241,M589&lt;&gt;'Tabelas auxiliares'!$C$242,M589&lt;&gt;'Tabelas auxiliares'!$D$241,M589&lt;&gt;'Tabelas auxiliares'!$D$242),"FOLHA DE PESSOAL",IF(R589='Tabelas auxiliares'!$A$242,"CUSTEIO",IF(R589='Tabelas auxiliares'!$A$241,"INVESTIMENTO","ERRO - VERIFICAR"))))</f>
        <v/>
      </c>
      <c r="T589" s="30" t="str">
        <f t="shared" si="13"/>
        <v/>
      </c>
      <c r="U589" s="37"/>
      <c r="V589" s="37"/>
      <c r="W589" s="37"/>
      <c r="X589" s="37"/>
      <c r="Y589" s="37"/>
    </row>
    <row r="590" spans="18:25" x14ac:dyDescent="0.35">
      <c r="R590" s="19" t="str">
        <f t="shared" si="12"/>
        <v/>
      </c>
      <c r="S590" s="19" t="str">
        <f>IF(M590="","",IF(AND(M590&lt;&gt;'Tabelas auxiliares'!$B$241,M590&lt;&gt;'Tabelas auxiliares'!$B$242,M590&lt;&gt;'Tabelas auxiliares'!$C$241,M590&lt;&gt;'Tabelas auxiliares'!$C$242,M590&lt;&gt;'Tabelas auxiliares'!$D$241,M590&lt;&gt;'Tabelas auxiliares'!$D$242),"FOLHA DE PESSOAL",IF(R590='Tabelas auxiliares'!$A$242,"CUSTEIO",IF(R590='Tabelas auxiliares'!$A$241,"INVESTIMENTO","ERRO - VERIFICAR"))))</f>
        <v/>
      </c>
      <c r="T590" s="30" t="str">
        <f t="shared" si="13"/>
        <v/>
      </c>
      <c r="U590" s="37"/>
      <c r="V590" s="37"/>
      <c r="W590" s="37"/>
      <c r="X590" s="37"/>
      <c r="Y590" s="37"/>
    </row>
    <row r="591" spans="18:25" x14ac:dyDescent="0.35">
      <c r="R591" s="19" t="str">
        <f t="shared" si="12"/>
        <v/>
      </c>
      <c r="S591" s="19" t="str">
        <f>IF(M591="","",IF(AND(M591&lt;&gt;'Tabelas auxiliares'!$B$241,M591&lt;&gt;'Tabelas auxiliares'!$B$242,M591&lt;&gt;'Tabelas auxiliares'!$C$241,M591&lt;&gt;'Tabelas auxiliares'!$C$242,M591&lt;&gt;'Tabelas auxiliares'!$D$241,M591&lt;&gt;'Tabelas auxiliares'!$D$242),"FOLHA DE PESSOAL",IF(R591='Tabelas auxiliares'!$A$242,"CUSTEIO",IF(R591='Tabelas auxiliares'!$A$241,"INVESTIMENTO","ERRO - VERIFICAR"))))</f>
        <v/>
      </c>
      <c r="T591" s="30" t="str">
        <f t="shared" si="13"/>
        <v/>
      </c>
      <c r="U591" s="37"/>
      <c r="V591" s="37"/>
      <c r="W591" s="37"/>
      <c r="X591" s="37"/>
      <c r="Y591" s="37"/>
    </row>
    <row r="592" spans="18:25" x14ac:dyDescent="0.35">
      <c r="R592" s="19" t="str">
        <f t="shared" si="12"/>
        <v/>
      </c>
      <c r="S592" s="19" t="str">
        <f>IF(M592="","",IF(AND(M592&lt;&gt;'Tabelas auxiliares'!$B$241,M592&lt;&gt;'Tabelas auxiliares'!$B$242,M592&lt;&gt;'Tabelas auxiliares'!$C$241,M592&lt;&gt;'Tabelas auxiliares'!$C$242,M592&lt;&gt;'Tabelas auxiliares'!$D$241,M592&lt;&gt;'Tabelas auxiliares'!$D$242),"FOLHA DE PESSOAL",IF(R592='Tabelas auxiliares'!$A$242,"CUSTEIO",IF(R592='Tabelas auxiliares'!$A$241,"INVESTIMENTO","ERRO - VERIFICAR"))))</f>
        <v/>
      </c>
      <c r="T592" s="30" t="str">
        <f t="shared" si="13"/>
        <v/>
      </c>
      <c r="U592" s="37"/>
      <c r="V592" s="37"/>
      <c r="W592" s="37"/>
      <c r="X592" s="37"/>
      <c r="Y592" s="37"/>
    </row>
    <row r="593" spans="18:25" x14ac:dyDescent="0.35">
      <c r="R593" s="19" t="str">
        <f t="shared" si="12"/>
        <v/>
      </c>
      <c r="S593" s="19" t="str">
        <f>IF(M593="","",IF(AND(M593&lt;&gt;'Tabelas auxiliares'!$B$241,M593&lt;&gt;'Tabelas auxiliares'!$B$242,M593&lt;&gt;'Tabelas auxiliares'!$C$241,M593&lt;&gt;'Tabelas auxiliares'!$C$242,M593&lt;&gt;'Tabelas auxiliares'!$D$241,M593&lt;&gt;'Tabelas auxiliares'!$D$242),"FOLHA DE PESSOAL",IF(R593='Tabelas auxiliares'!$A$242,"CUSTEIO",IF(R593='Tabelas auxiliares'!$A$241,"INVESTIMENTO","ERRO - VERIFICAR"))))</f>
        <v/>
      </c>
      <c r="T593" s="30" t="str">
        <f t="shared" si="13"/>
        <v/>
      </c>
      <c r="U593" s="37"/>
      <c r="V593" s="37"/>
      <c r="W593" s="37"/>
      <c r="X593" s="37"/>
      <c r="Y593" s="37"/>
    </row>
    <row r="594" spans="18:25" x14ac:dyDescent="0.35">
      <c r="R594" s="19" t="str">
        <f t="shared" si="12"/>
        <v/>
      </c>
      <c r="S594" s="19" t="str">
        <f>IF(M594="","",IF(AND(M594&lt;&gt;'Tabelas auxiliares'!$B$241,M594&lt;&gt;'Tabelas auxiliares'!$B$242,M594&lt;&gt;'Tabelas auxiliares'!$C$241,M594&lt;&gt;'Tabelas auxiliares'!$C$242,M594&lt;&gt;'Tabelas auxiliares'!$D$241,M594&lt;&gt;'Tabelas auxiliares'!$D$242),"FOLHA DE PESSOAL",IF(R594='Tabelas auxiliares'!$A$242,"CUSTEIO",IF(R594='Tabelas auxiliares'!$A$241,"INVESTIMENTO","ERRO - VERIFICAR"))))</f>
        <v/>
      </c>
      <c r="T594" s="30" t="str">
        <f t="shared" si="13"/>
        <v/>
      </c>
      <c r="U594" s="37"/>
      <c r="V594" s="37"/>
      <c r="W594" s="37"/>
      <c r="X594" s="37"/>
      <c r="Y594" s="37"/>
    </row>
    <row r="595" spans="18:25" x14ac:dyDescent="0.35">
      <c r="R595" s="19" t="str">
        <f t="shared" si="12"/>
        <v/>
      </c>
      <c r="S595" s="19" t="str">
        <f>IF(M595="","",IF(AND(M595&lt;&gt;'Tabelas auxiliares'!$B$241,M595&lt;&gt;'Tabelas auxiliares'!$B$242,M595&lt;&gt;'Tabelas auxiliares'!$C$241,M595&lt;&gt;'Tabelas auxiliares'!$C$242,M595&lt;&gt;'Tabelas auxiliares'!$D$241,M595&lt;&gt;'Tabelas auxiliares'!$D$242),"FOLHA DE PESSOAL",IF(R595='Tabelas auxiliares'!$A$242,"CUSTEIO",IF(R595='Tabelas auxiliares'!$A$241,"INVESTIMENTO","ERRO - VERIFICAR"))))</f>
        <v/>
      </c>
      <c r="T595" s="30" t="str">
        <f t="shared" si="13"/>
        <v/>
      </c>
      <c r="U595" s="37"/>
      <c r="V595" s="37"/>
      <c r="W595" s="37"/>
      <c r="X595" s="37"/>
      <c r="Y595" s="37"/>
    </row>
    <row r="596" spans="18:25" x14ac:dyDescent="0.35">
      <c r="R596" s="19" t="str">
        <f t="shared" si="12"/>
        <v/>
      </c>
      <c r="S596" s="19" t="str">
        <f>IF(M596="","",IF(AND(M596&lt;&gt;'Tabelas auxiliares'!$B$241,M596&lt;&gt;'Tabelas auxiliares'!$B$242,M596&lt;&gt;'Tabelas auxiliares'!$C$241,M596&lt;&gt;'Tabelas auxiliares'!$C$242,M596&lt;&gt;'Tabelas auxiliares'!$D$241,M596&lt;&gt;'Tabelas auxiliares'!$D$242),"FOLHA DE PESSOAL",IF(R596='Tabelas auxiliares'!$A$242,"CUSTEIO",IF(R596='Tabelas auxiliares'!$A$241,"INVESTIMENTO","ERRO - VERIFICAR"))))</f>
        <v/>
      </c>
      <c r="T596" s="30" t="str">
        <f t="shared" si="13"/>
        <v/>
      </c>
      <c r="U596" s="37"/>
      <c r="V596" s="37"/>
      <c r="W596" s="37"/>
      <c r="X596" s="37"/>
      <c r="Y596" s="37"/>
    </row>
    <row r="597" spans="18:25" x14ac:dyDescent="0.35">
      <c r="R597" s="19" t="str">
        <f t="shared" si="12"/>
        <v/>
      </c>
      <c r="S597" s="19" t="str">
        <f>IF(M597="","",IF(AND(M597&lt;&gt;'Tabelas auxiliares'!$B$241,M597&lt;&gt;'Tabelas auxiliares'!$B$242,M597&lt;&gt;'Tabelas auxiliares'!$C$241,M597&lt;&gt;'Tabelas auxiliares'!$C$242,M597&lt;&gt;'Tabelas auxiliares'!$D$241,M597&lt;&gt;'Tabelas auxiliares'!$D$242),"FOLHA DE PESSOAL",IF(R597='Tabelas auxiliares'!$A$242,"CUSTEIO",IF(R597='Tabelas auxiliares'!$A$241,"INVESTIMENTO","ERRO - VERIFICAR"))))</f>
        <v/>
      </c>
      <c r="T597" s="30" t="str">
        <f t="shared" si="13"/>
        <v/>
      </c>
      <c r="U597" s="37"/>
      <c r="V597" s="37"/>
      <c r="W597" s="37"/>
      <c r="X597" s="37"/>
      <c r="Y597" s="37"/>
    </row>
    <row r="598" spans="18:25" x14ac:dyDescent="0.35">
      <c r="R598" s="19" t="str">
        <f t="shared" si="12"/>
        <v/>
      </c>
      <c r="S598" s="19" t="str">
        <f>IF(M598="","",IF(AND(M598&lt;&gt;'Tabelas auxiliares'!$B$241,M598&lt;&gt;'Tabelas auxiliares'!$B$242,M598&lt;&gt;'Tabelas auxiliares'!$C$241,M598&lt;&gt;'Tabelas auxiliares'!$C$242,M598&lt;&gt;'Tabelas auxiliares'!$D$241,M598&lt;&gt;'Tabelas auxiliares'!$D$242),"FOLHA DE PESSOAL",IF(R598='Tabelas auxiliares'!$A$242,"CUSTEIO",IF(R598='Tabelas auxiliares'!$A$241,"INVESTIMENTO","ERRO - VERIFICAR"))))</f>
        <v/>
      </c>
      <c r="T598" s="30" t="str">
        <f t="shared" si="13"/>
        <v/>
      </c>
      <c r="U598" s="37"/>
      <c r="V598" s="37"/>
      <c r="W598" s="37"/>
      <c r="X598" s="37"/>
      <c r="Y598" s="37"/>
    </row>
    <row r="599" spans="18:25" x14ac:dyDescent="0.35">
      <c r="R599" s="19" t="str">
        <f t="shared" si="12"/>
        <v/>
      </c>
      <c r="S599" s="19" t="str">
        <f>IF(M599="","",IF(AND(M599&lt;&gt;'Tabelas auxiliares'!$B$241,M599&lt;&gt;'Tabelas auxiliares'!$B$242,M599&lt;&gt;'Tabelas auxiliares'!$C$241,M599&lt;&gt;'Tabelas auxiliares'!$C$242,M599&lt;&gt;'Tabelas auxiliares'!$D$241,M599&lt;&gt;'Tabelas auxiliares'!$D$242),"FOLHA DE PESSOAL",IF(R599='Tabelas auxiliares'!$A$242,"CUSTEIO",IF(R599='Tabelas auxiliares'!$A$241,"INVESTIMENTO","ERRO - VERIFICAR"))))</f>
        <v/>
      </c>
      <c r="T599" s="30" t="str">
        <f t="shared" si="13"/>
        <v/>
      </c>
      <c r="U599" s="37"/>
      <c r="V599" s="37"/>
      <c r="W599" s="37"/>
      <c r="X599" s="37"/>
      <c r="Y599" s="37"/>
    </row>
    <row r="600" spans="18:25" x14ac:dyDescent="0.35">
      <c r="R600" s="19" t="str">
        <f t="shared" si="12"/>
        <v/>
      </c>
      <c r="S600" s="19" t="str">
        <f>IF(M600="","",IF(AND(M600&lt;&gt;'Tabelas auxiliares'!$B$241,M600&lt;&gt;'Tabelas auxiliares'!$B$242,M600&lt;&gt;'Tabelas auxiliares'!$C$241,M600&lt;&gt;'Tabelas auxiliares'!$C$242,M600&lt;&gt;'Tabelas auxiliares'!$D$241,M600&lt;&gt;'Tabelas auxiliares'!$D$242),"FOLHA DE PESSOAL",IF(R600='Tabelas auxiliares'!$A$242,"CUSTEIO",IF(R600='Tabelas auxiliares'!$A$241,"INVESTIMENTO","ERRO - VERIFICAR"))))</f>
        <v/>
      </c>
      <c r="T600" s="30" t="str">
        <f t="shared" si="13"/>
        <v/>
      </c>
      <c r="U600" s="37"/>
      <c r="V600" s="37"/>
      <c r="W600" s="37"/>
      <c r="X600" s="37"/>
      <c r="Y600" s="37"/>
    </row>
    <row r="601" spans="18:25" x14ac:dyDescent="0.35">
      <c r="R601" s="19" t="str">
        <f t="shared" si="12"/>
        <v/>
      </c>
      <c r="S601" s="19" t="str">
        <f>IF(M601="","",IF(AND(M601&lt;&gt;'Tabelas auxiliares'!$B$241,M601&lt;&gt;'Tabelas auxiliares'!$B$242,M601&lt;&gt;'Tabelas auxiliares'!$C$241,M601&lt;&gt;'Tabelas auxiliares'!$C$242,M601&lt;&gt;'Tabelas auxiliares'!$D$241,M601&lt;&gt;'Tabelas auxiliares'!$D$242),"FOLHA DE PESSOAL",IF(R601='Tabelas auxiliares'!$A$242,"CUSTEIO",IF(R601='Tabelas auxiliares'!$A$241,"INVESTIMENTO","ERRO - VERIFICAR"))))</f>
        <v/>
      </c>
      <c r="T601" s="30" t="str">
        <f t="shared" si="13"/>
        <v/>
      </c>
      <c r="U601" s="37"/>
      <c r="V601" s="37"/>
      <c r="W601" s="37"/>
      <c r="X601" s="37"/>
      <c r="Y601" s="37"/>
    </row>
    <row r="602" spans="18:25" x14ac:dyDescent="0.35">
      <c r="R602" s="19" t="str">
        <f t="shared" si="12"/>
        <v/>
      </c>
      <c r="S602" s="19" t="str">
        <f>IF(M602="","",IF(AND(M602&lt;&gt;'Tabelas auxiliares'!$B$241,M602&lt;&gt;'Tabelas auxiliares'!$B$242,M602&lt;&gt;'Tabelas auxiliares'!$C$241,M602&lt;&gt;'Tabelas auxiliares'!$C$242,M602&lt;&gt;'Tabelas auxiliares'!$D$241,M602&lt;&gt;'Tabelas auxiliares'!$D$242),"FOLHA DE PESSOAL",IF(R602='Tabelas auxiliares'!$A$242,"CUSTEIO",IF(R602='Tabelas auxiliares'!$A$241,"INVESTIMENTO","ERRO - VERIFICAR"))))</f>
        <v/>
      </c>
      <c r="T602" s="30" t="str">
        <f t="shared" si="13"/>
        <v/>
      </c>
      <c r="U602" s="37"/>
      <c r="V602" s="37"/>
      <c r="W602" s="37"/>
      <c r="X602" s="37"/>
      <c r="Y602" s="37"/>
    </row>
    <row r="603" spans="18:25" x14ac:dyDescent="0.35">
      <c r="R603" s="19" t="str">
        <f t="shared" si="12"/>
        <v/>
      </c>
      <c r="S603" s="19" t="str">
        <f>IF(M603="","",IF(AND(M603&lt;&gt;'Tabelas auxiliares'!$B$241,M603&lt;&gt;'Tabelas auxiliares'!$B$242,M603&lt;&gt;'Tabelas auxiliares'!$C$241,M603&lt;&gt;'Tabelas auxiliares'!$C$242,M603&lt;&gt;'Tabelas auxiliares'!$D$241,M603&lt;&gt;'Tabelas auxiliares'!$D$242),"FOLHA DE PESSOAL",IF(R603='Tabelas auxiliares'!$A$242,"CUSTEIO",IF(R603='Tabelas auxiliares'!$A$241,"INVESTIMENTO","ERRO - VERIFICAR"))))</f>
        <v/>
      </c>
      <c r="T603" s="30" t="str">
        <f t="shared" si="13"/>
        <v/>
      </c>
      <c r="U603" s="37"/>
      <c r="V603" s="37"/>
      <c r="W603" s="37"/>
      <c r="X603" s="37"/>
      <c r="Y603" s="37"/>
    </row>
    <row r="604" spans="18:25" x14ac:dyDescent="0.35">
      <c r="R604" s="19" t="str">
        <f t="shared" si="12"/>
        <v/>
      </c>
      <c r="S604" s="19" t="str">
        <f>IF(M604="","",IF(AND(M604&lt;&gt;'Tabelas auxiliares'!$B$241,M604&lt;&gt;'Tabelas auxiliares'!$B$242,M604&lt;&gt;'Tabelas auxiliares'!$C$241,M604&lt;&gt;'Tabelas auxiliares'!$C$242,M604&lt;&gt;'Tabelas auxiliares'!$D$241,M604&lt;&gt;'Tabelas auxiliares'!$D$242),"FOLHA DE PESSOAL",IF(R604='Tabelas auxiliares'!$A$242,"CUSTEIO",IF(R604='Tabelas auxiliares'!$A$241,"INVESTIMENTO","ERRO - VERIFICAR"))))</f>
        <v/>
      </c>
      <c r="T604" s="30" t="str">
        <f t="shared" si="13"/>
        <v/>
      </c>
      <c r="U604" s="37"/>
      <c r="V604" s="37"/>
      <c r="W604" s="37"/>
      <c r="X604" s="37"/>
      <c r="Y604" s="37"/>
    </row>
    <row r="605" spans="18:25" x14ac:dyDescent="0.35">
      <c r="R605" s="19" t="str">
        <f t="shared" si="12"/>
        <v/>
      </c>
      <c r="S605" s="19" t="str">
        <f>IF(M605="","",IF(AND(M605&lt;&gt;'Tabelas auxiliares'!$B$241,M605&lt;&gt;'Tabelas auxiliares'!$B$242,M605&lt;&gt;'Tabelas auxiliares'!$C$241,M605&lt;&gt;'Tabelas auxiliares'!$C$242,M605&lt;&gt;'Tabelas auxiliares'!$D$241,M605&lt;&gt;'Tabelas auxiliares'!$D$242),"FOLHA DE PESSOAL",IF(R605='Tabelas auxiliares'!$A$242,"CUSTEIO",IF(R605='Tabelas auxiliares'!$A$241,"INVESTIMENTO","ERRO - VERIFICAR"))))</f>
        <v/>
      </c>
      <c r="T605" s="30" t="str">
        <f t="shared" si="13"/>
        <v/>
      </c>
      <c r="U605" s="37"/>
      <c r="V605" s="37"/>
      <c r="W605" s="37"/>
      <c r="X605" s="37"/>
      <c r="Y605" s="37"/>
    </row>
    <row r="606" spans="18:25" x14ac:dyDescent="0.35">
      <c r="R606" s="19" t="str">
        <f t="shared" si="12"/>
        <v/>
      </c>
      <c r="S606" s="19" t="str">
        <f>IF(M606="","",IF(AND(M606&lt;&gt;'Tabelas auxiliares'!$B$241,M606&lt;&gt;'Tabelas auxiliares'!$B$242,M606&lt;&gt;'Tabelas auxiliares'!$C$241,M606&lt;&gt;'Tabelas auxiliares'!$C$242,M606&lt;&gt;'Tabelas auxiliares'!$D$241,M606&lt;&gt;'Tabelas auxiliares'!$D$242),"FOLHA DE PESSOAL",IF(R606='Tabelas auxiliares'!$A$242,"CUSTEIO",IF(R606='Tabelas auxiliares'!$A$241,"INVESTIMENTO","ERRO - VERIFICAR"))))</f>
        <v/>
      </c>
      <c r="T606" s="30" t="str">
        <f t="shared" si="13"/>
        <v/>
      </c>
      <c r="U606" s="37"/>
      <c r="V606" s="37"/>
      <c r="W606" s="37"/>
      <c r="X606" s="37"/>
      <c r="Y606" s="37"/>
    </row>
    <row r="607" spans="18:25" x14ac:dyDescent="0.35">
      <c r="R607" s="19" t="str">
        <f t="shared" si="12"/>
        <v/>
      </c>
      <c r="S607" s="19" t="str">
        <f>IF(M607="","",IF(AND(M607&lt;&gt;'Tabelas auxiliares'!$B$241,M607&lt;&gt;'Tabelas auxiliares'!$B$242,M607&lt;&gt;'Tabelas auxiliares'!$C$241,M607&lt;&gt;'Tabelas auxiliares'!$C$242,M607&lt;&gt;'Tabelas auxiliares'!$D$241,M607&lt;&gt;'Tabelas auxiliares'!$D$242),"FOLHA DE PESSOAL",IF(R607='Tabelas auxiliares'!$A$242,"CUSTEIO",IF(R607='Tabelas auxiliares'!$A$241,"INVESTIMENTO","ERRO - VERIFICAR"))))</f>
        <v/>
      </c>
      <c r="T607" s="30" t="str">
        <f t="shared" si="13"/>
        <v/>
      </c>
      <c r="U607" s="37"/>
      <c r="V607" s="37"/>
      <c r="W607" s="37"/>
      <c r="X607" s="37"/>
      <c r="Y607" s="37"/>
    </row>
    <row r="608" spans="18:25" x14ac:dyDescent="0.35">
      <c r="R608" s="19" t="str">
        <f t="shared" si="12"/>
        <v/>
      </c>
      <c r="S608" s="19" t="str">
        <f>IF(M608="","",IF(AND(M608&lt;&gt;'Tabelas auxiliares'!$B$241,M608&lt;&gt;'Tabelas auxiliares'!$B$242,M608&lt;&gt;'Tabelas auxiliares'!$C$241,M608&lt;&gt;'Tabelas auxiliares'!$C$242,M608&lt;&gt;'Tabelas auxiliares'!$D$241,M608&lt;&gt;'Tabelas auxiliares'!$D$242),"FOLHA DE PESSOAL",IF(R608='Tabelas auxiliares'!$A$242,"CUSTEIO",IF(R608='Tabelas auxiliares'!$A$241,"INVESTIMENTO","ERRO - VERIFICAR"))))</f>
        <v/>
      </c>
      <c r="T608" s="30" t="str">
        <f t="shared" si="13"/>
        <v/>
      </c>
      <c r="U608" s="37"/>
      <c r="V608" s="37"/>
      <c r="W608" s="37"/>
      <c r="X608" s="37"/>
      <c r="Y608" s="37"/>
    </row>
    <row r="609" spans="18:25" x14ac:dyDescent="0.35">
      <c r="R609" s="19" t="str">
        <f t="shared" si="12"/>
        <v/>
      </c>
      <c r="S609" s="19" t="str">
        <f>IF(M609="","",IF(AND(M609&lt;&gt;'Tabelas auxiliares'!$B$241,M609&lt;&gt;'Tabelas auxiliares'!$B$242,M609&lt;&gt;'Tabelas auxiliares'!$C$241,M609&lt;&gt;'Tabelas auxiliares'!$C$242,M609&lt;&gt;'Tabelas auxiliares'!$D$241,M609&lt;&gt;'Tabelas auxiliares'!$D$242),"FOLHA DE PESSOAL",IF(R609='Tabelas auxiliares'!$A$242,"CUSTEIO",IF(R609='Tabelas auxiliares'!$A$241,"INVESTIMENTO","ERRO - VERIFICAR"))))</f>
        <v/>
      </c>
      <c r="T609" s="30" t="str">
        <f t="shared" si="13"/>
        <v/>
      </c>
      <c r="U609" s="37"/>
      <c r="V609" s="37"/>
      <c r="W609" s="37"/>
      <c r="X609" s="37"/>
      <c r="Y609" s="37"/>
    </row>
    <row r="610" spans="18:25" x14ac:dyDescent="0.35">
      <c r="R610" s="19" t="str">
        <f t="shared" si="12"/>
        <v/>
      </c>
      <c r="S610" s="19" t="str">
        <f>IF(M610="","",IF(AND(M610&lt;&gt;'Tabelas auxiliares'!$B$241,M610&lt;&gt;'Tabelas auxiliares'!$B$242,M610&lt;&gt;'Tabelas auxiliares'!$C$241,M610&lt;&gt;'Tabelas auxiliares'!$C$242,M610&lt;&gt;'Tabelas auxiliares'!$D$241,M610&lt;&gt;'Tabelas auxiliares'!$D$242),"FOLHA DE PESSOAL",IF(R610='Tabelas auxiliares'!$A$242,"CUSTEIO",IF(R610='Tabelas auxiliares'!$A$241,"INVESTIMENTO","ERRO - VERIFICAR"))))</f>
        <v/>
      </c>
      <c r="T610" s="30" t="str">
        <f t="shared" si="13"/>
        <v/>
      </c>
      <c r="U610" s="37"/>
      <c r="V610" s="37"/>
      <c r="W610" s="37"/>
      <c r="X610" s="37"/>
      <c r="Y610" s="37"/>
    </row>
    <row r="611" spans="18:25" x14ac:dyDescent="0.35">
      <c r="R611" s="19" t="str">
        <f t="shared" si="12"/>
        <v/>
      </c>
      <c r="S611" s="19" t="str">
        <f>IF(M611="","",IF(AND(M611&lt;&gt;'Tabelas auxiliares'!$B$241,M611&lt;&gt;'Tabelas auxiliares'!$B$242,M611&lt;&gt;'Tabelas auxiliares'!$C$241,M611&lt;&gt;'Tabelas auxiliares'!$C$242,M611&lt;&gt;'Tabelas auxiliares'!$D$241,M611&lt;&gt;'Tabelas auxiliares'!$D$242),"FOLHA DE PESSOAL",IF(R611='Tabelas auxiliares'!$A$242,"CUSTEIO",IF(R611='Tabelas auxiliares'!$A$241,"INVESTIMENTO","ERRO - VERIFICAR"))))</f>
        <v/>
      </c>
      <c r="T611" s="30" t="str">
        <f t="shared" si="13"/>
        <v/>
      </c>
      <c r="U611" s="37"/>
      <c r="V611" s="37"/>
      <c r="W611" s="37"/>
      <c r="X611" s="37"/>
      <c r="Y611" s="37"/>
    </row>
    <row r="612" spans="18:25" x14ac:dyDescent="0.35">
      <c r="R612" s="19" t="str">
        <f t="shared" si="12"/>
        <v/>
      </c>
      <c r="S612" s="19" t="str">
        <f>IF(M612="","",IF(AND(M612&lt;&gt;'Tabelas auxiliares'!$B$241,M612&lt;&gt;'Tabelas auxiliares'!$B$242,M612&lt;&gt;'Tabelas auxiliares'!$C$241,M612&lt;&gt;'Tabelas auxiliares'!$C$242,M612&lt;&gt;'Tabelas auxiliares'!$D$241,M612&lt;&gt;'Tabelas auxiliares'!$D$242),"FOLHA DE PESSOAL",IF(R612='Tabelas auxiliares'!$A$242,"CUSTEIO",IF(R612='Tabelas auxiliares'!$A$241,"INVESTIMENTO","ERRO - VERIFICAR"))))</f>
        <v/>
      </c>
      <c r="T612" s="30" t="str">
        <f t="shared" si="13"/>
        <v/>
      </c>
      <c r="U612" s="37"/>
      <c r="V612" s="37"/>
      <c r="W612" s="37"/>
      <c r="X612" s="37"/>
      <c r="Y612" s="37"/>
    </row>
    <row r="613" spans="18:25" x14ac:dyDescent="0.35">
      <c r="R613" s="19" t="str">
        <f t="shared" si="12"/>
        <v/>
      </c>
      <c r="S613" s="19" t="str">
        <f>IF(M613="","",IF(AND(M613&lt;&gt;'Tabelas auxiliares'!$B$241,M613&lt;&gt;'Tabelas auxiliares'!$B$242,M613&lt;&gt;'Tabelas auxiliares'!$C$241,M613&lt;&gt;'Tabelas auxiliares'!$C$242,M613&lt;&gt;'Tabelas auxiliares'!$D$241,M613&lt;&gt;'Tabelas auxiliares'!$D$242),"FOLHA DE PESSOAL",IF(R613='Tabelas auxiliares'!$A$242,"CUSTEIO",IF(R613='Tabelas auxiliares'!$A$241,"INVESTIMENTO","ERRO - VERIFICAR"))))</f>
        <v/>
      </c>
      <c r="T613" s="30" t="str">
        <f t="shared" si="13"/>
        <v/>
      </c>
      <c r="U613" s="37"/>
      <c r="V613" s="37"/>
      <c r="W613" s="37"/>
      <c r="X613" s="37"/>
      <c r="Y613" s="37"/>
    </row>
    <row r="614" spans="18:25" x14ac:dyDescent="0.35">
      <c r="R614" s="19" t="str">
        <f t="shared" si="12"/>
        <v/>
      </c>
      <c r="S614" s="19" t="str">
        <f>IF(M614="","",IF(AND(M614&lt;&gt;'Tabelas auxiliares'!$B$241,M614&lt;&gt;'Tabelas auxiliares'!$B$242,M614&lt;&gt;'Tabelas auxiliares'!$C$241,M614&lt;&gt;'Tabelas auxiliares'!$C$242,M614&lt;&gt;'Tabelas auxiliares'!$D$241,M614&lt;&gt;'Tabelas auxiliares'!$D$242),"FOLHA DE PESSOAL",IF(R614='Tabelas auxiliares'!$A$242,"CUSTEIO",IF(R614='Tabelas auxiliares'!$A$241,"INVESTIMENTO","ERRO - VERIFICAR"))))</f>
        <v/>
      </c>
      <c r="T614" s="30" t="str">
        <f t="shared" si="13"/>
        <v/>
      </c>
      <c r="U614" s="37"/>
      <c r="V614" s="37"/>
      <c r="W614" s="37"/>
      <c r="X614" s="37"/>
      <c r="Y614" s="37"/>
    </row>
    <row r="615" spans="18:25" x14ac:dyDescent="0.35">
      <c r="R615" s="19" t="str">
        <f t="shared" si="12"/>
        <v/>
      </c>
      <c r="S615" s="19" t="str">
        <f>IF(M615="","",IF(AND(M615&lt;&gt;'Tabelas auxiliares'!$B$241,M615&lt;&gt;'Tabelas auxiliares'!$B$242,M615&lt;&gt;'Tabelas auxiliares'!$C$241,M615&lt;&gt;'Tabelas auxiliares'!$C$242,M615&lt;&gt;'Tabelas auxiliares'!$D$241,M615&lt;&gt;'Tabelas auxiliares'!$D$242),"FOLHA DE PESSOAL",IF(R615='Tabelas auxiliares'!$A$242,"CUSTEIO",IF(R615='Tabelas auxiliares'!$A$241,"INVESTIMENTO","ERRO - VERIFICAR"))))</f>
        <v/>
      </c>
      <c r="T615" s="30" t="str">
        <f t="shared" si="13"/>
        <v/>
      </c>
      <c r="U615" s="37"/>
      <c r="V615" s="37"/>
      <c r="W615" s="37"/>
      <c r="X615" s="37"/>
      <c r="Y615" s="37"/>
    </row>
    <row r="616" spans="18:25" x14ac:dyDescent="0.35">
      <c r="R616" s="19" t="str">
        <f t="shared" si="12"/>
        <v/>
      </c>
      <c r="S616" s="19" t="str">
        <f>IF(M616="","",IF(AND(M616&lt;&gt;'Tabelas auxiliares'!$B$241,M616&lt;&gt;'Tabelas auxiliares'!$B$242,M616&lt;&gt;'Tabelas auxiliares'!$C$241,M616&lt;&gt;'Tabelas auxiliares'!$C$242,M616&lt;&gt;'Tabelas auxiliares'!$D$241,M616&lt;&gt;'Tabelas auxiliares'!$D$242),"FOLHA DE PESSOAL",IF(R616='Tabelas auxiliares'!$A$242,"CUSTEIO",IF(R616='Tabelas auxiliares'!$A$241,"INVESTIMENTO","ERRO - VERIFICAR"))))</f>
        <v/>
      </c>
      <c r="T616" s="30" t="str">
        <f t="shared" si="13"/>
        <v/>
      </c>
      <c r="U616" s="37"/>
      <c r="V616" s="37"/>
      <c r="W616" s="37"/>
      <c r="X616" s="37"/>
      <c r="Y616" s="37"/>
    </row>
    <row r="617" spans="18:25" x14ac:dyDescent="0.35">
      <c r="R617" s="19" t="str">
        <f t="shared" si="12"/>
        <v/>
      </c>
      <c r="S617" s="19" t="str">
        <f>IF(M617="","",IF(AND(M617&lt;&gt;'Tabelas auxiliares'!$B$241,M617&lt;&gt;'Tabelas auxiliares'!$B$242,M617&lt;&gt;'Tabelas auxiliares'!$C$241,M617&lt;&gt;'Tabelas auxiliares'!$C$242,M617&lt;&gt;'Tabelas auxiliares'!$D$241,M617&lt;&gt;'Tabelas auxiliares'!$D$242),"FOLHA DE PESSOAL",IF(R617='Tabelas auxiliares'!$A$242,"CUSTEIO",IF(R617='Tabelas auxiliares'!$A$241,"INVESTIMENTO","ERRO - VERIFICAR"))))</f>
        <v/>
      </c>
      <c r="T617" s="30" t="str">
        <f t="shared" si="13"/>
        <v/>
      </c>
      <c r="U617" s="37"/>
      <c r="V617" s="37"/>
      <c r="W617" s="37"/>
      <c r="X617" s="37"/>
      <c r="Y617" s="37"/>
    </row>
    <row r="618" spans="18:25" x14ac:dyDescent="0.35">
      <c r="R618" s="19" t="str">
        <f t="shared" si="12"/>
        <v/>
      </c>
      <c r="S618" s="19" t="str">
        <f>IF(M618="","",IF(AND(M618&lt;&gt;'Tabelas auxiliares'!$B$241,M618&lt;&gt;'Tabelas auxiliares'!$B$242,M618&lt;&gt;'Tabelas auxiliares'!$C$241,M618&lt;&gt;'Tabelas auxiliares'!$C$242,M618&lt;&gt;'Tabelas auxiliares'!$D$241,M618&lt;&gt;'Tabelas auxiliares'!$D$242),"FOLHA DE PESSOAL",IF(R618='Tabelas auxiliares'!$A$242,"CUSTEIO",IF(R618='Tabelas auxiliares'!$A$241,"INVESTIMENTO","ERRO - VERIFICAR"))))</f>
        <v/>
      </c>
      <c r="T618" s="30" t="str">
        <f t="shared" si="13"/>
        <v/>
      </c>
      <c r="U618" s="37"/>
      <c r="V618" s="37"/>
      <c r="W618" s="37"/>
      <c r="X618" s="37"/>
      <c r="Y618" s="37"/>
    </row>
    <row r="619" spans="18:25" x14ac:dyDescent="0.35">
      <c r="R619" s="19" t="str">
        <f t="shared" si="12"/>
        <v/>
      </c>
      <c r="S619" s="19" t="str">
        <f>IF(M619="","",IF(AND(M619&lt;&gt;'Tabelas auxiliares'!$B$241,M619&lt;&gt;'Tabelas auxiliares'!$B$242,M619&lt;&gt;'Tabelas auxiliares'!$C$241,M619&lt;&gt;'Tabelas auxiliares'!$C$242,M619&lt;&gt;'Tabelas auxiliares'!$D$241,M619&lt;&gt;'Tabelas auxiliares'!$D$242),"FOLHA DE PESSOAL",IF(R619='Tabelas auxiliares'!$A$242,"CUSTEIO",IF(R619='Tabelas auxiliares'!$A$241,"INVESTIMENTO","ERRO - VERIFICAR"))))</f>
        <v/>
      </c>
      <c r="T619" s="30" t="str">
        <f t="shared" si="13"/>
        <v/>
      </c>
      <c r="U619" s="37"/>
      <c r="V619" s="37"/>
      <c r="W619" s="37"/>
      <c r="X619" s="37"/>
      <c r="Y619" s="37"/>
    </row>
    <row r="620" spans="18:25" x14ac:dyDescent="0.35">
      <c r="R620" s="19" t="str">
        <f t="shared" si="12"/>
        <v/>
      </c>
      <c r="S620" s="19" t="str">
        <f>IF(M620="","",IF(AND(M620&lt;&gt;'Tabelas auxiliares'!$B$241,M620&lt;&gt;'Tabelas auxiliares'!$B$242,M620&lt;&gt;'Tabelas auxiliares'!$C$241,M620&lt;&gt;'Tabelas auxiliares'!$C$242,M620&lt;&gt;'Tabelas auxiliares'!$D$241,M620&lt;&gt;'Tabelas auxiliares'!$D$242),"FOLHA DE PESSOAL",IF(R620='Tabelas auxiliares'!$A$242,"CUSTEIO",IF(R620='Tabelas auxiliares'!$A$241,"INVESTIMENTO","ERRO - VERIFICAR"))))</f>
        <v/>
      </c>
      <c r="T620" s="30" t="str">
        <f t="shared" si="13"/>
        <v/>
      </c>
      <c r="U620" s="37"/>
      <c r="V620" s="37"/>
      <c r="W620" s="37"/>
      <c r="X620" s="37"/>
      <c r="Y620" s="37"/>
    </row>
    <row r="621" spans="18:25" x14ac:dyDescent="0.35">
      <c r="R621" s="19" t="str">
        <f t="shared" si="12"/>
        <v/>
      </c>
      <c r="S621" s="19" t="str">
        <f>IF(M621="","",IF(AND(M621&lt;&gt;'Tabelas auxiliares'!$B$241,M621&lt;&gt;'Tabelas auxiliares'!$B$242,M621&lt;&gt;'Tabelas auxiliares'!$C$241,M621&lt;&gt;'Tabelas auxiliares'!$C$242,M621&lt;&gt;'Tabelas auxiliares'!$D$241,M621&lt;&gt;'Tabelas auxiliares'!$D$242),"FOLHA DE PESSOAL",IF(R621='Tabelas auxiliares'!$A$242,"CUSTEIO",IF(R621='Tabelas auxiliares'!$A$241,"INVESTIMENTO","ERRO - VERIFICAR"))))</f>
        <v/>
      </c>
      <c r="T621" s="30" t="str">
        <f t="shared" si="13"/>
        <v/>
      </c>
      <c r="U621" s="37"/>
      <c r="V621" s="37"/>
      <c r="W621" s="37"/>
      <c r="X621" s="37"/>
      <c r="Y621" s="37"/>
    </row>
    <row r="622" spans="18:25" x14ac:dyDescent="0.35">
      <c r="R622" s="19" t="str">
        <f t="shared" si="12"/>
        <v/>
      </c>
      <c r="S622" s="19" t="str">
        <f>IF(M622="","",IF(AND(M622&lt;&gt;'Tabelas auxiliares'!$B$241,M622&lt;&gt;'Tabelas auxiliares'!$B$242,M622&lt;&gt;'Tabelas auxiliares'!$C$241,M622&lt;&gt;'Tabelas auxiliares'!$C$242,M622&lt;&gt;'Tabelas auxiliares'!$D$241,M622&lt;&gt;'Tabelas auxiliares'!$D$242),"FOLHA DE PESSOAL",IF(R622='Tabelas auxiliares'!$A$242,"CUSTEIO",IF(R622='Tabelas auxiliares'!$A$241,"INVESTIMENTO","ERRO - VERIFICAR"))))</f>
        <v/>
      </c>
      <c r="T622" s="30" t="str">
        <f t="shared" si="13"/>
        <v/>
      </c>
      <c r="U622" s="37"/>
      <c r="V622" s="37"/>
      <c r="W622" s="37"/>
      <c r="X622" s="37"/>
      <c r="Y622" s="37"/>
    </row>
    <row r="623" spans="18:25" x14ac:dyDescent="0.35">
      <c r="R623" s="19" t="str">
        <f t="shared" si="12"/>
        <v/>
      </c>
      <c r="S623" s="19" t="str">
        <f>IF(M623="","",IF(AND(M623&lt;&gt;'Tabelas auxiliares'!$B$241,M623&lt;&gt;'Tabelas auxiliares'!$B$242,M623&lt;&gt;'Tabelas auxiliares'!$C$241,M623&lt;&gt;'Tabelas auxiliares'!$C$242,M623&lt;&gt;'Tabelas auxiliares'!$D$241,M623&lt;&gt;'Tabelas auxiliares'!$D$242),"FOLHA DE PESSOAL",IF(R623='Tabelas auxiliares'!$A$242,"CUSTEIO",IF(R623='Tabelas auxiliares'!$A$241,"INVESTIMENTO","ERRO - VERIFICAR"))))</f>
        <v/>
      </c>
      <c r="T623" s="30" t="str">
        <f t="shared" si="13"/>
        <v/>
      </c>
      <c r="U623" s="37"/>
      <c r="V623" s="37"/>
      <c r="W623" s="37"/>
      <c r="X623" s="37"/>
      <c r="Y623" s="37"/>
    </row>
    <row r="624" spans="18:25" x14ac:dyDescent="0.35">
      <c r="R624" s="19" t="str">
        <f t="shared" si="12"/>
        <v/>
      </c>
      <c r="S624" s="19" t="str">
        <f>IF(M624="","",IF(AND(M624&lt;&gt;'Tabelas auxiliares'!$B$241,M624&lt;&gt;'Tabelas auxiliares'!$B$242,M624&lt;&gt;'Tabelas auxiliares'!$C$241,M624&lt;&gt;'Tabelas auxiliares'!$C$242,M624&lt;&gt;'Tabelas auxiliares'!$D$241,M624&lt;&gt;'Tabelas auxiliares'!$D$242),"FOLHA DE PESSOAL",IF(R624='Tabelas auxiliares'!$A$242,"CUSTEIO",IF(R624='Tabelas auxiliares'!$A$241,"INVESTIMENTO","ERRO - VERIFICAR"))))</f>
        <v/>
      </c>
      <c r="T624" s="30" t="str">
        <f t="shared" si="13"/>
        <v/>
      </c>
      <c r="U624" s="37"/>
      <c r="V624" s="37"/>
      <c r="W624" s="37"/>
      <c r="X624" s="37"/>
      <c r="Y624" s="37"/>
    </row>
    <row r="625" spans="18:25" x14ac:dyDescent="0.35">
      <c r="R625" s="19" t="str">
        <f t="shared" si="12"/>
        <v/>
      </c>
      <c r="S625" s="19" t="str">
        <f>IF(M625="","",IF(AND(M625&lt;&gt;'Tabelas auxiliares'!$B$241,M625&lt;&gt;'Tabelas auxiliares'!$B$242,M625&lt;&gt;'Tabelas auxiliares'!$C$241,M625&lt;&gt;'Tabelas auxiliares'!$C$242,M625&lt;&gt;'Tabelas auxiliares'!$D$241,M625&lt;&gt;'Tabelas auxiliares'!$D$242),"FOLHA DE PESSOAL",IF(R625='Tabelas auxiliares'!$A$242,"CUSTEIO",IF(R625='Tabelas auxiliares'!$A$241,"INVESTIMENTO","ERRO - VERIFICAR"))))</f>
        <v/>
      </c>
      <c r="T625" s="30" t="str">
        <f t="shared" si="13"/>
        <v/>
      </c>
      <c r="U625" s="37"/>
      <c r="V625" s="37"/>
      <c r="W625" s="37"/>
      <c r="X625" s="37"/>
      <c r="Y625" s="37"/>
    </row>
    <row r="626" spans="18:25" x14ac:dyDescent="0.35">
      <c r="R626" s="19" t="str">
        <f t="shared" si="12"/>
        <v/>
      </c>
      <c r="S626" s="19" t="str">
        <f>IF(M626="","",IF(AND(M626&lt;&gt;'Tabelas auxiliares'!$B$241,M626&lt;&gt;'Tabelas auxiliares'!$B$242,M626&lt;&gt;'Tabelas auxiliares'!$C$241,M626&lt;&gt;'Tabelas auxiliares'!$C$242,M626&lt;&gt;'Tabelas auxiliares'!$D$241,M626&lt;&gt;'Tabelas auxiliares'!$D$242),"FOLHA DE PESSOAL",IF(R626='Tabelas auxiliares'!$A$242,"CUSTEIO",IF(R626='Tabelas auxiliares'!$A$241,"INVESTIMENTO","ERRO - VERIFICAR"))))</f>
        <v/>
      </c>
      <c r="T626" s="30" t="str">
        <f t="shared" si="13"/>
        <v/>
      </c>
      <c r="U626" s="37"/>
      <c r="V626" s="37"/>
      <c r="W626" s="37"/>
      <c r="X626" s="37"/>
      <c r="Y626" s="37"/>
    </row>
    <row r="627" spans="18:25" x14ac:dyDescent="0.35">
      <c r="R627" s="19" t="str">
        <f t="shared" si="12"/>
        <v/>
      </c>
      <c r="S627" s="19" t="str">
        <f>IF(M627="","",IF(AND(M627&lt;&gt;'Tabelas auxiliares'!$B$241,M627&lt;&gt;'Tabelas auxiliares'!$B$242,M627&lt;&gt;'Tabelas auxiliares'!$C$241,M627&lt;&gt;'Tabelas auxiliares'!$C$242,M627&lt;&gt;'Tabelas auxiliares'!$D$241,M627&lt;&gt;'Tabelas auxiliares'!$D$242),"FOLHA DE PESSOAL",IF(R627='Tabelas auxiliares'!$A$242,"CUSTEIO",IF(R627='Tabelas auxiliares'!$A$241,"INVESTIMENTO","ERRO - VERIFICAR"))))</f>
        <v/>
      </c>
      <c r="T627" s="30" t="str">
        <f t="shared" si="13"/>
        <v/>
      </c>
      <c r="U627" s="37"/>
      <c r="V627" s="37"/>
      <c r="W627" s="37"/>
      <c r="X627" s="37"/>
      <c r="Y627" s="37"/>
    </row>
    <row r="628" spans="18:25" x14ac:dyDescent="0.35">
      <c r="R628" s="19" t="str">
        <f t="shared" si="12"/>
        <v/>
      </c>
      <c r="S628" s="19" t="str">
        <f>IF(M628="","",IF(AND(M628&lt;&gt;'Tabelas auxiliares'!$B$241,M628&lt;&gt;'Tabelas auxiliares'!$B$242,M628&lt;&gt;'Tabelas auxiliares'!$C$241,M628&lt;&gt;'Tabelas auxiliares'!$C$242,M628&lt;&gt;'Tabelas auxiliares'!$D$241,M628&lt;&gt;'Tabelas auxiliares'!$D$242),"FOLHA DE PESSOAL",IF(R628='Tabelas auxiliares'!$A$242,"CUSTEIO",IF(R628='Tabelas auxiliares'!$A$241,"INVESTIMENTO","ERRO - VERIFICAR"))))</f>
        <v/>
      </c>
      <c r="T628" s="30" t="str">
        <f t="shared" si="13"/>
        <v/>
      </c>
      <c r="U628" s="37"/>
      <c r="V628" s="37"/>
      <c r="W628" s="37"/>
      <c r="X628" s="37"/>
      <c r="Y628" s="37"/>
    </row>
    <row r="629" spans="18:25" x14ac:dyDescent="0.35">
      <c r="R629" s="19" t="str">
        <f t="shared" si="12"/>
        <v/>
      </c>
      <c r="S629" s="19" t="str">
        <f>IF(M629="","",IF(AND(M629&lt;&gt;'Tabelas auxiliares'!$B$241,M629&lt;&gt;'Tabelas auxiliares'!$B$242,M629&lt;&gt;'Tabelas auxiliares'!$C$241,M629&lt;&gt;'Tabelas auxiliares'!$C$242,M629&lt;&gt;'Tabelas auxiliares'!$D$241,M629&lt;&gt;'Tabelas auxiliares'!$D$242),"FOLHA DE PESSOAL",IF(R629='Tabelas auxiliares'!$A$242,"CUSTEIO",IF(R629='Tabelas auxiliares'!$A$241,"INVESTIMENTO","ERRO - VERIFICAR"))))</f>
        <v/>
      </c>
      <c r="T629" s="30" t="str">
        <f t="shared" si="13"/>
        <v/>
      </c>
      <c r="U629" s="37"/>
      <c r="V629" s="37"/>
      <c r="W629" s="37"/>
      <c r="X629" s="37"/>
      <c r="Y629" s="37"/>
    </row>
    <row r="630" spans="18:25" x14ac:dyDescent="0.35">
      <c r="R630" s="19" t="str">
        <f t="shared" si="12"/>
        <v/>
      </c>
      <c r="S630" s="19" t="str">
        <f>IF(M630="","",IF(AND(M630&lt;&gt;'Tabelas auxiliares'!$B$241,M630&lt;&gt;'Tabelas auxiliares'!$B$242,M630&lt;&gt;'Tabelas auxiliares'!$C$241,M630&lt;&gt;'Tabelas auxiliares'!$C$242,M630&lt;&gt;'Tabelas auxiliares'!$D$241,M630&lt;&gt;'Tabelas auxiliares'!$D$242),"FOLHA DE PESSOAL",IF(R630='Tabelas auxiliares'!$A$242,"CUSTEIO",IF(R630='Tabelas auxiliares'!$A$241,"INVESTIMENTO","ERRO - VERIFICAR"))))</f>
        <v/>
      </c>
      <c r="T630" s="30" t="str">
        <f t="shared" si="13"/>
        <v/>
      </c>
      <c r="U630" s="37"/>
      <c r="V630" s="37"/>
      <c r="W630" s="37"/>
      <c r="X630" s="37"/>
      <c r="Y630" s="37"/>
    </row>
    <row r="631" spans="18:25" x14ac:dyDescent="0.35">
      <c r="R631" s="19" t="str">
        <f t="shared" si="12"/>
        <v/>
      </c>
      <c r="S631" s="19" t="str">
        <f>IF(M631="","",IF(AND(M631&lt;&gt;'Tabelas auxiliares'!$B$241,M631&lt;&gt;'Tabelas auxiliares'!$B$242,M631&lt;&gt;'Tabelas auxiliares'!$C$241,M631&lt;&gt;'Tabelas auxiliares'!$C$242,M631&lt;&gt;'Tabelas auxiliares'!$D$241,M631&lt;&gt;'Tabelas auxiliares'!$D$242),"FOLHA DE PESSOAL",IF(R631='Tabelas auxiliares'!$A$242,"CUSTEIO",IF(R631='Tabelas auxiliares'!$A$241,"INVESTIMENTO","ERRO - VERIFICAR"))))</f>
        <v/>
      </c>
      <c r="T631" s="30" t="str">
        <f t="shared" si="13"/>
        <v/>
      </c>
      <c r="U631" s="37"/>
      <c r="V631" s="37"/>
      <c r="W631" s="37"/>
      <c r="X631" s="37"/>
      <c r="Y631" s="37"/>
    </row>
    <row r="632" spans="18:25" x14ac:dyDescent="0.35">
      <c r="R632" s="19" t="str">
        <f t="shared" si="12"/>
        <v/>
      </c>
      <c r="S632" s="19" t="str">
        <f>IF(M632="","",IF(AND(M632&lt;&gt;'Tabelas auxiliares'!$B$241,M632&lt;&gt;'Tabelas auxiliares'!$B$242,M632&lt;&gt;'Tabelas auxiliares'!$C$241,M632&lt;&gt;'Tabelas auxiliares'!$C$242,M632&lt;&gt;'Tabelas auxiliares'!$D$241,M632&lt;&gt;'Tabelas auxiliares'!$D$242),"FOLHA DE PESSOAL",IF(R632='Tabelas auxiliares'!$A$242,"CUSTEIO",IF(R632='Tabelas auxiliares'!$A$241,"INVESTIMENTO","ERRO - VERIFICAR"))))</f>
        <v/>
      </c>
      <c r="T632" s="30" t="str">
        <f t="shared" si="13"/>
        <v/>
      </c>
      <c r="U632" s="37"/>
      <c r="V632" s="37"/>
      <c r="W632" s="37"/>
      <c r="X632" s="37"/>
      <c r="Y632" s="37"/>
    </row>
    <row r="633" spans="18:25" x14ac:dyDescent="0.35">
      <c r="R633" s="19" t="str">
        <f t="shared" si="12"/>
        <v/>
      </c>
      <c r="S633" s="19" t="str">
        <f>IF(M633="","",IF(AND(M633&lt;&gt;'Tabelas auxiliares'!$B$241,M633&lt;&gt;'Tabelas auxiliares'!$B$242,M633&lt;&gt;'Tabelas auxiliares'!$C$241,M633&lt;&gt;'Tabelas auxiliares'!$C$242,M633&lt;&gt;'Tabelas auxiliares'!$D$241,M633&lt;&gt;'Tabelas auxiliares'!$D$242),"FOLHA DE PESSOAL",IF(R633='Tabelas auxiliares'!$A$242,"CUSTEIO",IF(R633='Tabelas auxiliares'!$A$241,"INVESTIMENTO","ERRO - VERIFICAR"))))</f>
        <v/>
      </c>
      <c r="T633" s="30" t="str">
        <f t="shared" si="13"/>
        <v/>
      </c>
      <c r="U633" s="37"/>
      <c r="V633" s="37"/>
      <c r="W633" s="37"/>
      <c r="X633" s="37"/>
      <c r="Y633" s="37"/>
    </row>
    <row r="634" spans="18:25" x14ac:dyDescent="0.35">
      <c r="R634" s="19" t="str">
        <f t="shared" si="12"/>
        <v/>
      </c>
      <c r="S634" s="19" t="str">
        <f>IF(M634="","",IF(AND(M634&lt;&gt;'Tabelas auxiliares'!$B$241,M634&lt;&gt;'Tabelas auxiliares'!$B$242,M634&lt;&gt;'Tabelas auxiliares'!$C$241,M634&lt;&gt;'Tabelas auxiliares'!$C$242,M634&lt;&gt;'Tabelas auxiliares'!$D$241,M634&lt;&gt;'Tabelas auxiliares'!$D$242),"FOLHA DE PESSOAL",IF(R634='Tabelas auxiliares'!$A$242,"CUSTEIO",IF(R634='Tabelas auxiliares'!$A$241,"INVESTIMENTO","ERRO - VERIFICAR"))))</f>
        <v/>
      </c>
      <c r="T634" s="30" t="str">
        <f t="shared" si="13"/>
        <v/>
      </c>
      <c r="U634" s="37"/>
      <c r="V634" s="37"/>
      <c r="W634" s="37"/>
      <c r="X634" s="37"/>
      <c r="Y634" s="37"/>
    </row>
    <row r="635" spans="18:25" x14ac:dyDescent="0.35">
      <c r="R635" s="19" t="str">
        <f t="shared" si="12"/>
        <v/>
      </c>
      <c r="S635" s="19" t="str">
        <f>IF(M635="","",IF(AND(M635&lt;&gt;'Tabelas auxiliares'!$B$241,M635&lt;&gt;'Tabelas auxiliares'!$B$242,M635&lt;&gt;'Tabelas auxiliares'!$C$241,M635&lt;&gt;'Tabelas auxiliares'!$C$242,M635&lt;&gt;'Tabelas auxiliares'!$D$241,M635&lt;&gt;'Tabelas auxiliares'!$D$242),"FOLHA DE PESSOAL",IF(R635='Tabelas auxiliares'!$A$242,"CUSTEIO",IF(R635='Tabelas auxiliares'!$A$241,"INVESTIMENTO","ERRO - VERIFICAR"))))</f>
        <v/>
      </c>
      <c r="T635" s="30" t="str">
        <f t="shared" si="13"/>
        <v/>
      </c>
      <c r="U635" s="37"/>
      <c r="V635" s="37"/>
      <c r="W635" s="37"/>
      <c r="X635" s="37"/>
      <c r="Y635" s="37"/>
    </row>
    <row r="636" spans="18:25" x14ac:dyDescent="0.35">
      <c r="R636" s="19" t="str">
        <f t="shared" si="12"/>
        <v/>
      </c>
      <c r="S636" s="19" t="str">
        <f>IF(M636="","",IF(AND(M636&lt;&gt;'Tabelas auxiliares'!$B$241,M636&lt;&gt;'Tabelas auxiliares'!$B$242,M636&lt;&gt;'Tabelas auxiliares'!$C$241,M636&lt;&gt;'Tabelas auxiliares'!$C$242,M636&lt;&gt;'Tabelas auxiliares'!$D$241,M636&lt;&gt;'Tabelas auxiliares'!$D$242),"FOLHA DE PESSOAL",IF(R636='Tabelas auxiliares'!$A$242,"CUSTEIO",IF(R636='Tabelas auxiliares'!$A$241,"INVESTIMENTO","ERRO - VERIFICAR"))))</f>
        <v/>
      </c>
      <c r="T636" s="30" t="str">
        <f t="shared" si="13"/>
        <v/>
      </c>
      <c r="U636" s="37"/>
      <c r="V636" s="37"/>
      <c r="W636" s="37"/>
      <c r="X636" s="37"/>
      <c r="Y636" s="37"/>
    </row>
    <row r="637" spans="18:25" x14ac:dyDescent="0.35">
      <c r="R637" s="19" t="str">
        <f t="shared" si="12"/>
        <v/>
      </c>
      <c r="S637" s="19" t="str">
        <f>IF(M637="","",IF(AND(M637&lt;&gt;'Tabelas auxiliares'!$B$241,M637&lt;&gt;'Tabelas auxiliares'!$B$242,M637&lt;&gt;'Tabelas auxiliares'!$C$241,M637&lt;&gt;'Tabelas auxiliares'!$C$242,M637&lt;&gt;'Tabelas auxiliares'!$D$241,M637&lt;&gt;'Tabelas auxiliares'!$D$242),"FOLHA DE PESSOAL",IF(R637='Tabelas auxiliares'!$A$242,"CUSTEIO",IF(R637='Tabelas auxiliares'!$A$241,"INVESTIMENTO","ERRO - VERIFICAR"))))</f>
        <v/>
      </c>
      <c r="T637" s="30" t="str">
        <f t="shared" si="13"/>
        <v/>
      </c>
      <c r="U637" s="37"/>
      <c r="V637" s="37"/>
      <c r="W637" s="37"/>
      <c r="X637" s="37"/>
      <c r="Y637" s="37"/>
    </row>
    <row r="638" spans="18:25" x14ac:dyDescent="0.35">
      <c r="R638" s="19" t="str">
        <f t="shared" si="12"/>
        <v/>
      </c>
      <c r="S638" s="19" t="str">
        <f>IF(M638="","",IF(AND(M638&lt;&gt;'Tabelas auxiliares'!$B$241,M638&lt;&gt;'Tabelas auxiliares'!$B$242,M638&lt;&gt;'Tabelas auxiliares'!$C$241,M638&lt;&gt;'Tabelas auxiliares'!$C$242,M638&lt;&gt;'Tabelas auxiliares'!$D$241,M638&lt;&gt;'Tabelas auxiliares'!$D$242),"FOLHA DE PESSOAL",IF(R638='Tabelas auxiliares'!$A$242,"CUSTEIO",IF(R638='Tabelas auxiliares'!$A$241,"INVESTIMENTO","ERRO - VERIFICAR"))))</f>
        <v/>
      </c>
      <c r="T638" s="30" t="str">
        <f t="shared" si="13"/>
        <v/>
      </c>
      <c r="U638" s="37"/>
      <c r="V638" s="37"/>
      <c r="W638" s="37"/>
      <c r="X638" s="37"/>
      <c r="Y638" s="37"/>
    </row>
    <row r="639" spans="18:25" x14ac:dyDescent="0.35">
      <c r="R639" s="19" t="str">
        <f t="shared" si="12"/>
        <v/>
      </c>
      <c r="S639" s="19" t="str">
        <f>IF(M639="","",IF(AND(M639&lt;&gt;'Tabelas auxiliares'!$B$241,M639&lt;&gt;'Tabelas auxiliares'!$B$242,M639&lt;&gt;'Tabelas auxiliares'!$C$241,M639&lt;&gt;'Tabelas auxiliares'!$C$242,M639&lt;&gt;'Tabelas auxiliares'!$D$241,M639&lt;&gt;'Tabelas auxiliares'!$D$242),"FOLHA DE PESSOAL",IF(R639='Tabelas auxiliares'!$A$242,"CUSTEIO",IF(R639='Tabelas auxiliares'!$A$241,"INVESTIMENTO","ERRO - VERIFICAR"))))</f>
        <v/>
      </c>
      <c r="T639" s="30" t="str">
        <f t="shared" si="13"/>
        <v/>
      </c>
      <c r="U639" s="37"/>
      <c r="V639" s="37"/>
      <c r="W639" s="37"/>
      <c r="X639" s="37"/>
      <c r="Y639" s="37"/>
    </row>
    <row r="640" spans="18:25" x14ac:dyDescent="0.35">
      <c r="R640" s="19" t="str">
        <f t="shared" si="12"/>
        <v/>
      </c>
      <c r="S640" s="19" t="str">
        <f>IF(M640="","",IF(AND(M640&lt;&gt;'Tabelas auxiliares'!$B$241,M640&lt;&gt;'Tabelas auxiliares'!$B$242,M640&lt;&gt;'Tabelas auxiliares'!$C$241,M640&lt;&gt;'Tabelas auxiliares'!$C$242,M640&lt;&gt;'Tabelas auxiliares'!$D$241,M640&lt;&gt;'Tabelas auxiliares'!$D$242),"FOLHA DE PESSOAL",IF(R640='Tabelas auxiliares'!$A$242,"CUSTEIO",IF(R640='Tabelas auxiliares'!$A$241,"INVESTIMENTO","ERRO - VERIFICAR"))))</f>
        <v/>
      </c>
      <c r="T640" s="30" t="str">
        <f t="shared" si="13"/>
        <v/>
      </c>
      <c r="U640" s="37"/>
      <c r="V640" s="37"/>
      <c r="W640" s="37"/>
      <c r="X640" s="37"/>
      <c r="Y640" s="37"/>
    </row>
    <row r="641" spans="18:25" x14ac:dyDescent="0.35">
      <c r="R641" s="19" t="str">
        <f t="shared" si="12"/>
        <v/>
      </c>
      <c r="S641" s="19" t="str">
        <f>IF(M641="","",IF(AND(M641&lt;&gt;'Tabelas auxiliares'!$B$241,M641&lt;&gt;'Tabelas auxiliares'!$B$242,M641&lt;&gt;'Tabelas auxiliares'!$C$241,M641&lt;&gt;'Tabelas auxiliares'!$C$242,M641&lt;&gt;'Tabelas auxiliares'!$D$241,M641&lt;&gt;'Tabelas auxiliares'!$D$242),"FOLHA DE PESSOAL",IF(R641='Tabelas auxiliares'!$A$242,"CUSTEIO",IF(R641='Tabelas auxiliares'!$A$241,"INVESTIMENTO","ERRO - VERIFICAR"))))</f>
        <v/>
      </c>
      <c r="T641" s="30" t="str">
        <f t="shared" si="13"/>
        <v/>
      </c>
      <c r="U641" s="37"/>
      <c r="V641" s="37"/>
      <c r="W641" s="37"/>
      <c r="X641" s="37"/>
      <c r="Y641" s="37"/>
    </row>
    <row r="642" spans="18:25" x14ac:dyDescent="0.35">
      <c r="R642" s="19" t="str">
        <f t="shared" si="12"/>
        <v/>
      </c>
      <c r="S642" s="19" t="str">
        <f>IF(M642="","",IF(AND(M642&lt;&gt;'Tabelas auxiliares'!$B$241,M642&lt;&gt;'Tabelas auxiliares'!$B$242,M642&lt;&gt;'Tabelas auxiliares'!$C$241,M642&lt;&gt;'Tabelas auxiliares'!$C$242,M642&lt;&gt;'Tabelas auxiliares'!$D$241,M642&lt;&gt;'Tabelas auxiliares'!$D$242),"FOLHA DE PESSOAL",IF(R642='Tabelas auxiliares'!$A$242,"CUSTEIO",IF(R642='Tabelas auxiliares'!$A$241,"INVESTIMENTO","ERRO - VERIFICAR"))))</f>
        <v/>
      </c>
      <c r="T642" s="30" t="str">
        <f t="shared" si="13"/>
        <v/>
      </c>
      <c r="U642" s="37"/>
      <c r="V642" s="37"/>
      <c r="W642" s="37"/>
      <c r="X642" s="37"/>
      <c r="Y642" s="37"/>
    </row>
    <row r="643" spans="18:25" x14ac:dyDescent="0.35">
      <c r="R643" s="19" t="str">
        <f t="shared" si="12"/>
        <v/>
      </c>
      <c r="S643" s="19" t="str">
        <f>IF(M643="","",IF(AND(M643&lt;&gt;'Tabelas auxiliares'!$B$241,M643&lt;&gt;'Tabelas auxiliares'!$B$242,M643&lt;&gt;'Tabelas auxiliares'!$C$241,M643&lt;&gt;'Tabelas auxiliares'!$C$242,M643&lt;&gt;'Tabelas auxiliares'!$D$241,M643&lt;&gt;'Tabelas auxiliares'!$D$242),"FOLHA DE PESSOAL",IF(R643='Tabelas auxiliares'!$A$242,"CUSTEIO",IF(R643='Tabelas auxiliares'!$A$241,"INVESTIMENTO","ERRO - VERIFICAR"))))</f>
        <v/>
      </c>
      <c r="T643" s="30" t="str">
        <f t="shared" si="13"/>
        <v/>
      </c>
      <c r="U643" s="37"/>
      <c r="V643" s="37"/>
      <c r="W643" s="37"/>
      <c r="X643" s="37"/>
      <c r="Y643" s="37"/>
    </row>
    <row r="644" spans="18:25" x14ac:dyDescent="0.35">
      <c r="R644" s="19" t="str">
        <f t="shared" ref="R644:R707" si="14">LEFT(O644,1)</f>
        <v/>
      </c>
      <c r="S644" s="19" t="str">
        <f>IF(M644="","",IF(AND(M644&lt;&gt;'Tabelas auxiliares'!$B$241,M644&lt;&gt;'Tabelas auxiliares'!$B$242,M644&lt;&gt;'Tabelas auxiliares'!$C$241,M644&lt;&gt;'Tabelas auxiliares'!$C$242,M644&lt;&gt;'Tabelas auxiliares'!$D$241,M644&lt;&gt;'Tabelas auxiliares'!$D$242),"FOLHA DE PESSOAL",IF(R644='Tabelas auxiliares'!$A$242,"CUSTEIO",IF(R644='Tabelas auxiliares'!$A$241,"INVESTIMENTO","ERRO - VERIFICAR"))))</f>
        <v/>
      </c>
      <c r="T644" s="30" t="str">
        <f t="shared" ref="T644:T707" si="15">IF(SUM(U644:Y644)=0,"",SUM(U644:Y644))</f>
        <v/>
      </c>
      <c r="U644" s="37"/>
      <c r="V644" s="37"/>
      <c r="W644" s="37"/>
      <c r="X644" s="37"/>
      <c r="Y644" s="37"/>
    </row>
    <row r="645" spans="18:25" x14ac:dyDescent="0.35">
      <c r="R645" s="19" t="str">
        <f t="shared" si="14"/>
        <v/>
      </c>
      <c r="S645" s="19" t="str">
        <f>IF(M645="","",IF(AND(M645&lt;&gt;'Tabelas auxiliares'!$B$241,M645&lt;&gt;'Tabelas auxiliares'!$B$242,M645&lt;&gt;'Tabelas auxiliares'!$C$241,M645&lt;&gt;'Tabelas auxiliares'!$C$242,M645&lt;&gt;'Tabelas auxiliares'!$D$241,M645&lt;&gt;'Tabelas auxiliares'!$D$242),"FOLHA DE PESSOAL",IF(R645='Tabelas auxiliares'!$A$242,"CUSTEIO",IF(R645='Tabelas auxiliares'!$A$241,"INVESTIMENTO","ERRO - VERIFICAR"))))</f>
        <v/>
      </c>
      <c r="T645" s="30" t="str">
        <f t="shared" si="15"/>
        <v/>
      </c>
      <c r="U645" s="37"/>
      <c r="V645" s="37"/>
      <c r="W645" s="37"/>
      <c r="X645" s="37"/>
      <c r="Y645" s="37"/>
    </row>
    <row r="646" spans="18:25" x14ac:dyDescent="0.35">
      <c r="R646" s="19" t="str">
        <f t="shared" si="14"/>
        <v/>
      </c>
      <c r="S646" s="19" t="str">
        <f>IF(M646="","",IF(AND(M646&lt;&gt;'Tabelas auxiliares'!$B$241,M646&lt;&gt;'Tabelas auxiliares'!$B$242,M646&lt;&gt;'Tabelas auxiliares'!$C$241,M646&lt;&gt;'Tabelas auxiliares'!$C$242,M646&lt;&gt;'Tabelas auxiliares'!$D$241,M646&lt;&gt;'Tabelas auxiliares'!$D$242),"FOLHA DE PESSOAL",IF(R646='Tabelas auxiliares'!$A$242,"CUSTEIO",IF(R646='Tabelas auxiliares'!$A$241,"INVESTIMENTO","ERRO - VERIFICAR"))))</f>
        <v/>
      </c>
      <c r="T646" s="30" t="str">
        <f t="shared" si="15"/>
        <v/>
      </c>
      <c r="U646" s="37"/>
      <c r="V646" s="37"/>
      <c r="W646" s="37"/>
      <c r="X646" s="37"/>
      <c r="Y646" s="37"/>
    </row>
    <row r="647" spans="18:25" x14ac:dyDescent="0.35">
      <c r="R647" s="19" t="str">
        <f t="shared" si="14"/>
        <v/>
      </c>
      <c r="S647" s="19" t="str">
        <f>IF(M647="","",IF(AND(M647&lt;&gt;'Tabelas auxiliares'!$B$241,M647&lt;&gt;'Tabelas auxiliares'!$B$242,M647&lt;&gt;'Tabelas auxiliares'!$C$241,M647&lt;&gt;'Tabelas auxiliares'!$C$242,M647&lt;&gt;'Tabelas auxiliares'!$D$241,M647&lt;&gt;'Tabelas auxiliares'!$D$242),"FOLHA DE PESSOAL",IF(R647='Tabelas auxiliares'!$A$242,"CUSTEIO",IF(R647='Tabelas auxiliares'!$A$241,"INVESTIMENTO","ERRO - VERIFICAR"))))</f>
        <v/>
      </c>
      <c r="T647" s="30" t="str">
        <f t="shared" si="15"/>
        <v/>
      </c>
      <c r="U647" s="37"/>
      <c r="V647" s="37"/>
      <c r="W647" s="37"/>
      <c r="X647" s="37"/>
      <c r="Y647" s="37"/>
    </row>
    <row r="648" spans="18:25" x14ac:dyDescent="0.35">
      <c r="R648" s="19" t="str">
        <f t="shared" si="14"/>
        <v/>
      </c>
      <c r="S648" s="19" t="str">
        <f>IF(M648="","",IF(AND(M648&lt;&gt;'Tabelas auxiliares'!$B$241,M648&lt;&gt;'Tabelas auxiliares'!$B$242,M648&lt;&gt;'Tabelas auxiliares'!$C$241,M648&lt;&gt;'Tabelas auxiliares'!$C$242,M648&lt;&gt;'Tabelas auxiliares'!$D$241,M648&lt;&gt;'Tabelas auxiliares'!$D$242),"FOLHA DE PESSOAL",IF(R648='Tabelas auxiliares'!$A$242,"CUSTEIO",IF(R648='Tabelas auxiliares'!$A$241,"INVESTIMENTO","ERRO - VERIFICAR"))))</f>
        <v/>
      </c>
      <c r="T648" s="30" t="str">
        <f t="shared" si="15"/>
        <v/>
      </c>
      <c r="U648" s="37"/>
      <c r="V648" s="37"/>
      <c r="W648" s="37"/>
      <c r="X648" s="37"/>
      <c r="Y648" s="37"/>
    </row>
    <row r="649" spans="18:25" x14ac:dyDescent="0.35">
      <c r="R649" s="19" t="str">
        <f t="shared" si="14"/>
        <v/>
      </c>
      <c r="S649" s="19" t="str">
        <f>IF(M649="","",IF(AND(M649&lt;&gt;'Tabelas auxiliares'!$B$241,M649&lt;&gt;'Tabelas auxiliares'!$B$242,M649&lt;&gt;'Tabelas auxiliares'!$C$241,M649&lt;&gt;'Tabelas auxiliares'!$C$242,M649&lt;&gt;'Tabelas auxiliares'!$D$241,M649&lt;&gt;'Tabelas auxiliares'!$D$242),"FOLHA DE PESSOAL",IF(R649='Tabelas auxiliares'!$A$242,"CUSTEIO",IF(R649='Tabelas auxiliares'!$A$241,"INVESTIMENTO","ERRO - VERIFICAR"))))</f>
        <v/>
      </c>
      <c r="T649" s="30" t="str">
        <f t="shared" si="15"/>
        <v/>
      </c>
      <c r="U649" s="37"/>
      <c r="V649" s="37"/>
      <c r="W649" s="37"/>
      <c r="X649" s="37"/>
      <c r="Y649" s="37"/>
    </row>
    <row r="650" spans="18:25" x14ac:dyDescent="0.35">
      <c r="R650" s="19" t="str">
        <f t="shared" si="14"/>
        <v/>
      </c>
      <c r="S650" s="19" t="str">
        <f>IF(M650="","",IF(AND(M650&lt;&gt;'Tabelas auxiliares'!$B$241,M650&lt;&gt;'Tabelas auxiliares'!$B$242,M650&lt;&gt;'Tabelas auxiliares'!$C$241,M650&lt;&gt;'Tabelas auxiliares'!$C$242,M650&lt;&gt;'Tabelas auxiliares'!$D$241,M650&lt;&gt;'Tabelas auxiliares'!$D$242),"FOLHA DE PESSOAL",IF(R650='Tabelas auxiliares'!$A$242,"CUSTEIO",IF(R650='Tabelas auxiliares'!$A$241,"INVESTIMENTO","ERRO - VERIFICAR"))))</f>
        <v/>
      </c>
      <c r="T650" s="30" t="str">
        <f t="shared" si="15"/>
        <v/>
      </c>
      <c r="U650" s="37"/>
      <c r="V650" s="37"/>
      <c r="W650" s="37"/>
      <c r="X650" s="37"/>
      <c r="Y650" s="37"/>
    </row>
    <row r="651" spans="18:25" x14ac:dyDescent="0.35">
      <c r="R651" s="19" t="str">
        <f t="shared" si="14"/>
        <v/>
      </c>
      <c r="S651" s="19" t="str">
        <f>IF(M651="","",IF(AND(M651&lt;&gt;'Tabelas auxiliares'!$B$241,M651&lt;&gt;'Tabelas auxiliares'!$B$242,M651&lt;&gt;'Tabelas auxiliares'!$C$241,M651&lt;&gt;'Tabelas auxiliares'!$C$242,M651&lt;&gt;'Tabelas auxiliares'!$D$241,M651&lt;&gt;'Tabelas auxiliares'!$D$242),"FOLHA DE PESSOAL",IF(R651='Tabelas auxiliares'!$A$242,"CUSTEIO",IF(R651='Tabelas auxiliares'!$A$241,"INVESTIMENTO","ERRO - VERIFICAR"))))</f>
        <v/>
      </c>
      <c r="T651" s="30" t="str">
        <f t="shared" si="15"/>
        <v/>
      </c>
      <c r="U651" s="37"/>
      <c r="V651" s="37"/>
      <c r="W651" s="37"/>
      <c r="X651" s="37"/>
      <c r="Y651" s="37"/>
    </row>
    <row r="652" spans="18:25" x14ac:dyDescent="0.35">
      <c r="R652" s="19" t="str">
        <f t="shared" si="14"/>
        <v/>
      </c>
      <c r="S652" s="19" t="str">
        <f>IF(M652="","",IF(AND(M652&lt;&gt;'Tabelas auxiliares'!$B$241,M652&lt;&gt;'Tabelas auxiliares'!$B$242,M652&lt;&gt;'Tabelas auxiliares'!$C$241,M652&lt;&gt;'Tabelas auxiliares'!$C$242,M652&lt;&gt;'Tabelas auxiliares'!$D$241,M652&lt;&gt;'Tabelas auxiliares'!$D$242),"FOLHA DE PESSOAL",IF(R652='Tabelas auxiliares'!$A$242,"CUSTEIO",IF(R652='Tabelas auxiliares'!$A$241,"INVESTIMENTO","ERRO - VERIFICAR"))))</f>
        <v/>
      </c>
      <c r="T652" s="30" t="str">
        <f t="shared" si="15"/>
        <v/>
      </c>
      <c r="U652" s="37"/>
      <c r="V652" s="37"/>
      <c r="W652" s="37"/>
      <c r="X652" s="37"/>
      <c r="Y652" s="37"/>
    </row>
    <row r="653" spans="18:25" x14ac:dyDescent="0.35">
      <c r="R653" s="19" t="str">
        <f t="shared" si="14"/>
        <v/>
      </c>
      <c r="S653" s="19" t="str">
        <f>IF(M653="","",IF(AND(M653&lt;&gt;'Tabelas auxiliares'!$B$241,M653&lt;&gt;'Tabelas auxiliares'!$B$242,M653&lt;&gt;'Tabelas auxiliares'!$C$241,M653&lt;&gt;'Tabelas auxiliares'!$C$242,M653&lt;&gt;'Tabelas auxiliares'!$D$241,M653&lt;&gt;'Tabelas auxiliares'!$D$242),"FOLHA DE PESSOAL",IF(R653='Tabelas auxiliares'!$A$242,"CUSTEIO",IF(R653='Tabelas auxiliares'!$A$241,"INVESTIMENTO","ERRO - VERIFICAR"))))</f>
        <v/>
      </c>
      <c r="T653" s="30" t="str">
        <f t="shared" si="15"/>
        <v/>
      </c>
      <c r="U653" s="37"/>
      <c r="V653" s="37"/>
      <c r="W653" s="37"/>
      <c r="X653" s="37"/>
      <c r="Y653" s="37"/>
    </row>
    <row r="654" spans="18:25" x14ac:dyDescent="0.35">
      <c r="R654" s="19" t="str">
        <f t="shared" si="14"/>
        <v/>
      </c>
      <c r="S654" s="19" t="str">
        <f>IF(M654="","",IF(AND(M654&lt;&gt;'Tabelas auxiliares'!$B$241,M654&lt;&gt;'Tabelas auxiliares'!$B$242,M654&lt;&gt;'Tabelas auxiliares'!$C$241,M654&lt;&gt;'Tabelas auxiliares'!$C$242,M654&lt;&gt;'Tabelas auxiliares'!$D$241,M654&lt;&gt;'Tabelas auxiliares'!$D$242),"FOLHA DE PESSOAL",IF(R654='Tabelas auxiliares'!$A$242,"CUSTEIO",IF(R654='Tabelas auxiliares'!$A$241,"INVESTIMENTO","ERRO - VERIFICAR"))))</f>
        <v/>
      </c>
      <c r="T654" s="30" t="str">
        <f t="shared" si="15"/>
        <v/>
      </c>
      <c r="U654" s="37"/>
      <c r="V654" s="37"/>
      <c r="W654" s="37"/>
      <c r="X654" s="37"/>
      <c r="Y654" s="37"/>
    </row>
    <row r="655" spans="18:25" x14ac:dyDescent="0.35">
      <c r="R655" s="19" t="str">
        <f t="shared" si="14"/>
        <v/>
      </c>
      <c r="S655" s="19" t="str">
        <f>IF(M655="","",IF(AND(M655&lt;&gt;'Tabelas auxiliares'!$B$241,M655&lt;&gt;'Tabelas auxiliares'!$B$242,M655&lt;&gt;'Tabelas auxiliares'!$C$241,M655&lt;&gt;'Tabelas auxiliares'!$C$242,M655&lt;&gt;'Tabelas auxiliares'!$D$241,M655&lt;&gt;'Tabelas auxiliares'!$D$242),"FOLHA DE PESSOAL",IF(R655='Tabelas auxiliares'!$A$242,"CUSTEIO",IF(R655='Tabelas auxiliares'!$A$241,"INVESTIMENTO","ERRO - VERIFICAR"))))</f>
        <v/>
      </c>
      <c r="T655" s="30" t="str">
        <f t="shared" si="15"/>
        <v/>
      </c>
      <c r="U655" s="37"/>
      <c r="V655" s="37"/>
      <c r="W655" s="37"/>
      <c r="X655" s="37"/>
      <c r="Y655" s="37"/>
    </row>
    <row r="656" spans="18:25" x14ac:dyDescent="0.35">
      <c r="R656" s="19" t="str">
        <f t="shared" si="14"/>
        <v/>
      </c>
      <c r="S656" s="19" t="str">
        <f>IF(M656="","",IF(AND(M656&lt;&gt;'Tabelas auxiliares'!$B$241,M656&lt;&gt;'Tabelas auxiliares'!$B$242,M656&lt;&gt;'Tabelas auxiliares'!$C$241,M656&lt;&gt;'Tabelas auxiliares'!$C$242,M656&lt;&gt;'Tabelas auxiliares'!$D$241,M656&lt;&gt;'Tabelas auxiliares'!$D$242),"FOLHA DE PESSOAL",IF(R656='Tabelas auxiliares'!$A$242,"CUSTEIO",IF(R656='Tabelas auxiliares'!$A$241,"INVESTIMENTO","ERRO - VERIFICAR"))))</f>
        <v/>
      </c>
      <c r="T656" s="30" t="str">
        <f t="shared" si="15"/>
        <v/>
      </c>
      <c r="U656" s="37"/>
      <c r="V656" s="37"/>
      <c r="W656" s="37"/>
      <c r="X656" s="37"/>
      <c r="Y656" s="37"/>
    </row>
    <row r="657" spans="18:25" x14ac:dyDescent="0.35">
      <c r="R657" s="19" t="str">
        <f t="shared" si="14"/>
        <v/>
      </c>
      <c r="S657" s="19" t="str">
        <f>IF(M657="","",IF(AND(M657&lt;&gt;'Tabelas auxiliares'!$B$241,M657&lt;&gt;'Tabelas auxiliares'!$B$242,M657&lt;&gt;'Tabelas auxiliares'!$C$241,M657&lt;&gt;'Tabelas auxiliares'!$C$242,M657&lt;&gt;'Tabelas auxiliares'!$D$241,M657&lt;&gt;'Tabelas auxiliares'!$D$242),"FOLHA DE PESSOAL",IF(R657='Tabelas auxiliares'!$A$242,"CUSTEIO",IF(R657='Tabelas auxiliares'!$A$241,"INVESTIMENTO","ERRO - VERIFICAR"))))</f>
        <v/>
      </c>
      <c r="T657" s="30" t="str">
        <f t="shared" si="15"/>
        <v/>
      </c>
      <c r="U657" s="37"/>
      <c r="V657" s="37"/>
      <c r="W657" s="37"/>
      <c r="X657" s="37"/>
      <c r="Y657" s="37"/>
    </row>
    <row r="658" spans="18:25" x14ac:dyDescent="0.35">
      <c r="R658" s="19" t="str">
        <f t="shared" si="14"/>
        <v/>
      </c>
      <c r="S658" s="19" t="str">
        <f>IF(M658="","",IF(AND(M658&lt;&gt;'Tabelas auxiliares'!$B$241,M658&lt;&gt;'Tabelas auxiliares'!$B$242,M658&lt;&gt;'Tabelas auxiliares'!$C$241,M658&lt;&gt;'Tabelas auxiliares'!$C$242,M658&lt;&gt;'Tabelas auxiliares'!$D$241,M658&lt;&gt;'Tabelas auxiliares'!$D$242),"FOLHA DE PESSOAL",IF(R658='Tabelas auxiliares'!$A$242,"CUSTEIO",IF(R658='Tabelas auxiliares'!$A$241,"INVESTIMENTO","ERRO - VERIFICAR"))))</f>
        <v/>
      </c>
      <c r="T658" s="30" t="str">
        <f t="shared" si="15"/>
        <v/>
      </c>
      <c r="U658" s="37"/>
      <c r="V658" s="37"/>
      <c r="W658" s="37"/>
      <c r="X658" s="37"/>
      <c r="Y658" s="37"/>
    </row>
    <row r="659" spans="18:25" x14ac:dyDescent="0.35">
      <c r="R659" s="19" t="str">
        <f t="shared" si="14"/>
        <v/>
      </c>
      <c r="S659" s="19" t="str">
        <f>IF(M659="","",IF(AND(M659&lt;&gt;'Tabelas auxiliares'!$B$241,M659&lt;&gt;'Tabelas auxiliares'!$B$242,M659&lt;&gt;'Tabelas auxiliares'!$C$241,M659&lt;&gt;'Tabelas auxiliares'!$C$242,M659&lt;&gt;'Tabelas auxiliares'!$D$241,M659&lt;&gt;'Tabelas auxiliares'!$D$242),"FOLHA DE PESSOAL",IF(R659='Tabelas auxiliares'!$A$242,"CUSTEIO",IF(R659='Tabelas auxiliares'!$A$241,"INVESTIMENTO","ERRO - VERIFICAR"))))</f>
        <v/>
      </c>
      <c r="T659" s="30" t="str">
        <f t="shared" si="15"/>
        <v/>
      </c>
      <c r="U659" s="37"/>
      <c r="V659" s="37"/>
      <c r="W659" s="37"/>
      <c r="X659" s="37"/>
      <c r="Y659" s="37"/>
    </row>
    <row r="660" spans="18:25" x14ac:dyDescent="0.35">
      <c r="R660" s="19" t="str">
        <f t="shared" si="14"/>
        <v/>
      </c>
      <c r="S660" s="19" t="str">
        <f>IF(M660="","",IF(AND(M660&lt;&gt;'Tabelas auxiliares'!$B$241,M660&lt;&gt;'Tabelas auxiliares'!$B$242,M660&lt;&gt;'Tabelas auxiliares'!$C$241,M660&lt;&gt;'Tabelas auxiliares'!$C$242,M660&lt;&gt;'Tabelas auxiliares'!$D$241,M660&lt;&gt;'Tabelas auxiliares'!$D$242),"FOLHA DE PESSOAL",IF(R660='Tabelas auxiliares'!$A$242,"CUSTEIO",IF(R660='Tabelas auxiliares'!$A$241,"INVESTIMENTO","ERRO - VERIFICAR"))))</f>
        <v/>
      </c>
      <c r="T660" s="30" t="str">
        <f t="shared" si="15"/>
        <v/>
      </c>
      <c r="U660" s="37"/>
      <c r="V660" s="37"/>
      <c r="W660" s="37"/>
      <c r="X660" s="37"/>
      <c r="Y660" s="37"/>
    </row>
    <row r="661" spans="18:25" x14ac:dyDescent="0.35">
      <c r="R661" s="19" t="str">
        <f t="shared" si="14"/>
        <v/>
      </c>
      <c r="S661" s="19" t="str">
        <f>IF(M661="","",IF(AND(M661&lt;&gt;'Tabelas auxiliares'!$B$241,M661&lt;&gt;'Tabelas auxiliares'!$B$242,M661&lt;&gt;'Tabelas auxiliares'!$C$241,M661&lt;&gt;'Tabelas auxiliares'!$C$242,M661&lt;&gt;'Tabelas auxiliares'!$D$241,M661&lt;&gt;'Tabelas auxiliares'!$D$242),"FOLHA DE PESSOAL",IF(R661='Tabelas auxiliares'!$A$242,"CUSTEIO",IF(R661='Tabelas auxiliares'!$A$241,"INVESTIMENTO","ERRO - VERIFICAR"))))</f>
        <v/>
      </c>
      <c r="T661" s="30" t="str">
        <f t="shared" si="15"/>
        <v/>
      </c>
      <c r="U661" s="37"/>
      <c r="V661" s="37"/>
      <c r="W661" s="37"/>
      <c r="X661" s="37"/>
      <c r="Y661" s="37"/>
    </row>
    <row r="662" spans="18:25" x14ac:dyDescent="0.35">
      <c r="R662" s="19" t="str">
        <f t="shared" si="14"/>
        <v/>
      </c>
      <c r="S662" s="19" t="str">
        <f>IF(M662="","",IF(AND(M662&lt;&gt;'Tabelas auxiliares'!$B$241,M662&lt;&gt;'Tabelas auxiliares'!$B$242,M662&lt;&gt;'Tabelas auxiliares'!$C$241,M662&lt;&gt;'Tabelas auxiliares'!$C$242,M662&lt;&gt;'Tabelas auxiliares'!$D$241,M662&lt;&gt;'Tabelas auxiliares'!$D$242),"FOLHA DE PESSOAL",IF(R662='Tabelas auxiliares'!$A$242,"CUSTEIO",IF(R662='Tabelas auxiliares'!$A$241,"INVESTIMENTO","ERRO - VERIFICAR"))))</f>
        <v/>
      </c>
      <c r="T662" s="30" t="str">
        <f t="shared" si="15"/>
        <v/>
      </c>
      <c r="U662" s="37"/>
      <c r="V662" s="37"/>
      <c r="W662" s="37"/>
      <c r="X662" s="37"/>
      <c r="Y662" s="37"/>
    </row>
    <row r="663" spans="18:25" x14ac:dyDescent="0.35">
      <c r="R663" s="19" t="str">
        <f t="shared" si="14"/>
        <v/>
      </c>
      <c r="S663" s="19" t="str">
        <f>IF(M663="","",IF(AND(M663&lt;&gt;'Tabelas auxiliares'!$B$241,M663&lt;&gt;'Tabelas auxiliares'!$B$242,M663&lt;&gt;'Tabelas auxiliares'!$C$241,M663&lt;&gt;'Tabelas auxiliares'!$C$242,M663&lt;&gt;'Tabelas auxiliares'!$D$241,M663&lt;&gt;'Tabelas auxiliares'!$D$242),"FOLHA DE PESSOAL",IF(R663='Tabelas auxiliares'!$A$242,"CUSTEIO",IF(R663='Tabelas auxiliares'!$A$241,"INVESTIMENTO","ERRO - VERIFICAR"))))</f>
        <v/>
      </c>
      <c r="T663" s="30" t="str">
        <f t="shared" si="15"/>
        <v/>
      </c>
      <c r="U663" s="37"/>
      <c r="V663" s="37"/>
      <c r="W663" s="37"/>
      <c r="X663" s="37"/>
      <c r="Y663" s="37"/>
    </row>
    <row r="664" spans="18:25" x14ac:dyDescent="0.35">
      <c r="R664" s="19" t="str">
        <f t="shared" si="14"/>
        <v/>
      </c>
      <c r="S664" s="19" t="str">
        <f>IF(M664="","",IF(AND(M664&lt;&gt;'Tabelas auxiliares'!$B$241,M664&lt;&gt;'Tabelas auxiliares'!$B$242,M664&lt;&gt;'Tabelas auxiliares'!$C$241,M664&lt;&gt;'Tabelas auxiliares'!$C$242,M664&lt;&gt;'Tabelas auxiliares'!$D$241,M664&lt;&gt;'Tabelas auxiliares'!$D$242),"FOLHA DE PESSOAL",IF(R664='Tabelas auxiliares'!$A$242,"CUSTEIO",IF(R664='Tabelas auxiliares'!$A$241,"INVESTIMENTO","ERRO - VERIFICAR"))))</f>
        <v/>
      </c>
      <c r="T664" s="30" t="str">
        <f t="shared" si="15"/>
        <v/>
      </c>
      <c r="U664" s="37"/>
      <c r="V664" s="37"/>
      <c r="W664" s="37"/>
      <c r="X664" s="37"/>
      <c r="Y664" s="37"/>
    </row>
    <row r="665" spans="18:25" x14ac:dyDescent="0.35">
      <c r="R665" s="19" t="str">
        <f t="shared" si="14"/>
        <v/>
      </c>
      <c r="S665" s="19" t="str">
        <f>IF(M665="","",IF(AND(M665&lt;&gt;'Tabelas auxiliares'!$B$241,M665&lt;&gt;'Tabelas auxiliares'!$B$242,M665&lt;&gt;'Tabelas auxiliares'!$C$241,M665&lt;&gt;'Tabelas auxiliares'!$C$242,M665&lt;&gt;'Tabelas auxiliares'!$D$241,M665&lt;&gt;'Tabelas auxiliares'!$D$242),"FOLHA DE PESSOAL",IF(R665='Tabelas auxiliares'!$A$242,"CUSTEIO",IF(R665='Tabelas auxiliares'!$A$241,"INVESTIMENTO","ERRO - VERIFICAR"))))</f>
        <v/>
      </c>
      <c r="T665" s="30" t="str">
        <f t="shared" si="15"/>
        <v/>
      </c>
      <c r="U665" s="37"/>
      <c r="V665" s="37"/>
      <c r="W665" s="37"/>
      <c r="X665" s="37"/>
      <c r="Y665" s="37"/>
    </row>
    <row r="666" spans="18:25" x14ac:dyDescent="0.35">
      <c r="R666" s="19" t="str">
        <f t="shared" si="14"/>
        <v/>
      </c>
      <c r="S666" s="19" t="str">
        <f>IF(M666="","",IF(AND(M666&lt;&gt;'Tabelas auxiliares'!$B$241,M666&lt;&gt;'Tabelas auxiliares'!$B$242,M666&lt;&gt;'Tabelas auxiliares'!$C$241,M666&lt;&gt;'Tabelas auxiliares'!$C$242,M666&lt;&gt;'Tabelas auxiliares'!$D$241,M666&lt;&gt;'Tabelas auxiliares'!$D$242),"FOLHA DE PESSOAL",IF(R666='Tabelas auxiliares'!$A$242,"CUSTEIO",IF(R666='Tabelas auxiliares'!$A$241,"INVESTIMENTO","ERRO - VERIFICAR"))))</f>
        <v/>
      </c>
      <c r="T666" s="30" t="str">
        <f t="shared" si="15"/>
        <v/>
      </c>
      <c r="U666" s="37"/>
      <c r="V666" s="37"/>
      <c r="W666" s="37"/>
      <c r="X666" s="37"/>
      <c r="Y666" s="37"/>
    </row>
    <row r="667" spans="18:25" x14ac:dyDescent="0.35">
      <c r="R667" s="19" t="str">
        <f t="shared" si="14"/>
        <v/>
      </c>
      <c r="S667" s="19" t="str">
        <f>IF(M667="","",IF(AND(M667&lt;&gt;'Tabelas auxiliares'!$B$241,M667&lt;&gt;'Tabelas auxiliares'!$B$242,M667&lt;&gt;'Tabelas auxiliares'!$C$241,M667&lt;&gt;'Tabelas auxiliares'!$C$242,M667&lt;&gt;'Tabelas auxiliares'!$D$241,M667&lt;&gt;'Tabelas auxiliares'!$D$242),"FOLHA DE PESSOAL",IF(R667='Tabelas auxiliares'!$A$242,"CUSTEIO",IF(R667='Tabelas auxiliares'!$A$241,"INVESTIMENTO","ERRO - VERIFICAR"))))</f>
        <v/>
      </c>
      <c r="T667" s="30" t="str">
        <f t="shared" si="15"/>
        <v/>
      </c>
      <c r="U667" s="37"/>
      <c r="V667" s="37"/>
      <c r="W667" s="37"/>
      <c r="X667" s="37"/>
      <c r="Y667" s="37"/>
    </row>
    <row r="668" spans="18:25" x14ac:dyDescent="0.35">
      <c r="R668" s="19" t="str">
        <f t="shared" si="14"/>
        <v/>
      </c>
      <c r="S668" s="19" t="str">
        <f>IF(M668="","",IF(AND(M668&lt;&gt;'Tabelas auxiliares'!$B$241,M668&lt;&gt;'Tabelas auxiliares'!$B$242,M668&lt;&gt;'Tabelas auxiliares'!$C$241,M668&lt;&gt;'Tabelas auxiliares'!$C$242,M668&lt;&gt;'Tabelas auxiliares'!$D$241,M668&lt;&gt;'Tabelas auxiliares'!$D$242),"FOLHA DE PESSOAL",IF(R668='Tabelas auxiliares'!$A$242,"CUSTEIO",IF(R668='Tabelas auxiliares'!$A$241,"INVESTIMENTO","ERRO - VERIFICAR"))))</f>
        <v/>
      </c>
      <c r="T668" s="30" t="str">
        <f t="shared" si="15"/>
        <v/>
      </c>
      <c r="U668" s="37"/>
      <c r="V668" s="37"/>
      <c r="W668" s="37"/>
      <c r="X668" s="37"/>
      <c r="Y668" s="37"/>
    </row>
    <row r="669" spans="18:25" x14ac:dyDescent="0.35">
      <c r="R669" s="19" t="str">
        <f t="shared" si="14"/>
        <v/>
      </c>
      <c r="S669" s="19" t="str">
        <f>IF(M669="","",IF(AND(M669&lt;&gt;'Tabelas auxiliares'!$B$241,M669&lt;&gt;'Tabelas auxiliares'!$B$242,M669&lt;&gt;'Tabelas auxiliares'!$C$241,M669&lt;&gt;'Tabelas auxiliares'!$C$242,M669&lt;&gt;'Tabelas auxiliares'!$D$241,M669&lt;&gt;'Tabelas auxiliares'!$D$242),"FOLHA DE PESSOAL",IF(R669='Tabelas auxiliares'!$A$242,"CUSTEIO",IF(R669='Tabelas auxiliares'!$A$241,"INVESTIMENTO","ERRO - VERIFICAR"))))</f>
        <v/>
      </c>
      <c r="T669" s="30" t="str">
        <f t="shared" si="15"/>
        <v/>
      </c>
      <c r="U669" s="37"/>
      <c r="V669" s="37"/>
      <c r="W669" s="37"/>
      <c r="X669" s="37"/>
      <c r="Y669" s="37"/>
    </row>
    <row r="670" spans="18:25" x14ac:dyDescent="0.35">
      <c r="R670" s="19" t="str">
        <f t="shared" si="14"/>
        <v/>
      </c>
      <c r="S670" s="19" t="str">
        <f>IF(M670="","",IF(AND(M670&lt;&gt;'Tabelas auxiliares'!$B$241,M670&lt;&gt;'Tabelas auxiliares'!$B$242,M670&lt;&gt;'Tabelas auxiliares'!$C$241,M670&lt;&gt;'Tabelas auxiliares'!$C$242,M670&lt;&gt;'Tabelas auxiliares'!$D$241,M670&lt;&gt;'Tabelas auxiliares'!$D$242),"FOLHA DE PESSOAL",IF(R670='Tabelas auxiliares'!$A$242,"CUSTEIO",IF(R670='Tabelas auxiliares'!$A$241,"INVESTIMENTO","ERRO - VERIFICAR"))))</f>
        <v/>
      </c>
      <c r="T670" s="30" t="str">
        <f t="shared" si="15"/>
        <v/>
      </c>
      <c r="U670" s="37"/>
      <c r="V670" s="37"/>
      <c r="W670" s="37"/>
      <c r="X670" s="37"/>
      <c r="Y670" s="37"/>
    </row>
    <row r="671" spans="18:25" x14ac:dyDescent="0.35">
      <c r="R671" s="19" t="str">
        <f t="shared" si="14"/>
        <v/>
      </c>
      <c r="S671" s="19" t="str">
        <f>IF(M671="","",IF(AND(M671&lt;&gt;'Tabelas auxiliares'!$B$241,M671&lt;&gt;'Tabelas auxiliares'!$B$242,M671&lt;&gt;'Tabelas auxiliares'!$C$241,M671&lt;&gt;'Tabelas auxiliares'!$C$242,M671&lt;&gt;'Tabelas auxiliares'!$D$241,M671&lt;&gt;'Tabelas auxiliares'!$D$242),"FOLHA DE PESSOAL",IF(R671='Tabelas auxiliares'!$A$242,"CUSTEIO",IF(R671='Tabelas auxiliares'!$A$241,"INVESTIMENTO","ERRO - VERIFICAR"))))</f>
        <v/>
      </c>
      <c r="T671" s="30" t="str">
        <f t="shared" si="15"/>
        <v/>
      </c>
      <c r="U671" s="37"/>
      <c r="V671" s="37"/>
      <c r="W671" s="37"/>
      <c r="X671" s="37"/>
      <c r="Y671" s="37"/>
    </row>
    <row r="672" spans="18:25" x14ac:dyDescent="0.35">
      <c r="R672" s="19" t="str">
        <f t="shared" si="14"/>
        <v/>
      </c>
      <c r="S672" s="19" t="str">
        <f>IF(M672="","",IF(AND(M672&lt;&gt;'Tabelas auxiliares'!$B$241,M672&lt;&gt;'Tabelas auxiliares'!$B$242,M672&lt;&gt;'Tabelas auxiliares'!$C$241,M672&lt;&gt;'Tabelas auxiliares'!$C$242,M672&lt;&gt;'Tabelas auxiliares'!$D$241,M672&lt;&gt;'Tabelas auxiliares'!$D$242),"FOLHA DE PESSOAL",IF(R672='Tabelas auxiliares'!$A$242,"CUSTEIO",IF(R672='Tabelas auxiliares'!$A$241,"INVESTIMENTO","ERRO - VERIFICAR"))))</f>
        <v/>
      </c>
      <c r="T672" s="30" t="str">
        <f t="shared" si="15"/>
        <v/>
      </c>
      <c r="U672" s="37"/>
      <c r="V672" s="37"/>
      <c r="W672" s="37"/>
      <c r="X672" s="37"/>
      <c r="Y672" s="37"/>
    </row>
    <row r="673" spans="18:25" x14ac:dyDescent="0.35">
      <c r="R673" s="19" t="str">
        <f t="shared" si="14"/>
        <v/>
      </c>
      <c r="S673" s="19" t="str">
        <f>IF(M673="","",IF(AND(M673&lt;&gt;'Tabelas auxiliares'!$B$241,M673&lt;&gt;'Tabelas auxiliares'!$B$242,M673&lt;&gt;'Tabelas auxiliares'!$C$241,M673&lt;&gt;'Tabelas auxiliares'!$C$242,M673&lt;&gt;'Tabelas auxiliares'!$D$241,M673&lt;&gt;'Tabelas auxiliares'!$D$242),"FOLHA DE PESSOAL",IF(R673='Tabelas auxiliares'!$A$242,"CUSTEIO",IF(R673='Tabelas auxiliares'!$A$241,"INVESTIMENTO","ERRO - VERIFICAR"))))</f>
        <v/>
      </c>
      <c r="T673" s="30" t="str">
        <f t="shared" si="15"/>
        <v/>
      </c>
      <c r="U673" s="37"/>
      <c r="V673" s="37"/>
      <c r="W673" s="37"/>
      <c r="X673" s="37"/>
      <c r="Y673" s="37"/>
    </row>
    <row r="674" spans="18:25" x14ac:dyDescent="0.35">
      <c r="R674" s="19" t="str">
        <f t="shared" si="14"/>
        <v/>
      </c>
      <c r="S674" s="19" t="str">
        <f>IF(M674="","",IF(AND(M674&lt;&gt;'Tabelas auxiliares'!$B$241,M674&lt;&gt;'Tabelas auxiliares'!$B$242,M674&lt;&gt;'Tabelas auxiliares'!$C$241,M674&lt;&gt;'Tabelas auxiliares'!$C$242,M674&lt;&gt;'Tabelas auxiliares'!$D$241,M674&lt;&gt;'Tabelas auxiliares'!$D$242),"FOLHA DE PESSOAL",IF(R674='Tabelas auxiliares'!$A$242,"CUSTEIO",IF(R674='Tabelas auxiliares'!$A$241,"INVESTIMENTO","ERRO - VERIFICAR"))))</f>
        <v/>
      </c>
      <c r="T674" s="30" t="str">
        <f t="shared" si="15"/>
        <v/>
      </c>
      <c r="U674" s="37"/>
      <c r="V674" s="37"/>
      <c r="W674" s="37"/>
      <c r="X674" s="37"/>
      <c r="Y674" s="37"/>
    </row>
    <row r="675" spans="18:25" x14ac:dyDescent="0.35">
      <c r="R675" s="19" t="str">
        <f t="shared" si="14"/>
        <v/>
      </c>
      <c r="S675" s="19" t="str">
        <f>IF(M675="","",IF(AND(M675&lt;&gt;'Tabelas auxiliares'!$B$241,M675&lt;&gt;'Tabelas auxiliares'!$B$242,M675&lt;&gt;'Tabelas auxiliares'!$C$241,M675&lt;&gt;'Tabelas auxiliares'!$C$242,M675&lt;&gt;'Tabelas auxiliares'!$D$241,M675&lt;&gt;'Tabelas auxiliares'!$D$242),"FOLHA DE PESSOAL",IF(R675='Tabelas auxiliares'!$A$242,"CUSTEIO",IF(R675='Tabelas auxiliares'!$A$241,"INVESTIMENTO","ERRO - VERIFICAR"))))</f>
        <v/>
      </c>
      <c r="T675" s="30" t="str">
        <f t="shared" si="15"/>
        <v/>
      </c>
      <c r="U675" s="37"/>
      <c r="V675" s="37"/>
      <c r="W675" s="37"/>
      <c r="X675" s="37"/>
      <c r="Y675" s="37"/>
    </row>
    <row r="676" spans="18:25" x14ac:dyDescent="0.35">
      <c r="R676" s="19" t="str">
        <f t="shared" si="14"/>
        <v/>
      </c>
      <c r="S676" s="19" t="str">
        <f>IF(M676="","",IF(AND(M676&lt;&gt;'Tabelas auxiliares'!$B$241,M676&lt;&gt;'Tabelas auxiliares'!$B$242,M676&lt;&gt;'Tabelas auxiliares'!$C$241,M676&lt;&gt;'Tabelas auxiliares'!$C$242,M676&lt;&gt;'Tabelas auxiliares'!$D$241,M676&lt;&gt;'Tabelas auxiliares'!$D$242),"FOLHA DE PESSOAL",IF(R676='Tabelas auxiliares'!$A$242,"CUSTEIO",IF(R676='Tabelas auxiliares'!$A$241,"INVESTIMENTO","ERRO - VERIFICAR"))))</f>
        <v/>
      </c>
      <c r="T676" s="30" t="str">
        <f t="shared" si="15"/>
        <v/>
      </c>
      <c r="U676" s="37"/>
      <c r="V676" s="37"/>
      <c r="W676" s="37"/>
      <c r="X676" s="37"/>
      <c r="Y676" s="37"/>
    </row>
    <row r="677" spans="18:25" x14ac:dyDescent="0.35">
      <c r="R677" s="19" t="str">
        <f t="shared" si="14"/>
        <v/>
      </c>
      <c r="S677" s="19" t="str">
        <f>IF(M677="","",IF(AND(M677&lt;&gt;'Tabelas auxiliares'!$B$241,M677&lt;&gt;'Tabelas auxiliares'!$B$242,M677&lt;&gt;'Tabelas auxiliares'!$C$241,M677&lt;&gt;'Tabelas auxiliares'!$C$242,M677&lt;&gt;'Tabelas auxiliares'!$D$241,M677&lt;&gt;'Tabelas auxiliares'!$D$242),"FOLHA DE PESSOAL",IF(R677='Tabelas auxiliares'!$A$242,"CUSTEIO",IF(R677='Tabelas auxiliares'!$A$241,"INVESTIMENTO","ERRO - VERIFICAR"))))</f>
        <v/>
      </c>
      <c r="T677" s="30" t="str">
        <f t="shared" si="15"/>
        <v/>
      </c>
      <c r="U677" s="37"/>
      <c r="V677" s="37"/>
      <c r="W677" s="37"/>
      <c r="X677" s="37"/>
      <c r="Y677" s="37"/>
    </row>
    <row r="678" spans="18:25" x14ac:dyDescent="0.35">
      <c r="R678" s="19" t="str">
        <f t="shared" si="14"/>
        <v/>
      </c>
      <c r="S678" s="19" t="str">
        <f>IF(M678="","",IF(AND(M678&lt;&gt;'Tabelas auxiliares'!$B$241,M678&lt;&gt;'Tabelas auxiliares'!$B$242,M678&lt;&gt;'Tabelas auxiliares'!$C$241,M678&lt;&gt;'Tabelas auxiliares'!$C$242,M678&lt;&gt;'Tabelas auxiliares'!$D$241,M678&lt;&gt;'Tabelas auxiliares'!$D$242),"FOLHA DE PESSOAL",IF(R678='Tabelas auxiliares'!$A$242,"CUSTEIO",IF(R678='Tabelas auxiliares'!$A$241,"INVESTIMENTO","ERRO - VERIFICAR"))))</f>
        <v/>
      </c>
      <c r="T678" s="30" t="str">
        <f t="shared" si="15"/>
        <v/>
      </c>
      <c r="U678" s="37"/>
      <c r="V678" s="37"/>
      <c r="W678" s="37"/>
      <c r="X678" s="37"/>
      <c r="Y678" s="37"/>
    </row>
    <row r="679" spans="18:25" x14ac:dyDescent="0.35">
      <c r="R679" s="19" t="str">
        <f t="shared" si="14"/>
        <v/>
      </c>
      <c r="S679" s="19" t="str">
        <f>IF(M679="","",IF(AND(M679&lt;&gt;'Tabelas auxiliares'!$B$241,M679&lt;&gt;'Tabelas auxiliares'!$B$242,M679&lt;&gt;'Tabelas auxiliares'!$C$241,M679&lt;&gt;'Tabelas auxiliares'!$C$242,M679&lt;&gt;'Tabelas auxiliares'!$D$241,M679&lt;&gt;'Tabelas auxiliares'!$D$242),"FOLHA DE PESSOAL",IF(R679='Tabelas auxiliares'!$A$242,"CUSTEIO",IF(R679='Tabelas auxiliares'!$A$241,"INVESTIMENTO","ERRO - VERIFICAR"))))</f>
        <v/>
      </c>
      <c r="T679" s="30" t="str">
        <f t="shared" si="15"/>
        <v/>
      </c>
      <c r="U679" s="37"/>
      <c r="V679" s="37"/>
      <c r="W679" s="37"/>
      <c r="X679" s="37"/>
      <c r="Y679" s="37"/>
    </row>
    <row r="680" spans="18:25" x14ac:dyDescent="0.35">
      <c r="R680" s="19" t="str">
        <f t="shared" si="14"/>
        <v/>
      </c>
      <c r="S680" s="19" t="str">
        <f>IF(M680="","",IF(AND(M680&lt;&gt;'Tabelas auxiliares'!$B$241,M680&lt;&gt;'Tabelas auxiliares'!$B$242,M680&lt;&gt;'Tabelas auxiliares'!$C$241,M680&lt;&gt;'Tabelas auxiliares'!$C$242,M680&lt;&gt;'Tabelas auxiliares'!$D$241,M680&lt;&gt;'Tabelas auxiliares'!$D$242),"FOLHA DE PESSOAL",IF(R680='Tabelas auxiliares'!$A$242,"CUSTEIO",IF(R680='Tabelas auxiliares'!$A$241,"INVESTIMENTO","ERRO - VERIFICAR"))))</f>
        <v/>
      </c>
      <c r="T680" s="30" t="str">
        <f t="shared" si="15"/>
        <v/>
      </c>
      <c r="U680" s="37"/>
      <c r="V680" s="37"/>
      <c r="W680" s="37"/>
      <c r="X680" s="37"/>
      <c r="Y680" s="37"/>
    </row>
    <row r="681" spans="18:25" x14ac:dyDescent="0.35">
      <c r="R681" s="19" t="str">
        <f t="shared" si="14"/>
        <v/>
      </c>
      <c r="S681" s="19" t="str">
        <f>IF(M681="","",IF(AND(M681&lt;&gt;'Tabelas auxiliares'!$B$241,M681&lt;&gt;'Tabelas auxiliares'!$B$242,M681&lt;&gt;'Tabelas auxiliares'!$C$241,M681&lt;&gt;'Tabelas auxiliares'!$C$242,M681&lt;&gt;'Tabelas auxiliares'!$D$241,M681&lt;&gt;'Tabelas auxiliares'!$D$242),"FOLHA DE PESSOAL",IF(R681='Tabelas auxiliares'!$A$242,"CUSTEIO",IF(R681='Tabelas auxiliares'!$A$241,"INVESTIMENTO","ERRO - VERIFICAR"))))</f>
        <v/>
      </c>
      <c r="T681" s="30" t="str">
        <f t="shared" si="15"/>
        <v/>
      </c>
      <c r="U681" s="37"/>
      <c r="V681" s="37"/>
      <c r="W681" s="37"/>
      <c r="X681" s="37"/>
      <c r="Y681" s="37"/>
    </row>
    <row r="682" spans="18:25" x14ac:dyDescent="0.35">
      <c r="R682" s="19" t="str">
        <f t="shared" si="14"/>
        <v/>
      </c>
      <c r="S682" s="19" t="str">
        <f>IF(M682="","",IF(AND(M682&lt;&gt;'Tabelas auxiliares'!$B$241,M682&lt;&gt;'Tabelas auxiliares'!$B$242,M682&lt;&gt;'Tabelas auxiliares'!$C$241,M682&lt;&gt;'Tabelas auxiliares'!$C$242,M682&lt;&gt;'Tabelas auxiliares'!$D$241,M682&lt;&gt;'Tabelas auxiliares'!$D$242),"FOLHA DE PESSOAL",IF(R682='Tabelas auxiliares'!$A$242,"CUSTEIO",IF(R682='Tabelas auxiliares'!$A$241,"INVESTIMENTO","ERRO - VERIFICAR"))))</f>
        <v/>
      </c>
      <c r="T682" s="30" t="str">
        <f t="shared" si="15"/>
        <v/>
      </c>
      <c r="U682" s="37"/>
      <c r="V682" s="37"/>
      <c r="W682" s="37"/>
      <c r="X682" s="37"/>
      <c r="Y682" s="37"/>
    </row>
    <row r="683" spans="18:25" x14ac:dyDescent="0.35">
      <c r="R683" s="19" t="str">
        <f t="shared" si="14"/>
        <v/>
      </c>
      <c r="S683" s="19" t="str">
        <f>IF(M683="","",IF(AND(M683&lt;&gt;'Tabelas auxiliares'!$B$241,M683&lt;&gt;'Tabelas auxiliares'!$B$242,M683&lt;&gt;'Tabelas auxiliares'!$C$241,M683&lt;&gt;'Tabelas auxiliares'!$C$242,M683&lt;&gt;'Tabelas auxiliares'!$D$241,M683&lt;&gt;'Tabelas auxiliares'!$D$242),"FOLHA DE PESSOAL",IF(R683='Tabelas auxiliares'!$A$242,"CUSTEIO",IF(R683='Tabelas auxiliares'!$A$241,"INVESTIMENTO","ERRO - VERIFICAR"))))</f>
        <v/>
      </c>
      <c r="T683" s="30" t="str">
        <f t="shared" si="15"/>
        <v/>
      </c>
      <c r="U683" s="37"/>
      <c r="V683" s="37"/>
      <c r="W683" s="37"/>
      <c r="X683" s="37"/>
      <c r="Y683" s="37"/>
    </row>
    <row r="684" spans="18:25" x14ac:dyDescent="0.35">
      <c r="R684" s="19" t="str">
        <f t="shared" si="14"/>
        <v/>
      </c>
      <c r="S684" s="19" t="str">
        <f>IF(M684="","",IF(AND(M684&lt;&gt;'Tabelas auxiliares'!$B$241,M684&lt;&gt;'Tabelas auxiliares'!$B$242,M684&lt;&gt;'Tabelas auxiliares'!$C$241,M684&lt;&gt;'Tabelas auxiliares'!$C$242,M684&lt;&gt;'Tabelas auxiliares'!$D$241,M684&lt;&gt;'Tabelas auxiliares'!$D$242),"FOLHA DE PESSOAL",IF(R684='Tabelas auxiliares'!$A$242,"CUSTEIO",IF(R684='Tabelas auxiliares'!$A$241,"INVESTIMENTO","ERRO - VERIFICAR"))))</f>
        <v/>
      </c>
      <c r="T684" s="30" t="str">
        <f t="shared" si="15"/>
        <v/>
      </c>
      <c r="U684" s="37"/>
      <c r="V684" s="37"/>
      <c r="W684" s="37"/>
      <c r="X684" s="37"/>
      <c r="Y684" s="37"/>
    </row>
    <row r="685" spans="18:25" x14ac:dyDescent="0.35">
      <c r="R685" s="19" t="str">
        <f t="shared" si="14"/>
        <v/>
      </c>
      <c r="S685" s="19" t="str">
        <f>IF(M685="","",IF(AND(M685&lt;&gt;'Tabelas auxiliares'!$B$241,M685&lt;&gt;'Tabelas auxiliares'!$B$242,M685&lt;&gt;'Tabelas auxiliares'!$C$241,M685&lt;&gt;'Tabelas auxiliares'!$C$242,M685&lt;&gt;'Tabelas auxiliares'!$D$241,M685&lt;&gt;'Tabelas auxiliares'!$D$242),"FOLHA DE PESSOAL",IF(R685='Tabelas auxiliares'!$A$242,"CUSTEIO",IF(R685='Tabelas auxiliares'!$A$241,"INVESTIMENTO","ERRO - VERIFICAR"))))</f>
        <v/>
      </c>
      <c r="T685" s="30" t="str">
        <f t="shared" si="15"/>
        <v/>
      </c>
      <c r="U685" s="37"/>
      <c r="V685" s="37"/>
      <c r="W685" s="37"/>
      <c r="X685" s="37"/>
      <c r="Y685" s="37"/>
    </row>
    <row r="686" spans="18:25" x14ac:dyDescent="0.35">
      <c r="R686" s="19" t="str">
        <f t="shared" si="14"/>
        <v/>
      </c>
      <c r="S686" s="19" t="str">
        <f>IF(M686="","",IF(AND(M686&lt;&gt;'Tabelas auxiliares'!$B$241,M686&lt;&gt;'Tabelas auxiliares'!$B$242,M686&lt;&gt;'Tabelas auxiliares'!$C$241,M686&lt;&gt;'Tabelas auxiliares'!$C$242,M686&lt;&gt;'Tabelas auxiliares'!$D$241,M686&lt;&gt;'Tabelas auxiliares'!$D$242),"FOLHA DE PESSOAL",IF(R686='Tabelas auxiliares'!$A$242,"CUSTEIO",IF(R686='Tabelas auxiliares'!$A$241,"INVESTIMENTO","ERRO - VERIFICAR"))))</f>
        <v/>
      </c>
      <c r="T686" s="30" t="str">
        <f t="shared" si="15"/>
        <v/>
      </c>
      <c r="U686" s="37"/>
      <c r="V686" s="37"/>
      <c r="W686" s="37"/>
      <c r="X686" s="37"/>
      <c r="Y686" s="37"/>
    </row>
    <row r="687" spans="18:25" x14ac:dyDescent="0.35">
      <c r="R687" s="19" t="str">
        <f t="shared" si="14"/>
        <v/>
      </c>
      <c r="S687" s="19" t="str">
        <f>IF(M687="","",IF(AND(M687&lt;&gt;'Tabelas auxiliares'!$B$241,M687&lt;&gt;'Tabelas auxiliares'!$B$242,M687&lt;&gt;'Tabelas auxiliares'!$C$241,M687&lt;&gt;'Tabelas auxiliares'!$C$242,M687&lt;&gt;'Tabelas auxiliares'!$D$241,M687&lt;&gt;'Tabelas auxiliares'!$D$242),"FOLHA DE PESSOAL",IF(R687='Tabelas auxiliares'!$A$242,"CUSTEIO",IF(R687='Tabelas auxiliares'!$A$241,"INVESTIMENTO","ERRO - VERIFICAR"))))</f>
        <v/>
      </c>
      <c r="T687" s="30" t="str">
        <f t="shared" si="15"/>
        <v/>
      </c>
      <c r="U687" s="37"/>
      <c r="V687" s="37"/>
      <c r="W687" s="37"/>
      <c r="X687" s="37"/>
      <c r="Y687" s="37"/>
    </row>
    <row r="688" spans="18:25" x14ac:dyDescent="0.35">
      <c r="R688" s="19" t="str">
        <f t="shared" si="14"/>
        <v/>
      </c>
      <c r="S688" s="19" t="str">
        <f>IF(M688="","",IF(AND(M688&lt;&gt;'Tabelas auxiliares'!$B$241,M688&lt;&gt;'Tabelas auxiliares'!$B$242,M688&lt;&gt;'Tabelas auxiliares'!$C$241,M688&lt;&gt;'Tabelas auxiliares'!$C$242,M688&lt;&gt;'Tabelas auxiliares'!$D$241,M688&lt;&gt;'Tabelas auxiliares'!$D$242),"FOLHA DE PESSOAL",IF(R688='Tabelas auxiliares'!$A$242,"CUSTEIO",IF(R688='Tabelas auxiliares'!$A$241,"INVESTIMENTO","ERRO - VERIFICAR"))))</f>
        <v/>
      </c>
      <c r="T688" s="30" t="str">
        <f t="shared" si="15"/>
        <v/>
      </c>
      <c r="U688" s="37"/>
      <c r="V688" s="37"/>
      <c r="W688" s="37"/>
      <c r="X688" s="37"/>
      <c r="Y688" s="37"/>
    </row>
    <row r="689" spans="18:25" x14ac:dyDescent="0.35">
      <c r="R689" s="19" t="str">
        <f t="shared" si="14"/>
        <v/>
      </c>
      <c r="S689" s="19" t="str">
        <f>IF(M689="","",IF(AND(M689&lt;&gt;'Tabelas auxiliares'!$B$241,M689&lt;&gt;'Tabelas auxiliares'!$B$242,M689&lt;&gt;'Tabelas auxiliares'!$C$241,M689&lt;&gt;'Tabelas auxiliares'!$C$242,M689&lt;&gt;'Tabelas auxiliares'!$D$241,M689&lt;&gt;'Tabelas auxiliares'!$D$242),"FOLHA DE PESSOAL",IF(R689='Tabelas auxiliares'!$A$242,"CUSTEIO",IF(R689='Tabelas auxiliares'!$A$241,"INVESTIMENTO","ERRO - VERIFICAR"))))</f>
        <v/>
      </c>
      <c r="T689" s="30" t="str">
        <f t="shared" si="15"/>
        <v/>
      </c>
      <c r="U689" s="37"/>
      <c r="V689" s="37"/>
      <c r="W689" s="37"/>
      <c r="X689" s="37"/>
      <c r="Y689" s="37"/>
    </row>
    <row r="690" spans="18:25" x14ac:dyDescent="0.35">
      <c r="R690" s="19" t="str">
        <f t="shared" si="14"/>
        <v/>
      </c>
      <c r="S690" s="19" t="str">
        <f>IF(M690="","",IF(AND(M690&lt;&gt;'Tabelas auxiliares'!$B$241,M690&lt;&gt;'Tabelas auxiliares'!$B$242,M690&lt;&gt;'Tabelas auxiliares'!$C$241,M690&lt;&gt;'Tabelas auxiliares'!$C$242,M690&lt;&gt;'Tabelas auxiliares'!$D$241,M690&lt;&gt;'Tabelas auxiliares'!$D$242),"FOLHA DE PESSOAL",IF(R690='Tabelas auxiliares'!$A$242,"CUSTEIO",IF(R690='Tabelas auxiliares'!$A$241,"INVESTIMENTO","ERRO - VERIFICAR"))))</f>
        <v/>
      </c>
      <c r="T690" s="30" t="str">
        <f t="shared" si="15"/>
        <v/>
      </c>
      <c r="U690" s="37"/>
      <c r="V690" s="37"/>
      <c r="W690" s="37"/>
      <c r="X690" s="37"/>
      <c r="Y690" s="37"/>
    </row>
    <row r="691" spans="18:25" x14ac:dyDescent="0.35">
      <c r="R691" s="19" t="str">
        <f t="shared" si="14"/>
        <v/>
      </c>
      <c r="S691" s="19" t="str">
        <f>IF(M691="","",IF(AND(M691&lt;&gt;'Tabelas auxiliares'!$B$241,M691&lt;&gt;'Tabelas auxiliares'!$B$242,M691&lt;&gt;'Tabelas auxiliares'!$C$241,M691&lt;&gt;'Tabelas auxiliares'!$C$242,M691&lt;&gt;'Tabelas auxiliares'!$D$241,M691&lt;&gt;'Tabelas auxiliares'!$D$242),"FOLHA DE PESSOAL",IF(R691='Tabelas auxiliares'!$A$242,"CUSTEIO",IF(R691='Tabelas auxiliares'!$A$241,"INVESTIMENTO","ERRO - VERIFICAR"))))</f>
        <v/>
      </c>
      <c r="T691" s="30" t="str">
        <f t="shared" si="15"/>
        <v/>
      </c>
      <c r="U691" s="37"/>
      <c r="V691" s="37"/>
      <c r="W691" s="37"/>
      <c r="X691" s="37"/>
      <c r="Y691" s="37"/>
    </row>
    <row r="692" spans="18:25" x14ac:dyDescent="0.35">
      <c r="R692" s="19" t="str">
        <f t="shared" si="14"/>
        <v/>
      </c>
      <c r="S692" s="19" t="str">
        <f>IF(M692="","",IF(AND(M692&lt;&gt;'Tabelas auxiliares'!$B$241,M692&lt;&gt;'Tabelas auxiliares'!$B$242,M692&lt;&gt;'Tabelas auxiliares'!$C$241,M692&lt;&gt;'Tabelas auxiliares'!$C$242,M692&lt;&gt;'Tabelas auxiliares'!$D$241,M692&lt;&gt;'Tabelas auxiliares'!$D$242),"FOLHA DE PESSOAL",IF(R692='Tabelas auxiliares'!$A$242,"CUSTEIO",IF(R692='Tabelas auxiliares'!$A$241,"INVESTIMENTO","ERRO - VERIFICAR"))))</f>
        <v/>
      </c>
      <c r="T692" s="30" t="str">
        <f t="shared" si="15"/>
        <v/>
      </c>
      <c r="U692" s="37"/>
      <c r="V692" s="37"/>
      <c r="W692" s="37"/>
      <c r="X692" s="37"/>
      <c r="Y692" s="37"/>
    </row>
    <row r="693" spans="18:25" x14ac:dyDescent="0.35">
      <c r="R693" s="19" t="str">
        <f t="shared" si="14"/>
        <v/>
      </c>
      <c r="S693" s="19" t="str">
        <f>IF(M693="","",IF(AND(M693&lt;&gt;'Tabelas auxiliares'!$B$241,M693&lt;&gt;'Tabelas auxiliares'!$B$242,M693&lt;&gt;'Tabelas auxiliares'!$C$241,M693&lt;&gt;'Tabelas auxiliares'!$C$242,M693&lt;&gt;'Tabelas auxiliares'!$D$241,M693&lt;&gt;'Tabelas auxiliares'!$D$242),"FOLHA DE PESSOAL",IF(R693='Tabelas auxiliares'!$A$242,"CUSTEIO",IF(R693='Tabelas auxiliares'!$A$241,"INVESTIMENTO","ERRO - VERIFICAR"))))</f>
        <v/>
      </c>
      <c r="T693" s="30" t="str">
        <f t="shared" si="15"/>
        <v/>
      </c>
      <c r="U693" s="37"/>
      <c r="V693" s="37"/>
      <c r="W693" s="37"/>
      <c r="X693" s="37"/>
      <c r="Y693" s="37"/>
    </row>
    <row r="694" spans="18:25" x14ac:dyDescent="0.35">
      <c r="R694" s="19" t="str">
        <f t="shared" si="14"/>
        <v/>
      </c>
      <c r="S694" s="19" t="str">
        <f>IF(M694="","",IF(AND(M694&lt;&gt;'Tabelas auxiliares'!$B$241,M694&lt;&gt;'Tabelas auxiliares'!$B$242,M694&lt;&gt;'Tabelas auxiliares'!$C$241,M694&lt;&gt;'Tabelas auxiliares'!$C$242,M694&lt;&gt;'Tabelas auxiliares'!$D$241,M694&lt;&gt;'Tabelas auxiliares'!$D$242),"FOLHA DE PESSOAL",IF(R694='Tabelas auxiliares'!$A$242,"CUSTEIO",IF(R694='Tabelas auxiliares'!$A$241,"INVESTIMENTO","ERRO - VERIFICAR"))))</f>
        <v/>
      </c>
      <c r="T694" s="30" t="str">
        <f t="shared" si="15"/>
        <v/>
      </c>
      <c r="U694" s="37"/>
      <c r="V694" s="37"/>
      <c r="W694" s="37"/>
      <c r="X694" s="37"/>
      <c r="Y694" s="37"/>
    </row>
    <row r="695" spans="18:25" x14ac:dyDescent="0.35">
      <c r="R695" s="19" t="str">
        <f t="shared" si="14"/>
        <v/>
      </c>
      <c r="S695" s="19" t="str">
        <f>IF(M695="","",IF(AND(M695&lt;&gt;'Tabelas auxiliares'!$B$241,M695&lt;&gt;'Tabelas auxiliares'!$B$242,M695&lt;&gt;'Tabelas auxiliares'!$C$241,M695&lt;&gt;'Tabelas auxiliares'!$C$242,M695&lt;&gt;'Tabelas auxiliares'!$D$241,M695&lt;&gt;'Tabelas auxiliares'!$D$242),"FOLHA DE PESSOAL",IF(R695='Tabelas auxiliares'!$A$242,"CUSTEIO",IF(R695='Tabelas auxiliares'!$A$241,"INVESTIMENTO","ERRO - VERIFICAR"))))</f>
        <v/>
      </c>
      <c r="T695" s="30" t="str">
        <f t="shared" si="15"/>
        <v/>
      </c>
      <c r="U695" s="37"/>
      <c r="V695" s="37"/>
      <c r="W695" s="37"/>
      <c r="X695" s="37"/>
      <c r="Y695" s="37"/>
    </row>
    <row r="696" spans="18:25" x14ac:dyDescent="0.35">
      <c r="R696" s="19" t="str">
        <f t="shared" si="14"/>
        <v/>
      </c>
      <c r="S696" s="19" t="str">
        <f>IF(M696="","",IF(AND(M696&lt;&gt;'Tabelas auxiliares'!$B$241,M696&lt;&gt;'Tabelas auxiliares'!$B$242,M696&lt;&gt;'Tabelas auxiliares'!$C$241,M696&lt;&gt;'Tabelas auxiliares'!$C$242,M696&lt;&gt;'Tabelas auxiliares'!$D$241,M696&lt;&gt;'Tabelas auxiliares'!$D$242),"FOLHA DE PESSOAL",IF(R696='Tabelas auxiliares'!$A$242,"CUSTEIO",IF(R696='Tabelas auxiliares'!$A$241,"INVESTIMENTO","ERRO - VERIFICAR"))))</f>
        <v/>
      </c>
      <c r="T696" s="30" t="str">
        <f t="shared" si="15"/>
        <v/>
      </c>
      <c r="U696" s="37"/>
      <c r="V696" s="37"/>
      <c r="W696" s="37"/>
      <c r="X696" s="37"/>
      <c r="Y696" s="37"/>
    </row>
    <row r="697" spans="18:25" x14ac:dyDescent="0.35">
      <c r="R697" s="19" t="str">
        <f t="shared" si="14"/>
        <v/>
      </c>
      <c r="S697" s="19" t="str">
        <f>IF(M697="","",IF(AND(M697&lt;&gt;'Tabelas auxiliares'!$B$241,M697&lt;&gt;'Tabelas auxiliares'!$B$242,M697&lt;&gt;'Tabelas auxiliares'!$C$241,M697&lt;&gt;'Tabelas auxiliares'!$C$242,M697&lt;&gt;'Tabelas auxiliares'!$D$241,M697&lt;&gt;'Tabelas auxiliares'!$D$242),"FOLHA DE PESSOAL",IF(R697='Tabelas auxiliares'!$A$242,"CUSTEIO",IF(R697='Tabelas auxiliares'!$A$241,"INVESTIMENTO","ERRO - VERIFICAR"))))</f>
        <v/>
      </c>
      <c r="T697" s="30" t="str">
        <f t="shared" si="15"/>
        <v/>
      </c>
      <c r="U697" s="37"/>
      <c r="V697" s="37"/>
      <c r="W697" s="37"/>
      <c r="X697" s="37"/>
      <c r="Y697" s="37"/>
    </row>
    <row r="698" spans="18:25" x14ac:dyDescent="0.35">
      <c r="R698" s="19" t="str">
        <f t="shared" si="14"/>
        <v/>
      </c>
      <c r="S698" s="19" t="str">
        <f>IF(M698="","",IF(AND(M698&lt;&gt;'Tabelas auxiliares'!$B$241,M698&lt;&gt;'Tabelas auxiliares'!$B$242,M698&lt;&gt;'Tabelas auxiliares'!$C$241,M698&lt;&gt;'Tabelas auxiliares'!$C$242,M698&lt;&gt;'Tabelas auxiliares'!$D$241,M698&lt;&gt;'Tabelas auxiliares'!$D$242),"FOLHA DE PESSOAL",IF(R698='Tabelas auxiliares'!$A$242,"CUSTEIO",IF(R698='Tabelas auxiliares'!$A$241,"INVESTIMENTO","ERRO - VERIFICAR"))))</f>
        <v/>
      </c>
      <c r="T698" s="30" t="str">
        <f t="shared" si="15"/>
        <v/>
      </c>
      <c r="U698" s="37"/>
      <c r="V698" s="37"/>
      <c r="W698" s="37"/>
      <c r="X698" s="37"/>
      <c r="Y698" s="37"/>
    </row>
    <row r="699" spans="18:25" x14ac:dyDescent="0.35">
      <c r="R699" s="19" t="str">
        <f t="shared" si="14"/>
        <v/>
      </c>
      <c r="S699" s="19" t="str">
        <f>IF(M699="","",IF(AND(M699&lt;&gt;'Tabelas auxiliares'!$B$241,M699&lt;&gt;'Tabelas auxiliares'!$B$242,M699&lt;&gt;'Tabelas auxiliares'!$C$241,M699&lt;&gt;'Tabelas auxiliares'!$C$242,M699&lt;&gt;'Tabelas auxiliares'!$D$241,M699&lt;&gt;'Tabelas auxiliares'!$D$242),"FOLHA DE PESSOAL",IF(R699='Tabelas auxiliares'!$A$242,"CUSTEIO",IF(R699='Tabelas auxiliares'!$A$241,"INVESTIMENTO","ERRO - VERIFICAR"))))</f>
        <v/>
      </c>
      <c r="T699" s="30" t="str">
        <f t="shared" si="15"/>
        <v/>
      </c>
      <c r="U699" s="37"/>
      <c r="V699" s="37"/>
      <c r="W699" s="37"/>
      <c r="X699" s="37"/>
      <c r="Y699" s="37"/>
    </row>
    <row r="700" spans="18:25" x14ac:dyDescent="0.35">
      <c r="R700" s="19" t="str">
        <f t="shared" si="14"/>
        <v/>
      </c>
      <c r="S700" s="19" t="str">
        <f>IF(M700="","",IF(AND(M700&lt;&gt;'Tabelas auxiliares'!$B$241,M700&lt;&gt;'Tabelas auxiliares'!$B$242,M700&lt;&gt;'Tabelas auxiliares'!$C$241,M700&lt;&gt;'Tabelas auxiliares'!$C$242,M700&lt;&gt;'Tabelas auxiliares'!$D$241,M700&lt;&gt;'Tabelas auxiliares'!$D$242),"FOLHA DE PESSOAL",IF(R700='Tabelas auxiliares'!$A$242,"CUSTEIO",IF(R700='Tabelas auxiliares'!$A$241,"INVESTIMENTO","ERRO - VERIFICAR"))))</f>
        <v/>
      </c>
      <c r="T700" s="30" t="str">
        <f t="shared" si="15"/>
        <v/>
      </c>
      <c r="U700" s="37"/>
      <c r="V700" s="37"/>
      <c r="W700" s="37"/>
      <c r="X700" s="37"/>
      <c r="Y700" s="37"/>
    </row>
    <row r="701" spans="18:25" x14ac:dyDescent="0.35">
      <c r="R701" s="19" t="str">
        <f t="shared" si="14"/>
        <v/>
      </c>
      <c r="S701" s="19" t="str">
        <f>IF(M701="","",IF(AND(M701&lt;&gt;'Tabelas auxiliares'!$B$241,M701&lt;&gt;'Tabelas auxiliares'!$B$242,M701&lt;&gt;'Tabelas auxiliares'!$C$241,M701&lt;&gt;'Tabelas auxiliares'!$C$242,M701&lt;&gt;'Tabelas auxiliares'!$D$241,M701&lt;&gt;'Tabelas auxiliares'!$D$242),"FOLHA DE PESSOAL",IF(R701='Tabelas auxiliares'!$A$242,"CUSTEIO",IF(R701='Tabelas auxiliares'!$A$241,"INVESTIMENTO","ERRO - VERIFICAR"))))</f>
        <v/>
      </c>
      <c r="T701" s="30" t="str">
        <f t="shared" si="15"/>
        <v/>
      </c>
      <c r="U701" s="37"/>
      <c r="V701" s="37"/>
      <c r="W701" s="37"/>
      <c r="X701" s="37"/>
      <c r="Y701" s="37"/>
    </row>
    <row r="702" spans="18:25" x14ac:dyDescent="0.35">
      <c r="R702" s="19" t="str">
        <f t="shared" si="14"/>
        <v/>
      </c>
      <c r="S702" s="19" t="str">
        <f>IF(M702="","",IF(AND(M702&lt;&gt;'Tabelas auxiliares'!$B$241,M702&lt;&gt;'Tabelas auxiliares'!$B$242,M702&lt;&gt;'Tabelas auxiliares'!$C$241,M702&lt;&gt;'Tabelas auxiliares'!$C$242,M702&lt;&gt;'Tabelas auxiliares'!$D$241,M702&lt;&gt;'Tabelas auxiliares'!$D$242),"FOLHA DE PESSOAL",IF(R702='Tabelas auxiliares'!$A$242,"CUSTEIO",IF(R702='Tabelas auxiliares'!$A$241,"INVESTIMENTO","ERRO - VERIFICAR"))))</f>
        <v/>
      </c>
      <c r="T702" s="30" t="str">
        <f t="shared" si="15"/>
        <v/>
      </c>
      <c r="U702" s="37"/>
      <c r="V702" s="37"/>
      <c r="W702" s="37"/>
      <c r="X702" s="37"/>
      <c r="Y702" s="37"/>
    </row>
    <row r="703" spans="18:25" x14ac:dyDescent="0.35">
      <c r="R703" s="19" t="str">
        <f t="shared" si="14"/>
        <v/>
      </c>
      <c r="S703" s="19" t="str">
        <f>IF(M703="","",IF(AND(M703&lt;&gt;'Tabelas auxiliares'!$B$241,M703&lt;&gt;'Tabelas auxiliares'!$B$242,M703&lt;&gt;'Tabelas auxiliares'!$C$241,M703&lt;&gt;'Tabelas auxiliares'!$C$242,M703&lt;&gt;'Tabelas auxiliares'!$D$241,M703&lt;&gt;'Tabelas auxiliares'!$D$242),"FOLHA DE PESSOAL",IF(R703='Tabelas auxiliares'!$A$242,"CUSTEIO",IF(R703='Tabelas auxiliares'!$A$241,"INVESTIMENTO","ERRO - VERIFICAR"))))</f>
        <v/>
      </c>
      <c r="T703" s="30" t="str">
        <f t="shared" si="15"/>
        <v/>
      </c>
      <c r="U703" s="37"/>
      <c r="V703" s="37"/>
      <c r="W703" s="37"/>
      <c r="X703" s="37"/>
      <c r="Y703" s="37"/>
    </row>
    <row r="704" spans="18:25" x14ac:dyDescent="0.35">
      <c r="R704" s="19" t="str">
        <f t="shared" si="14"/>
        <v/>
      </c>
      <c r="S704" s="19" t="str">
        <f>IF(M704="","",IF(AND(M704&lt;&gt;'Tabelas auxiliares'!$B$241,M704&lt;&gt;'Tabelas auxiliares'!$B$242,M704&lt;&gt;'Tabelas auxiliares'!$C$241,M704&lt;&gt;'Tabelas auxiliares'!$C$242,M704&lt;&gt;'Tabelas auxiliares'!$D$241,M704&lt;&gt;'Tabelas auxiliares'!$D$242),"FOLHA DE PESSOAL",IF(R704='Tabelas auxiliares'!$A$242,"CUSTEIO",IF(R704='Tabelas auxiliares'!$A$241,"INVESTIMENTO","ERRO - VERIFICAR"))))</f>
        <v/>
      </c>
      <c r="T704" s="30" t="str">
        <f t="shared" si="15"/>
        <v/>
      </c>
      <c r="U704" s="37"/>
      <c r="V704" s="37"/>
      <c r="W704" s="37"/>
      <c r="X704" s="37"/>
      <c r="Y704" s="37"/>
    </row>
    <row r="705" spans="18:25" x14ac:dyDescent="0.35">
      <c r="R705" s="19" t="str">
        <f t="shared" si="14"/>
        <v/>
      </c>
      <c r="S705" s="19" t="str">
        <f>IF(M705="","",IF(AND(M705&lt;&gt;'Tabelas auxiliares'!$B$241,M705&lt;&gt;'Tabelas auxiliares'!$B$242,M705&lt;&gt;'Tabelas auxiliares'!$C$241,M705&lt;&gt;'Tabelas auxiliares'!$C$242,M705&lt;&gt;'Tabelas auxiliares'!$D$241,M705&lt;&gt;'Tabelas auxiliares'!$D$242),"FOLHA DE PESSOAL",IF(R705='Tabelas auxiliares'!$A$242,"CUSTEIO",IF(R705='Tabelas auxiliares'!$A$241,"INVESTIMENTO","ERRO - VERIFICAR"))))</f>
        <v/>
      </c>
      <c r="T705" s="30" t="str">
        <f t="shared" si="15"/>
        <v/>
      </c>
      <c r="U705" s="37"/>
      <c r="V705" s="37"/>
      <c r="W705" s="37"/>
      <c r="X705" s="37"/>
      <c r="Y705" s="37"/>
    </row>
    <row r="706" spans="18:25" x14ac:dyDescent="0.35">
      <c r="R706" s="19" t="str">
        <f t="shared" si="14"/>
        <v/>
      </c>
      <c r="S706" s="19" t="str">
        <f>IF(M706="","",IF(AND(M706&lt;&gt;'Tabelas auxiliares'!$B$241,M706&lt;&gt;'Tabelas auxiliares'!$B$242,M706&lt;&gt;'Tabelas auxiliares'!$C$241,M706&lt;&gt;'Tabelas auxiliares'!$C$242,M706&lt;&gt;'Tabelas auxiliares'!$D$241,M706&lt;&gt;'Tabelas auxiliares'!$D$242),"FOLHA DE PESSOAL",IF(R706='Tabelas auxiliares'!$A$242,"CUSTEIO",IF(R706='Tabelas auxiliares'!$A$241,"INVESTIMENTO","ERRO - VERIFICAR"))))</f>
        <v/>
      </c>
      <c r="T706" s="30" t="str">
        <f t="shared" si="15"/>
        <v/>
      </c>
      <c r="U706" s="37"/>
      <c r="V706" s="37"/>
      <c r="W706" s="37"/>
      <c r="X706" s="37"/>
      <c r="Y706" s="37"/>
    </row>
    <row r="707" spans="18:25" x14ac:dyDescent="0.35">
      <c r="R707" s="19" t="str">
        <f t="shared" si="14"/>
        <v/>
      </c>
      <c r="S707" s="19" t="str">
        <f>IF(M707="","",IF(AND(M707&lt;&gt;'Tabelas auxiliares'!$B$241,M707&lt;&gt;'Tabelas auxiliares'!$B$242,M707&lt;&gt;'Tabelas auxiliares'!$C$241,M707&lt;&gt;'Tabelas auxiliares'!$C$242,M707&lt;&gt;'Tabelas auxiliares'!$D$241,M707&lt;&gt;'Tabelas auxiliares'!$D$242),"FOLHA DE PESSOAL",IF(R707='Tabelas auxiliares'!$A$242,"CUSTEIO",IF(R707='Tabelas auxiliares'!$A$241,"INVESTIMENTO","ERRO - VERIFICAR"))))</f>
        <v/>
      </c>
      <c r="T707" s="30" t="str">
        <f t="shared" si="15"/>
        <v/>
      </c>
      <c r="U707" s="37"/>
      <c r="V707" s="37"/>
      <c r="W707" s="37"/>
      <c r="X707" s="37"/>
      <c r="Y707" s="37"/>
    </row>
    <row r="708" spans="18:25" x14ac:dyDescent="0.35">
      <c r="R708" s="19" t="str">
        <f t="shared" ref="R708:R771" si="16">LEFT(O708,1)</f>
        <v/>
      </c>
      <c r="S708" s="19" t="str">
        <f>IF(M708="","",IF(AND(M708&lt;&gt;'Tabelas auxiliares'!$B$241,M708&lt;&gt;'Tabelas auxiliares'!$B$242,M708&lt;&gt;'Tabelas auxiliares'!$C$241,M708&lt;&gt;'Tabelas auxiliares'!$C$242,M708&lt;&gt;'Tabelas auxiliares'!$D$241,M708&lt;&gt;'Tabelas auxiliares'!$D$242),"FOLHA DE PESSOAL",IF(R708='Tabelas auxiliares'!$A$242,"CUSTEIO",IF(R708='Tabelas auxiliares'!$A$241,"INVESTIMENTO","ERRO - VERIFICAR"))))</f>
        <v/>
      </c>
      <c r="T708" s="30" t="str">
        <f t="shared" ref="T708:T771" si="17">IF(SUM(U708:Y708)=0,"",SUM(U708:Y708))</f>
        <v/>
      </c>
      <c r="U708" s="37"/>
      <c r="V708" s="37"/>
      <c r="W708" s="37"/>
      <c r="X708" s="37"/>
      <c r="Y708" s="37"/>
    </row>
    <row r="709" spans="18:25" x14ac:dyDescent="0.35">
      <c r="R709" s="19" t="str">
        <f t="shared" si="16"/>
        <v/>
      </c>
      <c r="S709" s="19" t="str">
        <f>IF(M709="","",IF(AND(M709&lt;&gt;'Tabelas auxiliares'!$B$241,M709&lt;&gt;'Tabelas auxiliares'!$B$242,M709&lt;&gt;'Tabelas auxiliares'!$C$241,M709&lt;&gt;'Tabelas auxiliares'!$C$242,M709&lt;&gt;'Tabelas auxiliares'!$D$241,M709&lt;&gt;'Tabelas auxiliares'!$D$242),"FOLHA DE PESSOAL",IF(R709='Tabelas auxiliares'!$A$242,"CUSTEIO",IF(R709='Tabelas auxiliares'!$A$241,"INVESTIMENTO","ERRO - VERIFICAR"))))</f>
        <v/>
      </c>
      <c r="T709" s="30" t="str">
        <f t="shared" si="17"/>
        <v/>
      </c>
      <c r="U709" s="37"/>
      <c r="V709" s="37"/>
      <c r="W709" s="37"/>
      <c r="X709" s="37"/>
      <c r="Y709" s="37"/>
    </row>
    <row r="710" spans="18:25" x14ac:dyDescent="0.35">
      <c r="R710" s="19" t="str">
        <f t="shared" si="16"/>
        <v/>
      </c>
      <c r="S710" s="19" t="str">
        <f>IF(M710="","",IF(AND(M710&lt;&gt;'Tabelas auxiliares'!$B$241,M710&lt;&gt;'Tabelas auxiliares'!$B$242,M710&lt;&gt;'Tabelas auxiliares'!$C$241,M710&lt;&gt;'Tabelas auxiliares'!$C$242,M710&lt;&gt;'Tabelas auxiliares'!$D$241,M710&lt;&gt;'Tabelas auxiliares'!$D$242),"FOLHA DE PESSOAL",IF(R710='Tabelas auxiliares'!$A$242,"CUSTEIO",IF(R710='Tabelas auxiliares'!$A$241,"INVESTIMENTO","ERRO - VERIFICAR"))))</f>
        <v/>
      </c>
      <c r="T710" s="30" t="str">
        <f t="shared" si="17"/>
        <v/>
      </c>
      <c r="U710" s="37"/>
      <c r="V710" s="37"/>
      <c r="W710" s="37"/>
      <c r="X710" s="37"/>
      <c r="Y710" s="37"/>
    </row>
    <row r="711" spans="18:25" x14ac:dyDescent="0.35">
      <c r="R711" s="19" t="str">
        <f t="shared" si="16"/>
        <v/>
      </c>
      <c r="S711" s="19" t="str">
        <f>IF(M711="","",IF(AND(M711&lt;&gt;'Tabelas auxiliares'!$B$241,M711&lt;&gt;'Tabelas auxiliares'!$B$242,M711&lt;&gt;'Tabelas auxiliares'!$C$241,M711&lt;&gt;'Tabelas auxiliares'!$C$242,M711&lt;&gt;'Tabelas auxiliares'!$D$241,M711&lt;&gt;'Tabelas auxiliares'!$D$242),"FOLHA DE PESSOAL",IF(R711='Tabelas auxiliares'!$A$242,"CUSTEIO",IF(R711='Tabelas auxiliares'!$A$241,"INVESTIMENTO","ERRO - VERIFICAR"))))</f>
        <v/>
      </c>
      <c r="T711" s="30" t="str">
        <f t="shared" si="17"/>
        <v/>
      </c>
      <c r="U711" s="37"/>
      <c r="V711" s="37"/>
      <c r="W711" s="37"/>
      <c r="X711" s="37"/>
      <c r="Y711" s="37"/>
    </row>
    <row r="712" spans="18:25" x14ac:dyDescent="0.35">
      <c r="R712" s="19" t="str">
        <f t="shared" si="16"/>
        <v/>
      </c>
      <c r="S712" s="19" t="str">
        <f>IF(M712="","",IF(AND(M712&lt;&gt;'Tabelas auxiliares'!$B$241,M712&lt;&gt;'Tabelas auxiliares'!$B$242,M712&lt;&gt;'Tabelas auxiliares'!$C$241,M712&lt;&gt;'Tabelas auxiliares'!$C$242,M712&lt;&gt;'Tabelas auxiliares'!$D$241,M712&lt;&gt;'Tabelas auxiliares'!$D$242),"FOLHA DE PESSOAL",IF(R712='Tabelas auxiliares'!$A$242,"CUSTEIO",IF(R712='Tabelas auxiliares'!$A$241,"INVESTIMENTO","ERRO - VERIFICAR"))))</f>
        <v/>
      </c>
      <c r="T712" s="30" t="str">
        <f t="shared" si="17"/>
        <v/>
      </c>
      <c r="U712" s="37"/>
      <c r="V712" s="37"/>
      <c r="W712" s="37"/>
      <c r="X712" s="37"/>
      <c r="Y712" s="37"/>
    </row>
    <row r="713" spans="18:25" x14ac:dyDescent="0.35">
      <c r="R713" s="19" t="str">
        <f t="shared" si="16"/>
        <v/>
      </c>
      <c r="S713" s="19" t="str">
        <f>IF(M713="","",IF(AND(M713&lt;&gt;'Tabelas auxiliares'!$B$241,M713&lt;&gt;'Tabelas auxiliares'!$B$242,M713&lt;&gt;'Tabelas auxiliares'!$C$241,M713&lt;&gt;'Tabelas auxiliares'!$C$242,M713&lt;&gt;'Tabelas auxiliares'!$D$241,M713&lt;&gt;'Tabelas auxiliares'!$D$242),"FOLHA DE PESSOAL",IF(R713='Tabelas auxiliares'!$A$242,"CUSTEIO",IF(R713='Tabelas auxiliares'!$A$241,"INVESTIMENTO","ERRO - VERIFICAR"))))</f>
        <v/>
      </c>
      <c r="T713" s="30" t="str">
        <f t="shared" si="17"/>
        <v/>
      </c>
      <c r="U713" s="37"/>
      <c r="V713" s="37"/>
      <c r="W713" s="37"/>
      <c r="X713" s="37"/>
      <c r="Y713" s="37"/>
    </row>
    <row r="714" spans="18:25" x14ac:dyDescent="0.35">
      <c r="R714" s="19" t="str">
        <f t="shared" si="16"/>
        <v/>
      </c>
      <c r="S714" s="19" t="str">
        <f>IF(M714="","",IF(AND(M714&lt;&gt;'Tabelas auxiliares'!$B$241,M714&lt;&gt;'Tabelas auxiliares'!$B$242,M714&lt;&gt;'Tabelas auxiliares'!$C$241,M714&lt;&gt;'Tabelas auxiliares'!$C$242,M714&lt;&gt;'Tabelas auxiliares'!$D$241,M714&lt;&gt;'Tabelas auxiliares'!$D$242),"FOLHA DE PESSOAL",IF(R714='Tabelas auxiliares'!$A$242,"CUSTEIO",IF(R714='Tabelas auxiliares'!$A$241,"INVESTIMENTO","ERRO - VERIFICAR"))))</f>
        <v/>
      </c>
      <c r="T714" s="30" t="str">
        <f t="shared" si="17"/>
        <v/>
      </c>
      <c r="U714" s="37"/>
      <c r="V714" s="37"/>
      <c r="W714" s="37"/>
      <c r="X714" s="37"/>
      <c r="Y714" s="37"/>
    </row>
    <row r="715" spans="18:25" x14ac:dyDescent="0.35">
      <c r="R715" s="19" t="str">
        <f t="shared" si="16"/>
        <v/>
      </c>
      <c r="S715" s="19" t="str">
        <f>IF(M715="","",IF(AND(M715&lt;&gt;'Tabelas auxiliares'!$B$241,M715&lt;&gt;'Tabelas auxiliares'!$B$242,M715&lt;&gt;'Tabelas auxiliares'!$C$241,M715&lt;&gt;'Tabelas auxiliares'!$C$242,M715&lt;&gt;'Tabelas auxiliares'!$D$241,M715&lt;&gt;'Tabelas auxiliares'!$D$242),"FOLHA DE PESSOAL",IF(R715='Tabelas auxiliares'!$A$242,"CUSTEIO",IF(R715='Tabelas auxiliares'!$A$241,"INVESTIMENTO","ERRO - VERIFICAR"))))</f>
        <v/>
      </c>
      <c r="T715" s="30" t="str">
        <f t="shared" si="17"/>
        <v/>
      </c>
      <c r="U715" s="37"/>
      <c r="V715" s="37"/>
      <c r="W715" s="37"/>
      <c r="X715" s="37"/>
      <c r="Y715" s="37"/>
    </row>
    <row r="716" spans="18:25" x14ac:dyDescent="0.35">
      <c r="R716" s="19" t="str">
        <f t="shared" si="16"/>
        <v/>
      </c>
      <c r="S716" s="19" t="str">
        <f>IF(M716="","",IF(AND(M716&lt;&gt;'Tabelas auxiliares'!$B$241,M716&lt;&gt;'Tabelas auxiliares'!$B$242,M716&lt;&gt;'Tabelas auxiliares'!$C$241,M716&lt;&gt;'Tabelas auxiliares'!$C$242,M716&lt;&gt;'Tabelas auxiliares'!$D$241,M716&lt;&gt;'Tabelas auxiliares'!$D$242),"FOLHA DE PESSOAL",IF(R716='Tabelas auxiliares'!$A$242,"CUSTEIO",IF(R716='Tabelas auxiliares'!$A$241,"INVESTIMENTO","ERRO - VERIFICAR"))))</f>
        <v/>
      </c>
      <c r="T716" s="30" t="str">
        <f t="shared" si="17"/>
        <v/>
      </c>
      <c r="U716" s="37"/>
      <c r="V716" s="37"/>
      <c r="W716" s="37"/>
      <c r="X716" s="37"/>
      <c r="Y716" s="37"/>
    </row>
    <row r="717" spans="18:25" x14ac:dyDescent="0.35">
      <c r="R717" s="19" t="str">
        <f t="shared" si="16"/>
        <v/>
      </c>
      <c r="S717" s="19" t="str">
        <f>IF(M717="","",IF(AND(M717&lt;&gt;'Tabelas auxiliares'!$B$241,M717&lt;&gt;'Tabelas auxiliares'!$B$242,M717&lt;&gt;'Tabelas auxiliares'!$C$241,M717&lt;&gt;'Tabelas auxiliares'!$C$242,M717&lt;&gt;'Tabelas auxiliares'!$D$241,M717&lt;&gt;'Tabelas auxiliares'!$D$242),"FOLHA DE PESSOAL",IF(R717='Tabelas auxiliares'!$A$242,"CUSTEIO",IF(R717='Tabelas auxiliares'!$A$241,"INVESTIMENTO","ERRO - VERIFICAR"))))</f>
        <v/>
      </c>
      <c r="T717" s="30" t="str">
        <f t="shared" si="17"/>
        <v/>
      </c>
      <c r="U717" s="37"/>
      <c r="V717" s="37"/>
      <c r="W717" s="37"/>
      <c r="X717" s="37"/>
      <c r="Y717" s="37"/>
    </row>
    <row r="718" spans="18:25" x14ac:dyDescent="0.35">
      <c r="R718" s="19" t="str">
        <f t="shared" si="16"/>
        <v/>
      </c>
      <c r="S718" s="19" t="str">
        <f>IF(M718="","",IF(AND(M718&lt;&gt;'Tabelas auxiliares'!$B$241,M718&lt;&gt;'Tabelas auxiliares'!$B$242,M718&lt;&gt;'Tabelas auxiliares'!$C$241,M718&lt;&gt;'Tabelas auxiliares'!$C$242,M718&lt;&gt;'Tabelas auxiliares'!$D$241,M718&lt;&gt;'Tabelas auxiliares'!$D$242),"FOLHA DE PESSOAL",IF(R718='Tabelas auxiliares'!$A$242,"CUSTEIO",IF(R718='Tabelas auxiliares'!$A$241,"INVESTIMENTO","ERRO - VERIFICAR"))))</f>
        <v/>
      </c>
      <c r="T718" s="30" t="str">
        <f t="shared" si="17"/>
        <v/>
      </c>
      <c r="U718" s="37"/>
      <c r="V718" s="37"/>
      <c r="W718" s="37"/>
      <c r="X718" s="37"/>
      <c r="Y718" s="37"/>
    </row>
    <row r="719" spans="18:25" x14ac:dyDescent="0.35">
      <c r="R719" s="19" t="str">
        <f t="shared" si="16"/>
        <v/>
      </c>
      <c r="S719" s="19" t="str">
        <f>IF(M719="","",IF(AND(M719&lt;&gt;'Tabelas auxiliares'!$B$241,M719&lt;&gt;'Tabelas auxiliares'!$B$242,M719&lt;&gt;'Tabelas auxiliares'!$C$241,M719&lt;&gt;'Tabelas auxiliares'!$C$242,M719&lt;&gt;'Tabelas auxiliares'!$D$241,M719&lt;&gt;'Tabelas auxiliares'!$D$242),"FOLHA DE PESSOAL",IF(R719='Tabelas auxiliares'!$A$242,"CUSTEIO",IF(R719='Tabelas auxiliares'!$A$241,"INVESTIMENTO","ERRO - VERIFICAR"))))</f>
        <v/>
      </c>
      <c r="T719" s="30" t="str">
        <f t="shared" si="17"/>
        <v/>
      </c>
      <c r="U719" s="37"/>
      <c r="V719" s="37"/>
      <c r="W719" s="37"/>
      <c r="X719" s="37"/>
      <c r="Y719" s="37"/>
    </row>
    <row r="720" spans="18:25" x14ac:dyDescent="0.35">
      <c r="R720" s="19" t="str">
        <f t="shared" si="16"/>
        <v/>
      </c>
      <c r="S720" s="19" t="str">
        <f>IF(M720="","",IF(AND(M720&lt;&gt;'Tabelas auxiliares'!$B$241,M720&lt;&gt;'Tabelas auxiliares'!$B$242,M720&lt;&gt;'Tabelas auxiliares'!$C$241,M720&lt;&gt;'Tabelas auxiliares'!$C$242,M720&lt;&gt;'Tabelas auxiliares'!$D$241,M720&lt;&gt;'Tabelas auxiliares'!$D$242),"FOLHA DE PESSOAL",IF(R720='Tabelas auxiliares'!$A$242,"CUSTEIO",IF(R720='Tabelas auxiliares'!$A$241,"INVESTIMENTO","ERRO - VERIFICAR"))))</f>
        <v/>
      </c>
      <c r="T720" s="30" t="str">
        <f t="shared" si="17"/>
        <v/>
      </c>
      <c r="U720" s="37"/>
      <c r="V720" s="37"/>
      <c r="W720" s="37"/>
      <c r="X720" s="37"/>
      <c r="Y720" s="37"/>
    </row>
    <row r="721" spans="18:25" x14ac:dyDescent="0.35">
      <c r="R721" s="19" t="str">
        <f t="shared" si="16"/>
        <v/>
      </c>
      <c r="S721" s="19" t="str">
        <f>IF(M721="","",IF(AND(M721&lt;&gt;'Tabelas auxiliares'!$B$241,M721&lt;&gt;'Tabelas auxiliares'!$B$242,M721&lt;&gt;'Tabelas auxiliares'!$C$241,M721&lt;&gt;'Tabelas auxiliares'!$C$242,M721&lt;&gt;'Tabelas auxiliares'!$D$241,M721&lt;&gt;'Tabelas auxiliares'!$D$242),"FOLHA DE PESSOAL",IF(R721='Tabelas auxiliares'!$A$242,"CUSTEIO",IF(R721='Tabelas auxiliares'!$A$241,"INVESTIMENTO","ERRO - VERIFICAR"))))</f>
        <v/>
      </c>
      <c r="T721" s="30" t="str">
        <f t="shared" si="17"/>
        <v/>
      </c>
      <c r="U721" s="37"/>
      <c r="V721" s="37"/>
      <c r="W721" s="37"/>
      <c r="X721" s="37"/>
      <c r="Y721" s="37"/>
    </row>
    <row r="722" spans="18:25" x14ac:dyDescent="0.35">
      <c r="R722" s="19" t="str">
        <f t="shared" si="16"/>
        <v/>
      </c>
      <c r="S722" s="19" t="str">
        <f>IF(M722="","",IF(AND(M722&lt;&gt;'Tabelas auxiliares'!$B$241,M722&lt;&gt;'Tabelas auxiliares'!$B$242,M722&lt;&gt;'Tabelas auxiliares'!$C$241,M722&lt;&gt;'Tabelas auxiliares'!$C$242,M722&lt;&gt;'Tabelas auxiliares'!$D$241,M722&lt;&gt;'Tabelas auxiliares'!$D$242),"FOLHA DE PESSOAL",IF(R722='Tabelas auxiliares'!$A$242,"CUSTEIO",IF(R722='Tabelas auxiliares'!$A$241,"INVESTIMENTO","ERRO - VERIFICAR"))))</f>
        <v/>
      </c>
      <c r="T722" s="30" t="str">
        <f t="shared" si="17"/>
        <v/>
      </c>
      <c r="U722" s="37"/>
      <c r="V722" s="37"/>
      <c r="W722" s="37"/>
      <c r="X722" s="37"/>
      <c r="Y722" s="37"/>
    </row>
    <row r="723" spans="18:25" x14ac:dyDescent="0.35">
      <c r="R723" s="19" t="str">
        <f t="shared" si="16"/>
        <v/>
      </c>
      <c r="S723" s="19" t="str">
        <f>IF(M723="","",IF(AND(M723&lt;&gt;'Tabelas auxiliares'!$B$241,M723&lt;&gt;'Tabelas auxiliares'!$B$242,M723&lt;&gt;'Tabelas auxiliares'!$C$241,M723&lt;&gt;'Tabelas auxiliares'!$C$242,M723&lt;&gt;'Tabelas auxiliares'!$D$241,M723&lt;&gt;'Tabelas auxiliares'!$D$242),"FOLHA DE PESSOAL",IF(R723='Tabelas auxiliares'!$A$242,"CUSTEIO",IF(R723='Tabelas auxiliares'!$A$241,"INVESTIMENTO","ERRO - VERIFICAR"))))</f>
        <v/>
      </c>
      <c r="T723" s="30" t="str">
        <f t="shared" si="17"/>
        <v/>
      </c>
      <c r="U723" s="37"/>
      <c r="V723" s="37"/>
      <c r="W723" s="37"/>
      <c r="X723" s="37"/>
      <c r="Y723" s="37"/>
    </row>
    <row r="724" spans="18:25" x14ac:dyDescent="0.35">
      <c r="R724" s="19" t="str">
        <f t="shared" si="16"/>
        <v/>
      </c>
      <c r="S724" s="19" t="str">
        <f>IF(M724="","",IF(AND(M724&lt;&gt;'Tabelas auxiliares'!$B$241,M724&lt;&gt;'Tabelas auxiliares'!$B$242,M724&lt;&gt;'Tabelas auxiliares'!$C$241,M724&lt;&gt;'Tabelas auxiliares'!$C$242,M724&lt;&gt;'Tabelas auxiliares'!$D$241,M724&lt;&gt;'Tabelas auxiliares'!$D$242),"FOLHA DE PESSOAL",IF(R724='Tabelas auxiliares'!$A$242,"CUSTEIO",IF(R724='Tabelas auxiliares'!$A$241,"INVESTIMENTO","ERRO - VERIFICAR"))))</f>
        <v/>
      </c>
      <c r="T724" s="30" t="str">
        <f t="shared" si="17"/>
        <v/>
      </c>
      <c r="U724" s="37"/>
      <c r="V724" s="37"/>
      <c r="W724" s="37"/>
      <c r="X724" s="37"/>
      <c r="Y724" s="37"/>
    </row>
    <row r="725" spans="18:25" x14ac:dyDescent="0.35">
      <c r="R725" s="19" t="str">
        <f t="shared" si="16"/>
        <v/>
      </c>
      <c r="S725" s="19" t="str">
        <f>IF(M725="","",IF(AND(M725&lt;&gt;'Tabelas auxiliares'!$B$241,M725&lt;&gt;'Tabelas auxiliares'!$B$242,M725&lt;&gt;'Tabelas auxiliares'!$C$241,M725&lt;&gt;'Tabelas auxiliares'!$C$242,M725&lt;&gt;'Tabelas auxiliares'!$D$241,M725&lt;&gt;'Tabelas auxiliares'!$D$242),"FOLHA DE PESSOAL",IF(R725='Tabelas auxiliares'!$A$242,"CUSTEIO",IF(R725='Tabelas auxiliares'!$A$241,"INVESTIMENTO","ERRO - VERIFICAR"))))</f>
        <v/>
      </c>
      <c r="T725" s="30" t="str">
        <f t="shared" si="17"/>
        <v/>
      </c>
      <c r="U725" s="37"/>
      <c r="V725" s="37"/>
      <c r="W725" s="37"/>
      <c r="X725" s="37"/>
      <c r="Y725" s="37"/>
    </row>
    <row r="726" spans="18:25" x14ac:dyDescent="0.35">
      <c r="R726" s="19" t="str">
        <f t="shared" si="16"/>
        <v/>
      </c>
      <c r="S726" s="19" t="str">
        <f>IF(M726="","",IF(AND(M726&lt;&gt;'Tabelas auxiliares'!$B$241,M726&lt;&gt;'Tabelas auxiliares'!$B$242,M726&lt;&gt;'Tabelas auxiliares'!$C$241,M726&lt;&gt;'Tabelas auxiliares'!$C$242,M726&lt;&gt;'Tabelas auxiliares'!$D$241,M726&lt;&gt;'Tabelas auxiliares'!$D$242),"FOLHA DE PESSOAL",IF(R726='Tabelas auxiliares'!$A$242,"CUSTEIO",IF(R726='Tabelas auxiliares'!$A$241,"INVESTIMENTO","ERRO - VERIFICAR"))))</f>
        <v/>
      </c>
      <c r="T726" s="30" t="str">
        <f t="shared" si="17"/>
        <v/>
      </c>
      <c r="U726" s="37"/>
      <c r="V726" s="37"/>
      <c r="W726" s="37"/>
      <c r="X726" s="37"/>
      <c r="Y726" s="37"/>
    </row>
    <row r="727" spans="18:25" x14ac:dyDescent="0.35">
      <c r="R727" s="19" t="str">
        <f t="shared" si="16"/>
        <v/>
      </c>
      <c r="S727" s="19" t="str">
        <f>IF(M727="","",IF(AND(M727&lt;&gt;'Tabelas auxiliares'!$B$241,M727&lt;&gt;'Tabelas auxiliares'!$B$242,M727&lt;&gt;'Tabelas auxiliares'!$C$241,M727&lt;&gt;'Tabelas auxiliares'!$C$242,M727&lt;&gt;'Tabelas auxiliares'!$D$241,M727&lt;&gt;'Tabelas auxiliares'!$D$242),"FOLHA DE PESSOAL",IF(R727='Tabelas auxiliares'!$A$242,"CUSTEIO",IF(R727='Tabelas auxiliares'!$A$241,"INVESTIMENTO","ERRO - VERIFICAR"))))</f>
        <v/>
      </c>
      <c r="T727" s="30" t="str">
        <f t="shared" si="17"/>
        <v/>
      </c>
      <c r="U727" s="37"/>
      <c r="V727" s="37"/>
      <c r="W727" s="37"/>
      <c r="X727" s="37"/>
      <c r="Y727" s="37"/>
    </row>
    <row r="728" spans="18:25" x14ac:dyDescent="0.35">
      <c r="R728" s="19" t="str">
        <f t="shared" si="16"/>
        <v/>
      </c>
      <c r="S728" s="19" t="str">
        <f>IF(M728="","",IF(AND(M728&lt;&gt;'Tabelas auxiliares'!$B$241,M728&lt;&gt;'Tabelas auxiliares'!$B$242,M728&lt;&gt;'Tabelas auxiliares'!$C$241,M728&lt;&gt;'Tabelas auxiliares'!$C$242,M728&lt;&gt;'Tabelas auxiliares'!$D$241,M728&lt;&gt;'Tabelas auxiliares'!$D$242),"FOLHA DE PESSOAL",IF(R728='Tabelas auxiliares'!$A$242,"CUSTEIO",IF(R728='Tabelas auxiliares'!$A$241,"INVESTIMENTO","ERRO - VERIFICAR"))))</f>
        <v/>
      </c>
      <c r="T728" s="30" t="str">
        <f t="shared" si="17"/>
        <v/>
      </c>
      <c r="U728" s="37"/>
      <c r="V728" s="37"/>
      <c r="W728" s="37"/>
      <c r="X728" s="37"/>
      <c r="Y728" s="37"/>
    </row>
    <row r="729" spans="18:25" x14ac:dyDescent="0.35">
      <c r="R729" s="19" t="str">
        <f t="shared" si="16"/>
        <v/>
      </c>
      <c r="S729" s="19" t="str">
        <f>IF(M729="","",IF(AND(M729&lt;&gt;'Tabelas auxiliares'!$B$241,M729&lt;&gt;'Tabelas auxiliares'!$B$242,M729&lt;&gt;'Tabelas auxiliares'!$C$241,M729&lt;&gt;'Tabelas auxiliares'!$C$242,M729&lt;&gt;'Tabelas auxiliares'!$D$241,M729&lt;&gt;'Tabelas auxiliares'!$D$242),"FOLHA DE PESSOAL",IF(R729='Tabelas auxiliares'!$A$242,"CUSTEIO",IF(R729='Tabelas auxiliares'!$A$241,"INVESTIMENTO","ERRO - VERIFICAR"))))</f>
        <v/>
      </c>
      <c r="T729" s="30" t="str">
        <f t="shared" si="17"/>
        <v/>
      </c>
      <c r="U729" s="37"/>
      <c r="V729" s="37"/>
      <c r="W729" s="37"/>
      <c r="X729" s="37"/>
      <c r="Y729" s="37"/>
    </row>
    <row r="730" spans="18:25" x14ac:dyDescent="0.35">
      <c r="R730" s="19" t="str">
        <f t="shared" si="16"/>
        <v/>
      </c>
      <c r="S730" s="19" t="str">
        <f>IF(M730="","",IF(AND(M730&lt;&gt;'Tabelas auxiliares'!$B$241,M730&lt;&gt;'Tabelas auxiliares'!$B$242,M730&lt;&gt;'Tabelas auxiliares'!$C$241,M730&lt;&gt;'Tabelas auxiliares'!$C$242,M730&lt;&gt;'Tabelas auxiliares'!$D$241,M730&lt;&gt;'Tabelas auxiliares'!$D$242),"FOLHA DE PESSOAL",IF(R730='Tabelas auxiliares'!$A$242,"CUSTEIO",IF(R730='Tabelas auxiliares'!$A$241,"INVESTIMENTO","ERRO - VERIFICAR"))))</f>
        <v/>
      </c>
      <c r="T730" s="30" t="str">
        <f t="shared" si="17"/>
        <v/>
      </c>
      <c r="U730" s="37"/>
      <c r="V730" s="37"/>
      <c r="W730" s="37"/>
      <c r="X730" s="37"/>
      <c r="Y730" s="37"/>
    </row>
    <row r="731" spans="18:25" x14ac:dyDescent="0.35">
      <c r="R731" s="19" t="str">
        <f t="shared" si="16"/>
        <v/>
      </c>
      <c r="S731" s="19" t="str">
        <f>IF(M731="","",IF(AND(M731&lt;&gt;'Tabelas auxiliares'!$B$241,M731&lt;&gt;'Tabelas auxiliares'!$B$242,M731&lt;&gt;'Tabelas auxiliares'!$C$241,M731&lt;&gt;'Tabelas auxiliares'!$C$242,M731&lt;&gt;'Tabelas auxiliares'!$D$241,M731&lt;&gt;'Tabelas auxiliares'!$D$242),"FOLHA DE PESSOAL",IF(R731='Tabelas auxiliares'!$A$242,"CUSTEIO",IF(R731='Tabelas auxiliares'!$A$241,"INVESTIMENTO","ERRO - VERIFICAR"))))</f>
        <v/>
      </c>
      <c r="T731" s="30" t="str">
        <f t="shared" si="17"/>
        <v/>
      </c>
      <c r="U731" s="37"/>
      <c r="V731" s="37"/>
      <c r="W731" s="37"/>
      <c r="X731" s="37"/>
      <c r="Y731" s="37"/>
    </row>
    <row r="732" spans="18:25" x14ac:dyDescent="0.35">
      <c r="R732" s="19" t="str">
        <f t="shared" si="16"/>
        <v/>
      </c>
      <c r="S732" s="19" t="str">
        <f>IF(M732="","",IF(AND(M732&lt;&gt;'Tabelas auxiliares'!$B$241,M732&lt;&gt;'Tabelas auxiliares'!$B$242,M732&lt;&gt;'Tabelas auxiliares'!$C$241,M732&lt;&gt;'Tabelas auxiliares'!$C$242,M732&lt;&gt;'Tabelas auxiliares'!$D$241,M732&lt;&gt;'Tabelas auxiliares'!$D$242),"FOLHA DE PESSOAL",IF(R732='Tabelas auxiliares'!$A$242,"CUSTEIO",IF(R732='Tabelas auxiliares'!$A$241,"INVESTIMENTO","ERRO - VERIFICAR"))))</f>
        <v/>
      </c>
      <c r="T732" s="30" t="str">
        <f t="shared" si="17"/>
        <v/>
      </c>
      <c r="U732" s="37"/>
      <c r="V732" s="37"/>
      <c r="W732" s="37"/>
      <c r="X732" s="37"/>
      <c r="Y732" s="37"/>
    </row>
    <row r="733" spans="18:25" x14ac:dyDescent="0.35">
      <c r="R733" s="19" t="str">
        <f t="shared" si="16"/>
        <v/>
      </c>
      <c r="S733" s="19" t="str">
        <f>IF(M733="","",IF(AND(M733&lt;&gt;'Tabelas auxiliares'!$B$241,M733&lt;&gt;'Tabelas auxiliares'!$B$242,M733&lt;&gt;'Tabelas auxiliares'!$C$241,M733&lt;&gt;'Tabelas auxiliares'!$C$242,M733&lt;&gt;'Tabelas auxiliares'!$D$241,M733&lt;&gt;'Tabelas auxiliares'!$D$242),"FOLHA DE PESSOAL",IF(R733='Tabelas auxiliares'!$A$242,"CUSTEIO",IF(R733='Tabelas auxiliares'!$A$241,"INVESTIMENTO","ERRO - VERIFICAR"))))</f>
        <v/>
      </c>
      <c r="T733" s="30" t="str">
        <f t="shared" si="17"/>
        <v/>
      </c>
      <c r="U733" s="37"/>
      <c r="V733" s="37"/>
      <c r="W733" s="37"/>
      <c r="X733" s="37"/>
      <c r="Y733" s="37"/>
    </row>
    <row r="734" spans="18:25" x14ac:dyDescent="0.35">
      <c r="R734" s="19" t="str">
        <f t="shared" si="16"/>
        <v/>
      </c>
      <c r="S734" s="19" t="str">
        <f>IF(M734="","",IF(AND(M734&lt;&gt;'Tabelas auxiliares'!$B$241,M734&lt;&gt;'Tabelas auxiliares'!$B$242,M734&lt;&gt;'Tabelas auxiliares'!$C$241,M734&lt;&gt;'Tabelas auxiliares'!$C$242,M734&lt;&gt;'Tabelas auxiliares'!$D$241,M734&lt;&gt;'Tabelas auxiliares'!$D$242),"FOLHA DE PESSOAL",IF(R734='Tabelas auxiliares'!$A$242,"CUSTEIO",IF(R734='Tabelas auxiliares'!$A$241,"INVESTIMENTO","ERRO - VERIFICAR"))))</f>
        <v/>
      </c>
      <c r="T734" s="30" t="str">
        <f t="shared" si="17"/>
        <v/>
      </c>
      <c r="U734" s="37"/>
      <c r="V734" s="37"/>
      <c r="W734" s="37"/>
      <c r="X734" s="37"/>
      <c r="Y734" s="37"/>
    </row>
    <row r="735" spans="18:25" x14ac:dyDescent="0.35">
      <c r="R735" s="19" t="str">
        <f t="shared" si="16"/>
        <v/>
      </c>
      <c r="S735" s="19" t="str">
        <f>IF(M735="","",IF(AND(M735&lt;&gt;'Tabelas auxiliares'!$B$241,M735&lt;&gt;'Tabelas auxiliares'!$B$242,M735&lt;&gt;'Tabelas auxiliares'!$C$241,M735&lt;&gt;'Tabelas auxiliares'!$C$242,M735&lt;&gt;'Tabelas auxiliares'!$D$241,M735&lt;&gt;'Tabelas auxiliares'!$D$242),"FOLHA DE PESSOAL",IF(R735='Tabelas auxiliares'!$A$242,"CUSTEIO",IF(R735='Tabelas auxiliares'!$A$241,"INVESTIMENTO","ERRO - VERIFICAR"))))</f>
        <v/>
      </c>
      <c r="T735" s="30" t="str">
        <f t="shared" si="17"/>
        <v/>
      </c>
      <c r="U735" s="37"/>
      <c r="V735" s="37"/>
      <c r="W735" s="37"/>
      <c r="X735" s="37"/>
      <c r="Y735" s="37"/>
    </row>
    <row r="736" spans="18:25" x14ac:dyDescent="0.35">
      <c r="R736" s="19" t="str">
        <f t="shared" si="16"/>
        <v/>
      </c>
      <c r="S736" s="19" t="str">
        <f>IF(M736="","",IF(AND(M736&lt;&gt;'Tabelas auxiliares'!$B$241,M736&lt;&gt;'Tabelas auxiliares'!$B$242,M736&lt;&gt;'Tabelas auxiliares'!$C$241,M736&lt;&gt;'Tabelas auxiliares'!$C$242,M736&lt;&gt;'Tabelas auxiliares'!$D$241,M736&lt;&gt;'Tabelas auxiliares'!$D$242),"FOLHA DE PESSOAL",IF(R736='Tabelas auxiliares'!$A$242,"CUSTEIO",IF(R736='Tabelas auxiliares'!$A$241,"INVESTIMENTO","ERRO - VERIFICAR"))))</f>
        <v/>
      </c>
      <c r="T736" s="30" t="str">
        <f t="shared" si="17"/>
        <v/>
      </c>
      <c r="U736" s="37"/>
      <c r="V736" s="37"/>
      <c r="W736" s="37"/>
      <c r="X736" s="37"/>
      <c r="Y736" s="37"/>
    </row>
    <row r="737" spans="18:25" x14ac:dyDescent="0.35">
      <c r="R737" s="19" t="str">
        <f t="shared" si="16"/>
        <v/>
      </c>
      <c r="S737" s="19" t="str">
        <f>IF(M737="","",IF(AND(M737&lt;&gt;'Tabelas auxiliares'!$B$241,M737&lt;&gt;'Tabelas auxiliares'!$B$242,M737&lt;&gt;'Tabelas auxiliares'!$C$241,M737&lt;&gt;'Tabelas auxiliares'!$C$242,M737&lt;&gt;'Tabelas auxiliares'!$D$241,M737&lt;&gt;'Tabelas auxiliares'!$D$242),"FOLHA DE PESSOAL",IF(R737='Tabelas auxiliares'!$A$242,"CUSTEIO",IF(R737='Tabelas auxiliares'!$A$241,"INVESTIMENTO","ERRO - VERIFICAR"))))</f>
        <v/>
      </c>
      <c r="T737" s="30" t="str">
        <f t="shared" si="17"/>
        <v/>
      </c>
      <c r="U737" s="37"/>
      <c r="V737" s="37"/>
      <c r="W737" s="37"/>
      <c r="X737" s="37"/>
      <c r="Y737" s="37"/>
    </row>
    <row r="738" spans="18:25" x14ac:dyDescent="0.35">
      <c r="R738" s="19" t="str">
        <f t="shared" si="16"/>
        <v/>
      </c>
      <c r="S738" s="19" t="str">
        <f>IF(M738="","",IF(AND(M738&lt;&gt;'Tabelas auxiliares'!$B$241,M738&lt;&gt;'Tabelas auxiliares'!$B$242,M738&lt;&gt;'Tabelas auxiliares'!$C$241,M738&lt;&gt;'Tabelas auxiliares'!$C$242,M738&lt;&gt;'Tabelas auxiliares'!$D$241,M738&lt;&gt;'Tabelas auxiliares'!$D$242),"FOLHA DE PESSOAL",IF(R738='Tabelas auxiliares'!$A$242,"CUSTEIO",IF(R738='Tabelas auxiliares'!$A$241,"INVESTIMENTO","ERRO - VERIFICAR"))))</f>
        <v/>
      </c>
      <c r="T738" s="30" t="str">
        <f t="shared" si="17"/>
        <v/>
      </c>
      <c r="U738" s="37"/>
      <c r="V738" s="37"/>
      <c r="W738" s="37"/>
      <c r="X738" s="37"/>
      <c r="Y738" s="37"/>
    </row>
    <row r="739" spans="18:25" x14ac:dyDescent="0.35">
      <c r="R739" s="19" t="str">
        <f t="shared" si="16"/>
        <v/>
      </c>
      <c r="S739" s="19" t="str">
        <f>IF(M739="","",IF(AND(M739&lt;&gt;'Tabelas auxiliares'!$B$241,M739&lt;&gt;'Tabelas auxiliares'!$B$242,M739&lt;&gt;'Tabelas auxiliares'!$C$241,M739&lt;&gt;'Tabelas auxiliares'!$C$242,M739&lt;&gt;'Tabelas auxiliares'!$D$241,M739&lt;&gt;'Tabelas auxiliares'!$D$242),"FOLHA DE PESSOAL",IF(R739='Tabelas auxiliares'!$A$242,"CUSTEIO",IF(R739='Tabelas auxiliares'!$A$241,"INVESTIMENTO","ERRO - VERIFICAR"))))</f>
        <v/>
      </c>
      <c r="T739" s="30" t="str">
        <f t="shared" si="17"/>
        <v/>
      </c>
      <c r="U739" s="37"/>
      <c r="V739" s="37"/>
      <c r="W739" s="37"/>
      <c r="X739" s="37"/>
      <c r="Y739" s="37"/>
    </row>
    <row r="740" spans="18:25" x14ac:dyDescent="0.35">
      <c r="R740" s="19" t="str">
        <f t="shared" si="16"/>
        <v/>
      </c>
      <c r="S740" s="19" t="str">
        <f>IF(M740="","",IF(AND(M740&lt;&gt;'Tabelas auxiliares'!$B$241,M740&lt;&gt;'Tabelas auxiliares'!$B$242,M740&lt;&gt;'Tabelas auxiliares'!$C$241,M740&lt;&gt;'Tabelas auxiliares'!$C$242,M740&lt;&gt;'Tabelas auxiliares'!$D$241,M740&lt;&gt;'Tabelas auxiliares'!$D$242),"FOLHA DE PESSOAL",IF(R740='Tabelas auxiliares'!$A$242,"CUSTEIO",IF(R740='Tabelas auxiliares'!$A$241,"INVESTIMENTO","ERRO - VERIFICAR"))))</f>
        <v/>
      </c>
      <c r="T740" s="30" t="str">
        <f t="shared" si="17"/>
        <v/>
      </c>
      <c r="U740" s="37"/>
      <c r="V740" s="37"/>
      <c r="W740" s="37"/>
      <c r="X740" s="37"/>
      <c r="Y740" s="37"/>
    </row>
    <row r="741" spans="18:25" x14ac:dyDescent="0.35">
      <c r="R741" s="19" t="str">
        <f t="shared" si="16"/>
        <v/>
      </c>
      <c r="S741" s="19" t="str">
        <f>IF(M741="","",IF(AND(M741&lt;&gt;'Tabelas auxiliares'!$B$241,M741&lt;&gt;'Tabelas auxiliares'!$B$242,M741&lt;&gt;'Tabelas auxiliares'!$C$241,M741&lt;&gt;'Tabelas auxiliares'!$C$242,M741&lt;&gt;'Tabelas auxiliares'!$D$241,M741&lt;&gt;'Tabelas auxiliares'!$D$242),"FOLHA DE PESSOAL",IF(R741='Tabelas auxiliares'!$A$242,"CUSTEIO",IF(R741='Tabelas auxiliares'!$A$241,"INVESTIMENTO","ERRO - VERIFICAR"))))</f>
        <v/>
      </c>
      <c r="T741" s="30" t="str">
        <f t="shared" si="17"/>
        <v/>
      </c>
      <c r="U741" s="37"/>
      <c r="V741" s="37"/>
      <c r="W741" s="37"/>
      <c r="X741" s="37"/>
      <c r="Y741" s="37"/>
    </row>
    <row r="742" spans="18:25" x14ac:dyDescent="0.35">
      <c r="R742" s="19" t="str">
        <f t="shared" si="16"/>
        <v/>
      </c>
      <c r="S742" s="19" t="str">
        <f>IF(M742="","",IF(AND(M742&lt;&gt;'Tabelas auxiliares'!$B$241,M742&lt;&gt;'Tabelas auxiliares'!$B$242,M742&lt;&gt;'Tabelas auxiliares'!$C$241,M742&lt;&gt;'Tabelas auxiliares'!$C$242,M742&lt;&gt;'Tabelas auxiliares'!$D$241,M742&lt;&gt;'Tabelas auxiliares'!$D$242),"FOLHA DE PESSOAL",IF(R742='Tabelas auxiliares'!$A$242,"CUSTEIO",IF(R742='Tabelas auxiliares'!$A$241,"INVESTIMENTO","ERRO - VERIFICAR"))))</f>
        <v/>
      </c>
      <c r="T742" s="30" t="str">
        <f t="shared" si="17"/>
        <v/>
      </c>
      <c r="U742" s="37"/>
      <c r="V742" s="37"/>
      <c r="W742" s="37"/>
      <c r="X742" s="37"/>
      <c r="Y742" s="37"/>
    </row>
    <row r="743" spans="18:25" x14ac:dyDescent="0.35">
      <c r="R743" s="19" t="str">
        <f t="shared" si="16"/>
        <v/>
      </c>
      <c r="S743" s="19" t="str">
        <f>IF(M743="","",IF(AND(M743&lt;&gt;'Tabelas auxiliares'!$B$241,M743&lt;&gt;'Tabelas auxiliares'!$B$242,M743&lt;&gt;'Tabelas auxiliares'!$C$241,M743&lt;&gt;'Tabelas auxiliares'!$C$242,M743&lt;&gt;'Tabelas auxiliares'!$D$241,M743&lt;&gt;'Tabelas auxiliares'!$D$242),"FOLHA DE PESSOAL",IF(R743='Tabelas auxiliares'!$A$242,"CUSTEIO",IF(R743='Tabelas auxiliares'!$A$241,"INVESTIMENTO","ERRO - VERIFICAR"))))</f>
        <v/>
      </c>
      <c r="T743" s="30" t="str">
        <f t="shared" si="17"/>
        <v/>
      </c>
      <c r="U743" s="37"/>
      <c r="V743" s="37"/>
      <c r="W743" s="37"/>
      <c r="X743" s="37"/>
      <c r="Y743" s="37"/>
    </row>
    <row r="744" spans="18:25" x14ac:dyDescent="0.35">
      <c r="R744" s="19" t="str">
        <f t="shared" si="16"/>
        <v/>
      </c>
      <c r="S744" s="19" t="str">
        <f>IF(M744="","",IF(AND(M744&lt;&gt;'Tabelas auxiliares'!$B$241,M744&lt;&gt;'Tabelas auxiliares'!$B$242,M744&lt;&gt;'Tabelas auxiliares'!$C$241,M744&lt;&gt;'Tabelas auxiliares'!$C$242,M744&lt;&gt;'Tabelas auxiliares'!$D$241,M744&lt;&gt;'Tabelas auxiliares'!$D$242),"FOLHA DE PESSOAL",IF(R744='Tabelas auxiliares'!$A$242,"CUSTEIO",IF(R744='Tabelas auxiliares'!$A$241,"INVESTIMENTO","ERRO - VERIFICAR"))))</f>
        <v/>
      </c>
      <c r="T744" s="30" t="str">
        <f t="shared" si="17"/>
        <v/>
      </c>
      <c r="U744" s="37"/>
      <c r="V744" s="37"/>
      <c r="W744" s="37"/>
      <c r="X744" s="37"/>
      <c r="Y744" s="37"/>
    </row>
    <row r="745" spans="18:25" x14ac:dyDescent="0.35">
      <c r="R745" s="19" t="str">
        <f t="shared" si="16"/>
        <v/>
      </c>
      <c r="S745" s="19" t="str">
        <f>IF(M745="","",IF(AND(M745&lt;&gt;'Tabelas auxiliares'!$B$241,M745&lt;&gt;'Tabelas auxiliares'!$B$242,M745&lt;&gt;'Tabelas auxiliares'!$C$241,M745&lt;&gt;'Tabelas auxiliares'!$C$242,M745&lt;&gt;'Tabelas auxiliares'!$D$241,M745&lt;&gt;'Tabelas auxiliares'!$D$242),"FOLHA DE PESSOAL",IF(R745='Tabelas auxiliares'!$A$242,"CUSTEIO",IF(R745='Tabelas auxiliares'!$A$241,"INVESTIMENTO","ERRO - VERIFICAR"))))</f>
        <v/>
      </c>
      <c r="T745" s="30" t="str">
        <f t="shared" si="17"/>
        <v/>
      </c>
      <c r="U745" s="37"/>
      <c r="V745" s="37"/>
      <c r="W745" s="37"/>
      <c r="X745" s="37"/>
      <c r="Y745" s="37"/>
    </row>
    <row r="746" spans="18:25" x14ac:dyDescent="0.35">
      <c r="R746" s="19" t="str">
        <f t="shared" si="16"/>
        <v/>
      </c>
      <c r="S746" s="19" t="str">
        <f>IF(M746="","",IF(AND(M746&lt;&gt;'Tabelas auxiliares'!$B$241,M746&lt;&gt;'Tabelas auxiliares'!$B$242,M746&lt;&gt;'Tabelas auxiliares'!$C$241,M746&lt;&gt;'Tabelas auxiliares'!$C$242,M746&lt;&gt;'Tabelas auxiliares'!$D$241,M746&lt;&gt;'Tabelas auxiliares'!$D$242),"FOLHA DE PESSOAL",IF(R746='Tabelas auxiliares'!$A$242,"CUSTEIO",IF(R746='Tabelas auxiliares'!$A$241,"INVESTIMENTO","ERRO - VERIFICAR"))))</f>
        <v/>
      </c>
      <c r="T746" s="30" t="str">
        <f t="shared" si="17"/>
        <v/>
      </c>
      <c r="U746" s="37"/>
      <c r="V746" s="37"/>
      <c r="W746" s="37"/>
      <c r="X746" s="37"/>
      <c r="Y746" s="37"/>
    </row>
    <row r="747" spans="18:25" x14ac:dyDescent="0.35">
      <c r="R747" s="19" t="str">
        <f t="shared" si="16"/>
        <v/>
      </c>
      <c r="S747" s="19" t="str">
        <f>IF(M747="","",IF(AND(M747&lt;&gt;'Tabelas auxiliares'!$B$241,M747&lt;&gt;'Tabelas auxiliares'!$B$242,M747&lt;&gt;'Tabelas auxiliares'!$C$241,M747&lt;&gt;'Tabelas auxiliares'!$C$242,M747&lt;&gt;'Tabelas auxiliares'!$D$241,M747&lt;&gt;'Tabelas auxiliares'!$D$242),"FOLHA DE PESSOAL",IF(R747='Tabelas auxiliares'!$A$242,"CUSTEIO",IF(R747='Tabelas auxiliares'!$A$241,"INVESTIMENTO","ERRO - VERIFICAR"))))</f>
        <v/>
      </c>
      <c r="T747" s="30" t="str">
        <f t="shared" si="17"/>
        <v/>
      </c>
      <c r="U747" s="37"/>
      <c r="V747" s="37"/>
      <c r="W747" s="37"/>
      <c r="X747" s="37"/>
      <c r="Y747" s="37"/>
    </row>
    <row r="748" spans="18:25" x14ac:dyDescent="0.35">
      <c r="R748" s="19" t="str">
        <f t="shared" si="16"/>
        <v/>
      </c>
      <c r="S748" s="19" t="str">
        <f>IF(M748="","",IF(AND(M748&lt;&gt;'Tabelas auxiliares'!$B$241,M748&lt;&gt;'Tabelas auxiliares'!$B$242,M748&lt;&gt;'Tabelas auxiliares'!$C$241,M748&lt;&gt;'Tabelas auxiliares'!$C$242,M748&lt;&gt;'Tabelas auxiliares'!$D$241,M748&lt;&gt;'Tabelas auxiliares'!$D$242),"FOLHA DE PESSOAL",IF(R748='Tabelas auxiliares'!$A$242,"CUSTEIO",IF(R748='Tabelas auxiliares'!$A$241,"INVESTIMENTO","ERRO - VERIFICAR"))))</f>
        <v/>
      </c>
      <c r="T748" s="30" t="str">
        <f t="shared" si="17"/>
        <v/>
      </c>
      <c r="U748" s="37"/>
      <c r="V748" s="37"/>
      <c r="W748" s="37"/>
      <c r="X748" s="37"/>
      <c r="Y748" s="37"/>
    </row>
    <row r="749" spans="18:25" x14ac:dyDescent="0.35">
      <c r="R749" s="19" t="str">
        <f t="shared" si="16"/>
        <v/>
      </c>
      <c r="S749" s="19" t="str">
        <f>IF(M749="","",IF(AND(M749&lt;&gt;'Tabelas auxiliares'!$B$241,M749&lt;&gt;'Tabelas auxiliares'!$B$242,M749&lt;&gt;'Tabelas auxiliares'!$C$241,M749&lt;&gt;'Tabelas auxiliares'!$C$242,M749&lt;&gt;'Tabelas auxiliares'!$D$241,M749&lt;&gt;'Tabelas auxiliares'!$D$242),"FOLHA DE PESSOAL",IF(R749='Tabelas auxiliares'!$A$242,"CUSTEIO",IF(R749='Tabelas auxiliares'!$A$241,"INVESTIMENTO","ERRO - VERIFICAR"))))</f>
        <v/>
      </c>
      <c r="T749" s="30" t="str">
        <f t="shared" si="17"/>
        <v/>
      </c>
      <c r="U749" s="37"/>
      <c r="V749" s="37"/>
      <c r="W749" s="37"/>
      <c r="X749" s="37"/>
      <c r="Y749" s="37"/>
    </row>
    <row r="750" spans="18:25" x14ac:dyDescent="0.35">
      <c r="R750" s="19" t="str">
        <f t="shared" si="16"/>
        <v/>
      </c>
      <c r="S750" s="19" t="str">
        <f>IF(M750="","",IF(AND(M750&lt;&gt;'Tabelas auxiliares'!$B$241,M750&lt;&gt;'Tabelas auxiliares'!$B$242,M750&lt;&gt;'Tabelas auxiliares'!$C$241,M750&lt;&gt;'Tabelas auxiliares'!$C$242,M750&lt;&gt;'Tabelas auxiliares'!$D$241,M750&lt;&gt;'Tabelas auxiliares'!$D$242),"FOLHA DE PESSOAL",IF(R750='Tabelas auxiliares'!$A$242,"CUSTEIO",IF(R750='Tabelas auxiliares'!$A$241,"INVESTIMENTO","ERRO - VERIFICAR"))))</f>
        <v/>
      </c>
      <c r="T750" s="30" t="str">
        <f t="shared" si="17"/>
        <v/>
      </c>
      <c r="U750" s="37"/>
      <c r="V750" s="37"/>
      <c r="W750" s="37"/>
      <c r="X750" s="37"/>
      <c r="Y750" s="37"/>
    </row>
    <row r="751" spans="18:25" x14ac:dyDescent="0.35">
      <c r="R751" s="19" t="str">
        <f t="shared" si="16"/>
        <v/>
      </c>
      <c r="S751" s="19" t="str">
        <f>IF(M751="","",IF(AND(M751&lt;&gt;'Tabelas auxiliares'!$B$241,M751&lt;&gt;'Tabelas auxiliares'!$B$242,M751&lt;&gt;'Tabelas auxiliares'!$C$241,M751&lt;&gt;'Tabelas auxiliares'!$C$242,M751&lt;&gt;'Tabelas auxiliares'!$D$241,M751&lt;&gt;'Tabelas auxiliares'!$D$242),"FOLHA DE PESSOAL",IF(R751='Tabelas auxiliares'!$A$242,"CUSTEIO",IF(R751='Tabelas auxiliares'!$A$241,"INVESTIMENTO","ERRO - VERIFICAR"))))</f>
        <v/>
      </c>
      <c r="T751" s="30" t="str">
        <f t="shared" si="17"/>
        <v/>
      </c>
      <c r="U751" s="37"/>
      <c r="V751" s="37"/>
      <c r="W751" s="37"/>
      <c r="X751" s="37"/>
      <c r="Y751" s="37"/>
    </row>
    <row r="752" spans="18:25" x14ac:dyDescent="0.35">
      <c r="R752" s="19" t="str">
        <f t="shared" si="16"/>
        <v/>
      </c>
      <c r="S752" s="19" t="str">
        <f>IF(M752="","",IF(AND(M752&lt;&gt;'Tabelas auxiliares'!$B$241,M752&lt;&gt;'Tabelas auxiliares'!$B$242,M752&lt;&gt;'Tabelas auxiliares'!$C$241,M752&lt;&gt;'Tabelas auxiliares'!$C$242,M752&lt;&gt;'Tabelas auxiliares'!$D$241,M752&lt;&gt;'Tabelas auxiliares'!$D$242),"FOLHA DE PESSOAL",IF(R752='Tabelas auxiliares'!$A$242,"CUSTEIO",IF(R752='Tabelas auxiliares'!$A$241,"INVESTIMENTO","ERRO - VERIFICAR"))))</f>
        <v/>
      </c>
      <c r="T752" s="30" t="str">
        <f t="shared" si="17"/>
        <v/>
      </c>
      <c r="U752" s="37"/>
      <c r="V752" s="37"/>
      <c r="W752" s="37"/>
      <c r="X752" s="37"/>
      <c r="Y752" s="37"/>
    </row>
    <row r="753" spans="18:25" x14ac:dyDescent="0.35">
      <c r="R753" s="19" t="str">
        <f t="shared" si="16"/>
        <v/>
      </c>
      <c r="S753" s="19" t="str">
        <f>IF(M753="","",IF(AND(M753&lt;&gt;'Tabelas auxiliares'!$B$241,M753&lt;&gt;'Tabelas auxiliares'!$B$242,M753&lt;&gt;'Tabelas auxiliares'!$C$241,M753&lt;&gt;'Tabelas auxiliares'!$C$242,M753&lt;&gt;'Tabelas auxiliares'!$D$241,M753&lt;&gt;'Tabelas auxiliares'!$D$242),"FOLHA DE PESSOAL",IF(R753='Tabelas auxiliares'!$A$242,"CUSTEIO",IF(R753='Tabelas auxiliares'!$A$241,"INVESTIMENTO","ERRO - VERIFICAR"))))</f>
        <v/>
      </c>
      <c r="T753" s="30" t="str">
        <f t="shared" si="17"/>
        <v/>
      </c>
      <c r="U753" s="37"/>
      <c r="V753" s="37"/>
      <c r="W753" s="37"/>
      <c r="X753" s="37"/>
      <c r="Y753" s="37"/>
    </row>
    <row r="754" spans="18:25" x14ac:dyDescent="0.35">
      <c r="R754" s="19" t="str">
        <f t="shared" si="16"/>
        <v/>
      </c>
      <c r="S754" s="19" t="str">
        <f>IF(M754="","",IF(AND(M754&lt;&gt;'Tabelas auxiliares'!$B$241,M754&lt;&gt;'Tabelas auxiliares'!$B$242,M754&lt;&gt;'Tabelas auxiliares'!$C$241,M754&lt;&gt;'Tabelas auxiliares'!$C$242,M754&lt;&gt;'Tabelas auxiliares'!$D$241,M754&lt;&gt;'Tabelas auxiliares'!$D$242),"FOLHA DE PESSOAL",IF(R754='Tabelas auxiliares'!$A$242,"CUSTEIO",IF(R754='Tabelas auxiliares'!$A$241,"INVESTIMENTO","ERRO - VERIFICAR"))))</f>
        <v/>
      </c>
      <c r="T754" s="30" t="str">
        <f t="shared" si="17"/>
        <v/>
      </c>
      <c r="U754" s="37"/>
      <c r="V754" s="37"/>
      <c r="W754" s="37"/>
      <c r="X754" s="37"/>
      <c r="Y754" s="37"/>
    </row>
    <row r="755" spans="18:25" x14ac:dyDescent="0.35">
      <c r="R755" s="19" t="str">
        <f t="shared" si="16"/>
        <v/>
      </c>
      <c r="S755" s="19" t="str">
        <f>IF(M755="","",IF(AND(M755&lt;&gt;'Tabelas auxiliares'!$B$241,M755&lt;&gt;'Tabelas auxiliares'!$B$242,M755&lt;&gt;'Tabelas auxiliares'!$C$241,M755&lt;&gt;'Tabelas auxiliares'!$C$242,M755&lt;&gt;'Tabelas auxiliares'!$D$241,M755&lt;&gt;'Tabelas auxiliares'!$D$242),"FOLHA DE PESSOAL",IF(R755='Tabelas auxiliares'!$A$242,"CUSTEIO",IF(R755='Tabelas auxiliares'!$A$241,"INVESTIMENTO","ERRO - VERIFICAR"))))</f>
        <v/>
      </c>
      <c r="T755" s="30" t="str">
        <f t="shared" si="17"/>
        <v/>
      </c>
      <c r="U755" s="37"/>
      <c r="V755" s="37"/>
      <c r="W755" s="37"/>
      <c r="X755" s="37"/>
      <c r="Y755" s="37"/>
    </row>
    <row r="756" spans="18:25" x14ac:dyDescent="0.35">
      <c r="R756" s="19" t="str">
        <f t="shared" si="16"/>
        <v/>
      </c>
      <c r="S756" s="19" t="str">
        <f>IF(M756="","",IF(AND(M756&lt;&gt;'Tabelas auxiliares'!$B$241,M756&lt;&gt;'Tabelas auxiliares'!$B$242,M756&lt;&gt;'Tabelas auxiliares'!$C$241,M756&lt;&gt;'Tabelas auxiliares'!$C$242,M756&lt;&gt;'Tabelas auxiliares'!$D$241,M756&lt;&gt;'Tabelas auxiliares'!$D$242),"FOLHA DE PESSOAL",IF(R756='Tabelas auxiliares'!$A$242,"CUSTEIO",IF(R756='Tabelas auxiliares'!$A$241,"INVESTIMENTO","ERRO - VERIFICAR"))))</f>
        <v/>
      </c>
      <c r="T756" s="30" t="str">
        <f t="shared" si="17"/>
        <v/>
      </c>
      <c r="U756" s="37"/>
      <c r="V756" s="37"/>
      <c r="W756" s="37"/>
      <c r="X756" s="37"/>
      <c r="Y756" s="37"/>
    </row>
    <row r="757" spans="18:25" x14ac:dyDescent="0.35">
      <c r="R757" s="19" t="str">
        <f t="shared" si="16"/>
        <v/>
      </c>
      <c r="S757" s="19" t="str">
        <f>IF(M757="","",IF(AND(M757&lt;&gt;'Tabelas auxiliares'!$B$241,M757&lt;&gt;'Tabelas auxiliares'!$B$242,M757&lt;&gt;'Tabelas auxiliares'!$C$241,M757&lt;&gt;'Tabelas auxiliares'!$C$242,M757&lt;&gt;'Tabelas auxiliares'!$D$241,M757&lt;&gt;'Tabelas auxiliares'!$D$242),"FOLHA DE PESSOAL",IF(R757='Tabelas auxiliares'!$A$242,"CUSTEIO",IF(R757='Tabelas auxiliares'!$A$241,"INVESTIMENTO","ERRO - VERIFICAR"))))</f>
        <v/>
      </c>
      <c r="T757" s="30" t="str">
        <f t="shared" si="17"/>
        <v/>
      </c>
      <c r="U757" s="37"/>
      <c r="V757" s="37"/>
      <c r="W757" s="37"/>
      <c r="X757" s="37"/>
      <c r="Y757" s="37"/>
    </row>
    <row r="758" spans="18:25" x14ac:dyDescent="0.35">
      <c r="R758" s="19" t="str">
        <f t="shared" si="16"/>
        <v/>
      </c>
      <c r="S758" s="19" t="str">
        <f>IF(M758="","",IF(AND(M758&lt;&gt;'Tabelas auxiliares'!$B$241,M758&lt;&gt;'Tabelas auxiliares'!$B$242,M758&lt;&gt;'Tabelas auxiliares'!$C$241,M758&lt;&gt;'Tabelas auxiliares'!$C$242,M758&lt;&gt;'Tabelas auxiliares'!$D$241,M758&lt;&gt;'Tabelas auxiliares'!$D$242),"FOLHA DE PESSOAL",IF(R758='Tabelas auxiliares'!$A$242,"CUSTEIO",IF(R758='Tabelas auxiliares'!$A$241,"INVESTIMENTO","ERRO - VERIFICAR"))))</f>
        <v/>
      </c>
      <c r="T758" s="30" t="str">
        <f t="shared" si="17"/>
        <v/>
      </c>
      <c r="U758" s="37"/>
      <c r="V758" s="37"/>
      <c r="W758" s="37"/>
      <c r="X758" s="37"/>
      <c r="Y758" s="37"/>
    </row>
    <row r="759" spans="18:25" x14ac:dyDescent="0.35">
      <c r="R759" s="19" t="str">
        <f t="shared" si="16"/>
        <v/>
      </c>
      <c r="S759" s="19" t="str">
        <f>IF(M759="","",IF(AND(M759&lt;&gt;'Tabelas auxiliares'!$B$241,M759&lt;&gt;'Tabelas auxiliares'!$B$242,M759&lt;&gt;'Tabelas auxiliares'!$C$241,M759&lt;&gt;'Tabelas auxiliares'!$C$242,M759&lt;&gt;'Tabelas auxiliares'!$D$241,M759&lt;&gt;'Tabelas auxiliares'!$D$242),"FOLHA DE PESSOAL",IF(R759='Tabelas auxiliares'!$A$242,"CUSTEIO",IF(R759='Tabelas auxiliares'!$A$241,"INVESTIMENTO","ERRO - VERIFICAR"))))</f>
        <v/>
      </c>
      <c r="T759" s="30" t="str">
        <f t="shared" si="17"/>
        <v/>
      </c>
      <c r="U759" s="37"/>
      <c r="V759" s="37"/>
      <c r="W759" s="37"/>
      <c r="X759" s="37"/>
      <c r="Y759" s="37"/>
    </row>
    <row r="760" spans="18:25" x14ac:dyDescent="0.35">
      <c r="R760" s="19" t="str">
        <f t="shared" si="16"/>
        <v/>
      </c>
      <c r="S760" s="19" t="str">
        <f>IF(M760="","",IF(AND(M760&lt;&gt;'Tabelas auxiliares'!$B$241,M760&lt;&gt;'Tabelas auxiliares'!$B$242,M760&lt;&gt;'Tabelas auxiliares'!$C$241,M760&lt;&gt;'Tabelas auxiliares'!$C$242,M760&lt;&gt;'Tabelas auxiliares'!$D$241,M760&lt;&gt;'Tabelas auxiliares'!$D$242),"FOLHA DE PESSOAL",IF(R760='Tabelas auxiliares'!$A$242,"CUSTEIO",IF(R760='Tabelas auxiliares'!$A$241,"INVESTIMENTO","ERRO - VERIFICAR"))))</f>
        <v/>
      </c>
      <c r="T760" s="30" t="str">
        <f t="shared" si="17"/>
        <v/>
      </c>
      <c r="U760" s="37"/>
      <c r="V760" s="37"/>
      <c r="W760" s="37"/>
      <c r="X760" s="37"/>
      <c r="Y760" s="37"/>
    </row>
    <row r="761" spans="18:25" x14ac:dyDescent="0.35">
      <c r="R761" s="19" t="str">
        <f t="shared" si="16"/>
        <v/>
      </c>
      <c r="S761" s="19" t="str">
        <f>IF(M761="","",IF(AND(M761&lt;&gt;'Tabelas auxiliares'!$B$241,M761&lt;&gt;'Tabelas auxiliares'!$B$242,M761&lt;&gt;'Tabelas auxiliares'!$C$241,M761&lt;&gt;'Tabelas auxiliares'!$C$242,M761&lt;&gt;'Tabelas auxiliares'!$D$241,M761&lt;&gt;'Tabelas auxiliares'!$D$242),"FOLHA DE PESSOAL",IF(R761='Tabelas auxiliares'!$A$242,"CUSTEIO",IF(R761='Tabelas auxiliares'!$A$241,"INVESTIMENTO","ERRO - VERIFICAR"))))</f>
        <v/>
      </c>
      <c r="T761" s="30" t="str">
        <f t="shared" si="17"/>
        <v/>
      </c>
      <c r="U761" s="37"/>
      <c r="V761" s="37"/>
      <c r="W761" s="37"/>
      <c r="X761" s="37"/>
      <c r="Y761" s="37"/>
    </row>
    <row r="762" spans="18:25" x14ac:dyDescent="0.35">
      <c r="R762" s="19" t="str">
        <f t="shared" si="16"/>
        <v/>
      </c>
      <c r="S762" s="19" t="str">
        <f>IF(M762="","",IF(AND(M762&lt;&gt;'Tabelas auxiliares'!$B$241,M762&lt;&gt;'Tabelas auxiliares'!$B$242,M762&lt;&gt;'Tabelas auxiliares'!$C$241,M762&lt;&gt;'Tabelas auxiliares'!$C$242,M762&lt;&gt;'Tabelas auxiliares'!$D$241,M762&lt;&gt;'Tabelas auxiliares'!$D$242),"FOLHA DE PESSOAL",IF(R762='Tabelas auxiliares'!$A$242,"CUSTEIO",IF(R762='Tabelas auxiliares'!$A$241,"INVESTIMENTO","ERRO - VERIFICAR"))))</f>
        <v/>
      </c>
      <c r="T762" s="30" t="str">
        <f t="shared" si="17"/>
        <v/>
      </c>
      <c r="U762" s="37"/>
      <c r="V762" s="37"/>
      <c r="W762" s="37"/>
      <c r="X762" s="37"/>
      <c r="Y762" s="37"/>
    </row>
    <row r="763" spans="18:25" x14ac:dyDescent="0.35">
      <c r="R763" s="19" t="str">
        <f t="shared" si="16"/>
        <v/>
      </c>
      <c r="S763" s="19" t="str">
        <f>IF(M763="","",IF(AND(M763&lt;&gt;'Tabelas auxiliares'!$B$241,M763&lt;&gt;'Tabelas auxiliares'!$B$242,M763&lt;&gt;'Tabelas auxiliares'!$C$241,M763&lt;&gt;'Tabelas auxiliares'!$C$242,M763&lt;&gt;'Tabelas auxiliares'!$D$241,M763&lt;&gt;'Tabelas auxiliares'!$D$242),"FOLHA DE PESSOAL",IF(R763='Tabelas auxiliares'!$A$242,"CUSTEIO",IF(R763='Tabelas auxiliares'!$A$241,"INVESTIMENTO","ERRO - VERIFICAR"))))</f>
        <v/>
      </c>
      <c r="T763" s="30" t="str">
        <f t="shared" si="17"/>
        <v/>
      </c>
      <c r="U763" s="37"/>
      <c r="V763" s="37"/>
      <c r="W763" s="37"/>
      <c r="X763" s="37"/>
      <c r="Y763" s="37"/>
    </row>
    <row r="764" spans="18:25" x14ac:dyDescent="0.35">
      <c r="R764" s="19" t="str">
        <f t="shared" si="16"/>
        <v/>
      </c>
      <c r="S764" s="19" t="str">
        <f>IF(M764="","",IF(AND(M764&lt;&gt;'Tabelas auxiliares'!$B$241,M764&lt;&gt;'Tabelas auxiliares'!$B$242,M764&lt;&gt;'Tabelas auxiliares'!$C$241,M764&lt;&gt;'Tabelas auxiliares'!$C$242,M764&lt;&gt;'Tabelas auxiliares'!$D$241,M764&lt;&gt;'Tabelas auxiliares'!$D$242),"FOLHA DE PESSOAL",IF(R764='Tabelas auxiliares'!$A$242,"CUSTEIO",IF(R764='Tabelas auxiliares'!$A$241,"INVESTIMENTO","ERRO - VERIFICAR"))))</f>
        <v/>
      </c>
      <c r="T764" s="30" t="str">
        <f t="shared" si="17"/>
        <v/>
      </c>
      <c r="U764" s="37"/>
      <c r="V764" s="37"/>
      <c r="W764" s="37"/>
      <c r="X764" s="37"/>
      <c r="Y764" s="37"/>
    </row>
    <row r="765" spans="18:25" x14ac:dyDescent="0.35">
      <c r="R765" s="19" t="str">
        <f t="shared" si="16"/>
        <v/>
      </c>
      <c r="S765" s="19" t="str">
        <f>IF(M765="","",IF(AND(M765&lt;&gt;'Tabelas auxiliares'!$B$241,M765&lt;&gt;'Tabelas auxiliares'!$B$242,M765&lt;&gt;'Tabelas auxiliares'!$C$241,M765&lt;&gt;'Tabelas auxiliares'!$C$242,M765&lt;&gt;'Tabelas auxiliares'!$D$241,M765&lt;&gt;'Tabelas auxiliares'!$D$242),"FOLHA DE PESSOAL",IF(R765='Tabelas auxiliares'!$A$242,"CUSTEIO",IF(R765='Tabelas auxiliares'!$A$241,"INVESTIMENTO","ERRO - VERIFICAR"))))</f>
        <v/>
      </c>
      <c r="T765" s="30" t="str">
        <f t="shared" si="17"/>
        <v/>
      </c>
      <c r="U765" s="37"/>
      <c r="V765" s="37"/>
      <c r="W765" s="37"/>
      <c r="X765" s="37"/>
      <c r="Y765" s="37"/>
    </row>
    <row r="766" spans="18:25" x14ac:dyDescent="0.35">
      <c r="R766" s="19" t="str">
        <f t="shared" si="16"/>
        <v/>
      </c>
      <c r="S766" s="19" t="str">
        <f>IF(M766="","",IF(AND(M766&lt;&gt;'Tabelas auxiliares'!$B$241,M766&lt;&gt;'Tabelas auxiliares'!$B$242,M766&lt;&gt;'Tabelas auxiliares'!$C$241,M766&lt;&gt;'Tabelas auxiliares'!$C$242,M766&lt;&gt;'Tabelas auxiliares'!$D$241,M766&lt;&gt;'Tabelas auxiliares'!$D$242),"FOLHA DE PESSOAL",IF(R766='Tabelas auxiliares'!$A$242,"CUSTEIO",IF(R766='Tabelas auxiliares'!$A$241,"INVESTIMENTO","ERRO - VERIFICAR"))))</f>
        <v/>
      </c>
      <c r="T766" s="30" t="str">
        <f t="shared" si="17"/>
        <v/>
      </c>
      <c r="U766" s="37"/>
      <c r="V766" s="37"/>
      <c r="W766" s="37"/>
      <c r="X766" s="37"/>
      <c r="Y766" s="37"/>
    </row>
    <row r="767" spans="18:25" x14ac:dyDescent="0.35">
      <c r="R767" s="19" t="str">
        <f t="shared" si="16"/>
        <v/>
      </c>
      <c r="S767" s="19" t="str">
        <f>IF(M767="","",IF(AND(M767&lt;&gt;'Tabelas auxiliares'!$B$241,M767&lt;&gt;'Tabelas auxiliares'!$B$242,M767&lt;&gt;'Tabelas auxiliares'!$C$241,M767&lt;&gt;'Tabelas auxiliares'!$C$242,M767&lt;&gt;'Tabelas auxiliares'!$D$241,M767&lt;&gt;'Tabelas auxiliares'!$D$242),"FOLHA DE PESSOAL",IF(R767='Tabelas auxiliares'!$A$242,"CUSTEIO",IF(R767='Tabelas auxiliares'!$A$241,"INVESTIMENTO","ERRO - VERIFICAR"))))</f>
        <v/>
      </c>
      <c r="T767" s="30" t="str">
        <f t="shared" si="17"/>
        <v/>
      </c>
      <c r="U767" s="37"/>
      <c r="V767" s="37"/>
      <c r="W767" s="37"/>
      <c r="X767" s="37"/>
      <c r="Y767" s="37"/>
    </row>
    <row r="768" spans="18:25" x14ac:dyDescent="0.35">
      <c r="R768" s="19" t="str">
        <f t="shared" si="16"/>
        <v/>
      </c>
      <c r="S768" s="19" t="str">
        <f>IF(M768="","",IF(AND(M768&lt;&gt;'Tabelas auxiliares'!$B$241,M768&lt;&gt;'Tabelas auxiliares'!$B$242,M768&lt;&gt;'Tabelas auxiliares'!$C$241,M768&lt;&gt;'Tabelas auxiliares'!$C$242,M768&lt;&gt;'Tabelas auxiliares'!$D$241,M768&lt;&gt;'Tabelas auxiliares'!$D$242),"FOLHA DE PESSOAL",IF(R768='Tabelas auxiliares'!$A$242,"CUSTEIO",IF(R768='Tabelas auxiliares'!$A$241,"INVESTIMENTO","ERRO - VERIFICAR"))))</f>
        <v/>
      </c>
      <c r="T768" s="30" t="str">
        <f t="shared" si="17"/>
        <v/>
      </c>
      <c r="U768" s="37"/>
      <c r="V768" s="37"/>
      <c r="W768" s="37"/>
      <c r="X768" s="37"/>
      <c r="Y768" s="37"/>
    </row>
    <row r="769" spans="18:25" x14ac:dyDescent="0.35">
      <c r="R769" s="19" t="str">
        <f t="shared" si="16"/>
        <v/>
      </c>
      <c r="S769" s="19" t="str">
        <f>IF(M769="","",IF(AND(M769&lt;&gt;'Tabelas auxiliares'!$B$241,M769&lt;&gt;'Tabelas auxiliares'!$B$242,M769&lt;&gt;'Tabelas auxiliares'!$C$241,M769&lt;&gt;'Tabelas auxiliares'!$C$242,M769&lt;&gt;'Tabelas auxiliares'!$D$241,M769&lt;&gt;'Tabelas auxiliares'!$D$242),"FOLHA DE PESSOAL",IF(R769='Tabelas auxiliares'!$A$242,"CUSTEIO",IF(R769='Tabelas auxiliares'!$A$241,"INVESTIMENTO","ERRO - VERIFICAR"))))</f>
        <v/>
      </c>
      <c r="T769" s="30" t="str">
        <f t="shared" si="17"/>
        <v/>
      </c>
      <c r="U769" s="37"/>
      <c r="V769" s="37"/>
      <c r="W769" s="37"/>
      <c r="X769" s="37"/>
      <c r="Y769" s="37"/>
    </row>
    <row r="770" spans="18:25" x14ac:dyDescent="0.35">
      <c r="R770" s="19" t="str">
        <f t="shared" si="16"/>
        <v/>
      </c>
      <c r="S770" s="19" t="str">
        <f>IF(M770="","",IF(AND(M770&lt;&gt;'Tabelas auxiliares'!$B$241,M770&lt;&gt;'Tabelas auxiliares'!$B$242,M770&lt;&gt;'Tabelas auxiliares'!$C$241,M770&lt;&gt;'Tabelas auxiliares'!$C$242,M770&lt;&gt;'Tabelas auxiliares'!$D$241,M770&lt;&gt;'Tabelas auxiliares'!$D$242),"FOLHA DE PESSOAL",IF(R770='Tabelas auxiliares'!$A$242,"CUSTEIO",IF(R770='Tabelas auxiliares'!$A$241,"INVESTIMENTO","ERRO - VERIFICAR"))))</f>
        <v/>
      </c>
      <c r="T770" s="30" t="str">
        <f t="shared" si="17"/>
        <v/>
      </c>
      <c r="U770" s="37"/>
      <c r="V770" s="37"/>
      <c r="W770" s="37"/>
      <c r="X770" s="37"/>
      <c r="Y770" s="37"/>
    </row>
    <row r="771" spans="18:25" x14ac:dyDescent="0.35">
      <c r="R771" s="19" t="str">
        <f t="shared" si="16"/>
        <v/>
      </c>
      <c r="S771" s="19" t="str">
        <f>IF(M771="","",IF(AND(M771&lt;&gt;'Tabelas auxiliares'!$B$241,M771&lt;&gt;'Tabelas auxiliares'!$B$242,M771&lt;&gt;'Tabelas auxiliares'!$C$241,M771&lt;&gt;'Tabelas auxiliares'!$C$242,M771&lt;&gt;'Tabelas auxiliares'!$D$241,M771&lt;&gt;'Tabelas auxiliares'!$D$242),"FOLHA DE PESSOAL",IF(R771='Tabelas auxiliares'!$A$242,"CUSTEIO",IF(R771='Tabelas auxiliares'!$A$241,"INVESTIMENTO","ERRO - VERIFICAR"))))</f>
        <v/>
      </c>
      <c r="T771" s="30" t="str">
        <f t="shared" si="17"/>
        <v/>
      </c>
      <c r="U771" s="37"/>
      <c r="V771" s="37"/>
      <c r="W771" s="37"/>
      <c r="X771" s="37"/>
      <c r="Y771" s="37"/>
    </row>
    <row r="772" spans="18:25" x14ac:dyDescent="0.35">
      <c r="R772" s="19" t="str">
        <f t="shared" ref="R772:R835" si="18">LEFT(O772,1)</f>
        <v/>
      </c>
      <c r="S772" s="19" t="str">
        <f>IF(M772="","",IF(AND(M772&lt;&gt;'Tabelas auxiliares'!$B$241,M772&lt;&gt;'Tabelas auxiliares'!$B$242,M772&lt;&gt;'Tabelas auxiliares'!$C$241,M772&lt;&gt;'Tabelas auxiliares'!$C$242,M772&lt;&gt;'Tabelas auxiliares'!$D$241,M772&lt;&gt;'Tabelas auxiliares'!$D$242),"FOLHA DE PESSOAL",IF(R772='Tabelas auxiliares'!$A$242,"CUSTEIO",IF(R772='Tabelas auxiliares'!$A$241,"INVESTIMENTO","ERRO - VERIFICAR"))))</f>
        <v/>
      </c>
      <c r="T772" s="30" t="str">
        <f t="shared" ref="T772:T835" si="19">IF(SUM(U772:Y772)=0,"",SUM(U772:Y772))</f>
        <v/>
      </c>
      <c r="U772" s="37"/>
      <c r="V772" s="37"/>
      <c r="W772" s="37"/>
      <c r="X772" s="37"/>
      <c r="Y772" s="37"/>
    </row>
    <row r="773" spans="18:25" x14ac:dyDescent="0.35">
      <c r="R773" s="19" t="str">
        <f t="shared" si="18"/>
        <v/>
      </c>
      <c r="S773" s="19" t="str">
        <f>IF(M773="","",IF(AND(M773&lt;&gt;'Tabelas auxiliares'!$B$241,M773&lt;&gt;'Tabelas auxiliares'!$B$242,M773&lt;&gt;'Tabelas auxiliares'!$C$241,M773&lt;&gt;'Tabelas auxiliares'!$C$242,M773&lt;&gt;'Tabelas auxiliares'!$D$241,M773&lt;&gt;'Tabelas auxiliares'!$D$242),"FOLHA DE PESSOAL",IF(R773='Tabelas auxiliares'!$A$242,"CUSTEIO",IF(R773='Tabelas auxiliares'!$A$241,"INVESTIMENTO","ERRO - VERIFICAR"))))</f>
        <v/>
      </c>
      <c r="T773" s="30" t="str">
        <f t="shared" si="19"/>
        <v/>
      </c>
      <c r="U773" s="37"/>
      <c r="V773" s="37"/>
      <c r="W773" s="37"/>
      <c r="X773" s="37"/>
      <c r="Y773" s="37"/>
    </row>
    <row r="774" spans="18:25" x14ac:dyDescent="0.35">
      <c r="R774" s="19" t="str">
        <f t="shared" si="18"/>
        <v/>
      </c>
      <c r="S774" s="19" t="str">
        <f>IF(M774="","",IF(AND(M774&lt;&gt;'Tabelas auxiliares'!$B$241,M774&lt;&gt;'Tabelas auxiliares'!$B$242,M774&lt;&gt;'Tabelas auxiliares'!$C$241,M774&lt;&gt;'Tabelas auxiliares'!$C$242,M774&lt;&gt;'Tabelas auxiliares'!$D$241,M774&lt;&gt;'Tabelas auxiliares'!$D$242),"FOLHA DE PESSOAL",IF(R774='Tabelas auxiliares'!$A$242,"CUSTEIO",IF(R774='Tabelas auxiliares'!$A$241,"INVESTIMENTO","ERRO - VERIFICAR"))))</f>
        <v/>
      </c>
      <c r="T774" s="30" t="str">
        <f t="shared" si="19"/>
        <v/>
      </c>
      <c r="U774" s="37"/>
      <c r="V774" s="37"/>
      <c r="W774" s="37"/>
      <c r="X774" s="37"/>
      <c r="Y774" s="37"/>
    </row>
    <row r="775" spans="18:25" x14ac:dyDescent="0.35">
      <c r="R775" s="19" t="str">
        <f t="shared" si="18"/>
        <v/>
      </c>
      <c r="S775" s="19" t="str">
        <f>IF(M775="","",IF(AND(M775&lt;&gt;'Tabelas auxiliares'!$B$241,M775&lt;&gt;'Tabelas auxiliares'!$B$242,M775&lt;&gt;'Tabelas auxiliares'!$C$241,M775&lt;&gt;'Tabelas auxiliares'!$C$242,M775&lt;&gt;'Tabelas auxiliares'!$D$241,M775&lt;&gt;'Tabelas auxiliares'!$D$242),"FOLHA DE PESSOAL",IF(R775='Tabelas auxiliares'!$A$242,"CUSTEIO",IF(R775='Tabelas auxiliares'!$A$241,"INVESTIMENTO","ERRO - VERIFICAR"))))</f>
        <v/>
      </c>
      <c r="T775" s="30" t="str">
        <f t="shared" si="19"/>
        <v/>
      </c>
      <c r="U775" s="37"/>
      <c r="V775" s="37"/>
      <c r="W775" s="37"/>
      <c r="X775" s="37"/>
      <c r="Y775" s="37"/>
    </row>
    <row r="776" spans="18:25" x14ac:dyDescent="0.35">
      <c r="R776" s="19" t="str">
        <f t="shared" si="18"/>
        <v/>
      </c>
      <c r="S776" s="19" t="str">
        <f>IF(M776="","",IF(AND(M776&lt;&gt;'Tabelas auxiliares'!$B$241,M776&lt;&gt;'Tabelas auxiliares'!$B$242,M776&lt;&gt;'Tabelas auxiliares'!$C$241,M776&lt;&gt;'Tabelas auxiliares'!$C$242,M776&lt;&gt;'Tabelas auxiliares'!$D$241,M776&lt;&gt;'Tabelas auxiliares'!$D$242),"FOLHA DE PESSOAL",IF(R776='Tabelas auxiliares'!$A$242,"CUSTEIO",IF(R776='Tabelas auxiliares'!$A$241,"INVESTIMENTO","ERRO - VERIFICAR"))))</f>
        <v/>
      </c>
      <c r="T776" s="30" t="str">
        <f t="shared" si="19"/>
        <v/>
      </c>
      <c r="U776" s="37"/>
      <c r="V776" s="37"/>
      <c r="W776" s="37"/>
      <c r="X776" s="37"/>
      <c r="Y776" s="37"/>
    </row>
    <row r="777" spans="18:25" x14ac:dyDescent="0.35">
      <c r="R777" s="19" t="str">
        <f t="shared" si="18"/>
        <v/>
      </c>
      <c r="S777" s="19" t="str">
        <f>IF(M777="","",IF(AND(M777&lt;&gt;'Tabelas auxiliares'!$B$241,M777&lt;&gt;'Tabelas auxiliares'!$B$242,M777&lt;&gt;'Tabelas auxiliares'!$C$241,M777&lt;&gt;'Tabelas auxiliares'!$C$242,M777&lt;&gt;'Tabelas auxiliares'!$D$241,M777&lt;&gt;'Tabelas auxiliares'!$D$242),"FOLHA DE PESSOAL",IF(R777='Tabelas auxiliares'!$A$242,"CUSTEIO",IF(R777='Tabelas auxiliares'!$A$241,"INVESTIMENTO","ERRO - VERIFICAR"))))</f>
        <v/>
      </c>
      <c r="T777" s="30" t="str">
        <f t="shared" si="19"/>
        <v/>
      </c>
      <c r="U777" s="37"/>
      <c r="V777" s="37"/>
      <c r="W777" s="37"/>
      <c r="X777" s="37"/>
      <c r="Y777" s="37"/>
    </row>
    <row r="778" spans="18:25" x14ac:dyDescent="0.35">
      <c r="R778" s="19" t="str">
        <f t="shared" si="18"/>
        <v/>
      </c>
      <c r="S778" s="19" t="str">
        <f>IF(M778="","",IF(AND(M778&lt;&gt;'Tabelas auxiliares'!$B$241,M778&lt;&gt;'Tabelas auxiliares'!$B$242,M778&lt;&gt;'Tabelas auxiliares'!$C$241,M778&lt;&gt;'Tabelas auxiliares'!$C$242,M778&lt;&gt;'Tabelas auxiliares'!$D$241,M778&lt;&gt;'Tabelas auxiliares'!$D$242),"FOLHA DE PESSOAL",IF(R778='Tabelas auxiliares'!$A$242,"CUSTEIO",IF(R778='Tabelas auxiliares'!$A$241,"INVESTIMENTO","ERRO - VERIFICAR"))))</f>
        <v/>
      </c>
      <c r="T778" s="30" t="str">
        <f t="shared" si="19"/>
        <v/>
      </c>
      <c r="U778" s="37"/>
      <c r="V778" s="37"/>
      <c r="W778" s="37"/>
      <c r="X778" s="37"/>
      <c r="Y778" s="37"/>
    </row>
    <row r="779" spans="18:25" x14ac:dyDescent="0.35">
      <c r="R779" s="19" t="str">
        <f t="shared" si="18"/>
        <v/>
      </c>
      <c r="S779" s="19" t="str">
        <f>IF(M779="","",IF(AND(M779&lt;&gt;'Tabelas auxiliares'!$B$241,M779&lt;&gt;'Tabelas auxiliares'!$B$242,M779&lt;&gt;'Tabelas auxiliares'!$C$241,M779&lt;&gt;'Tabelas auxiliares'!$C$242,M779&lt;&gt;'Tabelas auxiliares'!$D$241,M779&lt;&gt;'Tabelas auxiliares'!$D$242),"FOLHA DE PESSOAL",IF(R779='Tabelas auxiliares'!$A$242,"CUSTEIO",IF(R779='Tabelas auxiliares'!$A$241,"INVESTIMENTO","ERRO - VERIFICAR"))))</f>
        <v/>
      </c>
      <c r="T779" s="30" t="str">
        <f t="shared" si="19"/>
        <v/>
      </c>
      <c r="U779" s="37"/>
      <c r="V779" s="37"/>
      <c r="W779" s="37"/>
      <c r="X779" s="37"/>
      <c r="Y779" s="37"/>
    </row>
    <row r="780" spans="18:25" x14ac:dyDescent="0.35">
      <c r="R780" s="19" t="str">
        <f t="shared" si="18"/>
        <v/>
      </c>
      <c r="S780" s="19" t="str">
        <f>IF(M780="","",IF(AND(M780&lt;&gt;'Tabelas auxiliares'!$B$241,M780&lt;&gt;'Tabelas auxiliares'!$B$242,M780&lt;&gt;'Tabelas auxiliares'!$C$241,M780&lt;&gt;'Tabelas auxiliares'!$C$242,M780&lt;&gt;'Tabelas auxiliares'!$D$241,M780&lt;&gt;'Tabelas auxiliares'!$D$242),"FOLHA DE PESSOAL",IF(R780='Tabelas auxiliares'!$A$242,"CUSTEIO",IF(R780='Tabelas auxiliares'!$A$241,"INVESTIMENTO","ERRO - VERIFICAR"))))</f>
        <v/>
      </c>
      <c r="T780" s="30" t="str">
        <f t="shared" si="19"/>
        <v/>
      </c>
      <c r="U780" s="37"/>
      <c r="V780" s="37"/>
      <c r="W780" s="37"/>
      <c r="X780" s="37"/>
      <c r="Y780" s="37"/>
    </row>
    <row r="781" spans="18:25" x14ac:dyDescent="0.35">
      <c r="R781" s="19" t="str">
        <f t="shared" si="18"/>
        <v/>
      </c>
      <c r="S781" s="19" t="str">
        <f>IF(M781="","",IF(AND(M781&lt;&gt;'Tabelas auxiliares'!$B$241,M781&lt;&gt;'Tabelas auxiliares'!$B$242,M781&lt;&gt;'Tabelas auxiliares'!$C$241,M781&lt;&gt;'Tabelas auxiliares'!$C$242,M781&lt;&gt;'Tabelas auxiliares'!$D$241,M781&lt;&gt;'Tabelas auxiliares'!$D$242),"FOLHA DE PESSOAL",IF(R781='Tabelas auxiliares'!$A$242,"CUSTEIO",IF(R781='Tabelas auxiliares'!$A$241,"INVESTIMENTO","ERRO - VERIFICAR"))))</f>
        <v/>
      </c>
      <c r="T781" s="30" t="str">
        <f t="shared" si="19"/>
        <v/>
      </c>
      <c r="U781" s="37"/>
      <c r="V781" s="37"/>
      <c r="W781" s="37"/>
      <c r="X781" s="37"/>
      <c r="Y781" s="37"/>
    </row>
    <row r="782" spans="18:25" x14ac:dyDescent="0.35">
      <c r="R782" s="19" t="str">
        <f t="shared" si="18"/>
        <v/>
      </c>
      <c r="S782" s="19" t="str">
        <f>IF(M782="","",IF(AND(M782&lt;&gt;'Tabelas auxiliares'!$B$241,M782&lt;&gt;'Tabelas auxiliares'!$B$242,M782&lt;&gt;'Tabelas auxiliares'!$C$241,M782&lt;&gt;'Tabelas auxiliares'!$C$242,M782&lt;&gt;'Tabelas auxiliares'!$D$241,M782&lt;&gt;'Tabelas auxiliares'!$D$242),"FOLHA DE PESSOAL",IF(R782='Tabelas auxiliares'!$A$242,"CUSTEIO",IF(R782='Tabelas auxiliares'!$A$241,"INVESTIMENTO","ERRO - VERIFICAR"))))</f>
        <v/>
      </c>
      <c r="T782" s="30" t="str">
        <f t="shared" si="19"/>
        <v/>
      </c>
      <c r="U782" s="37"/>
      <c r="V782" s="37"/>
      <c r="W782" s="37"/>
      <c r="X782" s="37"/>
      <c r="Y782" s="37"/>
    </row>
    <row r="783" spans="18:25" x14ac:dyDescent="0.35">
      <c r="R783" s="19" t="str">
        <f t="shared" si="18"/>
        <v/>
      </c>
      <c r="S783" s="19" t="str">
        <f>IF(M783="","",IF(AND(M783&lt;&gt;'Tabelas auxiliares'!$B$241,M783&lt;&gt;'Tabelas auxiliares'!$B$242,M783&lt;&gt;'Tabelas auxiliares'!$C$241,M783&lt;&gt;'Tabelas auxiliares'!$C$242,M783&lt;&gt;'Tabelas auxiliares'!$D$241,M783&lt;&gt;'Tabelas auxiliares'!$D$242),"FOLHA DE PESSOAL",IF(R783='Tabelas auxiliares'!$A$242,"CUSTEIO",IF(R783='Tabelas auxiliares'!$A$241,"INVESTIMENTO","ERRO - VERIFICAR"))))</f>
        <v/>
      </c>
      <c r="T783" s="30" t="str">
        <f t="shared" si="19"/>
        <v/>
      </c>
      <c r="U783" s="37"/>
      <c r="V783" s="37"/>
      <c r="W783" s="37"/>
      <c r="X783" s="37"/>
      <c r="Y783" s="37"/>
    </row>
    <row r="784" spans="18:25" x14ac:dyDescent="0.35">
      <c r="R784" s="19" t="str">
        <f t="shared" si="18"/>
        <v/>
      </c>
      <c r="S784" s="19" t="str">
        <f>IF(M784="","",IF(AND(M784&lt;&gt;'Tabelas auxiliares'!$B$241,M784&lt;&gt;'Tabelas auxiliares'!$B$242,M784&lt;&gt;'Tabelas auxiliares'!$C$241,M784&lt;&gt;'Tabelas auxiliares'!$C$242,M784&lt;&gt;'Tabelas auxiliares'!$D$241,M784&lt;&gt;'Tabelas auxiliares'!$D$242),"FOLHA DE PESSOAL",IF(R784='Tabelas auxiliares'!$A$242,"CUSTEIO",IF(R784='Tabelas auxiliares'!$A$241,"INVESTIMENTO","ERRO - VERIFICAR"))))</f>
        <v/>
      </c>
      <c r="T784" s="30" t="str">
        <f t="shared" si="19"/>
        <v/>
      </c>
      <c r="U784" s="37"/>
      <c r="V784" s="37"/>
      <c r="W784" s="37"/>
      <c r="X784" s="37"/>
      <c r="Y784" s="37"/>
    </row>
    <row r="785" spans="18:25" x14ac:dyDescent="0.35">
      <c r="R785" s="19" t="str">
        <f t="shared" si="18"/>
        <v/>
      </c>
      <c r="S785" s="19" t="str">
        <f>IF(M785="","",IF(AND(M785&lt;&gt;'Tabelas auxiliares'!$B$241,M785&lt;&gt;'Tabelas auxiliares'!$B$242,M785&lt;&gt;'Tabelas auxiliares'!$C$241,M785&lt;&gt;'Tabelas auxiliares'!$C$242,M785&lt;&gt;'Tabelas auxiliares'!$D$241,M785&lt;&gt;'Tabelas auxiliares'!$D$242),"FOLHA DE PESSOAL",IF(R785='Tabelas auxiliares'!$A$242,"CUSTEIO",IF(R785='Tabelas auxiliares'!$A$241,"INVESTIMENTO","ERRO - VERIFICAR"))))</f>
        <v/>
      </c>
      <c r="T785" s="30" t="str">
        <f t="shared" si="19"/>
        <v/>
      </c>
      <c r="U785" s="37"/>
      <c r="V785" s="37"/>
      <c r="W785" s="37"/>
      <c r="X785" s="37"/>
      <c r="Y785" s="37"/>
    </row>
    <row r="786" spans="18:25" x14ac:dyDescent="0.35">
      <c r="R786" s="19" t="str">
        <f t="shared" si="18"/>
        <v/>
      </c>
      <c r="S786" s="19" t="str">
        <f>IF(M786="","",IF(AND(M786&lt;&gt;'Tabelas auxiliares'!$B$241,M786&lt;&gt;'Tabelas auxiliares'!$B$242,M786&lt;&gt;'Tabelas auxiliares'!$C$241,M786&lt;&gt;'Tabelas auxiliares'!$C$242,M786&lt;&gt;'Tabelas auxiliares'!$D$241,M786&lt;&gt;'Tabelas auxiliares'!$D$242),"FOLHA DE PESSOAL",IF(R786='Tabelas auxiliares'!$A$242,"CUSTEIO",IF(R786='Tabelas auxiliares'!$A$241,"INVESTIMENTO","ERRO - VERIFICAR"))))</f>
        <v/>
      </c>
      <c r="T786" s="30" t="str">
        <f t="shared" si="19"/>
        <v/>
      </c>
      <c r="U786" s="37"/>
      <c r="V786" s="37"/>
      <c r="W786" s="37"/>
      <c r="X786" s="37"/>
      <c r="Y786" s="37"/>
    </row>
    <row r="787" spans="18:25" x14ac:dyDescent="0.35">
      <c r="R787" s="19" t="str">
        <f t="shared" si="18"/>
        <v/>
      </c>
      <c r="S787" s="19" t="str">
        <f>IF(M787="","",IF(AND(M787&lt;&gt;'Tabelas auxiliares'!$B$241,M787&lt;&gt;'Tabelas auxiliares'!$B$242,M787&lt;&gt;'Tabelas auxiliares'!$C$241,M787&lt;&gt;'Tabelas auxiliares'!$C$242,M787&lt;&gt;'Tabelas auxiliares'!$D$241,M787&lt;&gt;'Tabelas auxiliares'!$D$242),"FOLHA DE PESSOAL",IF(R787='Tabelas auxiliares'!$A$242,"CUSTEIO",IF(R787='Tabelas auxiliares'!$A$241,"INVESTIMENTO","ERRO - VERIFICAR"))))</f>
        <v/>
      </c>
      <c r="T787" s="30" t="str">
        <f t="shared" si="19"/>
        <v/>
      </c>
      <c r="U787" s="37"/>
      <c r="V787" s="37"/>
      <c r="W787" s="37"/>
      <c r="X787" s="37"/>
      <c r="Y787" s="37"/>
    </row>
    <row r="788" spans="18:25" x14ac:dyDescent="0.35">
      <c r="R788" s="19" t="str">
        <f t="shared" si="18"/>
        <v/>
      </c>
      <c r="S788" s="19" t="str">
        <f>IF(M788="","",IF(AND(M788&lt;&gt;'Tabelas auxiliares'!$B$241,M788&lt;&gt;'Tabelas auxiliares'!$B$242,M788&lt;&gt;'Tabelas auxiliares'!$C$241,M788&lt;&gt;'Tabelas auxiliares'!$C$242,M788&lt;&gt;'Tabelas auxiliares'!$D$241,M788&lt;&gt;'Tabelas auxiliares'!$D$242),"FOLHA DE PESSOAL",IF(R788='Tabelas auxiliares'!$A$242,"CUSTEIO",IF(R788='Tabelas auxiliares'!$A$241,"INVESTIMENTO","ERRO - VERIFICAR"))))</f>
        <v/>
      </c>
      <c r="T788" s="30" t="str">
        <f t="shared" si="19"/>
        <v/>
      </c>
      <c r="U788" s="37"/>
      <c r="V788" s="37"/>
      <c r="W788" s="37"/>
      <c r="X788" s="37"/>
      <c r="Y788" s="37"/>
    </row>
    <row r="789" spans="18:25" x14ac:dyDescent="0.35">
      <c r="R789" s="19" t="str">
        <f t="shared" si="18"/>
        <v/>
      </c>
      <c r="S789" s="19" t="str">
        <f>IF(M789="","",IF(AND(M789&lt;&gt;'Tabelas auxiliares'!$B$241,M789&lt;&gt;'Tabelas auxiliares'!$B$242,M789&lt;&gt;'Tabelas auxiliares'!$C$241,M789&lt;&gt;'Tabelas auxiliares'!$C$242,M789&lt;&gt;'Tabelas auxiliares'!$D$241,M789&lt;&gt;'Tabelas auxiliares'!$D$242),"FOLHA DE PESSOAL",IF(R789='Tabelas auxiliares'!$A$242,"CUSTEIO",IF(R789='Tabelas auxiliares'!$A$241,"INVESTIMENTO","ERRO - VERIFICAR"))))</f>
        <v/>
      </c>
      <c r="T789" s="30" t="str">
        <f t="shared" si="19"/>
        <v/>
      </c>
      <c r="U789" s="37"/>
      <c r="V789" s="37"/>
      <c r="W789" s="37"/>
      <c r="X789" s="37"/>
      <c r="Y789" s="37"/>
    </row>
    <row r="790" spans="18:25" x14ac:dyDescent="0.35">
      <c r="R790" s="19" t="str">
        <f t="shared" si="18"/>
        <v/>
      </c>
      <c r="S790" s="19" t="str">
        <f>IF(M790="","",IF(AND(M790&lt;&gt;'Tabelas auxiliares'!$B$241,M790&lt;&gt;'Tabelas auxiliares'!$B$242,M790&lt;&gt;'Tabelas auxiliares'!$C$241,M790&lt;&gt;'Tabelas auxiliares'!$C$242,M790&lt;&gt;'Tabelas auxiliares'!$D$241,M790&lt;&gt;'Tabelas auxiliares'!$D$242),"FOLHA DE PESSOAL",IF(R790='Tabelas auxiliares'!$A$242,"CUSTEIO",IF(R790='Tabelas auxiliares'!$A$241,"INVESTIMENTO","ERRO - VERIFICAR"))))</f>
        <v/>
      </c>
      <c r="T790" s="30" t="str">
        <f t="shared" si="19"/>
        <v/>
      </c>
      <c r="U790" s="37"/>
      <c r="V790" s="37"/>
      <c r="W790" s="37"/>
      <c r="X790" s="37"/>
      <c r="Y790" s="37"/>
    </row>
    <row r="791" spans="18:25" x14ac:dyDescent="0.35">
      <c r="R791" s="19" t="str">
        <f t="shared" si="18"/>
        <v/>
      </c>
      <c r="S791" s="19" t="str">
        <f>IF(M791="","",IF(AND(M791&lt;&gt;'Tabelas auxiliares'!$B$241,M791&lt;&gt;'Tabelas auxiliares'!$B$242,M791&lt;&gt;'Tabelas auxiliares'!$C$241,M791&lt;&gt;'Tabelas auxiliares'!$C$242,M791&lt;&gt;'Tabelas auxiliares'!$D$241,M791&lt;&gt;'Tabelas auxiliares'!$D$242),"FOLHA DE PESSOAL",IF(R791='Tabelas auxiliares'!$A$242,"CUSTEIO",IF(R791='Tabelas auxiliares'!$A$241,"INVESTIMENTO","ERRO - VERIFICAR"))))</f>
        <v/>
      </c>
      <c r="T791" s="30" t="str">
        <f t="shared" si="19"/>
        <v/>
      </c>
      <c r="U791" s="37"/>
      <c r="V791" s="37"/>
      <c r="W791" s="37"/>
      <c r="X791" s="37"/>
      <c r="Y791" s="37"/>
    </row>
    <row r="792" spans="18:25" x14ac:dyDescent="0.35">
      <c r="R792" s="19" t="str">
        <f t="shared" si="18"/>
        <v/>
      </c>
      <c r="S792" s="19" t="str">
        <f>IF(M792="","",IF(AND(M792&lt;&gt;'Tabelas auxiliares'!$B$241,M792&lt;&gt;'Tabelas auxiliares'!$B$242,M792&lt;&gt;'Tabelas auxiliares'!$C$241,M792&lt;&gt;'Tabelas auxiliares'!$C$242,M792&lt;&gt;'Tabelas auxiliares'!$D$241,M792&lt;&gt;'Tabelas auxiliares'!$D$242),"FOLHA DE PESSOAL",IF(R792='Tabelas auxiliares'!$A$242,"CUSTEIO",IF(R792='Tabelas auxiliares'!$A$241,"INVESTIMENTO","ERRO - VERIFICAR"))))</f>
        <v/>
      </c>
      <c r="T792" s="30" t="str">
        <f t="shared" si="19"/>
        <v/>
      </c>
      <c r="U792" s="37"/>
      <c r="V792" s="37"/>
      <c r="W792" s="37"/>
      <c r="X792" s="37"/>
      <c r="Y792" s="37"/>
    </row>
    <row r="793" spans="18:25" x14ac:dyDescent="0.35">
      <c r="R793" s="19" t="str">
        <f t="shared" si="18"/>
        <v/>
      </c>
      <c r="S793" s="19" t="str">
        <f>IF(M793="","",IF(AND(M793&lt;&gt;'Tabelas auxiliares'!$B$241,M793&lt;&gt;'Tabelas auxiliares'!$B$242,M793&lt;&gt;'Tabelas auxiliares'!$C$241,M793&lt;&gt;'Tabelas auxiliares'!$C$242,M793&lt;&gt;'Tabelas auxiliares'!$D$241,M793&lt;&gt;'Tabelas auxiliares'!$D$242),"FOLHA DE PESSOAL",IF(R793='Tabelas auxiliares'!$A$242,"CUSTEIO",IF(R793='Tabelas auxiliares'!$A$241,"INVESTIMENTO","ERRO - VERIFICAR"))))</f>
        <v/>
      </c>
      <c r="T793" s="30" t="str">
        <f t="shared" si="19"/>
        <v/>
      </c>
      <c r="U793" s="37"/>
      <c r="V793" s="37"/>
      <c r="W793" s="37"/>
      <c r="X793" s="37"/>
      <c r="Y793" s="37"/>
    </row>
    <row r="794" spans="18:25" x14ac:dyDescent="0.35">
      <c r="R794" s="19" t="str">
        <f t="shared" si="18"/>
        <v/>
      </c>
      <c r="S794" s="19" t="str">
        <f>IF(M794="","",IF(AND(M794&lt;&gt;'Tabelas auxiliares'!$B$241,M794&lt;&gt;'Tabelas auxiliares'!$B$242,M794&lt;&gt;'Tabelas auxiliares'!$C$241,M794&lt;&gt;'Tabelas auxiliares'!$C$242,M794&lt;&gt;'Tabelas auxiliares'!$D$241,M794&lt;&gt;'Tabelas auxiliares'!$D$242),"FOLHA DE PESSOAL",IF(R794='Tabelas auxiliares'!$A$242,"CUSTEIO",IF(R794='Tabelas auxiliares'!$A$241,"INVESTIMENTO","ERRO - VERIFICAR"))))</f>
        <v/>
      </c>
      <c r="T794" s="30" t="str">
        <f t="shared" si="19"/>
        <v/>
      </c>
      <c r="U794" s="37"/>
      <c r="V794" s="37"/>
      <c r="W794" s="37"/>
      <c r="X794" s="37"/>
      <c r="Y794" s="37"/>
    </row>
    <row r="795" spans="18:25" x14ac:dyDescent="0.35">
      <c r="R795" s="19" t="str">
        <f t="shared" si="18"/>
        <v/>
      </c>
      <c r="S795" s="19" t="str">
        <f>IF(M795="","",IF(AND(M795&lt;&gt;'Tabelas auxiliares'!$B$241,M795&lt;&gt;'Tabelas auxiliares'!$B$242,M795&lt;&gt;'Tabelas auxiliares'!$C$241,M795&lt;&gt;'Tabelas auxiliares'!$C$242,M795&lt;&gt;'Tabelas auxiliares'!$D$241,M795&lt;&gt;'Tabelas auxiliares'!$D$242),"FOLHA DE PESSOAL",IF(R795='Tabelas auxiliares'!$A$242,"CUSTEIO",IF(R795='Tabelas auxiliares'!$A$241,"INVESTIMENTO","ERRO - VERIFICAR"))))</f>
        <v/>
      </c>
      <c r="T795" s="30" t="str">
        <f t="shared" si="19"/>
        <v/>
      </c>
      <c r="U795" s="37"/>
      <c r="V795" s="37"/>
      <c r="W795" s="37"/>
      <c r="X795" s="37"/>
      <c r="Y795" s="37"/>
    </row>
    <row r="796" spans="18:25" x14ac:dyDescent="0.35">
      <c r="R796" s="19" t="str">
        <f t="shared" si="18"/>
        <v/>
      </c>
      <c r="S796" s="19" t="str">
        <f>IF(M796="","",IF(AND(M796&lt;&gt;'Tabelas auxiliares'!$B$241,M796&lt;&gt;'Tabelas auxiliares'!$B$242,M796&lt;&gt;'Tabelas auxiliares'!$C$241,M796&lt;&gt;'Tabelas auxiliares'!$C$242,M796&lt;&gt;'Tabelas auxiliares'!$D$241,M796&lt;&gt;'Tabelas auxiliares'!$D$242),"FOLHA DE PESSOAL",IF(R796='Tabelas auxiliares'!$A$242,"CUSTEIO",IF(R796='Tabelas auxiliares'!$A$241,"INVESTIMENTO","ERRO - VERIFICAR"))))</f>
        <v/>
      </c>
      <c r="T796" s="30" t="str">
        <f t="shared" si="19"/>
        <v/>
      </c>
      <c r="U796" s="37"/>
      <c r="V796" s="37"/>
      <c r="W796" s="37"/>
      <c r="X796" s="37"/>
      <c r="Y796" s="37"/>
    </row>
    <row r="797" spans="18:25" x14ac:dyDescent="0.35">
      <c r="R797" s="19" t="str">
        <f t="shared" si="18"/>
        <v/>
      </c>
      <c r="S797" s="19" t="str">
        <f>IF(M797="","",IF(AND(M797&lt;&gt;'Tabelas auxiliares'!$B$241,M797&lt;&gt;'Tabelas auxiliares'!$B$242,M797&lt;&gt;'Tabelas auxiliares'!$C$241,M797&lt;&gt;'Tabelas auxiliares'!$C$242,M797&lt;&gt;'Tabelas auxiliares'!$D$241,M797&lt;&gt;'Tabelas auxiliares'!$D$242),"FOLHA DE PESSOAL",IF(R797='Tabelas auxiliares'!$A$242,"CUSTEIO",IF(R797='Tabelas auxiliares'!$A$241,"INVESTIMENTO","ERRO - VERIFICAR"))))</f>
        <v/>
      </c>
      <c r="T797" s="30" t="str">
        <f t="shared" si="19"/>
        <v/>
      </c>
      <c r="U797" s="37"/>
      <c r="V797" s="37"/>
      <c r="W797" s="37"/>
      <c r="X797" s="37"/>
      <c r="Y797" s="37"/>
    </row>
    <row r="798" spans="18:25" x14ac:dyDescent="0.35">
      <c r="R798" s="19" t="str">
        <f t="shared" si="18"/>
        <v/>
      </c>
      <c r="S798" s="19" t="str">
        <f>IF(M798="","",IF(AND(M798&lt;&gt;'Tabelas auxiliares'!$B$241,M798&lt;&gt;'Tabelas auxiliares'!$B$242,M798&lt;&gt;'Tabelas auxiliares'!$C$241,M798&lt;&gt;'Tabelas auxiliares'!$C$242,M798&lt;&gt;'Tabelas auxiliares'!$D$241,M798&lt;&gt;'Tabelas auxiliares'!$D$242),"FOLHA DE PESSOAL",IF(R798='Tabelas auxiliares'!$A$242,"CUSTEIO",IF(R798='Tabelas auxiliares'!$A$241,"INVESTIMENTO","ERRO - VERIFICAR"))))</f>
        <v/>
      </c>
      <c r="T798" s="30" t="str">
        <f t="shared" si="19"/>
        <v/>
      </c>
      <c r="U798" s="37"/>
      <c r="V798" s="37"/>
      <c r="W798" s="37"/>
      <c r="X798" s="37"/>
      <c r="Y798" s="37"/>
    </row>
    <row r="799" spans="18:25" x14ac:dyDescent="0.35">
      <c r="R799" s="19" t="str">
        <f t="shared" si="18"/>
        <v/>
      </c>
      <c r="S799" s="19" t="str">
        <f>IF(M799="","",IF(AND(M799&lt;&gt;'Tabelas auxiliares'!$B$241,M799&lt;&gt;'Tabelas auxiliares'!$B$242,M799&lt;&gt;'Tabelas auxiliares'!$C$241,M799&lt;&gt;'Tabelas auxiliares'!$C$242,M799&lt;&gt;'Tabelas auxiliares'!$D$241,M799&lt;&gt;'Tabelas auxiliares'!$D$242),"FOLHA DE PESSOAL",IF(R799='Tabelas auxiliares'!$A$242,"CUSTEIO",IF(R799='Tabelas auxiliares'!$A$241,"INVESTIMENTO","ERRO - VERIFICAR"))))</f>
        <v/>
      </c>
      <c r="T799" s="30" t="str">
        <f t="shared" si="19"/>
        <v/>
      </c>
      <c r="U799" s="37"/>
      <c r="V799" s="37"/>
      <c r="W799" s="37"/>
      <c r="X799" s="37"/>
      <c r="Y799" s="37"/>
    </row>
    <row r="800" spans="18:25" x14ac:dyDescent="0.35">
      <c r="R800" s="19" t="str">
        <f t="shared" si="18"/>
        <v/>
      </c>
      <c r="S800" s="19" t="str">
        <f>IF(M800="","",IF(AND(M800&lt;&gt;'Tabelas auxiliares'!$B$241,M800&lt;&gt;'Tabelas auxiliares'!$B$242,M800&lt;&gt;'Tabelas auxiliares'!$C$241,M800&lt;&gt;'Tabelas auxiliares'!$C$242,M800&lt;&gt;'Tabelas auxiliares'!$D$241,M800&lt;&gt;'Tabelas auxiliares'!$D$242),"FOLHA DE PESSOAL",IF(R800='Tabelas auxiliares'!$A$242,"CUSTEIO",IF(R800='Tabelas auxiliares'!$A$241,"INVESTIMENTO","ERRO - VERIFICAR"))))</f>
        <v/>
      </c>
      <c r="T800" s="30" t="str">
        <f t="shared" si="19"/>
        <v/>
      </c>
      <c r="U800" s="37"/>
      <c r="V800" s="37"/>
      <c r="W800" s="37"/>
      <c r="X800" s="37"/>
      <c r="Y800" s="37"/>
    </row>
    <row r="801" spans="18:25" x14ac:dyDescent="0.35">
      <c r="R801" s="19" t="str">
        <f t="shared" si="18"/>
        <v/>
      </c>
      <c r="S801" s="19" t="str">
        <f>IF(M801="","",IF(AND(M801&lt;&gt;'Tabelas auxiliares'!$B$241,M801&lt;&gt;'Tabelas auxiliares'!$B$242,M801&lt;&gt;'Tabelas auxiliares'!$C$241,M801&lt;&gt;'Tabelas auxiliares'!$C$242,M801&lt;&gt;'Tabelas auxiliares'!$D$241,M801&lt;&gt;'Tabelas auxiliares'!$D$242),"FOLHA DE PESSOAL",IF(R801='Tabelas auxiliares'!$A$242,"CUSTEIO",IF(R801='Tabelas auxiliares'!$A$241,"INVESTIMENTO","ERRO - VERIFICAR"))))</f>
        <v/>
      </c>
      <c r="T801" s="30" t="str">
        <f t="shared" si="19"/>
        <v/>
      </c>
      <c r="U801" s="37"/>
      <c r="V801" s="37"/>
      <c r="W801" s="37"/>
      <c r="X801" s="37"/>
      <c r="Y801" s="37"/>
    </row>
    <row r="802" spans="18:25" x14ac:dyDescent="0.35">
      <c r="R802" s="19" t="str">
        <f t="shared" si="18"/>
        <v/>
      </c>
      <c r="S802" s="19" t="str">
        <f>IF(M802="","",IF(AND(M802&lt;&gt;'Tabelas auxiliares'!$B$241,M802&lt;&gt;'Tabelas auxiliares'!$B$242,M802&lt;&gt;'Tabelas auxiliares'!$C$241,M802&lt;&gt;'Tabelas auxiliares'!$C$242,M802&lt;&gt;'Tabelas auxiliares'!$D$241,M802&lt;&gt;'Tabelas auxiliares'!$D$242),"FOLHA DE PESSOAL",IF(R802='Tabelas auxiliares'!$A$242,"CUSTEIO",IF(R802='Tabelas auxiliares'!$A$241,"INVESTIMENTO","ERRO - VERIFICAR"))))</f>
        <v/>
      </c>
      <c r="T802" s="30" t="str">
        <f t="shared" si="19"/>
        <v/>
      </c>
      <c r="U802" s="37"/>
      <c r="V802" s="37"/>
      <c r="W802" s="37"/>
      <c r="X802" s="37"/>
      <c r="Y802" s="37"/>
    </row>
    <row r="803" spans="18:25" x14ac:dyDescent="0.35">
      <c r="R803" s="19" t="str">
        <f t="shared" si="18"/>
        <v/>
      </c>
      <c r="S803" s="19" t="str">
        <f>IF(M803="","",IF(AND(M803&lt;&gt;'Tabelas auxiliares'!$B$241,M803&lt;&gt;'Tabelas auxiliares'!$B$242,M803&lt;&gt;'Tabelas auxiliares'!$C$241,M803&lt;&gt;'Tabelas auxiliares'!$C$242,M803&lt;&gt;'Tabelas auxiliares'!$D$241,M803&lt;&gt;'Tabelas auxiliares'!$D$242),"FOLHA DE PESSOAL",IF(R803='Tabelas auxiliares'!$A$242,"CUSTEIO",IF(R803='Tabelas auxiliares'!$A$241,"INVESTIMENTO","ERRO - VERIFICAR"))))</f>
        <v/>
      </c>
      <c r="T803" s="30" t="str">
        <f t="shared" si="19"/>
        <v/>
      </c>
      <c r="U803" s="37"/>
      <c r="V803" s="37"/>
      <c r="W803" s="37"/>
      <c r="X803" s="37"/>
      <c r="Y803" s="37"/>
    </row>
    <row r="804" spans="18:25" x14ac:dyDescent="0.35">
      <c r="R804" s="19" t="str">
        <f t="shared" si="18"/>
        <v/>
      </c>
      <c r="S804" s="19" t="str">
        <f>IF(M804="","",IF(AND(M804&lt;&gt;'Tabelas auxiliares'!$B$241,M804&lt;&gt;'Tabelas auxiliares'!$B$242,M804&lt;&gt;'Tabelas auxiliares'!$C$241,M804&lt;&gt;'Tabelas auxiliares'!$C$242,M804&lt;&gt;'Tabelas auxiliares'!$D$241,M804&lt;&gt;'Tabelas auxiliares'!$D$242),"FOLHA DE PESSOAL",IF(R804='Tabelas auxiliares'!$A$242,"CUSTEIO",IF(R804='Tabelas auxiliares'!$A$241,"INVESTIMENTO","ERRO - VERIFICAR"))))</f>
        <v/>
      </c>
      <c r="T804" s="30" t="str">
        <f t="shared" si="19"/>
        <v/>
      </c>
      <c r="U804" s="37"/>
      <c r="V804" s="37"/>
      <c r="W804" s="37"/>
      <c r="X804" s="37"/>
      <c r="Y804" s="37"/>
    </row>
    <row r="805" spans="18:25" x14ac:dyDescent="0.35">
      <c r="R805" s="19" t="str">
        <f t="shared" si="18"/>
        <v/>
      </c>
      <c r="S805" s="19" t="str">
        <f>IF(M805="","",IF(AND(M805&lt;&gt;'Tabelas auxiliares'!$B$241,M805&lt;&gt;'Tabelas auxiliares'!$B$242,M805&lt;&gt;'Tabelas auxiliares'!$C$241,M805&lt;&gt;'Tabelas auxiliares'!$C$242,M805&lt;&gt;'Tabelas auxiliares'!$D$241,M805&lt;&gt;'Tabelas auxiliares'!$D$242),"FOLHA DE PESSOAL",IF(R805='Tabelas auxiliares'!$A$242,"CUSTEIO",IF(R805='Tabelas auxiliares'!$A$241,"INVESTIMENTO","ERRO - VERIFICAR"))))</f>
        <v/>
      </c>
      <c r="T805" s="30" t="str">
        <f t="shared" si="19"/>
        <v/>
      </c>
      <c r="U805" s="37"/>
      <c r="V805" s="37"/>
      <c r="W805" s="37"/>
      <c r="X805" s="37"/>
      <c r="Y805" s="37"/>
    </row>
    <row r="806" spans="18:25" x14ac:dyDescent="0.35">
      <c r="R806" s="19" t="str">
        <f t="shared" si="18"/>
        <v/>
      </c>
      <c r="S806" s="19" t="str">
        <f>IF(M806="","",IF(AND(M806&lt;&gt;'Tabelas auxiliares'!$B$241,M806&lt;&gt;'Tabelas auxiliares'!$B$242,M806&lt;&gt;'Tabelas auxiliares'!$C$241,M806&lt;&gt;'Tabelas auxiliares'!$C$242,M806&lt;&gt;'Tabelas auxiliares'!$D$241,M806&lt;&gt;'Tabelas auxiliares'!$D$242),"FOLHA DE PESSOAL",IF(R806='Tabelas auxiliares'!$A$242,"CUSTEIO",IF(R806='Tabelas auxiliares'!$A$241,"INVESTIMENTO","ERRO - VERIFICAR"))))</f>
        <v/>
      </c>
      <c r="T806" s="30" t="str">
        <f t="shared" si="19"/>
        <v/>
      </c>
      <c r="U806" s="37"/>
      <c r="V806" s="37"/>
      <c r="W806" s="37"/>
      <c r="X806" s="37"/>
      <c r="Y806" s="37"/>
    </row>
    <row r="807" spans="18:25" x14ac:dyDescent="0.35">
      <c r="R807" s="19" t="str">
        <f t="shared" si="18"/>
        <v/>
      </c>
      <c r="S807" s="19" t="str">
        <f>IF(M807="","",IF(AND(M807&lt;&gt;'Tabelas auxiliares'!$B$241,M807&lt;&gt;'Tabelas auxiliares'!$B$242,M807&lt;&gt;'Tabelas auxiliares'!$C$241,M807&lt;&gt;'Tabelas auxiliares'!$C$242,M807&lt;&gt;'Tabelas auxiliares'!$D$241,M807&lt;&gt;'Tabelas auxiliares'!$D$242),"FOLHA DE PESSOAL",IF(R807='Tabelas auxiliares'!$A$242,"CUSTEIO",IF(R807='Tabelas auxiliares'!$A$241,"INVESTIMENTO","ERRO - VERIFICAR"))))</f>
        <v/>
      </c>
      <c r="T807" s="30" t="str">
        <f t="shared" si="19"/>
        <v/>
      </c>
      <c r="U807" s="37"/>
      <c r="V807" s="37"/>
      <c r="W807" s="37"/>
      <c r="X807" s="37"/>
      <c r="Y807" s="37"/>
    </row>
    <row r="808" spans="18:25" x14ac:dyDescent="0.35">
      <c r="R808" s="19" t="str">
        <f t="shared" si="18"/>
        <v/>
      </c>
      <c r="S808" s="19" t="str">
        <f>IF(M808="","",IF(AND(M808&lt;&gt;'Tabelas auxiliares'!$B$241,M808&lt;&gt;'Tabelas auxiliares'!$B$242,M808&lt;&gt;'Tabelas auxiliares'!$C$241,M808&lt;&gt;'Tabelas auxiliares'!$C$242,M808&lt;&gt;'Tabelas auxiliares'!$D$241,M808&lt;&gt;'Tabelas auxiliares'!$D$242),"FOLHA DE PESSOAL",IF(R808='Tabelas auxiliares'!$A$242,"CUSTEIO",IF(R808='Tabelas auxiliares'!$A$241,"INVESTIMENTO","ERRO - VERIFICAR"))))</f>
        <v/>
      </c>
      <c r="T808" s="30" t="str">
        <f t="shared" si="19"/>
        <v/>
      </c>
      <c r="U808" s="37"/>
      <c r="V808" s="37"/>
      <c r="W808" s="37"/>
      <c r="X808" s="37"/>
      <c r="Y808" s="37"/>
    </row>
    <row r="809" spans="18:25" x14ac:dyDescent="0.35">
      <c r="R809" s="19" t="str">
        <f t="shared" si="18"/>
        <v/>
      </c>
      <c r="S809" s="19" t="str">
        <f>IF(M809="","",IF(AND(M809&lt;&gt;'Tabelas auxiliares'!$B$241,M809&lt;&gt;'Tabelas auxiliares'!$B$242,M809&lt;&gt;'Tabelas auxiliares'!$C$241,M809&lt;&gt;'Tabelas auxiliares'!$C$242,M809&lt;&gt;'Tabelas auxiliares'!$D$241,M809&lt;&gt;'Tabelas auxiliares'!$D$242),"FOLHA DE PESSOAL",IF(R809='Tabelas auxiliares'!$A$242,"CUSTEIO",IF(R809='Tabelas auxiliares'!$A$241,"INVESTIMENTO","ERRO - VERIFICAR"))))</f>
        <v/>
      </c>
      <c r="T809" s="30" t="str">
        <f t="shared" si="19"/>
        <v/>
      </c>
      <c r="U809" s="37"/>
      <c r="V809" s="37"/>
      <c r="W809" s="37"/>
      <c r="X809" s="37"/>
      <c r="Y809" s="37"/>
    </row>
    <row r="810" spans="18:25" x14ac:dyDescent="0.35">
      <c r="R810" s="19" t="str">
        <f t="shared" si="18"/>
        <v/>
      </c>
      <c r="S810" s="19" t="str">
        <f>IF(M810="","",IF(AND(M810&lt;&gt;'Tabelas auxiliares'!$B$241,M810&lt;&gt;'Tabelas auxiliares'!$B$242,M810&lt;&gt;'Tabelas auxiliares'!$C$241,M810&lt;&gt;'Tabelas auxiliares'!$C$242,M810&lt;&gt;'Tabelas auxiliares'!$D$241,M810&lt;&gt;'Tabelas auxiliares'!$D$242),"FOLHA DE PESSOAL",IF(R810='Tabelas auxiliares'!$A$242,"CUSTEIO",IF(R810='Tabelas auxiliares'!$A$241,"INVESTIMENTO","ERRO - VERIFICAR"))))</f>
        <v/>
      </c>
      <c r="T810" s="30" t="str">
        <f t="shared" si="19"/>
        <v/>
      </c>
      <c r="U810" s="37"/>
      <c r="V810" s="37"/>
      <c r="W810" s="37"/>
      <c r="X810" s="37"/>
      <c r="Y810" s="37"/>
    </row>
    <row r="811" spans="18:25" x14ac:dyDescent="0.35">
      <c r="R811" s="19" t="str">
        <f t="shared" si="18"/>
        <v/>
      </c>
      <c r="S811" s="19" t="str">
        <f>IF(M811="","",IF(AND(M811&lt;&gt;'Tabelas auxiliares'!$B$241,M811&lt;&gt;'Tabelas auxiliares'!$B$242,M811&lt;&gt;'Tabelas auxiliares'!$C$241,M811&lt;&gt;'Tabelas auxiliares'!$C$242,M811&lt;&gt;'Tabelas auxiliares'!$D$241,M811&lt;&gt;'Tabelas auxiliares'!$D$242),"FOLHA DE PESSOAL",IF(R811='Tabelas auxiliares'!$A$242,"CUSTEIO",IF(R811='Tabelas auxiliares'!$A$241,"INVESTIMENTO","ERRO - VERIFICAR"))))</f>
        <v/>
      </c>
      <c r="T811" s="30" t="str">
        <f t="shared" si="19"/>
        <v/>
      </c>
      <c r="U811" s="37"/>
      <c r="V811" s="37"/>
      <c r="W811" s="37"/>
      <c r="X811" s="37"/>
      <c r="Y811" s="37"/>
    </row>
    <row r="812" spans="18:25" x14ac:dyDescent="0.35">
      <c r="R812" s="19" t="str">
        <f t="shared" si="18"/>
        <v/>
      </c>
      <c r="S812" s="19" t="str">
        <f>IF(M812="","",IF(AND(M812&lt;&gt;'Tabelas auxiliares'!$B$241,M812&lt;&gt;'Tabelas auxiliares'!$B$242,M812&lt;&gt;'Tabelas auxiliares'!$C$241,M812&lt;&gt;'Tabelas auxiliares'!$C$242,M812&lt;&gt;'Tabelas auxiliares'!$D$241,M812&lt;&gt;'Tabelas auxiliares'!$D$242),"FOLHA DE PESSOAL",IF(R812='Tabelas auxiliares'!$A$242,"CUSTEIO",IF(R812='Tabelas auxiliares'!$A$241,"INVESTIMENTO","ERRO - VERIFICAR"))))</f>
        <v/>
      </c>
      <c r="T812" s="30" t="str">
        <f t="shared" si="19"/>
        <v/>
      </c>
      <c r="U812" s="37"/>
      <c r="V812" s="37"/>
      <c r="W812" s="37"/>
      <c r="X812" s="37"/>
      <c r="Y812" s="37"/>
    </row>
    <row r="813" spans="18:25" x14ac:dyDescent="0.35">
      <c r="R813" s="19" t="str">
        <f t="shared" si="18"/>
        <v/>
      </c>
      <c r="S813" s="19" t="str">
        <f>IF(M813="","",IF(AND(M813&lt;&gt;'Tabelas auxiliares'!$B$241,M813&lt;&gt;'Tabelas auxiliares'!$B$242,M813&lt;&gt;'Tabelas auxiliares'!$C$241,M813&lt;&gt;'Tabelas auxiliares'!$C$242,M813&lt;&gt;'Tabelas auxiliares'!$D$241,M813&lt;&gt;'Tabelas auxiliares'!$D$242),"FOLHA DE PESSOAL",IF(R813='Tabelas auxiliares'!$A$242,"CUSTEIO",IF(R813='Tabelas auxiliares'!$A$241,"INVESTIMENTO","ERRO - VERIFICAR"))))</f>
        <v/>
      </c>
      <c r="T813" s="30" t="str">
        <f t="shared" si="19"/>
        <v/>
      </c>
      <c r="U813" s="37"/>
      <c r="V813" s="37"/>
      <c r="W813" s="37"/>
      <c r="X813" s="37"/>
      <c r="Y813" s="37"/>
    </row>
    <row r="814" spans="18:25" x14ac:dyDescent="0.35">
      <c r="R814" s="19" t="str">
        <f t="shared" si="18"/>
        <v/>
      </c>
      <c r="S814" s="19" t="str">
        <f>IF(M814="","",IF(AND(M814&lt;&gt;'Tabelas auxiliares'!$B$241,M814&lt;&gt;'Tabelas auxiliares'!$B$242,M814&lt;&gt;'Tabelas auxiliares'!$C$241,M814&lt;&gt;'Tabelas auxiliares'!$C$242,M814&lt;&gt;'Tabelas auxiliares'!$D$241,M814&lt;&gt;'Tabelas auxiliares'!$D$242),"FOLHA DE PESSOAL",IF(R814='Tabelas auxiliares'!$A$242,"CUSTEIO",IF(R814='Tabelas auxiliares'!$A$241,"INVESTIMENTO","ERRO - VERIFICAR"))))</f>
        <v/>
      </c>
      <c r="T814" s="30" t="str">
        <f t="shared" si="19"/>
        <v/>
      </c>
      <c r="U814" s="37"/>
      <c r="V814" s="37"/>
      <c r="W814" s="37"/>
      <c r="X814" s="37"/>
      <c r="Y814" s="37"/>
    </row>
    <row r="815" spans="18:25" x14ac:dyDescent="0.35">
      <c r="R815" s="19" t="str">
        <f t="shared" si="18"/>
        <v/>
      </c>
      <c r="S815" s="19" t="str">
        <f>IF(M815="","",IF(AND(M815&lt;&gt;'Tabelas auxiliares'!$B$241,M815&lt;&gt;'Tabelas auxiliares'!$B$242,M815&lt;&gt;'Tabelas auxiliares'!$C$241,M815&lt;&gt;'Tabelas auxiliares'!$C$242,M815&lt;&gt;'Tabelas auxiliares'!$D$241,M815&lt;&gt;'Tabelas auxiliares'!$D$242),"FOLHA DE PESSOAL",IF(R815='Tabelas auxiliares'!$A$242,"CUSTEIO",IF(R815='Tabelas auxiliares'!$A$241,"INVESTIMENTO","ERRO - VERIFICAR"))))</f>
        <v/>
      </c>
      <c r="T815" s="30" t="str">
        <f t="shared" si="19"/>
        <v/>
      </c>
      <c r="U815" s="37"/>
      <c r="V815" s="37"/>
      <c r="W815" s="37"/>
      <c r="X815" s="37"/>
      <c r="Y815" s="37"/>
    </row>
    <row r="816" spans="18:25" x14ac:dyDescent="0.35">
      <c r="R816" s="19" t="str">
        <f t="shared" si="18"/>
        <v/>
      </c>
      <c r="S816" s="19" t="str">
        <f>IF(M816="","",IF(AND(M816&lt;&gt;'Tabelas auxiliares'!$B$241,M816&lt;&gt;'Tabelas auxiliares'!$B$242,M816&lt;&gt;'Tabelas auxiliares'!$C$241,M816&lt;&gt;'Tabelas auxiliares'!$C$242,M816&lt;&gt;'Tabelas auxiliares'!$D$241,M816&lt;&gt;'Tabelas auxiliares'!$D$242),"FOLHA DE PESSOAL",IF(R816='Tabelas auxiliares'!$A$242,"CUSTEIO",IF(R816='Tabelas auxiliares'!$A$241,"INVESTIMENTO","ERRO - VERIFICAR"))))</f>
        <v/>
      </c>
      <c r="T816" s="30" t="str">
        <f t="shared" si="19"/>
        <v/>
      </c>
      <c r="U816" s="37"/>
      <c r="V816" s="37"/>
      <c r="W816" s="37"/>
      <c r="X816" s="37"/>
      <c r="Y816" s="37"/>
    </row>
    <row r="817" spans="18:25" x14ac:dyDescent="0.35">
      <c r="R817" s="19" t="str">
        <f t="shared" si="18"/>
        <v/>
      </c>
      <c r="S817" s="19" t="str">
        <f>IF(M817="","",IF(AND(M817&lt;&gt;'Tabelas auxiliares'!$B$241,M817&lt;&gt;'Tabelas auxiliares'!$B$242,M817&lt;&gt;'Tabelas auxiliares'!$C$241,M817&lt;&gt;'Tabelas auxiliares'!$C$242,M817&lt;&gt;'Tabelas auxiliares'!$D$241,M817&lt;&gt;'Tabelas auxiliares'!$D$242),"FOLHA DE PESSOAL",IF(R817='Tabelas auxiliares'!$A$242,"CUSTEIO",IF(R817='Tabelas auxiliares'!$A$241,"INVESTIMENTO","ERRO - VERIFICAR"))))</f>
        <v/>
      </c>
      <c r="T817" s="30" t="str">
        <f t="shared" si="19"/>
        <v/>
      </c>
      <c r="U817" s="37"/>
      <c r="V817" s="37"/>
      <c r="W817" s="37"/>
      <c r="X817" s="37"/>
      <c r="Y817" s="37"/>
    </row>
    <row r="818" spans="18:25" x14ac:dyDescent="0.35">
      <c r="R818" s="19" t="str">
        <f t="shared" si="18"/>
        <v/>
      </c>
      <c r="S818" s="19" t="str">
        <f>IF(M818="","",IF(AND(M818&lt;&gt;'Tabelas auxiliares'!$B$241,M818&lt;&gt;'Tabelas auxiliares'!$B$242,M818&lt;&gt;'Tabelas auxiliares'!$C$241,M818&lt;&gt;'Tabelas auxiliares'!$C$242,M818&lt;&gt;'Tabelas auxiliares'!$D$241,M818&lt;&gt;'Tabelas auxiliares'!$D$242),"FOLHA DE PESSOAL",IF(R818='Tabelas auxiliares'!$A$242,"CUSTEIO",IF(R818='Tabelas auxiliares'!$A$241,"INVESTIMENTO","ERRO - VERIFICAR"))))</f>
        <v/>
      </c>
      <c r="T818" s="30" t="str">
        <f t="shared" si="19"/>
        <v/>
      </c>
      <c r="U818" s="37"/>
      <c r="V818" s="37"/>
      <c r="W818" s="37"/>
      <c r="X818" s="37"/>
      <c r="Y818" s="37"/>
    </row>
    <row r="819" spans="18:25" x14ac:dyDescent="0.35">
      <c r="R819" s="19" t="str">
        <f t="shared" si="18"/>
        <v/>
      </c>
      <c r="S819" s="19" t="str">
        <f>IF(M819="","",IF(AND(M819&lt;&gt;'Tabelas auxiliares'!$B$241,M819&lt;&gt;'Tabelas auxiliares'!$B$242,M819&lt;&gt;'Tabelas auxiliares'!$C$241,M819&lt;&gt;'Tabelas auxiliares'!$C$242,M819&lt;&gt;'Tabelas auxiliares'!$D$241,M819&lt;&gt;'Tabelas auxiliares'!$D$242),"FOLHA DE PESSOAL",IF(R819='Tabelas auxiliares'!$A$242,"CUSTEIO",IF(R819='Tabelas auxiliares'!$A$241,"INVESTIMENTO","ERRO - VERIFICAR"))))</f>
        <v/>
      </c>
      <c r="T819" s="30" t="str">
        <f t="shared" si="19"/>
        <v/>
      </c>
      <c r="U819" s="37"/>
      <c r="V819" s="37"/>
      <c r="W819" s="37"/>
      <c r="X819" s="37"/>
      <c r="Y819" s="37"/>
    </row>
    <row r="820" spans="18:25" x14ac:dyDescent="0.35">
      <c r="R820" s="19" t="str">
        <f t="shared" si="18"/>
        <v/>
      </c>
      <c r="S820" s="19" t="str">
        <f>IF(M820="","",IF(AND(M820&lt;&gt;'Tabelas auxiliares'!$B$241,M820&lt;&gt;'Tabelas auxiliares'!$B$242,M820&lt;&gt;'Tabelas auxiliares'!$C$241,M820&lt;&gt;'Tabelas auxiliares'!$C$242,M820&lt;&gt;'Tabelas auxiliares'!$D$241,M820&lt;&gt;'Tabelas auxiliares'!$D$242),"FOLHA DE PESSOAL",IF(R820='Tabelas auxiliares'!$A$242,"CUSTEIO",IF(R820='Tabelas auxiliares'!$A$241,"INVESTIMENTO","ERRO - VERIFICAR"))))</f>
        <v/>
      </c>
      <c r="T820" s="30" t="str">
        <f t="shared" si="19"/>
        <v/>
      </c>
      <c r="U820" s="37"/>
      <c r="V820" s="37"/>
      <c r="W820" s="37"/>
      <c r="X820" s="37"/>
      <c r="Y820" s="37"/>
    </row>
    <row r="821" spans="18:25" x14ac:dyDescent="0.35">
      <c r="R821" s="19" t="str">
        <f t="shared" si="18"/>
        <v/>
      </c>
      <c r="S821" s="19" t="str">
        <f>IF(M821="","",IF(AND(M821&lt;&gt;'Tabelas auxiliares'!$B$241,M821&lt;&gt;'Tabelas auxiliares'!$B$242,M821&lt;&gt;'Tabelas auxiliares'!$C$241,M821&lt;&gt;'Tabelas auxiliares'!$C$242,M821&lt;&gt;'Tabelas auxiliares'!$D$241,M821&lt;&gt;'Tabelas auxiliares'!$D$242),"FOLHA DE PESSOAL",IF(R821='Tabelas auxiliares'!$A$242,"CUSTEIO",IF(R821='Tabelas auxiliares'!$A$241,"INVESTIMENTO","ERRO - VERIFICAR"))))</f>
        <v/>
      </c>
      <c r="T821" s="30" t="str">
        <f t="shared" si="19"/>
        <v/>
      </c>
      <c r="U821" s="37"/>
      <c r="V821" s="37"/>
      <c r="W821" s="37"/>
      <c r="X821" s="37"/>
      <c r="Y821" s="37"/>
    </row>
    <row r="822" spans="18:25" x14ac:dyDescent="0.35">
      <c r="R822" s="19" t="str">
        <f t="shared" si="18"/>
        <v/>
      </c>
      <c r="S822" s="19" t="str">
        <f>IF(M822="","",IF(AND(M822&lt;&gt;'Tabelas auxiliares'!$B$241,M822&lt;&gt;'Tabelas auxiliares'!$B$242,M822&lt;&gt;'Tabelas auxiliares'!$C$241,M822&lt;&gt;'Tabelas auxiliares'!$C$242,M822&lt;&gt;'Tabelas auxiliares'!$D$241,M822&lt;&gt;'Tabelas auxiliares'!$D$242),"FOLHA DE PESSOAL",IF(R822='Tabelas auxiliares'!$A$242,"CUSTEIO",IF(R822='Tabelas auxiliares'!$A$241,"INVESTIMENTO","ERRO - VERIFICAR"))))</f>
        <v/>
      </c>
      <c r="T822" s="30" t="str">
        <f t="shared" si="19"/>
        <v/>
      </c>
      <c r="U822" s="37"/>
      <c r="V822" s="37"/>
      <c r="W822" s="37"/>
      <c r="X822" s="37"/>
      <c r="Y822" s="37"/>
    </row>
    <row r="823" spans="18:25" x14ac:dyDescent="0.35">
      <c r="R823" s="19" t="str">
        <f t="shared" si="18"/>
        <v/>
      </c>
      <c r="S823" s="19" t="str">
        <f>IF(M823="","",IF(AND(M823&lt;&gt;'Tabelas auxiliares'!$B$241,M823&lt;&gt;'Tabelas auxiliares'!$B$242,M823&lt;&gt;'Tabelas auxiliares'!$C$241,M823&lt;&gt;'Tabelas auxiliares'!$C$242,M823&lt;&gt;'Tabelas auxiliares'!$D$241,M823&lt;&gt;'Tabelas auxiliares'!$D$242),"FOLHA DE PESSOAL",IF(R823='Tabelas auxiliares'!$A$242,"CUSTEIO",IF(R823='Tabelas auxiliares'!$A$241,"INVESTIMENTO","ERRO - VERIFICAR"))))</f>
        <v/>
      </c>
      <c r="T823" s="30" t="str">
        <f t="shared" si="19"/>
        <v/>
      </c>
      <c r="U823" s="37"/>
      <c r="V823" s="37"/>
      <c r="W823" s="37"/>
      <c r="X823" s="37"/>
      <c r="Y823" s="37"/>
    </row>
    <row r="824" spans="18:25" x14ac:dyDescent="0.35">
      <c r="R824" s="19" t="str">
        <f t="shared" si="18"/>
        <v/>
      </c>
      <c r="S824" s="19" t="str">
        <f>IF(M824="","",IF(AND(M824&lt;&gt;'Tabelas auxiliares'!$B$241,M824&lt;&gt;'Tabelas auxiliares'!$B$242,M824&lt;&gt;'Tabelas auxiliares'!$C$241,M824&lt;&gt;'Tabelas auxiliares'!$C$242,M824&lt;&gt;'Tabelas auxiliares'!$D$241,M824&lt;&gt;'Tabelas auxiliares'!$D$242),"FOLHA DE PESSOAL",IF(R824='Tabelas auxiliares'!$A$242,"CUSTEIO",IF(R824='Tabelas auxiliares'!$A$241,"INVESTIMENTO","ERRO - VERIFICAR"))))</f>
        <v/>
      </c>
      <c r="T824" s="30" t="str">
        <f t="shared" si="19"/>
        <v/>
      </c>
      <c r="U824" s="37"/>
      <c r="V824" s="37"/>
      <c r="W824" s="37"/>
      <c r="X824" s="37"/>
      <c r="Y824" s="37"/>
    </row>
    <row r="825" spans="18:25" x14ac:dyDescent="0.35">
      <c r="R825" s="19" t="str">
        <f t="shared" si="18"/>
        <v/>
      </c>
      <c r="S825" s="19" t="str">
        <f>IF(M825="","",IF(AND(M825&lt;&gt;'Tabelas auxiliares'!$B$241,M825&lt;&gt;'Tabelas auxiliares'!$B$242,M825&lt;&gt;'Tabelas auxiliares'!$C$241,M825&lt;&gt;'Tabelas auxiliares'!$C$242,M825&lt;&gt;'Tabelas auxiliares'!$D$241,M825&lt;&gt;'Tabelas auxiliares'!$D$242),"FOLHA DE PESSOAL",IF(R825='Tabelas auxiliares'!$A$242,"CUSTEIO",IF(R825='Tabelas auxiliares'!$A$241,"INVESTIMENTO","ERRO - VERIFICAR"))))</f>
        <v/>
      </c>
      <c r="T825" s="30" t="str">
        <f t="shared" si="19"/>
        <v/>
      </c>
      <c r="U825" s="37"/>
      <c r="V825" s="37"/>
      <c r="W825" s="37"/>
      <c r="X825" s="37"/>
      <c r="Y825" s="37"/>
    </row>
    <row r="826" spans="18:25" x14ac:dyDescent="0.35">
      <c r="R826" s="19" t="str">
        <f t="shared" si="18"/>
        <v/>
      </c>
      <c r="S826" s="19" t="str">
        <f>IF(M826="","",IF(AND(M826&lt;&gt;'Tabelas auxiliares'!$B$241,M826&lt;&gt;'Tabelas auxiliares'!$B$242,M826&lt;&gt;'Tabelas auxiliares'!$C$241,M826&lt;&gt;'Tabelas auxiliares'!$C$242,M826&lt;&gt;'Tabelas auxiliares'!$D$241,M826&lt;&gt;'Tabelas auxiliares'!$D$242),"FOLHA DE PESSOAL",IF(R826='Tabelas auxiliares'!$A$242,"CUSTEIO",IF(R826='Tabelas auxiliares'!$A$241,"INVESTIMENTO","ERRO - VERIFICAR"))))</f>
        <v/>
      </c>
      <c r="T826" s="30" t="str">
        <f t="shared" si="19"/>
        <v/>
      </c>
      <c r="U826" s="37"/>
      <c r="V826" s="37"/>
      <c r="W826" s="37"/>
      <c r="X826" s="37"/>
      <c r="Y826" s="37"/>
    </row>
    <row r="827" spans="18:25" x14ac:dyDescent="0.35">
      <c r="R827" s="19" t="str">
        <f t="shared" si="18"/>
        <v/>
      </c>
      <c r="S827" s="19" t="str">
        <f>IF(M827="","",IF(AND(M827&lt;&gt;'Tabelas auxiliares'!$B$241,M827&lt;&gt;'Tabelas auxiliares'!$B$242,M827&lt;&gt;'Tabelas auxiliares'!$C$241,M827&lt;&gt;'Tabelas auxiliares'!$C$242,M827&lt;&gt;'Tabelas auxiliares'!$D$241,M827&lt;&gt;'Tabelas auxiliares'!$D$242),"FOLHA DE PESSOAL",IF(R827='Tabelas auxiliares'!$A$242,"CUSTEIO",IF(R827='Tabelas auxiliares'!$A$241,"INVESTIMENTO","ERRO - VERIFICAR"))))</f>
        <v/>
      </c>
      <c r="T827" s="30" t="str">
        <f t="shared" si="19"/>
        <v/>
      </c>
      <c r="U827" s="37"/>
      <c r="V827" s="37"/>
      <c r="W827" s="37"/>
      <c r="X827" s="37"/>
      <c r="Y827" s="37"/>
    </row>
    <row r="828" spans="18:25" x14ac:dyDescent="0.35">
      <c r="R828" s="19" t="str">
        <f t="shared" si="18"/>
        <v/>
      </c>
      <c r="S828" s="19" t="str">
        <f>IF(M828="","",IF(AND(M828&lt;&gt;'Tabelas auxiliares'!$B$241,M828&lt;&gt;'Tabelas auxiliares'!$B$242,M828&lt;&gt;'Tabelas auxiliares'!$C$241,M828&lt;&gt;'Tabelas auxiliares'!$C$242,M828&lt;&gt;'Tabelas auxiliares'!$D$241,M828&lt;&gt;'Tabelas auxiliares'!$D$242),"FOLHA DE PESSOAL",IF(R828='Tabelas auxiliares'!$A$242,"CUSTEIO",IF(R828='Tabelas auxiliares'!$A$241,"INVESTIMENTO","ERRO - VERIFICAR"))))</f>
        <v/>
      </c>
      <c r="T828" s="30" t="str">
        <f t="shared" si="19"/>
        <v/>
      </c>
      <c r="U828" s="37"/>
      <c r="V828" s="37"/>
      <c r="W828" s="37"/>
      <c r="X828" s="37"/>
      <c r="Y828" s="37"/>
    </row>
    <row r="829" spans="18:25" x14ac:dyDescent="0.35">
      <c r="R829" s="19" t="str">
        <f t="shared" si="18"/>
        <v/>
      </c>
      <c r="S829" s="19" t="str">
        <f>IF(M829="","",IF(AND(M829&lt;&gt;'Tabelas auxiliares'!$B$241,M829&lt;&gt;'Tabelas auxiliares'!$B$242,M829&lt;&gt;'Tabelas auxiliares'!$C$241,M829&lt;&gt;'Tabelas auxiliares'!$C$242,M829&lt;&gt;'Tabelas auxiliares'!$D$241,M829&lt;&gt;'Tabelas auxiliares'!$D$242),"FOLHA DE PESSOAL",IF(R829='Tabelas auxiliares'!$A$242,"CUSTEIO",IF(R829='Tabelas auxiliares'!$A$241,"INVESTIMENTO","ERRO - VERIFICAR"))))</f>
        <v/>
      </c>
      <c r="T829" s="30" t="str">
        <f t="shared" si="19"/>
        <v/>
      </c>
      <c r="U829" s="37"/>
      <c r="V829" s="37"/>
      <c r="W829" s="37"/>
      <c r="X829" s="37"/>
      <c r="Y829" s="37"/>
    </row>
    <row r="830" spans="18:25" x14ac:dyDescent="0.35">
      <c r="R830" s="19" t="str">
        <f t="shared" si="18"/>
        <v/>
      </c>
      <c r="S830" s="19" t="str">
        <f>IF(M830="","",IF(AND(M830&lt;&gt;'Tabelas auxiliares'!$B$241,M830&lt;&gt;'Tabelas auxiliares'!$B$242,M830&lt;&gt;'Tabelas auxiliares'!$C$241,M830&lt;&gt;'Tabelas auxiliares'!$C$242,M830&lt;&gt;'Tabelas auxiliares'!$D$241,M830&lt;&gt;'Tabelas auxiliares'!$D$242),"FOLHA DE PESSOAL",IF(R830='Tabelas auxiliares'!$A$242,"CUSTEIO",IF(R830='Tabelas auxiliares'!$A$241,"INVESTIMENTO","ERRO - VERIFICAR"))))</f>
        <v/>
      </c>
      <c r="T830" s="30" t="str">
        <f t="shared" si="19"/>
        <v/>
      </c>
      <c r="U830" s="37"/>
      <c r="V830" s="37"/>
      <c r="W830" s="37"/>
      <c r="X830" s="37"/>
      <c r="Y830" s="37"/>
    </row>
    <row r="831" spans="18:25" x14ac:dyDescent="0.35">
      <c r="R831" s="19" t="str">
        <f t="shared" si="18"/>
        <v/>
      </c>
      <c r="S831" s="19" t="str">
        <f>IF(M831="","",IF(AND(M831&lt;&gt;'Tabelas auxiliares'!$B$241,M831&lt;&gt;'Tabelas auxiliares'!$B$242,M831&lt;&gt;'Tabelas auxiliares'!$C$241,M831&lt;&gt;'Tabelas auxiliares'!$C$242,M831&lt;&gt;'Tabelas auxiliares'!$D$241,M831&lt;&gt;'Tabelas auxiliares'!$D$242),"FOLHA DE PESSOAL",IF(R831='Tabelas auxiliares'!$A$242,"CUSTEIO",IF(R831='Tabelas auxiliares'!$A$241,"INVESTIMENTO","ERRO - VERIFICAR"))))</f>
        <v/>
      </c>
      <c r="T831" s="30" t="str">
        <f t="shared" si="19"/>
        <v/>
      </c>
      <c r="U831" s="37"/>
      <c r="V831" s="37"/>
      <c r="W831" s="37"/>
      <c r="X831" s="37"/>
      <c r="Y831" s="37"/>
    </row>
    <row r="832" spans="18:25" x14ac:dyDescent="0.35">
      <c r="R832" s="19" t="str">
        <f t="shared" si="18"/>
        <v/>
      </c>
      <c r="S832" s="19" t="str">
        <f>IF(M832="","",IF(AND(M832&lt;&gt;'Tabelas auxiliares'!$B$241,M832&lt;&gt;'Tabelas auxiliares'!$B$242,M832&lt;&gt;'Tabelas auxiliares'!$C$241,M832&lt;&gt;'Tabelas auxiliares'!$C$242,M832&lt;&gt;'Tabelas auxiliares'!$D$241,M832&lt;&gt;'Tabelas auxiliares'!$D$242),"FOLHA DE PESSOAL",IF(R832='Tabelas auxiliares'!$A$242,"CUSTEIO",IF(R832='Tabelas auxiliares'!$A$241,"INVESTIMENTO","ERRO - VERIFICAR"))))</f>
        <v/>
      </c>
      <c r="T832" s="30" t="str">
        <f t="shared" si="19"/>
        <v/>
      </c>
      <c r="U832" s="37"/>
      <c r="V832" s="37"/>
      <c r="W832" s="37"/>
      <c r="X832" s="37"/>
      <c r="Y832" s="37"/>
    </row>
    <row r="833" spans="18:25" x14ac:dyDescent="0.35">
      <c r="R833" s="19" t="str">
        <f t="shared" si="18"/>
        <v/>
      </c>
      <c r="S833" s="19" t="str">
        <f>IF(M833="","",IF(AND(M833&lt;&gt;'Tabelas auxiliares'!$B$241,M833&lt;&gt;'Tabelas auxiliares'!$B$242,M833&lt;&gt;'Tabelas auxiliares'!$C$241,M833&lt;&gt;'Tabelas auxiliares'!$C$242,M833&lt;&gt;'Tabelas auxiliares'!$D$241,M833&lt;&gt;'Tabelas auxiliares'!$D$242),"FOLHA DE PESSOAL",IF(R833='Tabelas auxiliares'!$A$242,"CUSTEIO",IF(R833='Tabelas auxiliares'!$A$241,"INVESTIMENTO","ERRO - VERIFICAR"))))</f>
        <v/>
      </c>
      <c r="T833" s="30" t="str">
        <f t="shared" si="19"/>
        <v/>
      </c>
      <c r="U833" s="37"/>
      <c r="V833" s="37"/>
      <c r="W833" s="37"/>
      <c r="X833" s="37"/>
      <c r="Y833" s="37"/>
    </row>
    <row r="834" spans="18:25" x14ac:dyDescent="0.35">
      <c r="R834" s="19" t="str">
        <f t="shared" si="18"/>
        <v/>
      </c>
      <c r="S834" s="19" t="str">
        <f>IF(M834="","",IF(AND(M834&lt;&gt;'Tabelas auxiliares'!$B$241,M834&lt;&gt;'Tabelas auxiliares'!$B$242,M834&lt;&gt;'Tabelas auxiliares'!$C$241,M834&lt;&gt;'Tabelas auxiliares'!$C$242,M834&lt;&gt;'Tabelas auxiliares'!$D$241,M834&lt;&gt;'Tabelas auxiliares'!$D$242),"FOLHA DE PESSOAL",IF(R834='Tabelas auxiliares'!$A$242,"CUSTEIO",IF(R834='Tabelas auxiliares'!$A$241,"INVESTIMENTO","ERRO - VERIFICAR"))))</f>
        <v/>
      </c>
      <c r="T834" s="30" t="str">
        <f t="shared" si="19"/>
        <v/>
      </c>
      <c r="U834" s="37"/>
      <c r="V834" s="37"/>
      <c r="W834" s="37"/>
      <c r="X834" s="37"/>
      <c r="Y834" s="37"/>
    </row>
    <row r="835" spans="18:25" x14ac:dyDescent="0.35">
      <c r="R835" s="19" t="str">
        <f t="shared" si="18"/>
        <v/>
      </c>
      <c r="S835" s="19" t="str">
        <f>IF(M835="","",IF(AND(M835&lt;&gt;'Tabelas auxiliares'!$B$241,M835&lt;&gt;'Tabelas auxiliares'!$B$242,M835&lt;&gt;'Tabelas auxiliares'!$C$241,M835&lt;&gt;'Tabelas auxiliares'!$C$242,M835&lt;&gt;'Tabelas auxiliares'!$D$241,M835&lt;&gt;'Tabelas auxiliares'!$D$242),"FOLHA DE PESSOAL",IF(R835='Tabelas auxiliares'!$A$242,"CUSTEIO",IF(R835='Tabelas auxiliares'!$A$241,"INVESTIMENTO","ERRO - VERIFICAR"))))</f>
        <v/>
      </c>
      <c r="T835" s="30" t="str">
        <f t="shared" si="19"/>
        <v/>
      </c>
      <c r="U835" s="37"/>
      <c r="V835" s="37"/>
      <c r="W835" s="37"/>
      <c r="X835" s="37"/>
      <c r="Y835" s="37"/>
    </row>
    <row r="836" spans="18:25" x14ac:dyDescent="0.35">
      <c r="R836" s="19" t="str">
        <f t="shared" ref="R836:R899" si="20">LEFT(O836,1)</f>
        <v/>
      </c>
      <c r="S836" s="19" t="str">
        <f>IF(M836="","",IF(AND(M836&lt;&gt;'Tabelas auxiliares'!$B$241,M836&lt;&gt;'Tabelas auxiliares'!$B$242,M836&lt;&gt;'Tabelas auxiliares'!$C$241,M836&lt;&gt;'Tabelas auxiliares'!$C$242,M836&lt;&gt;'Tabelas auxiliares'!$D$241,M836&lt;&gt;'Tabelas auxiliares'!$D$242),"FOLHA DE PESSOAL",IF(R836='Tabelas auxiliares'!$A$242,"CUSTEIO",IF(R836='Tabelas auxiliares'!$A$241,"INVESTIMENTO","ERRO - VERIFICAR"))))</f>
        <v/>
      </c>
      <c r="T836" s="30" t="str">
        <f t="shared" ref="T836:T899" si="21">IF(SUM(U836:Y836)=0,"",SUM(U836:Y836))</f>
        <v/>
      </c>
      <c r="U836" s="37"/>
      <c r="V836" s="37"/>
      <c r="W836" s="37"/>
      <c r="X836" s="37"/>
      <c r="Y836" s="37"/>
    </row>
    <row r="837" spans="18:25" x14ac:dyDescent="0.35">
      <c r="R837" s="19" t="str">
        <f t="shared" si="20"/>
        <v/>
      </c>
      <c r="S837" s="19" t="str">
        <f>IF(M837="","",IF(AND(M837&lt;&gt;'Tabelas auxiliares'!$B$241,M837&lt;&gt;'Tabelas auxiliares'!$B$242,M837&lt;&gt;'Tabelas auxiliares'!$C$241,M837&lt;&gt;'Tabelas auxiliares'!$C$242,M837&lt;&gt;'Tabelas auxiliares'!$D$241,M837&lt;&gt;'Tabelas auxiliares'!$D$242),"FOLHA DE PESSOAL",IF(R837='Tabelas auxiliares'!$A$242,"CUSTEIO",IF(R837='Tabelas auxiliares'!$A$241,"INVESTIMENTO","ERRO - VERIFICAR"))))</f>
        <v/>
      </c>
      <c r="T837" s="30" t="str">
        <f t="shared" si="21"/>
        <v/>
      </c>
      <c r="U837" s="37"/>
      <c r="V837" s="37"/>
      <c r="W837" s="37"/>
      <c r="X837" s="37"/>
      <c r="Y837" s="37"/>
    </row>
    <row r="838" spans="18:25" x14ac:dyDescent="0.35">
      <c r="R838" s="19" t="str">
        <f t="shared" si="20"/>
        <v/>
      </c>
      <c r="S838" s="19" t="str">
        <f>IF(M838="","",IF(AND(M838&lt;&gt;'Tabelas auxiliares'!$B$241,M838&lt;&gt;'Tabelas auxiliares'!$B$242,M838&lt;&gt;'Tabelas auxiliares'!$C$241,M838&lt;&gt;'Tabelas auxiliares'!$C$242,M838&lt;&gt;'Tabelas auxiliares'!$D$241,M838&lt;&gt;'Tabelas auxiliares'!$D$242),"FOLHA DE PESSOAL",IF(R838='Tabelas auxiliares'!$A$242,"CUSTEIO",IF(R838='Tabelas auxiliares'!$A$241,"INVESTIMENTO","ERRO - VERIFICAR"))))</f>
        <v/>
      </c>
      <c r="T838" s="30" t="str">
        <f t="shared" si="21"/>
        <v/>
      </c>
      <c r="U838" s="37"/>
      <c r="V838" s="37"/>
      <c r="W838" s="37"/>
      <c r="X838" s="37"/>
      <c r="Y838" s="37"/>
    </row>
    <row r="839" spans="18:25" x14ac:dyDescent="0.35">
      <c r="R839" s="19" t="str">
        <f t="shared" si="20"/>
        <v/>
      </c>
      <c r="S839" s="19" t="str">
        <f>IF(M839="","",IF(AND(M839&lt;&gt;'Tabelas auxiliares'!$B$241,M839&lt;&gt;'Tabelas auxiliares'!$B$242,M839&lt;&gt;'Tabelas auxiliares'!$C$241,M839&lt;&gt;'Tabelas auxiliares'!$C$242,M839&lt;&gt;'Tabelas auxiliares'!$D$241,M839&lt;&gt;'Tabelas auxiliares'!$D$242),"FOLHA DE PESSOAL",IF(R839='Tabelas auxiliares'!$A$242,"CUSTEIO",IF(R839='Tabelas auxiliares'!$A$241,"INVESTIMENTO","ERRO - VERIFICAR"))))</f>
        <v/>
      </c>
      <c r="T839" s="30" t="str">
        <f t="shared" si="21"/>
        <v/>
      </c>
      <c r="U839" s="37"/>
      <c r="V839" s="37"/>
      <c r="W839" s="37"/>
      <c r="X839" s="37"/>
      <c r="Y839" s="37"/>
    </row>
    <row r="840" spans="18:25" x14ac:dyDescent="0.35">
      <c r="R840" s="19" t="str">
        <f t="shared" si="20"/>
        <v/>
      </c>
      <c r="S840" s="19" t="str">
        <f>IF(M840="","",IF(AND(M840&lt;&gt;'Tabelas auxiliares'!$B$241,M840&lt;&gt;'Tabelas auxiliares'!$B$242,M840&lt;&gt;'Tabelas auxiliares'!$C$241,M840&lt;&gt;'Tabelas auxiliares'!$C$242,M840&lt;&gt;'Tabelas auxiliares'!$D$241,M840&lt;&gt;'Tabelas auxiliares'!$D$242),"FOLHA DE PESSOAL",IF(R840='Tabelas auxiliares'!$A$242,"CUSTEIO",IF(R840='Tabelas auxiliares'!$A$241,"INVESTIMENTO","ERRO - VERIFICAR"))))</f>
        <v/>
      </c>
      <c r="T840" s="30" t="str">
        <f t="shared" si="21"/>
        <v/>
      </c>
      <c r="U840" s="37"/>
      <c r="V840" s="37"/>
      <c r="W840" s="37"/>
      <c r="X840" s="37"/>
      <c r="Y840" s="37"/>
    </row>
    <row r="841" spans="18:25" x14ac:dyDescent="0.35">
      <c r="R841" s="19" t="str">
        <f t="shared" si="20"/>
        <v/>
      </c>
      <c r="S841" s="19" t="str">
        <f>IF(M841="","",IF(AND(M841&lt;&gt;'Tabelas auxiliares'!$B$241,M841&lt;&gt;'Tabelas auxiliares'!$B$242,M841&lt;&gt;'Tabelas auxiliares'!$C$241,M841&lt;&gt;'Tabelas auxiliares'!$C$242,M841&lt;&gt;'Tabelas auxiliares'!$D$241,M841&lt;&gt;'Tabelas auxiliares'!$D$242),"FOLHA DE PESSOAL",IF(R841='Tabelas auxiliares'!$A$242,"CUSTEIO",IF(R841='Tabelas auxiliares'!$A$241,"INVESTIMENTO","ERRO - VERIFICAR"))))</f>
        <v/>
      </c>
      <c r="T841" s="30" t="str">
        <f t="shared" si="21"/>
        <v/>
      </c>
      <c r="U841" s="37"/>
      <c r="V841" s="37"/>
      <c r="W841" s="37"/>
      <c r="X841" s="37"/>
      <c r="Y841" s="37"/>
    </row>
    <row r="842" spans="18:25" x14ac:dyDescent="0.35">
      <c r="R842" s="19" t="str">
        <f t="shared" si="20"/>
        <v/>
      </c>
      <c r="S842" s="19" t="str">
        <f>IF(M842="","",IF(AND(M842&lt;&gt;'Tabelas auxiliares'!$B$241,M842&lt;&gt;'Tabelas auxiliares'!$B$242,M842&lt;&gt;'Tabelas auxiliares'!$C$241,M842&lt;&gt;'Tabelas auxiliares'!$C$242,M842&lt;&gt;'Tabelas auxiliares'!$D$241,M842&lt;&gt;'Tabelas auxiliares'!$D$242),"FOLHA DE PESSOAL",IF(R842='Tabelas auxiliares'!$A$242,"CUSTEIO",IF(R842='Tabelas auxiliares'!$A$241,"INVESTIMENTO","ERRO - VERIFICAR"))))</f>
        <v/>
      </c>
      <c r="T842" s="30" t="str">
        <f t="shared" si="21"/>
        <v/>
      </c>
      <c r="U842" s="37"/>
      <c r="V842" s="37"/>
      <c r="W842" s="37"/>
      <c r="X842" s="37"/>
      <c r="Y842" s="37"/>
    </row>
    <row r="843" spans="18:25" x14ac:dyDescent="0.35">
      <c r="R843" s="19" t="str">
        <f t="shared" si="20"/>
        <v/>
      </c>
      <c r="S843" s="19" t="str">
        <f>IF(M843="","",IF(AND(M843&lt;&gt;'Tabelas auxiliares'!$B$241,M843&lt;&gt;'Tabelas auxiliares'!$B$242,M843&lt;&gt;'Tabelas auxiliares'!$C$241,M843&lt;&gt;'Tabelas auxiliares'!$C$242,M843&lt;&gt;'Tabelas auxiliares'!$D$241,M843&lt;&gt;'Tabelas auxiliares'!$D$242),"FOLHA DE PESSOAL",IF(R843='Tabelas auxiliares'!$A$242,"CUSTEIO",IF(R843='Tabelas auxiliares'!$A$241,"INVESTIMENTO","ERRO - VERIFICAR"))))</f>
        <v/>
      </c>
      <c r="T843" s="30" t="str">
        <f t="shared" si="21"/>
        <v/>
      </c>
      <c r="U843" s="37"/>
      <c r="V843" s="37"/>
      <c r="W843" s="37"/>
      <c r="X843" s="37"/>
      <c r="Y843" s="37"/>
    </row>
    <row r="844" spans="18:25" x14ac:dyDescent="0.35">
      <c r="R844" s="19" t="str">
        <f t="shared" si="20"/>
        <v/>
      </c>
      <c r="S844" s="19" t="str">
        <f>IF(M844="","",IF(AND(M844&lt;&gt;'Tabelas auxiliares'!$B$241,M844&lt;&gt;'Tabelas auxiliares'!$B$242,M844&lt;&gt;'Tabelas auxiliares'!$C$241,M844&lt;&gt;'Tabelas auxiliares'!$C$242,M844&lt;&gt;'Tabelas auxiliares'!$D$241,M844&lt;&gt;'Tabelas auxiliares'!$D$242),"FOLHA DE PESSOAL",IF(R844='Tabelas auxiliares'!$A$242,"CUSTEIO",IF(R844='Tabelas auxiliares'!$A$241,"INVESTIMENTO","ERRO - VERIFICAR"))))</f>
        <v/>
      </c>
      <c r="T844" s="30" t="str">
        <f t="shared" si="21"/>
        <v/>
      </c>
      <c r="U844" s="37"/>
      <c r="V844" s="37"/>
      <c r="W844" s="37"/>
      <c r="X844" s="37"/>
      <c r="Y844" s="37"/>
    </row>
    <row r="845" spans="18:25" x14ac:dyDescent="0.35">
      <c r="R845" s="19" t="str">
        <f t="shared" si="20"/>
        <v/>
      </c>
      <c r="S845" s="19" t="str">
        <f>IF(M845="","",IF(AND(M845&lt;&gt;'Tabelas auxiliares'!$B$241,M845&lt;&gt;'Tabelas auxiliares'!$B$242,M845&lt;&gt;'Tabelas auxiliares'!$C$241,M845&lt;&gt;'Tabelas auxiliares'!$C$242,M845&lt;&gt;'Tabelas auxiliares'!$D$241,M845&lt;&gt;'Tabelas auxiliares'!$D$242),"FOLHA DE PESSOAL",IF(R845='Tabelas auxiliares'!$A$242,"CUSTEIO",IF(R845='Tabelas auxiliares'!$A$241,"INVESTIMENTO","ERRO - VERIFICAR"))))</f>
        <v/>
      </c>
      <c r="T845" s="30" t="str">
        <f t="shared" si="21"/>
        <v/>
      </c>
      <c r="U845" s="37"/>
      <c r="V845" s="37"/>
      <c r="W845" s="37"/>
      <c r="X845" s="37"/>
      <c r="Y845" s="37"/>
    </row>
    <row r="846" spans="18:25" x14ac:dyDescent="0.35">
      <c r="R846" s="19" t="str">
        <f t="shared" si="20"/>
        <v/>
      </c>
      <c r="S846" s="19" t="str">
        <f>IF(M846="","",IF(AND(M846&lt;&gt;'Tabelas auxiliares'!$B$241,M846&lt;&gt;'Tabelas auxiliares'!$B$242,M846&lt;&gt;'Tabelas auxiliares'!$C$241,M846&lt;&gt;'Tabelas auxiliares'!$C$242,M846&lt;&gt;'Tabelas auxiliares'!$D$241,M846&lt;&gt;'Tabelas auxiliares'!$D$242),"FOLHA DE PESSOAL",IF(R846='Tabelas auxiliares'!$A$242,"CUSTEIO",IF(R846='Tabelas auxiliares'!$A$241,"INVESTIMENTO","ERRO - VERIFICAR"))))</f>
        <v/>
      </c>
      <c r="T846" s="30" t="str">
        <f t="shared" si="21"/>
        <v/>
      </c>
      <c r="U846" s="37"/>
      <c r="V846" s="37"/>
      <c r="W846" s="37"/>
      <c r="X846" s="37"/>
      <c r="Y846" s="37"/>
    </row>
    <row r="847" spans="18:25" x14ac:dyDescent="0.35">
      <c r="R847" s="19" t="str">
        <f t="shared" si="20"/>
        <v/>
      </c>
      <c r="S847" s="19" t="str">
        <f>IF(M847="","",IF(AND(M847&lt;&gt;'Tabelas auxiliares'!$B$241,M847&lt;&gt;'Tabelas auxiliares'!$B$242,M847&lt;&gt;'Tabelas auxiliares'!$C$241,M847&lt;&gt;'Tabelas auxiliares'!$C$242,M847&lt;&gt;'Tabelas auxiliares'!$D$241,M847&lt;&gt;'Tabelas auxiliares'!$D$242),"FOLHA DE PESSOAL",IF(R847='Tabelas auxiliares'!$A$242,"CUSTEIO",IF(R847='Tabelas auxiliares'!$A$241,"INVESTIMENTO","ERRO - VERIFICAR"))))</f>
        <v/>
      </c>
      <c r="T847" s="30" t="str">
        <f t="shared" si="21"/>
        <v/>
      </c>
      <c r="U847" s="37"/>
      <c r="V847" s="37"/>
      <c r="W847" s="37"/>
      <c r="X847" s="37"/>
      <c r="Y847" s="37"/>
    </row>
    <row r="848" spans="18:25" x14ac:dyDescent="0.35">
      <c r="R848" s="19" t="str">
        <f t="shared" si="20"/>
        <v/>
      </c>
      <c r="S848" s="19" t="str">
        <f>IF(M848="","",IF(AND(M848&lt;&gt;'Tabelas auxiliares'!$B$241,M848&lt;&gt;'Tabelas auxiliares'!$B$242,M848&lt;&gt;'Tabelas auxiliares'!$C$241,M848&lt;&gt;'Tabelas auxiliares'!$C$242,M848&lt;&gt;'Tabelas auxiliares'!$D$241,M848&lt;&gt;'Tabelas auxiliares'!$D$242),"FOLHA DE PESSOAL",IF(R848='Tabelas auxiliares'!$A$242,"CUSTEIO",IF(R848='Tabelas auxiliares'!$A$241,"INVESTIMENTO","ERRO - VERIFICAR"))))</f>
        <v/>
      </c>
      <c r="T848" s="30" t="str">
        <f t="shared" si="21"/>
        <v/>
      </c>
      <c r="U848" s="37"/>
      <c r="V848" s="37"/>
      <c r="W848" s="37"/>
      <c r="X848" s="37"/>
      <c r="Y848" s="37"/>
    </row>
    <row r="849" spans="18:25" x14ac:dyDescent="0.35">
      <c r="R849" s="19" t="str">
        <f t="shared" si="20"/>
        <v/>
      </c>
      <c r="S849" s="19" t="str">
        <f>IF(M849="","",IF(AND(M849&lt;&gt;'Tabelas auxiliares'!$B$241,M849&lt;&gt;'Tabelas auxiliares'!$B$242,M849&lt;&gt;'Tabelas auxiliares'!$C$241,M849&lt;&gt;'Tabelas auxiliares'!$C$242,M849&lt;&gt;'Tabelas auxiliares'!$D$241,M849&lt;&gt;'Tabelas auxiliares'!$D$242),"FOLHA DE PESSOAL",IF(R849='Tabelas auxiliares'!$A$242,"CUSTEIO",IF(R849='Tabelas auxiliares'!$A$241,"INVESTIMENTO","ERRO - VERIFICAR"))))</f>
        <v/>
      </c>
      <c r="T849" s="30" t="str">
        <f t="shared" si="21"/>
        <v/>
      </c>
      <c r="U849" s="37"/>
      <c r="V849" s="37"/>
      <c r="W849" s="37"/>
      <c r="X849" s="37"/>
      <c r="Y849" s="37"/>
    </row>
    <row r="850" spans="18:25" x14ac:dyDescent="0.35">
      <c r="R850" s="19" t="str">
        <f t="shared" si="20"/>
        <v/>
      </c>
      <c r="S850" s="19" t="str">
        <f>IF(M850="","",IF(AND(M850&lt;&gt;'Tabelas auxiliares'!$B$241,M850&lt;&gt;'Tabelas auxiliares'!$B$242,M850&lt;&gt;'Tabelas auxiliares'!$C$241,M850&lt;&gt;'Tabelas auxiliares'!$C$242,M850&lt;&gt;'Tabelas auxiliares'!$D$241,M850&lt;&gt;'Tabelas auxiliares'!$D$242),"FOLHA DE PESSOAL",IF(R850='Tabelas auxiliares'!$A$242,"CUSTEIO",IF(R850='Tabelas auxiliares'!$A$241,"INVESTIMENTO","ERRO - VERIFICAR"))))</f>
        <v/>
      </c>
      <c r="T850" s="30" t="str">
        <f t="shared" si="21"/>
        <v/>
      </c>
      <c r="U850" s="37"/>
      <c r="V850" s="37"/>
      <c r="W850" s="37"/>
      <c r="X850" s="37"/>
      <c r="Y850" s="37"/>
    </row>
    <row r="851" spans="18:25" x14ac:dyDescent="0.35">
      <c r="R851" s="19" t="str">
        <f t="shared" si="20"/>
        <v/>
      </c>
      <c r="S851" s="19" t="str">
        <f>IF(M851="","",IF(AND(M851&lt;&gt;'Tabelas auxiliares'!$B$241,M851&lt;&gt;'Tabelas auxiliares'!$B$242,M851&lt;&gt;'Tabelas auxiliares'!$C$241,M851&lt;&gt;'Tabelas auxiliares'!$C$242,M851&lt;&gt;'Tabelas auxiliares'!$D$241,M851&lt;&gt;'Tabelas auxiliares'!$D$242),"FOLHA DE PESSOAL",IF(R851='Tabelas auxiliares'!$A$242,"CUSTEIO",IF(R851='Tabelas auxiliares'!$A$241,"INVESTIMENTO","ERRO - VERIFICAR"))))</f>
        <v/>
      </c>
      <c r="T851" s="30" t="str">
        <f t="shared" si="21"/>
        <v/>
      </c>
      <c r="U851" s="37"/>
      <c r="V851" s="37"/>
      <c r="W851" s="37"/>
      <c r="X851" s="37"/>
      <c r="Y851" s="37"/>
    </row>
    <row r="852" spans="18:25" x14ac:dyDescent="0.35">
      <c r="R852" s="19" t="str">
        <f t="shared" si="20"/>
        <v/>
      </c>
      <c r="S852" s="19" t="str">
        <f>IF(M852="","",IF(AND(M852&lt;&gt;'Tabelas auxiliares'!$B$241,M852&lt;&gt;'Tabelas auxiliares'!$B$242,M852&lt;&gt;'Tabelas auxiliares'!$C$241,M852&lt;&gt;'Tabelas auxiliares'!$C$242,M852&lt;&gt;'Tabelas auxiliares'!$D$241,M852&lt;&gt;'Tabelas auxiliares'!$D$242),"FOLHA DE PESSOAL",IF(R852='Tabelas auxiliares'!$A$242,"CUSTEIO",IF(R852='Tabelas auxiliares'!$A$241,"INVESTIMENTO","ERRO - VERIFICAR"))))</f>
        <v/>
      </c>
      <c r="T852" s="30" t="str">
        <f t="shared" si="21"/>
        <v/>
      </c>
      <c r="U852" s="37"/>
      <c r="V852" s="37"/>
      <c r="W852" s="37"/>
      <c r="X852" s="37"/>
      <c r="Y852" s="37"/>
    </row>
    <row r="853" spans="18:25" x14ac:dyDescent="0.35">
      <c r="R853" s="19" t="str">
        <f t="shared" si="20"/>
        <v/>
      </c>
      <c r="S853" s="19" t="str">
        <f>IF(M853="","",IF(AND(M853&lt;&gt;'Tabelas auxiliares'!$B$241,M853&lt;&gt;'Tabelas auxiliares'!$B$242,M853&lt;&gt;'Tabelas auxiliares'!$C$241,M853&lt;&gt;'Tabelas auxiliares'!$C$242,M853&lt;&gt;'Tabelas auxiliares'!$D$241,M853&lt;&gt;'Tabelas auxiliares'!$D$242),"FOLHA DE PESSOAL",IF(R853='Tabelas auxiliares'!$A$242,"CUSTEIO",IF(R853='Tabelas auxiliares'!$A$241,"INVESTIMENTO","ERRO - VERIFICAR"))))</f>
        <v/>
      </c>
      <c r="T853" s="30" t="str">
        <f t="shared" si="21"/>
        <v/>
      </c>
      <c r="U853" s="37"/>
      <c r="V853" s="37"/>
      <c r="W853" s="37"/>
      <c r="X853" s="37"/>
      <c r="Y853" s="37"/>
    </row>
    <row r="854" spans="18:25" x14ac:dyDescent="0.35">
      <c r="R854" s="19" t="str">
        <f t="shared" si="20"/>
        <v/>
      </c>
      <c r="S854" s="19" t="str">
        <f>IF(M854="","",IF(AND(M854&lt;&gt;'Tabelas auxiliares'!$B$241,M854&lt;&gt;'Tabelas auxiliares'!$B$242,M854&lt;&gt;'Tabelas auxiliares'!$C$241,M854&lt;&gt;'Tabelas auxiliares'!$C$242,M854&lt;&gt;'Tabelas auxiliares'!$D$241,M854&lt;&gt;'Tabelas auxiliares'!$D$242),"FOLHA DE PESSOAL",IF(R854='Tabelas auxiliares'!$A$242,"CUSTEIO",IF(R854='Tabelas auxiliares'!$A$241,"INVESTIMENTO","ERRO - VERIFICAR"))))</f>
        <v/>
      </c>
      <c r="T854" s="30" t="str">
        <f t="shared" si="21"/>
        <v/>
      </c>
      <c r="U854" s="37"/>
      <c r="V854" s="37"/>
      <c r="W854" s="37"/>
      <c r="X854" s="37"/>
      <c r="Y854" s="37"/>
    </row>
    <row r="855" spans="18:25" x14ac:dyDescent="0.35">
      <c r="R855" s="19" t="str">
        <f t="shared" si="20"/>
        <v/>
      </c>
      <c r="S855" s="19" t="str">
        <f>IF(M855="","",IF(AND(M855&lt;&gt;'Tabelas auxiliares'!$B$241,M855&lt;&gt;'Tabelas auxiliares'!$B$242,M855&lt;&gt;'Tabelas auxiliares'!$C$241,M855&lt;&gt;'Tabelas auxiliares'!$C$242,M855&lt;&gt;'Tabelas auxiliares'!$D$241,M855&lt;&gt;'Tabelas auxiliares'!$D$242),"FOLHA DE PESSOAL",IF(R855='Tabelas auxiliares'!$A$242,"CUSTEIO",IF(R855='Tabelas auxiliares'!$A$241,"INVESTIMENTO","ERRO - VERIFICAR"))))</f>
        <v/>
      </c>
      <c r="T855" s="30" t="str">
        <f t="shared" si="21"/>
        <v/>
      </c>
      <c r="U855" s="37"/>
      <c r="V855" s="37"/>
      <c r="W855" s="37"/>
      <c r="X855" s="37"/>
      <c r="Y855" s="37"/>
    </row>
    <row r="856" spans="18:25" x14ac:dyDescent="0.35">
      <c r="R856" s="19" t="str">
        <f t="shared" si="20"/>
        <v/>
      </c>
      <c r="S856" s="19" t="str">
        <f>IF(M856="","",IF(AND(M856&lt;&gt;'Tabelas auxiliares'!$B$241,M856&lt;&gt;'Tabelas auxiliares'!$B$242,M856&lt;&gt;'Tabelas auxiliares'!$C$241,M856&lt;&gt;'Tabelas auxiliares'!$C$242,M856&lt;&gt;'Tabelas auxiliares'!$D$241,M856&lt;&gt;'Tabelas auxiliares'!$D$242),"FOLHA DE PESSOAL",IF(R856='Tabelas auxiliares'!$A$242,"CUSTEIO",IF(R856='Tabelas auxiliares'!$A$241,"INVESTIMENTO","ERRO - VERIFICAR"))))</f>
        <v/>
      </c>
      <c r="T856" s="30" t="str">
        <f t="shared" si="21"/>
        <v/>
      </c>
      <c r="U856" s="37"/>
      <c r="V856" s="37"/>
      <c r="W856" s="37"/>
      <c r="X856" s="37"/>
      <c r="Y856" s="37"/>
    </row>
    <row r="857" spans="18:25" x14ac:dyDescent="0.35">
      <c r="R857" s="19" t="str">
        <f t="shared" si="20"/>
        <v/>
      </c>
      <c r="S857" s="19" t="str">
        <f>IF(M857="","",IF(AND(M857&lt;&gt;'Tabelas auxiliares'!$B$241,M857&lt;&gt;'Tabelas auxiliares'!$B$242,M857&lt;&gt;'Tabelas auxiliares'!$C$241,M857&lt;&gt;'Tabelas auxiliares'!$C$242,M857&lt;&gt;'Tabelas auxiliares'!$D$241,M857&lt;&gt;'Tabelas auxiliares'!$D$242),"FOLHA DE PESSOAL",IF(R857='Tabelas auxiliares'!$A$242,"CUSTEIO",IF(R857='Tabelas auxiliares'!$A$241,"INVESTIMENTO","ERRO - VERIFICAR"))))</f>
        <v/>
      </c>
      <c r="T857" s="30" t="str">
        <f t="shared" si="21"/>
        <v/>
      </c>
      <c r="U857" s="37"/>
      <c r="V857" s="37"/>
      <c r="W857" s="37"/>
      <c r="X857" s="37"/>
      <c r="Y857" s="37"/>
    </row>
    <row r="858" spans="18:25" x14ac:dyDescent="0.35">
      <c r="R858" s="19" t="str">
        <f t="shared" si="20"/>
        <v/>
      </c>
      <c r="S858" s="19" t="str">
        <f>IF(M858="","",IF(AND(M858&lt;&gt;'Tabelas auxiliares'!$B$241,M858&lt;&gt;'Tabelas auxiliares'!$B$242,M858&lt;&gt;'Tabelas auxiliares'!$C$241,M858&lt;&gt;'Tabelas auxiliares'!$C$242,M858&lt;&gt;'Tabelas auxiliares'!$D$241,M858&lt;&gt;'Tabelas auxiliares'!$D$242),"FOLHA DE PESSOAL",IF(R858='Tabelas auxiliares'!$A$242,"CUSTEIO",IF(R858='Tabelas auxiliares'!$A$241,"INVESTIMENTO","ERRO - VERIFICAR"))))</f>
        <v/>
      </c>
      <c r="T858" s="30" t="str">
        <f t="shared" si="21"/>
        <v/>
      </c>
      <c r="U858" s="37"/>
      <c r="V858" s="37"/>
      <c r="W858" s="37"/>
      <c r="X858" s="37"/>
      <c r="Y858" s="37"/>
    </row>
    <row r="859" spans="18:25" x14ac:dyDescent="0.35">
      <c r="R859" s="19" t="str">
        <f t="shared" si="20"/>
        <v/>
      </c>
      <c r="S859" s="19" t="str">
        <f>IF(M859="","",IF(AND(M859&lt;&gt;'Tabelas auxiliares'!$B$241,M859&lt;&gt;'Tabelas auxiliares'!$B$242,M859&lt;&gt;'Tabelas auxiliares'!$C$241,M859&lt;&gt;'Tabelas auxiliares'!$C$242,M859&lt;&gt;'Tabelas auxiliares'!$D$241,M859&lt;&gt;'Tabelas auxiliares'!$D$242),"FOLHA DE PESSOAL",IF(R859='Tabelas auxiliares'!$A$242,"CUSTEIO",IF(R859='Tabelas auxiliares'!$A$241,"INVESTIMENTO","ERRO - VERIFICAR"))))</f>
        <v/>
      </c>
      <c r="T859" s="30" t="str">
        <f t="shared" si="21"/>
        <v/>
      </c>
      <c r="U859" s="37"/>
      <c r="V859" s="37"/>
      <c r="W859" s="37"/>
      <c r="X859" s="37"/>
      <c r="Y859" s="37"/>
    </row>
    <row r="860" spans="18:25" x14ac:dyDescent="0.35">
      <c r="R860" s="19" t="str">
        <f t="shared" si="20"/>
        <v/>
      </c>
      <c r="S860" s="19" t="str">
        <f>IF(M860="","",IF(AND(M860&lt;&gt;'Tabelas auxiliares'!$B$241,M860&lt;&gt;'Tabelas auxiliares'!$B$242,M860&lt;&gt;'Tabelas auxiliares'!$C$241,M860&lt;&gt;'Tabelas auxiliares'!$C$242,M860&lt;&gt;'Tabelas auxiliares'!$D$241,M860&lt;&gt;'Tabelas auxiliares'!$D$242),"FOLHA DE PESSOAL",IF(R860='Tabelas auxiliares'!$A$242,"CUSTEIO",IF(R860='Tabelas auxiliares'!$A$241,"INVESTIMENTO","ERRO - VERIFICAR"))))</f>
        <v/>
      </c>
      <c r="T860" s="30" t="str">
        <f t="shared" si="21"/>
        <v/>
      </c>
      <c r="U860" s="37"/>
      <c r="V860" s="37"/>
      <c r="W860" s="37"/>
      <c r="X860" s="37"/>
      <c r="Y860" s="37"/>
    </row>
    <row r="861" spans="18:25" x14ac:dyDescent="0.35">
      <c r="R861" s="19" t="str">
        <f t="shared" si="20"/>
        <v/>
      </c>
      <c r="S861" s="19" t="str">
        <f>IF(M861="","",IF(AND(M861&lt;&gt;'Tabelas auxiliares'!$B$241,M861&lt;&gt;'Tabelas auxiliares'!$B$242,M861&lt;&gt;'Tabelas auxiliares'!$C$241,M861&lt;&gt;'Tabelas auxiliares'!$C$242,M861&lt;&gt;'Tabelas auxiliares'!$D$241,M861&lt;&gt;'Tabelas auxiliares'!$D$242),"FOLHA DE PESSOAL",IF(R861='Tabelas auxiliares'!$A$242,"CUSTEIO",IF(R861='Tabelas auxiliares'!$A$241,"INVESTIMENTO","ERRO - VERIFICAR"))))</f>
        <v/>
      </c>
      <c r="T861" s="30" t="str">
        <f t="shared" si="21"/>
        <v/>
      </c>
      <c r="U861" s="37"/>
      <c r="V861" s="37"/>
      <c r="W861" s="37"/>
      <c r="X861" s="37"/>
      <c r="Y861" s="37"/>
    </row>
    <row r="862" spans="18:25" x14ac:dyDescent="0.35">
      <c r="R862" s="19" t="str">
        <f t="shared" si="20"/>
        <v/>
      </c>
      <c r="S862" s="19" t="str">
        <f>IF(M862="","",IF(AND(M862&lt;&gt;'Tabelas auxiliares'!$B$241,M862&lt;&gt;'Tabelas auxiliares'!$B$242,M862&lt;&gt;'Tabelas auxiliares'!$C$241,M862&lt;&gt;'Tabelas auxiliares'!$C$242,M862&lt;&gt;'Tabelas auxiliares'!$D$241,M862&lt;&gt;'Tabelas auxiliares'!$D$242),"FOLHA DE PESSOAL",IF(R862='Tabelas auxiliares'!$A$242,"CUSTEIO",IF(R862='Tabelas auxiliares'!$A$241,"INVESTIMENTO","ERRO - VERIFICAR"))))</f>
        <v/>
      </c>
      <c r="T862" s="30" t="str">
        <f t="shared" si="21"/>
        <v/>
      </c>
      <c r="U862" s="37"/>
      <c r="V862" s="37"/>
      <c r="W862" s="37"/>
      <c r="X862" s="37"/>
      <c r="Y862" s="37"/>
    </row>
    <row r="863" spans="18:25" x14ac:dyDescent="0.35">
      <c r="R863" s="19" t="str">
        <f t="shared" si="20"/>
        <v/>
      </c>
      <c r="S863" s="19" t="str">
        <f>IF(M863="","",IF(AND(M863&lt;&gt;'Tabelas auxiliares'!$B$241,M863&lt;&gt;'Tabelas auxiliares'!$B$242,M863&lt;&gt;'Tabelas auxiliares'!$C$241,M863&lt;&gt;'Tabelas auxiliares'!$C$242,M863&lt;&gt;'Tabelas auxiliares'!$D$241,M863&lt;&gt;'Tabelas auxiliares'!$D$242),"FOLHA DE PESSOAL",IF(R863='Tabelas auxiliares'!$A$242,"CUSTEIO",IF(R863='Tabelas auxiliares'!$A$241,"INVESTIMENTO","ERRO - VERIFICAR"))))</f>
        <v/>
      </c>
      <c r="T863" s="30" t="str">
        <f t="shared" si="21"/>
        <v/>
      </c>
      <c r="U863" s="37"/>
      <c r="V863" s="37"/>
      <c r="W863" s="37"/>
      <c r="X863" s="37"/>
      <c r="Y863" s="37"/>
    </row>
    <row r="864" spans="18:25" x14ac:dyDescent="0.35">
      <c r="R864" s="19" t="str">
        <f t="shared" si="20"/>
        <v/>
      </c>
      <c r="S864" s="19" t="str">
        <f>IF(M864="","",IF(AND(M864&lt;&gt;'Tabelas auxiliares'!$B$241,M864&lt;&gt;'Tabelas auxiliares'!$B$242,M864&lt;&gt;'Tabelas auxiliares'!$C$241,M864&lt;&gt;'Tabelas auxiliares'!$C$242,M864&lt;&gt;'Tabelas auxiliares'!$D$241,M864&lt;&gt;'Tabelas auxiliares'!$D$242),"FOLHA DE PESSOAL",IF(R864='Tabelas auxiliares'!$A$242,"CUSTEIO",IF(R864='Tabelas auxiliares'!$A$241,"INVESTIMENTO","ERRO - VERIFICAR"))))</f>
        <v/>
      </c>
      <c r="T864" s="30" t="str">
        <f t="shared" si="21"/>
        <v/>
      </c>
      <c r="U864" s="37"/>
      <c r="V864" s="37"/>
      <c r="W864" s="37"/>
      <c r="X864" s="37"/>
      <c r="Y864" s="37"/>
    </row>
    <row r="865" spans="18:25" x14ac:dyDescent="0.35">
      <c r="R865" s="19" t="str">
        <f t="shared" si="20"/>
        <v/>
      </c>
      <c r="S865" s="19" t="str">
        <f>IF(M865="","",IF(AND(M865&lt;&gt;'Tabelas auxiliares'!$B$241,M865&lt;&gt;'Tabelas auxiliares'!$B$242,M865&lt;&gt;'Tabelas auxiliares'!$C$241,M865&lt;&gt;'Tabelas auxiliares'!$C$242,M865&lt;&gt;'Tabelas auxiliares'!$D$241,M865&lt;&gt;'Tabelas auxiliares'!$D$242),"FOLHA DE PESSOAL",IF(R865='Tabelas auxiliares'!$A$242,"CUSTEIO",IF(R865='Tabelas auxiliares'!$A$241,"INVESTIMENTO","ERRO - VERIFICAR"))))</f>
        <v/>
      </c>
      <c r="T865" s="30" t="str">
        <f t="shared" si="21"/>
        <v/>
      </c>
      <c r="U865" s="37"/>
      <c r="V865" s="37"/>
      <c r="W865" s="37"/>
      <c r="X865" s="37"/>
      <c r="Y865" s="37"/>
    </row>
    <row r="866" spans="18:25" x14ac:dyDescent="0.35">
      <c r="R866" s="19" t="str">
        <f t="shared" si="20"/>
        <v/>
      </c>
      <c r="S866" s="19" t="str">
        <f>IF(M866="","",IF(AND(M866&lt;&gt;'Tabelas auxiliares'!$B$241,M866&lt;&gt;'Tabelas auxiliares'!$B$242,M866&lt;&gt;'Tabelas auxiliares'!$C$241,M866&lt;&gt;'Tabelas auxiliares'!$C$242,M866&lt;&gt;'Tabelas auxiliares'!$D$241,M866&lt;&gt;'Tabelas auxiliares'!$D$242),"FOLHA DE PESSOAL",IF(R866='Tabelas auxiliares'!$A$242,"CUSTEIO",IF(R866='Tabelas auxiliares'!$A$241,"INVESTIMENTO","ERRO - VERIFICAR"))))</f>
        <v/>
      </c>
      <c r="T866" s="30" t="str">
        <f t="shared" si="21"/>
        <v/>
      </c>
      <c r="U866" s="37"/>
      <c r="V866" s="37"/>
      <c r="W866" s="37"/>
      <c r="X866" s="37"/>
      <c r="Y866" s="37"/>
    </row>
    <row r="867" spans="18:25" x14ac:dyDescent="0.35">
      <c r="R867" s="19" t="str">
        <f t="shared" si="20"/>
        <v/>
      </c>
      <c r="S867" s="19" t="str">
        <f>IF(M867="","",IF(AND(M867&lt;&gt;'Tabelas auxiliares'!$B$241,M867&lt;&gt;'Tabelas auxiliares'!$B$242,M867&lt;&gt;'Tabelas auxiliares'!$C$241,M867&lt;&gt;'Tabelas auxiliares'!$C$242,M867&lt;&gt;'Tabelas auxiliares'!$D$241,M867&lt;&gt;'Tabelas auxiliares'!$D$242),"FOLHA DE PESSOAL",IF(R867='Tabelas auxiliares'!$A$242,"CUSTEIO",IF(R867='Tabelas auxiliares'!$A$241,"INVESTIMENTO","ERRO - VERIFICAR"))))</f>
        <v/>
      </c>
      <c r="T867" s="30" t="str">
        <f t="shared" si="21"/>
        <v/>
      </c>
      <c r="U867" s="37"/>
      <c r="V867" s="37"/>
      <c r="W867" s="37"/>
      <c r="X867" s="37"/>
      <c r="Y867" s="37"/>
    </row>
    <row r="868" spans="18:25" x14ac:dyDescent="0.35">
      <c r="R868" s="19" t="str">
        <f t="shared" si="20"/>
        <v/>
      </c>
      <c r="S868" s="19" t="str">
        <f>IF(M868="","",IF(AND(M868&lt;&gt;'Tabelas auxiliares'!$B$241,M868&lt;&gt;'Tabelas auxiliares'!$B$242,M868&lt;&gt;'Tabelas auxiliares'!$C$241,M868&lt;&gt;'Tabelas auxiliares'!$C$242,M868&lt;&gt;'Tabelas auxiliares'!$D$241,M868&lt;&gt;'Tabelas auxiliares'!$D$242),"FOLHA DE PESSOAL",IF(R868='Tabelas auxiliares'!$A$242,"CUSTEIO",IF(R868='Tabelas auxiliares'!$A$241,"INVESTIMENTO","ERRO - VERIFICAR"))))</f>
        <v/>
      </c>
      <c r="T868" s="30" t="str">
        <f t="shared" si="21"/>
        <v/>
      </c>
      <c r="U868" s="37"/>
      <c r="V868" s="37"/>
      <c r="W868" s="37"/>
      <c r="X868" s="37"/>
      <c r="Y868" s="37"/>
    </row>
    <row r="869" spans="18:25" x14ac:dyDescent="0.35">
      <c r="R869" s="19" t="str">
        <f t="shared" si="20"/>
        <v/>
      </c>
      <c r="S869" s="19" t="str">
        <f>IF(M869="","",IF(AND(M869&lt;&gt;'Tabelas auxiliares'!$B$241,M869&lt;&gt;'Tabelas auxiliares'!$B$242,M869&lt;&gt;'Tabelas auxiliares'!$C$241,M869&lt;&gt;'Tabelas auxiliares'!$C$242,M869&lt;&gt;'Tabelas auxiliares'!$D$241,M869&lt;&gt;'Tabelas auxiliares'!$D$242),"FOLHA DE PESSOAL",IF(R869='Tabelas auxiliares'!$A$242,"CUSTEIO",IF(R869='Tabelas auxiliares'!$A$241,"INVESTIMENTO","ERRO - VERIFICAR"))))</f>
        <v/>
      </c>
      <c r="T869" s="30" t="str">
        <f t="shared" si="21"/>
        <v/>
      </c>
      <c r="U869" s="37"/>
      <c r="V869" s="37"/>
      <c r="W869" s="37"/>
      <c r="X869" s="37"/>
      <c r="Y869" s="37"/>
    </row>
    <row r="870" spans="18:25" x14ac:dyDescent="0.35">
      <c r="R870" s="19" t="str">
        <f t="shared" si="20"/>
        <v/>
      </c>
      <c r="S870" s="19" t="str">
        <f>IF(M870="","",IF(AND(M870&lt;&gt;'Tabelas auxiliares'!$B$241,M870&lt;&gt;'Tabelas auxiliares'!$B$242,M870&lt;&gt;'Tabelas auxiliares'!$C$241,M870&lt;&gt;'Tabelas auxiliares'!$C$242,M870&lt;&gt;'Tabelas auxiliares'!$D$241,M870&lt;&gt;'Tabelas auxiliares'!$D$242),"FOLHA DE PESSOAL",IF(R870='Tabelas auxiliares'!$A$242,"CUSTEIO",IF(R870='Tabelas auxiliares'!$A$241,"INVESTIMENTO","ERRO - VERIFICAR"))))</f>
        <v/>
      </c>
      <c r="T870" s="30" t="str">
        <f t="shared" si="21"/>
        <v/>
      </c>
      <c r="U870" s="37"/>
      <c r="V870" s="37"/>
      <c r="W870" s="37"/>
      <c r="X870" s="37"/>
      <c r="Y870" s="37"/>
    </row>
    <row r="871" spans="18:25" x14ac:dyDescent="0.35">
      <c r="R871" s="19" t="str">
        <f t="shared" si="20"/>
        <v/>
      </c>
      <c r="S871" s="19" t="str">
        <f>IF(M871="","",IF(AND(M871&lt;&gt;'Tabelas auxiliares'!$B$241,M871&lt;&gt;'Tabelas auxiliares'!$B$242,M871&lt;&gt;'Tabelas auxiliares'!$C$241,M871&lt;&gt;'Tabelas auxiliares'!$C$242,M871&lt;&gt;'Tabelas auxiliares'!$D$241,M871&lt;&gt;'Tabelas auxiliares'!$D$242),"FOLHA DE PESSOAL",IF(R871='Tabelas auxiliares'!$A$242,"CUSTEIO",IF(R871='Tabelas auxiliares'!$A$241,"INVESTIMENTO","ERRO - VERIFICAR"))))</f>
        <v/>
      </c>
      <c r="T871" s="30" t="str">
        <f t="shared" si="21"/>
        <v/>
      </c>
      <c r="U871" s="37"/>
      <c r="V871" s="37"/>
      <c r="W871" s="37"/>
      <c r="X871" s="37"/>
      <c r="Y871" s="37"/>
    </row>
    <row r="872" spans="18:25" x14ac:dyDescent="0.35">
      <c r="R872" s="19" t="str">
        <f t="shared" si="20"/>
        <v/>
      </c>
      <c r="S872" s="19" t="str">
        <f>IF(M872="","",IF(AND(M872&lt;&gt;'Tabelas auxiliares'!$B$241,M872&lt;&gt;'Tabelas auxiliares'!$B$242,M872&lt;&gt;'Tabelas auxiliares'!$C$241,M872&lt;&gt;'Tabelas auxiliares'!$C$242,M872&lt;&gt;'Tabelas auxiliares'!$D$241,M872&lt;&gt;'Tabelas auxiliares'!$D$242),"FOLHA DE PESSOAL",IF(R872='Tabelas auxiliares'!$A$242,"CUSTEIO",IF(R872='Tabelas auxiliares'!$A$241,"INVESTIMENTO","ERRO - VERIFICAR"))))</f>
        <v/>
      </c>
      <c r="T872" s="30" t="str">
        <f t="shared" si="21"/>
        <v/>
      </c>
      <c r="U872" s="37"/>
      <c r="V872" s="37"/>
      <c r="W872" s="37"/>
      <c r="X872" s="37"/>
      <c r="Y872" s="37"/>
    </row>
    <row r="873" spans="18:25" x14ac:dyDescent="0.35">
      <c r="R873" s="19" t="str">
        <f t="shared" si="20"/>
        <v/>
      </c>
      <c r="S873" s="19" t="str">
        <f>IF(M873="","",IF(AND(M873&lt;&gt;'Tabelas auxiliares'!$B$241,M873&lt;&gt;'Tabelas auxiliares'!$B$242,M873&lt;&gt;'Tabelas auxiliares'!$C$241,M873&lt;&gt;'Tabelas auxiliares'!$C$242,M873&lt;&gt;'Tabelas auxiliares'!$D$241,M873&lt;&gt;'Tabelas auxiliares'!$D$242),"FOLHA DE PESSOAL",IF(R873='Tabelas auxiliares'!$A$242,"CUSTEIO",IF(R873='Tabelas auxiliares'!$A$241,"INVESTIMENTO","ERRO - VERIFICAR"))))</f>
        <v/>
      </c>
      <c r="T873" s="30" t="str">
        <f t="shared" si="21"/>
        <v/>
      </c>
      <c r="U873" s="37"/>
      <c r="V873" s="37"/>
      <c r="W873" s="37"/>
      <c r="X873" s="37"/>
      <c r="Y873" s="37"/>
    </row>
    <row r="874" spans="18:25" x14ac:dyDescent="0.35">
      <c r="R874" s="19" t="str">
        <f t="shared" si="20"/>
        <v/>
      </c>
      <c r="S874" s="19" t="str">
        <f>IF(M874="","",IF(AND(M874&lt;&gt;'Tabelas auxiliares'!$B$241,M874&lt;&gt;'Tabelas auxiliares'!$B$242,M874&lt;&gt;'Tabelas auxiliares'!$C$241,M874&lt;&gt;'Tabelas auxiliares'!$C$242,M874&lt;&gt;'Tabelas auxiliares'!$D$241,M874&lt;&gt;'Tabelas auxiliares'!$D$242),"FOLHA DE PESSOAL",IF(R874='Tabelas auxiliares'!$A$242,"CUSTEIO",IF(R874='Tabelas auxiliares'!$A$241,"INVESTIMENTO","ERRO - VERIFICAR"))))</f>
        <v/>
      </c>
      <c r="T874" s="30" t="str">
        <f t="shared" si="21"/>
        <v/>
      </c>
      <c r="U874" s="37"/>
      <c r="V874" s="37"/>
      <c r="W874" s="37"/>
      <c r="X874" s="37"/>
      <c r="Y874" s="37"/>
    </row>
    <row r="875" spans="18:25" x14ac:dyDescent="0.35">
      <c r="R875" s="19" t="str">
        <f t="shared" si="20"/>
        <v/>
      </c>
      <c r="S875" s="19" t="str">
        <f>IF(M875="","",IF(AND(M875&lt;&gt;'Tabelas auxiliares'!$B$241,M875&lt;&gt;'Tabelas auxiliares'!$B$242,M875&lt;&gt;'Tabelas auxiliares'!$C$241,M875&lt;&gt;'Tabelas auxiliares'!$C$242,M875&lt;&gt;'Tabelas auxiliares'!$D$241,M875&lt;&gt;'Tabelas auxiliares'!$D$242),"FOLHA DE PESSOAL",IF(R875='Tabelas auxiliares'!$A$242,"CUSTEIO",IF(R875='Tabelas auxiliares'!$A$241,"INVESTIMENTO","ERRO - VERIFICAR"))))</f>
        <v/>
      </c>
      <c r="T875" s="30" t="str">
        <f t="shared" si="21"/>
        <v/>
      </c>
      <c r="U875" s="37"/>
      <c r="V875" s="37"/>
      <c r="W875" s="37"/>
      <c r="X875" s="37"/>
      <c r="Y875" s="37"/>
    </row>
    <row r="876" spans="18:25" x14ac:dyDescent="0.35">
      <c r="R876" s="19" t="str">
        <f t="shared" si="20"/>
        <v/>
      </c>
      <c r="S876" s="19" t="str">
        <f>IF(M876="","",IF(AND(M876&lt;&gt;'Tabelas auxiliares'!$B$241,M876&lt;&gt;'Tabelas auxiliares'!$B$242,M876&lt;&gt;'Tabelas auxiliares'!$C$241,M876&lt;&gt;'Tabelas auxiliares'!$C$242,M876&lt;&gt;'Tabelas auxiliares'!$D$241,M876&lt;&gt;'Tabelas auxiliares'!$D$242),"FOLHA DE PESSOAL",IF(R876='Tabelas auxiliares'!$A$242,"CUSTEIO",IF(R876='Tabelas auxiliares'!$A$241,"INVESTIMENTO","ERRO - VERIFICAR"))))</f>
        <v/>
      </c>
      <c r="T876" s="30" t="str">
        <f t="shared" si="21"/>
        <v/>
      </c>
      <c r="U876" s="37"/>
      <c r="V876" s="37"/>
      <c r="W876" s="37"/>
      <c r="X876" s="37"/>
      <c r="Y876" s="37"/>
    </row>
    <row r="877" spans="18:25" x14ac:dyDescent="0.35">
      <c r="R877" s="19" t="str">
        <f t="shared" si="20"/>
        <v/>
      </c>
      <c r="S877" s="19" t="str">
        <f>IF(M877="","",IF(AND(M877&lt;&gt;'Tabelas auxiliares'!$B$241,M877&lt;&gt;'Tabelas auxiliares'!$B$242,M877&lt;&gt;'Tabelas auxiliares'!$C$241,M877&lt;&gt;'Tabelas auxiliares'!$C$242,M877&lt;&gt;'Tabelas auxiliares'!$D$241,M877&lt;&gt;'Tabelas auxiliares'!$D$242),"FOLHA DE PESSOAL",IF(R877='Tabelas auxiliares'!$A$242,"CUSTEIO",IF(R877='Tabelas auxiliares'!$A$241,"INVESTIMENTO","ERRO - VERIFICAR"))))</f>
        <v/>
      </c>
      <c r="T877" s="30" t="str">
        <f t="shared" si="21"/>
        <v/>
      </c>
      <c r="U877" s="37"/>
      <c r="V877" s="37"/>
      <c r="W877" s="37"/>
      <c r="X877" s="37"/>
      <c r="Y877" s="37"/>
    </row>
    <row r="878" spans="18:25" x14ac:dyDescent="0.35">
      <c r="R878" s="19" t="str">
        <f t="shared" si="20"/>
        <v/>
      </c>
      <c r="S878" s="19" t="str">
        <f>IF(M878="","",IF(AND(M878&lt;&gt;'Tabelas auxiliares'!$B$241,M878&lt;&gt;'Tabelas auxiliares'!$B$242,M878&lt;&gt;'Tabelas auxiliares'!$C$241,M878&lt;&gt;'Tabelas auxiliares'!$C$242,M878&lt;&gt;'Tabelas auxiliares'!$D$241,M878&lt;&gt;'Tabelas auxiliares'!$D$242),"FOLHA DE PESSOAL",IF(R878='Tabelas auxiliares'!$A$242,"CUSTEIO",IF(R878='Tabelas auxiliares'!$A$241,"INVESTIMENTO","ERRO - VERIFICAR"))))</f>
        <v/>
      </c>
      <c r="T878" s="30" t="str">
        <f t="shared" si="21"/>
        <v/>
      </c>
      <c r="U878" s="37"/>
      <c r="V878" s="37"/>
      <c r="W878" s="37"/>
      <c r="X878" s="37"/>
      <c r="Y878" s="37"/>
    </row>
    <row r="879" spans="18:25" x14ac:dyDescent="0.35">
      <c r="R879" s="19" t="str">
        <f t="shared" si="20"/>
        <v/>
      </c>
      <c r="S879" s="19" t="str">
        <f>IF(M879="","",IF(AND(M879&lt;&gt;'Tabelas auxiliares'!$B$241,M879&lt;&gt;'Tabelas auxiliares'!$B$242,M879&lt;&gt;'Tabelas auxiliares'!$C$241,M879&lt;&gt;'Tabelas auxiliares'!$C$242,M879&lt;&gt;'Tabelas auxiliares'!$D$241,M879&lt;&gt;'Tabelas auxiliares'!$D$242),"FOLHA DE PESSOAL",IF(R879='Tabelas auxiliares'!$A$242,"CUSTEIO",IF(R879='Tabelas auxiliares'!$A$241,"INVESTIMENTO","ERRO - VERIFICAR"))))</f>
        <v/>
      </c>
      <c r="T879" s="30" t="str">
        <f t="shared" si="21"/>
        <v/>
      </c>
      <c r="U879" s="37"/>
      <c r="V879" s="37"/>
      <c r="W879" s="37"/>
      <c r="X879" s="37"/>
      <c r="Y879" s="37"/>
    </row>
    <row r="880" spans="18:25" x14ac:dyDescent="0.35">
      <c r="R880" s="19" t="str">
        <f t="shared" si="20"/>
        <v/>
      </c>
      <c r="S880" s="19" t="str">
        <f>IF(M880="","",IF(AND(M880&lt;&gt;'Tabelas auxiliares'!$B$241,M880&lt;&gt;'Tabelas auxiliares'!$B$242,M880&lt;&gt;'Tabelas auxiliares'!$C$241,M880&lt;&gt;'Tabelas auxiliares'!$C$242,M880&lt;&gt;'Tabelas auxiliares'!$D$241,M880&lt;&gt;'Tabelas auxiliares'!$D$242),"FOLHA DE PESSOAL",IF(R880='Tabelas auxiliares'!$A$242,"CUSTEIO",IF(R880='Tabelas auxiliares'!$A$241,"INVESTIMENTO","ERRO - VERIFICAR"))))</f>
        <v/>
      </c>
      <c r="T880" s="30" t="str">
        <f t="shared" si="21"/>
        <v/>
      </c>
      <c r="U880" s="37"/>
      <c r="V880" s="37"/>
      <c r="W880" s="37"/>
      <c r="X880" s="37"/>
      <c r="Y880" s="37"/>
    </row>
    <row r="881" spans="18:25" x14ac:dyDescent="0.35">
      <c r="R881" s="19" t="str">
        <f t="shared" si="20"/>
        <v/>
      </c>
      <c r="S881" s="19" t="str">
        <f>IF(M881="","",IF(AND(M881&lt;&gt;'Tabelas auxiliares'!$B$241,M881&lt;&gt;'Tabelas auxiliares'!$B$242,M881&lt;&gt;'Tabelas auxiliares'!$C$241,M881&lt;&gt;'Tabelas auxiliares'!$C$242,M881&lt;&gt;'Tabelas auxiliares'!$D$241,M881&lt;&gt;'Tabelas auxiliares'!$D$242),"FOLHA DE PESSOAL",IF(R881='Tabelas auxiliares'!$A$242,"CUSTEIO",IF(R881='Tabelas auxiliares'!$A$241,"INVESTIMENTO","ERRO - VERIFICAR"))))</f>
        <v/>
      </c>
      <c r="T881" s="30" t="str">
        <f t="shared" si="21"/>
        <v/>
      </c>
      <c r="U881" s="37"/>
      <c r="V881" s="37"/>
      <c r="W881" s="37"/>
      <c r="X881" s="37"/>
      <c r="Y881" s="37"/>
    </row>
    <row r="882" spans="18:25" x14ac:dyDescent="0.35">
      <c r="R882" s="19" t="str">
        <f t="shared" si="20"/>
        <v/>
      </c>
      <c r="S882" s="19" t="str">
        <f>IF(M882="","",IF(AND(M882&lt;&gt;'Tabelas auxiliares'!$B$241,M882&lt;&gt;'Tabelas auxiliares'!$B$242,M882&lt;&gt;'Tabelas auxiliares'!$C$241,M882&lt;&gt;'Tabelas auxiliares'!$C$242,M882&lt;&gt;'Tabelas auxiliares'!$D$241,M882&lt;&gt;'Tabelas auxiliares'!$D$242),"FOLHA DE PESSOAL",IF(R882='Tabelas auxiliares'!$A$242,"CUSTEIO",IF(R882='Tabelas auxiliares'!$A$241,"INVESTIMENTO","ERRO - VERIFICAR"))))</f>
        <v/>
      </c>
      <c r="T882" s="30" t="str">
        <f t="shared" si="21"/>
        <v/>
      </c>
      <c r="U882" s="37"/>
      <c r="V882" s="37"/>
      <c r="W882" s="37"/>
      <c r="X882" s="37"/>
      <c r="Y882" s="37"/>
    </row>
    <row r="883" spans="18:25" x14ac:dyDescent="0.35">
      <c r="R883" s="19" t="str">
        <f t="shared" si="20"/>
        <v/>
      </c>
      <c r="S883" s="19" t="str">
        <f>IF(M883="","",IF(AND(M883&lt;&gt;'Tabelas auxiliares'!$B$241,M883&lt;&gt;'Tabelas auxiliares'!$B$242,M883&lt;&gt;'Tabelas auxiliares'!$C$241,M883&lt;&gt;'Tabelas auxiliares'!$C$242,M883&lt;&gt;'Tabelas auxiliares'!$D$241,M883&lt;&gt;'Tabelas auxiliares'!$D$242),"FOLHA DE PESSOAL",IF(R883='Tabelas auxiliares'!$A$242,"CUSTEIO",IF(R883='Tabelas auxiliares'!$A$241,"INVESTIMENTO","ERRO - VERIFICAR"))))</f>
        <v/>
      </c>
      <c r="T883" s="30" t="str">
        <f t="shared" si="21"/>
        <v/>
      </c>
      <c r="U883" s="37"/>
      <c r="V883" s="37"/>
      <c r="W883" s="37"/>
      <c r="X883" s="37"/>
      <c r="Y883" s="37"/>
    </row>
    <row r="884" spans="18:25" x14ac:dyDescent="0.35">
      <c r="R884" s="19" t="str">
        <f t="shared" si="20"/>
        <v/>
      </c>
      <c r="S884" s="19" t="str">
        <f>IF(M884="","",IF(AND(M884&lt;&gt;'Tabelas auxiliares'!$B$241,M884&lt;&gt;'Tabelas auxiliares'!$B$242,M884&lt;&gt;'Tabelas auxiliares'!$C$241,M884&lt;&gt;'Tabelas auxiliares'!$C$242,M884&lt;&gt;'Tabelas auxiliares'!$D$241,M884&lt;&gt;'Tabelas auxiliares'!$D$242),"FOLHA DE PESSOAL",IF(R884='Tabelas auxiliares'!$A$242,"CUSTEIO",IF(R884='Tabelas auxiliares'!$A$241,"INVESTIMENTO","ERRO - VERIFICAR"))))</f>
        <v/>
      </c>
      <c r="T884" s="30" t="str">
        <f t="shared" si="21"/>
        <v/>
      </c>
      <c r="U884" s="37"/>
      <c r="V884" s="37"/>
      <c r="W884" s="37"/>
      <c r="X884" s="37"/>
      <c r="Y884" s="37"/>
    </row>
    <row r="885" spans="18:25" x14ac:dyDescent="0.35">
      <c r="R885" s="19" t="str">
        <f t="shared" si="20"/>
        <v/>
      </c>
      <c r="S885" s="19" t="str">
        <f>IF(M885="","",IF(AND(M885&lt;&gt;'Tabelas auxiliares'!$B$241,M885&lt;&gt;'Tabelas auxiliares'!$B$242,M885&lt;&gt;'Tabelas auxiliares'!$C$241,M885&lt;&gt;'Tabelas auxiliares'!$C$242,M885&lt;&gt;'Tabelas auxiliares'!$D$241,M885&lt;&gt;'Tabelas auxiliares'!$D$242),"FOLHA DE PESSOAL",IF(R885='Tabelas auxiliares'!$A$242,"CUSTEIO",IF(R885='Tabelas auxiliares'!$A$241,"INVESTIMENTO","ERRO - VERIFICAR"))))</f>
        <v/>
      </c>
      <c r="T885" s="30" t="str">
        <f t="shared" si="21"/>
        <v/>
      </c>
      <c r="U885" s="37"/>
      <c r="V885" s="37"/>
      <c r="W885" s="37"/>
      <c r="X885" s="37"/>
      <c r="Y885" s="37"/>
    </row>
    <row r="886" spans="18:25" x14ac:dyDescent="0.35">
      <c r="R886" s="19" t="str">
        <f t="shared" si="20"/>
        <v/>
      </c>
      <c r="S886" s="19" t="str">
        <f>IF(M886="","",IF(AND(M886&lt;&gt;'Tabelas auxiliares'!$B$241,M886&lt;&gt;'Tabelas auxiliares'!$B$242,M886&lt;&gt;'Tabelas auxiliares'!$C$241,M886&lt;&gt;'Tabelas auxiliares'!$C$242,M886&lt;&gt;'Tabelas auxiliares'!$D$241,M886&lt;&gt;'Tabelas auxiliares'!$D$242),"FOLHA DE PESSOAL",IF(R886='Tabelas auxiliares'!$A$242,"CUSTEIO",IF(R886='Tabelas auxiliares'!$A$241,"INVESTIMENTO","ERRO - VERIFICAR"))))</f>
        <v/>
      </c>
      <c r="T886" s="30" t="str">
        <f t="shared" si="21"/>
        <v/>
      </c>
      <c r="U886" s="37"/>
      <c r="V886" s="37"/>
      <c r="W886" s="37"/>
      <c r="X886" s="37"/>
      <c r="Y886" s="37"/>
    </row>
    <row r="887" spans="18:25" x14ac:dyDescent="0.35">
      <c r="R887" s="19" t="str">
        <f t="shared" si="20"/>
        <v/>
      </c>
      <c r="S887" s="19" t="str">
        <f>IF(M887="","",IF(AND(M887&lt;&gt;'Tabelas auxiliares'!$B$241,M887&lt;&gt;'Tabelas auxiliares'!$B$242,M887&lt;&gt;'Tabelas auxiliares'!$C$241,M887&lt;&gt;'Tabelas auxiliares'!$C$242,M887&lt;&gt;'Tabelas auxiliares'!$D$241,M887&lt;&gt;'Tabelas auxiliares'!$D$242),"FOLHA DE PESSOAL",IF(R887='Tabelas auxiliares'!$A$242,"CUSTEIO",IF(R887='Tabelas auxiliares'!$A$241,"INVESTIMENTO","ERRO - VERIFICAR"))))</f>
        <v/>
      </c>
      <c r="T887" s="30" t="str">
        <f t="shared" si="21"/>
        <v/>
      </c>
      <c r="U887" s="37"/>
      <c r="V887" s="37"/>
      <c r="W887" s="37"/>
      <c r="X887" s="37"/>
      <c r="Y887" s="37"/>
    </row>
    <row r="888" spans="18:25" x14ac:dyDescent="0.35">
      <c r="R888" s="19" t="str">
        <f t="shared" si="20"/>
        <v/>
      </c>
      <c r="S888" s="19" t="str">
        <f>IF(M888="","",IF(AND(M888&lt;&gt;'Tabelas auxiliares'!$B$241,M888&lt;&gt;'Tabelas auxiliares'!$B$242,M888&lt;&gt;'Tabelas auxiliares'!$C$241,M888&lt;&gt;'Tabelas auxiliares'!$C$242,M888&lt;&gt;'Tabelas auxiliares'!$D$241,M888&lt;&gt;'Tabelas auxiliares'!$D$242),"FOLHA DE PESSOAL",IF(R888='Tabelas auxiliares'!$A$242,"CUSTEIO",IF(R888='Tabelas auxiliares'!$A$241,"INVESTIMENTO","ERRO - VERIFICAR"))))</f>
        <v/>
      </c>
      <c r="T888" s="30" t="str">
        <f t="shared" si="21"/>
        <v/>
      </c>
      <c r="U888" s="37"/>
      <c r="V888" s="37"/>
      <c r="W888" s="37"/>
      <c r="X888" s="37"/>
      <c r="Y888" s="37"/>
    </row>
    <row r="889" spans="18:25" x14ac:dyDescent="0.35">
      <c r="R889" s="19" t="str">
        <f t="shared" si="20"/>
        <v/>
      </c>
      <c r="S889" s="19" t="str">
        <f>IF(M889="","",IF(AND(M889&lt;&gt;'Tabelas auxiliares'!$B$241,M889&lt;&gt;'Tabelas auxiliares'!$B$242,M889&lt;&gt;'Tabelas auxiliares'!$C$241,M889&lt;&gt;'Tabelas auxiliares'!$C$242,M889&lt;&gt;'Tabelas auxiliares'!$D$241,M889&lt;&gt;'Tabelas auxiliares'!$D$242),"FOLHA DE PESSOAL",IF(R889='Tabelas auxiliares'!$A$242,"CUSTEIO",IF(R889='Tabelas auxiliares'!$A$241,"INVESTIMENTO","ERRO - VERIFICAR"))))</f>
        <v/>
      </c>
      <c r="T889" s="30" t="str">
        <f t="shared" si="21"/>
        <v/>
      </c>
      <c r="U889" s="37"/>
      <c r="V889" s="37"/>
      <c r="W889" s="37"/>
      <c r="X889" s="37"/>
      <c r="Y889" s="37"/>
    </row>
    <row r="890" spans="18:25" x14ac:dyDescent="0.35">
      <c r="R890" s="19" t="str">
        <f t="shared" si="20"/>
        <v/>
      </c>
      <c r="S890" s="19" t="str">
        <f>IF(M890="","",IF(AND(M890&lt;&gt;'Tabelas auxiliares'!$B$241,M890&lt;&gt;'Tabelas auxiliares'!$B$242,M890&lt;&gt;'Tabelas auxiliares'!$C$241,M890&lt;&gt;'Tabelas auxiliares'!$C$242,M890&lt;&gt;'Tabelas auxiliares'!$D$241,M890&lt;&gt;'Tabelas auxiliares'!$D$242),"FOLHA DE PESSOAL",IF(R890='Tabelas auxiliares'!$A$242,"CUSTEIO",IF(R890='Tabelas auxiliares'!$A$241,"INVESTIMENTO","ERRO - VERIFICAR"))))</f>
        <v/>
      </c>
      <c r="T890" s="30" t="str">
        <f t="shared" si="21"/>
        <v/>
      </c>
      <c r="U890" s="37"/>
      <c r="V890" s="37"/>
      <c r="W890" s="37"/>
      <c r="X890" s="37"/>
      <c r="Y890" s="37"/>
    </row>
    <row r="891" spans="18:25" x14ac:dyDescent="0.35">
      <c r="R891" s="19" t="str">
        <f t="shared" si="20"/>
        <v/>
      </c>
      <c r="S891" s="19" t="str">
        <f>IF(M891="","",IF(AND(M891&lt;&gt;'Tabelas auxiliares'!$B$241,M891&lt;&gt;'Tabelas auxiliares'!$B$242,M891&lt;&gt;'Tabelas auxiliares'!$C$241,M891&lt;&gt;'Tabelas auxiliares'!$C$242,M891&lt;&gt;'Tabelas auxiliares'!$D$241,M891&lt;&gt;'Tabelas auxiliares'!$D$242),"FOLHA DE PESSOAL",IF(R891='Tabelas auxiliares'!$A$242,"CUSTEIO",IF(R891='Tabelas auxiliares'!$A$241,"INVESTIMENTO","ERRO - VERIFICAR"))))</f>
        <v/>
      </c>
      <c r="T891" s="30" t="str">
        <f t="shared" si="21"/>
        <v/>
      </c>
      <c r="U891" s="37"/>
      <c r="V891" s="37"/>
      <c r="W891" s="37"/>
      <c r="X891" s="37"/>
      <c r="Y891" s="37"/>
    </row>
    <row r="892" spans="18:25" x14ac:dyDescent="0.35">
      <c r="R892" s="19" t="str">
        <f t="shared" si="20"/>
        <v/>
      </c>
      <c r="S892" s="19" t="str">
        <f>IF(M892="","",IF(AND(M892&lt;&gt;'Tabelas auxiliares'!$B$241,M892&lt;&gt;'Tabelas auxiliares'!$B$242,M892&lt;&gt;'Tabelas auxiliares'!$C$241,M892&lt;&gt;'Tabelas auxiliares'!$C$242,M892&lt;&gt;'Tabelas auxiliares'!$D$241,M892&lt;&gt;'Tabelas auxiliares'!$D$242),"FOLHA DE PESSOAL",IF(R892='Tabelas auxiliares'!$A$242,"CUSTEIO",IF(R892='Tabelas auxiliares'!$A$241,"INVESTIMENTO","ERRO - VERIFICAR"))))</f>
        <v/>
      </c>
      <c r="T892" s="30" t="str">
        <f t="shared" si="21"/>
        <v/>
      </c>
      <c r="U892" s="37"/>
      <c r="V892" s="37"/>
      <c r="W892" s="37"/>
      <c r="X892" s="37"/>
      <c r="Y892" s="37"/>
    </row>
    <row r="893" spans="18:25" x14ac:dyDescent="0.35">
      <c r="R893" s="19" t="str">
        <f t="shared" si="20"/>
        <v/>
      </c>
      <c r="S893" s="19" t="str">
        <f>IF(M893="","",IF(AND(M893&lt;&gt;'Tabelas auxiliares'!$B$241,M893&lt;&gt;'Tabelas auxiliares'!$B$242,M893&lt;&gt;'Tabelas auxiliares'!$C$241,M893&lt;&gt;'Tabelas auxiliares'!$C$242,M893&lt;&gt;'Tabelas auxiliares'!$D$241,M893&lt;&gt;'Tabelas auxiliares'!$D$242),"FOLHA DE PESSOAL",IF(R893='Tabelas auxiliares'!$A$242,"CUSTEIO",IF(R893='Tabelas auxiliares'!$A$241,"INVESTIMENTO","ERRO - VERIFICAR"))))</f>
        <v/>
      </c>
      <c r="T893" s="30" t="str">
        <f t="shared" si="21"/>
        <v/>
      </c>
      <c r="U893" s="37"/>
      <c r="V893" s="37"/>
      <c r="W893" s="37"/>
      <c r="X893" s="37"/>
      <c r="Y893" s="37"/>
    </row>
    <row r="894" spans="18:25" x14ac:dyDescent="0.35">
      <c r="R894" s="19" t="str">
        <f t="shared" si="20"/>
        <v/>
      </c>
      <c r="S894" s="19" t="str">
        <f>IF(M894="","",IF(AND(M894&lt;&gt;'Tabelas auxiliares'!$B$241,M894&lt;&gt;'Tabelas auxiliares'!$B$242,M894&lt;&gt;'Tabelas auxiliares'!$C$241,M894&lt;&gt;'Tabelas auxiliares'!$C$242,M894&lt;&gt;'Tabelas auxiliares'!$D$241,M894&lt;&gt;'Tabelas auxiliares'!$D$242),"FOLHA DE PESSOAL",IF(R894='Tabelas auxiliares'!$A$242,"CUSTEIO",IF(R894='Tabelas auxiliares'!$A$241,"INVESTIMENTO","ERRO - VERIFICAR"))))</f>
        <v/>
      </c>
      <c r="T894" s="30" t="str">
        <f t="shared" si="21"/>
        <v/>
      </c>
      <c r="U894" s="37"/>
      <c r="V894" s="37"/>
      <c r="W894" s="37"/>
      <c r="X894" s="37"/>
      <c r="Y894" s="37"/>
    </row>
    <row r="895" spans="18:25" x14ac:dyDescent="0.35">
      <c r="R895" s="19" t="str">
        <f t="shared" si="20"/>
        <v/>
      </c>
      <c r="S895" s="19" t="str">
        <f>IF(M895="","",IF(AND(M895&lt;&gt;'Tabelas auxiliares'!$B$241,M895&lt;&gt;'Tabelas auxiliares'!$B$242,M895&lt;&gt;'Tabelas auxiliares'!$C$241,M895&lt;&gt;'Tabelas auxiliares'!$C$242,M895&lt;&gt;'Tabelas auxiliares'!$D$241,M895&lt;&gt;'Tabelas auxiliares'!$D$242),"FOLHA DE PESSOAL",IF(R895='Tabelas auxiliares'!$A$242,"CUSTEIO",IF(R895='Tabelas auxiliares'!$A$241,"INVESTIMENTO","ERRO - VERIFICAR"))))</f>
        <v/>
      </c>
      <c r="T895" s="30" t="str">
        <f t="shared" si="21"/>
        <v/>
      </c>
      <c r="U895" s="37"/>
      <c r="V895" s="37"/>
      <c r="W895" s="37"/>
      <c r="X895" s="37"/>
      <c r="Y895" s="37"/>
    </row>
    <row r="896" spans="18:25" x14ac:dyDescent="0.35">
      <c r="R896" s="19" t="str">
        <f t="shared" si="20"/>
        <v/>
      </c>
      <c r="S896" s="19" t="str">
        <f>IF(M896="","",IF(AND(M896&lt;&gt;'Tabelas auxiliares'!$B$241,M896&lt;&gt;'Tabelas auxiliares'!$B$242,M896&lt;&gt;'Tabelas auxiliares'!$C$241,M896&lt;&gt;'Tabelas auxiliares'!$C$242,M896&lt;&gt;'Tabelas auxiliares'!$D$241,M896&lt;&gt;'Tabelas auxiliares'!$D$242),"FOLHA DE PESSOAL",IF(R896='Tabelas auxiliares'!$A$242,"CUSTEIO",IF(R896='Tabelas auxiliares'!$A$241,"INVESTIMENTO","ERRO - VERIFICAR"))))</f>
        <v/>
      </c>
      <c r="T896" s="30" t="str">
        <f t="shared" si="21"/>
        <v/>
      </c>
      <c r="U896" s="37"/>
      <c r="V896" s="37"/>
      <c r="W896" s="37"/>
      <c r="X896" s="37"/>
      <c r="Y896" s="37"/>
    </row>
    <row r="897" spans="18:25" x14ac:dyDescent="0.35">
      <c r="R897" s="19" t="str">
        <f t="shared" si="20"/>
        <v/>
      </c>
      <c r="S897" s="19" t="str">
        <f>IF(M897="","",IF(AND(M897&lt;&gt;'Tabelas auxiliares'!$B$241,M897&lt;&gt;'Tabelas auxiliares'!$B$242,M897&lt;&gt;'Tabelas auxiliares'!$C$241,M897&lt;&gt;'Tabelas auxiliares'!$C$242,M897&lt;&gt;'Tabelas auxiliares'!$D$241,M897&lt;&gt;'Tabelas auxiliares'!$D$242),"FOLHA DE PESSOAL",IF(R897='Tabelas auxiliares'!$A$242,"CUSTEIO",IF(R897='Tabelas auxiliares'!$A$241,"INVESTIMENTO","ERRO - VERIFICAR"))))</f>
        <v/>
      </c>
      <c r="T897" s="30" t="str">
        <f t="shared" si="21"/>
        <v/>
      </c>
      <c r="U897" s="37"/>
      <c r="V897" s="37"/>
      <c r="W897" s="37"/>
      <c r="X897" s="37"/>
      <c r="Y897" s="37"/>
    </row>
    <row r="898" spans="18:25" x14ac:dyDescent="0.35">
      <c r="R898" s="19" t="str">
        <f t="shared" si="20"/>
        <v/>
      </c>
      <c r="S898" s="19" t="str">
        <f>IF(M898="","",IF(AND(M898&lt;&gt;'Tabelas auxiliares'!$B$241,M898&lt;&gt;'Tabelas auxiliares'!$B$242,M898&lt;&gt;'Tabelas auxiliares'!$C$241,M898&lt;&gt;'Tabelas auxiliares'!$C$242,M898&lt;&gt;'Tabelas auxiliares'!$D$241,M898&lt;&gt;'Tabelas auxiliares'!$D$242),"FOLHA DE PESSOAL",IF(R898='Tabelas auxiliares'!$A$242,"CUSTEIO",IF(R898='Tabelas auxiliares'!$A$241,"INVESTIMENTO","ERRO - VERIFICAR"))))</f>
        <v/>
      </c>
      <c r="T898" s="30" t="str">
        <f t="shared" si="21"/>
        <v/>
      </c>
      <c r="U898" s="37"/>
      <c r="V898" s="37"/>
      <c r="W898" s="37"/>
      <c r="X898" s="37"/>
      <c r="Y898" s="37"/>
    </row>
    <row r="899" spans="18:25" x14ac:dyDescent="0.35">
      <c r="R899" s="19" t="str">
        <f t="shared" si="20"/>
        <v/>
      </c>
      <c r="S899" s="19" t="str">
        <f>IF(M899="","",IF(AND(M899&lt;&gt;'Tabelas auxiliares'!$B$241,M899&lt;&gt;'Tabelas auxiliares'!$B$242,M899&lt;&gt;'Tabelas auxiliares'!$C$241,M899&lt;&gt;'Tabelas auxiliares'!$C$242,M899&lt;&gt;'Tabelas auxiliares'!$D$241,M899&lt;&gt;'Tabelas auxiliares'!$D$242),"FOLHA DE PESSOAL",IF(R899='Tabelas auxiliares'!$A$242,"CUSTEIO",IF(R899='Tabelas auxiliares'!$A$241,"INVESTIMENTO","ERRO - VERIFICAR"))))</f>
        <v/>
      </c>
      <c r="T899" s="30" t="str">
        <f t="shared" si="21"/>
        <v/>
      </c>
      <c r="U899" s="37"/>
      <c r="V899" s="37"/>
      <c r="W899" s="37"/>
      <c r="X899" s="37"/>
      <c r="Y899" s="37"/>
    </row>
    <row r="900" spans="18:25" x14ac:dyDescent="0.35">
      <c r="R900" s="19" t="str">
        <f t="shared" ref="R900:R963" si="22">LEFT(O900,1)</f>
        <v/>
      </c>
      <c r="S900" s="19" t="str">
        <f>IF(M900="","",IF(AND(M900&lt;&gt;'Tabelas auxiliares'!$B$241,M900&lt;&gt;'Tabelas auxiliares'!$B$242,M900&lt;&gt;'Tabelas auxiliares'!$C$241,M900&lt;&gt;'Tabelas auxiliares'!$C$242,M900&lt;&gt;'Tabelas auxiliares'!$D$241,M900&lt;&gt;'Tabelas auxiliares'!$D$242),"FOLHA DE PESSOAL",IF(R900='Tabelas auxiliares'!$A$242,"CUSTEIO",IF(R900='Tabelas auxiliares'!$A$241,"INVESTIMENTO","ERRO - VERIFICAR"))))</f>
        <v/>
      </c>
      <c r="T900" s="30" t="str">
        <f t="shared" ref="T900:T963" si="23">IF(SUM(U900:Y900)=0,"",SUM(U900:Y900))</f>
        <v/>
      </c>
      <c r="U900" s="37"/>
      <c r="V900" s="37"/>
      <c r="W900" s="37"/>
      <c r="X900" s="37"/>
      <c r="Y900" s="37"/>
    </row>
    <row r="901" spans="18:25" x14ac:dyDescent="0.35">
      <c r="R901" s="19" t="str">
        <f t="shared" si="22"/>
        <v/>
      </c>
      <c r="S901" s="19" t="str">
        <f>IF(M901="","",IF(AND(M901&lt;&gt;'Tabelas auxiliares'!$B$241,M901&lt;&gt;'Tabelas auxiliares'!$B$242,M901&lt;&gt;'Tabelas auxiliares'!$C$241,M901&lt;&gt;'Tabelas auxiliares'!$C$242,M901&lt;&gt;'Tabelas auxiliares'!$D$241,M901&lt;&gt;'Tabelas auxiliares'!$D$242),"FOLHA DE PESSOAL",IF(R901='Tabelas auxiliares'!$A$242,"CUSTEIO",IF(R901='Tabelas auxiliares'!$A$241,"INVESTIMENTO","ERRO - VERIFICAR"))))</f>
        <v/>
      </c>
      <c r="T901" s="30" t="str">
        <f t="shared" si="23"/>
        <v/>
      </c>
      <c r="U901" s="37"/>
      <c r="V901" s="37"/>
      <c r="W901" s="37"/>
      <c r="X901" s="37"/>
      <c r="Y901" s="37"/>
    </row>
    <row r="902" spans="18:25" x14ac:dyDescent="0.35">
      <c r="R902" s="19" t="str">
        <f t="shared" si="22"/>
        <v/>
      </c>
      <c r="S902" s="19" t="str">
        <f>IF(M902="","",IF(AND(M902&lt;&gt;'Tabelas auxiliares'!$B$241,M902&lt;&gt;'Tabelas auxiliares'!$B$242,M902&lt;&gt;'Tabelas auxiliares'!$C$241,M902&lt;&gt;'Tabelas auxiliares'!$C$242,M902&lt;&gt;'Tabelas auxiliares'!$D$241,M902&lt;&gt;'Tabelas auxiliares'!$D$242),"FOLHA DE PESSOAL",IF(R902='Tabelas auxiliares'!$A$242,"CUSTEIO",IF(R902='Tabelas auxiliares'!$A$241,"INVESTIMENTO","ERRO - VERIFICAR"))))</f>
        <v/>
      </c>
      <c r="T902" s="30" t="str">
        <f t="shared" si="23"/>
        <v/>
      </c>
      <c r="U902" s="37"/>
      <c r="V902" s="37"/>
      <c r="W902" s="37"/>
      <c r="X902" s="37"/>
      <c r="Y902" s="37"/>
    </row>
    <row r="903" spans="18:25" x14ac:dyDescent="0.35">
      <c r="R903" s="19" t="str">
        <f t="shared" si="22"/>
        <v/>
      </c>
      <c r="S903" s="19" t="str">
        <f>IF(M903="","",IF(AND(M903&lt;&gt;'Tabelas auxiliares'!$B$241,M903&lt;&gt;'Tabelas auxiliares'!$B$242,M903&lt;&gt;'Tabelas auxiliares'!$C$241,M903&lt;&gt;'Tabelas auxiliares'!$C$242,M903&lt;&gt;'Tabelas auxiliares'!$D$241,M903&lt;&gt;'Tabelas auxiliares'!$D$242),"FOLHA DE PESSOAL",IF(R903='Tabelas auxiliares'!$A$242,"CUSTEIO",IF(R903='Tabelas auxiliares'!$A$241,"INVESTIMENTO","ERRO - VERIFICAR"))))</f>
        <v/>
      </c>
      <c r="T903" s="30" t="str">
        <f t="shared" si="23"/>
        <v/>
      </c>
      <c r="U903" s="37"/>
      <c r="V903" s="37"/>
      <c r="W903" s="37"/>
      <c r="X903" s="37"/>
      <c r="Y903" s="37"/>
    </row>
    <row r="904" spans="18:25" x14ac:dyDescent="0.35">
      <c r="R904" s="19" t="str">
        <f t="shared" si="22"/>
        <v/>
      </c>
      <c r="S904" s="19" t="str">
        <f>IF(M904="","",IF(AND(M904&lt;&gt;'Tabelas auxiliares'!$B$241,M904&lt;&gt;'Tabelas auxiliares'!$B$242,M904&lt;&gt;'Tabelas auxiliares'!$C$241,M904&lt;&gt;'Tabelas auxiliares'!$C$242,M904&lt;&gt;'Tabelas auxiliares'!$D$241,M904&lt;&gt;'Tabelas auxiliares'!$D$242),"FOLHA DE PESSOAL",IF(R904='Tabelas auxiliares'!$A$242,"CUSTEIO",IF(R904='Tabelas auxiliares'!$A$241,"INVESTIMENTO","ERRO - VERIFICAR"))))</f>
        <v/>
      </c>
      <c r="T904" s="30" t="str">
        <f t="shared" si="23"/>
        <v/>
      </c>
      <c r="U904" s="37"/>
      <c r="V904" s="37"/>
      <c r="W904" s="37"/>
      <c r="X904" s="37"/>
      <c r="Y904" s="37"/>
    </row>
    <row r="905" spans="18:25" x14ac:dyDescent="0.35">
      <c r="R905" s="19" t="str">
        <f t="shared" si="22"/>
        <v/>
      </c>
      <c r="S905" s="19" t="str">
        <f>IF(M905="","",IF(AND(M905&lt;&gt;'Tabelas auxiliares'!$B$241,M905&lt;&gt;'Tabelas auxiliares'!$B$242,M905&lt;&gt;'Tabelas auxiliares'!$C$241,M905&lt;&gt;'Tabelas auxiliares'!$C$242,M905&lt;&gt;'Tabelas auxiliares'!$D$241,M905&lt;&gt;'Tabelas auxiliares'!$D$242),"FOLHA DE PESSOAL",IF(R905='Tabelas auxiliares'!$A$242,"CUSTEIO",IF(R905='Tabelas auxiliares'!$A$241,"INVESTIMENTO","ERRO - VERIFICAR"))))</f>
        <v/>
      </c>
      <c r="T905" s="30" t="str">
        <f t="shared" si="23"/>
        <v/>
      </c>
      <c r="U905" s="37"/>
      <c r="V905" s="37"/>
      <c r="W905" s="37"/>
      <c r="X905" s="37"/>
      <c r="Y905" s="37"/>
    </row>
    <row r="906" spans="18:25" x14ac:dyDescent="0.35">
      <c r="R906" s="19" t="str">
        <f t="shared" si="22"/>
        <v/>
      </c>
      <c r="S906" s="19" t="str">
        <f>IF(M906="","",IF(AND(M906&lt;&gt;'Tabelas auxiliares'!$B$241,M906&lt;&gt;'Tabelas auxiliares'!$B$242,M906&lt;&gt;'Tabelas auxiliares'!$C$241,M906&lt;&gt;'Tabelas auxiliares'!$C$242,M906&lt;&gt;'Tabelas auxiliares'!$D$241,M906&lt;&gt;'Tabelas auxiliares'!$D$242),"FOLHA DE PESSOAL",IF(R906='Tabelas auxiliares'!$A$242,"CUSTEIO",IF(R906='Tabelas auxiliares'!$A$241,"INVESTIMENTO","ERRO - VERIFICAR"))))</f>
        <v/>
      </c>
      <c r="T906" s="30" t="str">
        <f t="shared" si="23"/>
        <v/>
      </c>
      <c r="U906" s="37"/>
      <c r="V906" s="37"/>
      <c r="W906" s="37"/>
      <c r="X906" s="37"/>
      <c r="Y906" s="37"/>
    </row>
    <row r="907" spans="18:25" x14ac:dyDescent="0.35">
      <c r="R907" s="19" t="str">
        <f t="shared" si="22"/>
        <v/>
      </c>
      <c r="S907" s="19" t="str">
        <f>IF(M907="","",IF(AND(M907&lt;&gt;'Tabelas auxiliares'!$B$241,M907&lt;&gt;'Tabelas auxiliares'!$B$242,M907&lt;&gt;'Tabelas auxiliares'!$C$241,M907&lt;&gt;'Tabelas auxiliares'!$C$242,M907&lt;&gt;'Tabelas auxiliares'!$D$241,M907&lt;&gt;'Tabelas auxiliares'!$D$242),"FOLHA DE PESSOAL",IF(R907='Tabelas auxiliares'!$A$242,"CUSTEIO",IF(R907='Tabelas auxiliares'!$A$241,"INVESTIMENTO","ERRO - VERIFICAR"))))</f>
        <v/>
      </c>
      <c r="T907" s="30" t="str">
        <f t="shared" si="23"/>
        <v/>
      </c>
      <c r="U907" s="37"/>
      <c r="V907" s="37"/>
      <c r="W907" s="37"/>
      <c r="X907" s="37"/>
      <c r="Y907" s="37"/>
    </row>
    <row r="908" spans="18:25" x14ac:dyDescent="0.35">
      <c r="R908" s="19" t="str">
        <f t="shared" si="22"/>
        <v/>
      </c>
      <c r="S908" s="19" t="str">
        <f>IF(M908="","",IF(AND(M908&lt;&gt;'Tabelas auxiliares'!$B$241,M908&lt;&gt;'Tabelas auxiliares'!$B$242,M908&lt;&gt;'Tabelas auxiliares'!$C$241,M908&lt;&gt;'Tabelas auxiliares'!$C$242,M908&lt;&gt;'Tabelas auxiliares'!$D$241,M908&lt;&gt;'Tabelas auxiliares'!$D$242),"FOLHA DE PESSOAL",IF(R908='Tabelas auxiliares'!$A$242,"CUSTEIO",IF(R908='Tabelas auxiliares'!$A$241,"INVESTIMENTO","ERRO - VERIFICAR"))))</f>
        <v/>
      </c>
      <c r="T908" s="30" t="str">
        <f t="shared" si="23"/>
        <v/>
      </c>
      <c r="U908" s="37"/>
      <c r="V908" s="37"/>
      <c r="W908" s="37"/>
      <c r="X908" s="37"/>
      <c r="Y908" s="37"/>
    </row>
    <row r="909" spans="18:25" x14ac:dyDescent="0.35">
      <c r="R909" s="19" t="str">
        <f t="shared" si="22"/>
        <v/>
      </c>
      <c r="S909" s="19" t="str">
        <f>IF(M909="","",IF(AND(M909&lt;&gt;'Tabelas auxiliares'!$B$241,M909&lt;&gt;'Tabelas auxiliares'!$B$242,M909&lt;&gt;'Tabelas auxiliares'!$C$241,M909&lt;&gt;'Tabelas auxiliares'!$C$242,M909&lt;&gt;'Tabelas auxiliares'!$D$241,M909&lt;&gt;'Tabelas auxiliares'!$D$242),"FOLHA DE PESSOAL",IF(R909='Tabelas auxiliares'!$A$242,"CUSTEIO",IF(R909='Tabelas auxiliares'!$A$241,"INVESTIMENTO","ERRO - VERIFICAR"))))</f>
        <v/>
      </c>
      <c r="T909" s="30" t="str">
        <f t="shared" si="23"/>
        <v/>
      </c>
      <c r="U909" s="37"/>
      <c r="V909" s="37"/>
      <c r="W909" s="37"/>
      <c r="X909" s="37"/>
      <c r="Y909" s="37"/>
    </row>
    <row r="910" spans="18:25" x14ac:dyDescent="0.35">
      <c r="R910" s="19" t="str">
        <f t="shared" si="22"/>
        <v/>
      </c>
      <c r="S910" s="19" t="str">
        <f>IF(M910="","",IF(AND(M910&lt;&gt;'Tabelas auxiliares'!$B$241,M910&lt;&gt;'Tabelas auxiliares'!$B$242,M910&lt;&gt;'Tabelas auxiliares'!$C$241,M910&lt;&gt;'Tabelas auxiliares'!$C$242,M910&lt;&gt;'Tabelas auxiliares'!$D$241,M910&lt;&gt;'Tabelas auxiliares'!$D$242),"FOLHA DE PESSOAL",IF(R910='Tabelas auxiliares'!$A$242,"CUSTEIO",IF(R910='Tabelas auxiliares'!$A$241,"INVESTIMENTO","ERRO - VERIFICAR"))))</f>
        <v/>
      </c>
      <c r="T910" s="30" t="str">
        <f t="shared" si="23"/>
        <v/>
      </c>
      <c r="U910" s="37"/>
      <c r="V910" s="37"/>
      <c r="W910" s="37"/>
      <c r="X910" s="37"/>
      <c r="Y910" s="37"/>
    </row>
    <row r="911" spans="18:25" x14ac:dyDescent="0.35">
      <c r="R911" s="19" t="str">
        <f t="shared" si="22"/>
        <v/>
      </c>
      <c r="S911" s="19" t="str">
        <f>IF(M911="","",IF(AND(M911&lt;&gt;'Tabelas auxiliares'!$B$241,M911&lt;&gt;'Tabelas auxiliares'!$B$242,M911&lt;&gt;'Tabelas auxiliares'!$C$241,M911&lt;&gt;'Tabelas auxiliares'!$C$242,M911&lt;&gt;'Tabelas auxiliares'!$D$241,M911&lt;&gt;'Tabelas auxiliares'!$D$242),"FOLHA DE PESSOAL",IF(R911='Tabelas auxiliares'!$A$242,"CUSTEIO",IF(R911='Tabelas auxiliares'!$A$241,"INVESTIMENTO","ERRO - VERIFICAR"))))</f>
        <v/>
      </c>
      <c r="T911" s="30" t="str">
        <f t="shared" si="23"/>
        <v/>
      </c>
      <c r="U911" s="37"/>
      <c r="V911" s="37"/>
      <c r="W911" s="37"/>
      <c r="X911" s="37"/>
      <c r="Y911" s="37"/>
    </row>
    <row r="912" spans="18:25" x14ac:dyDescent="0.35">
      <c r="R912" s="19" t="str">
        <f t="shared" si="22"/>
        <v/>
      </c>
      <c r="S912" s="19" t="str">
        <f>IF(M912="","",IF(AND(M912&lt;&gt;'Tabelas auxiliares'!$B$241,M912&lt;&gt;'Tabelas auxiliares'!$B$242,M912&lt;&gt;'Tabelas auxiliares'!$C$241,M912&lt;&gt;'Tabelas auxiliares'!$C$242,M912&lt;&gt;'Tabelas auxiliares'!$D$241,M912&lt;&gt;'Tabelas auxiliares'!$D$242),"FOLHA DE PESSOAL",IF(R912='Tabelas auxiliares'!$A$242,"CUSTEIO",IF(R912='Tabelas auxiliares'!$A$241,"INVESTIMENTO","ERRO - VERIFICAR"))))</f>
        <v/>
      </c>
      <c r="T912" s="30" t="str">
        <f t="shared" si="23"/>
        <v/>
      </c>
      <c r="U912" s="37"/>
      <c r="V912" s="37"/>
      <c r="W912" s="37"/>
      <c r="X912" s="37"/>
      <c r="Y912" s="37"/>
    </row>
    <row r="913" spans="18:25" x14ac:dyDescent="0.35">
      <c r="R913" s="19" t="str">
        <f t="shared" si="22"/>
        <v/>
      </c>
      <c r="S913" s="19" t="str">
        <f>IF(M913="","",IF(AND(M913&lt;&gt;'Tabelas auxiliares'!$B$241,M913&lt;&gt;'Tabelas auxiliares'!$B$242,M913&lt;&gt;'Tabelas auxiliares'!$C$241,M913&lt;&gt;'Tabelas auxiliares'!$C$242,M913&lt;&gt;'Tabelas auxiliares'!$D$241,M913&lt;&gt;'Tabelas auxiliares'!$D$242),"FOLHA DE PESSOAL",IF(R913='Tabelas auxiliares'!$A$242,"CUSTEIO",IF(R913='Tabelas auxiliares'!$A$241,"INVESTIMENTO","ERRO - VERIFICAR"))))</f>
        <v/>
      </c>
      <c r="T913" s="30" t="str">
        <f t="shared" si="23"/>
        <v/>
      </c>
      <c r="U913" s="37"/>
      <c r="V913" s="37"/>
      <c r="W913" s="37"/>
      <c r="X913" s="37"/>
      <c r="Y913" s="37"/>
    </row>
    <row r="914" spans="18:25" x14ac:dyDescent="0.35">
      <c r="R914" s="19" t="str">
        <f t="shared" si="22"/>
        <v/>
      </c>
      <c r="S914" s="19" t="str">
        <f>IF(M914="","",IF(AND(M914&lt;&gt;'Tabelas auxiliares'!$B$241,M914&lt;&gt;'Tabelas auxiliares'!$B$242,M914&lt;&gt;'Tabelas auxiliares'!$C$241,M914&lt;&gt;'Tabelas auxiliares'!$C$242,M914&lt;&gt;'Tabelas auxiliares'!$D$241,M914&lt;&gt;'Tabelas auxiliares'!$D$242),"FOLHA DE PESSOAL",IF(R914='Tabelas auxiliares'!$A$242,"CUSTEIO",IF(R914='Tabelas auxiliares'!$A$241,"INVESTIMENTO","ERRO - VERIFICAR"))))</f>
        <v/>
      </c>
      <c r="T914" s="30" t="str">
        <f t="shared" si="23"/>
        <v/>
      </c>
      <c r="U914" s="37"/>
      <c r="V914" s="37"/>
      <c r="W914" s="37"/>
      <c r="X914" s="37"/>
      <c r="Y914" s="37"/>
    </row>
    <row r="915" spans="18:25" x14ac:dyDescent="0.35">
      <c r="R915" s="19" t="str">
        <f t="shared" si="22"/>
        <v/>
      </c>
      <c r="S915" s="19" t="str">
        <f>IF(M915="","",IF(AND(M915&lt;&gt;'Tabelas auxiliares'!$B$241,M915&lt;&gt;'Tabelas auxiliares'!$B$242,M915&lt;&gt;'Tabelas auxiliares'!$C$241,M915&lt;&gt;'Tabelas auxiliares'!$C$242,M915&lt;&gt;'Tabelas auxiliares'!$D$241,M915&lt;&gt;'Tabelas auxiliares'!$D$242),"FOLHA DE PESSOAL",IF(R915='Tabelas auxiliares'!$A$242,"CUSTEIO",IF(R915='Tabelas auxiliares'!$A$241,"INVESTIMENTO","ERRO - VERIFICAR"))))</f>
        <v/>
      </c>
      <c r="T915" s="30" t="str">
        <f t="shared" si="23"/>
        <v/>
      </c>
      <c r="U915" s="37"/>
      <c r="V915" s="37"/>
      <c r="W915" s="37"/>
      <c r="X915" s="37"/>
      <c r="Y915" s="37"/>
    </row>
    <row r="916" spans="18:25" x14ac:dyDescent="0.35">
      <c r="R916" s="19" t="str">
        <f t="shared" si="22"/>
        <v/>
      </c>
      <c r="S916" s="19" t="str">
        <f>IF(M916="","",IF(AND(M916&lt;&gt;'Tabelas auxiliares'!$B$241,M916&lt;&gt;'Tabelas auxiliares'!$B$242,M916&lt;&gt;'Tabelas auxiliares'!$C$241,M916&lt;&gt;'Tabelas auxiliares'!$C$242,M916&lt;&gt;'Tabelas auxiliares'!$D$241,M916&lt;&gt;'Tabelas auxiliares'!$D$242),"FOLHA DE PESSOAL",IF(R916='Tabelas auxiliares'!$A$242,"CUSTEIO",IF(R916='Tabelas auxiliares'!$A$241,"INVESTIMENTO","ERRO - VERIFICAR"))))</f>
        <v/>
      </c>
      <c r="T916" s="30" t="str">
        <f t="shared" si="23"/>
        <v/>
      </c>
      <c r="U916" s="37"/>
      <c r="V916" s="37"/>
      <c r="W916" s="37"/>
      <c r="X916" s="37"/>
      <c r="Y916" s="37"/>
    </row>
    <row r="917" spans="18:25" x14ac:dyDescent="0.35">
      <c r="R917" s="19" t="str">
        <f t="shared" si="22"/>
        <v/>
      </c>
      <c r="S917" s="19" t="str">
        <f>IF(M917="","",IF(AND(M917&lt;&gt;'Tabelas auxiliares'!$B$241,M917&lt;&gt;'Tabelas auxiliares'!$B$242,M917&lt;&gt;'Tabelas auxiliares'!$C$241,M917&lt;&gt;'Tabelas auxiliares'!$C$242,M917&lt;&gt;'Tabelas auxiliares'!$D$241,M917&lt;&gt;'Tabelas auxiliares'!$D$242),"FOLHA DE PESSOAL",IF(R917='Tabelas auxiliares'!$A$242,"CUSTEIO",IF(R917='Tabelas auxiliares'!$A$241,"INVESTIMENTO","ERRO - VERIFICAR"))))</f>
        <v/>
      </c>
      <c r="T917" s="30" t="str">
        <f t="shared" si="23"/>
        <v/>
      </c>
      <c r="U917" s="37"/>
      <c r="V917" s="37"/>
      <c r="W917" s="37"/>
      <c r="X917" s="37"/>
      <c r="Y917" s="37"/>
    </row>
    <row r="918" spans="18:25" x14ac:dyDescent="0.35">
      <c r="R918" s="19" t="str">
        <f t="shared" si="22"/>
        <v/>
      </c>
      <c r="S918" s="19" t="str">
        <f>IF(M918="","",IF(AND(M918&lt;&gt;'Tabelas auxiliares'!$B$241,M918&lt;&gt;'Tabelas auxiliares'!$B$242,M918&lt;&gt;'Tabelas auxiliares'!$C$241,M918&lt;&gt;'Tabelas auxiliares'!$C$242,M918&lt;&gt;'Tabelas auxiliares'!$D$241,M918&lt;&gt;'Tabelas auxiliares'!$D$242),"FOLHA DE PESSOAL",IF(R918='Tabelas auxiliares'!$A$242,"CUSTEIO",IF(R918='Tabelas auxiliares'!$A$241,"INVESTIMENTO","ERRO - VERIFICAR"))))</f>
        <v/>
      </c>
      <c r="T918" s="30" t="str">
        <f t="shared" si="23"/>
        <v/>
      </c>
      <c r="U918" s="37"/>
      <c r="V918" s="37"/>
      <c r="W918" s="37"/>
      <c r="X918" s="37"/>
      <c r="Y918" s="37"/>
    </row>
    <row r="919" spans="18:25" x14ac:dyDescent="0.35">
      <c r="R919" s="19" t="str">
        <f t="shared" si="22"/>
        <v/>
      </c>
      <c r="S919" s="19" t="str">
        <f>IF(M919="","",IF(AND(M919&lt;&gt;'Tabelas auxiliares'!$B$241,M919&lt;&gt;'Tabelas auxiliares'!$B$242,M919&lt;&gt;'Tabelas auxiliares'!$C$241,M919&lt;&gt;'Tabelas auxiliares'!$C$242,M919&lt;&gt;'Tabelas auxiliares'!$D$241,M919&lt;&gt;'Tabelas auxiliares'!$D$242),"FOLHA DE PESSOAL",IF(R919='Tabelas auxiliares'!$A$242,"CUSTEIO",IF(R919='Tabelas auxiliares'!$A$241,"INVESTIMENTO","ERRO - VERIFICAR"))))</f>
        <v/>
      </c>
      <c r="T919" s="30" t="str">
        <f t="shared" si="23"/>
        <v/>
      </c>
      <c r="U919" s="37"/>
      <c r="V919" s="37"/>
      <c r="W919" s="37"/>
      <c r="X919" s="37"/>
      <c r="Y919" s="37"/>
    </row>
    <row r="920" spans="18:25" x14ac:dyDescent="0.35">
      <c r="R920" s="19" t="str">
        <f t="shared" si="22"/>
        <v/>
      </c>
      <c r="S920" s="19" t="str">
        <f>IF(M920="","",IF(AND(M920&lt;&gt;'Tabelas auxiliares'!$B$241,M920&lt;&gt;'Tabelas auxiliares'!$B$242,M920&lt;&gt;'Tabelas auxiliares'!$C$241,M920&lt;&gt;'Tabelas auxiliares'!$C$242,M920&lt;&gt;'Tabelas auxiliares'!$D$241,M920&lt;&gt;'Tabelas auxiliares'!$D$242),"FOLHA DE PESSOAL",IF(R920='Tabelas auxiliares'!$A$242,"CUSTEIO",IF(R920='Tabelas auxiliares'!$A$241,"INVESTIMENTO","ERRO - VERIFICAR"))))</f>
        <v/>
      </c>
      <c r="T920" s="30" t="str">
        <f t="shared" si="23"/>
        <v/>
      </c>
      <c r="U920" s="37"/>
      <c r="V920" s="37"/>
      <c r="W920" s="37"/>
      <c r="X920" s="37"/>
      <c r="Y920" s="37"/>
    </row>
    <row r="921" spans="18:25" x14ac:dyDescent="0.35">
      <c r="R921" s="19" t="str">
        <f t="shared" si="22"/>
        <v/>
      </c>
      <c r="S921" s="19" t="str">
        <f>IF(M921="","",IF(AND(M921&lt;&gt;'Tabelas auxiliares'!$B$241,M921&lt;&gt;'Tabelas auxiliares'!$B$242,M921&lt;&gt;'Tabelas auxiliares'!$C$241,M921&lt;&gt;'Tabelas auxiliares'!$C$242,M921&lt;&gt;'Tabelas auxiliares'!$D$241,M921&lt;&gt;'Tabelas auxiliares'!$D$242),"FOLHA DE PESSOAL",IF(R921='Tabelas auxiliares'!$A$242,"CUSTEIO",IF(R921='Tabelas auxiliares'!$A$241,"INVESTIMENTO","ERRO - VERIFICAR"))))</f>
        <v/>
      </c>
      <c r="T921" s="30" t="str">
        <f t="shared" si="23"/>
        <v/>
      </c>
      <c r="U921" s="37"/>
      <c r="V921" s="37"/>
      <c r="W921" s="37"/>
      <c r="X921" s="37"/>
      <c r="Y921" s="37"/>
    </row>
    <row r="922" spans="18:25" x14ac:dyDescent="0.35">
      <c r="R922" s="19" t="str">
        <f t="shared" si="22"/>
        <v/>
      </c>
      <c r="S922" s="19" t="str">
        <f>IF(M922="","",IF(AND(M922&lt;&gt;'Tabelas auxiliares'!$B$241,M922&lt;&gt;'Tabelas auxiliares'!$B$242,M922&lt;&gt;'Tabelas auxiliares'!$C$241,M922&lt;&gt;'Tabelas auxiliares'!$C$242,M922&lt;&gt;'Tabelas auxiliares'!$D$241,M922&lt;&gt;'Tabelas auxiliares'!$D$242),"FOLHA DE PESSOAL",IF(R922='Tabelas auxiliares'!$A$242,"CUSTEIO",IF(R922='Tabelas auxiliares'!$A$241,"INVESTIMENTO","ERRO - VERIFICAR"))))</f>
        <v/>
      </c>
      <c r="T922" s="30" t="str">
        <f t="shared" si="23"/>
        <v/>
      </c>
      <c r="U922" s="37"/>
      <c r="V922" s="37"/>
      <c r="W922" s="37"/>
      <c r="X922" s="37"/>
      <c r="Y922" s="37"/>
    </row>
    <row r="923" spans="18:25" x14ac:dyDescent="0.35">
      <c r="R923" s="19" t="str">
        <f t="shared" si="22"/>
        <v/>
      </c>
      <c r="S923" s="19" t="str">
        <f>IF(M923="","",IF(AND(M923&lt;&gt;'Tabelas auxiliares'!$B$241,M923&lt;&gt;'Tabelas auxiliares'!$B$242,M923&lt;&gt;'Tabelas auxiliares'!$C$241,M923&lt;&gt;'Tabelas auxiliares'!$C$242,M923&lt;&gt;'Tabelas auxiliares'!$D$241,M923&lt;&gt;'Tabelas auxiliares'!$D$242),"FOLHA DE PESSOAL",IF(R923='Tabelas auxiliares'!$A$242,"CUSTEIO",IF(R923='Tabelas auxiliares'!$A$241,"INVESTIMENTO","ERRO - VERIFICAR"))))</f>
        <v/>
      </c>
      <c r="T923" s="30" t="str">
        <f t="shared" si="23"/>
        <v/>
      </c>
      <c r="U923" s="37"/>
      <c r="V923" s="37"/>
      <c r="W923" s="37"/>
      <c r="X923" s="37"/>
      <c r="Y923" s="37"/>
    </row>
    <row r="924" spans="18:25" x14ac:dyDescent="0.35">
      <c r="R924" s="19" t="str">
        <f t="shared" si="22"/>
        <v/>
      </c>
      <c r="S924" s="19" t="str">
        <f>IF(M924="","",IF(AND(M924&lt;&gt;'Tabelas auxiliares'!$B$241,M924&lt;&gt;'Tabelas auxiliares'!$B$242,M924&lt;&gt;'Tabelas auxiliares'!$C$241,M924&lt;&gt;'Tabelas auxiliares'!$C$242,M924&lt;&gt;'Tabelas auxiliares'!$D$241,M924&lt;&gt;'Tabelas auxiliares'!$D$242),"FOLHA DE PESSOAL",IF(R924='Tabelas auxiliares'!$A$242,"CUSTEIO",IF(R924='Tabelas auxiliares'!$A$241,"INVESTIMENTO","ERRO - VERIFICAR"))))</f>
        <v/>
      </c>
      <c r="T924" s="30" t="str">
        <f t="shared" si="23"/>
        <v/>
      </c>
      <c r="U924" s="37"/>
      <c r="V924" s="37"/>
      <c r="W924" s="37"/>
      <c r="X924" s="37"/>
      <c r="Y924" s="37"/>
    </row>
    <row r="925" spans="18:25" x14ac:dyDescent="0.35">
      <c r="R925" s="19" t="str">
        <f t="shared" si="22"/>
        <v/>
      </c>
      <c r="S925" s="19" t="str">
        <f>IF(M925="","",IF(AND(M925&lt;&gt;'Tabelas auxiliares'!$B$241,M925&lt;&gt;'Tabelas auxiliares'!$B$242,M925&lt;&gt;'Tabelas auxiliares'!$C$241,M925&lt;&gt;'Tabelas auxiliares'!$C$242,M925&lt;&gt;'Tabelas auxiliares'!$D$241,M925&lt;&gt;'Tabelas auxiliares'!$D$242),"FOLHA DE PESSOAL",IF(R925='Tabelas auxiliares'!$A$242,"CUSTEIO",IF(R925='Tabelas auxiliares'!$A$241,"INVESTIMENTO","ERRO - VERIFICAR"))))</f>
        <v/>
      </c>
      <c r="T925" s="30" t="str">
        <f t="shared" si="23"/>
        <v/>
      </c>
      <c r="U925" s="37"/>
      <c r="V925" s="37"/>
      <c r="W925" s="37"/>
      <c r="X925" s="37"/>
      <c r="Y925" s="37"/>
    </row>
    <row r="926" spans="18:25" x14ac:dyDescent="0.35">
      <c r="R926" s="19" t="str">
        <f t="shared" si="22"/>
        <v/>
      </c>
      <c r="S926" s="19" t="str">
        <f>IF(M926="","",IF(AND(M926&lt;&gt;'Tabelas auxiliares'!$B$241,M926&lt;&gt;'Tabelas auxiliares'!$B$242,M926&lt;&gt;'Tabelas auxiliares'!$C$241,M926&lt;&gt;'Tabelas auxiliares'!$C$242,M926&lt;&gt;'Tabelas auxiliares'!$D$241,M926&lt;&gt;'Tabelas auxiliares'!$D$242),"FOLHA DE PESSOAL",IF(R926='Tabelas auxiliares'!$A$242,"CUSTEIO",IF(R926='Tabelas auxiliares'!$A$241,"INVESTIMENTO","ERRO - VERIFICAR"))))</f>
        <v/>
      </c>
      <c r="T926" s="30" t="str">
        <f t="shared" si="23"/>
        <v/>
      </c>
      <c r="U926" s="37"/>
      <c r="V926" s="37"/>
      <c r="W926" s="37"/>
      <c r="X926" s="37"/>
      <c r="Y926" s="37"/>
    </row>
    <row r="927" spans="18:25" x14ac:dyDescent="0.35">
      <c r="R927" s="19" t="str">
        <f t="shared" si="22"/>
        <v/>
      </c>
      <c r="S927" s="19" t="str">
        <f>IF(M927="","",IF(AND(M927&lt;&gt;'Tabelas auxiliares'!$B$241,M927&lt;&gt;'Tabelas auxiliares'!$B$242,M927&lt;&gt;'Tabelas auxiliares'!$C$241,M927&lt;&gt;'Tabelas auxiliares'!$C$242,M927&lt;&gt;'Tabelas auxiliares'!$D$241,M927&lt;&gt;'Tabelas auxiliares'!$D$242),"FOLHA DE PESSOAL",IF(R927='Tabelas auxiliares'!$A$242,"CUSTEIO",IF(R927='Tabelas auxiliares'!$A$241,"INVESTIMENTO","ERRO - VERIFICAR"))))</f>
        <v/>
      </c>
      <c r="T927" s="30" t="str">
        <f t="shared" si="23"/>
        <v/>
      </c>
      <c r="U927" s="37"/>
      <c r="V927" s="37"/>
      <c r="W927" s="37"/>
      <c r="X927" s="37"/>
      <c r="Y927" s="37"/>
    </row>
    <row r="928" spans="18:25" x14ac:dyDescent="0.35">
      <c r="R928" s="19" t="str">
        <f t="shared" si="22"/>
        <v/>
      </c>
      <c r="S928" s="19" t="str">
        <f>IF(M928="","",IF(AND(M928&lt;&gt;'Tabelas auxiliares'!$B$241,M928&lt;&gt;'Tabelas auxiliares'!$B$242,M928&lt;&gt;'Tabelas auxiliares'!$C$241,M928&lt;&gt;'Tabelas auxiliares'!$C$242,M928&lt;&gt;'Tabelas auxiliares'!$D$241,M928&lt;&gt;'Tabelas auxiliares'!$D$242),"FOLHA DE PESSOAL",IF(R928='Tabelas auxiliares'!$A$242,"CUSTEIO",IF(R928='Tabelas auxiliares'!$A$241,"INVESTIMENTO","ERRO - VERIFICAR"))))</f>
        <v/>
      </c>
      <c r="T928" s="30" t="str">
        <f t="shared" si="23"/>
        <v/>
      </c>
      <c r="U928" s="37"/>
      <c r="V928" s="37"/>
      <c r="W928" s="37"/>
      <c r="X928" s="37"/>
      <c r="Y928" s="37"/>
    </row>
    <row r="929" spans="18:25" x14ac:dyDescent="0.35">
      <c r="R929" s="19" t="str">
        <f t="shared" si="22"/>
        <v/>
      </c>
      <c r="S929" s="19" t="str">
        <f>IF(M929="","",IF(AND(M929&lt;&gt;'Tabelas auxiliares'!$B$241,M929&lt;&gt;'Tabelas auxiliares'!$B$242,M929&lt;&gt;'Tabelas auxiliares'!$C$241,M929&lt;&gt;'Tabelas auxiliares'!$C$242,M929&lt;&gt;'Tabelas auxiliares'!$D$241,M929&lt;&gt;'Tabelas auxiliares'!$D$242),"FOLHA DE PESSOAL",IF(R929='Tabelas auxiliares'!$A$242,"CUSTEIO",IF(R929='Tabelas auxiliares'!$A$241,"INVESTIMENTO","ERRO - VERIFICAR"))))</f>
        <v/>
      </c>
      <c r="T929" s="30" t="str">
        <f t="shared" si="23"/>
        <v/>
      </c>
      <c r="U929" s="37"/>
      <c r="V929" s="37"/>
      <c r="W929" s="37"/>
      <c r="X929" s="37"/>
      <c r="Y929" s="37"/>
    </row>
    <row r="930" spans="18:25" x14ac:dyDescent="0.35">
      <c r="R930" s="19" t="str">
        <f t="shared" si="22"/>
        <v/>
      </c>
      <c r="S930" s="19" t="str">
        <f>IF(M930="","",IF(AND(M930&lt;&gt;'Tabelas auxiliares'!$B$241,M930&lt;&gt;'Tabelas auxiliares'!$B$242,M930&lt;&gt;'Tabelas auxiliares'!$C$241,M930&lt;&gt;'Tabelas auxiliares'!$C$242,M930&lt;&gt;'Tabelas auxiliares'!$D$241,M930&lt;&gt;'Tabelas auxiliares'!$D$242),"FOLHA DE PESSOAL",IF(R930='Tabelas auxiliares'!$A$242,"CUSTEIO",IF(R930='Tabelas auxiliares'!$A$241,"INVESTIMENTO","ERRO - VERIFICAR"))))</f>
        <v/>
      </c>
      <c r="T930" s="30" t="str">
        <f t="shared" si="23"/>
        <v/>
      </c>
      <c r="U930" s="37"/>
      <c r="V930" s="37"/>
      <c r="W930" s="37"/>
      <c r="X930" s="37"/>
      <c r="Y930" s="37"/>
    </row>
    <row r="931" spans="18:25" x14ac:dyDescent="0.35">
      <c r="R931" s="19" t="str">
        <f t="shared" si="22"/>
        <v/>
      </c>
      <c r="S931" s="19" t="str">
        <f>IF(M931="","",IF(AND(M931&lt;&gt;'Tabelas auxiliares'!$B$241,M931&lt;&gt;'Tabelas auxiliares'!$B$242,M931&lt;&gt;'Tabelas auxiliares'!$C$241,M931&lt;&gt;'Tabelas auxiliares'!$C$242,M931&lt;&gt;'Tabelas auxiliares'!$D$241,M931&lt;&gt;'Tabelas auxiliares'!$D$242),"FOLHA DE PESSOAL",IF(R931='Tabelas auxiliares'!$A$242,"CUSTEIO",IF(R931='Tabelas auxiliares'!$A$241,"INVESTIMENTO","ERRO - VERIFICAR"))))</f>
        <v/>
      </c>
      <c r="T931" s="30" t="str">
        <f t="shared" si="23"/>
        <v/>
      </c>
      <c r="U931" s="37"/>
      <c r="V931" s="37"/>
      <c r="W931" s="37"/>
      <c r="X931" s="37"/>
      <c r="Y931" s="37"/>
    </row>
    <row r="932" spans="18:25" x14ac:dyDescent="0.35">
      <c r="R932" s="19" t="str">
        <f t="shared" si="22"/>
        <v/>
      </c>
      <c r="S932" s="19" t="str">
        <f>IF(M932="","",IF(AND(M932&lt;&gt;'Tabelas auxiliares'!$B$241,M932&lt;&gt;'Tabelas auxiliares'!$B$242,M932&lt;&gt;'Tabelas auxiliares'!$C$241,M932&lt;&gt;'Tabelas auxiliares'!$C$242,M932&lt;&gt;'Tabelas auxiliares'!$D$241,M932&lt;&gt;'Tabelas auxiliares'!$D$242),"FOLHA DE PESSOAL",IF(R932='Tabelas auxiliares'!$A$242,"CUSTEIO",IF(R932='Tabelas auxiliares'!$A$241,"INVESTIMENTO","ERRO - VERIFICAR"))))</f>
        <v/>
      </c>
      <c r="T932" s="30" t="str">
        <f t="shared" si="23"/>
        <v/>
      </c>
      <c r="U932" s="37"/>
      <c r="V932" s="37"/>
      <c r="W932" s="37"/>
      <c r="X932" s="37"/>
      <c r="Y932" s="37"/>
    </row>
    <row r="933" spans="18:25" x14ac:dyDescent="0.35">
      <c r="R933" s="19" t="str">
        <f t="shared" si="22"/>
        <v/>
      </c>
      <c r="S933" s="19" t="str">
        <f>IF(M933="","",IF(AND(M933&lt;&gt;'Tabelas auxiliares'!$B$241,M933&lt;&gt;'Tabelas auxiliares'!$B$242,M933&lt;&gt;'Tabelas auxiliares'!$C$241,M933&lt;&gt;'Tabelas auxiliares'!$C$242,M933&lt;&gt;'Tabelas auxiliares'!$D$241,M933&lt;&gt;'Tabelas auxiliares'!$D$242),"FOLHA DE PESSOAL",IF(R933='Tabelas auxiliares'!$A$242,"CUSTEIO",IF(R933='Tabelas auxiliares'!$A$241,"INVESTIMENTO","ERRO - VERIFICAR"))))</f>
        <v/>
      </c>
      <c r="T933" s="30" t="str">
        <f t="shared" si="23"/>
        <v/>
      </c>
      <c r="U933" s="37"/>
      <c r="V933" s="37"/>
      <c r="W933" s="37"/>
      <c r="X933" s="37"/>
      <c r="Y933" s="37"/>
    </row>
    <row r="934" spans="18:25" x14ac:dyDescent="0.35">
      <c r="R934" s="19" t="str">
        <f t="shared" si="22"/>
        <v/>
      </c>
      <c r="S934" s="19" t="str">
        <f>IF(M934="","",IF(AND(M934&lt;&gt;'Tabelas auxiliares'!$B$241,M934&lt;&gt;'Tabelas auxiliares'!$B$242,M934&lt;&gt;'Tabelas auxiliares'!$C$241,M934&lt;&gt;'Tabelas auxiliares'!$C$242,M934&lt;&gt;'Tabelas auxiliares'!$D$241,M934&lt;&gt;'Tabelas auxiliares'!$D$242),"FOLHA DE PESSOAL",IF(R934='Tabelas auxiliares'!$A$242,"CUSTEIO",IF(R934='Tabelas auxiliares'!$A$241,"INVESTIMENTO","ERRO - VERIFICAR"))))</f>
        <v/>
      </c>
      <c r="T934" s="30" t="str">
        <f t="shared" si="23"/>
        <v/>
      </c>
      <c r="U934" s="37"/>
      <c r="V934" s="37"/>
      <c r="W934" s="37"/>
      <c r="X934" s="37"/>
      <c r="Y934" s="37"/>
    </row>
    <row r="935" spans="18:25" x14ac:dyDescent="0.35">
      <c r="R935" s="19" t="str">
        <f t="shared" si="22"/>
        <v/>
      </c>
      <c r="S935" s="19" t="str">
        <f>IF(M935="","",IF(AND(M935&lt;&gt;'Tabelas auxiliares'!$B$241,M935&lt;&gt;'Tabelas auxiliares'!$B$242,M935&lt;&gt;'Tabelas auxiliares'!$C$241,M935&lt;&gt;'Tabelas auxiliares'!$C$242,M935&lt;&gt;'Tabelas auxiliares'!$D$241,M935&lt;&gt;'Tabelas auxiliares'!$D$242),"FOLHA DE PESSOAL",IF(R935='Tabelas auxiliares'!$A$242,"CUSTEIO",IF(R935='Tabelas auxiliares'!$A$241,"INVESTIMENTO","ERRO - VERIFICAR"))))</f>
        <v/>
      </c>
      <c r="T935" s="30" t="str">
        <f t="shared" si="23"/>
        <v/>
      </c>
      <c r="U935" s="37"/>
      <c r="V935" s="37"/>
      <c r="W935" s="37"/>
      <c r="X935" s="37"/>
      <c r="Y935" s="37"/>
    </row>
    <row r="936" spans="18:25" x14ac:dyDescent="0.35">
      <c r="R936" s="19" t="str">
        <f t="shared" si="22"/>
        <v/>
      </c>
      <c r="S936" s="19" t="str">
        <f>IF(M936="","",IF(AND(M936&lt;&gt;'Tabelas auxiliares'!$B$241,M936&lt;&gt;'Tabelas auxiliares'!$B$242,M936&lt;&gt;'Tabelas auxiliares'!$C$241,M936&lt;&gt;'Tabelas auxiliares'!$C$242,M936&lt;&gt;'Tabelas auxiliares'!$D$241,M936&lt;&gt;'Tabelas auxiliares'!$D$242),"FOLHA DE PESSOAL",IF(R936='Tabelas auxiliares'!$A$242,"CUSTEIO",IF(R936='Tabelas auxiliares'!$A$241,"INVESTIMENTO","ERRO - VERIFICAR"))))</f>
        <v/>
      </c>
      <c r="T936" s="30" t="str">
        <f t="shared" si="23"/>
        <v/>
      </c>
      <c r="U936" s="37"/>
      <c r="V936" s="37"/>
      <c r="W936" s="37"/>
      <c r="X936" s="37"/>
      <c r="Y936" s="37"/>
    </row>
    <row r="937" spans="18:25" x14ac:dyDescent="0.35">
      <c r="R937" s="19" t="str">
        <f t="shared" si="22"/>
        <v/>
      </c>
      <c r="S937" s="19" t="str">
        <f>IF(M937="","",IF(AND(M937&lt;&gt;'Tabelas auxiliares'!$B$241,M937&lt;&gt;'Tabelas auxiliares'!$B$242,M937&lt;&gt;'Tabelas auxiliares'!$C$241,M937&lt;&gt;'Tabelas auxiliares'!$C$242,M937&lt;&gt;'Tabelas auxiliares'!$D$241,M937&lt;&gt;'Tabelas auxiliares'!$D$242),"FOLHA DE PESSOAL",IF(R937='Tabelas auxiliares'!$A$242,"CUSTEIO",IF(R937='Tabelas auxiliares'!$A$241,"INVESTIMENTO","ERRO - VERIFICAR"))))</f>
        <v/>
      </c>
      <c r="T937" s="30" t="str">
        <f t="shared" si="23"/>
        <v/>
      </c>
      <c r="U937" s="37"/>
      <c r="V937" s="37"/>
      <c r="W937" s="37"/>
      <c r="X937" s="37"/>
      <c r="Y937" s="37"/>
    </row>
    <row r="938" spans="18:25" x14ac:dyDescent="0.35">
      <c r="R938" s="19" t="str">
        <f t="shared" si="22"/>
        <v/>
      </c>
      <c r="S938" s="19" t="str">
        <f>IF(M938="","",IF(AND(M938&lt;&gt;'Tabelas auxiliares'!$B$241,M938&lt;&gt;'Tabelas auxiliares'!$B$242,M938&lt;&gt;'Tabelas auxiliares'!$C$241,M938&lt;&gt;'Tabelas auxiliares'!$C$242,M938&lt;&gt;'Tabelas auxiliares'!$D$241,M938&lt;&gt;'Tabelas auxiliares'!$D$242),"FOLHA DE PESSOAL",IF(R938='Tabelas auxiliares'!$A$242,"CUSTEIO",IF(R938='Tabelas auxiliares'!$A$241,"INVESTIMENTO","ERRO - VERIFICAR"))))</f>
        <v/>
      </c>
      <c r="T938" s="30" t="str">
        <f t="shared" si="23"/>
        <v/>
      </c>
      <c r="U938" s="37"/>
      <c r="V938" s="37"/>
      <c r="W938" s="37"/>
      <c r="X938" s="37"/>
      <c r="Y938" s="37"/>
    </row>
    <row r="939" spans="18:25" x14ac:dyDescent="0.35">
      <c r="R939" s="19" t="str">
        <f t="shared" si="22"/>
        <v/>
      </c>
      <c r="S939" s="19" t="str">
        <f>IF(M939="","",IF(AND(M939&lt;&gt;'Tabelas auxiliares'!$B$241,M939&lt;&gt;'Tabelas auxiliares'!$B$242,M939&lt;&gt;'Tabelas auxiliares'!$C$241,M939&lt;&gt;'Tabelas auxiliares'!$C$242,M939&lt;&gt;'Tabelas auxiliares'!$D$241,M939&lt;&gt;'Tabelas auxiliares'!$D$242),"FOLHA DE PESSOAL",IF(R939='Tabelas auxiliares'!$A$242,"CUSTEIO",IF(R939='Tabelas auxiliares'!$A$241,"INVESTIMENTO","ERRO - VERIFICAR"))))</f>
        <v/>
      </c>
      <c r="T939" s="30" t="str">
        <f t="shared" si="23"/>
        <v/>
      </c>
      <c r="U939" s="37"/>
      <c r="V939" s="37"/>
      <c r="W939" s="37"/>
      <c r="X939" s="37"/>
      <c r="Y939" s="37"/>
    </row>
    <row r="940" spans="18:25" x14ac:dyDescent="0.35">
      <c r="R940" s="19" t="str">
        <f t="shared" si="22"/>
        <v/>
      </c>
      <c r="S940" s="19" t="str">
        <f>IF(M940="","",IF(AND(M940&lt;&gt;'Tabelas auxiliares'!$B$241,M940&lt;&gt;'Tabelas auxiliares'!$B$242,M940&lt;&gt;'Tabelas auxiliares'!$C$241,M940&lt;&gt;'Tabelas auxiliares'!$C$242,M940&lt;&gt;'Tabelas auxiliares'!$D$241,M940&lt;&gt;'Tabelas auxiliares'!$D$242),"FOLHA DE PESSOAL",IF(R940='Tabelas auxiliares'!$A$242,"CUSTEIO",IF(R940='Tabelas auxiliares'!$A$241,"INVESTIMENTO","ERRO - VERIFICAR"))))</f>
        <v/>
      </c>
      <c r="T940" s="30" t="str">
        <f t="shared" si="23"/>
        <v/>
      </c>
      <c r="U940" s="37"/>
      <c r="V940" s="37"/>
      <c r="W940" s="37"/>
      <c r="X940" s="37"/>
      <c r="Y940" s="37"/>
    </row>
    <row r="941" spans="18:25" x14ac:dyDescent="0.35">
      <c r="R941" s="19" t="str">
        <f t="shared" si="22"/>
        <v/>
      </c>
      <c r="S941" s="19" t="str">
        <f>IF(M941="","",IF(AND(M941&lt;&gt;'Tabelas auxiliares'!$B$241,M941&lt;&gt;'Tabelas auxiliares'!$B$242,M941&lt;&gt;'Tabelas auxiliares'!$C$241,M941&lt;&gt;'Tabelas auxiliares'!$C$242,M941&lt;&gt;'Tabelas auxiliares'!$D$241,M941&lt;&gt;'Tabelas auxiliares'!$D$242),"FOLHA DE PESSOAL",IF(R941='Tabelas auxiliares'!$A$242,"CUSTEIO",IF(R941='Tabelas auxiliares'!$A$241,"INVESTIMENTO","ERRO - VERIFICAR"))))</f>
        <v/>
      </c>
      <c r="T941" s="30" t="str">
        <f t="shared" si="23"/>
        <v/>
      </c>
      <c r="U941" s="37"/>
      <c r="V941" s="37"/>
      <c r="W941" s="37"/>
      <c r="X941" s="37"/>
      <c r="Y941" s="37"/>
    </row>
    <row r="942" spans="18:25" x14ac:dyDescent="0.35">
      <c r="R942" s="19" t="str">
        <f t="shared" si="22"/>
        <v/>
      </c>
      <c r="S942" s="19" t="str">
        <f>IF(M942="","",IF(AND(M942&lt;&gt;'Tabelas auxiliares'!$B$241,M942&lt;&gt;'Tabelas auxiliares'!$B$242,M942&lt;&gt;'Tabelas auxiliares'!$C$241,M942&lt;&gt;'Tabelas auxiliares'!$C$242,M942&lt;&gt;'Tabelas auxiliares'!$D$241,M942&lt;&gt;'Tabelas auxiliares'!$D$242),"FOLHA DE PESSOAL",IF(R942='Tabelas auxiliares'!$A$242,"CUSTEIO",IF(R942='Tabelas auxiliares'!$A$241,"INVESTIMENTO","ERRO - VERIFICAR"))))</f>
        <v/>
      </c>
      <c r="T942" s="30" t="str">
        <f t="shared" si="23"/>
        <v/>
      </c>
      <c r="U942" s="37"/>
      <c r="V942" s="37"/>
      <c r="W942" s="37"/>
      <c r="X942" s="37"/>
      <c r="Y942" s="37"/>
    </row>
    <row r="943" spans="18:25" x14ac:dyDescent="0.35">
      <c r="R943" s="19" t="str">
        <f t="shared" si="22"/>
        <v/>
      </c>
      <c r="S943" s="19" t="str">
        <f>IF(M943="","",IF(AND(M943&lt;&gt;'Tabelas auxiliares'!$B$241,M943&lt;&gt;'Tabelas auxiliares'!$B$242,M943&lt;&gt;'Tabelas auxiliares'!$C$241,M943&lt;&gt;'Tabelas auxiliares'!$C$242,M943&lt;&gt;'Tabelas auxiliares'!$D$241,M943&lt;&gt;'Tabelas auxiliares'!$D$242),"FOLHA DE PESSOAL",IF(R943='Tabelas auxiliares'!$A$242,"CUSTEIO",IF(R943='Tabelas auxiliares'!$A$241,"INVESTIMENTO","ERRO - VERIFICAR"))))</f>
        <v/>
      </c>
      <c r="T943" s="30" t="str">
        <f t="shared" si="23"/>
        <v/>
      </c>
      <c r="U943" s="37"/>
      <c r="V943" s="37"/>
      <c r="W943" s="37"/>
      <c r="X943" s="37"/>
      <c r="Y943" s="37"/>
    </row>
    <row r="944" spans="18:25" x14ac:dyDescent="0.35">
      <c r="R944" s="19" t="str">
        <f t="shared" si="22"/>
        <v/>
      </c>
      <c r="S944" s="19" t="str">
        <f>IF(M944="","",IF(AND(M944&lt;&gt;'Tabelas auxiliares'!$B$241,M944&lt;&gt;'Tabelas auxiliares'!$B$242,M944&lt;&gt;'Tabelas auxiliares'!$C$241,M944&lt;&gt;'Tabelas auxiliares'!$C$242,M944&lt;&gt;'Tabelas auxiliares'!$D$241,M944&lt;&gt;'Tabelas auxiliares'!$D$242),"FOLHA DE PESSOAL",IF(R944='Tabelas auxiliares'!$A$242,"CUSTEIO",IF(R944='Tabelas auxiliares'!$A$241,"INVESTIMENTO","ERRO - VERIFICAR"))))</f>
        <v/>
      </c>
      <c r="T944" s="30" t="str">
        <f t="shared" si="23"/>
        <v/>
      </c>
      <c r="U944" s="37"/>
      <c r="V944" s="37"/>
      <c r="W944" s="37"/>
      <c r="X944" s="37"/>
      <c r="Y944" s="37"/>
    </row>
    <row r="945" spans="18:25" x14ac:dyDescent="0.35">
      <c r="R945" s="19" t="str">
        <f t="shared" si="22"/>
        <v/>
      </c>
      <c r="S945" s="19" t="str">
        <f>IF(M945="","",IF(AND(M945&lt;&gt;'Tabelas auxiliares'!$B$241,M945&lt;&gt;'Tabelas auxiliares'!$B$242,M945&lt;&gt;'Tabelas auxiliares'!$C$241,M945&lt;&gt;'Tabelas auxiliares'!$C$242,M945&lt;&gt;'Tabelas auxiliares'!$D$241,M945&lt;&gt;'Tabelas auxiliares'!$D$242),"FOLHA DE PESSOAL",IF(R945='Tabelas auxiliares'!$A$242,"CUSTEIO",IF(R945='Tabelas auxiliares'!$A$241,"INVESTIMENTO","ERRO - VERIFICAR"))))</f>
        <v/>
      </c>
      <c r="T945" s="30" t="str">
        <f t="shared" si="23"/>
        <v/>
      </c>
      <c r="U945" s="37"/>
      <c r="V945" s="37"/>
      <c r="W945" s="37"/>
      <c r="X945" s="37"/>
      <c r="Y945" s="37"/>
    </row>
    <row r="946" spans="18:25" x14ac:dyDescent="0.35">
      <c r="R946" s="19" t="str">
        <f t="shared" si="22"/>
        <v/>
      </c>
      <c r="S946" s="19" t="str">
        <f>IF(M946="","",IF(AND(M946&lt;&gt;'Tabelas auxiliares'!$B$241,M946&lt;&gt;'Tabelas auxiliares'!$B$242,M946&lt;&gt;'Tabelas auxiliares'!$C$241,M946&lt;&gt;'Tabelas auxiliares'!$C$242,M946&lt;&gt;'Tabelas auxiliares'!$D$241,M946&lt;&gt;'Tabelas auxiliares'!$D$242),"FOLHA DE PESSOAL",IF(R946='Tabelas auxiliares'!$A$242,"CUSTEIO",IF(R946='Tabelas auxiliares'!$A$241,"INVESTIMENTO","ERRO - VERIFICAR"))))</f>
        <v/>
      </c>
      <c r="T946" s="30" t="str">
        <f t="shared" si="23"/>
        <v/>
      </c>
      <c r="U946" s="37"/>
      <c r="V946" s="37"/>
      <c r="W946" s="37"/>
      <c r="X946" s="37"/>
      <c r="Y946" s="37"/>
    </row>
    <row r="947" spans="18:25" x14ac:dyDescent="0.35">
      <c r="R947" s="19" t="str">
        <f t="shared" si="22"/>
        <v/>
      </c>
      <c r="S947" s="19" t="str">
        <f>IF(M947="","",IF(AND(M947&lt;&gt;'Tabelas auxiliares'!$B$241,M947&lt;&gt;'Tabelas auxiliares'!$B$242,M947&lt;&gt;'Tabelas auxiliares'!$C$241,M947&lt;&gt;'Tabelas auxiliares'!$C$242,M947&lt;&gt;'Tabelas auxiliares'!$D$241,M947&lt;&gt;'Tabelas auxiliares'!$D$242),"FOLHA DE PESSOAL",IF(R947='Tabelas auxiliares'!$A$242,"CUSTEIO",IF(R947='Tabelas auxiliares'!$A$241,"INVESTIMENTO","ERRO - VERIFICAR"))))</f>
        <v/>
      </c>
      <c r="T947" s="30" t="str">
        <f t="shared" si="23"/>
        <v/>
      </c>
      <c r="U947" s="37"/>
      <c r="V947" s="37"/>
      <c r="W947" s="37"/>
      <c r="X947" s="37"/>
      <c r="Y947" s="37"/>
    </row>
    <row r="948" spans="18:25" x14ac:dyDescent="0.35">
      <c r="R948" s="19" t="str">
        <f t="shared" si="22"/>
        <v/>
      </c>
      <c r="S948" s="19" t="str">
        <f>IF(M948="","",IF(AND(M948&lt;&gt;'Tabelas auxiliares'!$B$241,M948&lt;&gt;'Tabelas auxiliares'!$B$242,M948&lt;&gt;'Tabelas auxiliares'!$C$241,M948&lt;&gt;'Tabelas auxiliares'!$C$242,M948&lt;&gt;'Tabelas auxiliares'!$D$241,M948&lt;&gt;'Tabelas auxiliares'!$D$242),"FOLHA DE PESSOAL",IF(R948='Tabelas auxiliares'!$A$242,"CUSTEIO",IF(R948='Tabelas auxiliares'!$A$241,"INVESTIMENTO","ERRO - VERIFICAR"))))</f>
        <v/>
      </c>
      <c r="T948" s="30" t="str">
        <f t="shared" si="23"/>
        <v/>
      </c>
      <c r="U948" s="37"/>
      <c r="V948" s="37"/>
      <c r="W948" s="37"/>
      <c r="X948" s="37"/>
      <c r="Y948" s="37"/>
    </row>
    <row r="949" spans="18:25" x14ac:dyDescent="0.35">
      <c r="R949" s="19" t="str">
        <f t="shared" si="22"/>
        <v/>
      </c>
      <c r="S949" s="19" t="str">
        <f>IF(M949="","",IF(AND(M949&lt;&gt;'Tabelas auxiliares'!$B$241,M949&lt;&gt;'Tabelas auxiliares'!$B$242,M949&lt;&gt;'Tabelas auxiliares'!$C$241,M949&lt;&gt;'Tabelas auxiliares'!$C$242,M949&lt;&gt;'Tabelas auxiliares'!$D$241,M949&lt;&gt;'Tabelas auxiliares'!$D$242),"FOLHA DE PESSOAL",IF(R949='Tabelas auxiliares'!$A$242,"CUSTEIO",IF(R949='Tabelas auxiliares'!$A$241,"INVESTIMENTO","ERRO - VERIFICAR"))))</f>
        <v/>
      </c>
      <c r="T949" s="30" t="str">
        <f t="shared" si="23"/>
        <v/>
      </c>
      <c r="U949" s="37"/>
      <c r="V949" s="37"/>
      <c r="W949" s="37"/>
      <c r="X949" s="37"/>
      <c r="Y949" s="37"/>
    </row>
    <row r="950" spans="18:25" x14ac:dyDescent="0.35">
      <c r="R950" s="19" t="str">
        <f t="shared" si="22"/>
        <v/>
      </c>
      <c r="S950" s="19" t="str">
        <f>IF(M950="","",IF(AND(M950&lt;&gt;'Tabelas auxiliares'!$B$241,M950&lt;&gt;'Tabelas auxiliares'!$B$242,M950&lt;&gt;'Tabelas auxiliares'!$C$241,M950&lt;&gt;'Tabelas auxiliares'!$C$242,M950&lt;&gt;'Tabelas auxiliares'!$D$241,M950&lt;&gt;'Tabelas auxiliares'!$D$242),"FOLHA DE PESSOAL",IF(R950='Tabelas auxiliares'!$A$242,"CUSTEIO",IF(R950='Tabelas auxiliares'!$A$241,"INVESTIMENTO","ERRO - VERIFICAR"))))</f>
        <v/>
      </c>
      <c r="T950" s="30" t="str">
        <f t="shared" si="23"/>
        <v/>
      </c>
      <c r="U950" s="37"/>
      <c r="V950" s="37"/>
      <c r="W950" s="37"/>
      <c r="X950" s="37"/>
      <c r="Y950" s="37"/>
    </row>
    <row r="951" spans="18:25" x14ac:dyDescent="0.35">
      <c r="R951" s="19" t="str">
        <f t="shared" si="22"/>
        <v/>
      </c>
      <c r="S951" s="19" t="str">
        <f>IF(M951="","",IF(AND(M951&lt;&gt;'Tabelas auxiliares'!$B$241,M951&lt;&gt;'Tabelas auxiliares'!$B$242,M951&lt;&gt;'Tabelas auxiliares'!$C$241,M951&lt;&gt;'Tabelas auxiliares'!$C$242,M951&lt;&gt;'Tabelas auxiliares'!$D$241,M951&lt;&gt;'Tabelas auxiliares'!$D$242),"FOLHA DE PESSOAL",IF(R951='Tabelas auxiliares'!$A$242,"CUSTEIO",IF(R951='Tabelas auxiliares'!$A$241,"INVESTIMENTO","ERRO - VERIFICAR"))))</f>
        <v/>
      </c>
      <c r="T951" s="30" t="str">
        <f t="shared" si="23"/>
        <v/>
      </c>
      <c r="U951" s="37"/>
      <c r="V951" s="37"/>
      <c r="W951" s="37"/>
      <c r="X951" s="37"/>
      <c r="Y951" s="37"/>
    </row>
    <row r="952" spans="18:25" x14ac:dyDescent="0.35">
      <c r="R952" s="19" t="str">
        <f t="shared" si="22"/>
        <v/>
      </c>
      <c r="S952" s="19" t="str">
        <f>IF(M952="","",IF(AND(M952&lt;&gt;'Tabelas auxiliares'!$B$241,M952&lt;&gt;'Tabelas auxiliares'!$B$242,M952&lt;&gt;'Tabelas auxiliares'!$C$241,M952&lt;&gt;'Tabelas auxiliares'!$C$242,M952&lt;&gt;'Tabelas auxiliares'!$D$241,M952&lt;&gt;'Tabelas auxiliares'!$D$242),"FOLHA DE PESSOAL",IF(R952='Tabelas auxiliares'!$A$242,"CUSTEIO",IF(R952='Tabelas auxiliares'!$A$241,"INVESTIMENTO","ERRO - VERIFICAR"))))</f>
        <v/>
      </c>
      <c r="T952" s="30" t="str">
        <f t="shared" si="23"/>
        <v/>
      </c>
      <c r="U952" s="37"/>
      <c r="V952" s="37"/>
      <c r="W952" s="37"/>
      <c r="X952" s="37"/>
      <c r="Y952" s="37"/>
    </row>
    <row r="953" spans="18:25" x14ac:dyDescent="0.35">
      <c r="R953" s="19" t="str">
        <f t="shared" si="22"/>
        <v/>
      </c>
      <c r="S953" s="19" t="str">
        <f>IF(M953="","",IF(AND(M953&lt;&gt;'Tabelas auxiliares'!$B$241,M953&lt;&gt;'Tabelas auxiliares'!$B$242,M953&lt;&gt;'Tabelas auxiliares'!$C$241,M953&lt;&gt;'Tabelas auxiliares'!$C$242,M953&lt;&gt;'Tabelas auxiliares'!$D$241,M953&lt;&gt;'Tabelas auxiliares'!$D$242),"FOLHA DE PESSOAL",IF(R953='Tabelas auxiliares'!$A$242,"CUSTEIO",IF(R953='Tabelas auxiliares'!$A$241,"INVESTIMENTO","ERRO - VERIFICAR"))))</f>
        <v/>
      </c>
      <c r="T953" s="30" t="str">
        <f t="shared" si="23"/>
        <v/>
      </c>
      <c r="U953" s="37"/>
      <c r="V953" s="37"/>
      <c r="W953" s="37"/>
      <c r="X953" s="37"/>
      <c r="Y953" s="37"/>
    </row>
    <row r="954" spans="18:25" x14ac:dyDescent="0.35">
      <c r="R954" s="19" t="str">
        <f t="shared" si="22"/>
        <v/>
      </c>
      <c r="S954" s="19" t="str">
        <f>IF(M954="","",IF(AND(M954&lt;&gt;'Tabelas auxiliares'!$B$241,M954&lt;&gt;'Tabelas auxiliares'!$B$242,M954&lt;&gt;'Tabelas auxiliares'!$C$241,M954&lt;&gt;'Tabelas auxiliares'!$C$242,M954&lt;&gt;'Tabelas auxiliares'!$D$241,M954&lt;&gt;'Tabelas auxiliares'!$D$242),"FOLHA DE PESSOAL",IF(R954='Tabelas auxiliares'!$A$242,"CUSTEIO",IF(R954='Tabelas auxiliares'!$A$241,"INVESTIMENTO","ERRO - VERIFICAR"))))</f>
        <v/>
      </c>
      <c r="T954" s="30" t="str">
        <f t="shared" si="23"/>
        <v/>
      </c>
      <c r="U954" s="37"/>
      <c r="V954" s="37"/>
      <c r="W954" s="37"/>
      <c r="X954" s="37"/>
      <c r="Y954" s="37"/>
    </row>
    <row r="955" spans="18:25" x14ac:dyDescent="0.35">
      <c r="R955" s="19" t="str">
        <f t="shared" si="22"/>
        <v/>
      </c>
      <c r="S955" s="19" t="str">
        <f>IF(M955="","",IF(AND(M955&lt;&gt;'Tabelas auxiliares'!$B$241,M955&lt;&gt;'Tabelas auxiliares'!$B$242,M955&lt;&gt;'Tabelas auxiliares'!$C$241,M955&lt;&gt;'Tabelas auxiliares'!$C$242,M955&lt;&gt;'Tabelas auxiliares'!$D$241,M955&lt;&gt;'Tabelas auxiliares'!$D$242),"FOLHA DE PESSOAL",IF(R955='Tabelas auxiliares'!$A$242,"CUSTEIO",IF(R955='Tabelas auxiliares'!$A$241,"INVESTIMENTO","ERRO - VERIFICAR"))))</f>
        <v/>
      </c>
      <c r="T955" s="30" t="str">
        <f t="shared" si="23"/>
        <v/>
      </c>
      <c r="U955" s="37"/>
      <c r="V955" s="37"/>
      <c r="W955" s="37"/>
      <c r="X955" s="37"/>
      <c r="Y955" s="37"/>
    </row>
    <row r="956" spans="18:25" x14ac:dyDescent="0.35">
      <c r="R956" s="19" t="str">
        <f t="shared" si="22"/>
        <v/>
      </c>
      <c r="S956" s="19" t="str">
        <f>IF(M956="","",IF(AND(M956&lt;&gt;'Tabelas auxiliares'!$B$241,M956&lt;&gt;'Tabelas auxiliares'!$B$242,M956&lt;&gt;'Tabelas auxiliares'!$C$241,M956&lt;&gt;'Tabelas auxiliares'!$C$242,M956&lt;&gt;'Tabelas auxiliares'!$D$241,M956&lt;&gt;'Tabelas auxiliares'!$D$242),"FOLHA DE PESSOAL",IF(R956='Tabelas auxiliares'!$A$242,"CUSTEIO",IF(R956='Tabelas auxiliares'!$A$241,"INVESTIMENTO","ERRO - VERIFICAR"))))</f>
        <v/>
      </c>
      <c r="T956" s="30" t="str">
        <f t="shared" si="23"/>
        <v/>
      </c>
      <c r="U956" s="37"/>
      <c r="V956" s="37"/>
      <c r="W956" s="37"/>
      <c r="X956" s="37"/>
      <c r="Y956" s="37"/>
    </row>
    <row r="957" spans="18:25" x14ac:dyDescent="0.35">
      <c r="R957" s="19" t="str">
        <f t="shared" si="22"/>
        <v/>
      </c>
      <c r="S957" s="19" t="str">
        <f>IF(M957="","",IF(AND(M957&lt;&gt;'Tabelas auxiliares'!$B$241,M957&lt;&gt;'Tabelas auxiliares'!$B$242,M957&lt;&gt;'Tabelas auxiliares'!$C$241,M957&lt;&gt;'Tabelas auxiliares'!$C$242,M957&lt;&gt;'Tabelas auxiliares'!$D$241,M957&lt;&gt;'Tabelas auxiliares'!$D$242),"FOLHA DE PESSOAL",IF(R957='Tabelas auxiliares'!$A$242,"CUSTEIO",IF(R957='Tabelas auxiliares'!$A$241,"INVESTIMENTO","ERRO - VERIFICAR"))))</f>
        <v/>
      </c>
      <c r="T957" s="30" t="str">
        <f t="shared" si="23"/>
        <v/>
      </c>
      <c r="U957" s="37"/>
      <c r="V957" s="37"/>
      <c r="W957" s="37"/>
      <c r="X957" s="37"/>
      <c r="Y957" s="37"/>
    </row>
    <row r="958" spans="18:25" x14ac:dyDescent="0.35">
      <c r="R958" s="19" t="str">
        <f t="shared" si="22"/>
        <v/>
      </c>
      <c r="S958" s="19" t="str">
        <f>IF(M958="","",IF(AND(M958&lt;&gt;'Tabelas auxiliares'!$B$241,M958&lt;&gt;'Tabelas auxiliares'!$B$242,M958&lt;&gt;'Tabelas auxiliares'!$C$241,M958&lt;&gt;'Tabelas auxiliares'!$C$242,M958&lt;&gt;'Tabelas auxiliares'!$D$241,M958&lt;&gt;'Tabelas auxiliares'!$D$242),"FOLHA DE PESSOAL",IF(R958='Tabelas auxiliares'!$A$242,"CUSTEIO",IF(R958='Tabelas auxiliares'!$A$241,"INVESTIMENTO","ERRO - VERIFICAR"))))</f>
        <v/>
      </c>
      <c r="T958" s="30" t="str">
        <f t="shared" si="23"/>
        <v/>
      </c>
      <c r="U958" s="37"/>
      <c r="V958" s="37"/>
      <c r="W958" s="37"/>
      <c r="X958" s="37"/>
      <c r="Y958" s="37"/>
    </row>
    <row r="959" spans="18:25" x14ac:dyDescent="0.35">
      <c r="R959" s="19" t="str">
        <f t="shared" si="22"/>
        <v/>
      </c>
      <c r="S959" s="19" t="str">
        <f>IF(M959="","",IF(AND(M959&lt;&gt;'Tabelas auxiliares'!$B$241,M959&lt;&gt;'Tabelas auxiliares'!$B$242,M959&lt;&gt;'Tabelas auxiliares'!$C$241,M959&lt;&gt;'Tabelas auxiliares'!$C$242,M959&lt;&gt;'Tabelas auxiliares'!$D$241,M959&lt;&gt;'Tabelas auxiliares'!$D$242),"FOLHA DE PESSOAL",IF(R959='Tabelas auxiliares'!$A$242,"CUSTEIO",IF(R959='Tabelas auxiliares'!$A$241,"INVESTIMENTO","ERRO - VERIFICAR"))))</f>
        <v/>
      </c>
      <c r="T959" s="30" t="str">
        <f t="shared" si="23"/>
        <v/>
      </c>
      <c r="U959" s="37"/>
      <c r="V959" s="37"/>
      <c r="W959" s="37"/>
      <c r="X959" s="37"/>
      <c r="Y959" s="37"/>
    </row>
    <row r="960" spans="18:25" x14ac:dyDescent="0.35">
      <c r="R960" s="19" t="str">
        <f t="shared" si="22"/>
        <v/>
      </c>
      <c r="S960" s="19" t="str">
        <f>IF(M960="","",IF(AND(M960&lt;&gt;'Tabelas auxiliares'!$B$241,M960&lt;&gt;'Tabelas auxiliares'!$B$242,M960&lt;&gt;'Tabelas auxiliares'!$C$241,M960&lt;&gt;'Tabelas auxiliares'!$C$242,M960&lt;&gt;'Tabelas auxiliares'!$D$241,M960&lt;&gt;'Tabelas auxiliares'!$D$242),"FOLHA DE PESSOAL",IF(R960='Tabelas auxiliares'!$A$242,"CUSTEIO",IF(R960='Tabelas auxiliares'!$A$241,"INVESTIMENTO","ERRO - VERIFICAR"))))</f>
        <v/>
      </c>
      <c r="T960" s="30" t="str">
        <f t="shared" si="23"/>
        <v/>
      </c>
      <c r="U960" s="37"/>
      <c r="V960" s="37"/>
      <c r="W960" s="37"/>
      <c r="X960" s="37"/>
      <c r="Y960" s="37"/>
    </row>
    <row r="961" spans="18:25" x14ac:dyDescent="0.35">
      <c r="R961" s="19" t="str">
        <f t="shared" si="22"/>
        <v/>
      </c>
      <c r="S961" s="19" t="str">
        <f>IF(M961="","",IF(AND(M961&lt;&gt;'Tabelas auxiliares'!$B$241,M961&lt;&gt;'Tabelas auxiliares'!$B$242,M961&lt;&gt;'Tabelas auxiliares'!$C$241,M961&lt;&gt;'Tabelas auxiliares'!$C$242,M961&lt;&gt;'Tabelas auxiliares'!$D$241,M961&lt;&gt;'Tabelas auxiliares'!$D$242),"FOLHA DE PESSOAL",IF(R961='Tabelas auxiliares'!$A$242,"CUSTEIO",IF(R961='Tabelas auxiliares'!$A$241,"INVESTIMENTO","ERRO - VERIFICAR"))))</f>
        <v/>
      </c>
      <c r="T961" s="30" t="str">
        <f t="shared" si="23"/>
        <v/>
      </c>
      <c r="U961" s="37"/>
      <c r="V961" s="37"/>
      <c r="W961" s="37"/>
      <c r="X961" s="37"/>
      <c r="Y961" s="37"/>
    </row>
    <row r="962" spans="18:25" x14ac:dyDescent="0.35">
      <c r="R962" s="19" t="str">
        <f t="shared" si="22"/>
        <v/>
      </c>
      <c r="S962" s="19" t="str">
        <f>IF(M962="","",IF(AND(M962&lt;&gt;'Tabelas auxiliares'!$B$241,M962&lt;&gt;'Tabelas auxiliares'!$B$242,M962&lt;&gt;'Tabelas auxiliares'!$C$241,M962&lt;&gt;'Tabelas auxiliares'!$C$242,M962&lt;&gt;'Tabelas auxiliares'!$D$241,M962&lt;&gt;'Tabelas auxiliares'!$D$242),"FOLHA DE PESSOAL",IF(R962='Tabelas auxiliares'!$A$242,"CUSTEIO",IF(R962='Tabelas auxiliares'!$A$241,"INVESTIMENTO","ERRO - VERIFICAR"))))</f>
        <v/>
      </c>
      <c r="T962" s="30" t="str">
        <f t="shared" si="23"/>
        <v/>
      </c>
      <c r="U962" s="37"/>
      <c r="V962" s="37"/>
      <c r="W962" s="37"/>
      <c r="X962" s="37"/>
      <c r="Y962" s="37"/>
    </row>
    <row r="963" spans="18:25" x14ac:dyDescent="0.35">
      <c r="R963" s="19" t="str">
        <f t="shared" si="22"/>
        <v/>
      </c>
      <c r="S963" s="19" t="str">
        <f>IF(M963="","",IF(AND(M963&lt;&gt;'Tabelas auxiliares'!$B$241,M963&lt;&gt;'Tabelas auxiliares'!$B$242,M963&lt;&gt;'Tabelas auxiliares'!$C$241,M963&lt;&gt;'Tabelas auxiliares'!$C$242,M963&lt;&gt;'Tabelas auxiliares'!$D$241,M963&lt;&gt;'Tabelas auxiliares'!$D$242),"FOLHA DE PESSOAL",IF(R963='Tabelas auxiliares'!$A$242,"CUSTEIO",IF(R963='Tabelas auxiliares'!$A$241,"INVESTIMENTO","ERRO - VERIFICAR"))))</f>
        <v/>
      </c>
      <c r="T963" s="30" t="str">
        <f t="shared" si="23"/>
        <v/>
      </c>
      <c r="U963" s="37"/>
      <c r="V963" s="37"/>
      <c r="W963" s="37"/>
      <c r="X963" s="37"/>
      <c r="Y963" s="37"/>
    </row>
    <row r="964" spans="18:25" x14ac:dyDescent="0.35">
      <c r="R964" s="19" t="str">
        <f t="shared" ref="R964:R1000" si="24">LEFT(O964,1)</f>
        <v/>
      </c>
      <c r="S964" s="19" t="str">
        <f>IF(M964="","",IF(AND(M964&lt;&gt;'Tabelas auxiliares'!$B$241,M964&lt;&gt;'Tabelas auxiliares'!$B$242,M964&lt;&gt;'Tabelas auxiliares'!$C$241,M964&lt;&gt;'Tabelas auxiliares'!$C$242,M964&lt;&gt;'Tabelas auxiliares'!$D$241,M964&lt;&gt;'Tabelas auxiliares'!$D$242),"FOLHA DE PESSOAL",IF(R964='Tabelas auxiliares'!$A$242,"CUSTEIO",IF(R964='Tabelas auxiliares'!$A$241,"INVESTIMENTO","ERRO - VERIFICAR"))))</f>
        <v/>
      </c>
      <c r="T964" s="30" t="str">
        <f t="shared" ref="T964:T1000" si="25">IF(SUM(U964:Y964)=0,"",SUM(U964:Y964))</f>
        <v/>
      </c>
      <c r="U964" s="37"/>
      <c r="V964" s="37"/>
      <c r="W964" s="37"/>
      <c r="X964" s="37"/>
      <c r="Y964" s="37"/>
    </row>
    <row r="965" spans="18:25" x14ac:dyDescent="0.35">
      <c r="R965" s="19" t="str">
        <f t="shared" si="24"/>
        <v/>
      </c>
      <c r="S965" s="19" t="str">
        <f>IF(M965="","",IF(AND(M965&lt;&gt;'Tabelas auxiliares'!$B$241,M965&lt;&gt;'Tabelas auxiliares'!$B$242,M965&lt;&gt;'Tabelas auxiliares'!$C$241,M965&lt;&gt;'Tabelas auxiliares'!$C$242,M965&lt;&gt;'Tabelas auxiliares'!$D$241,M965&lt;&gt;'Tabelas auxiliares'!$D$242),"FOLHA DE PESSOAL",IF(R965='Tabelas auxiliares'!$A$242,"CUSTEIO",IF(R965='Tabelas auxiliares'!$A$241,"INVESTIMENTO","ERRO - VERIFICAR"))))</f>
        <v/>
      </c>
      <c r="T965" s="30" t="str">
        <f t="shared" si="25"/>
        <v/>
      </c>
      <c r="U965" s="37"/>
      <c r="V965" s="37"/>
      <c r="W965" s="37"/>
      <c r="X965" s="37"/>
      <c r="Y965" s="37"/>
    </row>
    <row r="966" spans="18:25" x14ac:dyDescent="0.35">
      <c r="R966" s="19" t="str">
        <f t="shared" si="24"/>
        <v/>
      </c>
      <c r="S966" s="19" t="str">
        <f>IF(M966="","",IF(AND(M966&lt;&gt;'Tabelas auxiliares'!$B$241,M966&lt;&gt;'Tabelas auxiliares'!$B$242,M966&lt;&gt;'Tabelas auxiliares'!$C$241,M966&lt;&gt;'Tabelas auxiliares'!$C$242,M966&lt;&gt;'Tabelas auxiliares'!$D$241,M966&lt;&gt;'Tabelas auxiliares'!$D$242),"FOLHA DE PESSOAL",IF(R966='Tabelas auxiliares'!$A$242,"CUSTEIO",IF(R966='Tabelas auxiliares'!$A$241,"INVESTIMENTO","ERRO - VERIFICAR"))))</f>
        <v/>
      </c>
      <c r="T966" s="30" t="str">
        <f t="shared" si="25"/>
        <v/>
      </c>
      <c r="U966" s="37"/>
      <c r="V966" s="37"/>
      <c r="W966" s="37"/>
      <c r="X966" s="37"/>
      <c r="Y966" s="37"/>
    </row>
    <row r="967" spans="18:25" x14ac:dyDescent="0.35">
      <c r="R967" s="19" t="str">
        <f t="shared" si="24"/>
        <v/>
      </c>
      <c r="S967" s="19" t="str">
        <f>IF(M967="","",IF(AND(M967&lt;&gt;'Tabelas auxiliares'!$B$241,M967&lt;&gt;'Tabelas auxiliares'!$B$242,M967&lt;&gt;'Tabelas auxiliares'!$C$241,M967&lt;&gt;'Tabelas auxiliares'!$C$242,M967&lt;&gt;'Tabelas auxiliares'!$D$241,M967&lt;&gt;'Tabelas auxiliares'!$D$242),"FOLHA DE PESSOAL",IF(R967='Tabelas auxiliares'!$A$242,"CUSTEIO",IF(R967='Tabelas auxiliares'!$A$241,"INVESTIMENTO","ERRO - VERIFICAR"))))</f>
        <v/>
      </c>
      <c r="T967" s="30" t="str">
        <f t="shared" si="25"/>
        <v/>
      </c>
      <c r="U967" s="37"/>
      <c r="V967" s="37"/>
      <c r="W967" s="37"/>
      <c r="X967" s="37"/>
      <c r="Y967" s="37"/>
    </row>
    <row r="968" spans="18:25" x14ac:dyDescent="0.35">
      <c r="R968" s="19" t="str">
        <f t="shared" si="24"/>
        <v/>
      </c>
      <c r="S968" s="19" t="str">
        <f>IF(M968="","",IF(AND(M968&lt;&gt;'Tabelas auxiliares'!$B$241,M968&lt;&gt;'Tabelas auxiliares'!$B$242,M968&lt;&gt;'Tabelas auxiliares'!$C$241,M968&lt;&gt;'Tabelas auxiliares'!$C$242,M968&lt;&gt;'Tabelas auxiliares'!$D$241,M968&lt;&gt;'Tabelas auxiliares'!$D$242),"FOLHA DE PESSOAL",IF(R968='Tabelas auxiliares'!$A$242,"CUSTEIO",IF(R968='Tabelas auxiliares'!$A$241,"INVESTIMENTO","ERRO - VERIFICAR"))))</f>
        <v/>
      </c>
      <c r="T968" s="30" t="str">
        <f t="shared" si="25"/>
        <v/>
      </c>
      <c r="U968" s="37"/>
      <c r="V968" s="37"/>
      <c r="W968" s="37"/>
      <c r="X968" s="37"/>
      <c r="Y968" s="37"/>
    </row>
    <row r="969" spans="18:25" x14ac:dyDescent="0.35">
      <c r="R969" s="19" t="str">
        <f t="shared" si="24"/>
        <v/>
      </c>
      <c r="S969" s="19" t="str">
        <f>IF(M969="","",IF(AND(M969&lt;&gt;'Tabelas auxiliares'!$B$241,M969&lt;&gt;'Tabelas auxiliares'!$B$242,M969&lt;&gt;'Tabelas auxiliares'!$C$241,M969&lt;&gt;'Tabelas auxiliares'!$C$242,M969&lt;&gt;'Tabelas auxiliares'!$D$241,M969&lt;&gt;'Tabelas auxiliares'!$D$242),"FOLHA DE PESSOAL",IF(R969='Tabelas auxiliares'!$A$242,"CUSTEIO",IF(R969='Tabelas auxiliares'!$A$241,"INVESTIMENTO","ERRO - VERIFICAR"))))</f>
        <v/>
      </c>
      <c r="T969" s="30" t="str">
        <f t="shared" si="25"/>
        <v/>
      </c>
      <c r="U969" s="37"/>
      <c r="V969" s="37"/>
      <c r="W969" s="37"/>
      <c r="X969" s="37"/>
      <c r="Y969" s="37"/>
    </row>
    <row r="970" spans="18:25" x14ac:dyDescent="0.35">
      <c r="R970" s="19" t="str">
        <f t="shared" si="24"/>
        <v/>
      </c>
      <c r="S970" s="19" t="str">
        <f>IF(M970="","",IF(AND(M970&lt;&gt;'Tabelas auxiliares'!$B$241,M970&lt;&gt;'Tabelas auxiliares'!$B$242,M970&lt;&gt;'Tabelas auxiliares'!$C$241,M970&lt;&gt;'Tabelas auxiliares'!$C$242,M970&lt;&gt;'Tabelas auxiliares'!$D$241,M970&lt;&gt;'Tabelas auxiliares'!$D$242),"FOLHA DE PESSOAL",IF(R970='Tabelas auxiliares'!$A$242,"CUSTEIO",IF(R970='Tabelas auxiliares'!$A$241,"INVESTIMENTO","ERRO - VERIFICAR"))))</f>
        <v/>
      </c>
      <c r="T970" s="30" t="str">
        <f t="shared" si="25"/>
        <v/>
      </c>
      <c r="U970" s="37"/>
      <c r="V970" s="37"/>
      <c r="W970" s="37"/>
      <c r="X970" s="37"/>
      <c r="Y970" s="37"/>
    </row>
    <row r="971" spans="18:25" x14ac:dyDescent="0.35">
      <c r="R971" s="19" t="str">
        <f t="shared" si="24"/>
        <v/>
      </c>
      <c r="S971" s="19" t="str">
        <f>IF(M971="","",IF(AND(M971&lt;&gt;'Tabelas auxiliares'!$B$241,M971&lt;&gt;'Tabelas auxiliares'!$B$242,M971&lt;&gt;'Tabelas auxiliares'!$C$241,M971&lt;&gt;'Tabelas auxiliares'!$C$242,M971&lt;&gt;'Tabelas auxiliares'!$D$241,M971&lt;&gt;'Tabelas auxiliares'!$D$242),"FOLHA DE PESSOAL",IF(R971='Tabelas auxiliares'!$A$242,"CUSTEIO",IF(R971='Tabelas auxiliares'!$A$241,"INVESTIMENTO","ERRO - VERIFICAR"))))</f>
        <v/>
      </c>
      <c r="T971" s="30" t="str">
        <f t="shared" si="25"/>
        <v/>
      </c>
      <c r="U971" s="37"/>
      <c r="V971" s="37"/>
      <c r="W971" s="37"/>
      <c r="X971" s="37"/>
      <c r="Y971" s="37"/>
    </row>
    <row r="972" spans="18:25" x14ac:dyDescent="0.35">
      <c r="R972" s="19" t="str">
        <f t="shared" si="24"/>
        <v/>
      </c>
      <c r="S972" s="19" t="str">
        <f>IF(M972="","",IF(AND(M972&lt;&gt;'Tabelas auxiliares'!$B$241,M972&lt;&gt;'Tabelas auxiliares'!$B$242,M972&lt;&gt;'Tabelas auxiliares'!$C$241,M972&lt;&gt;'Tabelas auxiliares'!$C$242,M972&lt;&gt;'Tabelas auxiliares'!$D$241,M972&lt;&gt;'Tabelas auxiliares'!$D$242),"FOLHA DE PESSOAL",IF(R972='Tabelas auxiliares'!$A$242,"CUSTEIO",IF(R972='Tabelas auxiliares'!$A$241,"INVESTIMENTO","ERRO - VERIFICAR"))))</f>
        <v/>
      </c>
      <c r="T972" s="30" t="str">
        <f t="shared" si="25"/>
        <v/>
      </c>
      <c r="U972" s="37"/>
      <c r="V972" s="37"/>
      <c r="W972" s="37"/>
      <c r="X972" s="37"/>
      <c r="Y972" s="37"/>
    </row>
    <row r="973" spans="18:25" x14ac:dyDescent="0.35">
      <c r="R973" s="19" t="str">
        <f t="shared" si="24"/>
        <v/>
      </c>
      <c r="S973" s="19" t="str">
        <f>IF(M973="","",IF(AND(M973&lt;&gt;'Tabelas auxiliares'!$B$241,M973&lt;&gt;'Tabelas auxiliares'!$B$242,M973&lt;&gt;'Tabelas auxiliares'!$C$241,M973&lt;&gt;'Tabelas auxiliares'!$C$242,M973&lt;&gt;'Tabelas auxiliares'!$D$241,M973&lt;&gt;'Tabelas auxiliares'!$D$242),"FOLHA DE PESSOAL",IF(R973='Tabelas auxiliares'!$A$242,"CUSTEIO",IF(R973='Tabelas auxiliares'!$A$241,"INVESTIMENTO","ERRO - VERIFICAR"))))</f>
        <v/>
      </c>
      <c r="T973" s="30" t="str">
        <f t="shared" si="25"/>
        <v/>
      </c>
      <c r="U973" s="37"/>
      <c r="V973" s="37"/>
      <c r="W973" s="37"/>
      <c r="X973" s="37"/>
      <c r="Y973" s="37"/>
    </row>
    <row r="974" spans="18:25" x14ac:dyDescent="0.35">
      <c r="R974" s="19" t="str">
        <f t="shared" si="24"/>
        <v/>
      </c>
      <c r="S974" s="19" t="str">
        <f>IF(M974="","",IF(AND(M974&lt;&gt;'Tabelas auxiliares'!$B$241,M974&lt;&gt;'Tabelas auxiliares'!$B$242,M974&lt;&gt;'Tabelas auxiliares'!$C$241,M974&lt;&gt;'Tabelas auxiliares'!$C$242,M974&lt;&gt;'Tabelas auxiliares'!$D$241,M974&lt;&gt;'Tabelas auxiliares'!$D$242),"FOLHA DE PESSOAL",IF(R974='Tabelas auxiliares'!$A$242,"CUSTEIO",IF(R974='Tabelas auxiliares'!$A$241,"INVESTIMENTO","ERRO - VERIFICAR"))))</f>
        <v/>
      </c>
      <c r="T974" s="30" t="str">
        <f t="shared" si="25"/>
        <v/>
      </c>
      <c r="U974" s="37"/>
      <c r="V974" s="37"/>
      <c r="W974" s="37"/>
      <c r="X974" s="37"/>
      <c r="Y974" s="37"/>
    </row>
    <row r="975" spans="18:25" x14ac:dyDescent="0.35">
      <c r="R975" s="19" t="str">
        <f t="shared" si="24"/>
        <v/>
      </c>
      <c r="S975" s="19" t="str">
        <f>IF(M975="","",IF(AND(M975&lt;&gt;'Tabelas auxiliares'!$B$241,M975&lt;&gt;'Tabelas auxiliares'!$B$242,M975&lt;&gt;'Tabelas auxiliares'!$C$241,M975&lt;&gt;'Tabelas auxiliares'!$C$242,M975&lt;&gt;'Tabelas auxiliares'!$D$241,M975&lt;&gt;'Tabelas auxiliares'!$D$242),"FOLHA DE PESSOAL",IF(R975='Tabelas auxiliares'!$A$242,"CUSTEIO",IF(R975='Tabelas auxiliares'!$A$241,"INVESTIMENTO","ERRO - VERIFICAR"))))</f>
        <v/>
      </c>
      <c r="T975" s="30" t="str">
        <f t="shared" si="25"/>
        <v/>
      </c>
      <c r="U975" s="37"/>
      <c r="V975" s="37"/>
      <c r="W975" s="37"/>
      <c r="X975" s="37"/>
      <c r="Y975" s="37"/>
    </row>
    <row r="976" spans="18:25" x14ac:dyDescent="0.35">
      <c r="R976" s="19" t="str">
        <f t="shared" si="24"/>
        <v/>
      </c>
      <c r="S976" s="19" t="str">
        <f>IF(M976="","",IF(AND(M976&lt;&gt;'Tabelas auxiliares'!$B$241,M976&lt;&gt;'Tabelas auxiliares'!$B$242,M976&lt;&gt;'Tabelas auxiliares'!$C$241,M976&lt;&gt;'Tabelas auxiliares'!$C$242,M976&lt;&gt;'Tabelas auxiliares'!$D$241,M976&lt;&gt;'Tabelas auxiliares'!$D$242),"FOLHA DE PESSOAL",IF(R976='Tabelas auxiliares'!$A$242,"CUSTEIO",IF(R976='Tabelas auxiliares'!$A$241,"INVESTIMENTO","ERRO - VERIFICAR"))))</f>
        <v/>
      </c>
      <c r="T976" s="30" t="str">
        <f t="shared" si="25"/>
        <v/>
      </c>
      <c r="U976" s="37"/>
      <c r="V976" s="37"/>
      <c r="W976" s="37"/>
      <c r="X976" s="37"/>
      <c r="Y976" s="37"/>
    </row>
    <row r="977" spans="18:25" x14ac:dyDescent="0.35">
      <c r="R977" s="19" t="str">
        <f t="shared" si="24"/>
        <v/>
      </c>
      <c r="S977" s="19" t="str">
        <f>IF(M977="","",IF(AND(M977&lt;&gt;'Tabelas auxiliares'!$B$241,M977&lt;&gt;'Tabelas auxiliares'!$B$242,M977&lt;&gt;'Tabelas auxiliares'!$C$241,M977&lt;&gt;'Tabelas auxiliares'!$C$242,M977&lt;&gt;'Tabelas auxiliares'!$D$241,M977&lt;&gt;'Tabelas auxiliares'!$D$242),"FOLHA DE PESSOAL",IF(R977='Tabelas auxiliares'!$A$242,"CUSTEIO",IF(R977='Tabelas auxiliares'!$A$241,"INVESTIMENTO","ERRO - VERIFICAR"))))</f>
        <v/>
      </c>
      <c r="T977" s="30" t="str">
        <f t="shared" si="25"/>
        <v/>
      </c>
      <c r="U977" s="37"/>
      <c r="V977" s="37"/>
      <c r="W977" s="37"/>
      <c r="X977" s="37"/>
      <c r="Y977" s="37"/>
    </row>
    <row r="978" spans="18:25" x14ac:dyDescent="0.35">
      <c r="R978" s="19" t="str">
        <f t="shared" si="24"/>
        <v/>
      </c>
      <c r="S978" s="19" t="str">
        <f>IF(M978="","",IF(AND(M978&lt;&gt;'Tabelas auxiliares'!$B$241,M978&lt;&gt;'Tabelas auxiliares'!$B$242,M978&lt;&gt;'Tabelas auxiliares'!$C$241,M978&lt;&gt;'Tabelas auxiliares'!$C$242,M978&lt;&gt;'Tabelas auxiliares'!$D$241,M978&lt;&gt;'Tabelas auxiliares'!$D$242),"FOLHA DE PESSOAL",IF(R978='Tabelas auxiliares'!$A$242,"CUSTEIO",IF(R978='Tabelas auxiliares'!$A$241,"INVESTIMENTO","ERRO - VERIFICAR"))))</f>
        <v/>
      </c>
      <c r="T978" s="30" t="str">
        <f t="shared" si="25"/>
        <v/>
      </c>
      <c r="U978" s="37"/>
      <c r="V978" s="37"/>
      <c r="W978" s="37"/>
      <c r="X978" s="37"/>
      <c r="Y978" s="37"/>
    </row>
    <row r="979" spans="18:25" x14ac:dyDescent="0.35">
      <c r="R979" s="19" t="str">
        <f t="shared" si="24"/>
        <v/>
      </c>
      <c r="S979" s="19" t="str">
        <f>IF(M979="","",IF(AND(M979&lt;&gt;'Tabelas auxiliares'!$B$241,M979&lt;&gt;'Tabelas auxiliares'!$B$242,M979&lt;&gt;'Tabelas auxiliares'!$C$241,M979&lt;&gt;'Tabelas auxiliares'!$C$242,M979&lt;&gt;'Tabelas auxiliares'!$D$241,M979&lt;&gt;'Tabelas auxiliares'!$D$242),"FOLHA DE PESSOAL",IF(R979='Tabelas auxiliares'!$A$242,"CUSTEIO",IF(R979='Tabelas auxiliares'!$A$241,"INVESTIMENTO","ERRO - VERIFICAR"))))</f>
        <v/>
      </c>
      <c r="T979" s="30" t="str">
        <f t="shared" si="25"/>
        <v/>
      </c>
      <c r="U979" s="37"/>
      <c r="V979" s="37"/>
      <c r="W979" s="37"/>
      <c r="X979" s="37"/>
      <c r="Y979" s="37"/>
    </row>
    <row r="980" spans="18:25" x14ac:dyDescent="0.35">
      <c r="R980" s="19" t="str">
        <f t="shared" si="24"/>
        <v/>
      </c>
      <c r="S980" s="19" t="str">
        <f>IF(M980="","",IF(AND(M980&lt;&gt;'Tabelas auxiliares'!$B$241,M980&lt;&gt;'Tabelas auxiliares'!$B$242,M980&lt;&gt;'Tabelas auxiliares'!$C$241,M980&lt;&gt;'Tabelas auxiliares'!$C$242,M980&lt;&gt;'Tabelas auxiliares'!$D$241,M980&lt;&gt;'Tabelas auxiliares'!$D$242),"FOLHA DE PESSOAL",IF(R980='Tabelas auxiliares'!$A$242,"CUSTEIO",IF(R980='Tabelas auxiliares'!$A$241,"INVESTIMENTO","ERRO - VERIFICAR"))))</f>
        <v/>
      </c>
      <c r="T980" s="30" t="str">
        <f t="shared" si="25"/>
        <v/>
      </c>
      <c r="U980" s="37"/>
      <c r="V980" s="37"/>
      <c r="W980" s="37"/>
      <c r="X980" s="37"/>
      <c r="Y980" s="37"/>
    </row>
    <row r="981" spans="18:25" x14ac:dyDescent="0.35">
      <c r="R981" s="19" t="str">
        <f t="shared" si="24"/>
        <v/>
      </c>
      <c r="S981" s="19" t="str">
        <f>IF(M981="","",IF(AND(M981&lt;&gt;'Tabelas auxiliares'!$B$241,M981&lt;&gt;'Tabelas auxiliares'!$B$242,M981&lt;&gt;'Tabelas auxiliares'!$C$241,M981&lt;&gt;'Tabelas auxiliares'!$C$242,M981&lt;&gt;'Tabelas auxiliares'!$D$241,M981&lt;&gt;'Tabelas auxiliares'!$D$242),"FOLHA DE PESSOAL",IF(R981='Tabelas auxiliares'!$A$242,"CUSTEIO",IF(R981='Tabelas auxiliares'!$A$241,"INVESTIMENTO","ERRO - VERIFICAR"))))</f>
        <v/>
      </c>
      <c r="T981" s="30" t="str">
        <f t="shared" si="25"/>
        <v/>
      </c>
      <c r="U981" s="37"/>
      <c r="V981" s="37"/>
      <c r="W981" s="37"/>
      <c r="X981" s="37"/>
      <c r="Y981" s="37"/>
    </row>
    <row r="982" spans="18:25" x14ac:dyDescent="0.35">
      <c r="R982" s="19" t="str">
        <f t="shared" si="24"/>
        <v/>
      </c>
      <c r="S982" s="19" t="str">
        <f>IF(M982="","",IF(AND(M982&lt;&gt;'Tabelas auxiliares'!$B$241,M982&lt;&gt;'Tabelas auxiliares'!$B$242,M982&lt;&gt;'Tabelas auxiliares'!$C$241,M982&lt;&gt;'Tabelas auxiliares'!$C$242,M982&lt;&gt;'Tabelas auxiliares'!$D$241,M982&lt;&gt;'Tabelas auxiliares'!$D$242),"FOLHA DE PESSOAL",IF(R982='Tabelas auxiliares'!$A$242,"CUSTEIO",IF(R982='Tabelas auxiliares'!$A$241,"INVESTIMENTO","ERRO - VERIFICAR"))))</f>
        <v/>
      </c>
      <c r="T982" s="30" t="str">
        <f t="shared" si="25"/>
        <v/>
      </c>
      <c r="U982" s="37"/>
      <c r="V982" s="37"/>
      <c r="W982" s="37"/>
      <c r="X982" s="37"/>
      <c r="Y982" s="37"/>
    </row>
    <row r="983" spans="18:25" x14ac:dyDescent="0.35">
      <c r="R983" s="19" t="str">
        <f t="shared" si="24"/>
        <v/>
      </c>
      <c r="S983" s="19" t="str">
        <f>IF(M983="","",IF(AND(M983&lt;&gt;'Tabelas auxiliares'!$B$241,M983&lt;&gt;'Tabelas auxiliares'!$B$242,M983&lt;&gt;'Tabelas auxiliares'!$C$241,M983&lt;&gt;'Tabelas auxiliares'!$C$242,M983&lt;&gt;'Tabelas auxiliares'!$D$241,M983&lt;&gt;'Tabelas auxiliares'!$D$242),"FOLHA DE PESSOAL",IF(R983='Tabelas auxiliares'!$A$242,"CUSTEIO",IF(R983='Tabelas auxiliares'!$A$241,"INVESTIMENTO","ERRO - VERIFICAR"))))</f>
        <v/>
      </c>
      <c r="T983" s="30" t="str">
        <f t="shared" si="25"/>
        <v/>
      </c>
      <c r="U983" s="37"/>
      <c r="V983" s="37"/>
      <c r="W983" s="37"/>
      <c r="X983" s="37"/>
      <c r="Y983" s="37"/>
    </row>
    <row r="984" spans="18:25" x14ac:dyDescent="0.35">
      <c r="R984" s="19" t="str">
        <f t="shared" si="24"/>
        <v/>
      </c>
      <c r="S984" s="19" t="str">
        <f>IF(M984="","",IF(AND(M984&lt;&gt;'Tabelas auxiliares'!$B$241,M984&lt;&gt;'Tabelas auxiliares'!$B$242,M984&lt;&gt;'Tabelas auxiliares'!$C$241,M984&lt;&gt;'Tabelas auxiliares'!$C$242,M984&lt;&gt;'Tabelas auxiliares'!$D$241,M984&lt;&gt;'Tabelas auxiliares'!$D$242),"FOLHA DE PESSOAL",IF(R984='Tabelas auxiliares'!$A$242,"CUSTEIO",IF(R984='Tabelas auxiliares'!$A$241,"INVESTIMENTO","ERRO - VERIFICAR"))))</f>
        <v/>
      </c>
      <c r="T984" s="30" t="str">
        <f t="shared" si="25"/>
        <v/>
      </c>
      <c r="U984" s="37"/>
      <c r="V984" s="37"/>
      <c r="W984" s="37"/>
      <c r="X984" s="37"/>
      <c r="Y984" s="37"/>
    </row>
    <row r="985" spans="18:25" x14ac:dyDescent="0.35">
      <c r="R985" s="19" t="str">
        <f t="shared" si="24"/>
        <v/>
      </c>
      <c r="S985" s="19" t="str">
        <f>IF(M985="","",IF(AND(M985&lt;&gt;'Tabelas auxiliares'!$B$241,M985&lt;&gt;'Tabelas auxiliares'!$B$242,M985&lt;&gt;'Tabelas auxiliares'!$C$241,M985&lt;&gt;'Tabelas auxiliares'!$C$242,M985&lt;&gt;'Tabelas auxiliares'!$D$241,M985&lt;&gt;'Tabelas auxiliares'!$D$242),"FOLHA DE PESSOAL",IF(R985='Tabelas auxiliares'!$A$242,"CUSTEIO",IF(R985='Tabelas auxiliares'!$A$241,"INVESTIMENTO","ERRO - VERIFICAR"))))</f>
        <v/>
      </c>
      <c r="T985" s="30" t="str">
        <f t="shared" si="25"/>
        <v/>
      </c>
      <c r="U985" s="37"/>
      <c r="V985" s="37"/>
      <c r="W985" s="37"/>
      <c r="X985" s="37"/>
      <c r="Y985" s="37"/>
    </row>
    <row r="986" spans="18:25" x14ac:dyDescent="0.35">
      <c r="R986" s="19" t="str">
        <f t="shared" si="24"/>
        <v/>
      </c>
      <c r="S986" s="19" t="str">
        <f>IF(M986="","",IF(AND(M986&lt;&gt;'Tabelas auxiliares'!$B$241,M986&lt;&gt;'Tabelas auxiliares'!$B$242,M986&lt;&gt;'Tabelas auxiliares'!$C$241,M986&lt;&gt;'Tabelas auxiliares'!$C$242,M986&lt;&gt;'Tabelas auxiliares'!$D$241,M986&lt;&gt;'Tabelas auxiliares'!$D$242),"FOLHA DE PESSOAL",IF(R986='Tabelas auxiliares'!$A$242,"CUSTEIO",IF(R986='Tabelas auxiliares'!$A$241,"INVESTIMENTO","ERRO - VERIFICAR"))))</f>
        <v/>
      </c>
      <c r="T986" s="30" t="str">
        <f t="shared" si="25"/>
        <v/>
      </c>
      <c r="U986" s="37"/>
      <c r="V986" s="37"/>
      <c r="W986" s="37"/>
      <c r="X986" s="37"/>
      <c r="Y986" s="37"/>
    </row>
    <row r="987" spans="18:25" x14ac:dyDescent="0.35">
      <c r="R987" s="19" t="str">
        <f t="shared" si="24"/>
        <v/>
      </c>
      <c r="S987" s="19" t="str">
        <f>IF(M987="","",IF(AND(M987&lt;&gt;'Tabelas auxiliares'!$B$241,M987&lt;&gt;'Tabelas auxiliares'!$B$242,M987&lt;&gt;'Tabelas auxiliares'!$C$241,M987&lt;&gt;'Tabelas auxiliares'!$C$242,M987&lt;&gt;'Tabelas auxiliares'!$D$241,M987&lt;&gt;'Tabelas auxiliares'!$D$242),"FOLHA DE PESSOAL",IF(R987='Tabelas auxiliares'!$A$242,"CUSTEIO",IF(R987='Tabelas auxiliares'!$A$241,"INVESTIMENTO","ERRO - VERIFICAR"))))</f>
        <v/>
      </c>
      <c r="T987" s="30" t="str">
        <f t="shared" si="25"/>
        <v/>
      </c>
      <c r="U987" s="37"/>
      <c r="V987" s="37"/>
      <c r="W987" s="37"/>
      <c r="X987" s="37"/>
      <c r="Y987" s="37"/>
    </row>
    <row r="988" spans="18:25" x14ac:dyDescent="0.35">
      <c r="R988" s="19" t="str">
        <f t="shared" si="24"/>
        <v/>
      </c>
      <c r="S988" s="19" t="str">
        <f>IF(M988="","",IF(AND(M988&lt;&gt;'Tabelas auxiliares'!$B$241,M988&lt;&gt;'Tabelas auxiliares'!$B$242,M988&lt;&gt;'Tabelas auxiliares'!$C$241,M988&lt;&gt;'Tabelas auxiliares'!$C$242,M988&lt;&gt;'Tabelas auxiliares'!$D$241,M988&lt;&gt;'Tabelas auxiliares'!$D$242),"FOLHA DE PESSOAL",IF(R988='Tabelas auxiliares'!$A$242,"CUSTEIO",IF(R988='Tabelas auxiliares'!$A$241,"INVESTIMENTO","ERRO - VERIFICAR"))))</f>
        <v/>
      </c>
      <c r="T988" s="30" t="str">
        <f t="shared" si="25"/>
        <v/>
      </c>
      <c r="U988" s="37"/>
      <c r="V988" s="37"/>
      <c r="W988" s="37"/>
      <c r="X988" s="37"/>
      <c r="Y988" s="37"/>
    </row>
    <row r="989" spans="18:25" x14ac:dyDescent="0.35">
      <c r="R989" s="19" t="str">
        <f t="shared" si="24"/>
        <v/>
      </c>
      <c r="S989" s="19" t="str">
        <f>IF(M989="","",IF(AND(M989&lt;&gt;'Tabelas auxiliares'!$B$241,M989&lt;&gt;'Tabelas auxiliares'!$B$242,M989&lt;&gt;'Tabelas auxiliares'!$C$241,M989&lt;&gt;'Tabelas auxiliares'!$C$242,M989&lt;&gt;'Tabelas auxiliares'!$D$241,M989&lt;&gt;'Tabelas auxiliares'!$D$242),"FOLHA DE PESSOAL",IF(R989='Tabelas auxiliares'!$A$242,"CUSTEIO",IF(R989='Tabelas auxiliares'!$A$241,"INVESTIMENTO","ERRO - VERIFICAR"))))</f>
        <v/>
      </c>
      <c r="T989" s="30" t="str">
        <f t="shared" si="25"/>
        <v/>
      </c>
      <c r="U989" s="37"/>
      <c r="V989" s="37"/>
      <c r="W989" s="37"/>
      <c r="X989" s="37"/>
      <c r="Y989" s="37"/>
    </row>
    <row r="990" spans="18:25" x14ac:dyDescent="0.35">
      <c r="R990" s="19" t="str">
        <f t="shared" si="24"/>
        <v/>
      </c>
      <c r="S990" s="19" t="str">
        <f>IF(M990="","",IF(AND(M990&lt;&gt;'Tabelas auxiliares'!$B$241,M990&lt;&gt;'Tabelas auxiliares'!$B$242,M990&lt;&gt;'Tabelas auxiliares'!$C$241,M990&lt;&gt;'Tabelas auxiliares'!$C$242,M990&lt;&gt;'Tabelas auxiliares'!$D$241,M990&lt;&gt;'Tabelas auxiliares'!$D$242),"FOLHA DE PESSOAL",IF(R990='Tabelas auxiliares'!$A$242,"CUSTEIO",IF(R990='Tabelas auxiliares'!$A$241,"INVESTIMENTO","ERRO - VERIFICAR"))))</f>
        <v/>
      </c>
      <c r="T990" s="30" t="str">
        <f t="shared" si="25"/>
        <v/>
      </c>
      <c r="U990" s="37"/>
      <c r="V990" s="37"/>
      <c r="W990" s="37"/>
      <c r="X990" s="37"/>
      <c r="Y990" s="37"/>
    </row>
    <row r="991" spans="18:25" x14ac:dyDescent="0.35">
      <c r="R991" s="19" t="str">
        <f t="shared" si="24"/>
        <v/>
      </c>
      <c r="S991" s="19" t="str">
        <f>IF(M991="","",IF(AND(M991&lt;&gt;'Tabelas auxiliares'!$B$241,M991&lt;&gt;'Tabelas auxiliares'!$B$242,M991&lt;&gt;'Tabelas auxiliares'!$C$241,M991&lt;&gt;'Tabelas auxiliares'!$C$242,M991&lt;&gt;'Tabelas auxiliares'!$D$241,M991&lt;&gt;'Tabelas auxiliares'!$D$242),"FOLHA DE PESSOAL",IF(R991='Tabelas auxiliares'!$A$242,"CUSTEIO",IF(R991='Tabelas auxiliares'!$A$241,"INVESTIMENTO","ERRO - VERIFICAR"))))</f>
        <v/>
      </c>
      <c r="T991" s="30" t="str">
        <f t="shared" si="25"/>
        <v/>
      </c>
      <c r="U991" s="37"/>
      <c r="V991" s="37"/>
      <c r="W991" s="37"/>
      <c r="X991" s="37"/>
      <c r="Y991" s="37"/>
    </row>
    <row r="992" spans="18:25" x14ac:dyDescent="0.35">
      <c r="R992" s="19" t="str">
        <f t="shared" si="24"/>
        <v/>
      </c>
      <c r="S992" s="19" t="str">
        <f>IF(M992="","",IF(AND(M992&lt;&gt;'Tabelas auxiliares'!$B$241,M992&lt;&gt;'Tabelas auxiliares'!$B$242,M992&lt;&gt;'Tabelas auxiliares'!$C$241,M992&lt;&gt;'Tabelas auxiliares'!$C$242,M992&lt;&gt;'Tabelas auxiliares'!$D$241,M992&lt;&gt;'Tabelas auxiliares'!$D$242),"FOLHA DE PESSOAL",IF(R992='Tabelas auxiliares'!$A$242,"CUSTEIO",IF(R992='Tabelas auxiliares'!$A$241,"INVESTIMENTO","ERRO - VERIFICAR"))))</f>
        <v/>
      </c>
      <c r="T992" s="30" t="str">
        <f t="shared" si="25"/>
        <v/>
      </c>
      <c r="U992" s="37"/>
      <c r="V992" s="37"/>
      <c r="W992" s="37"/>
      <c r="X992" s="37"/>
      <c r="Y992" s="37"/>
    </row>
    <row r="993" spans="1:25" x14ac:dyDescent="0.35">
      <c r="R993" s="19" t="str">
        <f t="shared" si="24"/>
        <v/>
      </c>
      <c r="S993" s="19" t="str">
        <f>IF(M993="","",IF(AND(M993&lt;&gt;'Tabelas auxiliares'!$B$241,M993&lt;&gt;'Tabelas auxiliares'!$B$242,M993&lt;&gt;'Tabelas auxiliares'!$C$241,M993&lt;&gt;'Tabelas auxiliares'!$C$242,M993&lt;&gt;'Tabelas auxiliares'!$D$241,M993&lt;&gt;'Tabelas auxiliares'!$D$242),"FOLHA DE PESSOAL",IF(R993='Tabelas auxiliares'!$A$242,"CUSTEIO",IF(R993='Tabelas auxiliares'!$A$241,"INVESTIMENTO","ERRO - VERIFICAR"))))</f>
        <v/>
      </c>
      <c r="T993" s="30" t="str">
        <f t="shared" si="25"/>
        <v/>
      </c>
      <c r="U993" s="37"/>
      <c r="V993" s="37"/>
      <c r="W993" s="37"/>
      <c r="X993" s="37"/>
      <c r="Y993" s="37"/>
    </row>
    <row r="994" spans="1:25" x14ac:dyDescent="0.35">
      <c r="R994" s="19" t="str">
        <f t="shared" si="24"/>
        <v/>
      </c>
      <c r="S994" s="19" t="str">
        <f>IF(M994="","",IF(AND(M994&lt;&gt;'Tabelas auxiliares'!$B$241,M994&lt;&gt;'Tabelas auxiliares'!$B$242,M994&lt;&gt;'Tabelas auxiliares'!$C$241,M994&lt;&gt;'Tabelas auxiliares'!$C$242,M994&lt;&gt;'Tabelas auxiliares'!$D$241,M994&lt;&gt;'Tabelas auxiliares'!$D$242),"FOLHA DE PESSOAL",IF(R994='Tabelas auxiliares'!$A$242,"CUSTEIO",IF(R994='Tabelas auxiliares'!$A$241,"INVESTIMENTO","ERRO - VERIFICAR"))))</f>
        <v/>
      </c>
      <c r="T994" s="30" t="str">
        <f t="shared" si="25"/>
        <v/>
      </c>
      <c r="U994" s="37"/>
      <c r="V994" s="37"/>
      <c r="W994" s="37"/>
      <c r="X994" s="37"/>
      <c r="Y994" s="37"/>
    </row>
    <row r="995" spans="1:25" x14ac:dyDescent="0.35">
      <c r="R995" s="19" t="str">
        <f t="shared" si="24"/>
        <v/>
      </c>
      <c r="S995" s="19" t="str">
        <f>IF(M995="","",IF(AND(M995&lt;&gt;'Tabelas auxiliares'!$B$241,M995&lt;&gt;'Tabelas auxiliares'!$B$242,M995&lt;&gt;'Tabelas auxiliares'!$C$241,M995&lt;&gt;'Tabelas auxiliares'!$C$242,M995&lt;&gt;'Tabelas auxiliares'!$D$241,M995&lt;&gt;'Tabelas auxiliares'!$D$242),"FOLHA DE PESSOAL",IF(R995='Tabelas auxiliares'!$A$242,"CUSTEIO",IF(R995='Tabelas auxiliares'!$A$241,"INVESTIMENTO","ERRO - VERIFICAR"))))</f>
        <v/>
      </c>
      <c r="T995" s="30" t="str">
        <f t="shared" si="25"/>
        <v/>
      </c>
      <c r="U995" s="37"/>
      <c r="V995" s="37"/>
      <c r="W995" s="37"/>
      <c r="X995" s="37"/>
      <c r="Y995" s="37"/>
    </row>
    <row r="996" spans="1:25" x14ac:dyDescent="0.35">
      <c r="R996" s="19" t="str">
        <f t="shared" si="24"/>
        <v/>
      </c>
      <c r="S996" s="19" t="str">
        <f>IF(M996="","",IF(AND(M996&lt;&gt;'Tabelas auxiliares'!$B$241,M996&lt;&gt;'Tabelas auxiliares'!$B$242,M996&lt;&gt;'Tabelas auxiliares'!$C$241,M996&lt;&gt;'Tabelas auxiliares'!$C$242,M996&lt;&gt;'Tabelas auxiliares'!$D$241,M996&lt;&gt;'Tabelas auxiliares'!$D$242),"FOLHA DE PESSOAL",IF(R996='Tabelas auxiliares'!$A$242,"CUSTEIO",IF(R996='Tabelas auxiliares'!$A$241,"INVESTIMENTO","ERRO - VERIFICAR"))))</f>
        <v/>
      </c>
      <c r="T996" s="30" t="str">
        <f t="shared" si="25"/>
        <v/>
      </c>
      <c r="U996" s="37"/>
      <c r="V996" s="37"/>
      <c r="W996" s="37"/>
      <c r="X996" s="37"/>
      <c r="Y996" s="37"/>
    </row>
    <row r="997" spans="1:25" x14ac:dyDescent="0.35">
      <c r="R997" s="19" t="str">
        <f t="shared" si="24"/>
        <v/>
      </c>
      <c r="S997" s="19" t="str">
        <f>IF(M997="","",IF(AND(M997&lt;&gt;'Tabelas auxiliares'!$B$241,M997&lt;&gt;'Tabelas auxiliares'!$B$242,M997&lt;&gt;'Tabelas auxiliares'!$C$241,M997&lt;&gt;'Tabelas auxiliares'!$C$242,M997&lt;&gt;'Tabelas auxiliares'!$D$241,M997&lt;&gt;'Tabelas auxiliares'!$D$242),"FOLHA DE PESSOAL",IF(R997='Tabelas auxiliares'!$A$242,"CUSTEIO",IF(R997='Tabelas auxiliares'!$A$241,"INVESTIMENTO","ERRO - VERIFICAR"))))</f>
        <v/>
      </c>
      <c r="T997" s="30" t="str">
        <f t="shared" si="25"/>
        <v/>
      </c>
      <c r="U997" s="37"/>
      <c r="V997" s="37"/>
      <c r="W997" s="37"/>
      <c r="X997" s="37"/>
      <c r="Y997" s="37"/>
    </row>
    <row r="998" spans="1:25" x14ac:dyDescent="0.35">
      <c r="R998" s="19" t="str">
        <f t="shared" si="24"/>
        <v/>
      </c>
      <c r="S998" s="19" t="str">
        <f>IF(M998="","",IF(AND(M998&lt;&gt;'Tabelas auxiliares'!$B$241,M998&lt;&gt;'Tabelas auxiliares'!$B$242,M998&lt;&gt;'Tabelas auxiliares'!$C$241,M998&lt;&gt;'Tabelas auxiliares'!$C$242,M998&lt;&gt;'Tabelas auxiliares'!$D$241,M998&lt;&gt;'Tabelas auxiliares'!$D$242),"FOLHA DE PESSOAL",IF(R998='Tabelas auxiliares'!$A$242,"CUSTEIO",IF(R998='Tabelas auxiliares'!$A$241,"INVESTIMENTO","ERRO - VERIFICAR"))))</f>
        <v/>
      </c>
      <c r="T998" s="30" t="str">
        <f t="shared" si="25"/>
        <v/>
      </c>
      <c r="U998" s="37"/>
      <c r="V998" s="37"/>
      <c r="W998" s="37"/>
      <c r="X998" s="37"/>
      <c r="Y998" s="37"/>
    </row>
    <row r="999" spans="1:25" x14ac:dyDescent="0.35">
      <c r="R999" s="19" t="str">
        <f t="shared" si="24"/>
        <v/>
      </c>
      <c r="S999" s="19" t="str">
        <f>IF(M999="","",IF(AND(M999&lt;&gt;'Tabelas auxiliares'!$B$241,M999&lt;&gt;'Tabelas auxiliares'!$B$242,M999&lt;&gt;'Tabelas auxiliares'!$C$241,M999&lt;&gt;'Tabelas auxiliares'!$C$242,M999&lt;&gt;'Tabelas auxiliares'!$D$241,M999&lt;&gt;'Tabelas auxiliares'!$D$242),"FOLHA DE PESSOAL",IF(R999='Tabelas auxiliares'!$A$242,"CUSTEIO",IF(R999='Tabelas auxiliares'!$A$241,"INVESTIMENTO","ERRO - VERIFICAR"))))</f>
        <v/>
      </c>
      <c r="T999" s="30" t="str">
        <f t="shared" si="25"/>
        <v/>
      </c>
      <c r="U999" s="37"/>
      <c r="V999" s="37"/>
      <c r="W999" s="37"/>
      <c r="X999" s="37"/>
      <c r="Y999" s="37"/>
    </row>
    <row r="1000" spans="1:25" x14ac:dyDescent="0.35">
      <c r="R1000" s="19" t="str">
        <f t="shared" si="24"/>
        <v/>
      </c>
      <c r="S1000" s="19" t="str">
        <f>IF(M1000="","",IF(AND(M1000&lt;&gt;'Tabelas auxiliares'!$B$241,M1000&lt;&gt;'Tabelas auxiliares'!$B$242,M1000&lt;&gt;'Tabelas auxiliares'!$C$241,M1000&lt;&gt;'Tabelas auxiliares'!$C$242,M1000&lt;&gt;'Tabelas auxiliares'!$D$241,M1000&lt;&gt;'Tabelas auxiliares'!$D$242),"FOLHA DE PESSOAL",IF(R1000='Tabelas auxiliares'!$A$242,"CUSTEIO",IF(R1000='Tabelas auxiliares'!$A$241,"INVESTIMENTO","ERRO - VERIFICAR"))))</f>
        <v/>
      </c>
      <c r="T1000" s="30" t="str">
        <f t="shared" si="25"/>
        <v/>
      </c>
      <c r="U1000" s="37"/>
      <c r="V1000" s="37"/>
      <c r="W1000" s="37"/>
      <c r="X1000" s="37"/>
      <c r="Y1000" s="37"/>
    </row>
    <row r="1001" spans="1:25" x14ac:dyDescent="0.35">
      <c r="A1001" s="25"/>
      <c r="B1001" s="25"/>
      <c r="C1001" s="25"/>
      <c r="D1001" s="25"/>
      <c r="E1001" s="25"/>
      <c r="F1001" s="25"/>
      <c r="G1001" s="25"/>
      <c r="H1001" s="25"/>
      <c r="I1001" s="25"/>
      <c r="J1001" s="25"/>
      <c r="K1001" s="25"/>
      <c r="L1001" s="25" t="s">
        <v>91</v>
      </c>
      <c r="M1001" s="25"/>
      <c r="N1001" s="25"/>
      <c r="O1001" s="25"/>
      <c r="P1001" s="25"/>
      <c r="Q1001" s="25"/>
      <c r="R1001" s="25"/>
      <c r="S1001" s="25"/>
      <c r="T1001" s="25"/>
      <c r="U1001" s="37"/>
      <c r="V1001" s="37"/>
      <c r="W1001" s="37"/>
      <c r="X1001" s="37"/>
      <c r="Y1001" s="37"/>
    </row>
  </sheetData>
  <sheetProtection algorithmName="SHA-512" hashValue="oauhOyMRhmieJCBX0jBn4a7ZgNSZ9/6X9H8Le8PMdXhj9TocIxS0vsQeOMZs+G1Y3w6iIa1lNyXPWQ6ITCusMA==" saltValue="YqAVjgmqeFmWZKZ4wqUF1w==" spinCount="100000" sheet="1" selectLockedCells="1" selectUnlockedCells="1"/>
  <autoFilter ref="A3:Y1001" xr:uid="{00000000-0009-0000-0000-000009000000}"/>
  <mergeCells count="2">
    <mergeCell ref="A1:B2"/>
    <mergeCell ref="U1:U2"/>
  </mergeCells>
  <pageMargins left="0.511811024" right="0.511811024" top="0.78740157499999996" bottom="0.78740157499999996" header="0.31496062000000002" footer="0.31496062000000002"/>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sheetPr>
  <dimension ref="A1:AG1001"/>
  <sheetViews>
    <sheetView topLeftCell="U1" workbookViewId="0">
      <selection activeCell="AA12" sqref="AA12"/>
    </sheetView>
  </sheetViews>
  <sheetFormatPr defaultColWidth="9.1796875" defaultRowHeight="14.5" zeroHeight="1" x14ac:dyDescent="0.35"/>
  <cols>
    <col min="1" max="3" width="22.81640625" customWidth="1"/>
    <col min="4" max="4" width="14.7265625" customWidth="1"/>
    <col min="5" max="5" width="23.81640625" customWidth="1"/>
    <col min="6" max="8" width="27.7265625" customWidth="1"/>
    <col min="9" max="9" width="23.54296875" customWidth="1"/>
    <col min="10" max="10" width="21.26953125" customWidth="1"/>
    <col min="11" max="11" width="47.81640625" customWidth="1"/>
    <col min="12" max="16" width="25" customWidth="1"/>
    <col min="17" max="17" width="13.453125" bestFit="1" customWidth="1"/>
    <col min="18" max="18" width="18.81640625" customWidth="1"/>
    <col min="19" max="19" width="28.81640625" customWidth="1"/>
    <col min="20" max="20" width="20.81640625" customWidth="1"/>
    <col min="21" max="24" width="17.1796875" customWidth="1"/>
    <col min="25" max="25" width="19.54296875" customWidth="1"/>
    <col min="26" max="26" width="18.7265625" customWidth="1"/>
    <col min="27" max="28" width="19.26953125" customWidth="1"/>
    <col min="29" max="29" width="26" customWidth="1"/>
    <col min="30" max="30" width="19" customWidth="1"/>
    <col min="31" max="31" width="21" customWidth="1"/>
    <col min="32" max="32" width="19" customWidth="1"/>
    <col min="33" max="33" width="21" customWidth="1"/>
  </cols>
  <sheetData>
    <row r="1" spans="1:33" ht="28.5" customHeight="1" x14ac:dyDescent="0.35">
      <c r="A1" s="40" t="s">
        <v>130</v>
      </c>
      <c r="I1" s="41" t="s">
        <v>150</v>
      </c>
      <c r="T1" s="22"/>
      <c r="U1" s="22"/>
      <c r="V1" s="22"/>
      <c r="W1" s="22"/>
      <c r="X1" s="22"/>
      <c r="Y1" s="22"/>
    </row>
    <row r="2" spans="1:33" ht="18.5" x14ac:dyDescent="0.45">
      <c r="A2" s="40"/>
      <c r="I2" s="41"/>
      <c r="T2" s="22"/>
      <c r="U2" s="22"/>
      <c r="V2" s="22"/>
      <c r="W2" s="22"/>
      <c r="X2" s="22"/>
      <c r="Y2" s="22"/>
      <c r="AA2" s="23" t="s">
        <v>351</v>
      </c>
      <c r="AB2" s="23"/>
    </row>
    <row r="3" spans="1:33" s="60" customFormat="1" ht="62" x14ac:dyDescent="0.35">
      <c r="A3" s="58" t="s">
        <v>99</v>
      </c>
      <c r="B3" s="59" t="s">
        <v>197</v>
      </c>
      <c r="C3" s="58" t="s">
        <v>196</v>
      </c>
      <c r="D3" s="59" t="s">
        <v>3</v>
      </c>
      <c r="E3" s="58" t="s">
        <v>100</v>
      </c>
      <c r="F3" s="59" t="s">
        <v>4</v>
      </c>
      <c r="G3" s="59" t="s">
        <v>198</v>
      </c>
      <c r="H3" s="59" t="s">
        <v>258</v>
      </c>
      <c r="I3" s="59" t="s">
        <v>149</v>
      </c>
      <c r="J3" s="59" t="s">
        <v>0</v>
      </c>
      <c r="K3" s="59" t="s">
        <v>137</v>
      </c>
      <c r="L3" s="59" t="s">
        <v>1</v>
      </c>
      <c r="M3" s="59" t="s">
        <v>138</v>
      </c>
      <c r="N3" s="58" t="s">
        <v>139</v>
      </c>
      <c r="O3" s="58" t="s">
        <v>140</v>
      </c>
      <c r="P3" s="58" t="s">
        <v>141</v>
      </c>
      <c r="Q3" s="58" t="s">
        <v>142</v>
      </c>
      <c r="R3" s="58" t="s">
        <v>143</v>
      </c>
      <c r="S3" s="59" t="s">
        <v>103</v>
      </c>
      <c r="T3" s="58" t="s">
        <v>328</v>
      </c>
      <c r="U3" s="58" t="s">
        <v>102</v>
      </c>
      <c r="V3" s="58" t="s">
        <v>324</v>
      </c>
      <c r="W3" s="59" t="s">
        <v>325</v>
      </c>
      <c r="X3" s="125" t="s">
        <v>467</v>
      </c>
      <c r="Y3" s="58" t="s">
        <v>125</v>
      </c>
      <c r="Z3" s="59" t="s">
        <v>126</v>
      </c>
      <c r="AA3" s="59" t="s">
        <v>194</v>
      </c>
      <c r="AB3" s="59" t="s">
        <v>473</v>
      </c>
      <c r="AC3" s="59" t="s">
        <v>154</v>
      </c>
      <c r="AD3" s="59" t="s">
        <v>155</v>
      </c>
      <c r="AE3" s="59" t="s">
        <v>156</v>
      </c>
      <c r="AF3" s="59" t="s">
        <v>471</v>
      </c>
      <c r="AG3" s="59" t="s">
        <v>472</v>
      </c>
    </row>
    <row r="4" spans="1:33" ht="14.5" customHeight="1" x14ac:dyDescent="0.35">
      <c r="A4" t="s">
        <v>6614</v>
      </c>
      <c r="B4" s="36" t="s">
        <v>628</v>
      </c>
      <c r="C4" s="36" t="s">
        <v>615</v>
      </c>
      <c r="D4" t="s">
        <v>28</v>
      </c>
      <c r="E4" t="s">
        <v>100</v>
      </c>
      <c r="F4" s="19" t="str">
        <f>IFERROR(VLOOKUP(D4,'Tabelas auxiliares'!$A$3:$B$63,2,FALSE),"")</f>
        <v>PU - PREFEITURA UNIVERSITÁRIA</v>
      </c>
      <c r="G4" s="19" t="str">
        <f>IFERROR(VLOOKUP($B4,'Tabelas auxiliares'!$A$67:$C$104,2,FALSE),"")</f>
        <v/>
      </c>
      <c r="H4" s="19" t="str">
        <f>IFERROR(VLOOKUP($B4,'Tabelas auxiliares'!$A$67:$C$104,3,FALSE),"")</f>
        <v/>
      </c>
      <c r="I4" t="s">
        <v>6618</v>
      </c>
      <c r="J4" t="s">
        <v>6619</v>
      </c>
      <c r="K4" t="s">
        <v>6620</v>
      </c>
      <c r="L4" t="s">
        <v>6621</v>
      </c>
      <c r="M4" t="s">
        <v>6622</v>
      </c>
      <c r="N4" t="s">
        <v>628</v>
      </c>
      <c r="O4" t="s">
        <v>629</v>
      </c>
      <c r="P4" t="s">
        <v>630</v>
      </c>
      <c r="Q4" t="s">
        <v>621</v>
      </c>
      <c r="R4" t="s">
        <v>622</v>
      </c>
      <c r="S4" t="s">
        <v>6623</v>
      </c>
      <c r="T4" t="s">
        <v>145</v>
      </c>
      <c r="U4" t="s">
        <v>6624</v>
      </c>
      <c r="V4" t="s">
        <v>2213</v>
      </c>
      <c r="W4" t="s">
        <v>2214</v>
      </c>
      <c r="X4" t="s">
        <v>6625</v>
      </c>
      <c r="Y4" s="19" t="str">
        <f t="shared" ref="Y4:Y67" si="0">LEFT(V4,1)</f>
        <v>3</v>
      </c>
      <c r="Z4" s="19" t="str">
        <f>IF(T4="","",IF(AND(T4&lt;&gt;'Tabelas auxiliares'!$B$241,T4&lt;&gt;'Tabelas auxiliares'!$B$242),"FOLHA DE PESSOAL",IF(Y4='Tabelas auxiliares'!$A$242,"CUSTEIO",IF(Y4='Tabelas auxiliares'!$A$241,"INVESTIMENTO","ERRO - VERIFICAR"))))</f>
        <v>CUSTEIO</v>
      </c>
      <c r="AB4" s="12">
        <v>26743.02</v>
      </c>
      <c r="AF4" s="12">
        <v>26743.02</v>
      </c>
    </row>
    <row r="5" spans="1:33" ht="14.5" customHeight="1" x14ac:dyDescent="0.35">
      <c r="A5" t="s">
        <v>6614</v>
      </c>
      <c r="B5" s="36" t="s">
        <v>220</v>
      </c>
      <c r="C5" s="36" t="s">
        <v>700</v>
      </c>
      <c r="D5" t="s">
        <v>8</v>
      </c>
      <c r="E5" t="s">
        <v>100</v>
      </c>
      <c r="F5" s="19" t="str">
        <f>IFERROR(VLOOKUP(D5,'Tabelas auxiliares'!$A$3:$B$63,2,FALSE),"")</f>
        <v>PROPES - PRÓ-REITORIA DE PESQUISA / CEM</v>
      </c>
      <c r="G5" s="19" t="str">
        <f>IFERROR(VLOOKUP($B5,'Tabelas auxiliares'!$A$67:$C$104,2,FALSE),"")</f>
        <v>EQUIPAMENTOS LABORATÓRIOS</v>
      </c>
      <c r="H5" s="19" t="str">
        <f>IFERROR(VLOOKUP($B5,'Tabelas auxiliares'!$A$67:$C$104,3,FALSE),"")</f>
        <v>AQUISICAO POR IMPORTACAO / EQUIPAMENTOS NOVOS / MANUTENÇÃO DE EQUIPAMENTOS LABORATORIAIS</v>
      </c>
      <c r="I5" t="s">
        <v>6626</v>
      </c>
      <c r="J5" t="s">
        <v>6627</v>
      </c>
      <c r="K5" t="s">
        <v>6628</v>
      </c>
      <c r="L5" t="s">
        <v>6629</v>
      </c>
      <c r="M5" t="s">
        <v>6630</v>
      </c>
      <c r="N5" t="s">
        <v>1782</v>
      </c>
      <c r="O5" t="s">
        <v>629</v>
      </c>
      <c r="P5" t="s">
        <v>1783</v>
      </c>
      <c r="Q5" t="s">
        <v>621</v>
      </c>
      <c r="R5" t="s">
        <v>622</v>
      </c>
      <c r="S5" t="s">
        <v>623</v>
      </c>
      <c r="T5" t="s">
        <v>145</v>
      </c>
      <c r="U5" t="s">
        <v>1784</v>
      </c>
      <c r="V5" t="s">
        <v>1748</v>
      </c>
      <c r="W5" t="s">
        <v>1749</v>
      </c>
      <c r="X5" t="s">
        <v>6631</v>
      </c>
      <c r="Y5" s="19" t="str">
        <f t="shared" si="0"/>
        <v>4</v>
      </c>
      <c r="Z5" s="19" t="str">
        <f>IF(T5="","",IF(AND(T5&lt;&gt;'Tabelas auxiliares'!$B$241,T5&lt;&gt;'Tabelas auxiliares'!$B$242),"FOLHA DE PESSOAL",IF(Y5='Tabelas auxiliares'!$A$242,"CUSTEIO",IF(Y5='Tabelas auxiliares'!$A$241,"INVESTIMENTO","ERRO - VERIFICAR"))))</f>
        <v>INVESTIMENTO</v>
      </c>
      <c r="AA5" s="12">
        <v>6364.21</v>
      </c>
      <c r="AE5" s="12">
        <v>6364.21</v>
      </c>
    </row>
    <row r="6" spans="1:33" ht="14.5" customHeight="1" x14ac:dyDescent="0.35">
      <c r="A6" t="s">
        <v>611</v>
      </c>
      <c r="B6" s="36" t="s">
        <v>202</v>
      </c>
      <c r="C6" s="36" t="s">
        <v>690</v>
      </c>
      <c r="D6" t="s">
        <v>62</v>
      </c>
      <c r="E6" t="s">
        <v>100</v>
      </c>
      <c r="F6" s="19" t="str">
        <f>IFERROR(VLOOKUP(D6,'Tabelas auxiliares'!$A$3:$B$63,2,FALSE),"")</f>
        <v>PROAP - PNAES</v>
      </c>
      <c r="G6" s="19" t="str">
        <f>IFERROR(VLOOKUP($B6,'Tabelas auxiliares'!$A$67:$C$104,2,FALSE),"")</f>
        <v>ASSISTÊNCIA - SOCIAIS</v>
      </c>
      <c r="H6" s="19" t="str">
        <f>IFERROR(VLOOKUP($B6,'Tabelas auxiliares'!$A$67:$C$104,3,FALSE),"")</f>
        <v>AUXILIO MORADIA / AUXILIO CRECHE / AUXILIO TRANSPORTE / BOLSA PERMANENCIA / BOLSA AUXILIO ALIMENTACAO AOS ESTUDANTES DE GRADUACAO / MONITORIA DE AÇÕES AFIRMATIVAS</v>
      </c>
      <c r="I6" t="s">
        <v>6632</v>
      </c>
      <c r="J6" t="s">
        <v>708</v>
      </c>
      <c r="K6" t="s">
        <v>6633</v>
      </c>
      <c r="L6" t="s">
        <v>716</v>
      </c>
      <c r="M6" t="s">
        <v>622</v>
      </c>
      <c r="N6" t="s">
        <v>635</v>
      </c>
      <c r="O6" t="s">
        <v>642</v>
      </c>
      <c r="P6" t="s">
        <v>643</v>
      </c>
      <c r="Q6" t="s">
        <v>621</v>
      </c>
      <c r="R6" t="s">
        <v>622</v>
      </c>
      <c r="S6" t="s">
        <v>623</v>
      </c>
      <c r="T6" t="s">
        <v>145</v>
      </c>
      <c r="U6" t="s">
        <v>644</v>
      </c>
      <c r="V6" t="s">
        <v>711</v>
      </c>
      <c r="W6" t="s">
        <v>712</v>
      </c>
      <c r="X6" t="s">
        <v>6634</v>
      </c>
      <c r="Y6" s="19" t="str">
        <f t="shared" si="0"/>
        <v>3</v>
      </c>
      <c r="Z6" s="19" t="str">
        <f>IF(T6="","",IF(AND(T6&lt;&gt;'Tabelas auxiliares'!$B$241,T6&lt;&gt;'Tabelas auxiliares'!$B$242),"FOLHA DE PESSOAL",IF(Y6='Tabelas auxiliares'!$A$242,"CUSTEIO",IF(Y6='Tabelas auxiliares'!$A$241,"INVESTIMENTO","ERRO - VERIFICAR"))))</f>
        <v>CUSTEIO</v>
      </c>
      <c r="AA6" s="12">
        <v>53200</v>
      </c>
      <c r="AE6" s="12">
        <v>53200</v>
      </c>
    </row>
    <row r="7" spans="1:33" ht="14.5" customHeight="1" x14ac:dyDescent="0.35">
      <c r="A7" t="s">
        <v>611</v>
      </c>
      <c r="B7" s="36" t="s">
        <v>202</v>
      </c>
      <c r="C7" s="36" t="s">
        <v>690</v>
      </c>
      <c r="D7" t="s">
        <v>62</v>
      </c>
      <c r="E7" t="s">
        <v>100</v>
      </c>
      <c r="F7" s="19" t="str">
        <f>IFERROR(VLOOKUP(D7,'Tabelas auxiliares'!$A$3:$B$63,2,FALSE),"")</f>
        <v>PROAP - PNAES</v>
      </c>
      <c r="G7" s="19" t="str">
        <f>IFERROR(VLOOKUP($B7,'Tabelas auxiliares'!$A$67:$C$104,2,FALSE),"")</f>
        <v>ASSISTÊNCIA - SOCIAIS</v>
      </c>
      <c r="H7" s="19" t="str">
        <f>IFERROR(VLOOKUP($B7,'Tabelas auxiliares'!$A$67:$C$104,3,FALSE),"")</f>
        <v>AUXILIO MORADIA / AUXILIO CRECHE / AUXILIO TRANSPORTE / BOLSA PERMANENCIA / BOLSA AUXILIO ALIMENTACAO AOS ESTUDANTES DE GRADUACAO / MONITORIA DE AÇÕES AFIRMATIVAS</v>
      </c>
      <c r="I7" t="s">
        <v>6635</v>
      </c>
      <c r="J7" t="s">
        <v>6636</v>
      </c>
      <c r="K7" t="s">
        <v>6637</v>
      </c>
      <c r="L7" t="s">
        <v>6638</v>
      </c>
      <c r="M7" t="s">
        <v>622</v>
      </c>
      <c r="N7" t="s">
        <v>635</v>
      </c>
      <c r="O7" t="s">
        <v>642</v>
      </c>
      <c r="P7" t="s">
        <v>643</v>
      </c>
      <c r="Q7" t="s">
        <v>621</v>
      </c>
      <c r="R7" t="s">
        <v>622</v>
      </c>
      <c r="S7" t="s">
        <v>623</v>
      </c>
      <c r="T7" t="s">
        <v>145</v>
      </c>
      <c r="U7" t="s">
        <v>644</v>
      </c>
      <c r="V7" t="s">
        <v>711</v>
      </c>
      <c r="W7" t="s">
        <v>712</v>
      </c>
      <c r="X7" t="s">
        <v>6639</v>
      </c>
      <c r="Y7" s="19" t="str">
        <f t="shared" si="0"/>
        <v>3</v>
      </c>
      <c r="Z7" s="19" t="str">
        <f>IF(T7="","",IF(AND(T7&lt;&gt;'Tabelas auxiliares'!$B$241,T7&lt;&gt;'Tabelas auxiliares'!$B$242),"FOLHA DE PESSOAL",IF(Y7='Tabelas auxiliares'!$A$242,"CUSTEIO",IF(Y7='Tabelas auxiliares'!$A$241,"INVESTIMENTO","ERRO - VERIFICAR"))))</f>
        <v>CUSTEIO</v>
      </c>
      <c r="AA7" s="12">
        <v>6300</v>
      </c>
      <c r="AC7" s="12">
        <v>1400</v>
      </c>
      <c r="AE7" s="12">
        <v>4900</v>
      </c>
    </row>
    <row r="8" spans="1:33" ht="14.5" customHeight="1" x14ac:dyDescent="0.35">
      <c r="A8" t="s">
        <v>611</v>
      </c>
      <c r="B8" s="36" t="s">
        <v>202</v>
      </c>
      <c r="C8" s="36" t="s">
        <v>691</v>
      </c>
      <c r="D8" t="s">
        <v>62</v>
      </c>
      <c r="E8" t="s">
        <v>100</v>
      </c>
      <c r="F8" s="19" t="str">
        <f>IFERROR(VLOOKUP(D8,'Tabelas auxiliares'!$A$3:$B$63,2,FALSE),"")</f>
        <v>PROAP - PNAES</v>
      </c>
      <c r="G8" s="19" t="str">
        <f>IFERROR(VLOOKUP($B8,'Tabelas auxiliares'!$A$67:$C$104,2,FALSE),"")</f>
        <v>ASSISTÊNCIA - SOCIAIS</v>
      </c>
      <c r="H8" s="19" t="str">
        <f>IFERROR(VLOOKUP($B8,'Tabelas auxiliares'!$A$67:$C$104,3,FALSE),"")</f>
        <v>AUXILIO MORADIA / AUXILIO CRECHE / AUXILIO TRANSPORTE / BOLSA PERMANENCIA / BOLSA AUXILIO ALIMENTACAO AOS ESTUDANTES DE GRADUACAO / MONITORIA DE AÇÕES AFIRMATIVAS</v>
      </c>
      <c r="I8" t="s">
        <v>6640</v>
      </c>
      <c r="J8" t="s">
        <v>6641</v>
      </c>
      <c r="K8" t="s">
        <v>6642</v>
      </c>
      <c r="L8" t="s">
        <v>6643</v>
      </c>
      <c r="M8" t="s">
        <v>622</v>
      </c>
      <c r="N8" t="s">
        <v>635</v>
      </c>
      <c r="O8" t="s">
        <v>642</v>
      </c>
      <c r="P8" t="s">
        <v>643</v>
      </c>
      <c r="Q8" t="s">
        <v>621</v>
      </c>
      <c r="R8" t="s">
        <v>622</v>
      </c>
      <c r="S8" t="s">
        <v>623</v>
      </c>
      <c r="T8" t="s">
        <v>145</v>
      </c>
      <c r="U8" t="s">
        <v>6644</v>
      </c>
      <c r="V8" t="s">
        <v>711</v>
      </c>
      <c r="W8" t="s">
        <v>712</v>
      </c>
      <c r="X8" t="s">
        <v>6645</v>
      </c>
      <c r="Y8" s="19" t="str">
        <f t="shared" si="0"/>
        <v>3</v>
      </c>
      <c r="Z8" s="19" t="str">
        <f>IF(T8="","",IF(AND(T8&lt;&gt;'Tabelas auxiliares'!$B$241,T8&lt;&gt;'Tabelas auxiliares'!$B$242),"FOLHA DE PESSOAL",IF(Y8='Tabelas auxiliares'!$A$242,"CUSTEIO",IF(Y8='Tabelas auxiliares'!$A$241,"INVESTIMENTO","ERRO - VERIFICAR"))))</f>
        <v>CUSTEIO</v>
      </c>
      <c r="AA8" s="12">
        <v>100</v>
      </c>
    </row>
    <row r="9" spans="1:33" ht="14.5" customHeight="1" x14ac:dyDescent="0.35">
      <c r="A9" t="s">
        <v>611</v>
      </c>
      <c r="B9" s="36" t="s">
        <v>202</v>
      </c>
      <c r="C9" s="36" t="s">
        <v>691</v>
      </c>
      <c r="D9" t="s">
        <v>62</v>
      </c>
      <c r="E9" t="s">
        <v>100</v>
      </c>
      <c r="F9" s="19" t="str">
        <f>IFERROR(VLOOKUP(D9,'Tabelas auxiliares'!$A$3:$B$63,2,FALSE),"")</f>
        <v>PROAP - PNAES</v>
      </c>
      <c r="G9" s="19" t="str">
        <f>IFERROR(VLOOKUP($B9,'Tabelas auxiliares'!$A$67:$C$104,2,FALSE),"")</f>
        <v>ASSISTÊNCIA - SOCIAIS</v>
      </c>
      <c r="H9" s="19" t="str">
        <f>IFERROR(VLOOKUP($B9,'Tabelas auxiliares'!$A$67:$C$104,3,FALSE),"")</f>
        <v>AUXILIO MORADIA / AUXILIO CRECHE / AUXILIO TRANSPORTE / BOLSA PERMANENCIA / BOLSA AUXILIO ALIMENTACAO AOS ESTUDANTES DE GRADUACAO / MONITORIA DE AÇÕES AFIRMATIVAS</v>
      </c>
      <c r="I9" t="s">
        <v>6646</v>
      </c>
      <c r="J9" t="s">
        <v>719</v>
      </c>
      <c r="K9" t="s">
        <v>6647</v>
      </c>
      <c r="L9" t="s">
        <v>721</v>
      </c>
      <c r="M9" t="s">
        <v>622</v>
      </c>
      <c r="N9" t="s">
        <v>635</v>
      </c>
      <c r="O9" t="s">
        <v>642</v>
      </c>
      <c r="P9" t="s">
        <v>643</v>
      </c>
      <c r="Q9" t="s">
        <v>621</v>
      </c>
      <c r="R9" t="s">
        <v>622</v>
      </c>
      <c r="S9" t="s">
        <v>623</v>
      </c>
      <c r="T9" t="s">
        <v>145</v>
      </c>
      <c r="U9" t="s">
        <v>644</v>
      </c>
      <c r="V9" t="s">
        <v>711</v>
      </c>
      <c r="W9" t="s">
        <v>712</v>
      </c>
      <c r="X9" t="s">
        <v>6648</v>
      </c>
      <c r="Y9" s="19" t="str">
        <f t="shared" si="0"/>
        <v>3</v>
      </c>
      <c r="Z9" s="19" t="str">
        <f>IF(T9="","",IF(AND(T9&lt;&gt;'Tabelas auxiliares'!$B$241,T9&lt;&gt;'Tabelas auxiliares'!$B$242),"FOLHA DE PESSOAL",IF(Y9='Tabelas auxiliares'!$A$242,"CUSTEIO",IF(Y9='Tabelas auxiliares'!$A$241,"INVESTIMENTO","ERRO - VERIFICAR"))))</f>
        <v>CUSTEIO</v>
      </c>
      <c r="AA9" s="12">
        <v>9800</v>
      </c>
      <c r="AE9" s="12">
        <v>9800</v>
      </c>
    </row>
    <row r="10" spans="1:33" ht="14.5" customHeight="1" x14ac:dyDescent="0.35">
      <c r="A10" t="s">
        <v>611</v>
      </c>
      <c r="B10" s="36" t="s">
        <v>202</v>
      </c>
      <c r="C10" s="36" t="s">
        <v>692</v>
      </c>
      <c r="D10" t="s">
        <v>62</v>
      </c>
      <c r="E10" t="s">
        <v>100</v>
      </c>
      <c r="F10" s="19" t="str">
        <f>IFERROR(VLOOKUP(D10,'Tabelas auxiliares'!$A$3:$B$63,2,FALSE),"")</f>
        <v>PROAP - PNAES</v>
      </c>
      <c r="G10" s="19" t="str">
        <f>IFERROR(VLOOKUP($B10,'Tabelas auxiliares'!$A$67:$C$104,2,FALSE),"")</f>
        <v>ASSISTÊNCIA - SOCIAIS</v>
      </c>
      <c r="H10" s="19" t="str">
        <f>IFERROR(VLOOKUP($B10,'Tabelas auxiliares'!$A$67:$C$104,3,FALSE),"")</f>
        <v>AUXILIO MORADIA / AUXILIO CRECHE / AUXILIO TRANSPORTE / BOLSA PERMANENCIA / BOLSA AUXILIO ALIMENTACAO AOS ESTUDANTES DE GRADUACAO / MONITORIA DE AÇÕES AFIRMATIVAS</v>
      </c>
      <c r="I10" t="s">
        <v>6649</v>
      </c>
      <c r="J10" t="s">
        <v>6650</v>
      </c>
      <c r="K10" t="s">
        <v>6651</v>
      </c>
      <c r="L10" t="s">
        <v>6652</v>
      </c>
      <c r="M10" t="s">
        <v>622</v>
      </c>
      <c r="N10" t="s">
        <v>635</v>
      </c>
      <c r="O10" t="s">
        <v>642</v>
      </c>
      <c r="P10" t="s">
        <v>643</v>
      </c>
      <c r="Q10" t="s">
        <v>621</v>
      </c>
      <c r="R10" t="s">
        <v>622</v>
      </c>
      <c r="S10" t="s">
        <v>623</v>
      </c>
      <c r="T10" t="s">
        <v>145</v>
      </c>
      <c r="U10" t="s">
        <v>644</v>
      </c>
      <c r="V10" t="s">
        <v>711</v>
      </c>
      <c r="W10" t="s">
        <v>712</v>
      </c>
      <c r="X10" t="s">
        <v>6653</v>
      </c>
      <c r="Y10" s="19" t="str">
        <f t="shared" si="0"/>
        <v>3</v>
      </c>
      <c r="Z10" s="19" t="str">
        <f>IF(T10="","",IF(AND(T10&lt;&gt;'Tabelas auxiliares'!$B$241,T10&lt;&gt;'Tabelas auxiliares'!$B$242),"FOLHA DE PESSOAL",IF(Y10='Tabelas auxiliares'!$A$242,"CUSTEIO",IF(Y10='Tabelas auxiliares'!$A$241,"INVESTIMENTO","ERRO - VERIFICAR"))))</f>
        <v>CUSTEIO</v>
      </c>
      <c r="AA10" s="12">
        <v>700</v>
      </c>
      <c r="AC10" s="12">
        <v>700</v>
      </c>
    </row>
    <row r="11" spans="1:33" x14ac:dyDescent="0.35">
      <c r="A11" t="s">
        <v>611</v>
      </c>
      <c r="B11" s="36" t="s">
        <v>202</v>
      </c>
      <c r="C11" s="36" t="s">
        <v>692</v>
      </c>
      <c r="D11" t="s">
        <v>62</v>
      </c>
      <c r="E11" t="s">
        <v>100</v>
      </c>
      <c r="F11" s="19" t="str">
        <f>IFERROR(VLOOKUP(D11,'Tabelas auxiliares'!$A$3:$B$63,2,FALSE),"")</f>
        <v>PROAP - PNAES</v>
      </c>
      <c r="G11" s="19" t="str">
        <f>IFERROR(VLOOKUP($B11,'Tabelas auxiliares'!$A$67:$C$104,2,FALSE),"")</f>
        <v>ASSISTÊNCIA - SOCIAIS</v>
      </c>
      <c r="H11" s="19" t="str">
        <f>IFERROR(VLOOKUP($B11,'Tabelas auxiliares'!$A$67:$C$104,3,FALSE),"")</f>
        <v>AUXILIO MORADIA / AUXILIO CRECHE / AUXILIO TRANSPORTE / BOLSA PERMANENCIA / BOLSA AUXILIO ALIMENTACAO AOS ESTUDANTES DE GRADUACAO / MONITORIA DE AÇÕES AFIRMATIVAS</v>
      </c>
      <c r="I11" t="s">
        <v>6654</v>
      </c>
      <c r="J11" t="s">
        <v>6650</v>
      </c>
      <c r="K11" t="s">
        <v>6655</v>
      </c>
      <c r="L11" t="s">
        <v>6652</v>
      </c>
      <c r="M11" t="s">
        <v>622</v>
      </c>
      <c r="N11" t="s">
        <v>635</v>
      </c>
      <c r="O11" t="s">
        <v>642</v>
      </c>
      <c r="P11" t="s">
        <v>643</v>
      </c>
      <c r="Q11" t="s">
        <v>621</v>
      </c>
      <c r="R11" t="s">
        <v>622</v>
      </c>
      <c r="S11" t="s">
        <v>623</v>
      </c>
      <c r="T11" t="s">
        <v>145</v>
      </c>
      <c r="U11" t="s">
        <v>644</v>
      </c>
      <c r="V11" t="s">
        <v>711</v>
      </c>
      <c r="W11" t="s">
        <v>712</v>
      </c>
      <c r="X11" t="s">
        <v>6656</v>
      </c>
      <c r="Y11" s="19" t="str">
        <f t="shared" si="0"/>
        <v>3</v>
      </c>
      <c r="Z11" s="19" t="str">
        <f>IF(T11="","",IF(AND(T11&lt;&gt;'Tabelas auxiliares'!$B$241,T11&lt;&gt;'Tabelas auxiliares'!$B$242),"FOLHA DE PESSOAL",IF(Y11='Tabelas auxiliares'!$A$242,"CUSTEIO",IF(Y11='Tabelas auxiliares'!$A$241,"INVESTIMENTO","ERRO - VERIFICAR"))))</f>
        <v>CUSTEIO</v>
      </c>
      <c r="AA11" s="12">
        <v>28600</v>
      </c>
      <c r="AC11" s="12">
        <v>28600</v>
      </c>
    </row>
    <row r="12" spans="1:33" ht="14.5" customHeight="1" x14ac:dyDescent="0.35">
      <c r="A12" t="s">
        <v>611</v>
      </c>
      <c r="B12" s="36" t="s">
        <v>202</v>
      </c>
      <c r="C12" s="36" t="s">
        <v>692</v>
      </c>
      <c r="D12" t="s">
        <v>62</v>
      </c>
      <c r="E12" t="s">
        <v>100</v>
      </c>
      <c r="F12" s="19" t="str">
        <f>IFERROR(VLOOKUP(D12,'Tabelas auxiliares'!$A$3:$B$63,2,FALSE),"")</f>
        <v>PROAP - PNAES</v>
      </c>
      <c r="G12" s="19" t="str">
        <f>IFERROR(VLOOKUP($B12,'Tabelas auxiliares'!$A$67:$C$104,2,FALSE),"")</f>
        <v>ASSISTÊNCIA - SOCIAIS</v>
      </c>
      <c r="H12" s="19" t="str">
        <f>IFERROR(VLOOKUP($B12,'Tabelas auxiliares'!$A$67:$C$104,3,FALSE),"")</f>
        <v>AUXILIO MORADIA / AUXILIO CRECHE / AUXILIO TRANSPORTE / BOLSA PERMANENCIA / BOLSA AUXILIO ALIMENTACAO AOS ESTUDANTES DE GRADUACAO / MONITORIA DE AÇÕES AFIRMATIVAS</v>
      </c>
      <c r="I12" t="s">
        <v>6657</v>
      </c>
      <c r="J12" t="s">
        <v>736</v>
      </c>
      <c r="K12" t="s">
        <v>6658</v>
      </c>
      <c r="L12" t="s">
        <v>738</v>
      </c>
      <c r="M12" t="s">
        <v>622</v>
      </c>
      <c r="N12" t="s">
        <v>635</v>
      </c>
      <c r="O12" t="s">
        <v>642</v>
      </c>
      <c r="P12" t="s">
        <v>643</v>
      </c>
      <c r="Q12" t="s">
        <v>621</v>
      </c>
      <c r="R12" t="s">
        <v>622</v>
      </c>
      <c r="S12" t="s">
        <v>623</v>
      </c>
      <c r="T12" t="s">
        <v>145</v>
      </c>
      <c r="U12" t="s">
        <v>644</v>
      </c>
      <c r="V12" t="s">
        <v>711</v>
      </c>
      <c r="W12" t="s">
        <v>712</v>
      </c>
      <c r="X12" t="s">
        <v>6659</v>
      </c>
      <c r="Y12" s="19" t="str">
        <f t="shared" si="0"/>
        <v>3</v>
      </c>
      <c r="Z12" s="19" t="str">
        <f>IF(T12="","",IF(AND(T12&lt;&gt;'Tabelas auxiliares'!$B$241,T12&lt;&gt;'Tabelas auxiliares'!$B$242),"FOLHA DE PESSOAL",IF(Y12='Tabelas auxiliares'!$A$242,"CUSTEIO",IF(Y12='Tabelas auxiliares'!$A$241,"INVESTIMENTO","ERRO - VERIFICAR"))))</f>
        <v>CUSTEIO</v>
      </c>
      <c r="AA12" s="12">
        <v>3150</v>
      </c>
      <c r="AE12" s="12">
        <v>3150</v>
      </c>
    </row>
    <row r="13" spans="1:33" ht="14.5" customHeight="1" x14ac:dyDescent="0.35">
      <c r="A13" t="s">
        <v>611</v>
      </c>
      <c r="B13" s="36" t="s">
        <v>202</v>
      </c>
      <c r="C13" s="36" t="s">
        <v>692</v>
      </c>
      <c r="D13" t="s">
        <v>62</v>
      </c>
      <c r="E13" t="s">
        <v>100</v>
      </c>
      <c r="F13" s="19" t="str">
        <f>IFERROR(VLOOKUP(D13,'Tabelas auxiliares'!$A$3:$B$63,2,FALSE),"")</f>
        <v>PROAP - PNAES</v>
      </c>
      <c r="G13" s="19" t="str">
        <f>IFERROR(VLOOKUP($B13,'Tabelas auxiliares'!$A$67:$C$104,2,FALSE),"")</f>
        <v>ASSISTÊNCIA - SOCIAIS</v>
      </c>
      <c r="H13" s="19" t="str">
        <f>IFERROR(VLOOKUP($B13,'Tabelas auxiliares'!$A$67:$C$104,3,FALSE),"")</f>
        <v>AUXILIO MORADIA / AUXILIO CRECHE / AUXILIO TRANSPORTE / BOLSA PERMANENCIA / BOLSA AUXILIO ALIMENTACAO AOS ESTUDANTES DE GRADUACAO / MONITORIA DE AÇÕES AFIRMATIVAS</v>
      </c>
      <c r="I13" t="s">
        <v>6660</v>
      </c>
      <c r="J13" t="s">
        <v>740</v>
      </c>
      <c r="K13" t="s">
        <v>6661</v>
      </c>
      <c r="L13" t="s">
        <v>742</v>
      </c>
      <c r="M13" t="s">
        <v>622</v>
      </c>
      <c r="N13" t="s">
        <v>635</v>
      </c>
      <c r="O13" t="s">
        <v>642</v>
      </c>
      <c r="P13" t="s">
        <v>643</v>
      </c>
      <c r="Q13" t="s">
        <v>621</v>
      </c>
      <c r="R13" t="s">
        <v>622</v>
      </c>
      <c r="S13" t="s">
        <v>623</v>
      </c>
      <c r="T13" t="s">
        <v>145</v>
      </c>
      <c r="U13" t="s">
        <v>644</v>
      </c>
      <c r="V13" t="s">
        <v>711</v>
      </c>
      <c r="W13" t="s">
        <v>712</v>
      </c>
      <c r="X13" t="s">
        <v>6662</v>
      </c>
      <c r="Y13" s="19" t="str">
        <f t="shared" si="0"/>
        <v>3</v>
      </c>
      <c r="Z13" s="19" t="str">
        <f>IF(T13="","",IF(AND(T13&lt;&gt;'Tabelas auxiliares'!$B$241,T13&lt;&gt;'Tabelas auxiliares'!$B$242),"FOLHA DE PESSOAL",IF(Y13='Tabelas auxiliares'!$A$242,"CUSTEIO",IF(Y13='Tabelas auxiliares'!$A$241,"INVESTIMENTO","ERRO - VERIFICAR"))))</f>
        <v>CUSTEIO</v>
      </c>
      <c r="AA13" s="12">
        <v>413700</v>
      </c>
      <c r="AE13" s="12">
        <v>413700</v>
      </c>
    </row>
    <row r="14" spans="1:33" ht="14.5" customHeight="1" x14ac:dyDescent="0.35">
      <c r="A14" t="s">
        <v>611</v>
      </c>
      <c r="B14" s="36" t="s">
        <v>202</v>
      </c>
      <c r="C14" s="36" t="s">
        <v>692</v>
      </c>
      <c r="D14" t="s">
        <v>62</v>
      </c>
      <c r="E14" t="s">
        <v>100</v>
      </c>
      <c r="F14" s="19" t="str">
        <f>IFERROR(VLOOKUP(D14,'Tabelas auxiliares'!$A$3:$B$63,2,FALSE),"")</f>
        <v>PROAP - PNAES</v>
      </c>
      <c r="G14" s="19" t="str">
        <f>IFERROR(VLOOKUP($B14,'Tabelas auxiliares'!$A$67:$C$104,2,FALSE),"")</f>
        <v>ASSISTÊNCIA - SOCIAIS</v>
      </c>
      <c r="H14" s="19" t="str">
        <f>IFERROR(VLOOKUP($B14,'Tabelas auxiliares'!$A$67:$C$104,3,FALSE),"")</f>
        <v>AUXILIO MORADIA / AUXILIO CRECHE / AUXILIO TRANSPORTE / BOLSA PERMANENCIA / BOLSA AUXILIO ALIMENTACAO AOS ESTUDANTES DE GRADUACAO / MONITORIA DE AÇÕES AFIRMATIVAS</v>
      </c>
      <c r="I14" t="s">
        <v>6663</v>
      </c>
      <c r="J14" t="s">
        <v>6664</v>
      </c>
      <c r="K14" t="s">
        <v>6665</v>
      </c>
      <c r="L14" t="s">
        <v>6666</v>
      </c>
      <c r="M14" t="s">
        <v>755</v>
      </c>
      <c r="N14" t="s">
        <v>635</v>
      </c>
      <c r="O14" t="s">
        <v>639</v>
      </c>
      <c r="P14" t="s">
        <v>640</v>
      </c>
      <c r="Q14" t="s">
        <v>621</v>
      </c>
      <c r="R14" t="s">
        <v>622</v>
      </c>
      <c r="S14" t="s">
        <v>623</v>
      </c>
      <c r="T14" t="s">
        <v>145</v>
      </c>
      <c r="U14" t="s">
        <v>641</v>
      </c>
      <c r="V14" t="s">
        <v>756</v>
      </c>
      <c r="W14" t="s">
        <v>757</v>
      </c>
      <c r="X14" t="s">
        <v>6667</v>
      </c>
      <c r="Y14" s="19" t="str">
        <f t="shared" si="0"/>
        <v>3</v>
      </c>
      <c r="Z14" s="19" t="str">
        <f>IF(T14="","",IF(AND(T14&lt;&gt;'Tabelas auxiliares'!$B$241,T14&lt;&gt;'Tabelas auxiliares'!$B$242),"FOLHA DE PESSOAL",IF(Y14='Tabelas auxiliares'!$A$242,"CUSTEIO",IF(Y14='Tabelas auxiliares'!$A$241,"INVESTIMENTO","ERRO - VERIFICAR"))))</f>
        <v>CUSTEIO</v>
      </c>
      <c r="AA14" s="12">
        <v>571.24</v>
      </c>
      <c r="AC14" s="12">
        <v>571.24</v>
      </c>
    </row>
    <row r="15" spans="1:33" x14ac:dyDescent="0.35">
      <c r="A15" t="s">
        <v>611</v>
      </c>
      <c r="B15" s="36" t="s">
        <v>202</v>
      </c>
      <c r="C15" s="36" t="s">
        <v>692</v>
      </c>
      <c r="D15" t="s">
        <v>62</v>
      </c>
      <c r="E15" t="s">
        <v>100</v>
      </c>
      <c r="F15" s="19" t="str">
        <f>IFERROR(VLOOKUP(D15,'Tabelas auxiliares'!$A$3:$B$63,2,FALSE),"")</f>
        <v>PROAP - PNAES</v>
      </c>
      <c r="G15" s="19" t="str">
        <f>IFERROR(VLOOKUP($B15,'Tabelas auxiliares'!$A$67:$C$104,2,FALSE),"")</f>
        <v>ASSISTÊNCIA - SOCIAIS</v>
      </c>
      <c r="H15" s="19" t="str">
        <f>IFERROR(VLOOKUP($B15,'Tabelas auxiliares'!$A$67:$C$104,3,FALSE),"")</f>
        <v>AUXILIO MORADIA / AUXILIO CRECHE / AUXILIO TRANSPORTE / BOLSA PERMANENCIA / BOLSA AUXILIO ALIMENTACAO AOS ESTUDANTES DE GRADUACAO / MONITORIA DE AÇÕES AFIRMATIVAS</v>
      </c>
      <c r="I15" t="s">
        <v>6668</v>
      </c>
      <c r="J15" t="s">
        <v>6664</v>
      </c>
      <c r="K15" t="s">
        <v>6669</v>
      </c>
      <c r="L15" t="s">
        <v>6670</v>
      </c>
      <c r="M15" t="s">
        <v>755</v>
      </c>
      <c r="N15" t="s">
        <v>635</v>
      </c>
      <c r="O15" t="s">
        <v>642</v>
      </c>
      <c r="P15" t="s">
        <v>643</v>
      </c>
      <c r="Q15" t="s">
        <v>621</v>
      </c>
      <c r="R15" t="s">
        <v>622</v>
      </c>
      <c r="S15" t="s">
        <v>623</v>
      </c>
      <c r="T15" t="s">
        <v>145</v>
      </c>
      <c r="U15" t="s">
        <v>644</v>
      </c>
      <c r="V15" t="s">
        <v>756</v>
      </c>
      <c r="W15" t="s">
        <v>757</v>
      </c>
      <c r="X15" t="s">
        <v>6671</v>
      </c>
      <c r="Y15" s="19" t="str">
        <f t="shared" si="0"/>
        <v>3</v>
      </c>
      <c r="Z15" s="19" t="str">
        <f>IF(T15="","",IF(AND(T15&lt;&gt;'Tabelas auxiliares'!$B$241,T15&lt;&gt;'Tabelas auxiliares'!$B$242),"FOLHA DE PESSOAL",IF(Y15='Tabelas auxiliares'!$A$242,"CUSTEIO",IF(Y15='Tabelas auxiliares'!$A$241,"INVESTIMENTO","ERRO - VERIFICAR"))))</f>
        <v>CUSTEIO</v>
      </c>
      <c r="AA15" s="12">
        <v>572.39</v>
      </c>
      <c r="AC15" s="12">
        <v>572.39</v>
      </c>
    </row>
    <row r="16" spans="1:33" ht="14.5" customHeight="1" x14ac:dyDescent="0.35">
      <c r="A16" t="s">
        <v>611</v>
      </c>
      <c r="B16" s="36" t="s">
        <v>202</v>
      </c>
      <c r="C16" s="36" t="s">
        <v>692</v>
      </c>
      <c r="D16" t="s">
        <v>62</v>
      </c>
      <c r="E16" t="s">
        <v>100</v>
      </c>
      <c r="F16" s="19" t="str">
        <f>IFERROR(VLOOKUP(D16,'Tabelas auxiliares'!$A$3:$B$63,2,FALSE),"")</f>
        <v>PROAP - PNAES</v>
      </c>
      <c r="G16" s="19" t="str">
        <f>IFERROR(VLOOKUP($B16,'Tabelas auxiliares'!$A$67:$C$104,2,FALSE),"")</f>
        <v>ASSISTÊNCIA - SOCIAIS</v>
      </c>
      <c r="H16" s="19" t="str">
        <f>IFERROR(VLOOKUP($B16,'Tabelas auxiliares'!$A$67:$C$104,3,FALSE),"")</f>
        <v>AUXILIO MORADIA / AUXILIO CRECHE / AUXILIO TRANSPORTE / BOLSA PERMANENCIA / BOLSA AUXILIO ALIMENTACAO AOS ESTUDANTES DE GRADUACAO / MONITORIA DE AÇÕES AFIRMATIVAS</v>
      </c>
      <c r="I16" t="s">
        <v>6668</v>
      </c>
      <c r="J16" t="s">
        <v>6664</v>
      </c>
      <c r="K16" t="s">
        <v>6672</v>
      </c>
      <c r="L16" t="s">
        <v>6670</v>
      </c>
      <c r="M16" t="s">
        <v>755</v>
      </c>
      <c r="N16" t="s">
        <v>635</v>
      </c>
      <c r="O16" t="s">
        <v>642</v>
      </c>
      <c r="P16" t="s">
        <v>643</v>
      </c>
      <c r="Q16" t="s">
        <v>621</v>
      </c>
      <c r="R16" t="s">
        <v>622</v>
      </c>
      <c r="S16" t="s">
        <v>623</v>
      </c>
      <c r="T16" t="s">
        <v>145</v>
      </c>
      <c r="U16" t="s">
        <v>644</v>
      </c>
      <c r="V16" t="s">
        <v>756</v>
      </c>
      <c r="W16" t="s">
        <v>757</v>
      </c>
      <c r="X16" t="s">
        <v>6673</v>
      </c>
      <c r="Y16" s="19" t="str">
        <f t="shared" si="0"/>
        <v>3</v>
      </c>
      <c r="Z16" s="19" t="str">
        <f>IF(T16="","",IF(AND(T16&lt;&gt;'Tabelas auxiliares'!$B$241,T16&lt;&gt;'Tabelas auxiliares'!$B$242),"FOLHA DE PESSOAL",IF(Y16='Tabelas auxiliares'!$A$242,"CUSTEIO",IF(Y16='Tabelas auxiliares'!$A$241,"INVESTIMENTO","ERRO - VERIFICAR"))))</f>
        <v>CUSTEIO</v>
      </c>
      <c r="AA16" s="12">
        <v>1779.05</v>
      </c>
      <c r="AC16" s="12">
        <v>1779.05</v>
      </c>
    </row>
    <row r="17" spans="1:31" ht="14.5" customHeight="1" x14ac:dyDescent="0.35">
      <c r="A17" t="s">
        <v>611</v>
      </c>
      <c r="B17" s="36" t="s">
        <v>202</v>
      </c>
      <c r="C17" s="36" t="s">
        <v>692</v>
      </c>
      <c r="D17" t="s">
        <v>62</v>
      </c>
      <c r="E17" t="s">
        <v>100</v>
      </c>
      <c r="F17" s="19" t="str">
        <f>IFERROR(VLOOKUP(D17,'Tabelas auxiliares'!$A$3:$B$63,2,FALSE),"")</f>
        <v>PROAP - PNAES</v>
      </c>
      <c r="G17" s="19" t="str">
        <f>IFERROR(VLOOKUP($B17,'Tabelas auxiliares'!$A$67:$C$104,2,FALSE),"")</f>
        <v>ASSISTÊNCIA - SOCIAIS</v>
      </c>
      <c r="H17" s="19" t="str">
        <f>IFERROR(VLOOKUP($B17,'Tabelas auxiliares'!$A$67:$C$104,3,FALSE),"")</f>
        <v>AUXILIO MORADIA / AUXILIO CRECHE / AUXILIO TRANSPORTE / BOLSA PERMANENCIA / BOLSA AUXILIO ALIMENTACAO AOS ESTUDANTES DE GRADUACAO / MONITORIA DE AÇÕES AFIRMATIVAS</v>
      </c>
      <c r="I17" t="s">
        <v>6668</v>
      </c>
      <c r="J17" t="s">
        <v>6664</v>
      </c>
      <c r="K17" t="s">
        <v>6674</v>
      </c>
      <c r="L17" t="s">
        <v>6670</v>
      </c>
      <c r="M17" t="s">
        <v>755</v>
      </c>
      <c r="N17" t="s">
        <v>635</v>
      </c>
      <c r="O17" t="s">
        <v>642</v>
      </c>
      <c r="P17" t="s">
        <v>643</v>
      </c>
      <c r="Q17" t="s">
        <v>621</v>
      </c>
      <c r="R17" t="s">
        <v>622</v>
      </c>
      <c r="S17" t="s">
        <v>623</v>
      </c>
      <c r="T17" t="s">
        <v>145</v>
      </c>
      <c r="U17" t="s">
        <v>644</v>
      </c>
      <c r="V17" t="s">
        <v>756</v>
      </c>
      <c r="W17" t="s">
        <v>757</v>
      </c>
      <c r="X17" t="s">
        <v>6675</v>
      </c>
      <c r="Y17" s="19" t="str">
        <f t="shared" si="0"/>
        <v>3</v>
      </c>
      <c r="Z17" s="19" t="str">
        <f>IF(T17="","",IF(AND(T17&lt;&gt;'Tabelas auxiliares'!$B$241,T17&lt;&gt;'Tabelas auxiliares'!$B$242),"FOLHA DE PESSOAL",IF(Y17='Tabelas auxiliares'!$A$242,"CUSTEIO",IF(Y17='Tabelas auxiliares'!$A$241,"INVESTIMENTO","ERRO - VERIFICAR"))))</f>
        <v>CUSTEIO</v>
      </c>
      <c r="AA17" s="12">
        <v>1531.53</v>
      </c>
      <c r="AC17" s="12">
        <v>1531.53</v>
      </c>
    </row>
    <row r="18" spans="1:31" ht="14.5" customHeight="1" x14ac:dyDescent="0.35">
      <c r="A18" t="s">
        <v>611</v>
      </c>
      <c r="B18" s="36" t="s">
        <v>202</v>
      </c>
      <c r="C18" s="36" t="s">
        <v>692</v>
      </c>
      <c r="D18" t="s">
        <v>62</v>
      </c>
      <c r="E18" t="s">
        <v>100</v>
      </c>
      <c r="F18" s="19" t="str">
        <f>IFERROR(VLOOKUP(D18,'Tabelas auxiliares'!$A$3:$B$63,2,FALSE),"")</f>
        <v>PROAP - PNAES</v>
      </c>
      <c r="G18" s="19" t="str">
        <f>IFERROR(VLOOKUP($B18,'Tabelas auxiliares'!$A$67:$C$104,2,FALSE),"")</f>
        <v>ASSISTÊNCIA - SOCIAIS</v>
      </c>
      <c r="H18" s="19" t="str">
        <f>IFERROR(VLOOKUP($B18,'Tabelas auxiliares'!$A$67:$C$104,3,FALSE),"")</f>
        <v>AUXILIO MORADIA / AUXILIO CRECHE / AUXILIO TRANSPORTE / BOLSA PERMANENCIA / BOLSA AUXILIO ALIMENTACAO AOS ESTUDANTES DE GRADUACAO / MONITORIA DE AÇÕES AFIRMATIVAS</v>
      </c>
      <c r="I18" t="s">
        <v>6668</v>
      </c>
      <c r="J18" t="s">
        <v>6664</v>
      </c>
      <c r="K18" t="s">
        <v>6676</v>
      </c>
      <c r="L18" t="s">
        <v>6670</v>
      </c>
      <c r="M18" t="s">
        <v>755</v>
      </c>
      <c r="N18" t="s">
        <v>635</v>
      </c>
      <c r="O18" t="s">
        <v>642</v>
      </c>
      <c r="P18" t="s">
        <v>643</v>
      </c>
      <c r="Q18" t="s">
        <v>621</v>
      </c>
      <c r="R18" t="s">
        <v>622</v>
      </c>
      <c r="S18" t="s">
        <v>623</v>
      </c>
      <c r="T18" t="s">
        <v>145</v>
      </c>
      <c r="U18" t="s">
        <v>644</v>
      </c>
      <c r="V18" t="s">
        <v>756</v>
      </c>
      <c r="W18" t="s">
        <v>757</v>
      </c>
      <c r="X18" t="s">
        <v>6677</v>
      </c>
      <c r="Y18" s="19" t="str">
        <f t="shared" si="0"/>
        <v>3</v>
      </c>
      <c r="Z18" s="19" t="str">
        <f>IF(T18="","",IF(AND(T18&lt;&gt;'Tabelas auxiliares'!$B$241,T18&lt;&gt;'Tabelas auxiliares'!$B$242),"FOLHA DE PESSOAL",IF(Y18='Tabelas auxiliares'!$A$242,"CUSTEIO",IF(Y18='Tabelas auxiliares'!$A$241,"INVESTIMENTO","ERRO - VERIFICAR"))))</f>
        <v>CUSTEIO</v>
      </c>
      <c r="AA18" s="12">
        <v>680.68</v>
      </c>
      <c r="AC18" s="12">
        <v>680.68</v>
      </c>
    </row>
    <row r="19" spans="1:31" ht="14.5" customHeight="1" x14ac:dyDescent="0.35">
      <c r="A19" t="s">
        <v>611</v>
      </c>
      <c r="B19" s="36" t="s">
        <v>202</v>
      </c>
      <c r="C19" s="36" t="s">
        <v>692</v>
      </c>
      <c r="D19" t="s">
        <v>62</v>
      </c>
      <c r="E19" t="s">
        <v>100</v>
      </c>
      <c r="F19" s="19" t="str">
        <f>IFERROR(VLOOKUP(D19,'Tabelas auxiliares'!$A$3:$B$63,2,FALSE),"")</f>
        <v>PROAP - PNAES</v>
      </c>
      <c r="G19" s="19" t="str">
        <f>IFERROR(VLOOKUP($B19,'Tabelas auxiliares'!$A$67:$C$104,2,FALSE),"")</f>
        <v>ASSISTÊNCIA - SOCIAIS</v>
      </c>
      <c r="H19" s="19" t="str">
        <f>IFERROR(VLOOKUP($B19,'Tabelas auxiliares'!$A$67:$C$104,3,FALSE),"")</f>
        <v>AUXILIO MORADIA / AUXILIO CRECHE / AUXILIO TRANSPORTE / BOLSA PERMANENCIA / BOLSA AUXILIO ALIMENTACAO AOS ESTUDANTES DE GRADUACAO / MONITORIA DE AÇÕES AFIRMATIVAS</v>
      </c>
      <c r="I19" t="s">
        <v>6668</v>
      </c>
      <c r="J19" t="s">
        <v>6664</v>
      </c>
      <c r="K19" t="s">
        <v>6678</v>
      </c>
      <c r="L19" t="s">
        <v>6670</v>
      </c>
      <c r="M19" t="s">
        <v>755</v>
      </c>
      <c r="N19" t="s">
        <v>635</v>
      </c>
      <c r="O19" t="s">
        <v>642</v>
      </c>
      <c r="P19" t="s">
        <v>643</v>
      </c>
      <c r="Q19" t="s">
        <v>621</v>
      </c>
      <c r="R19" t="s">
        <v>622</v>
      </c>
      <c r="S19" t="s">
        <v>623</v>
      </c>
      <c r="T19" t="s">
        <v>145</v>
      </c>
      <c r="U19" t="s">
        <v>644</v>
      </c>
      <c r="V19" t="s">
        <v>756</v>
      </c>
      <c r="W19" t="s">
        <v>757</v>
      </c>
      <c r="X19" t="s">
        <v>6679</v>
      </c>
      <c r="Y19" s="19" t="str">
        <f t="shared" si="0"/>
        <v>3</v>
      </c>
      <c r="Z19" s="19" t="str">
        <f>IF(T19="","",IF(AND(T19&lt;&gt;'Tabelas auxiliares'!$B$241,T19&lt;&gt;'Tabelas auxiliares'!$B$242),"FOLHA DE PESSOAL",IF(Y19='Tabelas auxiliares'!$A$242,"CUSTEIO",IF(Y19='Tabelas auxiliares'!$A$241,"INVESTIMENTO","ERRO - VERIFICAR"))))</f>
        <v>CUSTEIO</v>
      </c>
      <c r="AA19" s="12">
        <v>974.61</v>
      </c>
      <c r="AC19" s="12">
        <v>974.61</v>
      </c>
    </row>
    <row r="20" spans="1:31" ht="14.5" customHeight="1" x14ac:dyDescent="0.35">
      <c r="A20" t="s">
        <v>611</v>
      </c>
      <c r="B20" s="36" t="s">
        <v>202</v>
      </c>
      <c r="C20" s="36" t="s">
        <v>692</v>
      </c>
      <c r="D20" t="s">
        <v>62</v>
      </c>
      <c r="E20" t="s">
        <v>100</v>
      </c>
      <c r="F20" s="19" t="str">
        <f>IFERROR(VLOOKUP(D20,'Tabelas auxiliares'!$A$3:$B$63,2,FALSE),"")</f>
        <v>PROAP - PNAES</v>
      </c>
      <c r="G20" s="19" t="str">
        <f>IFERROR(VLOOKUP($B20,'Tabelas auxiliares'!$A$67:$C$104,2,FALSE),"")</f>
        <v>ASSISTÊNCIA - SOCIAIS</v>
      </c>
      <c r="H20" s="19" t="str">
        <f>IFERROR(VLOOKUP($B20,'Tabelas auxiliares'!$A$67:$C$104,3,FALSE),"")</f>
        <v>AUXILIO MORADIA / AUXILIO CRECHE / AUXILIO TRANSPORTE / BOLSA PERMANENCIA / BOLSA AUXILIO ALIMENTACAO AOS ESTUDANTES DE GRADUACAO / MONITORIA DE AÇÕES AFIRMATIVAS</v>
      </c>
      <c r="I20" t="s">
        <v>6668</v>
      </c>
      <c r="J20" t="s">
        <v>6664</v>
      </c>
      <c r="K20" t="s">
        <v>6680</v>
      </c>
      <c r="L20" t="s">
        <v>6670</v>
      </c>
      <c r="M20" t="s">
        <v>755</v>
      </c>
      <c r="N20" t="s">
        <v>635</v>
      </c>
      <c r="O20" t="s">
        <v>642</v>
      </c>
      <c r="P20" t="s">
        <v>643</v>
      </c>
      <c r="Q20" t="s">
        <v>621</v>
      </c>
      <c r="R20" t="s">
        <v>622</v>
      </c>
      <c r="S20" t="s">
        <v>623</v>
      </c>
      <c r="T20" t="s">
        <v>145</v>
      </c>
      <c r="U20" t="s">
        <v>644</v>
      </c>
      <c r="V20" t="s">
        <v>756</v>
      </c>
      <c r="W20" t="s">
        <v>757</v>
      </c>
      <c r="X20" t="s">
        <v>6681</v>
      </c>
      <c r="Y20" s="19" t="str">
        <f t="shared" si="0"/>
        <v>3</v>
      </c>
      <c r="Z20" s="19" t="str">
        <f>IF(T20="","",IF(AND(T20&lt;&gt;'Tabelas auxiliares'!$B$241,T20&lt;&gt;'Tabelas auxiliares'!$B$242),"FOLHA DE PESSOAL",IF(Y20='Tabelas auxiliares'!$A$242,"CUSTEIO",IF(Y20='Tabelas auxiliares'!$A$241,"INVESTIMENTO","ERRO - VERIFICAR"))))</f>
        <v>CUSTEIO</v>
      </c>
      <c r="AA20" s="12">
        <v>2490.67</v>
      </c>
      <c r="AC20" s="12">
        <v>2490.67</v>
      </c>
    </row>
    <row r="21" spans="1:31" ht="14.5" customHeight="1" x14ac:dyDescent="0.35">
      <c r="A21" t="s">
        <v>611</v>
      </c>
      <c r="B21" s="36" t="s">
        <v>202</v>
      </c>
      <c r="C21" s="36" t="s">
        <v>692</v>
      </c>
      <c r="D21" t="s">
        <v>62</v>
      </c>
      <c r="E21" t="s">
        <v>100</v>
      </c>
      <c r="F21" s="19" t="str">
        <f>IFERROR(VLOOKUP(D21,'Tabelas auxiliares'!$A$3:$B$63,2,FALSE),"")</f>
        <v>PROAP - PNAES</v>
      </c>
      <c r="G21" s="19" t="str">
        <f>IFERROR(VLOOKUP($B21,'Tabelas auxiliares'!$A$67:$C$104,2,FALSE),"")</f>
        <v>ASSISTÊNCIA - SOCIAIS</v>
      </c>
      <c r="H21" s="19" t="str">
        <f>IFERROR(VLOOKUP($B21,'Tabelas auxiliares'!$A$67:$C$104,3,FALSE),"")</f>
        <v>AUXILIO MORADIA / AUXILIO CRECHE / AUXILIO TRANSPORTE / BOLSA PERMANENCIA / BOLSA AUXILIO ALIMENTACAO AOS ESTUDANTES DE GRADUACAO / MONITORIA DE AÇÕES AFIRMATIVAS</v>
      </c>
      <c r="I21" t="s">
        <v>6682</v>
      </c>
      <c r="J21" t="s">
        <v>744</v>
      </c>
      <c r="K21" t="s">
        <v>6683</v>
      </c>
      <c r="L21" t="s">
        <v>746</v>
      </c>
      <c r="M21" t="s">
        <v>622</v>
      </c>
      <c r="N21" t="s">
        <v>635</v>
      </c>
      <c r="O21" t="s">
        <v>639</v>
      </c>
      <c r="P21" t="s">
        <v>640</v>
      </c>
      <c r="Q21" t="s">
        <v>621</v>
      </c>
      <c r="R21" t="s">
        <v>622</v>
      </c>
      <c r="S21" t="s">
        <v>623</v>
      </c>
      <c r="T21" t="s">
        <v>145</v>
      </c>
      <c r="U21" t="s">
        <v>641</v>
      </c>
      <c r="V21" t="s">
        <v>711</v>
      </c>
      <c r="W21" t="s">
        <v>712</v>
      </c>
      <c r="X21" t="s">
        <v>6684</v>
      </c>
      <c r="Y21" s="19" t="str">
        <f t="shared" si="0"/>
        <v>3</v>
      </c>
      <c r="Z21" s="19" t="str">
        <f>IF(T21="","",IF(AND(T21&lt;&gt;'Tabelas auxiliares'!$B$241,T21&lt;&gt;'Tabelas auxiliares'!$B$242),"FOLHA DE PESSOAL",IF(Y21='Tabelas auxiliares'!$A$242,"CUSTEIO",IF(Y21='Tabelas auxiliares'!$A$241,"INVESTIMENTO","ERRO - VERIFICAR"))))</f>
        <v>CUSTEIO</v>
      </c>
      <c r="AA21" s="12">
        <v>6744</v>
      </c>
      <c r="AE21" s="12">
        <v>6744</v>
      </c>
    </row>
    <row r="22" spans="1:31" ht="14.5" customHeight="1" x14ac:dyDescent="0.35">
      <c r="A22" t="s">
        <v>611</v>
      </c>
      <c r="B22" s="36" t="s">
        <v>202</v>
      </c>
      <c r="C22" s="36" t="s">
        <v>692</v>
      </c>
      <c r="D22" t="s">
        <v>62</v>
      </c>
      <c r="E22" t="s">
        <v>100</v>
      </c>
      <c r="F22" s="19" t="str">
        <f>IFERROR(VLOOKUP(D22,'Tabelas auxiliares'!$A$3:$B$63,2,FALSE),"")</f>
        <v>PROAP - PNAES</v>
      </c>
      <c r="G22" s="19" t="str">
        <f>IFERROR(VLOOKUP($B22,'Tabelas auxiliares'!$A$67:$C$104,2,FALSE),"")</f>
        <v>ASSISTÊNCIA - SOCIAIS</v>
      </c>
      <c r="H22" s="19" t="str">
        <f>IFERROR(VLOOKUP($B22,'Tabelas auxiliares'!$A$67:$C$104,3,FALSE),"")</f>
        <v>AUXILIO MORADIA / AUXILIO CRECHE / AUXILIO TRANSPORTE / BOLSA PERMANENCIA / BOLSA AUXILIO ALIMENTACAO AOS ESTUDANTES DE GRADUACAO / MONITORIA DE AÇÕES AFIRMATIVAS</v>
      </c>
      <c r="I22" t="s">
        <v>6685</v>
      </c>
      <c r="J22" t="s">
        <v>736</v>
      </c>
      <c r="K22" t="s">
        <v>6686</v>
      </c>
      <c r="L22" t="s">
        <v>738</v>
      </c>
      <c r="M22" t="s">
        <v>622</v>
      </c>
      <c r="N22" t="s">
        <v>635</v>
      </c>
      <c r="O22" t="s">
        <v>639</v>
      </c>
      <c r="P22" t="s">
        <v>640</v>
      </c>
      <c r="Q22" t="s">
        <v>621</v>
      </c>
      <c r="R22" t="s">
        <v>622</v>
      </c>
      <c r="S22" t="s">
        <v>623</v>
      </c>
      <c r="T22" t="s">
        <v>145</v>
      </c>
      <c r="U22" t="s">
        <v>641</v>
      </c>
      <c r="V22" t="s">
        <v>711</v>
      </c>
      <c r="W22" t="s">
        <v>712</v>
      </c>
      <c r="X22" t="s">
        <v>6687</v>
      </c>
      <c r="Y22" s="19" t="str">
        <f t="shared" si="0"/>
        <v>3</v>
      </c>
      <c r="Z22" s="19" t="str">
        <f>IF(T22="","",IF(AND(T22&lt;&gt;'Tabelas auxiliares'!$B$241,T22&lt;&gt;'Tabelas auxiliares'!$B$242),"FOLHA DE PESSOAL",IF(Y22='Tabelas auxiliares'!$A$242,"CUSTEIO",IF(Y22='Tabelas auxiliares'!$A$241,"INVESTIMENTO","ERRO - VERIFICAR"))))</f>
        <v>CUSTEIO</v>
      </c>
      <c r="AA22" s="12">
        <v>119175</v>
      </c>
      <c r="AE22" s="12">
        <v>119175</v>
      </c>
    </row>
    <row r="23" spans="1:31" ht="14.5" customHeight="1" x14ac:dyDescent="0.35">
      <c r="A23" t="s">
        <v>611</v>
      </c>
      <c r="B23" s="36" t="s">
        <v>202</v>
      </c>
      <c r="C23" s="36" t="s">
        <v>692</v>
      </c>
      <c r="D23" t="s">
        <v>62</v>
      </c>
      <c r="E23" t="s">
        <v>100</v>
      </c>
      <c r="F23" s="19" t="str">
        <f>IFERROR(VLOOKUP(D23,'Tabelas auxiliares'!$A$3:$B$63,2,FALSE),"")</f>
        <v>PROAP - PNAES</v>
      </c>
      <c r="G23" s="19" t="str">
        <f>IFERROR(VLOOKUP($B23,'Tabelas auxiliares'!$A$67:$C$104,2,FALSE),"")</f>
        <v>ASSISTÊNCIA - SOCIAIS</v>
      </c>
      <c r="H23" s="19" t="str">
        <f>IFERROR(VLOOKUP($B23,'Tabelas auxiliares'!$A$67:$C$104,3,FALSE),"")</f>
        <v>AUXILIO MORADIA / AUXILIO CRECHE / AUXILIO TRANSPORTE / BOLSA PERMANENCIA / BOLSA AUXILIO ALIMENTACAO AOS ESTUDANTES DE GRADUACAO / MONITORIA DE AÇÕES AFIRMATIVAS</v>
      </c>
      <c r="I23" t="s">
        <v>6635</v>
      </c>
      <c r="J23" t="s">
        <v>740</v>
      </c>
      <c r="K23" t="s">
        <v>6688</v>
      </c>
      <c r="L23" t="s">
        <v>6689</v>
      </c>
      <c r="M23" t="s">
        <v>622</v>
      </c>
      <c r="N23" t="s">
        <v>635</v>
      </c>
      <c r="O23" t="s">
        <v>639</v>
      </c>
      <c r="P23" t="s">
        <v>640</v>
      </c>
      <c r="Q23" t="s">
        <v>621</v>
      </c>
      <c r="R23" t="s">
        <v>622</v>
      </c>
      <c r="S23" t="s">
        <v>623</v>
      </c>
      <c r="T23" t="s">
        <v>145</v>
      </c>
      <c r="U23" t="s">
        <v>641</v>
      </c>
      <c r="V23" t="s">
        <v>711</v>
      </c>
      <c r="W23" t="s">
        <v>712</v>
      </c>
      <c r="X23" t="s">
        <v>6690</v>
      </c>
      <c r="Y23" s="19" t="str">
        <f t="shared" si="0"/>
        <v>3</v>
      </c>
      <c r="Z23" s="19" t="str">
        <f>IF(T23="","",IF(AND(T23&lt;&gt;'Tabelas auxiliares'!$B$241,T23&lt;&gt;'Tabelas auxiliares'!$B$242),"FOLHA DE PESSOAL",IF(Y23='Tabelas auxiliares'!$A$242,"CUSTEIO",IF(Y23='Tabelas auxiliares'!$A$241,"INVESTIMENTO","ERRO - VERIFICAR"))))</f>
        <v>CUSTEIO</v>
      </c>
      <c r="AA23" s="12">
        <v>455700</v>
      </c>
      <c r="AE23" s="12">
        <v>455700</v>
      </c>
    </row>
    <row r="24" spans="1:31" ht="14.5" customHeight="1" x14ac:dyDescent="0.35">
      <c r="A24" t="s">
        <v>611</v>
      </c>
      <c r="B24" s="36" t="s">
        <v>202</v>
      </c>
      <c r="C24" s="36" t="s">
        <v>692</v>
      </c>
      <c r="D24" t="s">
        <v>62</v>
      </c>
      <c r="E24" t="s">
        <v>100</v>
      </c>
      <c r="F24" s="19" t="str">
        <f>IFERROR(VLOOKUP(D24,'Tabelas auxiliares'!$A$3:$B$63,2,FALSE),"")</f>
        <v>PROAP - PNAES</v>
      </c>
      <c r="G24" s="19" t="str">
        <f>IFERROR(VLOOKUP($B24,'Tabelas auxiliares'!$A$67:$C$104,2,FALSE),"")</f>
        <v>ASSISTÊNCIA - SOCIAIS</v>
      </c>
      <c r="H24" s="19" t="str">
        <f>IFERROR(VLOOKUP($B24,'Tabelas auxiliares'!$A$67:$C$104,3,FALSE),"")</f>
        <v>AUXILIO MORADIA / AUXILIO CRECHE / AUXILIO TRANSPORTE / BOLSA PERMANENCIA / BOLSA AUXILIO ALIMENTACAO AOS ESTUDANTES DE GRADUACAO / MONITORIA DE AÇÕES AFIRMATIVAS</v>
      </c>
      <c r="I24" t="s">
        <v>6626</v>
      </c>
      <c r="J24" t="s">
        <v>752</v>
      </c>
      <c r="K24" t="s">
        <v>6691</v>
      </c>
      <c r="L24" t="s">
        <v>6692</v>
      </c>
      <c r="M24" t="s">
        <v>755</v>
      </c>
      <c r="N24" t="s">
        <v>635</v>
      </c>
      <c r="O24" t="s">
        <v>639</v>
      </c>
      <c r="P24" t="s">
        <v>640</v>
      </c>
      <c r="Q24" t="s">
        <v>621</v>
      </c>
      <c r="R24" t="s">
        <v>622</v>
      </c>
      <c r="S24" t="s">
        <v>623</v>
      </c>
      <c r="T24" t="s">
        <v>145</v>
      </c>
      <c r="U24" t="s">
        <v>641</v>
      </c>
      <c r="V24" t="s">
        <v>756</v>
      </c>
      <c r="W24" t="s">
        <v>757</v>
      </c>
      <c r="X24" t="s">
        <v>6693</v>
      </c>
      <c r="Y24" s="19" t="str">
        <f t="shared" si="0"/>
        <v>3</v>
      </c>
      <c r="Z24" s="19" t="str">
        <f>IF(T24="","",IF(AND(T24&lt;&gt;'Tabelas auxiliares'!$B$241,T24&lt;&gt;'Tabelas auxiliares'!$B$242),"FOLHA DE PESSOAL",IF(Y24='Tabelas auxiliares'!$A$242,"CUSTEIO",IF(Y24='Tabelas auxiliares'!$A$241,"INVESTIMENTO","ERRO - VERIFICAR"))))</f>
        <v>CUSTEIO</v>
      </c>
      <c r="AA24" s="12">
        <v>52018.8</v>
      </c>
      <c r="AC24" s="12">
        <v>4207.99</v>
      </c>
      <c r="AE24" s="12">
        <v>47810.81</v>
      </c>
    </row>
    <row r="25" spans="1:31" x14ac:dyDescent="0.35">
      <c r="A25" t="s">
        <v>611</v>
      </c>
      <c r="B25" s="36" t="s">
        <v>202</v>
      </c>
      <c r="C25" s="36" t="s">
        <v>692</v>
      </c>
      <c r="D25" t="s">
        <v>62</v>
      </c>
      <c r="E25" t="s">
        <v>100</v>
      </c>
      <c r="F25" s="19" t="str">
        <f>IFERROR(VLOOKUP(D25,'Tabelas auxiliares'!$A$3:$B$63,2,FALSE),"")</f>
        <v>PROAP - PNAES</v>
      </c>
      <c r="G25" s="19" t="str">
        <f>IFERROR(VLOOKUP($B25,'Tabelas auxiliares'!$A$67:$C$104,2,FALSE),"")</f>
        <v>ASSISTÊNCIA - SOCIAIS</v>
      </c>
      <c r="H25" s="19" t="str">
        <f>IFERROR(VLOOKUP($B25,'Tabelas auxiliares'!$A$67:$C$104,3,FALSE),"")</f>
        <v>AUXILIO MORADIA / AUXILIO CRECHE / AUXILIO TRANSPORTE / BOLSA PERMANENCIA / BOLSA AUXILIO ALIMENTACAO AOS ESTUDANTES DE GRADUACAO / MONITORIA DE AÇÕES AFIRMATIVAS</v>
      </c>
      <c r="I25" t="s">
        <v>6626</v>
      </c>
      <c r="J25" t="s">
        <v>752</v>
      </c>
      <c r="K25" t="s">
        <v>6694</v>
      </c>
      <c r="L25" t="s">
        <v>6695</v>
      </c>
      <c r="M25" t="s">
        <v>755</v>
      </c>
      <c r="N25" t="s">
        <v>635</v>
      </c>
      <c r="O25" t="s">
        <v>639</v>
      </c>
      <c r="P25" t="s">
        <v>640</v>
      </c>
      <c r="Q25" t="s">
        <v>621</v>
      </c>
      <c r="R25" t="s">
        <v>622</v>
      </c>
      <c r="S25" t="s">
        <v>623</v>
      </c>
      <c r="T25" t="s">
        <v>145</v>
      </c>
      <c r="U25" t="s">
        <v>641</v>
      </c>
      <c r="V25" t="s">
        <v>756</v>
      </c>
      <c r="W25" t="s">
        <v>757</v>
      </c>
      <c r="X25" t="s">
        <v>6696</v>
      </c>
      <c r="Y25" s="19" t="str">
        <f t="shared" si="0"/>
        <v>3</v>
      </c>
      <c r="Z25" s="19" t="str">
        <f>IF(T25="","",IF(AND(T25&lt;&gt;'Tabelas auxiliares'!$B$241,T25&lt;&gt;'Tabelas auxiliares'!$B$242),"FOLHA DE PESSOAL",IF(Y25='Tabelas auxiliares'!$A$242,"CUSTEIO",IF(Y25='Tabelas auxiliares'!$A$241,"INVESTIMENTO","ERRO - VERIFICAR"))))</f>
        <v>CUSTEIO</v>
      </c>
      <c r="AA25" s="12">
        <v>75522.789999999994</v>
      </c>
      <c r="AE25" s="12">
        <v>75522.789999999994</v>
      </c>
    </row>
    <row r="26" spans="1:31" x14ac:dyDescent="0.35">
      <c r="A26" t="s">
        <v>611</v>
      </c>
      <c r="B26" s="36" t="s">
        <v>204</v>
      </c>
      <c r="C26" s="36" t="s">
        <v>691</v>
      </c>
      <c r="D26" t="s">
        <v>8</v>
      </c>
      <c r="E26" t="s">
        <v>100</v>
      </c>
      <c r="F26" s="19" t="str">
        <f>IFERROR(VLOOKUP(D26,'Tabelas auxiliares'!$A$3:$B$63,2,FALSE),"")</f>
        <v>PROPES - PRÓ-REITORIA DE PESQUISA / CEM</v>
      </c>
      <c r="G26" s="19" t="str">
        <f>IFERROR(VLOOKUP($B26,'Tabelas auxiliares'!$A$67:$C$104,2,FALSE),"")</f>
        <v>ASSISTÊNCIA - PESQUISA</v>
      </c>
      <c r="H26" s="19" t="str">
        <f>IFERROR(VLOOKUP($B26,'Tabelas auxiliares'!$A$67:$C$104,3,FALSE),"")</f>
        <v>BOLSAS DE INICIACAO CIENTIFICA / AUXILIO PARA EVENTOS ESTUDANTIS PESQUISA / AUXILIO PARA PARTICIPAÇÃO DE DOCENTES EM EVENTOS DE DIVULGAÇÃO CIENTIFICA E TECNOLÓGICA</v>
      </c>
      <c r="I26" t="s">
        <v>6697</v>
      </c>
      <c r="J26" t="s">
        <v>6698</v>
      </c>
      <c r="K26" t="s">
        <v>6699</v>
      </c>
      <c r="L26" t="s">
        <v>6700</v>
      </c>
      <c r="M26" t="s">
        <v>622</v>
      </c>
      <c r="N26" t="s">
        <v>628</v>
      </c>
      <c r="O26" t="s">
        <v>629</v>
      </c>
      <c r="P26" t="s">
        <v>5349</v>
      </c>
      <c r="Q26" t="s">
        <v>621</v>
      </c>
      <c r="R26" t="s">
        <v>622</v>
      </c>
      <c r="S26" t="s">
        <v>6701</v>
      </c>
      <c r="T26" t="s">
        <v>145</v>
      </c>
      <c r="U26" t="s">
        <v>6702</v>
      </c>
      <c r="V26" t="s">
        <v>711</v>
      </c>
      <c r="W26" t="s">
        <v>712</v>
      </c>
      <c r="X26" t="s">
        <v>6703</v>
      </c>
      <c r="Y26" s="19" t="str">
        <f t="shared" si="0"/>
        <v>3</v>
      </c>
      <c r="Z26" s="19" t="str">
        <f>IF(T26="","",IF(AND(T26&lt;&gt;'Tabelas auxiliares'!$B$241,T26&lt;&gt;'Tabelas auxiliares'!$B$242),"FOLHA DE PESSOAL",IF(Y26='Tabelas auxiliares'!$A$242,"CUSTEIO",IF(Y26='Tabelas auxiliares'!$A$241,"INVESTIMENTO","ERRO - VERIFICAR"))))</f>
        <v>CUSTEIO</v>
      </c>
      <c r="AA26" s="12">
        <v>2100</v>
      </c>
    </row>
    <row r="27" spans="1:31" ht="14.5" customHeight="1" x14ac:dyDescent="0.35">
      <c r="A27" t="s">
        <v>611</v>
      </c>
      <c r="B27" s="36" t="s">
        <v>204</v>
      </c>
      <c r="C27" s="36" t="s">
        <v>691</v>
      </c>
      <c r="D27" t="s">
        <v>8</v>
      </c>
      <c r="E27" t="s">
        <v>100</v>
      </c>
      <c r="F27" s="19" t="str">
        <f>IFERROR(VLOOKUP(D27,'Tabelas auxiliares'!$A$3:$B$63,2,FALSE),"")</f>
        <v>PROPES - PRÓ-REITORIA DE PESQUISA / CEM</v>
      </c>
      <c r="G27" s="19" t="str">
        <f>IFERROR(VLOOKUP($B27,'Tabelas auxiliares'!$A$67:$C$104,2,FALSE),"")</f>
        <v>ASSISTÊNCIA - PESQUISA</v>
      </c>
      <c r="H27" s="19" t="str">
        <f>IFERROR(VLOOKUP($B27,'Tabelas auxiliares'!$A$67:$C$104,3,FALSE),"")</f>
        <v>BOLSAS DE INICIACAO CIENTIFICA / AUXILIO PARA EVENTOS ESTUDANTIS PESQUISA / AUXILIO PARA PARTICIPAÇÃO DE DOCENTES EM EVENTOS DE DIVULGAÇÃO CIENTIFICA E TECNOLÓGICA</v>
      </c>
      <c r="I27" t="s">
        <v>6704</v>
      </c>
      <c r="J27" t="s">
        <v>6705</v>
      </c>
      <c r="K27" t="s">
        <v>6706</v>
      </c>
      <c r="L27" t="s">
        <v>6707</v>
      </c>
      <c r="M27" t="s">
        <v>622</v>
      </c>
      <c r="N27" t="s">
        <v>633</v>
      </c>
      <c r="O27" t="s">
        <v>636</v>
      </c>
      <c r="P27" t="s">
        <v>673</v>
      </c>
      <c r="Q27" t="s">
        <v>621</v>
      </c>
      <c r="R27" t="s">
        <v>622</v>
      </c>
      <c r="S27" t="s">
        <v>623</v>
      </c>
      <c r="T27" t="s">
        <v>145</v>
      </c>
      <c r="U27" t="s">
        <v>674</v>
      </c>
      <c r="V27" t="s">
        <v>711</v>
      </c>
      <c r="W27" t="s">
        <v>712</v>
      </c>
      <c r="X27" t="s">
        <v>6708</v>
      </c>
      <c r="Y27" s="19" t="str">
        <f t="shared" si="0"/>
        <v>3</v>
      </c>
      <c r="Z27" s="19" t="str">
        <f>IF(T27="","",IF(AND(T27&lt;&gt;'Tabelas auxiliares'!$B$241,T27&lt;&gt;'Tabelas auxiliares'!$B$242),"FOLHA DE PESSOAL",IF(Y27='Tabelas auxiliares'!$A$242,"CUSTEIO",IF(Y27='Tabelas auxiliares'!$A$241,"INVESTIMENTO","ERRO - VERIFICAR"))))</f>
        <v>CUSTEIO</v>
      </c>
      <c r="AA27" s="12">
        <v>24500</v>
      </c>
      <c r="AC27" s="12">
        <v>24500</v>
      </c>
    </row>
    <row r="28" spans="1:31" ht="14.5" customHeight="1" x14ac:dyDescent="0.35">
      <c r="A28" t="s">
        <v>611</v>
      </c>
      <c r="B28" s="36" t="s">
        <v>204</v>
      </c>
      <c r="C28" s="36" t="s">
        <v>691</v>
      </c>
      <c r="D28" t="s">
        <v>8</v>
      </c>
      <c r="E28" t="s">
        <v>100</v>
      </c>
      <c r="F28" s="19" t="str">
        <f>IFERROR(VLOOKUP(D28,'Tabelas auxiliares'!$A$3:$B$63,2,FALSE),"")</f>
        <v>PROPES - PRÓ-REITORIA DE PESQUISA / CEM</v>
      </c>
      <c r="G28" s="19" t="str">
        <f>IFERROR(VLOOKUP($B28,'Tabelas auxiliares'!$A$67:$C$104,2,FALSE),"")</f>
        <v>ASSISTÊNCIA - PESQUISA</v>
      </c>
      <c r="H28" s="19" t="str">
        <f>IFERROR(VLOOKUP($B28,'Tabelas auxiliares'!$A$67:$C$104,3,FALSE),"")</f>
        <v>BOLSAS DE INICIACAO CIENTIFICA / AUXILIO PARA EVENTOS ESTUDANTIS PESQUISA / AUXILIO PARA PARTICIPAÇÃO DE DOCENTES EM EVENTOS DE DIVULGAÇÃO CIENTIFICA E TECNOLÓGICA</v>
      </c>
      <c r="I28" t="s">
        <v>6709</v>
      </c>
      <c r="J28" t="s">
        <v>6710</v>
      </c>
      <c r="K28" t="s">
        <v>6711</v>
      </c>
      <c r="L28" t="s">
        <v>6712</v>
      </c>
      <c r="M28" t="s">
        <v>622</v>
      </c>
      <c r="N28" t="s">
        <v>628</v>
      </c>
      <c r="O28" t="s">
        <v>629</v>
      </c>
      <c r="P28" t="s">
        <v>630</v>
      </c>
      <c r="Q28" t="s">
        <v>621</v>
      </c>
      <c r="R28" t="s">
        <v>622</v>
      </c>
      <c r="S28" t="s">
        <v>1038</v>
      </c>
      <c r="T28" t="s">
        <v>145</v>
      </c>
      <c r="U28" t="s">
        <v>645</v>
      </c>
      <c r="V28" t="s">
        <v>711</v>
      </c>
      <c r="W28" t="s">
        <v>712</v>
      </c>
      <c r="X28" t="s">
        <v>6713</v>
      </c>
      <c r="Y28" s="19" t="str">
        <f t="shared" si="0"/>
        <v>3</v>
      </c>
      <c r="Z28" s="19" t="str">
        <f>IF(T28="","",IF(AND(T28&lt;&gt;'Tabelas auxiliares'!$B$241,T28&lt;&gt;'Tabelas auxiliares'!$B$242),"FOLHA DE PESSOAL",IF(Y28='Tabelas auxiliares'!$A$242,"CUSTEIO",IF(Y28='Tabelas auxiliares'!$A$241,"INVESTIMENTO","ERRO - VERIFICAR"))))</f>
        <v>CUSTEIO</v>
      </c>
      <c r="AA28" s="12">
        <v>9130.4</v>
      </c>
      <c r="AC28" s="12">
        <v>9130.4</v>
      </c>
    </row>
    <row r="29" spans="1:31" ht="14.5" customHeight="1" x14ac:dyDescent="0.35">
      <c r="A29" t="s">
        <v>611</v>
      </c>
      <c r="B29" s="36" t="s">
        <v>204</v>
      </c>
      <c r="C29" s="36" t="s">
        <v>691</v>
      </c>
      <c r="D29" t="s">
        <v>8</v>
      </c>
      <c r="E29" t="s">
        <v>100</v>
      </c>
      <c r="F29" s="19" t="str">
        <f>IFERROR(VLOOKUP(D29,'Tabelas auxiliares'!$A$3:$B$63,2,FALSE),"")</f>
        <v>PROPES - PRÓ-REITORIA DE PESQUISA / CEM</v>
      </c>
      <c r="G29" s="19" t="str">
        <f>IFERROR(VLOOKUP($B29,'Tabelas auxiliares'!$A$67:$C$104,2,FALSE),"")</f>
        <v>ASSISTÊNCIA - PESQUISA</v>
      </c>
      <c r="H29" s="19" t="str">
        <f>IFERROR(VLOOKUP($B29,'Tabelas auxiliares'!$A$67:$C$104,3,FALSE),"")</f>
        <v>BOLSAS DE INICIACAO CIENTIFICA / AUXILIO PARA EVENTOS ESTUDANTIS PESQUISA / AUXILIO PARA PARTICIPAÇÃO DE DOCENTES EM EVENTOS DE DIVULGAÇÃO CIENTIFICA E TECNOLÓGICA</v>
      </c>
      <c r="I29" t="s">
        <v>6714</v>
      </c>
      <c r="J29" t="s">
        <v>846</v>
      </c>
      <c r="K29" t="s">
        <v>6715</v>
      </c>
      <c r="L29" t="s">
        <v>6716</v>
      </c>
      <c r="M29" t="s">
        <v>622</v>
      </c>
      <c r="N29" t="s">
        <v>628</v>
      </c>
      <c r="O29" t="s">
        <v>629</v>
      </c>
      <c r="P29" t="s">
        <v>630</v>
      </c>
      <c r="Q29" t="s">
        <v>621</v>
      </c>
      <c r="R29" t="s">
        <v>622</v>
      </c>
      <c r="S29" t="s">
        <v>623</v>
      </c>
      <c r="T29" t="s">
        <v>145</v>
      </c>
      <c r="U29" t="s">
        <v>645</v>
      </c>
      <c r="V29" t="s">
        <v>711</v>
      </c>
      <c r="W29" t="s">
        <v>712</v>
      </c>
      <c r="X29" t="s">
        <v>6717</v>
      </c>
      <c r="Y29" s="19" t="str">
        <f t="shared" si="0"/>
        <v>3</v>
      </c>
      <c r="Z29" s="19" t="str">
        <f>IF(T29="","",IF(AND(T29&lt;&gt;'Tabelas auxiliares'!$B$241,T29&lt;&gt;'Tabelas auxiliares'!$B$242),"FOLHA DE PESSOAL",IF(Y29='Tabelas auxiliares'!$A$242,"CUSTEIO",IF(Y29='Tabelas auxiliares'!$A$241,"INVESTIMENTO","ERRO - VERIFICAR"))))</f>
        <v>CUSTEIO</v>
      </c>
      <c r="AA29" s="12">
        <v>2400</v>
      </c>
      <c r="AC29" s="12">
        <v>2400</v>
      </c>
    </row>
    <row r="30" spans="1:31" ht="14.5" customHeight="1" x14ac:dyDescent="0.35">
      <c r="A30" t="s">
        <v>611</v>
      </c>
      <c r="B30" s="36" t="s">
        <v>204</v>
      </c>
      <c r="C30" s="36" t="s">
        <v>691</v>
      </c>
      <c r="D30" t="s">
        <v>8</v>
      </c>
      <c r="E30" t="s">
        <v>100</v>
      </c>
      <c r="F30" s="19" t="str">
        <f>IFERROR(VLOOKUP(D30,'Tabelas auxiliares'!$A$3:$B$63,2,FALSE),"")</f>
        <v>PROPES - PRÓ-REITORIA DE PESQUISA / CEM</v>
      </c>
      <c r="G30" s="19" t="str">
        <f>IFERROR(VLOOKUP($B30,'Tabelas auxiliares'!$A$67:$C$104,2,FALSE),"")</f>
        <v>ASSISTÊNCIA - PESQUISA</v>
      </c>
      <c r="H30" s="19" t="str">
        <f>IFERROR(VLOOKUP($B30,'Tabelas auxiliares'!$A$67:$C$104,3,FALSE),"")</f>
        <v>BOLSAS DE INICIACAO CIENTIFICA / AUXILIO PARA EVENTOS ESTUDANTIS PESQUISA / AUXILIO PARA PARTICIPAÇÃO DE DOCENTES EM EVENTOS DE DIVULGAÇÃO CIENTIFICA E TECNOLÓGICA</v>
      </c>
      <c r="I30" t="s">
        <v>6718</v>
      </c>
      <c r="J30" t="s">
        <v>833</v>
      </c>
      <c r="K30" t="s">
        <v>6719</v>
      </c>
      <c r="L30" t="s">
        <v>835</v>
      </c>
      <c r="M30" t="s">
        <v>622</v>
      </c>
      <c r="N30" t="s">
        <v>633</v>
      </c>
      <c r="O30" t="s">
        <v>629</v>
      </c>
      <c r="P30" t="s">
        <v>634</v>
      </c>
      <c r="Q30" t="s">
        <v>621</v>
      </c>
      <c r="R30" t="s">
        <v>622</v>
      </c>
      <c r="S30" t="s">
        <v>623</v>
      </c>
      <c r="T30" t="s">
        <v>145</v>
      </c>
      <c r="U30" t="s">
        <v>655</v>
      </c>
      <c r="V30" t="s">
        <v>711</v>
      </c>
      <c r="W30" t="s">
        <v>712</v>
      </c>
      <c r="X30" t="s">
        <v>6720</v>
      </c>
      <c r="Y30" s="19" t="str">
        <f t="shared" si="0"/>
        <v>3</v>
      </c>
      <c r="Z30" s="19" t="str">
        <f>IF(T30="","",IF(AND(T30&lt;&gt;'Tabelas auxiliares'!$B$241,T30&lt;&gt;'Tabelas auxiliares'!$B$242),"FOLHA DE PESSOAL",IF(Y30='Tabelas auxiliares'!$A$242,"CUSTEIO",IF(Y30='Tabelas auxiliares'!$A$241,"INVESTIMENTO","ERRO - VERIFICAR"))))</f>
        <v>CUSTEIO</v>
      </c>
      <c r="AA30" s="12">
        <v>1400</v>
      </c>
      <c r="AE30" s="12">
        <v>1400</v>
      </c>
    </row>
    <row r="31" spans="1:31" ht="14.5" customHeight="1" x14ac:dyDescent="0.35">
      <c r="A31" t="s">
        <v>611</v>
      </c>
      <c r="B31" s="36" t="s">
        <v>204</v>
      </c>
      <c r="C31" s="36" t="s">
        <v>691</v>
      </c>
      <c r="D31" t="s">
        <v>8</v>
      </c>
      <c r="E31" t="s">
        <v>100</v>
      </c>
      <c r="F31" s="19" t="str">
        <f>IFERROR(VLOOKUP(D31,'Tabelas auxiliares'!$A$3:$B$63,2,FALSE),"")</f>
        <v>PROPES - PRÓ-REITORIA DE PESQUISA / CEM</v>
      </c>
      <c r="G31" s="19" t="str">
        <f>IFERROR(VLOOKUP($B31,'Tabelas auxiliares'!$A$67:$C$104,2,FALSE),"")</f>
        <v>ASSISTÊNCIA - PESQUISA</v>
      </c>
      <c r="H31" s="19" t="str">
        <f>IFERROR(VLOOKUP($B31,'Tabelas auxiliares'!$A$67:$C$104,3,FALSE),"")</f>
        <v>BOLSAS DE INICIACAO CIENTIFICA / AUXILIO PARA EVENTOS ESTUDANTIS PESQUISA / AUXILIO PARA PARTICIPAÇÃO DE DOCENTES EM EVENTOS DE DIVULGAÇÃO CIENTIFICA E TECNOLÓGICA</v>
      </c>
      <c r="I31" t="s">
        <v>6718</v>
      </c>
      <c r="J31" t="s">
        <v>837</v>
      </c>
      <c r="K31" t="s">
        <v>6721</v>
      </c>
      <c r="L31" t="s">
        <v>839</v>
      </c>
      <c r="M31" t="s">
        <v>622</v>
      </c>
      <c r="N31" t="s">
        <v>633</v>
      </c>
      <c r="O31" t="s">
        <v>629</v>
      </c>
      <c r="P31" t="s">
        <v>634</v>
      </c>
      <c r="Q31" t="s">
        <v>621</v>
      </c>
      <c r="R31" t="s">
        <v>622</v>
      </c>
      <c r="S31" t="s">
        <v>623</v>
      </c>
      <c r="T31" t="s">
        <v>145</v>
      </c>
      <c r="U31" t="s">
        <v>655</v>
      </c>
      <c r="V31" t="s">
        <v>711</v>
      </c>
      <c r="W31" t="s">
        <v>712</v>
      </c>
      <c r="X31" t="s">
        <v>6722</v>
      </c>
      <c r="Y31" s="19" t="str">
        <f t="shared" si="0"/>
        <v>3</v>
      </c>
      <c r="Z31" s="19" t="str">
        <f>IF(T31="","",IF(AND(T31&lt;&gt;'Tabelas auxiliares'!$B$241,T31&lt;&gt;'Tabelas auxiliares'!$B$242),"FOLHA DE PESSOAL",IF(Y31='Tabelas auxiliares'!$A$242,"CUSTEIO",IF(Y31='Tabelas auxiliares'!$A$241,"INVESTIMENTO","ERRO - VERIFICAR"))))</f>
        <v>CUSTEIO</v>
      </c>
      <c r="AA31" s="12">
        <v>18600</v>
      </c>
      <c r="AC31" s="12">
        <v>3600</v>
      </c>
      <c r="AE31" s="12">
        <v>15000</v>
      </c>
    </row>
    <row r="32" spans="1:31" ht="14.5" customHeight="1" x14ac:dyDescent="0.35">
      <c r="A32" t="s">
        <v>611</v>
      </c>
      <c r="B32" s="36" t="s">
        <v>204</v>
      </c>
      <c r="C32" s="36" t="s">
        <v>691</v>
      </c>
      <c r="D32" t="s">
        <v>8</v>
      </c>
      <c r="E32" t="s">
        <v>100</v>
      </c>
      <c r="F32" s="19" t="str">
        <f>IFERROR(VLOOKUP(D32,'Tabelas auxiliares'!$A$3:$B$63,2,FALSE),"")</f>
        <v>PROPES - PRÓ-REITORIA DE PESQUISA / CEM</v>
      </c>
      <c r="G32" s="19" t="str">
        <f>IFERROR(VLOOKUP($B32,'Tabelas auxiliares'!$A$67:$C$104,2,FALSE),"")</f>
        <v>ASSISTÊNCIA - PESQUISA</v>
      </c>
      <c r="H32" s="19" t="str">
        <f>IFERROR(VLOOKUP($B32,'Tabelas auxiliares'!$A$67:$C$104,3,FALSE),"")</f>
        <v>BOLSAS DE INICIACAO CIENTIFICA / AUXILIO PARA EVENTOS ESTUDANTIS PESQUISA / AUXILIO PARA PARTICIPAÇÃO DE DOCENTES EM EVENTOS DE DIVULGAÇÃO CIENTIFICA E TECNOLÓGICA</v>
      </c>
      <c r="I32" t="s">
        <v>6718</v>
      </c>
      <c r="J32" t="s">
        <v>841</v>
      </c>
      <c r="K32" t="s">
        <v>6723</v>
      </c>
      <c r="L32" t="s">
        <v>843</v>
      </c>
      <c r="M32" t="s">
        <v>622</v>
      </c>
      <c r="N32" t="s">
        <v>633</v>
      </c>
      <c r="O32" t="s">
        <v>629</v>
      </c>
      <c r="P32" t="s">
        <v>634</v>
      </c>
      <c r="Q32" t="s">
        <v>621</v>
      </c>
      <c r="R32" t="s">
        <v>622</v>
      </c>
      <c r="S32" t="s">
        <v>623</v>
      </c>
      <c r="T32" t="s">
        <v>145</v>
      </c>
      <c r="U32" t="s">
        <v>655</v>
      </c>
      <c r="V32" t="s">
        <v>711</v>
      </c>
      <c r="W32" t="s">
        <v>712</v>
      </c>
      <c r="X32" t="s">
        <v>6724</v>
      </c>
      <c r="Y32" s="19" t="str">
        <f t="shared" si="0"/>
        <v>3</v>
      </c>
      <c r="Z32" s="19" t="str">
        <f>IF(T32="","",IF(AND(T32&lt;&gt;'Tabelas auxiliares'!$B$241,T32&lt;&gt;'Tabelas auxiliares'!$B$242),"FOLHA DE PESSOAL",IF(Y32='Tabelas auxiliares'!$A$242,"CUSTEIO",IF(Y32='Tabelas auxiliares'!$A$241,"INVESTIMENTO","ERRO - VERIFICAR"))))</f>
        <v>CUSTEIO</v>
      </c>
      <c r="AA32" s="12">
        <v>42700</v>
      </c>
      <c r="AC32" s="12">
        <v>700</v>
      </c>
      <c r="AE32" s="12">
        <v>42000</v>
      </c>
    </row>
    <row r="33" spans="1:31" ht="14.5" customHeight="1" x14ac:dyDescent="0.35">
      <c r="A33" t="s">
        <v>611</v>
      </c>
      <c r="B33" s="36" t="s">
        <v>204</v>
      </c>
      <c r="C33" s="36" t="s">
        <v>691</v>
      </c>
      <c r="D33" t="s">
        <v>8</v>
      </c>
      <c r="E33" t="s">
        <v>100</v>
      </c>
      <c r="F33" s="19" t="str">
        <f>IFERROR(VLOOKUP(D33,'Tabelas auxiliares'!$A$3:$B$63,2,FALSE),"")</f>
        <v>PROPES - PRÓ-REITORIA DE PESQUISA / CEM</v>
      </c>
      <c r="G33" s="19" t="str">
        <f>IFERROR(VLOOKUP($B33,'Tabelas auxiliares'!$A$67:$C$104,2,FALSE),"")</f>
        <v>ASSISTÊNCIA - PESQUISA</v>
      </c>
      <c r="H33" s="19" t="str">
        <f>IFERROR(VLOOKUP($B33,'Tabelas auxiliares'!$A$67:$C$104,3,FALSE),"")</f>
        <v>BOLSAS DE INICIACAO CIENTIFICA / AUXILIO PARA EVENTOS ESTUDANTIS PESQUISA / AUXILIO PARA PARTICIPAÇÃO DE DOCENTES EM EVENTOS DE DIVULGAÇÃO CIENTIFICA E TECNOLÓGICA</v>
      </c>
      <c r="I33" t="s">
        <v>6725</v>
      </c>
      <c r="J33" t="s">
        <v>837</v>
      </c>
      <c r="K33" t="s">
        <v>6726</v>
      </c>
      <c r="L33" t="s">
        <v>839</v>
      </c>
      <c r="M33" t="s">
        <v>622</v>
      </c>
      <c r="N33" t="s">
        <v>628</v>
      </c>
      <c r="O33" t="s">
        <v>629</v>
      </c>
      <c r="P33" t="s">
        <v>630</v>
      </c>
      <c r="Q33" t="s">
        <v>621</v>
      </c>
      <c r="R33" t="s">
        <v>622</v>
      </c>
      <c r="S33" t="s">
        <v>1038</v>
      </c>
      <c r="T33" t="s">
        <v>145</v>
      </c>
      <c r="U33" t="s">
        <v>645</v>
      </c>
      <c r="V33" t="s">
        <v>711</v>
      </c>
      <c r="W33" t="s">
        <v>712</v>
      </c>
      <c r="X33" t="s">
        <v>6727</v>
      </c>
      <c r="Y33" s="19" t="str">
        <f t="shared" si="0"/>
        <v>3</v>
      </c>
      <c r="Z33" s="19" t="str">
        <f>IF(T33="","",IF(AND(T33&lt;&gt;'Tabelas auxiliares'!$B$241,T33&lt;&gt;'Tabelas auxiliares'!$B$242),"FOLHA DE PESSOAL",IF(Y33='Tabelas auxiliares'!$A$242,"CUSTEIO",IF(Y33='Tabelas auxiliares'!$A$241,"INVESTIMENTO","ERRO - VERIFICAR"))))</f>
        <v>CUSTEIO</v>
      </c>
      <c r="AA33" s="12">
        <v>3600</v>
      </c>
      <c r="AE33" s="12">
        <v>3600</v>
      </c>
    </row>
    <row r="34" spans="1:31" ht="14.5" customHeight="1" x14ac:dyDescent="0.35">
      <c r="A34" t="s">
        <v>611</v>
      </c>
      <c r="B34" s="36" t="s">
        <v>204</v>
      </c>
      <c r="C34" s="36" t="s">
        <v>691</v>
      </c>
      <c r="D34" t="s">
        <v>8</v>
      </c>
      <c r="E34" t="s">
        <v>100</v>
      </c>
      <c r="F34" s="19" t="str">
        <f>IFERROR(VLOOKUP(D34,'Tabelas auxiliares'!$A$3:$B$63,2,FALSE),"")</f>
        <v>PROPES - PRÓ-REITORIA DE PESQUISA / CEM</v>
      </c>
      <c r="G34" s="19" t="str">
        <f>IFERROR(VLOOKUP($B34,'Tabelas auxiliares'!$A$67:$C$104,2,FALSE),"")</f>
        <v>ASSISTÊNCIA - PESQUISA</v>
      </c>
      <c r="H34" s="19" t="str">
        <f>IFERROR(VLOOKUP($B34,'Tabelas auxiliares'!$A$67:$C$104,3,FALSE),"")</f>
        <v>BOLSAS DE INICIACAO CIENTIFICA / AUXILIO PARA EVENTOS ESTUDANTIS PESQUISA / AUXILIO PARA PARTICIPAÇÃO DE DOCENTES EM EVENTOS DE DIVULGAÇÃO CIENTIFICA E TECNOLÓGICA</v>
      </c>
      <c r="I34" t="s">
        <v>6725</v>
      </c>
      <c r="J34" t="s">
        <v>841</v>
      </c>
      <c r="K34" t="s">
        <v>6728</v>
      </c>
      <c r="L34" t="s">
        <v>843</v>
      </c>
      <c r="M34" t="s">
        <v>622</v>
      </c>
      <c r="N34" t="s">
        <v>628</v>
      </c>
      <c r="O34" t="s">
        <v>629</v>
      </c>
      <c r="P34" t="s">
        <v>630</v>
      </c>
      <c r="Q34" t="s">
        <v>621</v>
      </c>
      <c r="R34" t="s">
        <v>622</v>
      </c>
      <c r="S34" t="s">
        <v>1038</v>
      </c>
      <c r="T34" t="s">
        <v>145</v>
      </c>
      <c r="U34" t="s">
        <v>645</v>
      </c>
      <c r="V34" t="s">
        <v>711</v>
      </c>
      <c r="W34" t="s">
        <v>712</v>
      </c>
      <c r="X34" t="s">
        <v>6729</v>
      </c>
      <c r="Y34" s="19" t="str">
        <f t="shared" si="0"/>
        <v>3</v>
      </c>
      <c r="Z34" s="19" t="str">
        <f>IF(T34="","",IF(AND(T34&lt;&gt;'Tabelas auxiliares'!$B$241,T34&lt;&gt;'Tabelas auxiliares'!$B$242),"FOLHA DE PESSOAL",IF(Y34='Tabelas auxiliares'!$A$242,"CUSTEIO",IF(Y34='Tabelas auxiliares'!$A$241,"INVESTIMENTO","ERRO - VERIFICAR"))))</f>
        <v>CUSTEIO</v>
      </c>
      <c r="AA34" s="12">
        <v>1400</v>
      </c>
      <c r="AE34" s="12">
        <v>1400</v>
      </c>
    </row>
    <row r="35" spans="1:31" ht="14.5" customHeight="1" x14ac:dyDescent="0.35">
      <c r="A35" t="s">
        <v>611</v>
      </c>
      <c r="B35" s="36" t="s">
        <v>204</v>
      </c>
      <c r="C35" s="36" t="s">
        <v>691</v>
      </c>
      <c r="D35" t="s">
        <v>8</v>
      </c>
      <c r="E35" t="s">
        <v>100</v>
      </c>
      <c r="F35" s="19" t="str">
        <f>IFERROR(VLOOKUP(D35,'Tabelas auxiliares'!$A$3:$B$63,2,FALSE),"")</f>
        <v>PROPES - PRÓ-REITORIA DE PESQUISA / CEM</v>
      </c>
      <c r="G35" s="19" t="str">
        <f>IFERROR(VLOOKUP($B35,'Tabelas auxiliares'!$A$67:$C$104,2,FALSE),"")</f>
        <v>ASSISTÊNCIA - PESQUISA</v>
      </c>
      <c r="H35" s="19" t="str">
        <f>IFERROR(VLOOKUP($B35,'Tabelas auxiliares'!$A$67:$C$104,3,FALSE),"")</f>
        <v>BOLSAS DE INICIACAO CIENTIFICA / AUXILIO PARA EVENTOS ESTUDANTIS PESQUISA / AUXILIO PARA PARTICIPAÇÃO DE DOCENTES EM EVENTOS DE DIVULGAÇÃO CIENTIFICA E TECNOLÓGICA</v>
      </c>
      <c r="I35" t="s">
        <v>6725</v>
      </c>
      <c r="J35" t="s">
        <v>841</v>
      </c>
      <c r="K35" t="s">
        <v>6730</v>
      </c>
      <c r="L35" t="s">
        <v>843</v>
      </c>
      <c r="M35" t="s">
        <v>622</v>
      </c>
      <c r="N35" t="s">
        <v>628</v>
      </c>
      <c r="O35" t="s">
        <v>629</v>
      </c>
      <c r="P35" t="s">
        <v>630</v>
      </c>
      <c r="Q35" t="s">
        <v>621</v>
      </c>
      <c r="R35" t="s">
        <v>622</v>
      </c>
      <c r="S35" t="s">
        <v>6731</v>
      </c>
      <c r="T35" t="s">
        <v>145</v>
      </c>
      <c r="U35" t="s">
        <v>645</v>
      </c>
      <c r="V35" t="s">
        <v>711</v>
      </c>
      <c r="W35" t="s">
        <v>712</v>
      </c>
      <c r="X35" t="s">
        <v>6732</v>
      </c>
      <c r="Y35" s="19" t="str">
        <f t="shared" si="0"/>
        <v>3</v>
      </c>
      <c r="Z35" s="19" t="str">
        <f>IF(T35="","",IF(AND(T35&lt;&gt;'Tabelas auxiliares'!$B$241,T35&lt;&gt;'Tabelas auxiliares'!$B$242),"FOLHA DE PESSOAL",IF(Y35='Tabelas auxiliares'!$A$242,"CUSTEIO",IF(Y35='Tabelas auxiliares'!$A$241,"INVESTIMENTO","ERRO - VERIFICAR"))))</f>
        <v>CUSTEIO</v>
      </c>
      <c r="AA35" s="12">
        <v>40600</v>
      </c>
      <c r="AE35" s="12">
        <v>40600</v>
      </c>
    </row>
    <row r="36" spans="1:31" ht="14.5" customHeight="1" x14ac:dyDescent="0.35">
      <c r="A36" t="s">
        <v>611</v>
      </c>
      <c r="B36" s="36" t="s">
        <v>204</v>
      </c>
      <c r="C36" s="36" t="s">
        <v>691</v>
      </c>
      <c r="D36" t="s">
        <v>8</v>
      </c>
      <c r="E36" t="s">
        <v>100</v>
      </c>
      <c r="F36" s="19" t="str">
        <f>IFERROR(VLOOKUP(D36,'Tabelas auxiliares'!$A$3:$B$63,2,FALSE),"")</f>
        <v>PROPES - PRÓ-REITORIA DE PESQUISA / CEM</v>
      </c>
      <c r="G36" s="19" t="str">
        <f>IFERROR(VLOOKUP($B36,'Tabelas auxiliares'!$A$67:$C$104,2,FALSE),"")</f>
        <v>ASSISTÊNCIA - PESQUISA</v>
      </c>
      <c r="H36" s="19" t="str">
        <f>IFERROR(VLOOKUP($B36,'Tabelas auxiliares'!$A$67:$C$104,3,FALSE),"")</f>
        <v>BOLSAS DE INICIACAO CIENTIFICA / AUXILIO PARA EVENTOS ESTUDANTIS PESQUISA / AUXILIO PARA PARTICIPAÇÃO DE DOCENTES EM EVENTOS DE DIVULGAÇÃO CIENTIFICA E TECNOLÓGICA</v>
      </c>
      <c r="I36" t="s">
        <v>6733</v>
      </c>
      <c r="J36" t="s">
        <v>846</v>
      </c>
      <c r="K36" t="s">
        <v>6734</v>
      </c>
      <c r="L36" t="s">
        <v>6716</v>
      </c>
      <c r="M36" t="s">
        <v>622</v>
      </c>
      <c r="N36" t="s">
        <v>628</v>
      </c>
      <c r="O36" t="s">
        <v>629</v>
      </c>
      <c r="P36" t="s">
        <v>630</v>
      </c>
      <c r="Q36" t="s">
        <v>621</v>
      </c>
      <c r="R36" t="s">
        <v>622</v>
      </c>
      <c r="S36" t="s">
        <v>6731</v>
      </c>
      <c r="T36" t="s">
        <v>145</v>
      </c>
      <c r="U36" t="s">
        <v>645</v>
      </c>
      <c r="V36" t="s">
        <v>711</v>
      </c>
      <c r="W36" t="s">
        <v>712</v>
      </c>
      <c r="X36" t="s">
        <v>6735</v>
      </c>
      <c r="Y36" s="19" t="str">
        <f t="shared" si="0"/>
        <v>3</v>
      </c>
      <c r="Z36" s="19" t="str">
        <f>IF(T36="","",IF(AND(T36&lt;&gt;'Tabelas auxiliares'!$B$241,T36&lt;&gt;'Tabelas auxiliares'!$B$242),"FOLHA DE PESSOAL",IF(Y36='Tabelas auxiliares'!$A$242,"CUSTEIO",IF(Y36='Tabelas auxiliares'!$A$241,"INVESTIMENTO","ERRO - VERIFICAR"))))</f>
        <v>CUSTEIO</v>
      </c>
      <c r="AA36" s="12">
        <v>800</v>
      </c>
      <c r="AE36" s="12">
        <v>800</v>
      </c>
    </row>
    <row r="37" spans="1:31" ht="14.5" customHeight="1" x14ac:dyDescent="0.35">
      <c r="A37" t="s">
        <v>611</v>
      </c>
      <c r="B37" s="36" t="s">
        <v>204</v>
      </c>
      <c r="C37" s="36" t="s">
        <v>691</v>
      </c>
      <c r="D37" t="s">
        <v>8</v>
      </c>
      <c r="E37" t="s">
        <v>100</v>
      </c>
      <c r="F37" s="19" t="str">
        <f>IFERROR(VLOOKUP(D37,'Tabelas auxiliares'!$A$3:$B$63,2,FALSE),"")</f>
        <v>PROPES - PRÓ-REITORIA DE PESQUISA / CEM</v>
      </c>
      <c r="G37" s="19" t="str">
        <f>IFERROR(VLOOKUP($B37,'Tabelas auxiliares'!$A$67:$C$104,2,FALSE),"")</f>
        <v>ASSISTÊNCIA - PESQUISA</v>
      </c>
      <c r="H37" s="19" t="str">
        <f>IFERROR(VLOOKUP($B37,'Tabelas auxiliares'!$A$67:$C$104,3,FALSE),"")</f>
        <v>BOLSAS DE INICIACAO CIENTIFICA / AUXILIO PARA EVENTOS ESTUDANTIS PESQUISA / AUXILIO PARA PARTICIPAÇÃO DE DOCENTES EM EVENTOS DE DIVULGAÇÃO CIENTIFICA E TECNOLÓGICA</v>
      </c>
      <c r="I37" t="s">
        <v>6733</v>
      </c>
      <c r="J37" t="s">
        <v>846</v>
      </c>
      <c r="K37" t="s">
        <v>6736</v>
      </c>
      <c r="L37" t="s">
        <v>6716</v>
      </c>
      <c r="M37" t="s">
        <v>622</v>
      </c>
      <c r="N37" t="s">
        <v>628</v>
      </c>
      <c r="O37" t="s">
        <v>629</v>
      </c>
      <c r="P37" t="s">
        <v>630</v>
      </c>
      <c r="Q37" t="s">
        <v>621</v>
      </c>
      <c r="R37" t="s">
        <v>622</v>
      </c>
      <c r="S37" t="s">
        <v>1038</v>
      </c>
      <c r="T37" t="s">
        <v>145</v>
      </c>
      <c r="U37" t="s">
        <v>645</v>
      </c>
      <c r="V37" t="s">
        <v>711</v>
      </c>
      <c r="W37" t="s">
        <v>712</v>
      </c>
      <c r="X37" t="s">
        <v>6737</v>
      </c>
      <c r="Y37" s="19" t="str">
        <f t="shared" si="0"/>
        <v>3</v>
      </c>
      <c r="Z37" s="19" t="str">
        <f>IF(T37="","",IF(AND(T37&lt;&gt;'Tabelas auxiliares'!$B$241,T37&lt;&gt;'Tabelas auxiliares'!$B$242),"FOLHA DE PESSOAL",IF(Y37='Tabelas auxiliares'!$A$242,"CUSTEIO",IF(Y37='Tabelas auxiliares'!$A$241,"INVESTIMENTO","ERRO - VERIFICAR"))))</f>
        <v>CUSTEIO</v>
      </c>
      <c r="AA37" s="12">
        <v>1600</v>
      </c>
      <c r="AE37" s="12">
        <v>1600</v>
      </c>
    </row>
    <row r="38" spans="1:31" ht="14.5" customHeight="1" x14ac:dyDescent="0.35">
      <c r="A38" t="s">
        <v>611</v>
      </c>
      <c r="B38" s="36" t="s">
        <v>204</v>
      </c>
      <c r="C38" s="36" t="s">
        <v>691</v>
      </c>
      <c r="D38" t="s">
        <v>8</v>
      </c>
      <c r="E38" t="s">
        <v>100</v>
      </c>
      <c r="F38" s="19" t="str">
        <f>IFERROR(VLOOKUP(D38,'Tabelas auxiliares'!$A$3:$B$63,2,FALSE),"")</f>
        <v>PROPES - PRÓ-REITORIA DE PESQUISA / CEM</v>
      </c>
      <c r="G38" s="19" t="str">
        <f>IFERROR(VLOOKUP($B38,'Tabelas auxiliares'!$A$67:$C$104,2,FALSE),"")</f>
        <v>ASSISTÊNCIA - PESQUISA</v>
      </c>
      <c r="H38" s="19" t="str">
        <f>IFERROR(VLOOKUP($B38,'Tabelas auxiliares'!$A$67:$C$104,3,FALSE),"")</f>
        <v>BOLSAS DE INICIACAO CIENTIFICA / AUXILIO PARA EVENTOS ESTUDANTIS PESQUISA / AUXILIO PARA PARTICIPAÇÃO DE DOCENTES EM EVENTOS DE DIVULGAÇÃO CIENTIFICA E TECNOLÓGICA</v>
      </c>
      <c r="I38" t="s">
        <v>6738</v>
      </c>
      <c r="J38" t="s">
        <v>833</v>
      </c>
      <c r="K38" t="s">
        <v>6739</v>
      </c>
      <c r="L38" t="s">
        <v>835</v>
      </c>
      <c r="M38" t="s">
        <v>622</v>
      </c>
      <c r="N38" t="s">
        <v>628</v>
      </c>
      <c r="O38" t="s">
        <v>629</v>
      </c>
      <c r="P38" t="s">
        <v>630</v>
      </c>
      <c r="Q38" t="s">
        <v>621</v>
      </c>
      <c r="R38" t="s">
        <v>622</v>
      </c>
      <c r="S38" t="s">
        <v>1038</v>
      </c>
      <c r="T38" t="s">
        <v>145</v>
      </c>
      <c r="U38" t="s">
        <v>645</v>
      </c>
      <c r="V38" t="s">
        <v>711</v>
      </c>
      <c r="W38" t="s">
        <v>712</v>
      </c>
      <c r="X38" t="s">
        <v>6740</v>
      </c>
      <c r="Y38" s="19" t="str">
        <f t="shared" si="0"/>
        <v>3</v>
      </c>
      <c r="Z38" s="19" t="str">
        <f>IF(T38="","",IF(AND(T38&lt;&gt;'Tabelas auxiliares'!$B$241,T38&lt;&gt;'Tabelas auxiliares'!$B$242),"FOLHA DE PESSOAL",IF(Y38='Tabelas auxiliares'!$A$242,"CUSTEIO",IF(Y38='Tabelas auxiliares'!$A$241,"INVESTIMENTO","ERRO - VERIFICAR"))))</f>
        <v>CUSTEIO</v>
      </c>
      <c r="AA38" s="12">
        <v>61600</v>
      </c>
      <c r="AE38" s="12">
        <v>61600</v>
      </c>
    </row>
    <row r="39" spans="1:31" ht="14.5" customHeight="1" x14ac:dyDescent="0.35">
      <c r="A39" t="s">
        <v>611</v>
      </c>
      <c r="B39" s="36" t="s">
        <v>204</v>
      </c>
      <c r="C39" s="36" t="s">
        <v>691</v>
      </c>
      <c r="D39" t="s">
        <v>77</v>
      </c>
      <c r="E39" t="s">
        <v>100</v>
      </c>
      <c r="F39" s="19" t="str">
        <f>IFERROR(VLOOKUP(D39,'Tabelas auxiliares'!$A$3:$B$63,2,FALSE),"")</f>
        <v>AGÊNCIA DE INOVAÇÃO</v>
      </c>
      <c r="G39" s="19" t="str">
        <f>IFERROR(VLOOKUP($B39,'Tabelas auxiliares'!$A$67:$C$104,2,FALSE),"")</f>
        <v>ASSISTÊNCIA - PESQUISA</v>
      </c>
      <c r="H39" s="19" t="str">
        <f>IFERROR(VLOOKUP($B39,'Tabelas auxiliares'!$A$67:$C$104,3,FALSE),"")</f>
        <v>BOLSAS DE INICIACAO CIENTIFICA / AUXILIO PARA EVENTOS ESTUDANTIS PESQUISA / AUXILIO PARA PARTICIPAÇÃO DE DOCENTES EM EVENTOS DE DIVULGAÇÃO CIENTIFICA E TECNOLÓGICA</v>
      </c>
      <c r="I39" t="s">
        <v>6741</v>
      </c>
      <c r="J39" t="s">
        <v>6742</v>
      </c>
      <c r="K39" t="s">
        <v>6743</v>
      </c>
      <c r="L39" t="s">
        <v>6744</v>
      </c>
      <c r="M39" t="s">
        <v>622</v>
      </c>
      <c r="N39" t="s">
        <v>633</v>
      </c>
      <c r="O39" t="s">
        <v>636</v>
      </c>
      <c r="P39" t="s">
        <v>673</v>
      </c>
      <c r="Q39" t="s">
        <v>621</v>
      </c>
      <c r="R39" t="s">
        <v>622</v>
      </c>
      <c r="S39" t="s">
        <v>623</v>
      </c>
      <c r="T39" t="s">
        <v>145</v>
      </c>
      <c r="U39" t="s">
        <v>674</v>
      </c>
      <c r="V39" t="s">
        <v>711</v>
      </c>
      <c r="W39" t="s">
        <v>712</v>
      </c>
      <c r="X39" t="s">
        <v>6745</v>
      </c>
      <c r="Y39" s="19" t="str">
        <f t="shared" si="0"/>
        <v>3</v>
      </c>
      <c r="Z39" s="19" t="str">
        <f>IF(T39="","",IF(AND(T39&lt;&gt;'Tabelas auxiliares'!$B$241,T39&lt;&gt;'Tabelas auxiliares'!$B$242),"FOLHA DE PESSOAL",IF(Y39='Tabelas auxiliares'!$A$242,"CUSTEIO",IF(Y39='Tabelas auxiliares'!$A$241,"INVESTIMENTO","ERRO - VERIFICAR"))))</f>
        <v>CUSTEIO</v>
      </c>
      <c r="AA39" s="12">
        <v>8400</v>
      </c>
      <c r="AC39" s="12">
        <v>8400</v>
      </c>
    </row>
    <row r="40" spans="1:31" ht="14.5" customHeight="1" x14ac:dyDescent="0.35">
      <c r="A40" t="s">
        <v>611</v>
      </c>
      <c r="B40" s="36" t="s">
        <v>204</v>
      </c>
      <c r="C40" s="36" t="s">
        <v>691</v>
      </c>
      <c r="D40" t="s">
        <v>77</v>
      </c>
      <c r="E40" t="s">
        <v>100</v>
      </c>
      <c r="F40" s="19" t="str">
        <f>IFERROR(VLOOKUP(D40,'Tabelas auxiliares'!$A$3:$B$63,2,FALSE),"")</f>
        <v>AGÊNCIA DE INOVAÇÃO</v>
      </c>
      <c r="G40" s="19" t="str">
        <f>IFERROR(VLOOKUP($B40,'Tabelas auxiliares'!$A$67:$C$104,2,FALSE),"")</f>
        <v>ASSISTÊNCIA - PESQUISA</v>
      </c>
      <c r="H40" s="19" t="str">
        <f>IFERROR(VLOOKUP($B40,'Tabelas auxiliares'!$A$67:$C$104,3,FALSE),"")</f>
        <v>BOLSAS DE INICIACAO CIENTIFICA / AUXILIO PARA EVENTOS ESTUDANTIS PESQUISA / AUXILIO PARA PARTICIPAÇÃO DE DOCENTES EM EVENTOS DE DIVULGAÇÃO CIENTIFICA E TECNOLÓGICA</v>
      </c>
      <c r="I40" t="s">
        <v>6741</v>
      </c>
      <c r="J40" t="s">
        <v>6742</v>
      </c>
      <c r="K40" t="s">
        <v>6746</v>
      </c>
      <c r="L40" t="s">
        <v>6747</v>
      </c>
      <c r="M40" t="s">
        <v>622</v>
      </c>
      <c r="N40" t="s">
        <v>628</v>
      </c>
      <c r="O40" t="s">
        <v>629</v>
      </c>
      <c r="P40" t="s">
        <v>630</v>
      </c>
      <c r="Q40" t="s">
        <v>621</v>
      </c>
      <c r="R40" t="s">
        <v>622</v>
      </c>
      <c r="S40" t="s">
        <v>623</v>
      </c>
      <c r="T40" t="s">
        <v>145</v>
      </c>
      <c r="U40" t="s">
        <v>645</v>
      </c>
      <c r="V40" t="s">
        <v>711</v>
      </c>
      <c r="W40" t="s">
        <v>712</v>
      </c>
      <c r="X40" t="s">
        <v>6748</v>
      </c>
      <c r="Y40" s="19" t="str">
        <f t="shared" si="0"/>
        <v>3</v>
      </c>
      <c r="Z40" s="19" t="str">
        <f>IF(T40="","",IF(AND(T40&lt;&gt;'Tabelas auxiliares'!$B$241,T40&lt;&gt;'Tabelas auxiliares'!$B$242),"FOLHA DE PESSOAL",IF(Y40='Tabelas auxiliares'!$A$242,"CUSTEIO",IF(Y40='Tabelas auxiliares'!$A$241,"INVESTIMENTO","ERRO - VERIFICAR"))))</f>
        <v>CUSTEIO</v>
      </c>
      <c r="AA40" s="12">
        <v>14000</v>
      </c>
      <c r="AC40" s="12">
        <v>14000</v>
      </c>
    </row>
    <row r="41" spans="1:31" ht="14.5" customHeight="1" x14ac:dyDescent="0.35">
      <c r="A41" t="s">
        <v>611</v>
      </c>
      <c r="B41" s="36" t="s">
        <v>204</v>
      </c>
      <c r="C41" s="36" t="s">
        <v>691</v>
      </c>
      <c r="D41" t="s">
        <v>77</v>
      </c>
      <c r="E41" t="s">
        <v>100</v>
      </c>
      <c r="F41" s="19" t="str">
        <f>IFERROR(VLOOKUP(D41,'Tabelas auxiliares'!$A$3:$B$63,2,FALSE),"")</f>
        <v>AGÊNCIA DE INOVAÇÃO</v>
      </c>
      <c r="G41" s="19" t="str">
        <f>IFERROR(VLOOKUP($B41,'Tabelas auxiliares'!$A$67:$C$104,2,FALSE),"")</f>
        <v>ASSISTÊNCIA - PESQUISA</v>
      </c>
      <c r="H41" s="19" t="str">
        <f>IFERROR(VLOOKUP($B41,'Tabelas auxiliares'!$A$67:$C$104,3,FALSE),"")</f>
        <v>BOLSAS DE INICIACAO CIENTIFICA / AUXILIO PARA EVENTOS ESTUDANTIS PESQUISA / AUXILIO PARA PARTICIPAÇÃO DE DOCENTES EM EVENTOS DE DIVULGAÇÃO CIENTIFICA E TECNOLÓGICA</v>
      </c>
      <c r="I41" t="s">
        <v>6749</v>
      </c>
      <c r="J41" t="s">
        <v>895</v>
      </c>
      <c r="K41" t="s">
        <v>6750</v>
      </c>
      <c r="L41" t="s">
        <v>897</v>
      </c>
      <c r="M41" t="s">
        <v>622</v>
      </c>
      <c r="N41" t="s">
        <v>628</v>
      </c>
      <c r="O41" t="s">
        <v>629</v>
      </c>
      <c r="P41" t="s">
        <v>630</v>
      </c>
      <c r="Q41" t="s">
        <v>621</v>
      </c>
      <c r="R41" t="s">
        <v>622</v>
      </c>
      <c r="S41" t="s">
        <v>623</v>
      </c>
      <c r="T41" t="s">
        <v>145</v>
      </c>
      <c r="U41" t="s">
        <v>645</v>
      </c>
      <c r="V41" t="s">
        <v>711</v>
      </c>
      <c r="W41" t="s">
        <v>712</v>
      </c>
      <c r="X41" t="s">
        <v>6751</v>
      </c>
      <c r="Y41" s="19" t="str">
        <f t="shared" si="0"/>
        <v>3</v>
      </c>
      <c r="Z41" s="19" t="str">
        <f>IF(T41="","",IF(AND(T41&lt;&gt;'Tabelas auxiliares'!$B$241,T41&lt;&gt;'Tabelas auxiliares'!$B$242),"FOLHA DE PESSOAL",IF(Y41='Tabelas auxiliares'!$A$242,"CUSTEIO",IF(Y41='Tabelas auxiliares'!$A$241,"INVESTIMENTO","ERRO - VERIFICAR"))))</f>
        <v>CUSTEIO</v>
      </c>
      <c r="AA41" s="12">
        <v>7700</v>
      </c>
      <c r="AE41" s="12">
        <v>7700</v>
      </c>
    </row>
    <row r="42" spans="1:31" x14ac:dyDescent="0.35">
      <c r="A42" t="s">
        <v>611</v>
      </c>
      <c r="B42" s="36" t="s">
        <v>205</v>
      </c>
      <c r="C42" s="36" t="s">
        <v>692</v>
      </c>
      <c r="D42" t="s">
        <v>62</v>
      </c>
      <c r="E42" t="s">
        <v>100</v>
      </c>
      <c r="F42" s="19" t="str">
        <f>IFERROR(VLOOKUP(D42,'Tabelas auxiliares'!$A$3:$B$63,2,FALSE),"")</f>
        <v>PROAP - PNAES</v>
      </c>
      <c r="G42" s="19" t="str">
        <f>IFERROR(VLOOKUP($B42,'Tabelas auxiliares'!$A$67:$C$104,2,FALSE),"")</f>
        <v>ASSISTÊNCIA - EXTENSÃO</v>
      </c>
      <c r="H42" s="19" t="str">
        <f>IFERROR(VLOOKUP($B42,'Tabelas auxiliares'!$A$67:$C$104,3,FALSE),"")</f>
        <v xml:space="preserve">BOLSAS DE EXTENSAO / TAXA DE INSCRICAO DE EVENTOS / AUXILIO PARA EVENTO </v>
      </c>
      <c r="I42" t="s">
        <v>6752</v>
      </c>
      <c r="J42" t="s">
        <v>6753</v>
      </c>
      <c r="K42" t="s">
        <v>6754</v>
      </c>
      <c r="L42" t="s">
        <v>6755</v>
      </c>
      <c r="M42" t="s">
        <v>622</v>
      </c>
      <c r="N42" t="s">
        <v>635</v>
      </c>
      <c r="O42" t="s">
        <v>642</v>
      </c>
      <c r="P42" t="s">
        <v>643</v>
      </c>
      <c r="Q42" t="s">
        <v>621</v>
      </c>
      <c r="R42" t="s">
        <v>622</v>
      </c>
      <c r="S42" t="s">
        <v>623</v>
      </c>
      <c r="T42" t="s">
        <v>145</v>
      </c>
      <c r="U42" t="s">
        <v>6644</v>
      </c>
      <c r="V42" t="s">
        <v>711</v>
      </c>
      <c r="W42" t="s">
        <v>712</v>
      </c>
      <c r="X42" t="s">
        <v>6756</v>
      </c>
      <c r="Y42" s="19" t="str">
        <f t="shared" si="0"/>
        <v>3</v>
      </c>
      <c r="Z42" s="19" t="str">
        <f>IF(T42="","",IF(AND(T42&lt;&gt;'Tabelas auxiliares'!$B$241,T42&lt;&gt;'Tabelas auxiliares'!$B$242),"FOLHA DE PESSOAL",IF(Y42='Tabelas auxiliares'!$A$242,"CUSTEIO",IF(Y42='Tabelas auxiliares'!$A$241,"INVESTIMENTO","ERRO - VERIFICAR"))))</f>
        <v>CUSTEIO</v>
      </c>
      <c r="AA42" s="12">
        <v>1200</v>
      </c>
    </row>
    <row r="43" spans="1:31" x14ac:dyDescent="0.35">
      <c r="A43" t="s">
        <v>611</v>
      </c>
      <c r="B43" s="36" t="s">
        <v>205</v>
      </c>
      <c r="C43" s="36" t="s">
        <v>693</v>
      </c>
      <c r="D43" t="s">
        <v>48</v>
      </c>
      <c r="E43" t="s">
        <v>100</v>
      </c>
      <c r="F43" s="19" t="str">
        <f>IFERROR(VLOOKUP(D43,'Tabelas auxiliares'!$A$3:$B$63,2,FALSE),"")</f>
        <v>PROEC - PRÓ-REITORIA DE EXTENSÃO E CULTURA</v>
      </c>
      <c r="G43" s="19" t="str">
        <f>IFERROR(VLOOKUP($B43,'Tabelas auxiliares'!$A$67:$C$104,2,FALSE),"")</f>
        <v>ASSISTÊNCIA - EXTENSÃO</v>
      </c>
      <c r="H43" s="19" t="str">
        <f>IFERROR(VLOOKUP($B43,'Tabelas auxiliares'!$A$67:$C$104,3,FALSE),"")</f>
        <v xml:space="preserve">BOLSAS DE EXTENSAO / TAXA DE INSCRICAO DE EVENTOS / AUXILIO PARA EVENTO </v>
      </c>
      <c r="I43" t="s">
        <v>6757</v>
      </c>
      <c r="J43" t="s">
        <v>6758</v>
      </c>
      <c r="K43" t="s">
        <v>6759</v>
      </c>
      <c r="L43" t="s">
        <v>6760</v>
      </c>
      <c r="M43" t="s">
        <v>622</v>
      </c>
      <c r="N43" t="s">
        <v>633</v>
      </c>
      <c r="O43" t="s">
        <v>629</v>
      </c>
      <c r="P43" t="s">
        <v>634</v>
      </c>
      <c r="Q43" t="s">
        <v>621</v>
      </c>
      <c r="R43" t="s">
        <v>622</v>
      </c>
      <c r="S43" t="s">
        <v>623</v>
      </c>
      <c r="T43" t="s">
        <v>145</v>
      </c>
      <c r="U43" t="s">
        <v>655</v>
      </c>
      <c r="V43" t="s">
        <v>711</v>
      </c>
      <c r="W43" t="s">
        <v>712</v>
      </c>
      <c r="X43" t="s">
        <v>6761</v>
      </c>
      <c r="Y43" s="19" t="str">
        <f t="shared" si="0"/>
        <v>3</v>
      </c>
      <c r="Z43" s="19" t="str">
        <f>IF(T43="","",IF(AND(T43&lt;&gt;'Tabelas auxiliares'!$B$241,T43&lt;&gt;'Tabelas auxiliares'!$B$242),"FOLHA DE PESSOAL",IF(Y43='Tabelas auxiliares'!$A$242,"CUSTEIO",IF(Y43='Tabelas auxiliares'!$A$241,"INVESTIMENTO","ERRO - VERIFICAR"))))</f>
        <v>CUSTEIO</v>
      </c>
      <c r="AA43" s="12">
        <v>9999</v>
      </c>
      <c r="AC43" s="12">
        <v>9999</v>
      </c>
    </row>
    <row r="44" spans="1:31" x14ac:dyDescent="0.35">
      <c r="A44" t="s">
        <v>611</v>
      </c>
      <c r="B44" s="36" t="s">
        <v>205</v>
      </c>
      <c r="C44" s="36" t="s">
        <v>693</v>
      </c>
      <c r="D44" t="s">
        <v>48</v>
      </c>
      <c r="E44" t="s">
        <v>100</v>
      </c>
      <c r="F44" s="19" t="str">
        <f>IFERROR(VLOOKUP(D44,'Tabelas auxiliares'!$A$3:$B$63,2,FALSE),"")</f>
        <v>PROEC - PRÓ-REITORIA DE EXTENSÃO E CULTURA</v>
      </c>
      <c r="G44" s="19" t="str">
        <f>IFERROR(VLOOKUP($B44,'Tabelas auxiliares'!$A$67:$C$104,2,FALSE),"")</f>
        <v>ASSISTÊNCIA - EXTENSÃO</v>
      </c>
      <c r="H44" s="19" t="str">
        <f>IFERROR(VLOOKUP($B44,'Tabelas auxiliares'!$A$67:$C$104,3,FALSE),"")</f>
        <v xml:space="preserve">BOLSAS DE EXTENSAO / TAXA DE INSCRICAO DE EVENTOS / AUXILIO PARA EVENTO </v>
      </c>
      <c r="I44" t="s">
        <v>6762</v>
      </c>
      <c r="J44" t="s">
        <v>6763</v>
      </c>
      <c r="K44" t="s">
        <v>6764</v>
      </c>
      <c r="L44" t="s">
        <v>6765</v>
      </c>
      <c r="M44" t="s">
        <v>622</v>
      </c>
      <c r="N44" t="s">
        <v>633</v>
      </c>
      <c r="O44" t="s">
        <v>629</v>
      </c>
      <c r="P44" t="s">
        <v>634</v>
      </c>
      <c r="Q44" t="s">
        <v>621</v>
      </c>
      <c r="R44" t="s">
        <v>622</v>
      </c>
      <c r="S44" t="s">
        <v>623</v>
      </c>
      <c r="T44" t="s">
        <v>145</v>
      </c>
      <c r="U44" t="s">
        <v>655</v>
      </c>
      <c r="V44" t="s">
        <v>711</v>
      </c>
      <c r="W44" t="s">
        <v>712</v>
      </c>
      <c r="X44" t="s">
        <v>6766</v>
      </c>
      <c r="Y44" s="19" t="str">
        <f t="shared" si="0"/>
        <v>3</v>
      </c>
      <c r="Z44" s="19" t="str">
        <f>IF(T44="","",IF(AND(T44&lt;&gt;'Tabelas auxiliares'!$B$241,T44&lt;&gt;'Tabelas auxiliares'!$B$242),"FOLHA DE PESSOAL",IF(Y44='Tabelas auxiliares'!$A$242,"CUSTEIO",IF(Y44='Tabelas auxiliares'!$A$241,"INVESTIMENTO","ERRO - VERIFICAR"))))</f>
        <v>CUSTEIO</v>
      </c>
      <c r="AA44" s="12">
        <v>2100</v>
      </c>
      <c r="AC44" s="12">
        <v>2100</v>
      </c>
    </row>
    <row r="45" spans="1:31" x14ac:dyDescent="0.35">
      <c r="A45" t="s">
        <v>611</v>
      </c>
      <c r="B45" s="36" t="s">
        <v>205</v>
      </c>
      <c r="C45" s="36" t="s">
        <v>693</v>
      </c>
      <c r="D45" t="s">
        <v>48</v>
      </c>
      <c r="E45" t="s">
        <v>100</v>
      </c>
      <c r="F45" s="19" t="str">
        <f>IFERROR(VLOOKUP(D45,'Tabelas auxiliares'!$A$3:$B$63,2,FALSE),"")</f>
        <v>PROEC - PRÓ-REITORIA DE EXTENSÃO E CULTURA</v>
      </c>
      <c r="G45" s="19" t="str">
        <f>IFERROR(VLOOKUP($B45,'Tabelas auxiliares'!$A$67:$C$104,2,FALSE),"")</f>
        <v>ASSISTÊNCIA - EXTENSÃO</v>
      </c>
      <c r="H45" s="19" t="str">
        <f>IFERROR(VLOOKUP($B45,'Tabelas auxiliares'!$A$67:$C$104,3,FALSE),"")</f>
        <v xml:space="preserve">BOLSAS DE EXTENSAO / TAXA DE INSCRICAO DE EVENTOS / AUXILIO PARA EVENTO </v>
      </c>
      <c r="I45" t="s">
        <v>6767</v>
      </c>
      <c r="J45" t="s">
        <v>6768</v>
      </c>
      <c r="K45" t="s">
        <v>6769</v>
      </c>
      <c r="L45" t="s">
        <v>6770</v>
      </c>
      <c r="M45" t="s">
        <v>622</v>
      </c>
      <c r="N45" t="s">
        <v>633</v>
      </c>
      <c r="O45" t="s">
        <v>629</v>
      </c>
      <c r="P45" t="s">
        <v>634</v>
      </c>
      <c r="Q45" t="s">
        <v>621</v>
      </c>
      <c r="R45" t="s">
        <v>622</v>
      </c>
      <c r="S45" t="s">
        <v>623</v>
      </c>
      <c r="T45" t="s">
        <v>145</v>
      </c>
      <c r="U45" t="s">
        <v>655</v>
      </c>
      <c r="V45" t="s">
        <v>711</v>
      </c>
      <c r="W45" t="s">
        <v>712</v>
      </c>
      <c r="X45" t="s">
        <v>6771</v>
      </c>
      <c r="Y45" s="19" t="str">
        <f t="shared" si="0"/>
        <v>3</v>
      </c>
      <c r="Z45" s="19" t="str">
        <f>IF(T45="","",IF(AND(T45&lt;&gt;'Tabelas auxiliares'!$B$241,T45&lt;&gt;'Tabelas auxiliares'!$B$242),"FOLHA DE PESSOAL",IF(Y45='Tabelas auxiliares'!$A$242,"CUSTEIO",IF(Y45='Tabelas auxiliares'!$A$241,"INVESTIMENTO","ERRO - VERIFICAR"))))</f>
        <v>CUSTEIO</v>
      </c>
      <c r="AA45" s="12">
        <v>6300</v>
      </c>
      <c r="AE45" s="12">
        <v>6300</v>
      </c>
    </row>
    <row r="46" spans="1:31" x14ac:dyDescent="0.35">
      <c r="A46" t="s">
        <v>611</v>
      </c>
      <c r="B46" s="36" t="s">
        <v>206</v>
      </c>
      <c r="C46" s="36" t="s">
        <v>690</v>
      </c>
      <c r="D46" t="s">
        <v>46</v>
      </c>
      <c r="E46" t="s">
        <v>100</v>
      </c>
      <c r="F46" s="19" t="str">
        <f>IFERROR(VLOOKUP(D46,'Tabelas auxiliares'!$A$3:$B$63,2,FALSE),"")</f>
        <v>PROGRAD - PRÓ-REITORIA DE GRADUAÇÃO</v>
      </c>
      <c r="G46" s="19" t="str">
        <f>IFERROR(VLOOKUP($B46,'Tabelas auxiliares'!$A$67:$C$104,2,FALSE),"")</f>
        <v>ASSISTÊNCIA - GRADUAÇÃO</v>
      </c>
      <c r="H46" s="19" t="str">
        <f>IFERROR(VLOOKUP($B46,'Tabelas auxiliares'!$A$67:$C$104,3,FALSE),"")</f>
        <v>MONITORIA ACADEMICA DA GRADUACAO / MONITORIA SEMIPRESENCIAL / AUXILIO PARA EVENTOS ESTUDANTIS / AUXILIO PARA ATIVIDADE EXTRASSALA / AUXILIO ACESSIBILIDADE / MONITORIA INCLUSIVA</v>
      </c>
      <c r="I46" t="s">
        <v>6772</v>
      </c>
      <c r="J46" t="s">
        <v>6773</v>
      </c>
      <c r="K46" t="s">
        <v>6774</v>
      </c>
      <c r="L46" t="s">
        <v>6775</v>
      </c>
      <c r="M46" t="s">
        <v>622</v>
      </c>
      <c r="N46" t="s">
        <v>628</v>
      </c>
      <c r="O46" t="s">
        <v>629</v>
      </c>
      <c r="P46" t="s">
        <v>5349</v>
      </c>
      <c r="Q46" t="s">
        <v>621</v>
      </c>
      <c r="R46" t="s">
        <v>622</v>
      </c>
      <c r="S46" t="s">
        <v>623</v>
      </c>
      <c r="T46" t="s">
        <v>145</v>
      </c>
      <c r="U46" t="s">
        <v>6702</v>
      </c>
      <c r="V46" t="s">
        <v>711</v>
      </c>
      <c r="W46" t="s">
        <v>712</v>
      </c>
      <c r="X46" t="s">
        <v>6776</v>
      </c>
      <c r="Y46" s="19" t="str">
        <f t="shared" si="0"/>
        <v>3</v>
      </c>
      <c r="Z46" s="19" t="str">
        <f>IF(T46="","",IF(AND(T46&lt;&gt;'Tabelas auxiliares'!$B$241,T46&lt;&gt;'Tabelas auxiliares'!$B$242),"FOLHA DE PESSOAL",IF(Y46='Tabelas auxiliares'!$A$242,"CUSTEIO",IF(Y46='Tabelas auxiliares'!$A$241,"INVESTIMENTO","ERRO - VERIFICAR"))))</f>
        <v>CUSTEIO</v>
      </c>
      <c r="AA46" s="12">
        <v>7700</v>
      </c>
      <c r="AC46" s="12">
        <v>7700</v>
      </c>
    </row>
    <row r="47" spans="1:31" x14ac:dyDescent="0.35">
      <c r="A47" t="s">
        <v>611</v>
      </c>
      <c r="B47" s="36" t="s">
        <v>206</v>
      </c>
      <c r="C47" s="36" t="s">
        <v>690</v>
      </c>
      <c r="D47" t="s">
        <v>46</v>
      </c>
      <c r="E47" t="s">
        <v>100</v>
      </c>
      <c r="F47" s="19" t="str">
        <f>IFERROR(VLOOKUP(D47,'Tabelas auxiliares'!$A$3:$B$63,2,FALSE),"")</f>
        <v>PROGRAD - PRÓ-REITORIA DE GRADUAÇÃO</v>
      </c>
      <c r="G47" s="19" t="str">
        <f>IFERROR(VLOOKUP($B47,'Tabelas auxiliares'!$A$67:$C$104,2,FALSE),"")</f>
        <v>ASSISTÊNCIA - GRADUAÇÃO</v>
      </c>
      <c r="H47" s="19" t="str">
        <f>IFERROR(VLOOKUP($B47,'Tabelas auxiliares'!$A$67:$C$104,3,FALSE),"")</f>
        <v>MONITORIA ACADEMICA DA GRADUACAO / MONITORIA SEMIPRESENCIAL / AUXILIO PARA EVENTOS ESTUDANTIS / AUXILIO PARA ATIVIDADE EXTRASSALA / AUXILIO ACESSIBILIDADE / MONITORIA INCLUSIVA</v>
      </c>
      <c r="I47" t="s">
        <v>6777</v>
      </c>
      <c r="J47" t="s">
        <v>6778</v>
      </c>
      <c r="K47" t="s">
        <v>6779</v>
      </c>
      <c r="L47" t="s">
        <v>6780</v>
      </c>
      <c r="M47" t="s">
        <v>622</v>
      </c>
      <c r="N47" t="s">
        <v>628</v>
      </c>
      <c r="O47" t="s">
        <v>629</v>
      </c>
      <c r="P47" t="s">
        <v>630</v>
      </c>
      <c r="Q47" t="s">
        <v>621</v>
      </c>
      <c r="R47" t="s">
        <v>622</v>
      </c>
      <c r="S47" t="s">
        <v>623</v>
      </c>
      <c r="T47" t="s">
        <v>145</v>
      </c>
      <c r="U47" t="s">
        <v>645</v>
      </c>
      <c r="V47" t="s">
        <v>711</v>
      </c>
      <c r="W47" t="s">
        <v>712</v>
      </c>
      <c r="X47" t="s">
        <v>6781</v>
      </c>
      <c r="Y47" s="19" t="str">
        <f t="shared" si="0"/>
        <v>3</v>
      </c>
      <c r="Z47" s="19" t="str">
        <f>IF(T47="","",IF(AND(T47&lt;&gt;'Tabelas auxiliares'!$B$241,T47&lt;&gt;'Tabelas auxiliares'!$B$242),"FOLHA DE PESSOAL",IF(Y47='Tabelas auxiliares'!$A$242,"CUSTEIO",IF(Y47='Tabelas auxiliares'!$A$241,"INVESTIMENTO","ERRO - VERIFICAR"))))</f>
        <v>CUSTEIO</v>
      </c>
      <c r="AA47" s="12">
        <v>43400</v>
      </c>
      <c r="AC47" s="12">
        <v>43400</v>
      </c>
    </row>
    <row r="48" spans="1:31" x14ac:dyDescent="0.35">
      <c r="A48" t="s">
        <v>611</v>
      </c>
      <c r="B48" s="36" t="s">
        <v>206</v>
      </c>
      <c r="C48" s="36" t="s">
        <v>690</v>
      </c>
      <c r="D48" t="s">
        <v>46</v>
      </c>
      <c r="E48" t="s">
        <v>100</v>
      </c>
      <c r="F48" s="19" t="str">
        <f>IFERROR(VLOOKUP(D48,'Tabelas auxiliares'!$A$3:$B$63,2,FALSE),"")</f>
        <v>PROGRAD - PRÓ-REITORIA DE GRADUAÇÃO</v>
      </c>
      <c r="G48" s="19" t="str">
        <f>IFERROR(VLOOKUP($B48,'Tabelas auxiliares'!$A$67:$C$104,2,FALSE),"")</f>
        <v>ASSISTÊNCIA - GRADUAÇÃO</v>
      </c>
      <c r="H48" s="19" t="str">
        <f>IFERROR(VLOOKUP($B48,'Tabelas auxiliares'!$A$67:$C$104,3,FALSE),"")</f>
        <v>MONITORIA ACADEMICA DA GRADUACAO / MONITORIA SEMIPRESENCIAL / AUXILIO PARA EVENTOS ESTUDANTIS / AUXILIO PARA ATIVIDADE EXTRASSALA / AUXILIO ACESSIBILIDADE / MONITORIA INCLUSIVA</v>
      </c>
      <c r="I48" t="s">
        <v>6782</v>
      </c>
      <c r="J48" t="s">
        <v>6783</v>
      </c>
      <c r="K48" t="s">
        <v>6784</v>
      </c>
      <c r="L48" t="s">
        <v>6785</v>
      </c>
      <c r="M48" t="s">
        <v>622</v>
      </c>
      <c r="N48" t="s">
        <v>628</v>
      </c>
      <c r="O48" t="s">
        <v>629</v>
      </c>
      <c r="P48" t="s">
        <v>630</v>
      </c>
      <c r="Q48" t="s">
        <v>621</v>
      </c>
      <c r="R48" t="s">
        <v>622</v>
      </c>
      <c r="S48" t="s">
        <v>623</v>
      </c>
      <c r="T48" t="s">
        <v>145</v>
      </c>
      <c r="U48" t="s">
        <v>645</v>
      </c>
      <c r="V48" t="s">
        <v>711</v>
      </c>
      <c r="W48" t="s">
        <v>712</v>
      </c>
      <c r="X48" t="s">
        <v>6786</v>
      </c>
      <c r="Y48" s="19" t="str">
        <f t="shared" si="0"/>
        <v>3</v>
      </c>
      <c r="Z48" s="19" t="str">
        <f>IF(T48="","",IF(AND(T48&lt;&gt;'Tabelas auxiliares'!$B$241,T48&lt;&gt;'Tabelas auxiliares'!$B$242),"FOLHA DE PESSOAL",IF(Y48='Tabelas auxiliares'!$A$242,"CUSTEIO",IF(Y48='Tabelas auxiliares'!$A$241,"INVESTIMENTO","ERRO - VERIFICAR"))))</f>
        <v>CUSTEIO</v>
      </c>
      <c r="AA48" s="12">
        <v>700</v>
      </c>
      <c r="AC48" s="12">
        <v>700</v>
      </c>
    </row>
    <row r="49" spans="1:32" x14ac:dyDescent="0.35">
      <c r="A49" t="s">
        <v>611</v>
      </c>
      <c r="B49" s="36" t="s">
        <v>206</v>
      </c>
      <c r="C49" s="36" t="s">
        <v>690</v>
      </c>
      <c r="D49" t="s">
        <v>46</v>
      </c>
      <c r="E49" t="s">
        <v>100</v>
      </c>
      <c r="F49" s="19" t="str">
        <f>IFERROR(VLOOKUP(D49,'Tabelas auxiliares'!$A$3:$B$63,2,FALSE),"")</f>
        <v>PROGRAD - PRÓ-REITORIA DE GRADUAÇÃO</v>
      </c>
      <c r="G49" s="19" t="str">
        <f>IFERROR(VLOOKUP($B49,'Tabelas auxiliares'!$A$67:$C$104,2,FALSE),"")</f>
        <v>ASSISTÊNCIA - GRADUAÇÃO</v>
      </c>
      <c r="H49" s="19" t="str">
        <f>IFERROR(VLOOKUP($B49,'Tabelas auxiliares'!$A$67:$C$104,3,FALSE),"")</f>
        <v>MONITORIA ACADEMICA DA GRADUACAO / MONITORIA SEMIPRESENCIAL / AUXILIO PARA EVENTOS ESTUDANTIS / AUXILIO PARA ATIVIDADE EXTRASSALA / AUXILIO ACESSIBILIDADE / MONITORIA INCLUSIVA</v>
      </c>
      <c r="I49" t="s">
        <v>6787</v>
      </c>
      <c r="J49" t="s">
        <v>6636</v>
      </c>
      <c r="K49" t="s">
        <v>6788</v>
      </c>
      <c r="L49" t="s">
        <v>6638</v>
      </c>
      <c r="M49" t="s">
        <v>622</v>
      </c>
      <c r="N49" t="s">
        <v>628</v>
      </c>
      <c r="O49" t="s">
        <v>629</v>
      </c>
      <c r="P49" t="s">
        <v>630</v>
      </c>
      <c r="Q49" t="s">
        <v>621</v>
      </c>
      <c r="R49" t="s">
        <v>622</v>
      </c>
      <c r="S49" t="s">
        <v>623</v>
      </c>
      <c r="T49" t="s">
        <v>145</v>
      </c>
      <c r="U49" t="s">
        <v>645</v>
      </c>
      <c r="V49" t="s">
        <v>711</v>
      </c>
      <c r="W49" t="s">
        <v>712</v>
      </c>
      <c r="X49" t="s">
        <v>6789</v>
      </c>
      <c r="Y49" s="19" t="str">
        <f t="shared" si="0"/>
        <v>3</v>
      </c>
      <c r="Z49" s="19" t="str">
        <f>IF(T49="","",IF(AND(T49&lt;&gt;'Tabelas auxiliares'!$B$241,T49&lt;&gt;'Tabelas auxiliares'!$B$242),"FOLHA DE PESSOAL",IF(Y49='Tabelas auxiliares'!$A$242,"CUSTEIO",IF(Y49='Tabelas auxiliares'!$A$241,"INVESTIMENTO","ERRO - VERIFICAR"))))</f>
        <v>CUSTEIO</v>
      </c>
      <c r="AA49" s="12">
        <v>700</v>
      </c>
      <c r="AE49" s="12">
        <v>700</v>
      </c>
    </row>
    <row r="50" spans="1:32" x14ac:dyDescent="0.35">
      <c r="A50" t="s">
        <v>611</v>
      </c>
      <c r="B50" s="36" t="s">
        <v>206</v>
      </c>
      <c r="C50" s="36" t="s">
        <v>690</v>
      </c>
      <c r="D50" t="s">
        <v>46</v>
      </c>
      <c r="E50" t="s">
        <v>100</v>
      </c>
      <c r="F50" s="19" t="str">
        <f>IFERROR(VLOOKUP(D50,'Tabelas auxiliares'!$A$3:$B$63,2,FALSE),"")</f>
        <v>PROGRAD - PRÓ-REITORIA DE GRADUAÇÃO</v>
      </c>
      <c r="G50" s="19" t="str">
        <f>IFERROR(VLOOKUP($B50,'Tabelas auxiliares'!$A$67:$C$104,2,FALSE),"")</f>
        <v>ASSISTÊNCIA - GRADUAÇÃO</v>
      </c>
      <c r="H50" s="19" t="str">
        <f>IFERROR(VLOOKUP($B50,'Tabelas auxiliares'!$A$67:$C$104,3,FALSE),"")</f>
        <v>MONITORIA ACADEMICA DA GRADUACAO / MONITORIA SEMIPRESENCIAL / AUXILIO PARA EVENTOS ESTUDANTIS / AUXILIO PARA ATIVIDADE EXTRASSALA / AUXILIO ACESSIBILIDADE / MONITORIA INCLUSIVA</v>
      </c>
      <c r="I50" t="s">
        <v>6632</v>
      </c>
      <c r="J50" t="s">
        <v>957</v>
      </c>
      <c r="K50" t="s">
        <v>6790</v>
      </c>
      <c r="L50" t="s">
        <v>959</v>
      </c>
      <c r="M50" t="s">
        <v>622</v>
      </c>
      <c r="N50" t="s">
        <v>633</v>
      </c>
      <c r="O50" t="s">
        <v>629</v>
      </c>
      <c r="P50" t="s">
        <v>634</v>
      </c>
      <c r="Q50" t="s">
        <v>621</v>
      </c>
      <c r="R50" t="s">
        <v>622</v>
      </c>
      <c r="S50" t="s">
        <v>6731</v>
      </c>
      <c r="T50" t="s">
        <v>145</v>
      </c>
      <c r="U50" t="s">
        <v>655</v>
      </c>
      <c r="V50" t="s">
        <v>711</v>
      </c>
      <c r="W50" t="s">
        <v>712</v>
      </c>
      <c r="X50" t="s">
        <v>6791</v>
      </c>
      <c r="Y50" s="19" t="str">
        <f t="shared" si="0"/>
        <v>3</v>
      </c>
      <c r="Z50" s="19" t="str">
        <f>IF(T50="","",IF(AND(T50&lt;&gt;'Tabelas auxiliares'!$B$241,T50&lt;&gt;'Tabelas auxiliares'!$B$242),"FOLHA DE PESSOAL",IF(Y50='Tabelas auxiliares'!$A$242,"CUSTEIO",IF(Y50='Tabelas auxiliares'!$A$241,"INVESTIMENTO","ERRO - VERIFICAR"))))</f>
        <v>CUSTEIO</v>
      </c>
      <c r="AA50" s="12">
        <v>5600</v>
      </c>
      <c r="AC50" s="12">
        <v>2100</v>
      </c>
      <c r="AE50" s="12">
        <v>3500</v>
      </c>
    </row>
    <row r="51" spans="1:32" x14ac:dyDescent="0.35">
      <c r="A51" t="s">
        <v>611</v>
      </c>
      <c r="B51" s="36" t="s">
        <v>206</v>
      </c>
      <c r="C51" s="36" t="s">
        <v>690</v>
      </c>
      <c r="D51" t="s">
        <v>46</v>
      </c>
      <c r="E51" t="s">
        <v>100</v>
      </c>
      <c r="F51" s="19" t="str">
        <f>IFERROR(VLOOKUP(D51,'Tabelas auxiliares'!$A$3:$B$63,2,FALSE),"")</f>
        <v>PROGRAD - PRÓ-REITORIA DE GRADUAÇÃO</v>
      </c>
      <c r="G51" s="19" t="str">
        <f>IFERROR(VLOOKUP($B51,'Tabelas auxiliares'!$A$67:$C$104,2,FALSE),"")</f>
        <v>ASSISTÊNCIA - GRADUAÇÃO</v>
      </c>
      <c r="H51" s="19" t="str">
        <f>IFERROR(VLOOKUP($B51,'Tabelas auxiliares'!$A$67:$C$104,3,FALSE),"")</f>
        <v>MONITORIA ACADEMICA DA GRADUACAO / MONITORIA SEMIPRESENCIAL / AUXILIO PARA EVENTOS ESTUDANTIS / AUXILIO PARA ATIVIDADE EXTRASSALA / AUXILIO ACESSIBILIDADE / MONITORIA INCLUSIVA</v>
      </c>
      <c r="I51" t="s">
        <v>6632</v>
      </c>
      <c r="J51" t="s">
        <v>957</v>
      </c>
      <c r="K51" t="s">
        <v>6792</v>
      </c>
      <c r="L51" t="s">
        <v>959</v>
      </c>
      <c r="M51" t="s">
        <v>622</v>
      </c>
      <c r="N51" t="s">
        <v>633</v>
      </c>
      <c r="O51" t="s">
        <v>629</v>
      </c>
      <c r="P51" t="s">
        <v>634</v>
      </c>
      <c r="Q51" t="s">
        <v>621</v>
      </c>
      <c r="R51" t="s">
        <v>622</v>
      </c>
      <c r="S51" t="s">
        <v>623</v>
      </c>
      <c r="T51" t="s">
        <v>145</v>
      </c>
      <c r="U51" t="s">
        <v>655</v>
      </c>
      <c r="V51" t="s">
        <v>711</v>
      </c>
      <c r="W51" t="s">
        <v>712</v>
      </c>
      <c r="X51" t="s">
        <v>6793</v>
      </c>
      <c r="Y51" s="19" t="str">
        <f t="shared" si="0"/>
        <v>3</v>
      </c>
      <c r="Z51" s="19" t="str">
        <f>IF(T51="","",IF(AND(T51&lt;&gt;'Tabelas auxiliares'!$B$241,T51&lt;&gt;'Tabelas auxiliares'!$B$242),"FOLHA DE PESSOAL",IF(Y51='Tabelas auxiliares'!$A$242,"CUSTEIO",IF(Y51='Tabelas auxiliares'!$A$241,"INVESTIMENTO","ERRO - VERIFICAR"))))</f>
        <v>CUSTEIO</v>
      </c>
      <c r="AA51" s="12">
        <v>9800</v>
      </c>
      <c r="AE51" s="12">
        <v>9800</v>
      </c>
    </row>
    <row r="52" spans="1:32" x14ac:dyDescent="0.35">
      <c r="A52" t="s">
        <v>611</v>
      </c>
      <c r="B52" s="36" t="s">
        <v>207</v>
      </c>
      <c r="C52" s="36" t="s">
        <v>696</v>
      </c>
      <c r="D52" t="s">
        <v>66</v>
      </c>
      <c r="E52" t="s">
        <v>100</v>
      </c>
      <c r="F52" s="19" t="str">
        <f>IFERROR(VLOOKUP(D52,'Tabelas auxiliares'!$A$3:$B$63,2,FALSE),"")</f>
        <v>PROPG - PRÓ-REITORIA DE PÓS-GRADUAÇÃO</v>
      </c>
      <c r="G52" s="19" t="str">
        <f>IFERROR(VLOOKUP($B52,'Tabelas auxiliares'!$A$67:$C$104,2,FALSE),"")</f>
        <v>ASSISTÊNCIA - PÓS-GRADUAÇÃO</v>
      </c>
      <c r="H52" s="19" t="str">
        <f>IFERROR(VLOOKUP($B52,'Tabelas auxiliares'!$A$67:$C$104,3,FALSE),"")</f>
        <v>BOLSAS DE MESTRADO E DOUTORADO / PARTICIPACAO EM EVENTO CIENTIFICO / IMPRESSAO E POSTAGEM DE DISSERTACOES DE MESTRADO / IMPRESSAO E POSTAGEM DE TESES DE DOUTORADO</v>
      </c>
      <c r="I52" t="s">
        <v>6649</v>
      </c>
      <c r="J52" t="s">
        <v>1010</v>
      </c>
      <c r="K52" t="s">
        <v>6794</v>
      </c>
      <c r="L52" t="s">
        <v>1012</v>
      </c>
      <c r="M52" t="s">
        <v>622</v>
      </c>
      <c r="N52" t="s">
        <v>633</v>
      </c>
      <c r="O52" t="s">
        <v>636</v>
      </c>
      <c r="P52" t="s">
        <v>673</v>
      </c>
      <c r="Q52" t="s">
        <v>621</v>
      </c>
      <c r="R52" t="s">
        <v>622</v>
      </c>
      <c r="S52" t="s">
        <v>623</v>
      </c>
      <c r="T52" t="s">
        <v>145</v>
      </c>
      <c r="U52" t="s">
        <v>674</v>
      </c>
      <c r="V52" t="s">
        <v>711</v>
      </c>
      <c r="W52" t="s">
        <v>712</v>
      </c>
      <c r="X52" t="s">
        <v>6795</v>
      </c>
      <c r="Y52" s="19" t="str">
        <f t="shared" si="0"/>
        <v>3</v>
      </c>
      <c r="Z52" s="19" t="str">
        <f>IF(T52="","",IF(AND(T52&lt;&gt;'Tabelas auxiliares'!$B$241,T52&lt;&gt;'Tabelas auxiliares'!$B$242),"FOLHA DE PESSOAL",IF(Y52='Tabelas auxiliares'!$A$242,"CUSTEIO",IF(Y52='Tabelas auxiliares'!$A$241,"INVESTIMENTO","ERRO - VERIFICAR"))))</f>
        <v>CUSTEIO</v>
      </c>
      <c r="AA52" s="12">
        <v>29400</v>
      </c>
      <c r="AC52" s="12">
        <v>29400</v>
      </c>
    </row>
    <row r="53" spans="1:32" x14ac:dyDescent="0.35">
      <c r="A53" t="s">
        <v>611</v>
      </c>
      <c r="B53" s="36" t="s">
        <v>207</v>
      </c>
      <c r="C53" s="36" t="s">
        <v>696</v>
      </c>
      <c r="D53" t="s">
        <v>66</v>
      </c>
      <c r="E53" t="s">
        <v>100</v>
      </c>
      <c r="F53" s="19" t="str">
        <f>IFERROR(VLOOKUP(D53,'Tabelas auxiliares'!$A$3:$B$63,2,FALSE),"")</f>
        <v>PROPG - PRÓ-REITORIA DE PÓS-GRADUAÇÃO</v>
      </c>
      <c r="G53" s="19" t="str">
        <f>IFERROR(VLOOKUP($B53,'Tabelas auxiliares'!$A$67:$C$104,2,FALSE),"")</f>
        <v>ASSISTÊNCIA - PÓS-GRADUAÇÃO</v>
      </c>
      <c r="H53" s="19" t="str">
        <f>IFERROR(VLOOKUP($B53,'Tabelas auxiliares'!$A$67:$C$104,3,FALSE),"")</f>
        <v>BOLSAS DE MESTRADO E DOUTORADO / PARTICIPACAO EM EVENTO CIENTIFICO / IMPRESSAO E POSTAGEM DE DISSERTACOES DE MESTRADO / IMPRESSAO E POSTAGEM DE TESES DE DOUTORADO</v>
      </c>
      <c r="I53" t="s">
        <v>6796</v>
      </c>
      <c r="J53" t="s">
        <v>1010</v>
      </c>
      <c r="K53" t="s">
        <v>6797</v>
      </c>
      <c r="L53" t="s">
        <v>1012</v>
      </c>
      <c r="M53" t="s">
        <v>622</v>
      </c>
      <c r="N53" t="s">
        <v>628</v>
      </c>
      <c r="O53" t="s">
        <v>629</v>
      </c>
      <c r="P53" t="s">
        <v>630</v>
      </c>
      <c r="Q53" t="s">
        <v>621</v>
      </c>
      <c r="R53" t="s">
        <v>622</v>
      </c>
      <c r="S53" t="s">
        <v>623</v>
      </c>
      <c r="T53" t="s">
        <v>145</v>
      </c>
      <c r="U53" t="s">
        <v>645</v>
      </c>
      <c r="V53" t="s">
        <v>711</v>
      </c>
      <c r="W53" t="s">
        <v>712</v>
      </c>
      <c r="X53" t="s">
        <v>6798</v>
      </c>
      <c r="Y53" s="19" t="str">
        <f t="shared" si="0"/>
        <v>3</v>
      </c>
      <c r="Z53" s="19" t="str">
        <f>IF(T53="","",IF(AND(T53&lt;&gt;'Tabelas auxiliares'!$B$241,T53&lt;&gt;'Tabelas auxiliares'!$B$242),"FOLHA DE PESSOAL",IF(Y53='Tabelas auxiliares'!$A$242,"CUSTEIO",IF(Y53='Tabelas auxiliares'!$A$241,"INVESTIMENTO","ERRO - VERIFICAR"))))</f>
        <v>CUSTEIO</v>
      </c>
      <c r="AA53" s="12">
        <v>31500</v>
      </c>
      <c r="AE53" s="12">
        <v>31500</v>
      </c>
    </row>
    <row r="54" spans="1:32" x14ac:dyDescent="0.35">
      <c r="A54" t="s">
        <v>611</v>
      </c>
      <c r="B54" s="36" t="s">
        <v>207</v>
      </c>
      <c r="C54" s="36" t="s">
        <v>696</v>
      </c>
      <c r="D54" t="s">
        <v>66</v>
      </c>
      <c r="E54" t="s">
        <v>100</v>
      </c>
      <c r="F54" s="19" t="str">
        <f>IFERROR(VLOOKUP(D54,'Tabelas auxiliares'!$A$3:$B$63,2,FALSE),"")</f>
        <v>PROPG - PRÓ-REITORIA DE PÓS-GRADUAÇÃO</v>
      </c>
      <c r="G54" s="19" t="str">
        <f>IFERROR(VLOOKUP($B54,'Tabelas auxiliares'!$A$67:$C$104,2,FALSE),"")</f>
        <v>ASSISTÊNCIA - PÓS-GRADUAÇÃO</v>
      </c>
      <c r="H54" s="19" t="str">
        <f>IFERROR(VLOOKUP($B54,'Tabelas auxiliares'!$A$67:$C$104,3,FALSE),"")</f>
        <v>BOLSAS DE MESTRADO E DOUTORADO / PARTICIPACAO EM EVENTO CIENTIFICO / IMPRESSAO E POSTAGEM DE DISSERTACOES DE MESTRADO / IMPRESSAO E POSTAGEM DE TESES DE DOUTORADO</v>
      </c>
      <c r="I54" t="s">
        <v>6749</v>
      </c>
      <c r="J54" t="s">
        <v>1010</v>
      </c>
      <c r="K54" t="s">
        <v>6799</v>
      </c>
      <c r="L54" t="s">
        <v>1012</v>
      </c>
      <c r="M54" t="s">
        <v>622</v>
      </c>
      <c r="N54" t="s">
        <v>628</v>
      </c>
      <c r="O54" t="s">
        <v>629</v>
      </c>
      <c r="P54" t="s">
        <v>630</v>
      </c>
      <c r="Q54" t="s">
        <v>621</v>
      </c>
      <c r="R54" t="s">
        <v>622</v>
      </c>
      <c r="S54" t="s">
        <v>1038</v>
      </c>
      <c r="T54" t="s">
        <v>145</v>
      </c>
      <c r="U54" t="s">
        <v>645</v>
      </c>
      <c r="V54" t="s">
        <v>711</v>
      </c>
      <c r="W54" t="s">
        <v>712</v>
      </c>
      <c r="X54" t="s">
        <v>6800</v>
      </c>
      <c r="Y54" s="19" t="str">
        <f t="shared" si="0"/>
        <v>3</v>
      </c>
      <c r="Z54" s="19" t="str">
        <f>IF(T54="","",IF(AND(T54&lt;&gt;'Tabelas auxiliares'!$B$241,T54&lt;&gt;'Tabelas auxiliares'!$B$242),"FOLHA DE PESSOAL",IF(Y54='Tabelas auxiliares'!$A$242,"CUSTEIO",IF(Y54='Tabelas auxiliares'!$A$241,"INVESTIMENTO","ERRO - VERIFICAR"))))</f>
        <v>CUSTEIO</v>
      </c>
      <c r="AA54" s="12">
        <v>147000</v>
      </c>
      <c r="AE54" s="12">
        <v>147000</v>
      </c>
    </row>
    <row r="55" spans="1:32" x14ac:dyDescent="0.35">
      <c r="A55" t="s">
        <v>611</v>
      </c>
      <c r="B55" s="36" t="s">
        <v>207</v>
      </c>
      <c r="C55" s="36" t="s">
        <v>697</v>
      </c>
      <c r="D55" t="s">
        <v>66</v>
      </c>
      <c r="E55" t="s">
        <v>100</v>
      </c>
      <c r="F55" s="19" t="str">
        <f>IFERROR(VLOOKUP(D55,'Tabelas auxiliares'!$A$3:$B$63,2,FALSE),"")</f>
        <v>PROPG - PRÓ-REITORIA DE PÓS-GRADUAÇÃO</v>
      </c>
      <c r="G55" s="19" t="str">
        <f>IFERROR(VLOOKUP($B55,'Tabelas auxiliares'!$A$67:$C$104,2,FALSE),"")</f>
        <v>ASSISTÊNCIA - PÓS-GRADUAÇÃO</v>
      </c>
      <c r="H55" s="19" t="str">
        <f>IFERROR(VLOOKUP($B55,'Tabelas auxiliares'!$A$67:$C$104,3,FALSE),"")</f>
        <v>BOLSAS DE MESTRADO E DOUTORADO / PARTICIPACAO EM EVENTO CIENTIFICO / IMPRESSAO E POSTAGEM DE DISSERTACOES DE MESTRADO / IMPRESSAO E POSTAGEM DE TESES DE DOUTORADO</v>
      </c>
      <c r="I55" t="s">
        <v>6801</v>
      </c>
      <c r="J55" t="s">
        <v>1010</v>
      </c>
      <c r="K55" t="s">
        <v>6802</v>
      </c>
      <c r="L55" t="s">
        <v>1012</v>
      </c>
      <c r="M55" t="s">
        <v>622</v>
      </c>
      <c r="N55" t="s">
        <v>628</v>
      </c>
      <c r="O55" t="s">
        <v>629</v>
      </c>
      <c r="P55" t="s">
        <v>5349</v>
      </c>
      <c r="Q55" t="s">
        <v>621</v>
      </c>
      <c r="R55" t="s">
        <v>622</v>
      </c>
      <c r="S55" t="s">
        <v>623</v>
      </c>
      <c r="T55" t="s">
        <v>145</v>
      </c>
      <c r="U55" t="s">
        <v>6702</v>
      </c>
      <c r="V55" t="s">
        <v>711</v>
      </c>
      <c r="W55" t="s">
        <v>712</v>
      </c>
      <c r="X55" t="s">
        <v>6803</v>
      </c>
      <c r="Y55" s="19" t="str">
        <f t="shared" si="0"/>
        <v>3</v>
      </c>
      <c r="Z55" s="19" t="str">
        <f>IF(T55="","",IF(AND(T55&lt;&gt;'Tabelas auxiliares'!$B$241,T55&lt;&gt;'Tabelas auxiliares'!$B$242),"FOLHA DE PESSOAL",IF(Y55='Tabelas auxiliares'!$A$242,"CUSTEIO",IF(Y55='Tabelas auxiliares'!$A$241,"INVESTIMENTO","ERRO - VERIFICAR"))))</f>
        <v>CUSTEIO</v>
      </c>
      <c r="AA55" s="12">
        <v>4660</v>
      </c>
    </row>
    <row r="56" spans="1:32" x14ac:dyDescent="0.35">
      <c r="A56" t="s">
        <v>611</v>
      </c>
      <c r="B56" s="36" t="s">
        <v>207</v>
      </c>
      <c r="C56" s="36" t="s">
        <v>697</v>
      </c>
      <c r="D56" t="s">
        <v>66</v>
      </c>
      <c r="E56" t="s">
        <v>100</v>
      </c>
      <c r="F56" s="19" t="str">
        <f>IFERROR(VLOOKUP(D56,'Tabelas auxiliares'!$A$3:$B$63,2,FALSE),"")</f>
        <v>PROPG - PRÓ-REITORIA DE PÓS-GRADUAÇÃO</v>
      </c>
      <c r="G56" s="19" t="str">
        <f>IFERROR(VLOOKUP($B56,'Tabelas auxiliares'!$A$67:$C$104,2,FALSE),"")</f>
        <v>ASSISTÊNCIA - PÓS-GRADUAÇÃO</v>
      </c>
      <c r="H56" s="19" t="str">
        <f>IFERROR(VLOOKUP($B56,'Tabelas auxiliares'!$A$67:$C$104,3,FALSE),"")</f>
        <v>BOLSAS DE MESTRADO E DOUTORADO / PARTICIPACAO EM EVENTO CIENTIFICO / IMPRESSAO E POSTAGEM DE DISSERTACOES DE MESTRADO / IMPRESSAO E POSTAGEM DE TESES DE DOUTORADO</v>
      </c>
      <c r="I56" t="s">
        <v>6804</v>
      </c>
      <c r="J56" t="s">
        <v>1010</v>
      </c>
      <c r="K56" t="s">
        <v>6805</v>
      </c>
      <c r="L56" t="s">
        <v>1012</v>
      </c>
      <c r="M56" t="s">
        <v>622</v>
      </c>
      <c r="N56" t="s">
        <v>628</v>
      </c>
      <c r="O56" t="s">
        <v>629</v>
      </c>
      <c r="P56" t="s">
        <v>5349</v>
      </c>
      <c r="Q56" t="s">
        <v>621</v>
      </c>
      <c r="R56" t="s">
        <v>622</v>
      </c>
      <c r="S56" t="s">
        <v>623</v>
      </c>
      <c r="T56" t="s">
        <v>145</v>
      </c>
      <c r="U56" t="s">
        <v>6702</v>
      </c>
      <c r="V56" t="s">
        <v>711</v>
      </c>
      <c r="W56" t="s">
        <v>712</v>
      </c>
      <c r="X56" t="s">
        <v>6806</v>
      </c>
      <c r="Y56" s="19" t="str">
        <f t="shared" si="0"/>
        <v>3</v>
      </c>
      <c r="Z56" s="19" t="str">
        <f>IF(T56="","",IF(AND(T56&lt;&gt;'Tabelas auxiliares'!$B$241,T56&lt;&gt;'Tabelas auxiliares'!$B$242),"FOLHA DE PESSOAL",IF(Y56='Tabelas auxiliares'!$A$242,"CUSTEIO",IF(Y56='Tabelas auxiliares'!$A$241,"INVESTIMENTO","ERRO - VERIFICAR"))))</f>
        <v>CUSTEIO</v>
      </c>
      <c r="AA56" s="12">
        <v>1000</v>
      </c>
    </row>
    <row r="57" spans="1:32" x14ac:dyDescent="0.35">
      <c r="A57" t="s">
        <v>611</v>
      </c>
      <c r="B57" s="36" t="s">
        <v>207</v>
      </c>
      <c r="C57" s="36" t="s">
        <v>697</v>
      </c>
      <c r="D57" t="s">
        <v>66</v>
      </c>
      <c r="E57" t="s">
        <v>100</v>
      </c>
      <c r="F57" s="19" t="str">
        <f>IFERROR(VLOOKUP(D57,'Tabelas auxiliares'!$A$3:$B$63,2,FALSE),"")</f>
        <v>PROPG - PRÓ-REITORIA DE PÓS-GRADUAÇÃO</v>
      </c>
      <c r="G57" s="19" t="str">
        <f>IFERROR(VLOOKUP($B57,'Tabelas auxiliares'!$A$67:$C$104,2,FALSE),"")</f>
        <v>ASSISTÊNCIA - PÓS-GRADUAÇÃO</v>
      </c>
      <c r="H57" s="19" t="str">
        <f>IFERROR(VLOOKUP($B57,'Tabelas auxiliares'!$A$67:$C$104,3,FALSE),"")</f>
        <v>BOLSAS DE MESTRADO E DOUTORADO / PARTICIPACAO EM EVENTO CIENTIFICO / IMPRESSAO E POSTAGEM DE DISSERTACOES DE MESTRADO / IMPRESSAO E POSTAGEM DE TESES DE DOUTORADO</v>
      </c>
      <c r="I57" t="s">
        <v>6796</v>
      </c>
      <c r="J57" t="s">
        <v>1010</v>
      </c>
      <c r="K57" t="s">
        <v>6807</v>
      </c>
      <c r="L57" t="s">
        <v>6808</v>
      </c>
      <c r="M57" t="s">
        <v>622</v>
      </c>
      <c r="N57" t="s">
        <v>633</v>
      </c>
      <c r="O57" t="s">
        <v>629</v>
      </c>
      <c r="P57" t="s">
        <v>634</v>
      </c>
      <c r="Q57" t="s">
        <v>621</v>
      </c>
      <c r="R57" t="s">
        <v>622</v>
      </c>
      <c r="S57" t="s">
        <v>623</v>
      </c>
      <c r="T57" t="s">
        <v>145</v>
      </c>
      <c r="U57" t="s">
        <v>655</v>
      </c>
      <c r="V57" t="s">
        <v>711</v>
      </c>
      <c r="W57" t="s">
        <v>712</v>
      </c>
      <c r="X57" t="s">
        <v>6809</v>
      </c>
      <c r="Y57" s="19" t="str">
        <f t="shared" si="0"/>
        <v>3</v>
      </c>
      <c r="Z57" s="19" t="str">
        <f>IF(T57="","",IF(AND(T57&lt;&gt;'Tabelas auxiliares'!$B$241,T57&lt;&gt;'Tabelas auxiliares'!$B$242),"FOLHA DE PESSOAL",IF(Y57='Tabelas auxiliares'!$A$242,"CUSTEIO",IF(Y57='Tabelas auxiliares'!$A$241,"INVESTIMENTO","ERRO - VERIFICAR"))))</f>
        <v>CUSTEIO</v>
      </c>
      <c r="AA57" s="12">
        <v>31000</v>
      </c>
      <c r="AE57" s="12">
        <v>31000</v>
      </c>
    </row>
    <row r="58" spans="1:32" x14ac:dyDescent="0.35">
      <c r="A58" t="s">
        <v>611</v>
      </c>
      <c r="B58" s="36" t="s">
        <v>207</v>
      </c>
      <c r="C58" s="36" t="s">
        <v>697</v>
      </c>
      <c r="D58" t="s">
        <v>66</v>
      </c>
      <c r="E58" t="s">
        <v>100</v>
      </c>
      <c r="F58" s="19" t="str">
        <f>IFERROR(VLOOKUP(D58,'Tabelas auxiliares'!$A$3:$B$63,2,FALSE),"")</f>
        <v>PROPG - PRÓ-REITORIA DE PÓS-GRADUAÇÃO</v>
      </c>
      <c r="G58" s="19" t="str">
        <f>IFERROR(VLOOKUP($B58,'Tabelas auxiliares'!$A$67:$C$104,2,FALSE),"")</f>
        <v>ASSISTÊNCIA - PÓS-GRADUAÇÃO</v>
      </c>
      <c r="H58" s="19" t="str">
        <f>IFERROR(VLOOKUP($B58,'Tabelas auxiliares'!$A$67:$C$104,3,FALSE),"")</f>
        <v>BOLSAS DE MESTRADO E DOUTORADO / PARTICIPACAO EM EVENTO CIENTIFICO / IMPRESSAO E POSTAGEM DE DISSERTACOES DE MESTRADO / IMPRESSAO E POSTAGEM DE TESES DE DOUTORADO</v>
      </c>
      <c r="I58" t="s">
        <v>6749</v>
      </c>
      <c r="J58" t="s">
        <v>1010</v>
      </c>
      <c r="K58" t="s">
        <v>6810</v>
      </c>
      <c r="L58" t="s">
        <v>6808</v>
      </c>
      <c r="M58" t="s">
        <v>622</v>
      </c>
      <c r="N58" t="s">
        <v>628</v>
      </c>
      <c r="O58" t="s">
        <v>629</v>
      </c>
      <c r="P58" t="s">
        <v>630</v>
      </c>
      <c r="Q58" t="s">
        <v>621</v>
      </c>
      <c r="R58" t="s">
        <v>622</v>
      </c>
      <c r="S58" t="s">
        <v>623</v>
      </c>
      <c r="T58" t="s">
        <v>145</v>
      </c>
      <c r="U58" t="s">
        <v>645</v>
      </c>
      <c r="V58" t="s">
        <v>711</v>
      </c>
      <c r="W58" t="s">
        <v>712</v>
      </c>
      <c r="X58" t="s">
        <v>6811</v>
      </c>
      <c r="Y58" s="19" t="str">
        <f t="shared" si="0"/>
        <v>3</v>
      </c>
      <c r="Z58" s="19" t="str">
        <f>IF(T58="","",IF(AND(T58&lt;&gt;'Tabelas auxiliares'!$B$241,T58&lt;&gt;'Tabelas auxiliares'!$B$242),"FOLHA DE PESSOAL",IF(Y58='Tabelas auxiliares'!$A$242,"CUSTEIO",IF(Y58='Tabelas auxiliares'!$A$241,"INVESTIMENTO","ERRO - VERIFICAR"))))</f>
        <v>CUSTEIO</v>
      </c>
      <c r="AA58" s="12">
        <v>58900</v>
      </c>
      <c r="AE58" s="12">
        <v>58900</v>
      </c>
    </row>
    <row r="59" spans="1:32" x14ac:dyDescent="0.35">
      <c r="A59" t="s">
        <v>611</v>
      </c>
      <c r="B59" s="36" t="s">
        <v>207</v>
      </c>
      <c r="C59" s="36" t="s">
        <v>697</v>
      </c>
      <c r="D59" t="s">
        <v>66</v>
      </c>
      <c r="E59" t="s">
        <v>100</v>
      </c>
      <c r="F59" s="19" t="str">
        <f>IFERROR(VLOOKUP(D59,'Tabelas auxiliares'!$A$3:$B$63,2,FALSE),"")</f>
        <v>PROPG - PRÓ-REITORIA DE PÓS-GRADUAÇÃO</v>
      </c>
      <c r="G59" s="19" t="str">
        <f>IFERROR(VLOOKUP($B59,'Tabelas auxiliares'!$A$67:$C$104,2,FALSE),"")</f>
        <v>ASSISTÊNCIA - PÓS-GRADUAÇÃO</v>
      </c>
      <c r="H59" s="19" t="str">
        <f>IFERROR(VLOOKUP($B59,'Tabelas auxiliares'!$A$67:$C$104,3,FALSE),"")</f>
        <v>BOLSAS DE MESTRADO E DOUTORADO / PARTICIPACAO EM EVENTO CIENTIFICO / IMPRESSAO E POSTAGEM DE DISSERTACOES DE MESTRADO / IMPRESSAO E POSTAGEM DE TESES DE DOUTORADO</v>
      </c>
      <c r="I59" t="s">
        <v>6749</v>
      </c>
      <c r="J59" t="s">
        <v>1010</v>
      </c>
      <c r="K59" t="s">
        <v>6812</v>
      </c>
      <c r="L59" t="s">
        <v>6808</v>
      </c>
      <c r="M59" t="s">
        <v>622</v>
      </c>
      <c r="N59" t="s">
        <v>628</v>
      </c>
      <c r="O59" t="s">
        <v>629</v>
      </c>
      <c r="P59" t="s">
        <v>630</v>
      </c>
      <c r="Q59" t="s">
        <v>621</v>
      </c>
      <c r="R59" t="s">
        <v>622</v>
      </c>
      <c r="S59" t="s">
        <v>1038</v>
      </c>
      <c r="T59" t="s">
        <v>145</v>
      </c>
      <c r="U59" t="s">
        <v>645</v>
      </c>
      <c r="V59" t="s">
        <v>711</v>
      </c>
      <c r="W59" t="s">
        <v>712</v>
      </c>
      <c r="X59" t="s">
        <v>6813</v>
      </c>
      <c r="Y59" s="19" t="str">
        <f t="shared" si="0"/>
        <v>3</v>
      </c>
      <c r="Z59" s="19" t="str">
        <f>IF(T59="","",IF(AND(T59&lt;&gt;'Tabelas auxiliares'!$B$241,T59&lt;&gt;'Tabelas auxiliares'!$B$242),"FOLHA DE PESSOAL",IF(Y59='Tabelas auxiliares'!$A$242,"CUSTEIO",IF(Y59='Tabelas auxiliares'!$A$241,"INVESTIMENTO","ERRO - VERIFICAR"))))</f>
        <v>CUSTEIO</v>
      </c>
      <c r="AA59" s="12">
        <v>142600</v>
      </c>
      <c r="AE59" s="12">
        <v>142600</v>
      </c>
    </row>
    <row r="60" spans="1:32" x14ac:dyDescent="0.35">
      <c r="A60" t="s">
        <v>611</v>
      </c>
      <c r="B60" s="36" t="s">
        <v>208</v>
      </c>
      <c r="C60" s="36" t="s">
        <v>613</v>
      </c>
      <c r="D60" t="s">
        <v>62</v>
      </c>
      <c r="E60" t="s">
        <v>100</v>
      </c>
      <c r="F60" s="19" t="str">
        <f>IFERROR(VLOOKUP(D60,'Tabelas auxiliares'!$A$3:$B$63,2,FALSE),"")</f>
        <v>PROAP - PNAES</v>
      </c>
      <c r="G60" s="19" t="str">
        <f>IFERROR(VLOOKUP($B60,'Tabelas auxiliares'!$A$67:$C$104,2,FALSE),"")</f>
        <v>ASSISTÊNCIA - RU</v>
      </c>
      <c r="H60" s="19" t="str">
        <f>IFERROR(VLOOKUP($B60,'Tabelas auxiliares'!$A$67:$C$104,3,FALSE),"")</f>
        <v>SUBSIDIO PARA PAGAMENTO DE REFEICOES NO RESTAURANTE UNIVERSITARIO PARA ALUNOS DA GRADUACAO /  SUBSIDIO DE ALIMENTACAO NO RU PÓS / SUBSIDIO DE ALIMENTACAO NO RU ESPECIALIZAÇÃO</v>
      </c>
      <c r="I60" t="s">
        <v>6814</v>
      </c>
      <c r="J60" t="s">
        <v>6815</v>
      </c>
      <c r="K60" t="s">
        <v>6816</v>
      </c>
      <c r="L60" t="s">
        <v>6817</v>
      </c>
      <c r="M60" t="s">
        <v>6818</v>
      </c>
      <c r="N60" t="s">
        <v>628</v>
      </c>
      <c r="O60" t="s">
        <v>629</v>
      </c>
      <c r="P60" t="s">
        <v>630</v>
      </c>
      <c r="Q60" t="s">
        <v>621</v>
      </c>
      <c r="R60" t="s">
        <v>622</v>
      </c>
      <c r="S60" t="s">
        <v>623</v>
      </c>
      <c r="T60" t="s">
        <v>145</v>
      </c>
      <c r="U60" t="s">
        <v>6819</v>
      </c>
      <c r="V60" t="s">
        <v>756</v>
      </c>
      <c r="W60" t="s">
        <v>757</v>
      </c>
      <c r="X60" t="s">
        <v>6820</v>
      </c>
      <c r="Y60" s="19" t="str">
        <f t="shared" si="0"/>
        <v>3</v>
      </c>
      <c r="Z60" s="19" t="str">
        <f>IF(T60="","",IF(AND(T60&lt;&gt;'Tabelas auxiliares'!$B$241,T60&lt;&gt;'Tabelas auxiliares'!$B$242),"FOLHA DE PESSOAL",IF(Y60='Tabelas auxiliares'!$A$242,"CUSTEIO",IF(Y60='Tabelas auxiliares'!$A$241,"INVESTIMENTO","ERRO - VERIFICAR"))))</f>
        <v>CUSTEIO</v>
      </c>
      <c r="AB60" s="12">
        <v>101860.98</v>
      </c>
      <c r="AF60" s="12">
        <v>101860.98</v>
      </c>
    </row>
    <row r="61" spans="1:32" x14ac:dyDescent="0.35">
      <c r="A61" t="s">
        <v>611</v>
      </c>
      <c r="B61" s="36" t="s">
        <v>208</v>
      </c>
      <c r="C61" s="36" t="s">
        <v>613</v>
      </c>
      <c r="D61" t="s">
        <v>62</v>
      </c>
      <c r="E61" t="s">
        <v>100</v>
      </c>
      <c r="F61" s="19" t="str">
        <f>IFERROR(VLOOKUP(D61,'Tabelas auxiliares'!$A$3:$B$63,2,FALSE),"")</f>
        <v>PROAP - PNAES</v>
      </c>
      <c r="G61" s="19" t="str">
        <f>IFERROR(VLOOKUP($B61,'Tabelas auxiliares'!$A$67:$C$104,2,FALSE),"")</f>
        <v>ASSISTÊNCIA - RU</v>
      </c>
      <c r="H61" s="19" t="str">
        <f>IFERROR(VLOOKUP($B61,'Tabelas auxiliares'!$A$67:$C$104,3,FALSE),"")</f>
        <v>SUBSIDIO PARA PAGAMENTO DE REFEICOES NO RESTAURANTE UNIVERSITARIO PARA ALUNOS DA GRADUACAO /  SUBSIDIO DE ALIMENTACAO NO RU PÓS / SUBSIDIO DE ALIMENTACAO NO RU ESPECIALIZAÇÃO</v>
      </c>
      <c r="I61" t="s">
        <v>6821</v>
      </c>
      <c r="J61" t="s">
        <v>1028</v>
      </c>
      <c r="K61" t="s">
        <v>6822</v>
      </c>
      <c r="L61" t="s">
        <v>1034</v>
      </c>
      <c r="M61" t="s">
        <v>755</v>
      </c>
      <c r="N61" t="s">
        <v>635</v>
      </c>
      <c r="O61" t="s">
        <v>639</v>
      </c>
      <c r="P61" t="s">
        <v>640</v>
      </c>
      <c r="Q61" t="s">
        <v>621</v>
      </c>
      <c r="R61" t="s">
        <v>622</v>
      </c>
      <c r="S61" t="s">
        <v>623</v>
      </c>
      <c r="T61" t="s">
        <v>145</v>
      </c>
      <c r="U61" t="s">
        <v>641</v>
      </c>
      <c r="V61" t="s">
        <v>756</v>
      </c>
      <c r="W61" t="s">
        <v>757</v>
      </c>
      <c r="X61" t="s">
        <v>6823</v>
      </c>
      <c r="Y61" s="19" t="str">
        <f t="shared" si="0"/>
        <v>3</v>
      </c>
      <c r="Z61" s="19" t="str">
        <f>IF(T61="","",IF(AND(T61&lt;&gt;'Tabelas auxiliares'!$B$241,T61&lt;&gt;'Tabelas auxiliares'!$B$242),"FOLHA DE PESSOAL",IF(Y61='Tabelas auxiliares'!$A$242,"CUSTEIO",IF(Y61='Tabelas auxiliares'!$A$241,"INVESTIMENTO","ERRO - VERIFICAR"))))</f>
        <v>CUSTEIO</v>
      </c>
      <c r="AA61" s="12">
        <v>82853.5</v>
      </c>
      <c r="AE61" s="12">
        <v>82853.5</v>
      </c>
    </row>
    <row r="62" spans="1:32" x14ac:dyDescent="0.35">
      <c r="A62" t="s">
        <v>611</v>
      </c>
      <c r="B62" s="36" t="s">
        <v>208</v>
      </c>
      <c r="C62" s="36" t="s">
        <v>613</v>
      </c>
      <c r="D62" t="s">
        <v>62</v>
      </c>
      <c r="E62" t="s">
        <v>100</v>
      </c>
      <c r="F62" s="19" t="str">
        <f>IFERROR(VLOOKUP(D62,'Tabelas auxiliares'!$A$3:$B$63,2,FALSE),"")</f>
        <v>PROAP - PNAES</v>
      </c>
      <c r="G62" s="19" t="str">
        <f>IFERROR(VLOOKUP($B62,'Tabelas auxiliares'!$A$67:$C$104,2,FALSE),"")</f>
        <v>ASSISTÊNCIA - RU</v>
      </c>
      <c r="H62" s="19" t="str">
        <f>IFERROR(VLOOKUP($B62,'Tabelas auxiliares'!$A$67:$C$104,3,FALSE),"")</f>
        <v>SUBSIDIO PARA PAGAMENTO DE REFEICOES NO RESTAURANTE UNIVERSITARIO PARA ALUNOS DA GRADUACAO /  SUBSIDIO DE ALIMENTACAO NO RU PÓS / SUBSIDIO DE ALIMENTACAO NO RU ESPECIALIZAÇÃO</v>
      </c>
      <c r="I62" t="s">
        <v>6635</v>
      </c>
      <c r="J62" t="s">
        <v>1028</v>
      </c>
      <c r="K62" t="s">
        <v>6824</v>
      </c>
      <c r="L62" t="s">
        <v>6825</v>
      </c>
      <c r="M62" t="s">
        <v>755</v>
      </c>
      <c r="N62" t="s">
        <v>635</v>
      </c>
      <c r="O62" t="s">
        <v>639</v>
      </c>
      <c r="P62" t="s">
        <v>640</v>
      </c>
      <c r="Q62" t="s">
        <v>621</v>
      </c>
      <c r="R62" t="s">
        <v>622</v>
      </c>
      <c r="S62" t="s">
        <v>623</v>
      </c>
      <c r="T62" t="s">
        <v>145</v>
      </c>
      <c r="U62" t="s">
        <v>641</v>
      </c>
      <c r="V62" t="s">
        <v>756</v>
      </c>
      <c r="W62" t="s">
        <v>757</v>
      </c>
      <c r="X62" t="s">
        <v>6826</v>
      </c>
      <c r="Y62" s="19" t="str">
        <f t="shared" si="0"/>
        <v>3</v>
      </c>
      <c r="Z62" s="19" t="str">
        <f>IF(T62="","",IF(AND(T62&lt;&gt;'Tabelas auxiliares'!$B$241,T62&lt;&gt;'Tabelas auxiliares'!$B$242),"FOLHA DE PESSOAL",IF(Y62='Tabelas auxiliares'!$A$242,"CUSTEIO",IF(Y62='Tabelas auxiliares'!$A$241,"INVESTIMENTO","ERRO - VERIFICAR"))))</f>
        <v>CUSTEIO</v>
      </c>
      <c r="AA62" s="12">
        <v>832023</v>
      </c>
      <c r="AE62" s="12">
        <v>832023</v>
      </c>
    </row>
    <row r="63" spans="1:32" x14ac:dyDescent="0.35">
      <c r="A63" t="s">
        <v>611</v>
      </c>
      <c r="B63" s="36" t="s">
        <v>208</v>
      </c>
      <c r="C63" s="36" t="s">
        <v>698</v>
      </c>
      <c r="D63" t="s">
        <v>66</v>
      </c>
      <c r="E63" t="s">
        <v>100</v>
      </c>
      <c r="F63" s="19" t="str">
        <f>IFERROR(VLOOKUP(D63,'Tabelas auxiliares'!$A$3:$B$63,2,FALSE),"")</f>
        <v>PROPG - PRÓ-REITORIA DE PÓS-GRADUAÇÃO</v>
      </c>
      <c r="G63" s="19" t="str">
        <f>IFERROR(VLOOKUP($B63,'Tabelas auxiliares'!$A$67:$C$104,2,FALSE),"")</f>
        <v>ASSISTÊNCIA - RU</v>
      </c>
      <c r="H63" s="19" t="str">
        <f>IFERROR(VLOOKUP($B63,'Tabelas auxiliares'!$A$67:$C$104,3,FALSE),"")</f>
        <v>SUBSIDIO PARA PAGAMENTO DE REFEICOES NO RESTAURANTE UNIVERSITARIO PARA ALUNOS DA GRADUACAO /  SUBSIDIO DE ALIMENTACAO NO RU PÓS / SUBSIDIO DE ALIMENTACAO NO RU ESPECIALIZAÇÃO</v>
      </c>
      <c r="I63" t="s">
        <v>6827</v>
      </c>
      <c r="J63" t="s">
        <v>1041</v>
      </c>
      <c r="K63" t="s">
        <v>6828</v>
      </c>
      <c r="L63" t="s">
        <v>1043</v>
      </c>
      <c r="M63" t="s">
        <v>755</v>
      </c>
      <c r="N63" t="s">
        <v>628</v>
      </c>
      <c r="O63" t="s">
        <v>629</v>
      </c>
      <c r="P63" t="s">
        <v>630</v>
      </c>
      <c r="Q63" t="s">
        <v>621</v>
      </c>
      <c r="R63" t="s">
        <v>622</v>
      </c>
      <c r="S63" t="s">
        <v>623</v>
      </c>
      <c r="T63" t="s">
        <v>145</v>
      </c>
      <c r="U63" t="s">
        <v>645</v>
      </c>
      <c r="V63" t="s">
        <v>756</v>
      </c>
      <c r="W63" t="s">
        <v>757</v>
      </c>
      <c r="X63" t="s">
        <v>6829</v>
      </c>
      <c r="Y63" s="19" t="str">
        <f t="shared" si="0"/>
        <v>3</v>
      </c>
      <c r="Z63" s="19" t="str">
        <f>IF(T63="","",IF(AND(T63&lt;&gt;'Tabelas auxiliares'!$B$241,T63&lt;&gt;'Tabelas auxiliares'!$B$242),"FOLHA DE PESSOAL",IF(Y63='Tabelas auxiliares'!$A$242,"CUSTEIO",IF(Y63='Tabelas auxiliares'!$A$241,"INVESTIMENTO","ERRO - VERIFICAR"))))</f>
        <v>CUSTEIO</v>
      </c>
      <c r="AA63" s="12">
        <v>15423.32</v>
      </c>
      <c r="AE63" s="12">
        <v>15423.32</v>
      </c>
    </row>
    <row r="64" spans="1:32" x14ac:dyDescent="0.35">
      <c r="A64" t="s">
        <v>611</v>
      </c>
      <c r="B64" s="36" t="s">
        <v>208</v>
      </c>
      <c r="C64" s="36" t="s">
        <v>698</v>
      </c>
      <c r="D64" t="s">
        <v>66</v>
      </c>
      <c r="E64" t="s">
        <v>100</v>
      </c>
      <c r="F64" s="19" t="str">
        <f>IFERROR(VLOOKUP(D64,'Tabelas auxiliares'!$A$3:$B$63,2,FALSE),"")</f>
        <v>PROPG - PRÓ-REITORIA DE PÓS-GRADUAÇÃO</v>
      </c>
      <c r="G64" s="19" t="str">
        <f>IFERROR(VLOOKUP($B64,'Tabelas auxiliares'!$A$67:$C$104,2,FALSE),"")</f>
        <v>ASSISTÊNCIA - RU</v>
      </c>
      <c r="H64" s="19" t="str">
        <f>IFERROR(VLOOKUP($B64,'Tabelas auxiliares'!$A$67:$C$104,3,FALSE),"")</f>
        <v>SUBSIDIO PARA PAGAMENTO DE REFEICOES NO RESTAURANTE UNIVERSITARIO PARA ALUNOS DA GRADUACAO /  SUBSIDIO DE ALIMENTACAO NO RU PÓS / SUBSIDIO DE ALIMENTACAO NO RU ESPECIALIZAÇÃO</v>
      </c>
      <c r="I64" t="s">
        <v>6635</v>
      </c>
      <c r="J64" t="s">
        <v>1041</v>
      </c>
      <c r="K64" t="s">
        <v>6830</v>
      </c>
      <c r="L64" t="s">
        <v>1043</v>
      </c>
      <c r="M64" t="s">
        <v>755</v>
      </c>
      <c r="N64" t="s">
        <v>628</v>
      </c>
      <c r="O64" t="s">
        <v>629</v>
      </c>
      <c r="P64" t="s">
        <v>630</v>
      </c>
      <c r="Q64" t="s">
        <v>621</v>
      </c>
      <c r="R64" t="s">
        <v>622</v>
      </c>
      <c r="S64" t="s">
        <v>623</v>
      </c>
      <c r="T64" t="s">
        <v>145</v>
      </c>
      <c r="U64" t="s">
        <v>645</v>
      </c>
      <c r="V64" t="s">
        <v>756</v>
      </c>
      <c r="W64" t="s">
        <v>757</v>
      </c>
      <c r="X64" t="s">
        <v>6831</v>
      </c>
      <c r="Y64" s="19" t="str">
        <f t="shared" si="0"/>
        <v>3</v>
      </c>
      <c r="Z64" s="19" t="str">
        <f>IF(T64="","",IF(AND(T64&lt;&gt;'Tabelas auxiliares'!$B$241,T64&lt;&gt;'Tabelas auxiliares'!$B$242),"FOLHA DE PESSOAL",IF(Y64='Tabelas auxiliares'!$A$242,"CUSTEIO",IF(Y64='Tabelas auxiliares'!$A$241,"INVESTIMENTO","ERRO - VERIFICAR"))))</f>
        <v>CUSTEIO</v>
      </c>
      <c r="AA64" s="12">
        <v>40115.050000000003</v>
      </c>
      <c r="AE64" s="12">
        <v>40115.050000000003</v>
      </c>
    </row>
    <row r="65" spans="1:31" x14ac:dyDescent="0.35">
      <c r="A65" t="s">
        <v>611</v>
      </c>
      <c r="B65" s="36" t="s">
        <v>210</v>
      </c>
      <c r="C65" s="36" t="s">
        <v>690</v>
      </c>
      <c r="D65" t="s">
        <v>46</v>
      </c>
      <c r="E65" t="s">
        <v>100</v>
      </c>
      <c r="F65" s="19" t="str">
        <f>IFERROR(VLOOKUP(D65,'Tabelas auxiliares'!$A$3:$B$63,2,FALSE),"")</f>
        <v>PROGRAD - PRÓ-REITORIA DE GRADUAÇÃO</v>
      </c>
      <c r="G65" s="19" t="str">
        <f>IFERROR(VLOOKUP($B65,'Tabelas auxiliares'!$A$67:$C$104,2,FALSE),"")</f>
        <v>AUXÍLIO DISCENTES</v>
      </c>
      <c r="H65" s="19" t="str">
        <f>IFERROR(VLOOKUP($B65,'Tabelas auxiliares'!$A$67:$C$104,3,FALSE),"")</f>
        <v>AUXÍLIO DISCENTES</v>
      </c>
      <c r="I65" t="s">
        <v>6832</v>
      </c>
      <c r="J65" t="s">
        <v>6833</v>
      </c>
      <c r="K65" t="s">
        <v>6834</v>
      </c>
      <c r="L65" t="s">
        <v>6835</v>
      </c>
      <c r="M65" t="s">
        <v>6255</v>
      </c>
      <c r="N65" t="s">
        <v>628</v>
      </c>
      <c r="O65" t="s">
        <v>629</v>
      </c>
      <c r="P65" t="s">
        <v>630</v>
      </c>
      <c r="Q65" t="s">
        <v>621</v>
      </c>
      <c r="R65" t="s">
        <v>622</v>
      </c>
      <c r="S65" t="s">
        <v>623</v>
      </c>
      <c r="T65" t="s">
        <v>145</v>
      </c>
      <c r="U65" t="s">
        <v>645</v>
      </c>
      <c r="V65" t="s">
        <v>765</v>
      </c>
      <c r="W65" t="s">
        <v>766</v>
      </c>
      <c r="X65" t="s">
        <v>6836</v>
      </c>
      <c r="Y65" s="19" t="str">
        <f t="shared" si="0"/>
        <v>3</v>
      </c>
      <c r="Z65" s="19" t="str">
        <f>IF(T65="","",IF(AND(T65&lt;&gt;'Tabelas auxiliares'!$B$241,T65&lt;&gt;'Tabelas auxiliares'!$B$242),"FOLHA DE PESSOAL",IF(Y65='Tabelas auxiliares'!$A$242,"CUSTEIO",IF(Y65='Tabelas auxiliares'!$A$241,"INVESTIMENTO","ERRO - VERIFICAR"))))</f>
        <v>CUSTEIO</v>
      </c>
      <c r="AA65" s="12">
        <v>2352.66</v>
      </c>
    </row>
    <row r="66" spans="1:31" x14ac:dyDescent="0.35">
      <c r="A66" t="s">
        <v>611</v>
      </c>
      <c r="B66" s="36" t="s">
        <v>220</v>
      </c>
      <c r="C66" s="36" t="s">
        <v>690</v>
      </c>
      <c r="D66" t="s">
        <v>34</v>
      </c>
      <c r="E66" t="s">
        <v>100</v>
      </c>
      <c r="F66" s="19" t="str">
        <f>IFERROR(VLOOKUP(D66,'Tabelas auxiliares'!$A$3:$B$63,2,FALSE),"")</f>
        <v>CECS - CENTRO DE ENG., MODELAGEM E CIÊNCIAS SOCIAIS APLICADAS</v>
      </c>
      <c r="G66" s="19" t="str">
        <f>IFERROR(VLOOKUP($B66,'Tabelas auxiliares'!$A$67:$C$104,2,FALSE),"")</f>
        <v>EQUIPAMENTOS LABORATÓRIOS</v>
      </c>
      <c r="H66" s="19" t="str">
        <f>IFERROR(VLOOKUP($B66,'Tabelas auxiliares'!$A$67:$C$104,3,FALSE),"")</f>
        <v>AQUISICAO POR IMPORTACAO / EQUIPAMENTOS NOVOS / MANUTENÇÃO DE EQUIPAMENTOS LABORATORIAIS</v>
      </c>
      <c r="I66" t="s">
        <v>6682</v>
      </c>
      <c r="J66" t="s">
        <v>6837</v>
      </c>
      <c r="K66" t="s">
        <v>6838</v>
      </c>
      <c r="L66" t="s">
        <v>6839</v>
      </c>
      <c r="M66" t="s">
        <v>6840</v>
      </c>
      <c r="N66" t="s">
        <v>675</v>
      </c>
      <c r="O66" t="s">
        <v>629</v>
      </c>
      <c r="P66" t="s">
        <v>676</v>
      </c>
      <c r="Q66" t="s">
        <v>621</v>
      </c>
      <c r="R66" t="s">
        <v>622</v>
      </c>
      <c r="S66" t="s">
        <v>623</v>
      </c>
      <c r="T66" t="s">
        <v>145</v>
      </c>
      <c r="U66" t="s">
        <v>677</v>
      </c>
      <c r="V66" t="s">
        <v>1767</v>
      </c>
      <c r="W66" t="s">
        <v>1768</v>
      </c>
      <c r="X66" t="s">
        <v>6841</v>
      </c>
      <c r="Y66" s="19" t="str">
        <f t="shared" si="0"/>
        <v>4</v>
      </c>
      <c r="Z66" s="19" t="str">
        <f>IF(T66="","",IF(AND(T66&lt;&gt;'Tabelas auxiliares'!$B$241,T66&lt;&gt;'Tabelas auxiliares'!$B$242),"FOLHA DE PESSOAL",IF(Y66='Tabelas auxiliares'!$A$242,"CUSTEIO",IF(Y66='Tabelas auxiliares'!$A$241,"INVESTIMENTO","ERRO - VERIFICAR"))))</f>
        <v>INVESTIMENTO</v>
      </c>
      <c r="AA66" s="12">
        <v>2000</v>
      </c>
      <c r="AE66" s="12">
        <v>2000</v>
      </c>
    </row>
    <row r="67" spans="1:31" x14ac:dyDescent="0.35">
      <c r="A67" t="s">
        <v>611</v>
      </c>
      <c r="B67" s="36" t="s">
        <v>220</v>
      </c>
      <c r="C67" s="36" t="s">
        <v>690</v>
      </c>
      <c r="D67" t="s">
        <v>34</v>
      </c>
      <c r="E67" t="s">
        <v>100</v>
      </c>
      <c r="F67" s="19" t="str">
        <f>IFERROR(VLOOKUP(D67,'Tabelas auxiliares'!$A$3:$B$63,2,FALSE),"")</f>
        <v>CECS - CENTRO DE ENG., MODELAGEM E CIÊNCIAS SOCIAIS APLICADAS</v>
      </c>
      <c r="G67" s="19" t="str">
        <f>IFERROR(VLOOKUP($B67,'Tabelas auxiliares'!$A$67:$C$104,2,FALSE),"")</f>
        <v>EQUIPAMENTOS LABORATÓRIOS</v>
      </c>
      <c r="H67" s="19" t="str">
        <f>IFERROR(VLOOKUP($B67,'Tabelas auxiliares'!$A$67:$C$104,3,FALSE),"")</f>
        <v>AQUISICAO POR IMPORTACAO / EQUIPAMENTOS NOVOS / MANUTENÇÃO DE EQUIPAMENTOS LABORATORIAIS</v>
      </c>
      <c r="I67" t="s">
        <v>6682</v>
      </c>
      <c r="J67" t="s">
        <v>6837</v>
      </c>
      <c r="K67" t="s">
        <v>6842</v>
      </c>
      <c r="L67" t="s">
        <v>6839</v>
      </c>
      <c r="M67" t="s">
        <v>6843</v>
      </c>
      <c r="N67" t="s">
        <v>675</v>
      </c>
      <c r="O67" t="s">
        <v>629</v>
      </c>
      <c r="P67" t="s">
        <v>676</v>
      </c>
      <c r="Q67" t="s">
        <v>621</v>
      </c>
      <c r="R67" t="s">
        <v>622</v>
      </c>
      <c r="S67" t="s">
        <v>623</v>
      </c>
      <c r="T67" t="s">
        <v>145</v>
      </c>
      <c r="U67" t="s">
        <v>677</v>
      </c>
      <c r="V67" t="s">
        <v>1767</v>
      </c>
      <c r="W67" t="s">
        <v>1768</v>
      </c>
      <c r="X67" t="s">
        <v>6844</v>
      </c>
      <c r="Y67" s="19" t="str">
        <f t="shared" si="0"/>
        <v>4</v>
      </c>
      <c r="Z67" s="19" t="str">
        <f>IF(T67="","",IF(AND(T67&lt;&gt;'Tabelas auxiliares'!$B$241,T67&lt;&gt;'Tabelas auxiliares'!$B$242),"FOLHA DE PESSOAL",IF(Y67='Tabelas auxiliares'!$A$242,"CUSTEIO",IF(Y67='Tabelas auxiliares'!$A$241,"INVESTIMENTO","ERRO - VERIFICAR"))))</f>
        <v>INVESTIMENTO</v>
      </c>
      <c r="AA67" s="12">
        <v>6040</v>
      </c>
      <c r="AE67" s="12">
        <v>6040</v>
      </c>
    </row>
    <row r="68" spans="1:31" x14ac:dyDescent="0.35">
      <c r="A68" t="s">
        <v>611</v>
      </c>
      <c r="B68" s="36" t="s">
        <v>220</v>
      </c>
      <c r="C68" s="36" t="s">
        <v>690</v>
      </c>
      <c r="D68" t="s">
        <v>34</v>
      </c>
      <c r="E68" t="s">
        <v>100</v>
      </c>
      <c r="F68" s="19" t="str">
        <f>IFERROR(VLOOKUP(D68,'Tabelas auxiliares'!$A$3:$B$63,2,FALSE),"")</f>
        <v>CECS - CENTRO DE ENG., MODELAGEM E CIÊNCIAS SOCIAIS APLICADAS</v>
      </c>
      <c r="G68" s="19" t="str">
        <f>IFERROR(VLOOKUP($B68,'Tabelas auxiliares'!$A$67:$C$104,2,FALSE),"")</f>
        <v>EQUIPAMENTOS LABORATÓRIOS</v>
      </c>
      <c r="H68" s="19" t="str">
        <f>IFERROR(VLOOKUP($B68,'Tabelas auxiliares'!$A$67:$C$104,3,FALSE),"")</f>
        <v>AQUISICAO POR IMPORTACAO / EQUIPAMENTOS NOVOS / MANUTENÇÃO DE EQUIPAMENTOS LABORATORIAIS</v>
      </c>
      <c r="I68" t="s">
        <v>6682</v>
      </c>
      <c r="J68" t="s">
        <v>6837</v>
      </c>
      <c r="K68" t="s">
        <v>6845</v>
      </c>
      <c r="L68" t="s">
        <v>6839</v>
      </c>
      <c r="M68" t="s">
        <v>6846</v>
      </c>
      <c r="N68" t="s">
        <v>675</v>
      </c>
      <c r="O68" t="s">
        <v>629</v>
      </c>
      <c r="P68" t="s">
        <v>676</v>
      </c>
      <c r="Q68" t="s">
        <v>621</v>
      </c>
      <c r="R68" t="s">
        <v>622</v>
      </c>
      <c r="S68" t="s">
        <v>623</v>
      </c>
      <c r="T68" t="s">
        <v>145</v>
      </c>
      <c r="U68" t="s">
        <v>677</v>
      </c>
      <c r="V68" t="s">
        <v>2976</v>
      </c>
      <c r="W68" t="s">
        <v>2977</v>
      </c>
      <c r="X68" t="s">
        <v>6847</v>
      </c>
      <c r="Y68" s="19" t="str">
        <f t="shared" ref="Y68:Y131" si="1">LEFT(V68,1)</f>
        <v>4</v>
      </c>
      <c r="Z68" s="19" t="str">
        <f>IF(T68="","",IF(AND(T68&lt;&gt;'Tabelas auxiliares'!$B$241,T68&lt;&gt;'Tabelas auxiliares'!$B$242),"FOLHA DE PESSOAL",IF(Y68='Tabelas auxiliares'!$A$242,"CUSTEIO",IF(Y68='Tabelas auxiliares'!$A$241,"INVESTIMENTO","ERRO - VERIFICAR"))))</f>
        <v>INVESTIMENTO</v>
      </c>
      <c r="AA68" s="12">
        <v>7700</v>
      </c>
      <c r="AE68" s="12">
        <v>7700</v>
      </c>
    </row>
    <row r="69" spans="1:31" x14ac:dyDescent="0.35">
      <c r="A69" t="s">
        <v>611</v>
      </c>
      <c r="B69" s="36" t="s">
        <v>220</v>
      </c>
      <c r="C69" s="36" t="s">
        <v>690</v>
      </c>
      <c r="D69" t="s">
        <v>34</v>
      </c>
      <c r="E69" t="s">
        <v>100</v>
      </c>
      <c r="F69" s="19" t="str">
        <f>IFERROR(VLOOKUP(D69,'Tabelas auxiliares'!$A$3:$B$63,2,FALSE),"")</f>
        <v>CECS - CENTRO DE ENG., MODELAGEM E CIÊNCIAS SOCIAIS APLICADAS</v>
      </c>
      <c r="G69" s="19" t="str">
        <f>IFERROR(VLOOKUP($B69,'Tabelas auxiliares'!$A$67:$C$104,2,FALSE),"")</f>
        <v>EQUIPAMENTOS LABORATÓRIOS</v>
      </c>
      <c r="H69" s="19" t="str">
        <f>IFERROR(VLOOKUP($B69,'Tabelas auxiliares'!$A$67:$C$104,3,FALSE),"")</f>
        <v>AQUISICAO POR IMPORTACAO / EQUIPAMENTOS NOVOS / MANUTENÇÃO DE EQUIPAMENTOS LABORATORIAIS</v>
      </c>
      <c r="I69" t="s">
        <v>6682</v>
      </c>
      <c r="J69" t="s">
        <v>6837</v>
      </c>
      <c r="K69" t="s">
        <v>6848</v>
      </c>
      <c r="L69" t="s">
        <v>6839</v>
      </c>
      <c r="M69" t="s">
        <v>6849</v>
      </c>
      <c r="N69" t="s">
        <v>675</v>
      </c>
      <c r="O69" t="s">
        <v>629</v>
      </c>
      <c r="P69" t="s">
        <v>676</v>
      </c>
      <c r="Q69" t="s">
        <v>621</v>
      </c>
      <c r="R69" t="s">
        <v>622</v>
      </c>
      <c r="S69" t="s">
        <v>623</v>
      </c>
      <c r="T69" t="s">
        <v>145</v>
      </c>
      <c r="U69" t="s">
        <v>677</v>
      </c>
      <c r="V69" t="s">
        <v>1767</v>
      </c>
      <c r="W69" t="s">
        <v>1768</v>
      </c>
      <c r="X69" t="s">
        <v>6850</v>
      </c>
      <c r="Y69" s="19" t="str">
        <f t="shared" si="1"/>
        <v>4</v>
      </c>
      <c r="Z69" s="19" t="str">
        <f>IF(T69="","",IF(AND(T69&lt;&gt;'Tabelas auxiliares'!$B$241,T69&lt;&gt;'Tabelas auxiliares'!$B$242),"FOLHA DE PESSOAL",IF(Y69='Tabelas auxiliares'!$A$242,"CUSTEIO",IF(Y69='Tabelas auxiliares'!$A$241,"INVESTIMENTO","ERRO - VERIFICAR"))))</f>
        <v>INVESTIMENTO</v>
      </c>
      <c r="AA69" s="12">
        <v>8892.9599999999991</v>
      </c>
      <c r="AE69" s="12">
        <v>8892.9599999999991</v>
      </c>
    </row>
    <row r="70" spans="1:31" x14ac:dyDescent="0.35">
      <c r="A70" t="s">
        <v>611</v>
      </c>
      <c r="B70" s="36" t="s">
        <v>220</v>
      </c>
      <c r="C70" s="36" t="s">
        <v>690</v>
      </c>
      <c r="D70" t="s">
        <v>34</v>
      </c>
      <c r="E70" t="s">
        <v>100</v>
      </c>
      <c r="F70" s="19" t="str">
        <f>IFERROR(VLOOKUP(D70,'Tabelas auxiliares'!$A$3:$B$63,2,FALSE),"")</f>
        <v>CECS - CENTRO DE ENG., MODELAGEM E CIÊNCIAS SOCIAIS APLICADAS</v>
      </c>
      <c r="G70" s="19" t="str">
        <f>IFERROR(VLOOKUP($B70,'Tabelas auxiliares'!$A$67:$C$104,2,FALSE),"")</f>
        <v>EQUIPAMENTOS LABORATÓRIOS</v>
      </c>
      <c r="H70" s="19" t="str">
        <f>IFERROR(VLOOKUP($B70,'Tabelas auxiliares'!$A$67:$C$104,3,FALSE),"")</f>
        <v>AQUISICAO POR IMPORTACAO / EQUIPAMENTOS NOVOS / MANUTENÇÃO DE EQUIPAMENTOS LABORATORIAIS</v>
      </c>
      <c r="I70" t="s">
        <v>6682</v>
      </c>
      <c r="J70" t="s">
        <v>6837</v>
      </c>
      <c r="K70" t="s">
        <v>6851</v>
      </c>
      <c r="L70" t="s">
        <v>6839</v>
      </c>
      <c r="M70" t="s">
        <v>6852</v>
      </c>
      <c r="N70" t="s">
        <v>675</v>
      </c>
      <c r="O70" t="s">
        <v>629</v>
      </c>
      <c r="P70" t="s">
        <v>676</v>
      </c>
      <c r="Q70" t="s">
        <v>621</v>
      </c>
      <c r="R70" t="s">
        <v>622</v>
      </c>
      <c r="S70" t="s">
        <v>623</v>
      </c>
      <c r="T70" t="s">
        <v>145</v>
      </c>
      <c r="U70" t="s">
        <v>677</v>
      </c>
      <c r="V70" t="s">
        <v>1791</v>
      </c>
      <c r="W70" t="s">
        <v>1792</v>
      </c>
      <c r="X70" t="s">
        <v>6853</v>
      </c>
      <c r="Y70" s="19" t="str">
        <f t="shared" si="1"/>
        <v>4</v>
      </c>
      <c r="Z70" s="19" t="str">
        <f>IF(T70="","",IF(AND(T70&lt;&gt;'Tabelas auxiliares'!$B$241,T70&lt;&gt;'Tabelas auxiliares'!$B$242),"FOLHA DE PESSOAL",IF(Y70='Tabelas auxiliares'!$A$242,"CUSTEIO",IF(Y70='Tabelas auxiliares'!$A$241,"INVESTIMENTO","ERRO - VERIFICAR"))))</f>
        <v>INVESTIMENTO</v>
      </c>
      <c r="AA70" s="12">
        <v>12880</v>
      </c>
      <c r="AE70" s="12">
        <v>12880</v>
      </c>
    </row>
    <row r="71" spans="1:31" x14ac:dyDescent="0.35">
      <c r="A71" t="s">
        <v>611</v>
      </c>
      <c r="B71" s="36" t="s">
        <v>220</v>
      </c>
      <c r="C71" s="36" t="s">
        <v>690</v>
      </c>
      <c r="D71" t="s">
        <v>34</v>
      </c>
      <c r="E71" t="s">
        <v>100</v>
      </c>
      <c r="F71" s="19" t="str">
        <f>IFERROR(VLOOKUP(D71,'Tabelas auxiliares'!$A$3:$B$63,2,FALSE),"")</f>
        <v>CECS - CENTRO DE ENG., MODELAGEM E CIÊNCIAS SOCIAIS APLICADAS</v>
      </c>
      <c r="G71" s="19" t="str">
        <f>IFERROR(VLOOKUP($B71,'Tabelas auxiliares'!$A$67:$C$104,2,FALSE),"")</f>
        <v>EQUIPAMENTOS LABORATÓRIOS</v>
      </c>
      <c r="H71" s="19" t="str">
        <f>IFERROR(VLOOKUP($B71,'Tabelas auxiliares'!$A$67:$C$104,3,FALSE),"")</f>
        <v>AQUISICAO POR IMPORTACAO / EQUIPAMENTOS NOVOS / MANUTENÇÃO DE EQUIPAMENTOS LABORATORIAIS</v>
      </c>
      <c r="I71" t="s">
        <v>6682</v>
      </c>
      <c r="J71" t="s">
        <v>6837</v>
      </c>
      <c r="K71" t="s">
        <v>6854</v>
      </c>
      <c r="L71" t="s">
        <v>6839</v>
      </c>
      <c r="M71" t="s">
        <v>6855</v>
      </c>
      <c r="N71" t="s">
        <v>675</v>
      </c>
      <c r="O71" t="s">
        <v>629</v>
      </c>
      <c r="P71" t="s">
        <v>676</v>
      </c>
      <c r="Q71" t="s">
        <v>621</v>
      </c>
      <c r="R71" t="s">
        <v>622</v>
      </c>
      <c r="S71" t="s">
        <v>623</v>
      </c>
      <c r="T71" t="s">
        <v>145</v>
      </c>
      <c r="U71" t="s">
        <v>677</v>
      </c>
      <c r="V71" t="s">
        <v>2953</v>
      </c>
      <c r="W71" t="s">
        <v>2954</v>
      </c>
      <c r="X71" t="s">
        <v>6856</v>
      </c>
      <c r="Y71" s="19" t="str">
        <f t="shared" si="1"/>
        <v>4</v>
      </c>
      <c r="Z71" s="19" t="str">
        <f>IF(T71="","",IF(AND(T71&lt;&gt;'Tabelas auxiliares'!$B$241,T71&lt;&gt;'Tabelas auxiliares'!$B$242),"FOLHA DE PESSOAL",IF(Y71='Tabelas auxiliares'!$A$242,"CUSTEIO",IF(Y71='Tabelas auxiliares'!$A$241,"INVESTIMENTO","ERRO - VERIFICAR"))))</f>
        <v>INVESTIMENTO</v>
      </c>
      <c r="AA71" s="12">
        <v>340</v>
      </c>
      <c r="AE71" s="12">
        <v>340</v>
      </c>
    </row>
    <row r="72" spans="1:31" x14ac:dyDescent="0.35">
      <c r="A72" t="s">
        <v>611</v>
      </c>
      <c r="B72" s="36" t="s">
        <v>220</v>
      </c>
      <c r="C72" s="36" t="s">
        <v>690</v>
      </c>
      <c r="D72" t="s">
        <v>34</v>
      </c>
      <c r="E72" t="s">
        <v>100</v>
      </c>
      <c r="F72" s="19" t="str">
        <f>IFERROR(VLOOKUP(D72,'Tabelas auxiliares'!$A$3:$B$63,2,FALSE),"")</f>
        <v>CECS - CENTRO DE ENG., MODELAGEM E CIÊNCIAS SOCIAIS APLICADAS</v>
      </c>
      <c r="G72" s="19" t="str">
        <f>IFERROR(VLOOKUP($B72,'Tabelas auxiliares'!$A$67:$C$104,2,FALSE),"")</f>
        <v>EQUIPAMENTOS LABORATÓRIOS</v>
      </c>
      <c r="H72" s="19" t="str">
        <f>IFERROR(VLOOKUP($B72,'Tabelas auxiliares'!$A$67:$C$104,3,FALSE),"")</f>
        <v>AQUISICAO POR IMPORTACAO / EQUIPAMENTOS NOVOS / MANUTENÇÃO DE EQUIPAMENTOS LABORATORIAIS</v>
      </c>
      <c r="I72" t="s">
        <v>6682</v>
      </c>
      <c r="J72" t="s">
        <v>6837</v>
      </c>
      <c r="K72" t="s">
        <v>6857</v>
      </c>
      <c r="L72" t="s">
        <v>6839</v>
      </c>
      <c r="M72" t="s">
        <v>6858</v>
      </c>
      <c r="N72" t="s">
        <v>675</v>
      </c>
      <c r="O72" t="s">
        <v>629</v>
      </c>
      <c r="P72" t="s">
        <v>676</v>
      </c>
      <c r="Q72" t="s">
        <v>621</v>
      </c>
      <c r="R72" t="s">
        <v>622</v>
      </c>
      <c r="S72" t="s">
        <v>623</v>
      </c>
      <c r="T72" t="s">
        <v>145</v>
      </c>
      <c r="U72" t="s">
        <v>677</v>
      </c>
      <c r="V72" t="s">
        <v>2953</v>
      </c>
      <c r="W72" t="s">
        <v>2954</v>
      </c>
      <c r="X72" t="s">
        <v>6859</v>
      </c>
      <c r="Y72" s="19" t="str">
        <f t="shared" si="1"/>
        <v>4</v>
      </c>
      <c r="Z72" s="19" t="str">
        <f>IF(T72="","",IF(AND(T72&lt;&gt;'Tabelas auxiliares'!$B$241,T72&lt;&gt;'Tabelas auxiliares'!$B$242),"FOLHA DE PESSOAL",IF(Y72='Tabelas auxiliares'!$A$242,"CUSTEIO",IF(Y72='Tabelas auxiliares'!$A$241,"INVESTIMENTO","ERRO - VERIFICAR"))))</f>
        <v>INVESTIMENTO</v>
      </c>
      <c r="AA72" s="12">
        <v>646.16</v>
      </c>
      <c r="AE72" s="12">
        <v>646.16</v>
      </c>
    </row>
    <row r="73" spans="1:31" x14ac:dyDescent="0.35">
      <c r="A73" t="s">
        <v>611</v>
      </c>
      <c r="B73" s="36" t="s">
        <v>220</v>
      </c>
      <c r="C73" s="36" t="s">
        <v>690</v>
      </c>
      <c r="D73" t="s">
        <v>34</v>
      </c>
      <c r="E73" t="s">
        <v>100</v>
      </c>
      <c r="F73" s="19" t="str">
        <f>IFERROR(VLOOKUP(D73,'Tabelas auxiliares'!$A$3:$B$63,2,FALSE),"")</f>
        <v>CECS - CENTRO DE ENG., MODELAGEM E CIÊNCIAS SOCIAIS APLICADAS</v>
      </c>
      <c r="G73" s="19" t="str">
        <f>IFERROR(VLOOKUP($B73,'Tabelas auxiliares'!$A$67:$C$104,2,FALSE),"")</f>
        <v>EQUIPAMENTOS LABORATÓRIOS</v>
      </c>
      <c r="H73" s="19" t="str">
        <f>IFERROR(VLOOKUP($B73,'Tabelas auxiliares'!$A$67:$C$104,3,FALSE),"")</f>
        <v>AQUISICAO POR IMPORTACAO / EQUIPAMENTOS NOVOS / MANUTENÇÃO DE EQUIPAMENTOS LABORATORIAIS</v>
      </c>
      <c r="I73" t="s">
        <v>6682</v>
      </c>
      <c r="J73" t="s">
        <v>6837</v>
      </c>
      <c r="K73" t="s">
        <v>6860</v>
      </c>
      <c r="L73" t="s">
        <v>6839</v>
      </c>
      <c r="M73" t="s">
        <v>6861</v>
      </c>
      <c r="N73" t="s">
        <v>675</v>
      </c>
      <c r="O73" t="s">
        <v>629</v>
      </c>
      <c r="P73" t="s">
        <v>676</v>
      </c>
      <c r="Q73" t="s">
        <v>621</v>
      </c>
      <c r="R73" t="s">
        <v>622</v>
      </c>
      <c r="S73" t="s">
        <v>623</v>
      </c>
      <c r="T73" t="s">
        <v>145</v>
      </c>
      <c r="U73" t="s">
        <v>677</v>
      </c>
      <c r="V73" t="s">
        <v>1767</v>
      </c>
      <c r="W73" t="s">
        <v>1768</v>
      </c>
      <c r="X73" t="s">
        <v>6862</v>
      </c>
      <c r="Y73" s="19" t="str">
        <f t="shared" si="1"/>
        <v>4</v>
      </c>
      <c r="Z73" s="19" t="str">
        <f>IF(T73="","",IF(AND(T73&lt;&gt;'Tabelas auxiliares'!$B$241,T73&lt;&gt;'Tabelas auxiliares'!$B$242),"FOLHA DE PESSOAL",IF(Y73='Tabelas auxiliares'!$A$242,"CUSTEIO",IF(Y73='Tabelas auxiliares'!$A$241,"INVESTIMENTO","ERRO - VERIFICAR"))))</f>
        <v>INVESTIMENTO</v>
      </c>
      <c r="AA73" s="12">
        <v>227.95</v>
      </c>
      <c r="AE73" s="12">
        <v>227.95</v>
      </c>
    </row>
    <row r="74" spans="1:31" x14ac:dyDescent="0.35">
      <c r="A74" t="s">
        <v>611</v>
      </c>
      <c r="B74" s="36" t="s">
        <v>220</v>
      </c>
      <c r="C74" s="36" t="s">
        <v>690</v>
      </c>
      <c r="D74" t="s">
        <v>34</v>
      </c>
      <c r="E74" t="s">
        <v>100</v>
      </c>
      <c r="F74" s="19" t="str">
        <f>IFERROR(VLOOKUP(D74,'Tabelas auxiliares'!$A$3:$B$63,2,FALSE),"")</f>
        <v>CECS - CENTRO DE ENG., MODELAGEM E CIÊNCIAS SOCIAIS APLICADAS</v>
      </c>
      <c r="G74" s="19" t="str">
        <f>IFERROR(VLOOKUP($B74,'Tabelas auxiliares'!$A$67:$C$104,2,FALSE),"")</f>
        <v>EQUIPAMENTOS LABORATÓRIOS</v>
      </c>
      <c r="H74" s="19" t="str">
        <f>IFERROR(VLOOKUP($B74,'Tabelas auxiliares'!$A$67:$C$104,3,FALSE),"")</f>
        <v>AQUISICAO POR IMPORTACAO / EQUIPAMENTOS NOVOS / MANUTENÇÃO DE EQUIPAMENTOS LABORATORIAIS</v>
      </c>
      <c r="I74" t="s">
        <v>6682</v>
      </c>
      <c r="J74" t="s">
        <v>6837</v>
      </c>
      <c r="K74" t="s">
        <v>6860</v>
      </c>
      <c r="L74" t="s">
        <v>6839</v>
      </c>
      <c r="M74" t="s">
        <v>6861</v>
      </c>
      <c r="N74" t="s">
        <v>675</v>
      </c>
      <c r="O74" t="s">
        <v>629</v>
      </c>
      <c r="P74" t="s">
        <v>676</v>
      </c>
      <c r="Q74" t="s">
        <v>621</v>
      </c>
      <c r="R74" t="s">
        <v>622</v>
      </c>
      <c r="S74" t="s">
        <v>623</v>
      </c>
      <c r="T74" t="s">
        <v>145</v>
      </c>
      <c r="U74" t="s">
        <v>677</v>
      </c>
      <c r="V74" t="s">
        <v>1791</v>
      </c>
      <c r="W74" t="s">
        <v>1792</v>
      </c>
      <c r="X74" t="s">
        <v>6863</v>
      </c>
      <c r="Y74" s="19" t="str">
        <f t="shared" si="1"/>
        <v>4</v>
      </c>
      <c r="Z74" s="19" t="str">
        <f>IF(T74="","",IF(AND(T74&lt;&gt;'Tabelas auxiliares'!$B$241,T74&lt;&gt;'Tabelas auxiliares'!$B$242),"FOLHA DE PESSOAL",IF(Y74='Tabelas auxiliares'!$A$242,"CUSTEIO",IF(Y74='Tabelas auxiliares'!$A$241,"INVESTIMENTO","ERRO - VERIFICAR"))))</f>
        <v>INVESTIMENTO</v>
      </c>
      <c r="AA74" s="12">
        <v>339.5</v>
      </c>
      <c r="AE74" s="12">
        <v>339.5</v>
      </c>
    </row>
    <row r="75" spans="1:31" x14ac:dyDescent="0.35">
      <c r="A75" t="s">
        <v>611</v>
      </c>
      <c r="B75" s="36" t="s">
        <v>220</v>
      </c>
      <c r="C75" s="36" t="s">
        <v>690</v>
      </c>
      <c r="D75" t="s">
        <v>34</v>
      </c>
      <c r="E75" t="s">
        <v>100</v>
      </c>
      <c r="F75" s="19" t="str">
        <f>IFERROR(VLOOKUP(D75,'Tabelas auxiliares'!$A$3:$B$63,2,FALSE),"")</f>
        <v>CECS - CENTRO DE ENG., MODELAGEM E CIÊNCIAS SOCIAIS APLICADAS</v>
      </c>
      <c r="G75" s="19" t="str">
        <f>IFERROR(VLOOKUP($B75,'Tabelas auxiliares'!$A$67:$C$104,2,FALSE),"")</f>
        <v>EQUIPAMENTOS LABORATÓRIOS</v>
      </c>
      <c r="H75" s="19" t="str">
        <f>IFERROR(VLOOKUP($B75,'Tabelas auxiliares'!$A$67:$C$104,3,FALSE),"")</f>
        <v>AQUISICAO POR IMPORTACAO / EQUIPAMENTOS NOVOS / MANUTENÇÃO DE EQUIPAMENTOS LABORATORIAIS</v>
      </c>
      <c r="I75" t="s">
        <v>6682</v>
      </c>
      <c r="J75" t="s">
        <v>6837</v>
      </c>
      <c r="K75" t="s">
        <v>6860</v>
      </c>
      <c r="L75" t="s">
        <v>6839</v>
      </c>
      <c r="M75" t="s">
        <v>6861</v>
      </c>
      <c r="N75" t="s">
        <v>675</v>
      </c>
      <c r="O75" t="s">
        <v>629</v>
      </c>
      <c r="P75" t="s">
        <v>676</v>
      </c>
      <c r="Q75" t="s">
        <v>621</v>
      </c>
      <c r="R75" t="s">
        <v>622</v>
      </c>
      <c r="S75" t="s">
        <v>623</v>
      </c>
      <c r="T75" t="s">
        <v>145</v>
      </c>
      <c r="U75" t="s">
        <v>677</v>
      </c>
      <c r="V75" t="s">
        <v>2857</v>
      </c>
      <c r="W75" t="s">
        <v>2858</v>
      </c>
      <c r="X75" t="s">
        <v>6864</v>
      </c>
      <c r="Y75" s="19" t="str">
        <f t="shared" si="1"/>
        <v>4</v>
      </c>
      <c r="Z75" s="19" t="str">
        <f>IF(T75="","",IF(AND(T75&lt;&gt;'Tabelas auxiliares'!$B$241,T75&lt;&gt;'Tabelas auxiliares'!$B$242),"FOLHA DE PESSOAL",IF(Y75='Tabelas auxiliares'!$A$242,"CUSTEIO",IF(Y75='Tabelas auxiliares'!$A$241,"INVESTIMENTO","ERRO - VERIFICAR"))))</f>
        <v>INVESTIMENTO</v>
      </c>
      <c r="AA75" s="12">
        <v>2576.08</v>
      </c>
      <c r="AE75" s="12">
        <v>2576.08</v>
      </c>
    </row>
    <row r="76" spans="1:31" x14ac:dyDescent="0.35">
      <c r="A76" t="s">
        <v>611</v>
      </c>
      <c r="B76" s="36" t="s">
        <v>220</v>
      </c>
      <c r="C76" s="36" t="s">
        <v>690</v>
      </c>
      <c r="D76" t="s">
        <v>34</v>
      </c>
      <c r="E76" t="s">
        <v>100</v>
      </c>
      <c r="F76" s="19" t="str">
        <f>IFERROR(VLOOKUP(D76,'Tabelas auxiliares'!$A$3:$B$63,2,FALSE),"")</f>
        <v>CECS - CENTRO DE ENG., MODELAGEM E CIÊNCIAS SOCIAIS APLICADAS</v>
      </c>
      <c r="G76" s="19" t="str">
        <f>IFERROR(VLOOKUP($B76,'Tabelas auxiliares'!$A$67:$C$104,2,FALSE),"")</f>
        <v>EQUIPAMENTOS LABORATÓRIOS</v>
      </c>
      <c r="H76" s="19" t="str">
        <f>IFERROR(VLOOKUP($B76,'Tabelas auxiliares'!$A$67:$C$104,3,FALSE),"")</f>
        <v>AQUISICAO POR IMPORTACAO / EQUIPAMENTOS NOVOS / MANUTENÇÃO DE EQUIPAMENTOS LABORATORIAIS</v>
      </c>
      <c r="I76" t="s">
        <v>6682</v>
      </c>
      <c r="J76" t="s">
        <v>6837</v>
      </c>
      <c r="K76" t="s">
        <v>6865</v>
      </c>
      <c r="L76" t="s">
        <v>6839</v>
      </c>
      <c r="M76" t="s">
        <v>1766</v>
      </c>
      <c r="N76" t="s">
        <v>675</v>
      </c>
      <c r="O76" t="s">
        <v>629</v>
      </c>
      <c r="P76" t="s">
        <v>676</v>
      </c>
      <c r="Q76" t="s">
        <v>621</v>
      </c>
      <c r="R76" t="s">
        <v>622</v>
      </c>
      <c r="S76" t="s">
        <v>623</v>
      </c>
      <c r="T76" t="s">
        <v>145</v>
      </c>
      <c r="U76" t="s">
        <v>677</v>
      </c>
      <c r="V76" t="s">
        <v>2953</v>
      </c>
      <c r="W76" t="s">
        <v>2954</v>
      </c>
      <c r="X76" t="s">
        <v>6866</v>
      </c>
      <c r="Y76" s="19" t="str">
        <f t="shared" si="1"/>
        <v>4</v>
      </c>
      <c r="Z76" s="19" t="str">
        <f>IF(T76="","",IF(AND(T76&lt;&gt;'Tabelas auxiliares'!$B$241,T76&lt;&gt;'Tabelas auxiliares'!$B$242),"FOLHA DE PESSOAL",IF(Y76='Tabelas auxiliares'!$A$242,"CUSTEIO",IF(Y76='Tabelas auxiliares'!$A$241,"INVESTIMENTO","ERRO - VERIFICAR"))))</f>
        <v>INVESTIMENTO</v>
      </c>
      <c r="AA76" s="12">
        <v>2634.48</v>
      </c>
      <c r="AE76" s="12">
        <v>2634.48</v>
      </c>
    </row>
    <row r="77" spans="1:31" x14ac:dyDescent="0.35">
      <c r="A77" t="s">
        <v>611</v>
      </c>
      <c r="B77" s="36" t="s">
        <v>220</v>
      </c>
      <c r="C77" s="36" t="s">
        <v>690</v>
      </c>
      <c r="D77" t="s">
        <v>34</v>
      </c>
      <c r="E77" t="s">
        <v>100</v>
      </c>
      <c r="F77" s="19" t="str">
        <f>IFERROR(VLOOKUP(D77,'Tabelas auxiliares'!$A$3:$B$63,2,FALSE),"")</f>
        <v>CECS - CENTRO DE ENG., MODELAGEM E CIÊNCIAS SOCIAIS APLICADAS</v>
      </c>
      <c r="G77" s="19" t="str">
        <f>IFERROR(VLOOKUP($B77,'Tabelas auxiliares'!$A$67:$C$104,2,FALSE),"")</f>
        <v>EQUIPAMENTOS LABORATÓRIOS</v>
      </c>
      <c r="H77" s="19" t="str">
        <f>IFERROR(VLOOKUP($B77,'Tabelas auxiliares'!$A$67:$C$104,3,FALSE),"")</f>
        <v>AQUISICAO POR IMPORTACAO / EQUIPAMENTOS NOVOS / MANUTENÇÃO DE EQUIPAMENTOS LABORATORIAIS</v>
      </c>
      <c r="I77" t="s">
        <v>6682</v>
      </c>
      <c r="J77" t="s">
        <v>6837</v>
      </c>
      <c r="K77" t="s">
        <v>6867</v>
      </c>
      <c r="L77" t="s">
        <v>6839</v>
      </c>
      <c r="M77" t="s">
        <v>6868</v>
      </c>
      <c r="N77" t="s">
        <v>675</v>
      </c>
      <c r="O77" t="s">
        <v>629</v>
      </c>
      <c r="P77" t="s">
        <v>676</v>
      </c>
      <c r="Q77" t="s">
        <v>621</v>
      </c>
      <c r="R77" t="s">
        <v>622</v>
      </c>
      <c r="S77" t="s">
        <v>623</v>
      </c>
      <c r="T77" t="s">
        <v>145</v>
      </c>
      <c r="U77" t="s">
        <v>677</v>
      </c>
      <c r="V77" t="s">
        <v>1748</v>
      </c>
      <c r="W77" t="s">
        <v>1749</v>
      </c>
      <c r="X77" t="s">
        <v>6869</v>
      </c>
      <c r="Y77" s="19" t="str">
        <f t="shared" si="1"/>
        <v>4</v>
      </c>
      <c r="Z77" s="19" t="str">
        <f>IF(T77="","",IF(AND(T77&lt;&gt;'Tabelas auxiliares'!$B$241,T77&lt;&gt;'Tabelas auxiliares'!$B$242),"FOLHA DE PESSOAL",IF(Y77='Tabelas auxiliares'!$A$242,"CUSTEIO",IF(Y77='Tabelas auxiliares'!$A$241,"INVESTIMENTO","ERRO - VERIFICAR"))))</f>
        <v>INVESTIMENTO</v>
      </c>
      <c r="AA77" s="12">
        <v>13559</v>
      </c>
      <c r="AE77" s="12">
        <v>13559</v>
      </c>
    </row>
    <row r="78" spans="1:31" x14ac:dyDescent="0.35">
      <c r="A78" t="s">
        <v>611</v>
      </c>
      <c r="B78" s="36" t="s">
        <v>220</v>
      </c>
      <c r="C78" s="36" t="s">
        <v>690</v>
      </c>
      <c r="D78" t="s">
        <v>34</v>
      </c>
      <c r="E78" t="s">
        <v>100</v>
      </c>
      <c r="F78" s="19" t="str">
        <f>IFERROR(VLOOKUP(D78,'Tabelas auxiliares'!$A$3:$B$63,2,FALSE),"")</f>
        <v>CECS - CENTRO DE ENG., MODELAGEM E CIÊNCIAS SOCIAIS APLICADAS</v>
      </c>
      <c r="G78" s="19" t="str">
        <f>IFERROR(VLOOKUP($B78,'Tabelas auxiliares'!$A$67:$C$104,2,FALSE),"")</f>
        <v>EQUIPAMENTOS LABORATÓRIOS</v>
      </c>
      <c r="H78" s="19" t="str">
        <f>IFERROR(VLOOKUP($B78,'Tabelas auxiliares'!$A$67:$C$104,3,FALSE),"")</f>
        <v>AQUISICAO POR IMPORTACAO / EQUIPAMENTOS NOVOS / MANUTENÇÃO DE EQUIPAMENTOS LABORATORIAIS</v>
      </c>
      <c r="I78" t="s">
        <v>6682</v>
      </c>
      <c r="J78" t="s">
        <v>6837</v>
      </c>
      <c r="K78" t="s">
        <v>6870</v>
      </c>
      <c r="L78" t="s">
        <v>6839</v>
      </c>
      <c r="M78" t="s">
        <v>6871</v>
      </c>
      <c r="N78" t="s">
        <v>675</v>
      </c>
      <c r="O78" t="s">
        <v>629</v>
      </c>
      <c r="P78" t="s">
        <v>676</v>
      </c>
      <c r="Q78" t="s">
        <v>621</v>
      </c>
      <c r="R78" t="s">
        <v>622</v>
      </c>
      <c r="S78" t="s">
        <v>623</v>
      </c>
      <c r="T78" t="s">
        <v>145</v>
      </c>
      <c r="U78" t="s">
        <v>677</v>
      </c>
      <c r="V78" t="s">
        <v>2953</v>
      </c>
      <c r="W78" t="s">
        <v>2954</v>
      </c>
      <c r="X78" t="s">
        <v>6872</v>
      </c>
      <c r="Y78" s="19" t="str">
        <f t="shared" si="1"/>
        <v>4</v>
      </c>
      <c r="Z78" s="19" t="str">
        <f>IF(T78="","",IF(AND(T78&lt;&gt;'Tabelas auxiliares'!$B$241,T78&lt;&gt;'Tabelas auxiliares'!$B$242),"FOLHA DE PESSOAL",IF(Y78='Tabelas auxiliares'!$A$242,"CUSTEIO",IF(Y78='Tabelas auxiliares'!$A$241,"INVESTIMENTO","ERRO - VERIFICAR"))))</f>
        <v>INVESTIMENTO</v>
      </c>
      <c r="AA78" s="12">
        <v>1110.32</v>
      </c>
      <c r="AE78" s="12">
        <v>1110.32</v>
      </c>
    </row>
    <row r="79" spans="1:31" x14ac:dyDescent="0.35">
      <c r="A79" t="s">
        <v>611</v>
      </c>
      <c r="B79" s="36" t="s">
        <v>220</v>
      </c>
      <c r="C79" s="36" t="s">
        <v>690</v>
      </c>
      <c r="D79" t="s">
        <v>34</v>
      </c>
      <c r="E79" t="s">
        <v>100</v>
      </c>
      <c r="F79" s="19" t="str">
        <f>IFERROR(VLOOKUP(D79,'Tabelas auxiliares'!$A$3:$B$63,2,FALSE),"")</f>
        <v>CECS - CENTRO DE ENG., MODELAGEM E CIÊNCIAS SOCIAIS APLICADAS</v>
      </c>
      <c r="G79" s="19" t="str">
        <f>IFERROR(VLOOKUP($B79,'Tabelas auxiliares'!$A$67:$C$104,2,FALSE),"")</f>
        <v>EQUIPAMENTOS LABORATÓRIOS</v>
      </c>
      <c r="H79" s="19" t="str">
        <f>IFERROR(VLOOKUP($B79,'Tabelas auxiliares'!$A$67:$C$104,3,FALSE),"")</f>
        <v>AQUISICAO POR IMPORTACAO / EQUIPAMENTOS NOVOS / MANUTENÇÃO DE EQUIPAMENTOS LABORATORIAIS</v>
      </c>
      <c r="I79" t="s">
        <v>6682</v>
      </c>
      <c r="J79" t="s">
        <v>6837</v>
      </c>
      <c r="K79" t="s">
        <v>6873</v>
      </c>
      <c r="L79" t="s">
        <v>6839</v>
      </c>
      <c r="M79" t="s">
        <v>6874</v>
      </c>
      <c r="N79" t="s">
        <v>675</v>
      </c>
      <c r="O79" t="s">
        <v>629</v>
      </c>
      <c r="P79" t="s">
        <v>676</v>
      </c>
      <c r="Q79" t="s">
        <v>621</v>
      </c>
      <c r="R79" t="s">
        <v>622</v>
      </c>
      <c r="S79" t="s">
        <v>623</v>
      </c>
      <c r="T79" t="s">
        <v>145</v>
      </c>
      <c r="U79" t="s">
        <v>677</v>
      </c>
      <c r="V79" t="s">
        <v>1767</v>
      </c>
      <c r="W79" t="s">
        <v>1768</v>
      </c>
      <c r="X79" t="s">
        <v>6875</v>
      </c>
      <c r="Y79" s="19" t="str">
        <f t="shared" si="1"/>
        <v>4</v>
      </c>
      <c r="Z79" s="19" t="str">
        <f>IF(T79="","",IF(AND(T79&lt;&gt;'Tabelas auxiliares'!$B$241,T79&lt;&gt;'Tabelas auxiliares'!$B$242),"FOLHA DE PESSOAL",IF(Y79='Tabelas auxiliares'!$A$242,"CUSTEIO",IF(Y79='Tabelas auxiliares'!$A$241,"INVESTIMENTO","ERRO - VERIFICAR"))))</f>
        <v>INVESTIMENTO</v>
      </c>
      <c r="AA79" s="12">
        <v>12400</v>
      </c>
      <c r="AE79" s="12">
        <v>12400</v>
      </c>
    </row>
    <row r="80" spans="1:31" x14ac:dyDescent="0.35">
      <c r="A80" t="s">
        <v>611</v>
      </c>
      <c r="B80" s="36" t="s">
        <v>220</v>
      </c>
      <c r="C80" s="36" t="s">
        <v>615</v>
      </c>
      <c r="D80" t="s">
        <v>42</v>
      </c>
      <c r="E80" t="s">
        <v>100</v>
      </c>
      <c r="F80" s="19" t="str">
        <f>IFERROR(VLOOKUP(D80,'Tabelas auxiliares'!$A$3:$B$63,2,FALSE),"")</f>
        <v>CCNH - CENTRO DE CIÊNCIAS NATURAIS E HUMANAS</v>
      </c>
      <c r="G80" s="19" t="str">
        <f>IFERROR(VLOOKUP($B80,'Tabelas auxiliares'!$A$67:$C$104,2,FALSE),"")</f>
        <v>EQUIPAMENTOS LABORATÓRIOS</v>
      </c>
      <c r="H80" s="19" t="str">
        <f>IFERROR(VLOOKUP($B80,'Tabelas auxiliares'!$A$67:$C$104,3,FALSE),"")</f>
        <v>AQUISICAO POR IMPORTACAO / EQUIPAMENTOS NOVOS / MANUTENÇÃO DE EQUIPAMENTOS LABORATORIAIS</v>
      </c>
      <c r="I80" t="s">
        <v>6876</v>
      </c>
      <c r="J80" t="s">
        <v>1826</v>
      </c>
      <c r="K80" t="s">
        <v>6877</v>
      </c>
      <c r="L80" t="s">
        <v>1823</v>
      </c>
      <c r="M80" t="s">
        <v>6878</v>
      </c>
      <c r="N80" t="s">
        <v>675</v>
      </c>
      <c r="O80" t="s">
        <v>629</v>
      </c>
      <c r="P80" t="s">
        <v>676</v>
      </c>
      <c r="Q80" t="s">
        <v>621</v>
      </c>
      <c r="R80" t="s">
        <v>622</v>
      </c>
      <c r="S80" t="s">
        <v>623</v>
      </c>
      <c r="T80" t="s">
        <v>145</v>
      </c>
      <c r="U80" t="s">
        <v>677</v>
      </c>
      <c r="V80" t="s">
        <v>1748</v>
      </c>
      <c r="W80" t="s">
        <v>1749</v>
      </c>
      <c r="X80" t="s">
        <v>6879</v>
      </c>
      <c r="Y80" s="19" t="str">
        <f t="shared" si="1"/>
        <v>4</v>
      </c>
      <c r="Z80" s="19" t="str">
        <f>IF(T80="","",IF(AND(T80&lt;&gt;'Tabelas auxiliares'!$B$241,T80&lt;&gt;'Tabelas auxiliares'!$B$242),"FOLHA DE PESSOAL",IF(Y80='Tabelas auxiliares'!$A$242,"CUSTEIO",IF(Y80='Tabelas auxiliares'!$A$241,"INVESTIMENTO","ERRO - VERIFICAR"))))</f>
        <v>INVESTIMENTO</v>
      </c>
      <c r="AA80" s="12">
        <v>3326.76</v>
      </c>
      <c r="AE80" s="12">
        <v>3326.76</v>
      </c>
    </row>
    <row r="81" spans="1:31" x14ac:dyDescent="0.35">
      <c r="A81" t="s">
        <v>611</v>
      </c>
      <c r="B81" s="36" t="s">
        <v>220</v>
      </c>
      <c r="C81" s="36" t="s">
        <v>615</v>
      </c>
      <c r="D81" t="s">
        <v>42</v>
      </c>
      <c r="E81" t="s">
        <v>100</v>
      </c>
      <c r="F81" s="19" t="str">
        <f>IFERROR(VLOOKUP(D81,'Tabelas auxiliares'!$A$3:$B$63,2,FALSE),"")</f>
        <v>CCNH - CENTRO DE CIÊNCIAS NATURAIS E HUMANAS</v>
      </c>
      <c r="G81" s="19" t="str">
        <f>IFERROR(VLOOKUP($B81,'Tabelas auxiliares'!$A$67:$C$104,2,FALSE),"")</f>
        <v>EQUIPAMENTOS LABORATÓRIOS</v>
      </c>
      <c r="H81" s="19" t="str">
        <f>IFERROR(VLOOKUP($B81,'Tabelas auxiliares'!$A$67:$C$104,3,FALSE),"")</f>
        <v>AQUISICAO POR IMPORTACAO / EQUIPAMENTOS NOVOS / MANUTENÇÃO DE EQUIPAMENTOS LABORATORIAIS</v>
      </c>
      <c r="I81" t="s">
        <v>6876</v>
      </c>
      <c r="J81" t="s">
        <v>1826</v>
      </c>
      <c r="K81" t="s">
        <v>6880</v>
      </c>
      <c r="L81" t="s">
        <v>1823</v>
      </c>
      <c r="M81" t="s">
        <v>1824</v>
      </c>
      <c r="N81" t="s">
        <v>675</v>
      </c>
      <c r="O81" t="s">
        <v>629</v>
      </c>
      <c r="P81" t="s">
        <v>676</v>
      </c>
      <c r="Q81" t="s">
        <v>621</v>
      </c>
      <c r="R81" t="s">
        <v>622</v>
      </c>
      <c r="S81" t="s">
        <v>623</v>
      </c>
      <c r="T81" t="s">
        <v>145</v>
      </c>
      <c r="U81" t="s">
        <v>677</v>
      </c>
      <c r="V81" t="s">
        <v>1748</v>
      </c>
      <c r="W81" t="s">
        <v>1749</v>
      </c>
      <c r="X81" t="s">
        <v>6881</v>
      </c>
      <c r="Y81" s="19" t="str">
        <f t="shared" si="1"/>
        <v>4</v>
      </c>
      <c r="Z81" s="19" t="str">
        <f>IF(T81="","",IF(AND(T81&lt;&gt;'Tabelas auxiliares'!$B$241,T81&lt;&gt;'Tabelas auxiliares'!$B$242),"FOLHA DE PESSOAL",IF(Y81='Tabelas auxiliares'!$A$242,"CUSTEIO",IF(Y81='Tabelas auxiliares'!$A$241,"INVESTIMENTO","ERRO - VERIFICAR"))))</f>
        <v>INVESTIMENTO</v>
      </c>
      <c r="AA81" s="12">
        <v>32194.17</v>
      </c>
      <c r="AE81" s="12">
        <v>32194.17</v>
      </c>
    </row>
    <row r="82" spans="1:31" x14ac:dyDescent="0.35">
      <c r="A82" t="s">
        <v>611</v>
      </c>
      <c r="B82" s="36" t="s">
        <v>228</v>
      </c>
      <c r="C82" s="36" t="s">
        <v>690</v>
      </c>
      <c r="D82" t="s">
        <v>76</v>
      </c>
      <c r="E82" t="s">
        <v>100</v>
      </c>
      <c r="F82" s="19" t="str">
        <f>IFERROR(VLOOKUP(D82,'Tabelas auxiliares'!$A$3:$B$63,2,FALSE),"")</f>
        <v>NETEL - NÚCLEO EDUCACIONAL DE TECNOLOGIAS E LÍNGUAS</v>
      </c>
      <c r="G82" s="19" t="str">
        <f>IFERROR(VLOOKUP($B82,'Tabelas auxiliares'!$A$67:$C$104,2,FALSE),"")</f>
        <v>INTERNACIONALIZAÇÃO</v>
      </c>
      <c r="H82" s="19" t="str">
        <f>IFERROR(VLOOKUP($B82,'Tabelas auxiliares'!$A$67:$C$104,3,FALSE),"")</f>
        <v>DIARIAS INTERNACIONAIS / PASSAGENS AEREAS INTERNACIONAIS / AUXILIO PARA EVENTOS INTERNACIONAIS / INSCRICAO PARA  EVENTOS INTERNACIONAIS / ANUIDADES ARI / ENCARGO DE CURSOS E CONCURSOS ARI / CURSOS DE LINGUAS NETEL</v>
      </c>
      <c r="I82" t="s">
        <v>6882</v>
      </c>
      <c r="J82" t="s">
        <v>6883</v>
      </c>
      <c r="K82" t="s">
        <v>6884</v>
      </c>
      <c r="L82" t="s">
        <v>6885</v>
      </c>
      <c r="M82" t="s">
        <v>622</v>
      </c>
      <c r="N82" t="s">
        <v>633</v>
      </c>
      <c r="O82" t="s">
        <v>636</v>
      </c>
      <c r="P82" t="s">
        <v>673</v>
      </c>
      <c r="Q82" t="s">
        <v>621</v>
      </c>
      <c r="R82" t="s">
        <v>622</v>
      </c>
      <c r="S82" t="s">
        <v>623</v>
      </c>
      <c r="T82" t="s">
        <v>145</v>
      </c>
      <c r="U82" t="s">
        <v>6886</v>
      </c>
      <c r="V82" t="s">
        <v>711</v>
      </c>
      <c r="W82" t="s">
        <v>712</v>
      </c>
      <c r="X82" t="s">
        <v>6887</v>
      </c>
      <c r="Y82" s="19" t="str">
        <f t="shared" si="1"/>
        <v>3</v>
      </c>
      <c r="Z82" s="19" t="str">
        <f>IF(T82="","",IF(AND(T82&lt;&gt;'Tabelas auxiliares'!$B$241,T82&lt;&gt;'Tabelas auxiliares'!$B$242),"FOLHA DE PESSOAL",IF(Y82='Tabelas auxiliares'!$A$242,"CUSTEIO",IF(Y82='Tabelas auxiliares'!$A$241,"INVESTIMENTO","ERRO - VERIFICAR"))))</f>
        <v>CUSTEIO</v>
      </c>
      <c r="AA82" s="12">
        <v>300</v>
      </c>
    </row>
    <row r="83" spans="1:31" x14ac:dyDescent="0.35">
      <c r="A83" t="s">
        <v>611</v>
      </c>
      <c r="B83" s="36" t="s">
        <v>228</v>
      </c>
      <c r="C83" s="36" t="s">
        <v>690</v>
      </c>
      <c r="D83" t="s">
        <v>76</v>
      </c>
      <c r="E83" t="s">
        <v>100</v>
      </c>
      <c r="F83" s="19" t="str">
        <f>IFERROR(VLOOKUP(D83,'Tabelas auxiliares'!$A$3:$B$63,2,FALSE),"")</f>
        <v>NETEL - NÚCLEO EDUCACIONAL DE TECNOLOGIAS E LÍNGUAS</v>
      </c>
      <c r="G83" s="19" t="str">
        <f>IFERROR(VLOOKUP($B83,'Tabelas auxiliares'!$A$67:$C$104,2,FALSE),"")</f>
        <v>INTERNACIONALIZAÇÃO</v>
      </c>
      <c r="H83" s="19" t="str">
        <f>IFERROR(VLOOKUP($B83,'Tabelas auxiliares'!$A$67:$C$104,3,FALSE),"")</f>
        <v>DIARIAS INTERNACIONAIS / PASSAGENS AEREAS INTERNACIONAIS / AUXILIO PARA EVENTOS INTERNACIONAIS / INSCRICAO PARA  EVENTOS INTERNACIONAIS / ANUIDADES ARI / ENCARGO DE CURSOS E CONCURSOS ARI / CURSOS DE LINGUAS NETEL</v>
      </c>
      <c r="I83" t="s">
        <v>6888</v>
      </c>
      <c r="J83" t="s">
        <v>6889</v>
      </c>
      <c r="K83" t="s">
        <v>6890</v>
      </c>
      <c r="L83" t="s">
        <v>6891</v>
      </c>
      <c r="M83" t="s">
        <v>622</v>
      </c>
      <c r="N83" t="s">
        <v>628</v>
      </c>
      <c r="O83" t="s">
        <v>629</v>
      </c>
      <c r="P83" t="s">
        <v>630</v>
      </c>
      <c r="Q83" t="s">
        <v>621</v>
      </c>
      <c r="R83" t="s">
        <v>622</v>
      </c>
      <c r="S83" t="s">
        <v>623</v>
      </c>
      <c r="T83" t="s">
        <v>145</v>
      </c>
      <c r="U83" t="s">
        <v>645</v>
      </c>
      <c r="V83" t="s">
        <v>711</v>
      </c>
      <c r="W83" t="s">
        <v>712</v>
      </c>
      <c r="X83" t="s">
        <v>6892</v>
      </c>
      <c r="Y83" s="19" t="str">
        <f t="shared" si="1"/>
        <v>3</v>
      </c>
      <c r="Z83" s="19" t="str">
        <f>IF(T83="","",IF(AND(T83&lt;&gt;'Tabelas auxiliares'!$B$241,T83&lt;&gt;'Tabelas auxiliares'!$B$242),"FOLHA DE PESSOAL",IF(Y83='Tabelas auxiliares'!$A$242,"CUSTEIO",IF(Y83='Tabelas auxiliares'!$A$241,"INVESTIMENTO","ERRO - VERIFICAR"))))</f>
        <v>CUSTEIO</v>
      </c>
      <c r="AA83" s="12">
        <v>14700</v>
      </c>
      <c r="AC83" s="12">
        <v>2100</v>
      </c>
      <c r="AE83" s="12">
        <v>12600</v>
      </c>
    </row>
    <row r="84" spans="1:31" x14ac:dyDescent="0.35">
      <c r="A84" t="s">
        <v>611</v>
      </c>
      <c r="B84" s="36" t="s">
        <v>228</v>
      </c>
      <c r="C84" s="36" t="s">
        <v>695</v>
      </c>
      <c r="D84" t="s">
        <v>76</v>
      </c>
      <c r="E84" t="s">
        <v>100</v>
      </c>
      <c r="F84" s="19" t="str">
        <f>IFERROR(VLOOKUP(D84,'Tabelas auxiliares'!$A$3:$B$63,2,FALSE),"")</f>
        <v>NETEL - NÚCLEO EDUCACIONAL DE TECNOLOGIAS E LÍNGUAS</v>
      </c>
      <c r="G84" s="19" t="str">
        <f>IFERROR(VLOOKUP($B84,'Tabelas auxiliares'!$A$67:$C$104,2,FALSE),"")</f>
        <v>INTERNACIONALIZAÇÃO</v>
      </c>
      <c r="H84" s="19" t="str">
        <f>IFERROR(VLOOKUP($B84,'Tabelas auxiliares'!$A$67:$C$104,3,FALSE),"")</f>
        <v>DIARIAS INTERNACIONAIS / PASSAGENS AEREAS INTERNACIONAIS / AUXILIO PARA EVENTOS INTERNACIONAIS / INSCRICAO PARA  EVENTOS INTERNACIONAIS / ANUIDADES ARI / ENCARGO DE CURSOS E CONCURSOS ARI / CURSOS DE LINGUAS NETEL</v>
      </c>
      <c r="I84" t="s">
        <v>6893</v>
      </c>
      <c r="J84" t="s">
        <v>997</v>
      </c>
      <c r="K84" t="s">
        <v>6894</v>
      </c>
      <c r="L84" t="s">
        <v>6895</v>
      </c>
      <c r="M84" t="s">
        <v>622</v>
      </c>
      <c r="N84" t="s">
        <v>633</v>
      </c>
      <c r="O84" t="s">
        <v>636</v>
      </c>
      <c r="P84" t="s">
        <v>673</v>
      </c>
      <c r="Q84" t="s">
        <v>621</v>
      </c>
      <c r="R84" t="s">
        <v>622</v>
      </c>
      <c r="S84" t="s">
        <v>623</v>
      </c>
      <c r="T84" t="s">
        <v>145</v>
      </c>
      <c r="U84" t="s">
        <v>6886</v>
      </c>
      <c r="V84" t="s">
        <v>711</v>
      </c>
      <c r="W84" t="s">
        <v>712</v>
      </c>
      <c r="X84" t="s">
        <v>6896</v>
      </c>
      <c r="Y84" s="19" t="str">
        <f t="shared" si="1"/>
        <v>3</v>
      </c>
      <c r="Z84" s="19" t="str">
        <f>IF(T84="","",IF(AND(T84&lt;&gt;'Tabelas auxiliares'!$B$241,T84&lt;&gt;'Tabelas auxiliares'!$B$242),"FOLHA DE PESSOAL",IF(Y84='Tabelas auxiliares'!$A$242,"CUSTEIO",IF(Y84='Tabelas auxiliares'!$A$241,"INVESTIMENTO","ERRO - VERIFICAR"))))</f>
        <v>CUSTEIO</v>
      </c>
      <c r="AA84" s="12">
        <v>1100</v>
      </c>
    </row>
    <row r="85" spans="1:31" x14ac:dyDescent="0.35">
      <c r="A85" t="s">
        <v>611</v>
      </c>
      <c r="B85" s="36" t="s">
        <v>228</v>
      </c>
      <c r="C85" s="36" t="s">
        <v>692</v>
      </c>
      <c r="D85" t="s">
        <v>64</v>
      </c>
      <c r="E85" t="s">
        <v>100</v>
      </c>
      <c r="F85" s="19" t="str">
        <f>IFERROR(VLOOKUP(D85,'Tabelas auxiliares'!$A$3:$B$63,2,FALSE),"")</f>
        <v>ARI - ASSESSORIA DE RELAÇÕES INTERNACIONAIS</v>
      </c>
      <c r="G85" s="19" t="str">
        <f>IFERROR(VLOOKUP($B85,'Tabelas auxiliares'!$A$67:$C$104,2,FALSE),"")</f>
        <v>INTERNACIONALIZAÇÃO</v>
      </c>
      <c r="H85" s="19" t="str">
        <f>IFERROR(VLOOKUP($B85,'Tabelas auxiliares'!$A$67:$C$104,3,FALSE),"")</f>
        <v>DIARIAS INTERNACIONAIS / PASSAGENS AEREAS INTERNACIONAIS / AUXILIO PARA EVENTOS INTERNACIONAIS / INSCRICAO PARA  EVENTOS INTERNACIONAIS / ANUIDADES ARI / ENCARGO DE CURSOS E CONCURSOS ARI / CURSOS DE LINGUAS NETEL</v>
      </c>
      <c r="I85" t="s">
        <v>6897</v>
      </c>
      <c r="J85" t="s">
        <v>6898</v>
      </c>
      <c r="K85" t="s">
        <v>6899</v>
      </c>
      <c r="L85" t="s">
        <v>6900</v>
      </c>
      <c r="M85" t="s">
        <v>622</v>
      </c>
      <c r="N85" t="s">
        <v>646</v>
      </c>
      <c r="O85" t="s">
        <v>629</v>
      </c>
      <c r="P85" t="s">
        <v>647</v>
      </c>
      <c r="Q85" t="s">
        <v>621</v>
      </c>
      <c r="R85" t="s">
        <v>622</v>
      </c>
      <c r="S85" t="s">
        <v>623</v>
      </c>
      <c r="T85" t="s">
        <v>145</v>
      </c>
      <c r="U85" t="s">
        <v>648</v>
      </c>
      <c r="V85" t="s">
        <v>711</v>
      </c>
      <c r="W85" t="s">
        <v>712</v>
      </c>
      <c r="X85" t="s">
        <v>6901</v>
      </c>
      <c r="Y85" s="19" t="str">
        <f t="shared" si="1"/>
        <v>3</v>
      </c>
      <c r="Z85" s="19" t="str">
        <f>IF(T85="","",IF(AND(T85&lt;&gt;'Tabelas auxiliares'!$B$241,T85&lt;&gt;'Tabelas auxiliares'!$B$242),"FOLHA DE PESSOAL",IF(Y85='Tabelas auxiliares'!$A$242,"CUSTEIO",IF(Y85='Tabelas auxiliares'!$A$241,"INVESTIMENTO","ERRO - VERIFICAR"))))</f>
        <v>CUSTEIO</v>
      </c>
      <c r="AA85" s="12">
        <v>63000</v>
      </c>
      <c r="AE85" s="12">
        <v>63000</v>
      </c>
    </row>
    <row r="86" spans="1:31" x14ac:dyDescent="0.35">
      <c r="A86" t="s">
        <v>611</v>
      </c>
      <c r="B86" s="36" t="s">
        <v>230</v>
      </c>
      <c r="C86" s="36" t="s">
        <v>690</v>
      </c>
      <c r="D86" t="s">
        <v>34</v>
      </c>
      <c r="E86" t="s">
        <v>100</v>
      </c>
      <c r="F86" s="19" t="str">
        <f>IFERROR(VLOOKUP(D86,'Tabelas auxiliares'!$A$3:$B$63,2,FALSE),"")</f>
        <v>CECS - CENTRO DE ENG., MODELAGEM E CIÊNCIAS SOCIAIS APLICADAS</v>
      </c>
      <c r="G86" s="19" t="str">
        <f>IFERROR(VLOOKUP($B86,'Tabelas auxiliares'!$A$67:$C$104,2,FALSE),"")</f>
        <v>MATERIAIS DIDÁTICOS E SERVIÇOS - GRADUAÇÃO</v>
      </c>
      <c r="H86" s="19" t="str">
        <f>IFERROR(VLOOKUP($B86,'Tabelas auxiliares'!$A$67:$C$104,3,FALSE),"")</f>
        <v>SERVICO DE ENCADERNACAO / VIDRARIAS / MATERIAL DE CONSUMO / RACAO PARA ANIMAIS / REVISTAS E JORNAIS PARA USO DIDÁTICO/ REAGENTES QUIMICOS / MATERIAIS DIVERSOS DE LABORATORIO/MANUTENÇÃO DE EQUIPAMENTOS</v>
      </c>
      <c r="I86" t="s">
        <v>6902</v>
      </c>
      <c r="J86" t="s">
        <v>6903</v>
      </c>
      <c r="K86" t="s">
        <v>6904</v>
      </c>
      <c r="L86" t="s">
        <v>6905</v>
      </c>
      <c r="M86" t="s">
        <v>6906</v>
      </c>
      <c r="N86" t="s">
        <v>628</v>
      </c>
      <c r="O86" t="s">
        <v>629</v>
      </c>
      <c r="P86" t="s">
        <v>630</v>
      </c>
      <c r="Q86" t="s">
        <v>621</v>
      </c>
      <c r="R86" t="s">
        <v>622</v>
      </c>
      <c r="S86" t="s">
        <v>623</v>
      </c>
      <c r="T86" t="s">
        <v>145</v>
      </c>
      <c r="U86" t="s">
        <v>645</v>
      </c>
      <c r="V86" t="s">
        <v>1967</v>
      </c>
      <c r="W86" t="s">
        <v>1968</v>
      </c>
      <c r="X86" t="s">
        <v>6907</v>
      </c>
      <c r="Y86" s="19" t="str">
        <f t="shared" si="1"/>
        <v>3</v>
      </c>
      <c r="Z86" s="19" t="str">
        <f>IF(T86="","",IF(AND(T86&lt;&gt;'Tabelas auxiliares'!$B$241,T86&lt;&gt;'Tabelas auxiliares'!$B$242),"FOLHA DE PESSOAL",IF(Y86='Tabelas auxiliares'!$A$242,"CUSTEIO",IF(Y86='Tabelas auxiliares'!$A$241,"INVESTIMENTO","ERRO - VERIFICAR"))))</f>
        <v>CUSTEIO</v>
      </c>
      <c r="AA86" s="12">
        <v>31245</v>
      </c>
      <c r="AE86" s="12">
        <v>31245</v>
      </c>
    </row>
    <row r="87" spans="1:31" x14ac:dyDescent="0.35">
      <c r="A87" t="s">
        <v>611</v>
      </c>
      <c r="B87" s="36" t="s">
        <v>230</v>
      </c>
      <c r="C87" s="36" t="s">
        <v>690</v>
      </c>
      <c r="D87" t="s">
        <v>34</v>
      </c>
      <c r="E87" t="s">
        <v>100</v>
      </c>
      <c r="F87" s="19" t="str">
        <f>IFERROR(VLOOKUP(D87,'Tabelas auxiliares'!$A$3:$B$63,2,FALSE),"")</f>
        <v>CECS - CENTRO DE ENG., MODELAGEM E CIÊNCIAS SOCIAIS APLICADAS</v>
      </c>
      <c r="G87" s="19" t="str">
        <f>IFERROR(VLOOKUP($B87,'Tabelas auxiliares'!$A$67:$C$104,2,FALSE),"")</f>
        <v>MATERIAIS DIDÁTICOS E SERVIÇOS - GRADUAÇÃO</v>
      </c>
      <c r="H87" s="19" t="str">
        <f>IFERROR(VLOOKUP($B87,'Tabelas auxiliares'!$A$67:$C$104,3,FALSE),"")</f>
        <v>SERVICO DE ENCADERNACAO / VIDRARIAS / MATERIAL DE CONSUMO / RACAO PARA ANIMAIS / REVISTAS E JORNAIS PARA USO DIDÁTICO/ REAGENTES QUIMICOS / MATERIAIS DIVERSOS DE LABORATORIO/MANUTENÇÃO DE EQUIPAMENTOS</v>
      </c>
      <c r="I87" t="s">
        <v>6902</v>
      </c>
      <c r="J87" t="s">
        <v>6903</v>
      </c>
      <c r="K87" t="s">
        <v>6908</v>
      </c>
      <c r="L87" t="s">
        <v>6905</v>
      </c>
      <c r="M87" t="s">
        <v>6909</v>
      </c>
      <c r="N87" t="s">
        <v>628</v>
      </c>
      <c r="O87" t="s">
        <v>629</v>
      </c>
      <c r="P87" t="s">
        <v>630</v>
      </c>
      <c r="Q87" t="s">
        <v>621</v>
      </c>
      <c r="R87" t="s">
        <v>622</v>
      </c>
      <c r="S87" t="s">
        <v>623</v>
      </c>
      <c r="T87" t="s">
        <v>145</v>
      </c>
      <c r="U87" t="s">
        <v>645</v>
      </c>
      <c r="V87" t="s">
        <v>1915</v>
      </c>
      <c r="W87" t="s">
        <v>1916</v>
      </c>
      <c r="X87" t="s">
        <v>6910</v>
      </c>
      <c r="Y87" s="19" t="str">
        <f t="shared" si="1"/>
        <v>3</v>
      </c>
      <c r="Z87" s="19" t="str">
        <f>IF(T87="","",IF(AND(T87&lt;&gt;'Tabelas auxiliares'!$B$241,T87&lt;&gt;'Tabelas auxiliares'!$B$242),"FOLHA DE PESSOAL",IF(Y87='Tabelas auxiliares'!$A$242,"CUSTEIO",IF(Y87='Tabelas auxiliares'!$A$241,"INVESTIMENTO","ERRO - VERIFICAR"))))</f>
        <v>CUSTEIO</v>
      </c>
      <c r="AA87" s="12">
        <v>1323.8</v>
      </c>
      <c r="AE87" s="12">
        <v>1323.8</v>
      </c>
    </row>
    <row r="88" spans="1:31" x14ac:dyDescent="0.35">
      <c r="A88" t="s">
        <v>611</v>
      </c>
      <c r="B88" s="36" t="s">
        <v>230</v>
      </c>
      <c r="C88" s="36" t="s">
        <v>690</v>
      </c>
      <c r="D88" t="s">
        <v>34</v>
      </c>
      <c r="E88" t="s">
        <v>100</v>
      </c>
      <c r="F88" s="19" t="str">
        <f>IFERROR(VLOOKUP(D88,'Tabelas auxiliares'!$A$3:$B$63,2,FALSE),"")</f>
        <v>CECS - CENTRO DE ENG., MODELAGEM E CIÊNCIAS SOCIAIS APLICADAS</v>
      </c>
      <c r="G88" s="19" t="str">
        <f>IFERROR(VLOOKUP($B88,'Tabelas auxiliares'!$A$67:$C$104,2,FALSE),"")</f>
        <v>MATERIAIS DIDÁTICOS E SERVIÇOS - GRADUAÇÃO</v>
      </c>
      <c r="H88" s="19" t="str">
        <f>IFERROR(VLOOKUP($B88,'Tabelas auxiliares'!$A$67:$C$104,3,FALSE),"")</f>
        <v>SERVICO DE ENCADERNACAO / VIDRARIAS / MATERIAL DE CONSUMO / RACAO PARA ANIMAIS / REVISTAS E JORNAIS PARA USO DIDÁTICO/ REAGENTES QUIMICOS / MATERIAIS DIVERSOS DE LABORATORIO/MANUTENÇÃO DE EQUIPAMENTOS</v>
      </c>
      <c r="I88" t="s">
        <v>6902</v>
      </c>
      <c r="J88" t="s">
        <v>6903</v>
      </c>
      <c r="K88" t="s">
        <v>6911</v>
      </c>
      <c r="L88" t="s">
        <v>6905</v>
      </c>
      <c r="M88" t="s">
        <v>6912</v>
      </c>
      <c r="N88" t="s">
        <v>628</v>
      </c>
      <c r="O88" t="s">
        <v>629</v>
      </c>
      <c r="P88" t="s">
        <v>630</v>
      </c>
      <c r="Q88" t="s">
        <v>621</v>
      </c>
      <c r="R88" t="s">
        <v>622</v>
      </c>
      <c r="S88" t="s">
        <v>623</v>
      </c>
      <c r="T88" t="s">
        <v>145</v>
      </c>
      <c r="U88" t="s">
        <v>645</v>
      </c>
      <c r="V88" t="s">
        <v>1967</v>
      </c>
      <c r="W88" t="s">
        <v>1968</v>
      </c>
      <c r="X88" t="s">
        <v>6913</v>
      </c>
      <c r="Y88" s="19" t="str">
        <f t="shared" si="1"/>
        <v>3</v>
      </c>
      <c r="Z88" s="19" t="str">
        <f>IF(T88="","",IF(AND(T88&lt;&gt;'Tabelas auxiliares'!$B$241,T88&lt;&gt;'Tabelas auxiliares'!$B$242),"FOLHA DE PESSOAL",IF(Y88='Tabelas auxiliares'!$A$242,"CUSTEIO",IF(Y88='Tabelas auxiliares'!$A$241,"INVESTIMENTO","ERRO - VERIFICAR"))))</f>
        <v>CUSTEIO</v>
      </c>
      <c r="AA88" s="12">
        <v>5116</v>
      </c>
      <c r="AE88" s="12">
        <v>5116</v>
      </c>
    </row>
    <row r="89" spans="1:31" x14ac:dyDescent="0.35">
      <c r="A89" t="s">
        <v>611</v>
      </c>
      <c r="B89" s="36" t="s">
        <v>230</v>
      </c>
      <c r="C89" s="36" t="s">
        <v>690</v>
      </c>
      <c r="D89" t="s">
        <v>34</v>
      </c>
      <c r="E89" t="s">
        <v>100</v>
      </c>
      <c r="F89" s="19" t="str">
        <f>IFERROR(VLOOKUP(D89,'Tabelas auxiliares'!$A$3:$B$63,2,FALSE),"")</f>
        <v>CECS - CENTRO DE ENG., MODELAGEM E CIÊNCIAS SOCIAIS APLICADAS</v>
      </c>
      <c r="G89" s="19" t="str">
        <f>IFERROR(VLOOKUP($B89,'Tabelas auxiliares'!$A$67:$C$104,2,FALSE),"")</f>
        <v>MATERIAIS DIDÁTICOS E SERVIÇOS - GRADUAÇÃO</v>
      </c>
      <c r="H89" s="19" t="str">
        <f>IFERROR(VLOOKUP($B89,'Tabelas auxiliares'!$A$67:$C$104,3,FALSE),"")</f>
        <v>SERVICO DE ENCADERNACAO / VIDRARIAS / MATERIAL DE CONSUMO / RACAO PARA ANIMAIS / REVISTAS E JORNAIS PARA USO DIDÁTICO/ REAGENTES QUIMICOS / MATERIAIS DIVERSOS DE LABORATORIO/MANUTENÇÃO DE EQUIPAMENTOS</v>
      </c>
      <c r="I89" t="s">
        <v>6902</v>
      </c>
      <c r="J89" t="s">
        <v>6903</v>
      </c>
      <c r="K89" t="s">
        <v>6914</v>
      </c>
      <c r="L89" t="s">
        <v>6905</v>
      </c>
      <c r="M89" t="s">
        <v>6915</v>
      </c>
      <c r="N89" t="s">
        <v>628</v>
      </c>
      <c r="O89" t="s">
        <v>629</v>
      </c>
      <c r="P89" t="s">
        <v>630</v>
      </c>
      <c r="Q89" t="s">
        <v>621</v>
      </c>
      <c r="R89" t="s">
        <v>622</v>
      </c>
      <c r="S89" t="s">
        <v>623</v>
      </c>
      <c r="T89" t="s">
        <v>145</v>
      </c>
      <c r="U89" t="s">
        <v>645</v>
      </c>
      <c r="V89" t="s">
        <v>1967</v>
      </c>
      <c r="W89" t="s">
        <v>1968</v>
      </c>
      <c r="X89" t="s">
        <v>6916</v>
      </c>
      <c r="Y89" s="19" t="str">
        <f t="shared" si="1"/>
        <v>3</v>
      </c>
      <c r="Z89" s="19" t="str">
        <f>IF(T89="","",IF(AND(T89&lt;&gt;'Tabelas auxiliares'!$B$241,T89&lt;&gt;'Tabelas auxiliares'!$B$242),"FOLHA DE PESSOAL",IF(Y89='Tabelas auxiliares'!$A$242,"CUSTEIO",IF(Y89='Tabelas auxiliares'!$A$241,"INVESTIMENTO","ERRO - VERIFICAR"))))</f>
        <v>CUSTEIO</v>
      </c>
      <c r="AA89" s="12">
        <v>3164.1</v>
      </c>
      <c r="AE89" s="12">
        <v>3164.1</v>
      </c>
    </row>
    <row r="90" spans="1:31" x14ac:dyDescent="0.35">
      <c r="A90" t="s">
        <v>611</v>
      </c>
      <c r="B90" s="36" t="s">
        <v>230</v>
      </c>
      <c r="C90" s="36" t="s">
        <v>690</v>
      </c>
      <c r="D90" t="s">
        <v>34</v>
      </c>
      <c r="E90" t="s">
        <v>100</v>
      </c>
      <c r="F90" s="19" t="str">
        <f>IFERROR(VLOOKUP(D90,'Tabelas auxiliares'!$A$3:$B$63,2,FALSE),"")</f>
        <v>CECS - CENTRO DE ENG., MODELAGEM E CIÊNCIAS SOCIAIS APLICADAS</v>
      </c>
      <c r="G90" s="19" t="str">
        <f>IFERROR(VLOOKUP($B90,'Tabelas auxiliares'!$A$67:$C$104,2,FALSE),"")</f>
        <v>MATERIAIS DIDÁTICOS E SERVIÇOS - GRADUAÇÃO</v>
      </c>
      <c r="H90" s="19" t="str">
        <f>IFERROR(VLOOKUP($B90,'Tabelas auxiliares'!$A$67:$C$104,3,FALSE),"")</f>
        <v>SERVICO DE ENCADERNACAO / VIDRARIAS / MATERIAL DE CONSUMO / RACAO PARA ANIMAIS / REVISTAS E JORNAIS PARA USO DIDÁTICO/ REAGENTES QUIMICOS / MATERIAIS DIVERSOS DE LABORATORIO/MANUTENÇÃO DE EQUIPAMENTOS</v>
      </c>
      <c r="I90" t="s">
        <v>6902</v>
      </c>
      <c r="J90" t="s">
        <v>6903</v>
      </c>
      <c r="K90" t="s">
        <v>6917</v>
      </c>
      <c r="L90" t="s">
        <v>6905</v>
      </c>
      <c r="M90" t="s">
        <v>6918</v>
      </c>
      <c r="N90" t="s">
        <v>628</v>
      </c>
      <c r="O90" t="s">
        <v>629</v>
      </c>
      <c r="P90" t="s">
        <v>630</v>
      </c>
      <c r="Q90" t="s">
        <v>621</v>
      </c>
      <c r="R90" t="s">
        <v>622</v>
      </c>
      <c r="S90" t="s">
        <v>623</v>
      </c>
      <c r="T90" t="s">
        <v>145</v>
      </c>
      <c r="U90" t="s">
        <v>645</v>
      </c>
      <c r="V90" t="s">
        <v>1967</v>
      </c>
      <c r="W90" t="s">
        <v>1968</v>
      </c>
      <c r="X90" t="s">
        <v>6919</v>
      </c>
      <c r="Y90" s="19" t="str">
        <f t="shared" si="1"/>
        <v>3</v>
      </c>
      <c r="Z90" s="19" t="str">
        <f>IF(T90="","",IF(AND(T90&lt;&gt;'Tabelas auxiliares'!$B$241,T90&lt;&gt;'Tabelas auxiliares'!$B$242),"FOLHA DE PESSOAL",IF(Y90='Tabelas auxiliares'!$A$242,"CUSTEIO",IF(Y90='Tabelas auxiliares'!$A$241,"INVESTIMENTO","ERRO - VERIFICAR"))))</f>
        <v>CUSTEIO</v>
      </c>
      <c r="AA90" s="12">
        <v>1466.6</v>
      </c>
      <c r="AE90" s="12">
        <v>1466.6</v>
      </c>
    </row>
    <row r="91" spans="1:31" x14ac:dyDescent="0.35">
      <c r="A91" t="s">
        <v>611</v>
      </c>
      <c r="B91" s="36" t="s">
        <v>230</v>
      </c>
      <c r="C91" s="36" t="s">
        <v>690</v>
      </c>
      <c r="D91" t="s">
        <v>34</v>
      </c>
      <c r="E91" t="s">
        <v>100</v>
      </c>
      <c r="F91" s="19" t="str">
        <f>IFERROR(VLOOKUP(D91,'Tabelas auxiliares'!$A$3:$B$63,2,FALSE),"")</f>
        <v>CECS - CENTRO DE ENG., MODELAGEM E CIÊNCIAS SOCIAIS APLICADAS</v>
      </c>
      <c r="G91" s="19" t="str">
        <f>IFERROR(VLOOKUP($B91,'Tabelas auxiliares'!$A$67:$C$104,2,FALSE),"")</f>
        <v>MATERIAIS DIDÁTICOS E SERVIÇOS - GRADUAÇÃO</v>
      </c>
      <c r="H91" s="19" t="str">
        <f>IFERROR(VLOOKUP($B91,'Tabelas auxiliares'!$A$67:$C$104,3,FALSE),"")</f>
        <v>SERVICO DE ENCADERNACAO / VIDRARIAS / MATERIAL DE CONSUMO / RACAO PARA ANIMAIS / REVISTAS E JORNAIS PARA USO DIDÁTICO/ REAGENTES QUIMICOS / MATERIAIS DIVERSOS DE LABORATORIO/MANUTENÇÃO DE EQUIPAMENTOS</v>
      </c>
      <c r="I91" t="s">
        <v>6635</v>
      </c>
      <c r="J91" t="s">
        <v>6920</v>
      </c>
      <c r="K91" t="s">
        <v>6921</v>
      </c>
      <c r="L91" t="s">
        <v>6922</v>
      </c>
      <c r="M91" t="s">
        <v>6923</v>
      </c>
      <c r="N91" t="s">
        <v>628</v>
      </c>
      <c r="O91" t="s">
        <v>629</v>
      </c>
      <c r="P91" t="s">
        <v>630</v>
      </c>
      <c r="Q91" t="s">
        <v>621</v>
      </c>
      <c r="R91" t="s">
        <v>622</v>
      </c>
      <c r="S91" t="s">
        <v>623</v>
      </c>
      <c r="T91" t="s">
        <v>145</v>
      </c>
      <c r="U91" t="s">
        <v>645</v>
      </c>
      <c r="V91" t="s">
        <v>2569</v>
      </c>
      <c r="W91" t="s">
        <v>2570</v>
      </c>
      <c r="X91" t="s">
        <v>6924</v>
      </c>
      <c r="Y91" s="19" t="str">
        <f t="shared" si="1"/>
        <v>3</v>
      </c>
      <c r="Z91" s="19" t="str">
        <f>IF(T91="","",IF(AND(T91&lt;&gt;'Tabelas auxiliares'!$B$241,T91&lt;&gt;'Tabelas auxiliares'!$B$242),"FOLHA DE PESSOAL",IF(Y91='Tabelas auxiliares'!$A$242,"CUSTEIO",IF(Y91='Tabelas auxiliares'!$A$241,"INVESTIMENTO","ERRO - VERIFICAR"))))</f>
        <v>CUSTEIO</v>
      </c>
      <c r="AA91" s="12">
        <v>24190</v>
      </c>
      <c r="AE91" s="12">
        <v>24190</v>
      </c>
    </row>
    <row r="92" spans="1:31" x14ac:dyDescent="0.35">
      <c r="A92" t="s">
        <v>611</v>
      </c>
      <c r="B92" s="36" t="s">
        <v>230</v>
      </c>
      <c r="C92" s="36" t="s">
        <v>690</v>
      </c>
      <c r="D92" t="s">
        <v>34</v>
      </c>
      <c r="E92" t="s">
        <v>100</v>
      </c>
      <c r="F92" s="19" t="str">
        <f>IFERROR(VLOOKUP(D92,'Tabelas auxiliares'!$A$3:$B$63,2,FALSE),"")</f>
        <v>CECS - CENTRO DE ENG., MODELAGEM E CIÊNCIAS SOCIAIS APLICADAS</v>
      </c>
      <c r="G92" s="19" t="str">
        <f>IFERROR(VLOOKUP($B92,'Tabelas auxiliares'!$A$67:$C$104,2,FALSE),"")</f>
        <v>MATERIAIS DIDÁTICOS E SERVIÇOS - GRADUAÇÃO</v>
      </c>
      <c r="H92" s="19" t="str">
        <f>IFERROR(VLOOKUP($B92,'Tabelas auxiliares'!$A$67:$C$104,3,FALSE),"")</f>
        <v>SERVICO DE ENCADERNACAO / VIDRARIAS / MATERIAL DE CONSUMO / RACAO PARA ANIMAIS / REVISTAS E JORNAIS PARA USO DIDÁTICO/ REAGENTES QUIMICOS / MATERIAIS DIVERSOS DE LABORATORIO/MANUTENÇÃO DE EQUIPAMENTOS</v>
      </c>
      <c r="I92" t="s">
        <v>6635</v>
      </c>
      <c r="J92" t="s">
        <v>6920</v>
      </c>
      <c r="K92" t="s">
        <v>6925</v>
      </c>
      <c r="L92" t="s">
        <v>6922</v>
      </c>
      <c r="M92" t="s">
        <v>6923</v>
      </c>
      <c r="N92" t="s">
        <v>628</v>
      </c>
      <c r="O92" t="s">
        <v>629</v>
      </c>
      <c r="P92" t="s">
        <v>630</v>
      </c>
      <c r="Q92" t="s">
        <v>621</v>
      </c>
      <c r="R92" t="s">
        <v>622</v>
      </c>
      <c r="S92" t="s">
        <v>623</v>
      </c>
      <c r="T92" t="s">
        <v>145</v>
      </c>
      <c r="U92" t="s">
        <v>645</v>
      </c>
      <c r="V92" t="s">
        <v>1975</v>
      </c>
      <c r="W92" t="s">
        <v>1976</v>
      </c>
      <c r="X92" t="s">
        <v>6926</v>
      </c>
      <c r="Y92" s="19" t="str">
        <f t="shared" si="1"/>
        <v>3</v>
      </c>
      <c r="Z92" s="19" t="str">
        <f>IF(T92="","",IF(AND(T92&lt;&gt;'Tabelas auxiliares'!$B$241,T92&lt;&gt;'Tabelas auxiliares'!$B$242),"FOLHA DE PESSOAL",IF(Y92='Tabelas auxiliares'!$A$242,"CUSTEIO",IF(Y92='Tabelas auxiliares'!$A$241,"INVESTIMENTO","ERRO - VERIFICAR"))))</f>
        <v>CUSTEIO</v>
      </c>
      <c r="AA92" s="12">
        <v>63823</v>
      </c>
      <c r="AE92" s="12">
        <v>63823</v>
      </c>
    </row>
    <row r="93" spans="1:31" x14ac:dyDescent="0.35">
      <c r="A93" t="s">
        <v>611</v>
      </c>
      <c r="B93" s="36" t="s">
        <v>238</v>
      </c>
      <c r="C93" s="36" t="s">
        <v>6615</v>
      </c>
      <c r="D93" t="s">
        <v>159</v>
      </c>
      <c r="E93" t="s">
        <v>100</v>
      </c>
      <c r="F93" s="19" t="str">
        <f>IFERROR(VLOOKUP(D93,'Tabelas auxiliares'!$A$3:$B$63,2,FALSE),"")</f>
        <v>SPO - OBRAS SANTO ANDRÉ</v>
      </c>
      <c r="G93" s="19" t="str">
        <f>IFERROR(VLOOKUP($B93,'Tabelas auxiliares'!$A$67:$C$104,2,FALSE),"")</f>
        <v>OBRAS E INSTALAÇÕES - MELHORIAS E REFORMAS</v>
      </c>
      <c r="H93" s="19" t="str">
        <f>IFERROR(VLOOKUP($B93,'Tabelas auxiliares'!$A$67:$C$104,3,FALSE),"")</f>
        <v>REFORMA E ADEQUACAO</v>
      </c>
      <c r="I93" t="s">
        <v>6635</v>
      </c>
      <c r="J93" t="s">
        <v>5058</v>
      </c>
      <c r="K93" t="s">
        <v>6927</v>
      </c>
      <c r="L93" t="s">
        <v>6928</v>
      </c>
      <c r="M93" t="s">
        <v>6929</v>
      </c>
      <c r="N93" t="s">
        <v>675</v>
      </c>
      <c r="O93" t="s">
        <v>629</v>
      </c>
      <c r="P93" t="s">
        <v>676</v>
      </c>
      <c r="Q93" t="s">
        <v>621</v>
      </c>
      <c r="R93" t="s">
        <v>622</v>
      </c>
      <c r="S93" t="s">
        <v>623</v>
      </c>
      <c r="T93" t="s">
        <v>145</v>
      </c>
      <c r="U93" t="s">
        <v>677</v>
      </c>
      <c r="V93" t="s">
        <v>2071</v>
      </c>
      <c r="W93" t="s">
        <v>2072</v>
      </c>
      <c r="X93" t="s">
        <v>6930</v>
      </c>
      <c r="Y93" s="19" t="str">
        <f t="shared" si="1"/>
        <v>4</v>
      </c>
      <c r="Z93" s="19" t="str">
        <f>IF(T93="","",IF(AND(T93&lt;&gt;'Tabelas auxiliares'!$B$241,T93&lt;&gt;'Tabelas auxiliares'!$B$242),"FOLHA DE PESSOAL",IF(Y93='Tabelas auxiliares'!$A$242,"CUSTEIO",IF(Y93='Tabelas auxiliares'!$A$241,"INVESTIMENTO","ERRO - VERIFICAR"))))</f>
        <v>INVESTIMENTO</v>
      </c>
      <c r="AA93" s="12">
        <v>329554.74</v>
      </c>
      <c r="AC93" s="12">
        <v>135708.03</v>
      </c>
      <c r="AD93" s="12">
        <v>11525.74</v>
      </c>
      <c r="AE93" s="12">
        <v>182320.97</v>
      </c>
    </row>
    <row r="94" spans="1:31" x14ac:dyDescent="0.35">
      <c r="A94" t="s">
        <v>611</v>
      </c>
      <c r="B94" s="36" t="s">
        <v>238</v>
      </c>
      <c r="C94" s="36" t="s">
        <v>6615</v>
      </c>
      <c r="D94" t="s">
        <v>159</v>
      </c>
      <c r="E94" t="s">
        <v>100</v>
      </c>
      <c r="F94" s="19" t="str">
        <f>IFERROR(VLOOKUP(D94,'Tabelas auxiliares'!$A$3:$B$63,2,FALSE),"")</f>
        <v>SPO - OBRAS SANTO ANDRÉ</v>
      </c>
      <c r="G94" s="19" t="str">
        <f>IFERROR(VLOOKUP($B94,'Tabelas auxiliares'!$A$67:$C$104,2,FALSE),"")</f>
        <v>OBRAS E INSTALAÇÕES - MELHORIAS E REFORMAS</v>
      </c>
      <c r="H94" s="19" t="str">
        <f>IFERROR(VLOOKUP($B94,'Tabelas auxiliares'!$A$67:$C$104,3,FALSE),"")</f>
        <v>REFORMA E ADEQUACAO</v>
      </c>
      <c r="I94" t="s">
        <v>6635</v>
      </c>
      <c r="J94" t="s">
        <v>5058</v>
      </c>
      <c r="K94" t="s">
        <v>6931</v>
      </c>
      <c r="L94" t="s">
        <v>6928</v>
      </c>
      <c r="M94" t="s">
        <v>6929</v>
      </c>
      <c r="N94" t="s">
        <v>675</v>
      </c>
      <c r="O94" t="s">
        <v>629</v>
      </c>
      <c r="P94" t="s">
        <v>676</v>
      </c>
      <c r="Q94" t="s">
        <v>621</v>
      </c>
      <c r="R94" t="s">
        <v>622</v>
      </c>
      <c r="S94" t="s">
        <v>1038</v>
      </c>
      <c r="T94" t="s">
        <v>145</v>
      </c>
      <c r="U94" t="s">
        <v>677</v>
      </c>
      <c r="V94" t="s">
        <v>2071</v>
      </c>
      <c r="W94" t="s">
        <v>2072</v>
      </c>
      <c r="X94" t="s">
        <v>6932</v>
      </c>
      <c r="Y94" s="19" t="str">
        <f t="shared" si="1"/>
        <v>4</v>
      </c>
      <c r="Z94" s="19" t="str">
        <f>IF(T94="","",IF(AND(T94&lt;&gt;'Tabelas auxiliares'!$B$241,T94&lt;&gt;'Tabelas auxiliares'!$B$242),"FOLHA DE PESSOAL",IF(Y94='Tabelas auxiliares'!$A$242,"CUSTEIO",IF(Y94='Tabelas auxiliares'!$A$241,"INVESTIMENTO","ERRO - VERIFICAR"))))</f>
        <v>INVESTIMENTO</v>
      </c>
      <c r="AA94" s="12">
        <v>453.88</v>
      </c>
      <c r="AE94" s="12">
        <v>453.88</v>
      </c>
    </row>
    <row r="95" spans="1:31" x14ac:dyDescent="0.35">
      <c r="A95" t="s">
        <v>614</v>
      </c>
      <c r="B95" s="36" t="s">
        <v>403</v>
      </c>
      <c r="C95" s="36" t="s">
        <v>615</v>
      </c>
      <c r="D95" t="s">
        <v>62</v>
      </c>
      <c r="E95" t="s">
        <v>100</v>
      </c>
      <c r="F95" s="19" t="str">
        <f>IFERROR(VLOOKUP(D95,'Tabelas auxiliares'!$A$3:$B$63,2,FALSE),"")</f>
        <v>PROAP - PNAES</v>
      </c>
      <c r="G95" s="19" t="str">
        <f>IFERROR(VLOOKUP($B95,'Tabelas auxiliares'!$A$67:$C$104,2,FALSE),"")</f>
        <v>ACESSIBILIDADE</v>
      </c>
      <c r="H95" s="19" t="str">
        <f>IFERROR(VLOOKUP($B95,'Tabelas auxiliares'!$A$67:$C$104,3,FALSE),"")</f>
        <v>AUXÍLIO ACESSIBILIDADE/CONTRATAÇÃO INTÉRPRETES DE LIBRAS</v>
      </c>
      <c r="I95" t="s">
        <v>6635</v>
      </c>
      <c r="J95" t="s">
        <v>6933</v>
      </c>
      <c r="K95" t="s">
        <v>6934</v>
      </c>
      <c r="L95" t="s">
        <v>6935</v>
      </c>
      <c r="M95" t="s">
        <v>6936</v>
      </c>
      <c r="N95" t="s">
        <v>635</v>
      </c>
      <c r="O95" t="s">
        <v>636</v>
      </c>
      <c r="P95" t="s">
        <v>637</v>
      </c>
      <c r="Q95" t="s">
        <v>621</v>
      </c>
      <c r="R95" t="s">
        <v>622</v>
      </c>
      <c r="S95" t="s">
        <v>623</v>
      </c>
      <c r="T95" t="s">
        <v>145</v>
      </c>
      <c r="U95" t="s">
        <v>638</v>
      </c>
      <c r="V95" t="s">
        <v>2326</v>
      </c>
      <c r="W95" t="s">
        <v>2327</v>
      </c>
      <c r="X95" t="s">
        <v>6937</v>
      </c>
      <c r="Y95" s="19" t="str">
        <f t="shared" si="1"/>
        <v>3</v>
      </c>
      <c r="Z95" s="19" t="str">
        <f>IF(T95="","",IF(AND(T95&lt;&gt;'Tabelas auxiliares'!$B$241,T95&lt;&gt;'Tabelas auxiliares'!$B$242),"FOLHA DE PESSOAL",IF(Y95='Tabelas auxiliares'!$A$242,"CUSTEIO",IF(Y95='Tabelas auxiliares'!$A$241,"INVESTIMENTO","ERRO - VERIFICAR"))))</f>
        <v>CUSTEIO</v>
      </c>
      <c r="AA95" s="12">
        <v>204416.41</v>
      </c>
      <c r="AC95" s="12">
        <v>189151.12</v>
      </c>
      <c r="AD95" s="12">
        <v>15265.29</v>
      </c>
    </row>
    <row r="96" spans="1:31" x14ac:dyDescent="0.35">
      <c r="A96" t="s">
        <v>614</v>
      </c>
      <c r="B96" s="36" t="s">
        <v>403</v>
      </c>
      <c r="C96" s="36" t="s">
        <v>615</v>
      </c>
      <c r="D96" t="s">
        <v>60</v>
      </c>
      <c r="E96" t="s">
        <v>100</v>
      </c>
      <c r="F96" s="19" t="str">
        <f>IFERROR(VLOOKUP(D96,'Tabelas auxiliares'!$A$3:$B$63,2,FALSE),"")</f>
        <v>PROAP - PRÓ-REITORIA DE POLÍTICAS AFIRMATIVAS</v>
      </c>
      <c r="G96" s="19" t="str">
        <f>IFERROR(VLOOKUP($B96,'Tabelas auxiliares'!$A$67:$C$104,2,FALSE),"")</f>
        <v>ACESSIBILIDADE</v>
      </c>
      <c r="H96" s="19" t="str">
        <f>IFERROR(VLOOKUP($B96,'Tabelas auxiliares'!$A$67:$C$104,3,FALSE),"")</f>
        <v>AUXÍLIO ACESSIBILIDADE/CONTRATAÇÃO INTÉRPRETES DE LIBRAS</v>
      </c>
      <c r="I96" t="s">
        <v>6938</v>
      </c>
      <c r="J96" t="s">
        <v>6939</v>
      </c>
      <c r="K96" t="s">
        <v>6940</v>
      </c>
      <c r="L96" t="s">
        <v>6935</v>
      </c>
      <c r="M96" t="s">
        <v>6941</v>
      </c>
      <c r="N96" t="s">
        <v>628</v>
      </c>
      <c r="O96" t="s">
        <v>629</v>
      </c>
      <c r="P96" t="s">
        <v>630</v>
      </c>
      <c r="Q96" t="s">
        <v>621</v>
      </c>
      <c r="R96" t="s">
        <v>622</v>
      </c>
      <c r="S96" t="s">
        <v>623</v>
      </c>
      <c r="T96" t="s">
        <v>145</v>
      </c>
      <c r="U96" t="s">
        <v>645</v>
      </c>
      <c r="V96" t="s">
        <v>2326</v>
      </c>
      <c r="W96" t="s">
        <v>2327</v>
      </c>
      <c r="X96" t="s">
        <v>6942</v>
      </c>
      <c r="Y96" s="19" t="str">
        <f t="shared" si="1"/>
        <v>3</v>
      </c>
      <c r="Z96" s="19" t="str">
        <f>IF(T96="","",IF(AND(T96&lt;&gt;'Tabelas auxiliares'!$B$241,T96&lt;&gt;'Tabelas auxiliares'!$B$242),"FOLHA DE PESSOAL",IF(Y96='Tabelas auxiliares'!$A$242,"CUSTEIO",IF(Y96='Tabelas auxiliares'!$A$241,"INVESTIMENTO","ERRO - VERIFICAR"))))</f>
        <v>CUSTEIO</v>
      </c>
      <c r="AA96" s="12">
        <v>316.8</v>
      </c>
      <c r="AC96" s="12">
        <v>316.8</v>
      </c>
    </row>
    <row r="97" spans="1:31" x14ac:dyDescent="0.35">
      <c r="A97" t="s">
        <v>614</v>
      </c>
      <c r="B97" s="36" t="s">
        <v>199</v>
      </c>
      <c r="C97" s="36" t="s">
        <v>615</v>
      </c>
      <c r="D97" t="s">
        <v>10</v>
      </c>
      <c r="E97" t="s">
        <v>100</v>
      </c>
      <c r="F97" s="19" t="str">
        <f>IFERROR(VLOOKUP(D97,'Tabelas auxiliares'!$A$3:$B$63,2,FALSE),"")</f>
        <v>GABINETE REITORIA</v>
      </c>
      <c r="G97" s="19" t="str">
        <f>IFERROR(VLOOKUP($B97,'Tabelas auxiliares'!$A$67:$C$104,2,FALSE),"")</f>
        <v>ADMINISTRAÇÃO GERAL</v>
      </c>
      <c r="H97" s="19" t="str">
        <f>IFERROR(VLOOKUP($B97,'Tabelas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97" t="s">
        <v>6943</v>
      </c>
      <c r="J97" t="s">
        <v>6944</v>
      </c>
      <c r="K97" t="s">
        <v>6945</v>
      </c>
      <c r="L97" t="s">
        <v>6946</v>
      </c>
      <c r="M97" t="s">
        <v>1982</v>
      </c>
      <c r="N97" t="s">
        <v>628</v>
      </c>
      <c r="O97" t="s">
        <v>629</v>
      </c>
      <c r="P97" t="s">
        <v>630</v>
      </c>
      <c r="Q97" t="s">
        <v>683</v>
      </c>
      <c r="R97" t="s">
        <v>684</v>
      </c>
      <c r="S97" t="s">
        <v>623</v>
      </c>
      <c r="T97" t="s">
        <v>179</v>
      </c>
      <c r="U97" t="s">
        <v>6947</v>
      </c>
      <c r="V97" t="s">
        <v>2326</v>
      </c>
      <c r="W97" t="s">
        <v>2327</v>
      </c>
      <c r="X97" t="s">
        <v>6948</v>
      </c>
      <c r="Y97" s="19" t="str">
        <f t="shared" si="1"/>
        <v>3</v>
      </c>
      <c r="Z97" s="19" t="str">
        <f>IF(T97="","",IF(AND(T97&lt;&gt;'Tabelas auxiliares'!$B$241,T97&lt;&gt;'Tabelas auxiliares'!$B$242),"FOLHA DE PESSOAL",IF(Y97='Tabelas auxiliares'!$A$242,"CUSTEIO",IF(Y97='Tabelas auxiliares'!$A$241,"INVESTIMENTO","ERRO - VERIFICAR"))))</f>
        <v>CUSTEIO</v>
      </c>
      <c r="AA97" s="12">
        <v>146049</v>
      </c>
      <c r="AC97" s="12">
        <v>15232.02</v>
      </c>
      <c r="AE97" s="12">
        <v>130816.98</v>
      </c>
    </row>
    <row r="98" spans="1:31" x14ac:dyDescent="0.35">
      <c r="A98" t="s">
        <v>614</v>
      </c>
      <c r="B98" s="36" t="s">
        <v>199</v>
      </c>
      <c r="C98" s="36" t="s">
        <v>615</v>
      </c>
      <c r="D98" t="s">
        <v>10</v>
      </c>
      <c r="E98" t="s">
        <v>100</v>
      </c>
      <c r="F98" s="19" t="str">
        <f>IFERROR(VLOOKUP(D98,'Tabelas auxiliares'!$A$3:$B$63,2,FALSE),"")</f>
        <v>GABINETE REITORIA</v>
      </c>
      <c r="G98" s="19" t="str">
        <f>IFERROR(VLOOKUP($B98,'Tabelas auxiliares'!$A$67:$C$104,2,FALSE),"")</f>
        <v>ADMINISTRAÇÃO GERAL</v>
      </c>
      <c r="H98" s="19" t="str">
        <f>IFERROR(VLOOKUP($B98,'Tabelas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98" t="s">
        <v>6943</v>
      </c>
      <c r="J98" t="s">
        <v>6949</v>
      </c>
      <c r="K98" t="s">
        <v>6950</v>
      </c>
      <c r="L98" t="s">
        <v>6951</v>
      </c>
      <c r="M98" t="s">
        <v>1982</v>
      </c>
      <c r="N98" t="s">
        <v>628</v>
      </c>
      <c r="O98" t="s">
        <v>629</v>
      </c>
      <c r="P98" t="s">
        <v>630</v>
      </c>
      <c r="Q98" t="s">
        <v>683</v>
      </c>
      <c r="R98" t="s">
        <v>684</v>
      </c>
      <c r="S98" t="s">
        <v>623</v>
      </c>
      <c r="T98" t="s">
        <v>179</v>
      </c>
      <c r="U98" t="s">
        <v>6947</v>
      </c>
      <c r="V98" t="s">
        <v>2326</v>
      </c>
      <c r="W98" t="s">
        <v>2327</v>
      </c>
      <c r="X98" t="s">
        <v>6952</v>
      </c>
      <c r="Y98" s="19" t="str">
        <f t="shared" si="1"/>
        <v>3</v>
      </c>
      <c r="Z98" s="19" t="str">
        <f>IF(T98="","",IF(AND(T98&lt;&gt;'Tabelas auxiliares'!$B$241,T98&lt;&gt;'Tabelas auxiliares'!$B$242),"FOLHA DE PESSOAL",IF(Y98='Tabelas auxiliares'!$A$242,"CUSTEIO",IF(Y98='Tabelas auxiliares'!$A$241,"INVESTIMENTO","ERRO - VERIFICAR"))))</f>
        <v>CUSTEIO</v>
      </c>
      <c r="AA98" s="12">
        <v>107028.74</v>
      </c>
      <c r="AC98" s="12">
        <v>4893.74</v>
      </c>
      <c r="AD98" s="12">
        <v>1223.42</v>
      </c>
      <c r="AE98" s="12">
        <v>100911.58</v>
      </c>
    </row>
    <row r="99" spans="1:31" x14ac:dyDescent="0.35">
      <c r="A99" t="s">
        <v>614</v>
      </c>
      <c r="B99" s="36" t="s">
        <v>199</v>
      </c>
      <c r="C99" s="36" t="s">
        <v>615</v>
      </c>
      <c r="D99" t="s">
        <v>10</v>
      </c>
      <c r="E99" t="s">
        <v>100</v>
      </c>
      <c r="F99" s="19" t="str">
        <f>IFERROR(VLOOKUP(D99,'Tabelas auxiliares'!$A$3:$B$63,2,FALSE),"")</f>
        <v>GABINETE REITORIA</v>
      </c>
      <c r="G99" s="19" t="str">
        <f>IFERROR(VLOOKUP($B99,'Tabelas auxiliares'!$A$67:$C$104,2,FALSE),"")</f>
        <v>ADMINISTRAÇÃO GERAL</v>
      </c>
      <c r="H99" s="19" t="str">
        <f>IFERROR(VLOOKUP($B99,'Tabelas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99" t="s">
        <v>6943</v>
      </c>
      <c r="J99" t="s">
        <v>6953</v>
      </c>
      <c r="K99" t="s">
        <v>6954</v>
      </c>
      <c r="L99" t="s">
        <v>6955</v>
      </c>
      <c r="M99" t="s">
        <v>1982</v>
      </c>
      <c r="N99" t="s">
        <v>628</v>
      </c>
      <c r="O99" t="s">
        <v>629</v>
      </c>
      <c r="P99" t="s">
        <v>630</v>
      </c>
      <c r="Q99" t="s">
        <v>683</v>
      </c>
      <c r="R99" t="s">
        <v>684</v>
      </c>
      <c r="S99" t="s">
        <v>623</v>
      </c>
      <c r="T99" t="s">
        <v>179</v>
      </c>
      <c r="U99" t="s">
        <v>6947</v>
      </c>
      <c r="V99" t="s">
        <v>2326</v>
      </c>
      <c r="W99" t="s">
        <v>2327</v>
      </c>
      <c r="X99" t="s">
        <v>6956</v>
      </c>
      <c r="Y99" s="19" t="str">
        <f t="shared" si="1"/>
        <v>3</v>
      </c>
      <c r="Z99" s="19" t="str">
        <f>IF(T99="","",IF(AND(T99&lt;&gt;'Tabelas auxiliares'!$B$241,T99&lt;&gt;'Tabelas auxiliares'!$B$242),"FOLHA DE PESSOAL",IF(Y99='Tabelas auxiliares'!$A$242,"CUSTEIO",IF(Y99='Tabelas auxiliares'!$A$241,"INVESTIMENTO","ERRO - VERIFICAR"))))</f>
        <v>CUSTEIO</v>
      </c>
      <c r="AA99" s="12">
        <v>109140</v>
      </c>
      <c r="AC99" s="12">
        <v>10330</v>
      </c>
      <c r="AE99" s="12">
        <v>98810</v>
      </c>
    </row>
    <row r="100" spans="1:31" x14ac:dyDescent="0.35">
      <c r="A100" t="s">
        <v>614</v>
      </c>
      <c r="B100" s="36" t="s">
        <v>199</v>
      </c>
      <c r="C100" s="36" t="s">
        <v>615</v>
      </c>
      <c r="D100" t="s">
        <v>10</v>
      </c>
      <c r="E100" t="s">
        <v>100</v>
      </c>
      <c r="F100" s="19" t="str">
        <f>IFERROR(VLOOKUP(D100,'Tabelas auxiliares'!$A$3:$B$63,2,FALSE),"")</f>
        <v>GABINETE REITORIA</v>
      </c>
      <c r="G100" s="19" t="str">
        <f>IFERROR(VLOOKUP($B100,'Tabelas auxiliares'!$A$67:$C$104,2,FALSE),"")</f>
        <v>ADMINISTRAÇÃO GERAL</v>
      </c>
      <c r="H100" s="19" t="str">
        <f>IFERROR(VLOOKUP($B100,'Tabelas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00" t="s">
        <v>6943</v>
      </c>
      <c r="J100" t="s">
        <v>6957</v>
      </c>
      <c r="K100" t="s">
        <v>6958</v>
      </c>
      <c r="L100" t="s">
        <v>6959</v>
      </c>
      <c r="M100" t="s">
        <v>1982</v>
      </c>
      <c r="N100" t="s">
        <v>628</v>
      </c>
      <c r="O100" t="s">
        <v>629</v>
      </c>
      <c r="P100" t="s">
        <v>630</v>
      </c>
      <c r="Q100" t="s">
        <v>683</v>
      </c>
      <c r="R100" t="s">
        <v>684</v>
      </c>
      <c r="S100" t="s">
        <v>623</v>
      </c>
      <c r="T100" t="s">
        <v>179</v>
      </c>
      <c r="U100" t="s">
        <v>6947</v>
      </c>
      <c r="V100" t="s">
        <v>2326</v>
      </c>
      <c r="W100" t="s">
        <v>2327</v>
      </c>
      <c r="X100" t="s">
        <v>6960</v>
      </c>
      <c r="Y100" s="19" t="str">
        <f t="shared" si="1"/>
        <v>3</v>
      </c>
      <c r="Z100" s="19" t="str">
        <f>IF(T100="","",IF(AND(T100&lt;&gt;'Tabelas auxiliares'!$B$241,T100&lt;&gt;'Tabelas auxiliares'!$B$242),"FOLHA DE PESSOAL",IF(Y100='Tabelas auxiliares'!$A$242,"CUSTEIO",IF(Y100='Tabelas auxiliares'!$A$241,"INVESTIMENTO","ERRO - VERIFICAR"))))</f>
        <v>CUSTEIO</v>
      </c>
      <c r="AA100" s="12">
        <v>137050</v>
      </c>
      <c r="AC100" s="12">
        <v>12125.88</v>
      </c>
      <c r="AE100" s="12">
        <v>124924.12</v>
      </c>
    </row>
    <row r="101" spans="1:31" x14ac:dyDescent="0.35">
      <c r="A101" t="s">
        <v>614</v>
      </c>
      <c r="B101" s="36" t="s">
        <v>199</v>
      </c>
      <c r="C101" s="36" t="s">
        <v>615</v>
      </c>
      <c r="D101" t="s">
        <v>10</v>
      </c>
      <c r="E101" t="s">
        <v>100</v>
      </c>
      <c r="F101" s="19" t="str">
        <f>IFERROR(VLOOKUP(D101,'Tabelas auxiliares'!$A$3:$B$63,2,FALSE),"")</f>
        <v>GABINETE REITORIA</v>
      </c>
      <c r="G101" s="19" t="str">
        <f>IFERROR(VLOOKUP($B101,'Tabelas auxiliares'!$A$67:$C$104,2,FALSE),"")</f>
        <v>ADMINISTRAÇÃO GERAL</v>
      </c>
      <c r="H101" s="19" t="str">
        <f>IFERROR(VLOOKUP($B101,'Tabelas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01" t="s">
        <v>6943</v>
      </c>
      <c r="J101" t="s">
        <v>6961</v>
      </c>
      <c r="K101" t="s">
        <v>6962</v>
      </c>
      <c r="L101" t="s">
        <v>6963</v>
      </c>
      <c r="M101" t="s">
        <v>1982</v>
      </c>
      <c r="N101" t="s">
        <v>628</v>
      </c>
      <c r="O101" t="s">
        <v>629</v>
      </c>
      <c r="P101" t="s">
        <v>630</v>
      </c>
      <c r="Q101" t="s">
        <v>683</v>
      </c>
      <c r="R101" t="s">
        <v>684</v>
      </c>
      <c r="S101" t="s">
        <v>623</v>
      </c>
      <c r="T101" t="s">
        <v>179</v>
      </c>
      <c r="U101" t="s">
        <v>6947</v>
      </c>
      <c r="V101" t="s">
        <v>2326</v>
      </c>
      <c r="W101" t="s">
        <v>2327</v>
      </c>
      <c r="X101" t="s">
        <v>6964</v>
      </c>
      <c r="Y101" s="19" t="str">
        <f t="shared" si="1"/>
        <v>3</v>
      </c>
      <c r="Z101" s="19" t="str">
        <f>IF(T101="","",IF(AND(T101&lt;&gt;'Tabelas auxiliares'!$B$241,T101&lt;&gt;'Tabelas auxiliares'!$B$242),"FOLHA DE PESSOAL",IF(Y101='Tabelas auxiliares'!$A$242,"CUSTEIO",IF(Y101='Tabelas auxiliares'!$A$241,"INVESTIMENTO","ERRO - VERIFICAR"))))</f>
        <v>CUSTEIO</v>
      </c>
      <c r="AA101" s="12">
        <v>211914.25</v>
      </c>
      <c r="AC101" s="12">
        <v>16960</v>
      </c>
      <c r="AE101" s="12">
        <v>194954.25</v>
      </c>
    </row>
    <row r="102" spans="1:31" x14ac:dyDescent="0.35">
      <c r="A102" t="s">
        <v>614</v>
      </c>
      <c r="B102" s="36" t="s">
        <v>199</v>
      </c>
      <c r="C102" s="36" t="s">
        <v>615</v>
      </c>
      <c r="D102" t="s">
        <v>10</v>
      </c>
      <c r="E102" t="s">
        <v>100</v>
      </c>
      <c r="F102" s="19" t="str">
        <f>IFERROR(VLOOKUP(D102,'Tabelas auxiliares'!$A$3:$B$63,2,FALSE),"")</f>
        <v>GABINETE REITORIA</v>
      </c>
      <c r="G102" s="19" t="str">
        <f>IFERROR(VLOOKUP($B102,'Tabelas auxiliares'!$A$67:$C$104,2,FALSE),"")</f>
        <v>ADMINISTRAÇÃO GERAL</v>
      </c>
      <c r="H102" s="19" t="str">
        <f>IFERROR(VLOOKUP($B102,'Tabelas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02" t="s">
        <v>6943</v>
      </c>
      <c r="J102" t="s">
        <v>6965</v>
      </c>
      <c r="K102" t="s">
        <v>6966</v>
      </c>
      <c r="L102" t="s">
        <v>6967</v>
      </c>
      <c r="M102" t="s">
        <v>684</v>
      </c>
      <c r="N102" t="s">
        <v>628</v>
      </c>
      <c r="O102" t="s">
        <v>629</v>
      </c>
      <c r="P102" t="s">
        <v>630</v>
      </c>
      <c r="Q102" t="s">
        <v>683</v>
      </c>
      <c r="R102" t="s">
        <v>684</v>
      </c>
      <c r="S102" t="s">
        <v>623</v>
      </c>
      <c r="T102" t="s">
        <v>179</v>
      </c>
      <c r="U102" t="s">
        <v>6947</v>
      </c>
      <c r="V102" t="s">
        <v>2507</v>
      </c>
      <c r="W102" t="s">
        <v>2508</v>
      </c>
      <c r="X102" t="s">
        <v>6968</v>
      </c>
      <c r="Y102" s="19" t="str">
        <f t="shared" si="1"/>
        <v>3</v>
      </c>
      <c r="Z102" s="19" t="str">
        <f>IF(T102="","",IF(AND(T102&lt;&gt;'Tabelas auxiliares'!$B$241,T102&lt;&gt;'Tabelas auxiliares'!$B$242),"FOLHA DE PESSOAL",IF(Y102='Tabelas auxiliares'!$A$242,"CUSTEIO",IF(Y102='Tabelas auxiliares'!$A$241,"INVESTIMENTO","ERRO - VERIFICAR"))))</f>
        <v>CUSTEIO</v>
      </c>
      <c r="AA102" s="12">
        <v>307600</v>
      </c>
      <c r="AC102" s="12">
        <v>239490</v>
      </c>
      <c r="AD102" s="12">
        <v>17310</v>
      </c>
      <c r="AE102" s="12">
        <v>50800</v>
      </c>
    </row>
    <row r="103" spans="1:31" x14ac:dyDescent="0.35">
      <c r="A103" t="s">
        <v>614</v>
      </c>
      <c r="B103" s="36" t="s">
        <v>199</v>
      </c>
      <c r="C103" s="36" t="s">
        <v>615</v>
      </c>
      <c r="D103" t="s">
        <v>10</v>
      </c>
      <c r="E103" t="s">
        <v>100</v>
      </c>
      <c r="F103" s="19" t="str">
        <f>IFERROR(VLOOKUP(D103,'Tabelas auxiliares'!$A$3:$B$63,2,FALSE),"")</f>
        <v>GABINETE REITORIA</v>
      </c>
      <c r="G103" s="19" t="str">
        <f>IFERROR(VLOOKUP($B103,'Tabelas auxiliares'!$A$67:$C$104,2,FALSE),"")</f>
        <v>ADMINISTRAÇÃO GERAL</v>
      </c>
      <c r="H103" s="19" t="str">
        <f>IFERROR(VLOOKUP($B103,'Tabelas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03" t="s">
        <v>6969</v>
      </c>
      <c r="J103" t="s">
        <v>6953</v>
      </c>
      <c r="K103" t="s">
        <v>6970</v>
      </c>
      <c r="L103" t="s">
        <v>6971</v>
      </c>
      <c r="M103" t="s">
        <v>1982</v>
      </c>
      <c r="N103" t="s">
        <v>628</v>
      </c>
      <c r="O103" t="s">
        <v>629</v>
      </c>
      <c r="P103" t="s">
        <v>630</v>
      </c>
      <c r="Q103" t="s">
        <v>683</v>
      </c>
      <c r="R103" t="s">
        <v>684</v>
      </c>
      <c r="S103" t="s">
        <v>623</v>
      </c>
      <c r="T103" t="s">
        <v>179</v>
      </c>
      <c r="U103" t="s">
        <v>6947</v>
      </c>
      <c r="V103" t="s">
        <v>2326</v>
      </c>
      <c r="W103" t="s">
        <v>2327</v>
      </c>
      <c r="X103" t="s">
        <v>6972</v>
      </c>
      <c r="Y103" s="19" t="str">
        <f t="shared" si="1"/>
        <v>3</v>
      </c>
      <c r="Z103" s="19" t="str">
        <f>IF(T103="","",IF(AND(T103&lt;&gt;'Tabelas auxiliares'!$B$241,T103&lt;&gt;'Tabelas auxiliares'!$B$242),"FOLHA DE PESSOAL",IF(Y103='Tabelas auxiliares'!$A$242,"CUSTEIO",IF(Y103='Tabelas auxiliares'!$A$241,"INVESTIMENTO","ERRO - VERIFICAR"))))</f>
        <v>CUSTEIO</v>
      </c>
      <c r="AA103" s="12">
        <v>710</v>
      </c>
      <c r="AC103" s="12">
        <v>710</v>
      </c>
    </row>
    <row r="104" spans="1:31" x14ac:dyDescent="0.35">
      <c r="A104" t="s">
        <v>614</v>
      </c>
      <c r="B104" s="36" t="s">
        <v>199</v>
      </c>
      <c r="C104" s="36" t="s">
        <v>615</v>
      </c>
      <c r="D104" t="s">
        <v>10</v>
      </c>
      <c r="E104" t="s">
        <v>100</v>
      </c>
      <c r="F104" s="19" t="str">
        <f>IFERROR(VLOOKUP(D104,'Tabelas auxiliares'!$A$3:$B$63,2,FALSE),"")</f>
        <v>GABINETE REITORIA</v>
      </c>
      <c r="G104" s="19" t="str">
        <f>IFERROR(VLOOKUP($B104,'Tabelas auxiliares'!$A$67:$C$104,2,FALSE),"")</f>
        <v>ADMINISTRAÇÃO GERAL</v>
      </c>
      <c r="H104" s="19" t="str">
        <f>IFERROR(VLOOKUP($B104,'Tabelas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04" t="s">
        <v>6969</v>
      </c>
      <c r="J104" t="s">
        <v>6973</v>
      </c>
      <c r="K104" t="s">
        <v>6974</v>
      </c>
      <c r="L104" t="s">
        <v>6975</v>
      </c>
      <c r="M104" t="s">
        <v>684</v>
      </c>
      <c r="N104" t="s">
        <v>628</v>
      </c>
      <c r="O104" t="s">
        <v>629</v>
      </c>
      <c r="P104" t="s">
        <v>630</v>
      </c>
      <c r="Q104" t="s">
        <v>683</v>
      </c>
      <c r="R104" t="s">
        <v>684</v>
      </c>
      <c r="S104" t="s">
        <v>623</v>
      </c>
      <c r="T104" t="s">
        <v>179</v>
      </c>
      <c r="U104" t="s">
        <v>6947</v>
      </c>
      <c r="V104" t="s">
        <v>2507</v>
      </c>
      <c r="W104" t="s">
        <v>2508</v>
      </c>
      <c r="X104" t="s">
        <v>6976</v>
      </c>
      <c r="Y104" s="19" t="str">
        <f t="shared" si="1"/>
        <v>3</v>
      </c>
      <c r="Z104" s="19" t="str">
        <f>IF(T104="","",IF(AND(T104&lt;&gt;'Tabelas auxiliares'!$B$241,T104&lt;&gt;'Tabelas auxiliares'!$B$242),"FOLHA DE PESSOAL",IF(Y104='Tabelas auxiliares'!$A$242,"CUSTEIO",IF(Y104='Tabelas auxiliares'!$A$241,"INVESTIMENTO","ERRO - VERIFICAR"))))</f>
        <v>CUSTEIO</v>
      </c>
      <c r="AA104" s="12">
        <v>248142.3</v>
      </c>
      <c r="AC104" s="12">
        <v>195631.3</v>
      </c>
      <c r="AE104" s="12">
        <v>52511</v>
      </c>
    </row>
    <row r="105" spans="1:31" x14ac:dyDescent="0.35">
      <c r="A105" t="s">
        <v>614</v>
      </c>
      <c r="B105" s="36" t="s">
        <v>199</v>
      </c>
      <c r="C105" s="36" t="s">
        <v>615</v>
      </c>
      <c r="D105" t="s">
        <v>10</v>
      </c>
      <c r="E105" t="s">
        <v>100</v>
      </c>
      <c r="F105" s="19" t="str">
        <f>IFERROR(VLOOKUP(D105,'Tabelas auxiliares'!$A$3:$B$63,2,FALSE),"")</f>
        <v>GABINETE REITORIA</v>
      </c>
      <c r="G105" s="19" t="str">
        <f>IFERROR(VLOOKUP($B105,'Tabelas auxiliares'!$A$67:$C$104,2,FALSE),"")</f>
        <v>ADMINISTRAÇÃO GERAL</v>
      </c>
      <c r="H105" s="19" t="str">
        <f>IFERROR(VLOOKUP($B105,'Tabelas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05" t="s">
        <v>6969</v>
      </c>
      <c r="J105" t="s">
        <v>6973</v>
      </c>
      <c r="K105" t="s">
        <v>6977</v>
      </c>
      <c r="L105" t="s">
        <v>6978</v>
      </c>
      <c r="M105" t="s">
        <v>684</v>
      </c>
      <c r="N105" t="s">
        <v>628</v>
      </c>
      <c r="O105" t="s">
        <v>629</v>
      </c>
      <c r="P105" t="s">
        <v>630</v>
      </c>
      <c r="Q105" t="s">
        <v>683</v>
      </c>
      <c r="R105" t="s">
        <v>684</v>
      </c>
      <c r="S105" t="s">
        <v>623</v>
      </c>
      <c r="T105" t="s">
        <v>179</v>
      </c>
      <c r="U105" t="s">
        <v>6947</v>
      </c>
      <c r="V105" t="s">
        <v>711</v>
      </c>
      <c r="W105" t="s">
        <v>712</v>
      </c>
      <c r="X105" t="s">
        <v>6979</v>
      </c>
      <c r="Y105" s="19" t="str">
        <f t="shared" si="1"/>
        <v>3</v>
      </c>
      <c r="Z105" s="19" t="str">
        <f>IF(T105="","",IF(AND(T105&lt;&gt;'Tabelas auxiliares'!$B$241,T105&lt;&gt;'Tabelas auxiliares'!$B$242),"FOLHA DE PESSOAL",IF(Y105='Tabelas auxiliares'!$A$242,"CUSTEIO",IF(Y105='Tabelas auxiliares'!$A$241,"INVESTIMENTO","ERRO - VERIFICAR"))))</f>
        <v>CUSTEIO</v>
      </c>
      <c r="AA105" s="12">
        <v>40982.400000000001</v>
      </c>
      <c r="AC105" s="12">
        <v>33298.199999999997</v>
      </c>
      <c r="AE105" s="12">
        <v>7684.2</v>
      </c>
    </row>
    <row r="106" spans="1:31" x14ac:dyDescent="0.35">
      <c r="A106" t="s">
        <v>614</v>
      </c>
      <c r="B106" s="36" t="s">
        <v>199</v>
      </c>
      <c r="C106" s="36" t="s">
        <v>615</v>
      </c>
      <c r="D106" t="s">
        <v>10</v>
      </c>
      <c r="E106" t="s">
        <v>100</v>
      </c>
      <c r="F106" s="19" t="str">
        <f>IFERROR(VLOOKUP(D106,'Tabelas auxiliares'!$A$3:$B$63,2,FALSE),"")</f>
        <v>GABINETE REITORIA</v>
      </c>
      <c r="G106" s="19" t="str">
        <f>IFERROR(VLOOKUP($B106,'Tabelas auxiliares'!$A$67:$C$104,2,FALSE),"")</f>
        <v>ADMINISTRAÇÃO GERAL</v>
      </c>
      <c r="H106" s="19" t="str">
        <f>IFERROR(VLOOKUP($B106,'Tabelas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06" t="s">
        <v>6969</v>
      </c>
      <c r="J106" t="s">
        <v>6980</v>
      </c>
      <c r="K106" t="s">
        <v>6981</v>
      </c>
      <c r="L106" t="s">
        <v>6982</v>
      </c>
      <c r="M106" t="s">
        <v>684</v>
      </c>
      <c r="N106" t="s">
        <v>628</v>
      </c>
      <c r="O106" t="s">
        <v>629</v>
      </c>
      <c r="P106" t="s">
        <v>630</v>
      </c>
      <c r="Q106" t="s">
        <v>683</v>
      </c>
      <c r="R106" t="s">
        <v>684</v>
      </c>
      <c r="S106" t="s">
        <v>623</v>
      </c>
      <c r="T106" t="s">
        <v>179</v>
      </c>
      <c r="U106" t="s">
        <v>6947</v>
      </c>
      <c r="V106" t="s">
        <v>2507</v>
      </c>
      <c r="W106" t="s">
        <v>2508</v>
      </c>
      <c r="X106" t="s">
        <v>6983</v>
      </c>
      <c r="Y106" s="19" t="str">
        <f t="shared" si="1"/>
        <v>3</v>
      </c>
      <c r="Z106" s="19" t="str">
        <f>IF(T106="","",IF(AND(T106&lt;&gt;'Tabelas auxiliares'!$B$241,T106&lt;&gt;'Tabelas auxiliares'!$B$242),"FOLHA DE PESSOAL",IF(Y106='Tabelas auxiliares'!$A$242,"CUSTEIO",IF(Y106='Tabelas auxiliares'!$A$241,"INVESTIMENTO","ERRO - VERIFICAR"))))</f>
        <v>CUSTEIO</v>
      </c>
      <c r="AA106" s="12">
        <v>200000</v>
      </c>
      <c r="AC106" s="12">
        <v>3600</v>
      </c>
      <c r="AE106" s="12">
        <v>196400</v>
      </c>
    </row>
    <row r="107" spans="1:31" x14ac:dyDescent="0.35">
      <c r="A107" t="s">
        <v>614</v>
      </c>
      <c r="B107" s="36" t="s">
        <v>199</v>
      </c>
      <c r="C107" s="36" t="s">
        <v>615</v>
      </c>
      <c r="D107" t="s">
        <v>10</v>
      </c>
      <c r="E107" t="s">
        <v>100</v>
      </c>
      <c r="F107" s="19" t="str">
        <f>IFERROR(VLOOKUP(D107,'Tabelas auxiliares'!$A$3:$B$63,2,FALSE),"")</f>
        <v>GABINETE REITORIA</v>
      </c>
      <c r="G107" s="19" t="str">
        <f>IFERROR(VLOOKUP($B107,'Tabelas auxiliares'!$A$67:$C$104,2,FALSE),"")</f>
        <v>ADMINISTRAÇÃO GERAL</v>
      </c>
      <c r="H107" s="19" t="str">
        <f>IFERROR(VLOOKUP($B107,'Tabelas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07" t="s">
        <v>6969</v>
      </c>
      <c r="J107" t="s">
        <v>6984</v>
      </c>
      <c r="K107" t="s">
        <v>6985</v>
      </c>
      <c r="L107" t="s">
        <v>6986</v>
      </c>
      <c r="M107" t="s">
        <v>684</v>
      </c>
      <c r="N107" t="s">
        <v>628</v>
      </c>
      <c r="O107" t="s">
        <v>629</v>
      </c>
      <c r="P107" t="s">
        <v>630</v>
      </c>
      <c r="Q107" t="s">
        <v>683</v>
      </c>
      <c r="R107" t="s">
        <v>684</v>
      </c>
      <c r="S107" t="s">
        <v>623</v>
      </c>
      <c r="T107" t="s">
        <v>179</v>
      </c>
      <c r="U107" t="s">
        <v>6947</v>
      </c>
      <c r="V107" t="s">
        <v>2507</v>
      </c>
      <c r="W107" t="s">
        <v>2508</v>
      </c>
      <c r="X107" t="s">
        <v>6987</v>
      </c>
      <c r="Y107" s="19" t="str">
        <f t="shared" si="1"/>
        <v>3</v>
      </c>
      <c r="Z107" s="19" t="str">
        <f>IF(T107="","",IF(AND(T107&lt;&gt;'Tabelas auxiliares'!$B$241,T107&lt;&gt;'Tabelas auxiliares'!$B$242),"FOLHA DE PESSOAL",IF(Y107='Tabelas auxiliares'!$A$242,"CUSTEIO",IF(Y107='Tabelas auxiliares'!$A$241,"INVESTIMENTO","ERRO - VERIFICAR"))))</f>
        <v>CUSTEIO</v>
      </c>
      <c r="AA107" s="12">
        <v>186840</v>
      </c>
      <c r="AC107" s="12">
        <v>34740</v>
      </c>
      <c r="AD107" s="12">
        <v>16020</v>
      </c>
      <c r="AE107" s="12">
        <v>136080</v>
      </c>
    </row>
    <row r="108" spans="1:31" x14ac:dyDescent="0.35">
      <c r="A108" t="s">
        <v>614</v>
      </c>
      <c r="B108" s="36" t="s">
        <v>199</v>
      </c>
      <c r="C108" s="36" t="s">
        <v>615</v>
      </c>
      <c r="D108" t="s">
        <v>10</v>
      </c>
      <c r="E108" t="s">
        <v>100</v>
      </c>
      <c r="F108" s="19" t="str">
        <f>IFERROR(VLOOKUP(D108,'Tabelas auxiliares'!$A$3:$B$63,2,FALSE),"")</f>
        <v>GABINETE REITORIA</v>
      </c>
      <c r="G108" s="19" t="str">
        <f>IFERROR(VLOOKUP($B108,'Tabelas auxiliares'!$A$67:$C$104,2,FALSE),"")</f>
        <v>ADMINISTRAÇÃO GERAL</v>
      </c>
      <c r="H108" s="19" t="str">
        <f>IFERROR(VLOOKUP($B108,'Tabelas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08" t="s">
        <v>6969</v>
      </c>
      <c r="J108" t="s">
        <v>6988</v>
      </c>
      <c r="K108" t="s">
        <v>6989</v>
      </c>
      <c r="L108" t="s">
        <v>6990</v>
      </c>
      <c r="M108" t="s">
        <v>6991</v>
      </c>
      <c r="N108" t="s">
        <v>628</v>
      </c>
      <c r="O108" t="s">
        <v>629</v>
      </c>
      <c r="P108" t="s">
        <v>630</v>
      </c>
      <c r="Q108" t="s">
        <v>683</v>
      </c>
      <c r="R108" t="s">
        <v>684</v>
      </c>
      <c r="S108" t="s">
        <v>623</v>
      </c>
      <c r="T108" t="s">
        <v>179</v>
      </c>
      <c r="U108" t="s">
        <v>6947</v>
      </c>
      <c r="V108" t="s">
        <v>1902</v>
      </c>
      <c r="W108" t="s">
        <v>1903</v>
      </c>
      <c r="X108" t="s">
        <v>6992</v>
      </c>
      <c r="Y108" s="19" t="str">
        <f t="shared" si="1"/>
        <v>3</v>
      </c>
      <c r="Z108" s="19" t="str">
        <f>IF(T108="","",IF(AND(T108&lt;&gt;'Tabelas auxiliares'!$B$241,T108&lt;&gt;'Tabelas auxiliares'!$B$242),"FOLHA DE PESSOAL",IF(Y108='Tabelas auxiliares'!$A$242,"CUSTEIO",IF(Y108='Tabelas auxiliares'!$A$241,"INVESTIMENTO","ERRO - VERIFICAR"))))</f>
        <v>CUSTEIO</v>
      </c>
      <c r="AA108" s="12">
        <v>70.540000000000006</v>
      </c>
      <c r="AE108" s="12">
        <v>70.540000000000006</v>
      </c>
    </row>
    <row r="109" spans="1:31" x14ac:dyDescent="0.35">
      <c r="A109" t="s">
        <v>614</v>
      </c>
      <c r="B109" s="36" t="s">
        <v>199</v>
      </c>
      <c r="C109" s="36" t="s">
        <v>615</v>
      </c>
      <c r="D109" t="s">
        <v>10</v>
      </c>
      <c r="E109" t="s">
        <v>100</v>
      </c>
      <c r="F109" s="19" t="str">
        <f>IFERROR(VLOOKUP(D109,'Tabelas auxiliares'!$A$3:$B$63,2,FALSE),"")</f>
        <v>GABINETE REITORIA</v>
      </c>
      <c r="G109" s="19" t="str">
        <f>IFERROR(VLOOKUP($B109,'Tabelas auxiliares'!$A$67:$C$104,2,FALSE),"")</f>
        <v>ADMINISTRAÇÃO GERAL</v>
      </c>
      <c r="H109" s="19" t="str">
        <f>IFERROR(VLOOKUP($B109,'Tabelas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09" t="s">
        <v>6969</v>
      </c>
      <c r="J109" t="s">
        <v>6988</v>
      </c>
      <c r="K109" t="s">
        <v>6993</v>
      </c>
      <c r="L109" t="s">
        <v>6994</v>
      </c>
      <c r="M109" t="s">
        <v>6995</v>
      </c>
      <c r="N109" t="s">
        <v>628</v>
      </c>
      <c r="O109" t="s">
        <v>629</v>
      </c>
      <c r="P109" t="s">
        <v>630</v>
      </c>
      <c r="Q109" t="s">
        <v>683</v>
      </c>
      <c r="R109" t="s">
        <v>684</v>
      </c>
      <c r="S109" t="s">
        <v>623</v>
      </c>
      <c r="T109" t="s">
        <v>179</v>
      </c>
      <c r="U109" t="s">
        <v>6947</v>
      </c>
      <c r="V109" t="s">
        <v>1902</v>
      </c>
      <c r="W109" t="s">
        <v>1903</v>
      </c>
      <c r="X109" t="s">
        <v>6996</v>
      </c>
      <c r="Y109" s="19" t="str">
        <f t="shared" si="1"/>
        <v>3</v>
      </c>
      <c r="Z109" s="19" t="str">
        <f>IF(T109="","",IF(AND(T109&lt;&gt;'Tabelas auxiliares'!$B$241,T109&lt;&gt;'Tabelas auxiliares'!$B$242),"FOLHA DE PESSOAL",IF(Y109='Tabelas auxiliares'!$A$242,"CUSTEIO",IF(Y109='Tabelas auxiliares'!$A$241,"INVESTIMENTO","ERRO - VERIFICAR"))))</f>
        <v>CUSTEIO</v>
      </c>
      <c r="AA109" s="12">
        <v>18.04</v>
      </c>
      <c r="AE109" s="12">
        <v>18.04</v>
      </c>
    </row>
    <row r="110" spans="1:31" x14ac:dyDescent="0.35">
      <c r="A110" t="s">
        <v>614</v>
      </c>
      <c r="B110" s="36" t="s">
        <v>199</v>
      </c>
      <c r="C110" s="36" t="s">
        <v>615</v>
      </c>
      <c r="D110" t="s">
        <v>10</v>
      </c>
      <c r="E110" t="s">
        <v>100</v>
      </c>
      <c r="F110" s="19" t="str">
        <f>IFERROR(VLOOKUP(D110,'Tabelas auxiliares'!$A$3:$B$63,2,FALSE),"")</f>
        <v>GABINETE REITORIA</v>
      </c>
      <c r="G110" s="19" t="str">
        <f>IFERROR(VLOOKUP($B110,'Tabelas auxiliares'!$A$67:$C$104,2,FALSE),"")</f>
        <v>ADMINISTRAÇÃO GERAL</v>
      </c>
      <c r="H110" s="19" t="str">
        <f>IFERROR(VLOOKUP($B110,'Tabelas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10" t="s">
        <v>6969</v>
      </c>
      <c r="J110" t="s">
        <v>6997</v>
      </c>
      <c r="K110" t="s">
        <v>6998</v>
      </c>
      <c r="L110" t="s">
        <v>6999</v>
      </c>
      <c r="M110" t="s">
        <v>1982</v>
      </c>
      <c r="N110" t="s">
        <v>628</v>
      </c>
      <c r="O110" t="s">
        <v>629</v>
      </c>
      <c r="P110" t="s">
        <v>630</v>
      </c>
      <c r="Q110" t="s">
        <v>683</v>
      </c>
      <c r="R110" t="s">
        <v>684</v>
      </c>
      <c r="S110" t="s">
        <v>623</v>
      </c>
      <c r="T110" t="s">
        <v>179</v>
      </c>
      <c r="U110" t="s">
        <v>6947</v>
      </c>
      <c r="V110" t="s">
        <v>2326</v>
      </c>
      <c r="W110" t="s">
        <v>2327</v>
      </c>
      <c r="X110" t="s">
        <v>7000</v>
      </c>
      <c r="Y110" s="19" t="str">
        <f t="shared" si="1"/>
        <v>3</v>
      </c>
      <c r="Z110" s="19" t="str">
        <f>IF(T110="","",IF(AND(T110&lt;&gt;'Tabelas auxiliares'!$B$241,T110&lt;&gt;'Tabelas auxiliares'!$B$242),"FOLHA DE PESSOAL",IF(Y110='Tabelas auxiliares'!$A$242,"CUSTEIO",IF(Y110='Tabelas auxiliares'!$A$241,"INVESTIMENTO","ERRO - VERIFICAR"))))</f>
        <v>CUSTEIO</v>
      </c>
      <c r="AA110" s="12">
        <v>313160</v>
      </c>
      <c r="AE110" s="12">
        <v>313160</v>
      </c>
    </row>
    <row r="111" spans="1:31" x14ac:dyDescent="0.35">
      <c r="A111" t="s">
        <v>614</v>
      </c>
      <c r="B111" s="36" t="s">
        <v>199</v>
      </c>
      <c r="C111" s="36" t="s">
        <v>615</v>
      </c>
      <c r="D111" t="s">
        <v>28</v>
      </c>
      <c r="E111" t="s">
        <v>100</v>
      </c>
      <c r="F111" s="19" t="str">
        <f>IFERROR(VLOOKUP(D111,'Tabelas auxiliares'!$A$3:$B$63,2,FALSE),"")</f>
        <v>PU - PREFEITURA UNIVERSITÁRIA</v>
      </c>
      <c r="G111" s="19" t="str">
        <f>IFERROR(VLOOKUP($B111,'Tabelas auxiliares'!$A$67:$C$104,2,FALSE),"")</f>
        <v>ADMINISTRAÇÃO GERAL</v>
      </c>
      <c r="H111" s="19" t="str">
        <f>IFERROR(VLOOKUP($B111,'Tabelas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11" t="s">
        <v>7001</v>
      </c>
      <c r="J111" t="s">
        <v>2081</v>
      </c>
      <c r="K111" t="s">
        <v>7002</v>
      </c>
      <c r="L111" t="s">
        <v>7003</v>
      </c>
      <c r="M111" t="s">
        <v>2084</v>
      </c>
      <c r="N111" t="s">
        <v>628</v>
      </c>
      <c r="O111" t="s">
        <v>629</v>
      </c>
      <c r="P111" t="s">
        <v>630</v>
      </c>
      <c r="Q111" t="s">
        <v>621</v>
      </c>
      <c r="R111" t="s">
        <v>622</v>
      </c>
      <c r="S111" t="s">
        <v>623</v>
      </c>
      <c r="T111" t="s">
        <v>145</v>
      </c>
      <c r="U111" t="s">
        <v>645</v>
      </c>
      <c r="V111" t="s">
        <v>2085</v>
      </c>
      <c r="W111" t="s">
        <v>2086</v>
      </c>
      <c r="X111" t="s">
        <v>7004</v>
      </c>
      <c r="Y111" s="19" t="str">
        <f t="shared" si="1"/>
        <v>3</v>
      </c>
      <c r="Z111" s="19" t="str">
        <f>IF(T111="","",IF(AND(T111&lt;&gt;'Tabelas auxiliares'!$B$241,T111&lt;&gt;'Tabelas auxiliares'!$B$242),"FOLHA DE PESSOAL",IF(Y111='Tabelas auxiliares'!$A$242,"CUSTEIO",IF(Y111='Tabelas auxiliares'!$A$241,"INVESTIMENTO","ERRO - VERIFICAR"))))</f>
        <v>CUSTEIO</v>
      </c>
      <c r="AA111" s="12">
        <v>4187.3900000000003</v>
      </c>
      <c r="AE111" s="12">
        <v>4187.3900000000003</v>
      </c>
    </row>
    <row r="112" spans="1:31" x14ac:dyDescent="0.35">
      <c r="A112" t="s">
        <v>614</v>
      </c>
      <c r="B112" s="36" t="s">
        <v>199</v>
      </c>
      <c r="C112" s="36" t="s">
        <v>615</v>
      </c>
      <c r="D112" t="s">
        <v>54</v>
      </c>
      <c r="E112" t="s">
        <v>100</v>
      </c>
      <c r="F112" s="19" t="str">
        <f>IFERROR(VLOOKUP(D112,'Tabelas auxiliares'!$A$3:$B$63,2,FALSE),"")</f>
        <v>PROAD - PRÓ-REITORIA DE ADMINISTRAÇÃO</v>
      </c>
      <c r="G112" s="19" t="str">
        <f>IFERROR(VLOOKUP($B112,'Tabelas auxiliares'!$A$67:$C$104,2,FALSE),"")</f>
        <v>ADMINISTRAÇÃO GERAL</v>
      </c>
      <c r="H112" s="19" t="str">
        <f>IFERROR(VLOOKUP($B112,'Tabelas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12" t="s">
        <v>7005</v>
      </c>
      <c r="J112" t="s">
        <v>7006</v>
      </c>
      <c r="K112" t="s">
        <v>7007</v>
      </c>
      <c r="L112" t="s">
        <v>7008</v>
      </c>
      <c r="M112" t="s">
        <v>7009</v>
      </c>
      <c r="N112" t="s">
        <v>628</v>
      </c>
      <c r="O112" t="s">
        <v>629</v>
      </c>
      <c r="P112" t="s">
        <v>5349</v>
      </c>
      <c r="Q112" t="s">
        <v>621</v>
      </c>
      <c r="R112" t="s">
        <v>622</v>
      </c>
      <c r="S112" t="s">
        <v>623</v>
      </c>
      <c r="T112" t="s">
        <v>145</v>
      </c>
      <c r="U112" t="s">
        <v>6702</v>
      </c>
      <c r="V112" t="s">
        <v>2094</v>
      </c>
      <c r="W112" t="s">
        <v>2095</v>
      </c>
      <c r="X112" t="s">
        <v>7010</v>
      </c>
      <c r="Y112" s="19" t="str">
        <f t="shared" si="1"/>
        <v>3</v>
      </c>
      <c r="Z112" s="19" t="str">
        <f>IF(T112="","",IF(AND(T112&lt;&gt;'Tabelas auxiliares'!$B$241,T112&lt;&gt;'Tabelas auxiliares'!$B$242),"FOLHA DE PESSOAL",IF(Y112='Tabelas auxiliares'!$A$242,"CUSTEIO",IF(Y112='Tabelas auxiliares'!$A$241,"INVESTIMENTO","ERRO - VERIFICAR"))))</f>
        <v>CUSTEIO</v>
      </c>
      <c r="AA112" s="12">
        <v>8410.5400000000009</v>
      </c>
      <c r="AE112" s="12">
        <v>2410.33</v>
      </c>
    </row>
    <row r="113" spans="1:31" x14ac:dyDescent="0.35">
      <c r="A113" t="s">
        <v>614</v>
      </c>
      <c r="B113" s="36" t="s">
        <v>199</v>
      </c>
      <c r="C113" s="36" t="s">
        <v>615</v>
      </c>
      <c r="D113" t="s">
        <v>54</v>
      </c>
      <c r="E113" t="s">
        <v>100</v>
      </c>
      <c r="F113" s="19" t="str">
        <f>IFERROR(VLOOKUP(D113,'Tabelas auxiliares'!$A$3:$B$63,2,FALSE),"")</f>
        <v>PROAD - PRÓ-REITORIA DE ADMINISTRAÇÃO</v>
      </c>
      <c r="G113" s="19" t="str">
        <f>IFERROR(VLOOKUP($B113,'Tabelas auxiliares'!$A$67:$C$104,2,FALSE),"")</f>
        <v>ADMINISTRAÇÃO GERAL</v>
      </c>
      <c r="H113" s="19" t="str">
        <f>IFERROR(VLOOKUP($B113,'Tabelas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13" t="s">
        <v>7011</v>
      </c>
      <c r="J113" t="s">
        <v>7012</v>
      </c>
      <c r="K113" t="s">
        <v>7013</v>
      </c>
      <c r="L113" t="s">
        <v>2227</v>
      </c>
      <c r="M113" t="s">
        <v>2228</v>
      </c>
      <c r="N113" t="s">
        <v>628</v>
      </c>
      <c r="O113" t="s">
        <v>629</v>
      </c>
      <c r="P113" t="s">
        <v>630</v>
      </c>
      <c r="Q113" t="s">
        <v>621</v>
      </c>
      <c r="R113" t="s">
        <v>622</v>
      </c>
      <c r="S113" t="s">
        <v>623</v>
      </c>
      <c r="T113" t="s">
        <v>145</v>
      </c>
      <c r="U113" t="s">
        <v>645</v>
      </c>
      <c r="V113" t="s">
        <v>2209</v>
      </c>
      <c r="W113" t="s">
        <v>2210</v>
      </c>
      <c r="X113" t="s">
        <v>7014</v>
      </c>
      <c r="Y113" s="19" t="str">
        <f t="shared" si="1"/>
        <v>3</v>
      </c>
      <c r="Z113" s="19" t="str">
        <f>IF(T113="","",IF(AND(T113&lt;&gt;'Tabelas auxiliares'!$B$241,T113&lt;&gt;'Tabelas auxiliares'!$B$242),"FOLHA DE PESSOAL",IF(Y113='Tabelas auxiliares'!$A$242,"CUSTEIO",IF(Y113='Tabelas auxiliares'!$A$241,"INVESTIMENTO","ERRO - VERIFICAR"))))</f>
        <v>CUSTEIO</v>
      </c>
      <c r="AA113" s="12">
        <v>2690.04</v>
      </c>
      <c r="AE113" s="12">
        <v>2690.04</v>
      </c>
    </row>
    <row r="114" spans="1:31" x14ac:dyDescent="0.35">
      <c r="A114" t="s">
        <v>614</v>
      </c>
      <c r="B114" s="36" t="s">
        <v>199</v>
      </c>
      <c r="C114" s="36" t="s">
        <v>615</v>
      </c>
      <c r="D114" t="s">
        <v>54</v>
      </c>
      <c r="E114" t="s">
        <v>100</v>
      </c>
      <c r="F114" s="19" t="str">
        <f>IFERROR(VLOOKUP(D114,'Tabelas auxiliares'!$A$3:$B$63,2,FALSE),"")</f>
        <v>PROAD - PRÓ-REITORIA DE ADMINISTRAÇÃO</v>
      </c>
      <c r="G114" s="19" t="str">
        <f>IFERROR(VLOOKUP($B114,'Tabelas auxiliares'!$A$67:$C$104,2,FALSE),"")</f>
        <v>ADMINISTRAÇÃO GERAL</v>
      </c>
      <c r="H114" s="19" t="str">
        <f>IFERROR(VLOOKUP($B114,'Tabelas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14" t="s">
        <v>7015</v>
      </c>
      <c r="J114" t="s">
        <v>2205</v>
      </c>
      <c r="K114" t="s">
        <v>7016</v>
      </c>
      <c r="L114" t="s">
        <v>5157</v>
      </c>
      <c r="M114" t="s">
        <v>2208</v>
      </c>
      <c r="N114" t="s">
        <v>628</v>
      </c>
      <c r="O114" t="s">
        <v>629</v>
      </c>
      <c r="P114" t="s">
        <v>630</v>
      </c>
      <c r="Q114" t="s">
        <v>621</v>
      </c>
      <c r="R114" t="s">
        <v>622</v>
      </c>
      <c r="S114" t="s">
        <v>623</v>
      </c>
      <c r="T114" t="s">
        <v>145</v>
      </c>
      <c r="U114" t="s">
        <v>645</v>
      </c>
      <c r="V114" t="s">
        <v>2209</v>
      </c>
      <c r="W114" t="s">
        <v>2210</v>
      </c>
      <c r="X114" t="s">
        <v>7017</v>
      </c>
      <c r="Y114" s="19" t="str">
        <f t="shared" si="1"/>
        <v>3</v>
      </c>
      <c r="Z114" s="19" t="str">
        <f>IF(T114="","",IF(AND(T114&lt;&gt;'Tabelas auxiliares'!$B$241,T114&lt;&gt;'Tabelas auxiliares'!$B$242),"FOLHA DE PESSOAL",IF(Y114='Tabelas auxiliares'!$A$242,"CUSTEIO",IF(Y114='Tabelas auxiliares'!$A$241,"INVESTIMENTO","ERRO - VERIFICAR"))))</f>
        <v>CUSTEIO</v>
      </c>
      <c r="AA114" s="12">
        <v>187.88</v>
      </c>
      <c r="AE114" s="12">
        <v>187.88</v>
      </c>
    </row>
    <row r="115" spans="1:31" x14ac:dyDescent="0.35">
      <c r="A115" t="s">
        <v>614</v>
      </c>
      <c r="B115" s="36" t="s">
        <v>199</v>
      </c>
      <c r="C115" s="36" t="s">
        <v>615</v>
      </c>
      <c r="D115" t="s">
        <v>54</v>
      </c>
      <c r="E115" t="s">
        <v>100</v>
      </c>
      <c r="F115" s="19" t="str">
        <f>IFERROR(VLOOKUP(D115,'Tabelas auxiliares'!$A$3:$B$63,2,FALSE),"")</f>
        <v>PROAD - PRÓ-REITORIA DE ADMINISTRAÇÃO</v>
      </c>
      <c r="G115" s="19" t="str">
        <f>IFERROR(VLOOKUP($B115,'Tabelas auxiliares'!$A$67:$C$104,2,FALSE),"")</f>
        <v>ADMINISTRAÇÃO GERAL</v>
      </c>
      <c r="H115" s="19" t="str">
        <f>IFERROR(VLOOKUP($B115,'Tabelas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15" t="s">
        <v>7015</v>
      </c>
      <c r="J115" t="s">
        <v>2205</v>
      </c>
      <c r="K115" t="s">
        <v>7018</v>
      </c>
      <c r="L115" t="s">
        <v>5157</v>
      </c>
      <c r="M115" t="s">
        <v>2208</v>
      </c>
      <c r="N115" t="s">
        <v>628</v>
      </c>
      <c r="O115" t="s">
        <v>629</v>
      </c>
      <c r="P115" t="s">
        <v>630</v>
      </c>
      <c r="Q115" t="s">
        <v>621</v>
      </c>
      <c r="R115" t="s">
        <v>622</v>
      </c>
      <c r="S115" t="s">
        <v>623</v>
      </c>
      <c r="T115" t="s">
        <v>145</v>
      </c>
      <c r="U115" t="s">
        <v>645</v>
      </c>
      <c r="V115" t="s">
        <v>2213</v>
      </c>
      <c r="W115" t="s">
        <v>2214</v>
      </c>
      <c r="X115" t="s">
        <v>7019</v>
      </c>
      <c r="Y115" s="19" t="str">
        <f t="shared" si="1"/>
        <v>3</v>
      </c>
      <c r="Z115" s="19" t="str">
        <f>IF(T115="","",IF(AND(T115&lt;&gt;'Tabelas auxiliares'!$B$241,T115&lt;&gt;'Tabelas auxiliares'!$B$242),"FOLHA DE PESSOAL",IF(Y115='Tabelas auxiliares'!$A$242,"CUSTEIO",IF(Y115='Tabelas auxiliares'!$A$241,"INVESTIMENTO","ERRO - VERIFICAR"))))</f>
        <v>CUSTEIO</v>
      </c>
      <c r="AA115" s="12">
        <v>624</v>
      </c>
      <c r="AE115" s="12">
        <v>624</v>
      </c>
    </row>
    <row r="116" spans="1:31" x14ac:dyDescent="0.35">
      <c r="A116" t="s">
        <v>614</v>
      </c>
      <c r="B116" s="36" t="s">
        <v>199</v>
      </c>
      <c r="C116" s="36" t="s">
        <v>615</v>
      </c>
      <c r="D116" t="s">
        <v>54</v>
      </c>
      <c r="E116" t="s">
        <v>100</v>
      </c>
      <c r="F116" s="19" t="str">
        <f>IFERROR(VLOOKUP(D116,'Tabelas auxiliares'!$A$3:$B$63,2,FALSE),"")</f>
        <v>PROAD - PRÓ-REITORIA DE ADMINISTRAÇÃO</v>
      </c>
      <c r="G116" s="19" t="str">
        <f>IFERROR(VLOOKUP($B116,'Tabelas auxiliares'!$A$67:$C$104,2,FALSE),"")</f>
        <v>ADMINISTRAÇÃO GERAL</v>
      </c>
      <c r="H116" s="19" t="str">
        <f>IFERROR(VLOOKUP($B116,'Tabelas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16" t="s">
        <v>6663</v>
      </c>
      <c r="J116" t="s">
        <v>7020</v>
      </c>
      <c r="K116" t="s">
        <v>7021</v>
      </c>
      <c r="L116" t="s">
        <v>2219</v>
      </c>
      <c r="M116" t="s">
        <v>7022</v>
      </c>
      <c r="N116" t="s">
        <v>628</v>
      </c>
      <c r="O116" t="s">
        <v>629</v>
      </c>
      <c r="P116" t="s">
        <v>630</v>
      </c>
      <c r="Q116" t="s">
        <v>621</v>
      </c>
      <c r="R116" t="s">
        <v>622</v>
      </c>
      <c r="S116" t="s">
        <v>623</v>
      </c>
      <c r="T116" t="s">
        <v>145</v>
      </c>
      <c r="U116" t="s">
        <v>645</v>
      </c>
      <c r="V116" t="s">
        <v>2221</v>
      </c>
      <c r="W116" t="s">
        <v>2222</v>
      </c>
      <c r="X116" t="s">
        <v>7023</v>
      </c>
      <c r="Y116" s="19" t="str">
        <f t="shared" si="1"/>
        <v>3</v>
      </c>
      <c r="Z116" s="19" t="str">
        <f>IF(T116="","",IF(AND(T116&lt;&gt;'Tabelas auxiliares'!$B$241,T116&lt;&gt;'Tabelas auxiliares'!$B$242),"FOLHA DE PESSOAL",IF(Y116='Tabelas auxiliares'!$A$242,"CUSTEIO",IF(Y116='Tabelas auxiliares'!$A$241,"INVESTIMENTO","ERRO - VERIFICAR"))))</f>
        <v>CUSTEIO</v>
      </c>
      <c r="AA116" s="12">
        <v>9287.9599999999991</v>
      </c>
    </row>
    <row r="117" spans="1:31" x14ac:dyDescent="0.35">
      <c r="A117" t="s">
        <v>614</v>
      </c>
      <c r="B117" s="36" t="s">
        <v>199</v>
      </c>
      <c r="C117" s="36" t="s">
        <v>615</v>
      </c>
      <c r="D117" t="s">
        <v>54</v>
      </c>
      <c r="E117" t="s">
        <v>100</v>
      </c>
      <c r="F117" s="19" t="str">
        <f>IFERROR(VLOOKUP(D117,'Tabelas auxiliares'!$A$3:$B$63,2,FALSE),"")</f>
        <v>PROAD - PRÓ-REITORIA DE ADMINISTRAÇÃO</v>
      </c>
      <c r="G117" s="19" t="str">
        <f>IFERROR(VLOOKUP($B117,'Tabelas auxiliares'!$A$67:$C$104,2,FALSE),"")</f>
        <v>ADMINISTRAÇÃO GERAL</v>
      </c>
      <c r="H117" s="19" t="str">
        <f>IFERROR(VLOOKUP($B117,'Tabelas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17" t="s">
        <v>7024</v>
      </c>
      <c r="J117" t="s">
        <v>2217</v>
      </c>
      <c r="K117" t="s">
        <v>7025</v>
      </c>
      <c r="L117" t="s">
        <v>2219</v>
      </c>
      <c r="M117" t="s">
        <v>2220</v>
      </c>
      <c r="N117" t="s">
        <v>628</v>
      </c>
      <c r="O117" t="s">
        <v>629</v>
      </c>
      <c r="P117" t="s">
        <v>630</v>
      </c>
      <c r="Q117" t="s">
        <v>621</v>
      </c>
      <c r="R117" t="s">
        <v>622</v>
      </c>
      <c r="S117" t="s">
        <v>623</v>
      </c>
      <c r="T117" t="s">
        <v>145</v>
      </c>
      <c r="U117" t="s">
        <v>645</v>
      </c>
      <c r="V117" t="s">
        <v>2221</v>
      </c>
      <c r="W117" t="s">
        <v>2222</v>
      </c>
      <c r="X117" t="s">
        <v>7026</v>
      </c>
      <c r="Y117" s="19" t="str">
        <f t="shared" si="1"/>
        <v>3</v>
      </c>
      <c r="Z117" s="19" t="str">
        <f>IF(T117="","",IF(AND(T117&lt;&gt;'Tabelas auxiliares'!$B$241,T117&lt;&gt;'Tabelas auxiliares'!$B$242),"FOLHA DE PESSOAL",IF(Y117='Tabelas auxiliares'!$A$242,"CUSTEIO",IF(Y117='Tabelas auxiliares'!$A$241,"INVESTIMENTO","ERRO - VERIFICAR"))))</f>
        <v>CUSTEIO</v>
      </c>
      <c r="AA117" s="12">
        <v>703.64</v>
      </c>
      <c r="AE117" s="12">
        <v>703.64</v>
      </c>
    </row>
    <row r="118" spans="1:31" x14ac:dyDescent="0.35">
      <c r="A118" t="s">
        <v>614</v>
      </c>
      <c r="B118" s="36" t="s">
        <v>199</v>
      </c>
      <c r="C118" s="36" t="s">
        <v>615</v>
      </c>
      <c r="D118" t="s">
        <v>54</v>
      </c>
      <c r="E118" t="s">
        <v>100</v>
      </c>
      <c r="F118" s="19" t="str">
        <f>IFERROR(VLOOKUP(D118,'Tabelas auxiliares'!$A$3:$B$63,2,FALSE),"")</f>
        <v>PROAD - PRÓ-REITORIA DE ADMINISTRAÇÃO</v>
      </c>
      <c r="G118" s="19" t="str">
        <f>IFERROR(VLOOKUP($B118,'Tabelas auxiliares'!$A$67:$C$104,2,FALSE),"")</f>
        <v>ADMINISTRAÇÃO GERAL</v>
      </c>
      <c r="H118" s="19" t="str">
        <f>IFERROR(VLOOKUP($B118,'Tabelas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18" t="s">
        <v>7027</v>
      </c>
      <c r="J118" t="s">
        <v>2234</v>
      </c>
      <c r="K118" t="s">
        <v>7028</v>
      </c>
      <c r="L118" t="s">
        <v>7029</v>
      </c>
      <c r="M118" t="s">
        <v>2237</v>
      </c>
      <c r="N118" t="s">
        <v>628</v>
      </c>
      <c r="O118" t="s">
        <v>629</v>
      </c>
      <c r="P118" t="s">
        <v>630</v>
      </c>
      <c r="Q118" t="s">
        <v>621</v>
      </c>
      <c r="R118" t="s">
        <v>622</v>
      </c>
      <c r="S118" t="s">
        <v>623</v>
      </c>
      <c r="T118" t="s">
        <v>145</v>
      </c>
      <c r="U118" t="s">
        <v>645</v>
      </c>
      <c r="V118" t="s">
        <v>2238</v>
      </c>
      <c r="W118" t="s">
        <v>2239</v>
      </c>
      <c r="X118" t="s">
        <v>7030</v>
      </c>
      <c r="Y118" s="19" t="str">
        <f t="shared" si="1"/>
        <v>3</v>
      </c>
      <c r="Z118" s="19" t="str">
        <f>IF(T118="","",IF(AND(T118&lt;&gt;'Tabelas auxiliares'!$B$241,T118&lt;&gt;'Tabelas auxiliares'!$B$242),"FOLHA DE PESSOAL",IF(Y118='Tabelas auxiliares'!$A$242,"CUSTEIO",IF(Y118='Tabelas auxiliares'!$A$241,"INVESTIMENTO","ERRO - VERIFICAR"))))</f>
        <v>CUSTEIO</v>
      </c>
      <c r="AA118" s="12">
        <v>12706.8</v>
      </c>
      <c r="AE118" s="12">
        <v>12706.8</v>
      </c>
    </row>
    <row r="119" spans="1:31" x14ac:dyDescent="0.35">
      <c r="A119" t="s">
        <v>614</v>
      </c>
      <c r="B119" s="36" t="s">
        <v>199</v>
      </c>
      <c r="C119" s="36" t="s">
        <v>615</v>
      </c>
      <c r="D119" t="s">
        <v>56</v>
      </c>
      <c r="E119" t="s">
        <v>100</v>
      </c>
      <c r="F119" s="19" t="str">
        <f>IFERROR(VLOOKUP(D119,'Tabelas auxiliares'!$A$3:$B$63,2,FALSE),"")</f>
        <v>PROAD - PASSAGENS * D.U.C</v>
      </c>
      <c r="G119" s="19" t="str">
        <f>IFERROR(VLOOKUP($B119,'Tabelas auxiliares'!$A$67:$C$104,2,FALSE),"")</f>
        <v>ADMINISTRAÇÃO GERAL</v>
      </c>
      <c r="H119" s="19" t="str">
        <f>IFERROR(VLOOKUP($B119,'Tabelas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19" t="s">
        <v>7031</v>
      </c>
      <c r="J119" t="s">
        <v>2090</v>
      </c>
      <c r="K119" t="s">
        <v>7032</v>
      </c>
      <c r="L119" t="s">
        <v>2092</v>
      </c>
      <c r="M119" t="s">
        <v>2093</v>
      </c>
      <c r="N119" t="s">
        <v>628</v>
      </c>
      <c r="O119" t="s">
        <v>629</v>
      </c>
      <c r="P119" t="s">
        <v>630</v>
      </c>
      <c r="Q119" t="s">
        <v>621</v>
      </c>
      <c r="R119" t="s">
        <v>622</v>
      </c>
      <c r="S119" t="s">
        <v>623</v>
      </c>
      <c r="T119" t="s">
        <v>145</v>
      </c>
      <c r="U119" t="s">
        <v>645</v>
      </c>
      <c r="V119" t="s">
        <v>2094</v>
      </c>
      <c r="W119" t="s">
        <v>2095</v>
      </c>
      <c r="X119" t="s">
        <v>7033</v>
      </c>
      <c r="Y119" s="19" t="str">
        <f t="shared" si="1"/>
        <v>3</v>
      </c>
      <c r="Z119" s="19" t="str">
        <f>IF(T119="","",IF(AND(T119&lt;&gt;'Tabelas auxiliares'!$B$241,T119&lt;&gt;'Tabelas auxiliares'!$B$242),"FOLHA DE PESSOAL",IF(Y119='Tabelas auxiliares'!$A$242,"CUSTEIO",IF(Y119='Tabelas auxiliares'!$A$241,"INVESTIMENTO","ERRO - VERIFICAR"))))</f>
        <v>CUSTEIO</v>
      </c>
      <c r="AA119" s="12">
        <v>4390.76</v>
      </c>
      <c r="AE119" s="12">
        <v>4390.76</v>
      </c>
    </row>
    <row r="120" spans="1:31" x14ac:dyDescent="0.35">
      <c r="A120" t="s">
        <v>614</v>
      </c>
      <c r="B120" s="36" t="s">
        <v>199</v>
      </c>
      <c r="C120" s="36" t="s">
        <v>615</v>
      </c>
      <c r="D120" t="s">
        <v>56</v>
      </c>
      <c r="E120" t="s">
        <v>100</v>
      </c>
      <c r="F120" s="19" t="str">
        <f>IFERROR(VLOOKUP(D120,'Tabelas auxiliares'!$A$3:$B$63,2,FALSE),"")</f>
        <v>PROAD - PASSAGENS * D.U.C</v>
      </c>
      <c r="G120" s="19" t="str">
        <f>IFERROR(VLOOKUP($B120,'Tabelas auxiliares'!$A$67:$C$104,2,FALSE),"")</f>
        <v>ADMINISTRAÇÃO GERAL</v>
      </c>
      <c r="H120" s="19" t="str">
        <f>IFERROR(VLOOKUP($B120,'Tabelas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20" t="s">
        <v>7031</v>
      </c>
      <c r="J120" t="s">
        <v>2090</v>
      </c>
      <c r="K120" t="s">
        <v>7034</v>
      </c>
      <c r="L120" t="s">
        <v>2092</v>
      </c>
      <c r="M120" t="s">
        <v>2093</v>
      </c>
      <c r="N120" t="s">
        <v>628</v>
      </c>
      <c r="O120" t="s">
        <v>629</v>
      </c>
      <c r="P120" t="s">
        <v>630</v>
      </c>
      <c r="Q120" t="s">
        <v>621</v>
      </c>
      <c r="R120" t="s">
        <v>622</v>
      </c>
      <c r="S120" t="s">
        <v>623</v>
      </c>
      <c r="T120" t="s">
        <v>145</v>
      </c>
      <c r="U120" t="s">
        <v>645</v>
      </c>
      <c r="V120" t="s">
        <v>2098</v>
      </c>
      <c r="W120" t="s">
        <v>2099</v>
      </c>
      <c r="X120" t="s">
        <v>7035</v>
      </c>
      <c r="Y120" s="19" t="str">
        <f t="shared" si="1"/>
        <v>3</v>
      </c>
      <c r="Z120" s="19" t="str">
        <f>IF(T120="","",IF(AND(T120&lt;&gt;'Tabelas auxiliares'!$B$241,T120&lt;&gt;'Tabelas auxiliares'!$B$242),"FOLHA DE PESSOAL",IF(Y120='Tabelas auxiliares'!$A$242,"CUSTEIO",IF(Y120='Tabelas auxiliares'!$A$241,"INVESTIMENTO","ERRO - VERIFICAR"))))</f>
        <v>CUSTEIO</v>
      </c>
      <c r="AA120" s="12">
        <v>0.04</v>
      </c>
      <c r="AC120" s="12">
        <v>0.04</v>
      </c>
    </row>
    <row r="121" spans="1:31" x14ac:dyDescent="0.35">
      <c r="A121" t="s">
        <v>614</v>
      </c>
      <c r="B121" s="36" t="s">
        <v>199</v>
      </c>
      <c r="C121" s="36" t="s">
        <v>615</v>
      </c>
      <c r="D121" t="s">
        <v>64</v>
      </c>
      <c r="E121" t="s">
        <v>100</v>
      </c>
      <c r="F121" s="19" t="str">
        <f>IFERROR(VLOOKUP(D121,'Tabelas auxiliares'!$A$3:$B$63,2,FALSE),"")</f>
        <v>ARI - ASSESSORIA DE RELAÇÕES INTERNACIONAIS</v>
      </c>
      <c r="G121" s="19" t="str">
        <f>IFERROR(VLOOKUP($B121,'Tabelas auxiliares'!$A$67:$C$104,2,FALSE),"")</f>
        <v>ADMINISTRAÇÃO GERAL</v>
      </c>
      <c r="H121" s="19" t="str">
        <f>IFERROR(VLOOKUP($B121,'Tabelas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21" t="s">
        <v>7036</v>
      </c>
      <c r="J121" t="s">
        <v>7037</v>
      </c>
      <c r="K121" t="s">
        <v>7038</v>
      </c>
      <c r="L121" t="s">
        <v>7039</v>
      </c>
      <c r="M121" t="s">
        <v>2266</v>
      </c>
      <c r="N121" t="s">
        <v>618</v>
      </c>
      <c r="O121" t="s">
        <v>639</v>
      </c>
      <c r="P121" t="s">
        <v>678</v>
      </c>
      <c r="Q121" t="s">
        <v>621</v>
      </c>
      <c r="R121" t="s">
        <v>622</v>
      </c>
      <c r="S121" t="s">
        <v>623</v>
      </c>
      <c r="T121" t="s">
        <v>145</v>
      </c>
      <c r="U121" t="s">
        <v>679</v>
      </c>
      <c r="V121" t="s">
        <v>1997</v>
      </c>
      <c r="W121" t="s">
        <v>1998</v>
      </c>
      <c r="X121" t="s">
        <v>7040</v>
      </c>
      <c r="Y121" s="19" t="str">
        <f t="shared" si="1"/>
        <v>3</v>
      </c>
      <c r="Z121" s="19" t="str">
        <f>IF(T121="","",IF(AND(T121&lt;&gt;'Tabelas auxiliares'!$B$241,T121&lt;&gt;'Tabelas auxiliares'!$B$242),"FOLHA DE PESSOAL",IF(Y121='Tabelas auxiliares'!$A$242,"CUSTEIO",IF(Y121='Tabelas auxiliares'!$A$241,"INVESTIMENTO","ERRO - VERIFICAR"))))</f>
        <v>CUSTEIO</v>
      </c>
      <c r="AA121" s="12">
        <v>2639.44</v>
      </c>
      <c r="AC121" s="12">
        <v>2639.44</v>
      </c>
    </row>
    <row r="122" spans="1:31" x14ac:dyDescent="0.35">
      <c r="A122" t="s">
        <v>614</v>
      </c>
      <c r="B122" s="36" t="s">
        <v>199</v>
      </c>
      <c r="C122" s="36" t="s">
        <v>615</v>
      </c>
      <c r="D122" t="s">
        <v>66</v>
      </c>
      <c r="E122" t="s">
        <v>100</v>
      </c>
      <c r="F122" s="19" t="str">
        <f>IFERROR(VLOOKUP(D122,'Tabelas auxiliares'!$A$3:$B$63,2,FALSE),"")</f>
        <v>PROPG - PRÓ-REITORIA DE PÓS-GRADUAÇÃO</v>
      </c>
      <c r="G122" s="19" t="str">
        <f>IFERROR(VLOOKUP($B122,'Tabelas auxiliares'!$A$67:$C$104,2,FALSE),"")</f>
        <v>ADMINISTRAÇÃO GERAL</v>
      </c>
      <c r="H122" s="19" t="str">
        <f>IFERROR(VLOOKUP($B122,'Tabelas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22" t="s">
        <v>7041</v>
      </c>
      <c r="J122" t="s">
        <v>7042</v>
      </c>
      <c r="K122" t="s">
        <v>7043</v>
      </c>
      <c r="L122" t="s">
        <v>7044</v>
      </c>
      <c r="M122" t="s">
        <v>2291</v>
      </c>
      <c r="N122" t="s">
        <v>618</v>
      </c>
      <c r="O122" t="s">
        <v>2292</v>
      </c>
      <c r="P122" t="s">
        <v>2293</v>
      </c>
      <c r="Q122" t="s">
        <v>621</v>
      </c>
      <c r="R122" t="s">
        <v>622</v>
      </c>
      <c r="S122" t="s">
        <v>623</v>
      </c>
      <c r="T122" t="s">
        <v>145</v>
      </c>
      <c r="U122" t="s">
        <v>2294</v>
      </c>
      <c r="V122" t="s">
        <v>1997</v>
      </c>
      <c r="W122" t="s">
        <v>1998</v>
      </c>
      <c r="X122" t="s">
        <v>7045</v>
      </c>
      <c r="Y122" s="19" t="str">
        <f t="shared" si="1"/>
        <v>3</v>
      </c>
      <c r="Z122" s="19" t="str">
        <f>IF(T122="","",IF(AND(T122&lt;&gt;'Tabelas auxiliares'!$B$241,T122&lt;&gt;'Tabelas auxiliares'!$B$242),"FOLHA DE PESSOAL",IF(Y122='Tabelas auxiliares'!$A$242,"CUSTEIO",IF(Y122='Tabelas auxiliares'!$A$241,"INVESTIMENTO","ERRO - VERIFICAR"))))</f>
        <v>CUSTEIO</v>
      </c>
      <c r="AA122" s="12">
        <v>1500</v>
      </c>
      <c r="AE122" s="12">
        <v>1500</v>
      </c>
    </row>
    <row r="123" spans="1:31" x14ac:dyDescent="0.35">
      <c r="A123" t="s">
        <v>614</v>
      </c>
      <c r="B123" s="36" t="s">
        <v>199</v>
      </c>
      <c r="C123" s="36" t="s">
        <v>615</v>
      </c>
      <c r="D123" t="s">
        <v>66</v>
      </c>
      <c r="E123" t="s">
        <v>100</v>
      </c>
      <c r="F123" s="19" t="str">
        <f>IFERROR(VLOOKUP(D123,'Tabelas auxiliares'!$A$3:$B$63,2,FALSE),"")</f>
        <v>PROPG - PRÓ-REITORIA DE PÓS-GRADUAÇÃO</v>
      </c>
      <c r="G123" s="19" t="str">
        <f>IFERROR(VLOOKUP($B123,'Tabelas auxiliares'!$A$67:$C$104,2,FALSE),"")</f>
        <v>ADMINISTRAÇÃO GERAL</v>
      </c>
      <c r="H123" s="19" t="str">
        <f>IFERROR(VLOOKUP($B123,'Tabelas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23" t="s">
        <v>6902</v>
      </c>
      <c r="J123" t="s">
        <v>7046</v>
      </c>
      <c r="K123" t="s">
        <v>7047</v>
      </c>
      <c r="L123" t="s">
        <v>7048</v>
      </c>
      <c r="M123" t="s">
        <v>2299</v>
      </c>
      <c r="N123" t="s">
        <v>618</v>
      </c>
      <c r="O123" t="s">
        <v>2300</v>
      </c>
      <c r="P123" t="s">
        <v>2301</v>
      </c>
      <c r="Q123" t="s">
        <v>621</v>
      </c>
      <c r="R123" t="s">
        <v>622</v>
      </c>
      <c r="S123" t="s">
        <v>623</v>
      </c>
      <c r="T123" t="s">
        <v>145</v>
      </c>
      <c r="U123" t="s">
        <v>2302</v>
      </c>
      <c r="V123" t="s">
        <v>1997</v>
      </c>
      <c r="W123" t="s">
        <v>1998</v>
      </c>
      <c r="X123" t="s">
        <v>7049</v>
      </c>
      <c r="Y123" s="19" t="str">
        <f t="shared" si="1"/>
        <v>3</v>
      </c>
      <c r="Z123" s="19" t="str">
        <f>IF(T123="","",IF(AND(T123&lt;&gt;'Tabelas auxiliares'!$B$241,T123&lt;&gt;'Tabelas auxiliares'!$B$242),"FOLHA DE PESSOAL",IF(Y123='Tabelas auxiliares'!$A$242,"CUSTEIO",IF(Y123='Tabelas auxiliares'!$A$241,"INVESTIMENTO","ERRO - VERIFICAR"))))</f>
        <v>CUSTEIO</v>
      </c>
      <c r="AA123" s="12">
        <v>1600</v>
      </c>
      <c r="AE123" s="12">
        <v>1600</v>
      </c>
    </row>
    <row r="124" spans="1:31" x14ac:dyDescent="0.35">
      <c r="A124" t="s">
        <v>614</v>
      </c>
      <c r="B124" s="36" t="s">
        <v>199</v>
      </c>
      <c r="C124" s="36" t="s">
        <v>615</v>
      </c>
      <c r="D124" t="s">
        <v>68</v>
      </c>
      <c r="E124" t="s">
        <v>100</v>
      </c>
      <c r="F124" s="19" t="str">
        <f>IFERROR(VLOOKUP(D124,'Tabelas auxiliares'!$A$3:$B$63,2,FALSE),"")</f>
        <v>BIBLIOTECA</v>
      </c>
      <c r="G124" s="19" t="str">
        <f>IFERROR(VLOOKUP($B124,'Tabelas auxiliares'!$A$67:$C$104,2,FALSE),"")</f>
        <v>ADMINISTRAÇÃO GERAL</v>
      </c>
      <c r="H124" s="19" t="str">
        <f>IFERROR(VLOOKUP($B124,'Tabelas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24" t="s">
        <v>7050</v>
      </c>
      <c r="J124" t="s">
        <v>7051</v>
      </c>
      <c r="K124" t="s">
        <v>7052</v>
      </c>
      <c r="L124" t="s">
        <v>7053</v>
      </c>
      <c r="M124" t="s">
        <v>2646</v>
      </c>
      <c r="N124" t="s">
        <v>618</v>
      </c>
      <c r="O124" t="s">
        <v>666</v>
      </c>
      <c r="P124" t="s">
        <v>7054</v>
      </c>
      <c r="Q124" t="s">
        <v>621</v>
      </c>
      <c r="R124" t="s">
        <v>622</v>
      </c>
      <c r="S124" t="s">
        <v>623</v>
      </c>
      <c r="T124" t="s">
        <v>145</v>
      </c>
      <c r="U124" t="s">
        <v>7055</v>
      </c>
      <c r="V124" t="s">
        <v>1997</v>
      </c>
      <c r="W124" t="s">
        <v>1998</v>
      </c>
      <c r="X124" t="s">
        <v>7056</v>
      </c>
      <c r="Y124" s="19" t="str">
        <f t="shared" si="1"/>
        <v>3</v>
      </c>
      <c r="Z124" s="19" t="str">
        <f>IF(T124="","",IF(AND(T124&lt;&gt;'Tabelas auxiliares'!$B$241,T124&lt;&gt;'Tabelas auxiliares'!$B$242),"FOLHA DE PESSOAL",IF(Y124='Tabelas auxiliares'!$A$242,"CUSTEIO",IF(Y124='Tabelas auxiliares'!$A$241,"INVESTIMENTO","ERRO - VERIFICAR"))))</f>
        <v>CUSTEIO</v>
      </c>
      <c r="AA124" s="12">
        <v>250</v>
      </c>
      <c r="AC124" s="12">
        <v>250</v>
      </c>
    </row>
    <row r="125" spans="1:31" x14ac:dyDescent="0.35">
      <c r="A125" t="s">
        <v>614</v>
      </c>
      <c r="B125" s="36" t="s">
        <v>199</v>
      </c>
      <c r="C125" s="36" t="s">
        <v>615</v>
      </c>
      <c r="D125" t="s">
        <v>159</v>
      </c>
      <c r="E125" t="s">
        <v>100</v>
      </c>
      <c r="F125" s="19" t="str">
        <f>IFERROR(VLOOKUP(D125,'Tabelas auxiliares'!$A$3:$B$63,2,FALSE),"")</f>
        <v>SPO - OBRAS SANTO ANDRÉ</v>
      </c>
      <c r="G125" s="19" t="str">
        <f>IFERROR(VLOOKUP($B125,'Tabelas auxiliares'!$A$67:$C$104,2,FALSE),"")</f>
        <v>ADMINISTRAÇÃO GERAL</v>
      </c>
      <c r="H125" s="19" t="str">
        <f>IFERROR(VLOOKUP($B125,'Tabelas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25" t="s">
        <v>7057</v>
      </c>
      <c r="J125" t="s">
        <v>7058</v>
      </c>
      <c r="K125" t="s">
        <v>7059</v>
      </c>
      <c r="L125" t="s">
        <v>7060</v>
      </c>
      <c r="M125" t="s">
        <v>7061</v>
      </c>
      <c r="N125" t="s">
        <v>628</v>
      </c>
      <c r="O125" t="s">
        <v>629</v>
      </c>
      <c r="P125" t="s">
        <v>630</v>
      </c>
      <c r="Q125" t="s">
        <v>621</v>
      </c>
      <c r="R125" t="s">
        <v>622</v>
      </c>
      <c r="S125" t="s">
        <v>623</v>
      </c>
      <c r="T125" t="s">
        <v>145</v>
      </c>
      <c r="U125" t="s">
        <v>645</v>
      </c>
      <c r="V125" t="s">
        <v>2326</v>
      </c>
      <c r="W125" t="s">
        <v>2327</v>
      </c>
      <c r="X125" t="s">
        <v>7062</v>
      </c>
      <c r="Y125" s="19" t="str">
        <f t="shared" si="1"/>
        <v>3</v>
      </c>
      <c r="Z125" s="19" t="str">
        <f>IF(T125="","",IF(AND(T125&lt;&gt;'Tabelas auxiliares'!$B$241,T125&lt;&gt;'Tabelas auxiliares'!$B$242),"FOLHA DE PESSOAL",IF(Y125='Tabelas auxiliares'!$A$242,"CUSTEIO",IF(Y125='Tabelas auxiliares'!$A$241,"INVESTIMENTO","ERRO - VERIFICAR"))))</f>
        <v>CUSTEIO</v>
      </c>
      <c r="AA125" s="12">
        <v>2046.23</v>
      </c>
      <c r="AC125" s="12">
        <v>1609.86</v>
      </c>
      <c r="AE125" s="12">
        <v>436.37</v>
      </c>
    </row>
    <row r="126" spans="1:31" x14ac:dyDescent="0.35">
      <c r="A126" t="s">
        <v>614</v>
      </c>
      <c r="B126" s="36" t="s">
        <v>199</v>
      </c>
      <c r="C126" s="36" t="s">
        <v>615</v>
      </c>
      <c r="D126" t="s">
        <v>159</v>
      </c>
      <c r="E126" t="s">
        <v>100</v>
      </c>
      <c r="F126" s="19" t="str">
        <f>IFERROR(VLOOKUP(D126,'Tabelas auxiliares'!$A$3:$B$63,2,FALSE),"")</f>
        <v>SPO - OBRAS SANTO ANDRÉ</v>
      </c>
      <c r="G126" s="19" t="str">
        <f>IFERROR(VLOOKUP($B126,'Tabelas auxiliares'!$A$67:$C$104,2,FALSE),"")</f>
        <v>ADMINISTRAÇÃO GERAL</v>
      </c>
      <c r="H126" s="19" t="str">
        <f>IFERROR(VLOOKUP($B126,'Tabelas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26" t="s">
        <v>7057</v>
      </c>
      <c r="J126" t="s">
        <v>7058</v>
      </c>
      <c r="K126" t="s">
        <v>7063</v>
      </c>
      <c r="L126" t="s">
        <v>7060</v>
      </c>
      <c r="M126" t="s">
        <v>7064</v>
      </c>
      <c r="N126" t="s">
        <v>628</v>
      </c>
      <c r="O126" t="s">
        <v>629</v>
      </c>
      <c r="P126" t="s">
        <v>630</v>
      </c>
      <c r="Q126" t="s">
        <v>621</v>
      </c>
      <c r="R126" t="s">
        <v>622</v>
      </c>
      <c r="S126" t="s">
        <v>623</v>
      </c>
      <c r="T126" t="s">
        <v>145</v>
      </c>
      <c r="U126" t="s">
        <v>645</v>
      </c>
      <c r="V126" t="s">
        <v>2326</v>
      </c>
      <c r="W126" t="s">
        <v>2327</v>
      </c>
      <c r="X126" t="s">
        <v>7065</v>
      </c>
      <c r="Y126" s="19" t="str">
        <f t="shared" si="1"/>
        <v>3</v>
      </c>
      <c r="Z126" s="19" t="str">
        <f>IF(T126="","",IF(AND(T126&lt;&gt;'Tabelas auxiliares'!$B$241,T126&lt;&gt;'Tabelas auxiliares'!$B$242),"FOLHA DE PESSOAL",IF(Y126='Tabelas auxiliares'!$A$242,"CUSTEIO",IF(Y126='Tabelas auxiliares'!$A$241,"INVESTIMENTO","ERRO - VERIFICAR"))))</f>
        <v>CUSTEIO</v>
      </c>
      <c r="AA126" s="12">
        <v>598.04999999999995</v>
      </c>
      <c r="AC126" s="12">
        <v>472.65</v>
      </c>
      <c r="AE126" s="12">
        <v>125.4</v>
      </c>
    </row>
    <row r="127" spans="1:31" x14ac:dyDescent="0.35">
      <c r="A127" t="s">
        <v>614</v>
      </c>
      <c r="B127" s="36" t="s">
        <v>199</v>
      </c>
      <c r="C127" s="36" t="s">
        <v>615</v>
      </c>
      <c r="D127" t="s">
        <v>77</v>
      </c>
      <c r="E127" t="s">
        <v>100</v>
      </c>
      <c r="F127" s="19" t="str">
        <f>IFERROR(VLOOKUP(D127,'Tabelas auxiliares'!$A$3:$B$63,2,FALSE),"")</f>
        <v>AGÊNCIA DE INOVAÇÃO</v>
      </c>
      <c r="G127" s="19" t="str">
        <f>IFERROR(VLOOKUP($B127,'Tabelas auxiliares'!$A$67:$C$104,2,FALSE),"")</f>
        <v>ADMINISTRAÇÃO GERAL</v>
      </c>
      <c r="H127" s="19" t="str">
        <f>IFERROR(VLOOKUP($B127,'Tabelas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27" t="s">
        <v>7066</v>
      </c>
      <c r="J127" t="s">
        <v>2322</v>
      </c>
      <c r="K127" t="s">
        <v>7067</v>
      </c>
      <c r="L127" t="s">
        <v>2324</v>
      </c>
      <c r="M127" t="s">
        <v>2325</v>
      </c>
      <c r="N127" t="s">
        <v>628</v>
      </c>
      <c r="O127" t="s">
        <v>629</v>
      </c>
      <c r="P127" t="s">
        <v>5349</v>
      </c>
      <c r="Q127" t="s">
        <v>621</v>
      </c>
      <c r="R127" t="s">
        <v>622</v>
      </c>
      <c r="S127" t="s">
        <v>623</v>
      </c>
      <c r="T127" t="s">
        <v>145</v>
      </c>
      <c r="U127" t="s">
        <v>6702</v>
      </c>
      <c r="V127" t="s">
        <v>2326</v>
      </c>
      <c r="W127" t="s">
        <v>2327</v>
      </c>
      <c r="X127" t="s">
        <v>7068</v>
      </c>
      <c r="Y127" s="19" t="str">
        <f t="shared" si="1"/>
        <v>3</v>
      </c>
      <c r="Z127" s="19" t="str">
        <f>IF(T127="","",IF(AND(T127&lt;&gt;'Tabelas auxiliares'!$B$241,T127&lt;&gt;'Tabelas auxiliares'!$B$242),"FOLHA DE PESSOAL",IF(Y127='Tabelas auxiliares'!$A$242,"CUSTEIO",IF(Y127='Tabelas auxiliares'!$A$241,"INVESTIMENTO","ERRO - VERIFICAR"))))</f>
        <v>CUSTEIO</v>
      </c>
      <c r="AA127" s="12">
        <v>34.020000000000003</v>
      </c>
      <c r="AC127" s="12">
        <v>34.020000000000003</v>
      </c>
    </row>
    <row r="128" spans="1:31" x14ac:dyDescent="0.35">
      <c r="A128" t="s">
        <v>614</v>
      </c>
      <c r="B128" s="36" t="s">
        <v>199</v>
      </c>
      <c r="C128" s="36" t="s">
        <v>615</v>
      </c>
      <c r="D128" t="s">
        <v>77</v>
      </c>
      <c r="E128" t="s">
        <v>100</v>
      </c>
      <c r="F128" s="19" t="str">
        <f>IFERROR(VLOOKUP(D128,'Tabelas auxiliares'!$A$3:$B$63,2,FALSE),"")</f>
        <v>AGÊNCIA DE INOVAÇÃO</v>
      </c>
      <c r="G128" s="19" t="str">
        <f>IFERROR(VLOOKUP($B128,'Tabelas auxiliares'!$A$67:$C$104,2,FALSE),"")</f>
        <v>ADMINISTRAÇÃO GERAL</v>
      </c>
      <c r="H128" s="19" t="str">
        <f>IFERROR(VLOOKUP($B128,'Tabelas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28" t="s">
        <v>7069</v>
      </c>
      <c r="J128" t="s">
        <v>7070</v>
      </c>
      <c r="K128" t="s">
        <v>7071</v>
      </c>
      <c r="L128" t="s">
        <v>7070</v>
      </c>
      <c r="M128" t="s">
        <v>7072</v>
      </c>
      <c r="N128" t="s">
        <v>628</v>
      </c>
      <c r="O128" t="s">
        <v>629</v>
      </c>
      <c r="P128" t="s">
        <v>630</v>
      </c>
      <c r="Q128" t="s">
        <v>621</v>
      </c>
      <c r="R128" t="s">
        <v>622</v>
      </c>
      <c r="S128" t="s">
        <v>623</v>
      </c>
      <c r="T128" t="s">
        <v>145</v>
      </c>
      <c r="U128" t="s">
        <v>645</v>
      </c>
      <c r="V128" t="s">
        <v>7073</v>
      </c>
      <c r="W128" t="s">
        <v>2327</v>
      </c>
      <c r="X128" t="s">
        <v>7074</v>
      </c>
      <c r="Y128" s="19" t="str">
        <f t="shared" si="1"/>
        <v>3</v>
      </c>
      <c r="Z128" s="19" t="str">
        <f>IF(T128="","",IF(AND(T128&lt;&gt;'Tabelas auxiliares'!$B$241,T128&lt;&gt;'Tabelas auxiliares'!$B$242),"FOLHA DE PESSOAL",IF(Y128='Tabelas auxiliares'!$A$242,"CUSTEIO",IF(Y128='Tabelas auxiliares'!$A$241,"INVESTIMENTO","ERRO - VERIFICAR"))))</f>
        <v>CUSTEIO</v>
      </c>
      <c r="AA128" s="12">
        <v>11.04</v>
      </c>
      <c r="AC128" s="12">
        <v>11.04</v>
      </c>
    </row>
    <row r="129" spans="1:31" x14ac:dyDescent="0.35">
      <c r="A129" t="s">
        <v>614</v>
      </c>
      <c r="B129" s="36" t="s">
        <v>199</v>
      </c>
      <c r="C129" s="36" t="s">
        <v>615</v>
      </c>
      <c r="D129" t="s">
        <v>77</v>
      </c>
      <c r="E129" t="s">
        <v>100</v>
      </c>
      <c r="F129" s="19" t="str">
        <f>IFERROR(VLOOKUP(D129,'Tabelas auxiliares'!$A$3:$B$63,2,FALSE),"")</f>
        <v>AGÊNCIA DE INOVAÇÃO</v>
      </c>
      <c r="G129" s="19" t="str">
        <f>IFERROR(VLOOKUP($B129,'Tabelas auxiliares'!$A$67:$C$104,2,FALSE),"")</f>
        <v>ADMINISTRAÇÃO GERAL</v>
      </c>
      <c r="H129" s="19" t="str">
        <f>IFERROR(VLOOKUP($B129,'Tabelas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29" t="s">
        <v>7075</v>
      </c>
      <c r="J129" t="s">
        <v>2322</v>
      </c>
      <c r="K129" t="s">
        <v>7076</v>
      </c>
      <c r="L129" t="s">
        <v>2324</v>
      </c>
      <c r="M129" t="s">
        <v>2325</v>
      </c>
      <c r="N129" t="s">
        <v>628</v>
      </c>
      <c r="O129" t="s">
        <v>629</v>
      </c>
      <c r="P129" t="s">
        <v>630</v>
      </c>
      <c r="Q129" t="s">
        <v>621</v>
      </c>
      <c r="R129" t="s">
        <v>622</v>
      </c>
      <c r="S129" t="s">
        <v>623</v>
      </c>
      <c r="T129" t="s">
        <v>145</v>
      </c>
      <c r="U129" t="s">
        <v>645</v>
      </c>
      <c r="V129" t="s">
        <v>2326</v>
      </c>
      <c r="W129" t="s">
        <v>2327</v>
      </c>
      <c r="X129" t="s">
        <v>7077</v>
      </c>
      <c r="Y129" s="19" t="str">
        <f t="shared" si="1"/>
        <v>3</v>
      </c>
      <c r="Z129" s="19" t="str">
        <f>IF(T129="","",IF(AND(T129&lt;&gt;'Tabelas auxiliares'!$B$241,T129&lt;&gt;'Tabelas auxiliares'!$B$242),"FOLHA DE PESSOAL",IF(Y129='Tabelas auxiliares'!$A$242,"CUSTEIO",IF(Y129='Tabelas auxiliares'!$A$241,"INVESTIMENTO","ERRO - VERIFICAR"))))</f>
        <v>CUSTEIO</v>
      </c>
      <c r="AA129" s="12">
        <v>10735.72</v>
      </c>
      <c r="AE129" s="12">
        <v>10735.72</v>
      </c>
    </row>
    <row r="130" spans="1:31" x14ac:dyDescent="0.35">
      <c r="A130" t="s">
        <v>614</v>
      </c>
      <c r="B130" s="36" t="s">
        <v>199</v>
      </c>
      <c r="C130" s="36" t="s">
        <v>615</v>
      </c>
      <c r="D130" t="s">
        <v>77</v>
      </c>
      <c r="E130" t="s">
        <v>100</v>
      </c>
      <c r="F130" s="19" t="str">
        <f>IFERROR(VLOOKUP(D130,'Tabelas auxiliares'!$A$3:$B$63,2,FALSE),"")</f>
        <v>AGÊNCIA DE INOVAÇÃO</v>
      </c>
      <c r="G130" s="19" t="str">
        <f>IFERROR(VLOOKUP($B130,'Tabelas auxiliares'!$A$67:$C$104,2,FALSE),"")</f>
        <v>ADMINISTRAÇÃO GERAL</v>
      </c>
      <c r="H130" s="19" t="str">
        <f>IFERROR(VLOOKUP($B130,'Tabelas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30" t="s">
        <v>7078</v>
      </c>
      <c r="J130" t="s">
        <v>7079</v>
      </c>
      <c r="K130" t="s">
        <v>7080</v>
      </c>
      <c r="L130" t="s">
        <v>7081</v>
      </c>
      <c r="M130" t="s">
        <v>7072</v>
      </c>
      <c r="N130" t="s">
        <v>628</v>
      </c>
      <c r="O130" t="s">
        <v>629</v>
      </c>
      <c r="P130" t="s">
        <v>630</v>
      </c>
      <c r="Q130" t="s">
        <v>621</v>
      </c>
      <c r="R130" t="s">
        <v>622</v>
      </c>
      <c r="S130" t="s">
        <v>623</v>
      </c>
      <c r="T130" t="s">
        <v>145</v>
      </c>
      <c r="U130" t="s">
        <v>645</v>
      </c>
      <c r="V130" t="s">
        <v>7073</v>
      </c>
      <c r="W130" t="s">
        <v>2327</v>
      </c>
      <c r="X130" t="s">
        <v>7082</v>
      </c>
      <c r="Y130" s="19" t="str">
        <f t="shared" si="1"/>
        <v>3</v>
      </c>
      <c r="Z130" s="19" t="str">
        <f>IF(T130="","",IF(AND(T130&lt;&gt;'Tabelas auxiliares'!$B$241,T130&lt;&gt;'Tabelas auxiliares'!$B$242),"FOLHA DE PESSOAL",IF(Y130='Tabelas auxiliares'!$A$242,"CUSTEIO",IF(Y130='Tabelas auxiliares'!$A$241,"INVESTIMENTO","ERRO - VERIFICAR"))))</f>
        <v>CUSTEIO</v>
      </c>
      <c r="AA130" s="12">
        <v>4.9800000000000004</v>
      </c>
      <c r="AC130" s="12">
        <v>4.9800000000000004</v>
      </c>
    </row>
    <row r="131" spans="1:31" x14ac:dyDescent="0.35">
      <c r="A131" t="s">
        <v>614</v>
      </c>
      <c r="B131" s="36" t="s">
        <v>199</v>
      </c>
      <c r="C131" s="36" t="s">
        <v>615</v>
      </c>
      <c r="D131" t="s">
        <v>77</v>
      </c>
      <c r="E131" t="s">
        <v>100</v>
      </c>
      <c r="F131" s="19" t="str">
        <f>IFERROR(VLOOKUP(D131,'Tabelas auxiliares'!$A$3:$B$63,2,FALSE),"")</f>
        <v>AGÊNCIA DE INOVAÇÃO</v>
      </c>
      <c r="G131" s="19" t="str">
        <f>IFERROR(VLOOKUP($B131,'Tabelas auxiliares'!$A$67:$C$104,2,FALSE),"")</f>
        <v>ADMINISTRAÇÃO GERAL</v>
      </c>
      <c r="H131" s="19" t="str">
        <f>IFERROR(VLOOKUP($B131,'Tabelas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31" t="s">
        <v>6902</v>
      </c>
      <c r="J131" t="s">
        <v>2322</v>
      </c>
      <c r="K131" t="s">
        <v>7083</v>
      </c>
      <c r="L131" t="s">
        <v>2324</v>
      </c>
      <c r="M131" t="s">
        <v>2325</v>
      </c>
      <c r="N131" t="s">
        <v>628</v>
      </c>
      <c r="O131" t="s">
        <v>629</v>
      </c>
      <c r="P131" t="s">
        <v>630</v>
      </c>
      <c r="Q131" t="s">
        <v>621</v>
      </c>
      <c r="R131" t="s">
        <v>622</v>
      </c>
      <c r="S131" t="s">
        <v>623</v>
      </c>
      <c r="T131" t="s">
        <v>145</v>
      </c>
      <c r="U131" t="s">
        <v>645</v>
      </c>
      <c r="V131" t="s">
        <v>2326</v>
      </c>
      <c r="W131" t="s">
        <v>2327</v>
      </c>
      <c r="X131" t="s">
        <v>7084</v>
      </c>
      <c r="Y131" s="19" t="str">
        <f t="shared" si="1"/>
        <v>3</v>
      </c>
      <c r="Z131" s="19" t="str">
        <f>IF(T131="","",IF(AND(T131&lt;&gt;'Tabelas auxiliares'!$B$241,T131&lt;&gt;'Tabelas auxiliares'!$B$242),"FOLHA DE PESSOAL",IF(Y131='Tabelas auxiliares'!$A$242,"CUSTEIO",IF(Y131='Tabelas auxiliares'!$A$241,"INVESTIMENTO","ERRO - VERIFICAR"))))</f>
        <v>CUSTEIO</v>
      </c>
      <c r="AA131" s="12">
        <v>10071.65</v>
      </c>
      <c r="AC131" s="12">
        <v>6751.32</v>
      </c>
      <c r="AE131" s="12">
        <v>3320.33</v>
      </c>
    </row>
    <row r="132" spans="1:31" x14ac:dyDescent="0.35">
      <c r="A132" t="s">
        <v>614</v>
      </c>
      <c r="B132" s="36" t="s">
        <v>199</v>
      </c>
      <c r="C132" s="36" t="s">
        <v>615</v>
      </c>
      <c r="D132" t="s">
        <v>77</v>
      </c>
      <c r="E132" t="s">
        <v>100</v>
      </c>
      <c r="F132" s="19" t="str">
        <f>IFERROR(VLOOKUP(D132,'Tabelas auxiliares'!$A$3:$B$63,2,FALSE),"")</f>
        <v>AGÊNCIA DE INOVAÇÃO</v>
      </c>
      <c r="G132" s="19" t="str">
        <f>IFERROR(VLOOKUP($B132,'Tabelas auxiliares'!$A$67:$C$104,2,FALSE),"")</f>
        <v>ADMINISTRAÇÃO GERAL</v>
      </c>
      <c r="H132" s="19" t="str">
        <f>IFERROR(VLOOKUP($B132,'Tabelas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32" t="s">
        <v>6635</v>
      </c>
      <c r="J132" t="s">
        <v>7085</v>
      </c>
      <c r="K132" t="s">
        <v>7086</v>
      </c>
      <c r="L132" t="s">
        <v>7087</v>
      </c>
      <c r="M132" t="s">
        <v>7072</v>
      </c>
      <c r="N132" t="s">
        <v>628</v>
      </c>
      <c r="O132" t="s">
        <v>629</v>
      </c>
      <c r="P132" t="s">
        <v>630</v>
      </c>
      <c r="Q132" t="s">
        <v>621</v>
      </c>
      <c r="R132" t="s">
        <v>622</v>
      </c>
      <c r="S132" t="s">
        <v>623</v>
      </c>
      <c r="T132" t="s">
        <v>145</v>
      </c>
      <c r="U132" t="s">
        <v>645</v>
      </c>
      <c r="V132" t="s">
        <v>7088</v>
      </c>
      <c r="W132" t="s">
        <v>7089</v>
      </c>
      <c r="X132" t="s">
        <v>7090</v>
      </c>
      <c r="Y132" s="19" t="str">
        <f t="shared" ref="Y132:Y195" si="2">LEFT(V132,1)</f>
        <v>3</v>
      </c>
      <c r="Z132" s="19" t="str">
        <f>IF(T132="","",IF(AND(T132&lt;&gt;'Tabelas auxiliares'!$B$241,T132&lt;&gt;'Tabelas auxiliares'!$B$242),"FOLHA DE PESSOAL",IF(Y132='Tabelas auxiliares'!$A$242,"CUSTEIO",IF(Y132='Tabelas auxiliares'!$A$241,"INVESTIMENTO","ERRO - VERIFICAR"))))</f>
        <v>CUSTEIO</v>
      </c>
      <c r="AA132" s="12">
        <v>46411.4</v>
      </c>
      <c r="AC132" s="12">
        <v>27594.400000000001</v>
      </c>
      <c r="AE132" s="12">
        <v>18817</v>
      </c>
    </row>
    <row r="133" spans="1:31" x14ac:dyDescent="0.35">
      <c r="A133" t="s">
        <v>614</v>
      </c>
      <c r="B133" s="36" t="s">
        <v>199</v>
      </c>
      <c r="C133" s="36" t="s">
        <v>615</v>
      </c>
      <c r="D133" t="s">
        <v>81</v>
      </c>
      <c r="E133" t="s">
        <v>100</v>
      </c>
      <c r="F133" s="19" t="str">
        <f>IFERROR(VLOOKUP(D133,'Tabelas auxiliares'!$A$3:$B$63,2,FALSE),"")</f>
        <v>SUGEPE - SUPERINTENDÊNCIA DE GESTÃO DE PESSOAS</v>
      </c>
      <c r="G133" s="19" t="str">
        <f>IFERROR(VLOOKUP($B133,'Tabelas auxiliares'!$A$67:$C$104,2,FALSE),"")</f>
        <v>ADMINISTRAÇÃO GERAL</v>
      </c>
      <c r="H133" s="19" t="str">
        <f>IFERROR(VLOOKUP($B133,'Tabelas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33" t="s">
        <v>7091</v>
      </c>
      <c r="J133" t="s">
        <v>7092</v>
      </c>
      <c r="K133" t="s">
        <v>7093</v>
      </c>
      <c r="L133" t="s">
        <v>2353</v>
      </c>
      <c r="M133" t="s">
        <v>7094</v>
      </c>
      <c r="N133" t="s">
        <v>628</v>
      </c>
      <c r="O133" t="s">
        <v>629</v>
      </c>
      <c r="P133" t="s">
        <v>5349</v>
      </c>
      <c r="Q133" t="s">
        <v>621</v>
      </c>
      <c r="R133" t="s">
        <v>622</v>
      </c>
      <c r="S133" t="s">
        <v>623</v>
      </c>
      <c r="T133" t="s">
        <v>145</v>
      </c>
      <c r="U133" t="s">
        <v>6702</v>
      </c>
      <c r="V133" t="s">
        <v>2355</v>
      </c>
      <c r="W133" t="s">
        <v>2356</v>
      </c>
      <c r="X133" t="s">
        <v>7095</v>
      </c>
      <c r="Y133" s="19" t="str">
        <f t="shared" si="2"/>
        <v>3</v>
      </c>
      <c r="Z133" s="19" t="str">
        <f>IF(T133="","",IF(AND(T133&lt;&gt;'Tabelas auxiliares'!$B$241,T133&lt;&gt;'Tabelas auxiliares'!$B$242),"FOLHA DE PESSOAL",IF(Y133='Tabelas auxiliares'!$A$242,"CUSTEIO",IF(Y133='Tabelas auxiliares'!$A$241,"INVESTIMENTO","ERRO - VERIFICAR"))))</f>
        <v>CUSTEIO</v>
      </c>
      <c r="AA133" s="12">
        <v>109542.39999999999</v>
      </c>
    </row>
    <row r="134" spans="1:31" x14ac:dyDescent="0.35">
      <c r="A134" t="s">
        <v>614</v>
      </c>
      <c r="B134" s="36" t="s">
        <v>199</v>
      </c>
      <c r="C134" s="36" t="s">
        <v>615</v>
      </c>
      <c r="D134" t="s">
        <v>81</v>
      </c>
      <c r="E134" t="s">
        <v>100</v>
      </c>
      <c r="F134" s="19" t="str">
        <f>IFERROR(VLOOKUP(D134,'Tabelas auxiliares'!$A$3:$B$63,2,FALSE),"")</f>
        <v>SUGEPE - SUPERINTENDÊNCIA DE GESTÃO DE PESSOAS</v>
      </c>
      <c r="G134" s="19" t="str">
        <f>IFERROR(VLOOKUP($B134,'Tabelas auxiliares'!$A$67:$C$104,2,FALSE),"")</f>
        <v>ADMINISTRAÇÃO GERAL</v>
      </c>
      <c r="H134" s="19" t="str">
        <f>IFERROR(VLOOKUP($B134,'Tabelas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34" t="s">
        <v>7096</v>
      </c>
      <c r="J134" t="s">
        <v>7097</v>
      </c>
      <c r="K134" t="s">
        <v>7098</v>
      </c>
      <c r="L134" t="s">
        <v>7099</v>
      </c>
      <c r="M134" t="s">
        <v>7100</v>
      </c>
      <c r="N134" t="s">
        <v>628</v>
      </c>
      <c r="O134" t="s">
        <v>629</v>
      </c>
      <c r="P134" t="s">
        <v>630</v>
      </c>
      <c r="Q134" t="s">
        <v>621</v>
      </c>
      <c r="R134" t="s">
        <v>622</v>
      </c>
      <c r="S134" t="s">
        <v>623</v>
      </c>
      <c r="T134" t="s">
        <v>145</v>
      </c>
      <c r="U134" t="s">
        <v>645</v>
      </c>
      <c r="V134" t="s">
        <v>5127</v>
      </c>
      <c r="W134" t="s">
        <v>5128</v>
      </c>
      <c r="X134" t="s">
        <v>7101</v>
      </c>
      <c r="Y134" s="19" t="str">
        <f t="shared" si="2"/>
        <v>3</v>
      </c>
      <c r="Z134" s="19" t="str">
        <f>IF(T134="","",IF(AND(T134&lt;&gt;'Tabelas auxiliares'!$B$241,T134&lt;&gt;'Tabelas auxiliares'!$B$242),"FOLHA DE PESSOAL",IF(Y134='Tabelas auxiliares'!$A$242,"CUSTEIO",IF(Y134='Tabelas auxiliares'!$A$241,"INVESTIMENTO","ERRO - VERIFICAR"))))</f>
        <v>CUSTEIO</v>
      </c>
      <c r="AA134" s="12">
        <v>1470</v>
      </c>
      <c r="AC134" s="12">
        <v>1470</v>
      </c>
    </row>
    <row r="135" spans="1:31" x14ac:dyDescent="0.35">
      <c r="A135" t="s">
        <v>614</v>
      </c>
      <c r="B135" s="36" t="s">
        <v>199</v>
      </c>
      <c r="C135" s="36" t="s">
        <v>615</v>
      </c>
      <c r="D135" t="s">
        <v>81</v>
      </c>
      <c r="E135" t="s">
        <v>100</v>
      </c>
      <c r="F135" s="19" t="str">
        <f>IFERROR(VLOOKUP(D135,'Tabelas auxiliares'!$A$3:$B$63,2,FALSE),"")</f>
        <v>SUGEPE - SUPERINTENDÊNCIA DE GESTÃO DE PESSOAS</v>
      </c>
      <c r="G135" s="19" t="str">
        <f>IFERROR(VLOOKUP($B135,'Tabelas auxiliares'!$A$67:$C$104,2,FALSE),"")</f>
        <v>ADMINISTRAÇÃO GERAL</v>
      </c>
      <c r="H135" s="19" t="str">
        <f>IFERROR(VLOOKUP($B135,'Tabelas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35" t="s">
        <v>6827</v>
      </c>
      <c r="J135" t="s">
        <v>7102</v>
      </c>
      <c r="K135" t="s">
        <v>7103</v>
      </c>
      <c r="L135" t="s">
        <v>7099</v>
      </c>
      <c r="M135" t="s">
        <v>7100</v>
      </c>
      <c r="N135" t="s">
        <v>628</v>
      </c>
      <c r="O135" t="s">
        <v>629</v>
      </c>
      <c r="P135" t="s">
        <v>630</v>
      </c>
      <c r="Q135" t="s">
        <v>621</v>
      </c>
      <c r="R135" t="s">
        <v>622</v>
      </c>
      <c r="S135" t="s">
        <v>623</v>
      </c>
      <c r="T135" t="s">
        <v>145</v>
      </c>
      <c r="U135" t="s">
        <v>645</v>
      </c>
      <c r="V135" t="s">
        <v>5127</v>
      </c>
      <c r="W135" t="s">
        <v>5128</v>
      </c>
      <c r="X135" t="s">
        <v>7104</v>
      </c>
      <c r="Y135" s="19" t="str">
        <f t="shared" si="2"/>
        <v>3</v>
      </c>
      <c r="Z135" s="19" t="str">
        <f>IF(T135="","",IF(AND(T135&lt;&gt;'Tabelas auxiliares'!$B$241,T135&lt;&gt;'Tabelas auxiliares'!$B$242),"FOLHA DE PESSOAL",IF(Y135='Tabelas auxiliares'!$A$242,"CUSTEIO",IF(Y135='Tabelas auxiliares'!$A$241,"INVESTIMENTO","ERRO - VERIFICAR"))))</f>
        <v>CUSTEIO</v>
      </c>
      <c r="AA135" s="12">
        <v>7280</v>
      </c>
      <c r="AC135" s="12">
        <v>2120</v>
      </c>
      <c r="AE135" s="12">
        <v>5160</v>
      </c>
    </row>
    <row r="136" spans="1:31" x14ac:dyDescent="0.35">
      <c r="A136" t="s">
        <v>614</v>
      </c>
      <c r="B136" s="36" t="s">
        <v>200</v>
      </c>
      <c r="C136" s="36" t="s">
        <v>615</v>
      </c>
      <c r="D136" t="s">
        <v>28</v>
      </c>
      <c r="E136" t="s">
        <v>100</v>
      </c>
      <c r="F136" s="19" t="str">
        <f>IFERROR(VLOOKUP(D136,'Tabelas auxiliares'!$A$3:$B$63,2,FALSE),"")</f>
        <v>PU - PREFEITURA UNIVERSITÁRIA</v>
      </c>
      <c r="G136" s="19" t="str">
        <f>IFERROR(VLOOKUP($B136,'Tabelas auxiliares'!$A$67:$C$104,2,FALSE),"")</f>
        <v>ÁGUA / LUZ / GÁS (CONCESSIONÁRIAS)</v>
      </c>
      <c r="H136" s="19" t="str">
        <f>IFERROR(VLOOKUP($B136,'Tabelas auxiliares'!$A$67:$C$104,3,FALSE),"")</f>
        <v>ÁGUA E ESGOTO / ENERGIA ELÉTRICA / GÁS</v>
      </c>
      <c r="I136" t="s">
        <v>7105</v>
      </c>
      <c r="J136" t="s">
        <v>2393</v>
      </c>
      <c r="K136" t="s">
        <v>7106</v>
      </c>
      <c r="L136" t="s">
        <v>2395</v>
      </c>
      <c r="M136" t="s">
        <v>2361</v>
      </c>
      <c r="N136" t="s">
        <v>628</v>
      </c>
      <c r="O136" t="s">
        <v>629</v>
      </c>
      <c r="P136" t="s">
        <v>5349</v>
      </c>
      <c r="Q136" t="s">
        <v>621</v>
      </c>
      <c r="R136" t="s">
        <v>622</v>
      </c>
      <c r="S136" t="s">
        <v>623</v>
      </c>
      <c r="T136" t="s">
        <v>145</v>
      </c>
      <c r="U136" t="s">
        <v>6702</v>
      </c>
      <c r="V136" t="s">
        <v>2362</v>
      </c>
      <c r="W136" t="s">
        <v>2363</v>
      </c>
      <c r="X136" t="s">
        <v>7107</v>
      </c>
      <c r="Y136" s="19" t="str">
        <f t="shared" si="2"/>
        <v>3</v>
      </c>
      <c r="Z136" s="19" t="str">
        <f>IF(T136="","",IF(AND(T136&lt;&gt;'Tabelas auxiliares'!$B$241,T136&lt;&gt;'Tabelas auxiliares'!$B$242),"FOLHA DE PESSOAL",IF(Y136='Tabelas auxiliares'!$A$242,"CUSTEIO",IF(Y136='Tabelas auxiliares'!$A$241,"INVESTIMENTO","ERRO - VERIFICAR"))))</f>
        <v>CUSTEIO</v>
      </c>
      <c r="AA136" s="12">
        <v>47455.74</v>
      </c>
      <c r="AE136" s="12">
        <v>47455.74</v>
      </c>
    </row>
    <row r="137" spans="1:31" x14ac:dyDescent="0.35">
      <c r="A137" t="s">
        <v>614</v>
      </c>
      <c r="B137" s="36" t="s">
        <v>200</v>
      </c>
      <c r="C137" s="36" t="s">
        <v>615</v>
      </c>
      <c r="D137" t="s">
        <v>28</v>
      </c>
      <c r="E137" t="s">
        <v>100</v>
      </c>
      <c r="F137" s="19" t="str">
        <f>IFERROR(VLOOKUP(D137,'Tabelas auxiliares'!$A$3:$B$63,2,FALSE),"")</f>
        <v>PU - PREFEITURA UNIVERSITÁRIA</v>
      </c>
      <c r="G137" s="19" t="str">
        <f>IFERROR(VLOOKUP($B137,'Tabelas auxiliares'!$A$67:$C$104,2,FALSE),"")</f>
        <v>ÁGUA / LUZ / GÁS (CONCESSIONÁRIAS)</v>
      </c>
      <c r="H137" s="19" t="str">
        <f>IFERROR(VLOOKUP($B137,'Tabelas auxiliares'!$A$67:$C$104,3,FALSE),"")</f>
        <v>ÁGUA E ESGOTO / ENERGIA ELÉTRICA / GÁS</v>
      </c>
      <c r="I137" t="s">
        <v>7108</v>
      </c>
      <c r="J137" t="s">
        <v>7109</v>
      </c>
      <c r="K137" t="s">
        <v>7110</v>
      </c>
      <c r="L137" t="s">
        <v>7111</v>
      </c>
      <c r="M137" t="s">
        <v>2372</v>
      </c>
      <c r="N137" t="s">
        <v>628</v>
      </c>
      <c r="O137" t="s">
        <v>629</v>
      </c>
      <c r="P137" t="s">
        <v>5349</v>
      </c>
      <c r="Q137" t="s">
        <v>621</v>
      </c>
      <c r="R137" t="s">
        <v>622</v>
      </c>
      <c r="S137" t="s">
        <v>6701</v>
      </c>
      <c r="T137" t="s">
        <v>145</v>
      </c>
      <c r="U137" t="s">
        <v>6702</v>
      </c>
      <c r="V137" t="s">
        <v>2373</v>
      </c>
      <c r="W137" t="s">
        <v>2374</v>
      </c>
      <c r="X137" t="s">
        <v>7112</v>
      </c>
      <c r="Y137" s="19" t="str">
        <f t="shared" si="2"/>
        <v>3</v>
      </c>
      <c r="Z137" s="19" t="str">
        <f>IF(T137="","",IF(AND(T137&lt;&gt;'Tabelas auxiliares'!$B$241,T137&lt;&gt;'Tabelas auxiliares'!$B$242),"FOLHA DE PESSOAL",IF(Y137='Tabelas auxiliares'!$A$242,"CUSTEIO",IF(Y137='Tabelas auxiliares'!$A$241,"INVESTIMENTO","ERRO - VERIFICAR"))))</f>
        <v>CUSTEIO</v>
      </c>
      <c r="AA137" s="12">
        <v>544.12</v>
      </c>
      <c r="AC137" s="12">
        <v>544.12</v>
      </c>
    </row>
    <row r="138" spans="1:31" x14ac:dyDescent="0.35">
      <c r="A138" t="s">
        <v>614</v>
      </c>
      <c r="B138" s="36" t="s">
        <v>200</v>
      </c>
      <c r="C138" s="36" t="s">
        <v>615</v>
      </c>
      <c r="D138" t="s">
        <v>28</v>
      </c>
      <c r="E138" t="s">
        <v>100</v>
      </c>
      <c r="F138" s="19" t="str">
        <f>IFERROR(VLOOKUP(D138,'Tabelas auxiliares'!$A$3:$B$63,2,FALSE),"")</f>
        <v>PU - PREFEITURA UNIVERSITÁRIA</v>
      </c>
      <c r="G138" s="19" t="str">
        <f>IFERROR(VLOOKUP($B138,'Tabelas auxiliares'!$A$67:$C$104,2,FALSE),"")</f>
        <v>ÁGUA / LUZ / GÁS (CONCESSIONÁRIAS)</v>
      </c>
      <c r="H138" s="19" t="str">
        <f>IFERROR(VLOOKUP($B138,'Tabelas auxiliares'!$A$67:$C$104,3,FALSE),"")</f>
        <v>ÁGUA E ESGOTO / ENERGIA ELÉTRICA / GÁS</v>
      </c>
      <c r="I138" t="s">
        <v>7113</v>
      </c>
      <c r="J138" t="s">
        <v>2387</v>
      </c>
      <c r="K138" t="s">
        <v>7114</v>
      </c>
      <c r="L138" t="s">
        <v>2389</v>
      </c>
      <c r="M138" t="s">
        <v>2361</v>
      </c>
      <c r="N138" t="s">
        <v>628</v>
      </c>
      <c r="O138" t="s">
        <v>629</v>
      </c>
      <c r="P138" t="s">
        <v>5349</v>
      </c>
      <c r="Q138" t="s">
        <v>621</v>
      </c>
      <c r="R138" t="s">
        <v>622</v>
      </c>
      <c r="S138" t="s">
        <v>623</v>
      </c>
      <c r="T138" t="s">
        <v>179</v>
      </c>
      <c r="U138" t="s">
        <v>7115</v>
      </c>
      <c r="V138" t="s">
        <v>2362</v>
      </c>
      <c r="W138" t="s">
        <v>2363</v>
      </c>
      <c r="X138" t="s">
        <v>7116</v>
      </c>
      <c r="Y138" s="19" t="str">
        <f t="shared" si="2"/>
        <v>3</v>
      </c>
      <c r="Z138" s="19" t="str">
        <f>IF(T138="","",IF(AND(T138&lt;&gt;'Tabelas auxiliares'!$B$241,T138&lt;&gt;'Tabelas auxiliares'!$B$242),"FOLHA DE PESSOAL",IF(Y138='Tabelas auxiliares'!$A$242,"CUSTEIO",IF(Y138='Tabelas auxiliares'!$A$241,"INVESTIMENTO","ERRO - VERIFICAR"))))</f>
        <v>CUSTEIO</v>
      </c>
      <c r="AA138" s="12">
        <v>157255.88</v>
      </c>
      <c r="AE138" s="12">
        <v>157255.88</v>
      </c>
    </row>
    <row r="139" spans="1:31" x14ac:dyDescent="0.35">
      <c r="A139" t="s">
        <v>614</v>
      </c>
      <c r="B139" s="36" t="s">
        <v>200</v>
      </c>
      <c r="C139" s="36" t="s">
        <v>615</v>
      </c>
      <c r="D139" t="s">
        <v>28</v>
      </c>
      <c r="E139" t="s">
        <v>100</v>
      </c>
      <c r="F139" s="19" t="str">
        <f>IFERROR(VLOOKUP(D139,'Tabelas auxiliares'!$A$3:$B$63,2,FALSE),"")</f>
        <v>PU - PREFEITURA UNIVERSITÁRIA</v>
      </c>
      <c r="G139" s="19" t="str">
        <f>IFERROR(VLOOKUP($B139,'Tabelas auxiliares'!$A$67:$C$104,2,FALSE),"")</f>
        <v>ÁGUA / LUZ / GÁS (CONCESSIONÁRIAS)</v>
      </c>
      <c r="H139" s="19" t="str">
        <f>IFERROR(VLOOKUP($B139,'Tabelas auxiliares'!$A$67:$C$104,3,FALSE),"")</f>
        <v>ÁGUA E ESGOTO / ENERGIA ELÉTRICA / GÁS</v>
      </c>
      <c r="I139" t="s">
        <v>7117</v>
      </c>
      <c r="J139" t="s">
        <v>2358</v>
      </c>
      <c r="K139" t="s">
        <v>7118</v>
      </c>
      <c r="L139" t="s">
        <v>7119</v>
      </c>
      <c r="M139" t="s">
        <v>2361</v>
      </c>
      <c r="N139" t="s">
        <v>628</v>
      </c>
      <c r="O139" t="s">
        <v>629</v>
      </c>
      <c r="P139" t="s">
        <v>630</v>
      </c>
      <c r="Q139" t="s">
        <v>621</v>
      </c>
      <c r="R139" t="s">
        <v>622</v>
      </c>
      <c r="S139" t="s">
        <v>623</v>
      </c>
      <c r="T139" t="s">
        <v>145</v>
      </c>
      <c r="U139" t="s">
        <v>645</v>
      </c>
      <c r="V139" t="s">
        <v>2362</v>
      </c>
      <c r="W139" t="s">
        <v>2363</v>
      </c>
      <c r="X139" t="s">
        <v>7120</v>
      </c>
      <c r="Y139" s="19" t="str">
        <f t="shared" si="2"/>
        <v>3</v>
      </c>
      <c r="Z139" s="19" t="str">
        <f>IF(T139="","",IF(AND(T139&lt;&gt;'Tabelas auxiliares'!$B$241,T139&lt;&gt;'Tabelas auxiliares'!$B$242),"FOLHA DE PESSOAL",IF(Y139='Tabelas auxiliares'!$A$242,"CUSTEIO",IF(Y139='Tabelas auxiliares'!$A$241,"INVESTIMENTO","ERRO - VERIFICAR"))))</f>
        <v>CUSTEIO</v>
      </c>
      <c r="AA139" s="12">
        <v>20315</v>
      </c>
      <c r="AE139" s="12">
        <v>20315</v>
      </c>
    </row>
    <row r="140" spans="1:31" x14ac:dyDescent="0.35">
      <c r="A140" t="s">
        <v>614</v>
      </c>
      <c r="B140" s="36" t="s">
        <v>200</v>
      </c>
      <c r="C140" s="36" t="s">
        <v>615</v>
      </c>
      <c r="D140" t="s">
        <v>28</v>
      </c>
      <c r="E140" t="s">
        <v>100</v>
      </c>
      <c r="F140" s="19" t="str">
        <f>IFERROR(VLOOKUP(D140,'Tabelas auxiliares'!$A$3:$B$63,2,FALSE),"")</f>
        <v>PU - PREFEITURA UNIVERSITÁRIA</v>
      </c>
      <c r="G140" s="19" t="str">
        <f>IFERROR(VLOOKUP($B140,'Tabelas auxiliares'!$A$67:$C$104,2,FALSE),"")</f>
        <v>ÁGUA / LUZ / GÁS (CONCESSIONÁRIAS)</v>
      </c>
      <c r="H140" s="19" t="str">
        <f>IFERROR(VLOOKUP($B140,'Tabelas auxiliares'!$A$67:$C$104,3,FALSE),"")</f>
        <v>ÁGUA E ESGOTO / ENERGIA ELÉTRICA / GÁS</v>
      </c>
      <c r="I140" t="s">
        <v>7117</v>
      </c>
      <c r="J140" t="s">
        <v>2358</v>
      </c>
      <c r="K140" t="s">
        <v>7121</v>
      </c>
      <c r="L140" t="s">
        <v>7119</v>
      </c>
      <c r="M140" t="s">
        <v>2361</v>
      </c>
      <c r="N140" t="s">
        <v>628</v>
      </c>
      <c r="O140" t="s">
        <v>629</v>
      </c>
      <c r="P140" t="s">
        <v>630</v>
      </c>
      <c r="Q140" t="s">
        <v>621</v>
      </c>
      <c r="R140" t="s">
        <v>622</v>
      </c>
      <c r="S140" t="s">
        <v>623</v>
      </c>
      <c r="T140" t="s">
        <v>145</v>
      </c>
      <c r="U140" t="s">
        <v>645</v>
      </c>
      <c r="V140" t="s">
        <v>2383</v>
      </c>
      <c r="W140" t="s">
        <v>2384</v>
      </c>
      <c r="X140" t="s">
        <v>7122</v>
      </c>
      <c r="Y140" s="19" t="str">
        <f t="shared" si="2"/>
        <v>3</v>
      </c>
      <c r="Z140" s="19" t="str">
        <f>IF(T140="","",IF(AND(T140&lt;&gt;'Tabelas auxiliares'!$B$241,T140&lt;&gt;'Tabelas auxiliares'!$B$242),"FOLHA DE PESSOAL",IF(Y140='Tabelas auxiliares'!$A$242,"CUSTEIO",IF(Y140='Tabelas auxiliares'!$A$241,"INVESTIMENTO","ERRO - VERIFICAR"))))</f>
        <v>CUSTEIO</v>
      </c>
      <c r="AA140" s="12">
        <v>16.920000000000002</v>
      </c>
      <c r="AC140" s="12">
        <v>16.920000000000002</v>
      </c>
    </row>
    <row r="141" spans="1:31" x14ac:dyDescent="0.35">
      <c r="A141" t="s">
        <v>614</v>
      </c>
      <c r="B141" s="36" t="s">
        <v>200</v>
      </c>
      <c r="C141" s="36" t="s">
        <v>615</v>
      </c>
      <c r="D141" t="s">
        <v>28</v>
      </c>
      <c r="E141" t="s">
        <v>100</v>
      </c>
      <c r="F141" s="19" t="str">
        <f>IFERROR(VLOOKUP(D141,'Tabelas auxiliares'!$A$3:$B$63,2,FALSE),"")</f>
        <v>PU - PREFEITURA UNIVERSITÁRIA</v>
      </c>
      <c r="G141" s="19" t="str">
        <f>IFERROR(VLOOKUP($B141,'Tabelas auxiliares'!$A$67:$C$104,2,FALSE),"")</f>
        <v>ÁGUA / LUZ / GÁS (CONCESSIONÁRIAS)</v>
      </c>
      <c r="H141" s="19" t="str">
        <f>IFERROR(VLOOKUP($B141,'Tabelas auxiliares'!$A$67:$C$104,3,FALSE),"")</f>
        <v>ÁGUA E ESGOTO / ENERGIA ELÉTRICA / GÁS</v>
      </c>
      <c r="I141" t="s">
        <v>7123</v>
      </c>
      <c r="J141" t="s">
        <v>2387</v>
      </c>
      <c r="K141" t="s">
        <v>7124</v>
      </c>
      <c r="L141" t="s">
        <v>2389</v>
      </c>
      <c r="M141" t="s">
        <v>2361</v>
      </c>
      <c r="N141" t="s">
        <v>628</v>
      </c>
      <c r="O141" t="s">
        <v>629</v>
      </c>
      <c r="P141" t="s">
        <v>630</v>
      </c>
      <c r="Q141" t="s">
        <v>621</v>
      </c>
      <c r="R141" t="s">
        <v>622</v>
      </c>
      <c r="S141" t="s">
        <v>623</v>
      </c>
      <c r="T141" t="s">
        <v>145</v>
      </c>
      <c r="U141" t="s">
        <v>645</v>
      </c>
      <c r="V141" t="s">
        <v>2362</v>
      </c>
      <c r="W141" t="s">
        <v>2363</v>
      </c>
      <c r="X141" t="s">
        <v>7125</v>
      </c>
      <c r="Y141" s="19" t="str">
        <f t="shared" si="2"/>
        <v>3</v>
      </c>
      <c r="Z141" s="19" t="str">
        <f>IF(T141="","",IF(AND(T141&lt;&gt;'Tabelas auxiliares'!$B$241,T141&lt;&gt;'Tabelas auxiliares'!$B$242),"FOLHA DE PESSOAL",IF(Y141='Tabelas auxiliares'!$A$242,"CUSTEIO",IF(Y141='Tabelas auxiliares'!$A$241,"INVESTIMENTO","ERRO - VERIFICAR"))))</f>
        <v>CUSTEIO</v>
      </c>
      <c r="AA141" s="12">
        <v>13749.34</v>
      </c>
      <c r="AE141" s="12">
        <v>13749.34</v>
      </c>
    </row>
    <row r="142" spans="1:31" x14ac:dyDescent="0.35">
      <c r="A142" t="s">
        <v>614</v>
      </c>
      <c r="B142" s="36" t="s">
        <v>200</v>
      </c>
      <c r="C142" s="36" t="s">
        <v>615</v>
      </c>
      <c r="D142" t="s">
        <v>28</v>
      </c>
      <c r="E142" t="s">
        <v>100</v>
      </c>
      <c r="F142" s="19" t="str">
        <f>IFERROR(VLOOKUP(D142,'Tabelas auxiliares'!$A$3:$B$63,2,FALSE),"")</f>
        <v>PU - PREFEITURA UNIVERSITÁRIA</v>
      </c>
      <c r="G142" s="19" t="str">
        <f>IFERROR(VLOOKUP($B142,'Tabelas auxiliares'!$A$67:$C$104,2,FALSE),"")</f>
        <v>ÁGUA / LUZ / GÁS (CONCESSIONÁRIAS)</v>
      </c>
      <c r="H142" s="19" t="str">
        <f>IFERROR(VLOOKUP($B142,'Tabelas auxiliares'!$A$67:$C$104,3,FALSE),"")</f>
        <v>ÁGUA E ESGOTO / ENERGIA ELÉTRICA / GÁS</v>
      </c>
      <c r="I142" t="s">
        <v>6888</v>
      </c>
      <c r="J142" t="s">
        <v>2393</v>
      </c>
      <c r="K142" t="s">
        <v>7126</v>
      </c>
      <c r="L142" t="s">
        <v>7127</v>
      </c>
      <c r="M142" t="s">
        <v>2361</v>
      </c>
      <c r="N142" t="s">
        <v>628</v>
      </c>
      <c r="O142" t="s">
        <v>629</v>
      </c>
      <c r="P142" t="s">
        <v>630</v>
      </c>
      <c r="Q142" t="s">
        <v>621</v>
      </c>
      <c r="R142" t="s">
        <v>622</v>
      </c>
      <c r="S142" t="s">
        <v>623</v>
      </c>
      <c r="T142" t="s">
        <v>145</v>
      </c>
      <c r="U142" t="s">
        <v>645</v>
      </c>
      <c r="V142" t="s">
        <v>2383</v>
      </c>
      <c r="W142" t="s">
        <v>2384</v>
      </c>
      <c r="X142" t="s">
        <v>7128</v>
      </c>
      <c r="Y142" s="19" t="str">
        <f t="shared" si="2"/>
        <v>3</v>
      </c>
      <c r="Z142" s="19" t="str">
        <f>IF(T142="","",IF(AND(T142&lt;&gt;'Tabelas auxiliares'!$B$241,T142&lt;&gt;'Tabelas auxiliares'!$B$242),"FOLHA DE PESSOAL",IF(Y142='Tabelas auxiliares'!$A$242,"CUSTEIO",IF(Y142='Tabelas auxiliares'!$A$241,"INVESTIMENTO","ERRO - VERIFICAR"))))</f>
        <v>CUSTEIO</v>
      </c>
      <c r="AA142" s="12">
        <v>99.77</v>
      </c>
      <c r="AE142" s="12">
        <v>99.77</v>
      </c>
    </row>
    <row r="143" spans="1:31" x14ac:dyDescent="0.35">
      <c r="A143" t="s">
        <v>614</v>
      </c>
      <c r="B143" s="36" t="s">
        <v>200</v>
      </c>
      <c r="C143" s="36" t="s">
        <v>615</v>
      </c>
      <c r="D143" t="s">
        <v>28</v>
      </c>
      <c r="E143" t="s">
        <v>100</v>
      </c>
      <c r="F143" s="19" t="str">
        <f>IFERROR(VLOOKUP(D143,'Tabelas auxiliares'!$A$3:$B$63,2,FALSE),"")</f>
        <v>PU - PREFEITURA UNIVERSITÁRIA</v>
      </c>
      <c r="G143" s="19" t="str">
        <f>IFERROR(VLOOKUP($B143,'Tabelas auxiliares'!$A$67:$C$104,2,FALSE),"")</f>
        <v>ÁGUA / LUZ / GÁS (CONCESSIONÁRIAS)</v>
      </c>
      <c r="H143" s="19" t="str">
        <f>IFERROR(VLOOKUP($B143,'Tabelas auxiliares'!$A$67:$C$104,3,FALSE),"")</f>
        <v>ÁGUA E ESGOTO / ENERGIA ELÉTRICA / GÁS</v>
      </c>
      <c r="I143" t="s">
        <v>7057</v>
      </c>
      <c r="J143" t="s">
        <v>2369</v>
      </c>
      <c r="K143" t="s">
        <v>7129</v>
      </c>
      <c r="L143" t="s">
        <v>2412</v>
      </c>
      <c r="M143" t="s">
        <v>2372</v>
      </c>
      <c r="N143" t="s">
        <v>628</v>
      </c>
      <c r="O143" t="s">
        <v>629</v>
      </c>
      <c r="P143" t="s">
        <v>630</v>
      </c>
      <c r="Q143" t="s">
        <v>621</v>
      </c>
      <c r="R143" t="s">
        <v>622</v>
      </c>
      <c r="S143" t="s">
        <v>623</v>
      </c>
      <c r="T143" t="s">
        <v>145</v>
      </c>
      <c r="U143" t="s">
        <v>645</v>
      </c>
      <c r="V143" t="s">
        <v>2373</v>
      </c>
      <c r="W143" t="s">
        <v>2374</v>
      </c>
      <c r="X143" t="s">
        <v>7130</v>
      </c>
      <c r="Y143" s="19" t="str">
        <f t="shared" si="2"/>
        <v>3</v>
      </c>
      <c r="Z143" s="19" t="str">
        <f>IF(T143="","",IF(AND(T143&lt;&gt;'Tabelas auxiliares'!$B$241,T143&lt;&gt;'Tabelas auxiliares'!$B$242),"FOLHA DE PESSOAL",IF(Y143='Tabelas auxiliares'!$A$242,"CUSTEIO",IF(Y143='Tabelas auxiliares'!$A$241,"INVESTIMENTO","ERRO - VERIFICAR"))))</f>
        <v>CUSTEIO</v>
      </c>
      <c r="AA143" s="12">
        <v>54738.69</v>
      </c>
      <c r="AE143" s="12">
        <v>54738.69</v>
      </c>
    </row>
    <row r="144" spans="1:31" x14ac:dyDescent="0.35">
      <c r="A144" t="s">
        <v>614</v>
      </c>
      <c r="B144" s="36" t="s">
        <v>200</v>
      </c>
      <c r="C144" s="36" t="s">
        <v>615</v>
      </c>
      <c r="D144" t="s">
        <v>28</v>
      </c>
      <c r="E144" t="s">
        <v>100</v>
      </c>
      <c r="F144" s="19" t="str">
        <f>IFERROR(VLOOKUP(D144,'Tabelas auxiliares'!$A$3:$B$63,2,FALSE),"")</f>
        <v>PU - PREFEITURA UNIVERSITÁRIA</v>
      </c>
      <c r="G144" s="19" t="str">
        <f>IFERROR(VLOOKUP($B144,'Tabelas auxiliares'!$A$67:$C$104,2,FALSE),"")</f>
        <v>ÁGUA / LUZ / GÁS (CONCESSIONÁRIAS)</v>
      </c>
      <c r="H144" s="19" t="str">
        <f>IFERROR(VLOOKUP($B144,'Tabelas auxiliares'!$A$67:$C$104,3,FALSE),"")</f>
        <v>ÁGUA E ESGOTO / ENERGIA ELÉTRICA / GÁS</v>
      </c>
      <c r="I144" t="s">
        <v>7131</v>
      </c>
      <c r="J144" t="s">
        <v>2393</v>
      </c>
      <c r="K144" t="s">
        <v>7132</v>
      </c>
      <c r="L144" t="s">
        <v>2395</v>
      </c>
      <c r="M144" t="s">
        <v>2361</v>
      </c>
      <c r="N144" t="s">
        <v>628</v>
      </c>
      <c r="O144" t="s">
        <v>629</v>
      </c>
      <c r="P144" t="s">
        <v>630</v>
      </c>
      <c r="Q144" t="s">
        <v>621</v>
      </c>
      <c r="R144" t="s">
        <v>622</v>
      </c>
      <c r="S144" t="s">
        <v>623</v>
      </c>
      <c r="T144" t="s">
        <v>145</v>
      </c>
      <c r="U144" t="s">
        <v>645</v>
      </c>
      <c r="V144" t="s">
        <v>2362</v>
      </c>
      <c r="W144" t="s">
        <v>2363</v>
      </c>
      <c r="X144" t="s">
        <v>7133</v>
      </c>
      <c r="Y144" s="19" t="str">
        <f t="shared" si="2"/>
        <v>3</v>
      </c>
      <c r="Z144" s="19" t="str">
        <f>IF(T144="","",IF(AND(T144&lt;&gt;'Tabelas auxiliares'!$B$241,T144&lt;&gt;'Tabelas auxiliares'!$B$242),"FOLHA DE PESSOAL",IF(Y144='Tabelas auxiliares'!$A$242,"CUSTEIO",IF(Y144='Tabelas auxiliares'!$A$241,"INVESTIMENTO","ERRO - VERIFICAR"))))</f>
        <v>CUSTEIO</v>
      </c>
      <c r="AA144" s="12">
        <v>12377.34</v>
      </c>
      <c r="AE144" s="12">
        <v>12377.34</v>
      </c>
    </row>
    <row r="145" spans="1:31" x14ac:dyDescent="0.35">
      <c r="A145" t="s">
        <v>614</v>
      </c>
      <c r="B145" s="36" t="s">
        <v>200</v>
      </c>
      <c r="C145" s="36" t="s">
        <v>615</v>
      </c>
      <c r="D145" t="s">
        <v>28</v>
      </c>
      <c r="E145" t="s">
        <v>100</v>
      </c>
      <c r="F145" s="19" t="str">
        <f>IFERROR(VLOOKUP(D145,'Tabelas auxiliares'!$A$3:$B$63,2,FALSE),"")</f>
        <v>PU - PREFEITURA UNIVERSITÁRIA</v>
      </c>
      <c r="G145" s="19" t="str">
        <f>IFERROR(VLOOKUP($B145,'Tabelas auxiliares'!$A$67:$C$104,2,FALSE),"")</f>
        <v>ÁGUA / LUZ / GÁS (CONCESSIONÁRIAS)</v>
      </c>
      <c r="H145" s="19" t="str">
        <f>IFERROR(VLOOKUP($B145,'Tabelas auxiliares'!$A$67:$C$104,3,FALSE),"")</f>
        <v>ÁGUA E ESGOTO / ENERGIA ELÉTRICA / GÁS</v>
      </c>
      <c r="I145" t="s">
        <v>7134</v>
      </c>
      <c r="J145" t="s">
        <v>2400</v>
      </c>
      <c r="K145" t="s">
        <v>7135</v>
      </c>
      <c r="L145" t="s">
        <v>2402</v>
      </c>
      <c r="M145" t="s">
        <v>2372</v>
      </c>
      <c r="N145" t="s">
        <v>628</v>
      </c>
      <c r="O145" t="s">
        <v>629</v>
      </c>
      <c r="P145" t="s">
        <v>630</v>
      </c>
      <c r="Q145" t="s">
        <v>621</v>
      </c>
      <c r="R145" t="s">
        <v>622</v>
      </c>
      <c r="S145" t="s">
        <v>623</v>
      </c>
      <c r="T145" t="s">
        <v>145</v>
      </c>
      <c r="U145" t="s">
        <v>645</v>
      </c>
      <c r="V145" t="s">
        <v>2373</v>
      </c>
      <c r="W145" t="s">
        <v>2374</v>
      </c>
      <c r="X145" t="s">
        <v>7136</v>
      </c>
      <c r="Y145" s="19" t="str">
        <f t="shared" si="2"/>
        <v>3</v>
      </c>
      <c r="Z145" s="19" t="str">
        <f>IF(T145="","",IF(AND(T145&lt;&gt;'Tabelas auxiliares'!$B$241,T145&lt;&gt;'Tabelas auxiliares'!$B$242),"FOLHA DE PESSOAL",IF(Y145='Tabelas auxiliares'!$A$242,"CUSTEIO",IF(Y145='Tabelas auxiliares'!$A$241,"INVESTIMENTO","ERRO - VERIFICAR"))))</f>
        <v>CUSTEIO</v>
      </c>
      <c r="AA145" s="12">
        <v>52623.41</v>
      </c>
      <c r="AE145" s="12">
        <v>52623.41</v>
      </c>
    </row>
    <row r="146" spans="1:31" x14ac:dyDescent="0.35">
      <c r="A146" t="s">
        <v>614</v>
      </c>
      <c r="B146" s="36" t="s">
        <v>200</v>
      </c>
      <c r="C146" s="36" t="s">
        <v>615</v>
      </c>
      <c r="D146" t="s">
        <v>28</v>
      </c>
      <c r="E146" t="s">
        <v>100</v>
      </c>
      <c r="F146" s="19" t="str">
        <f>IFERROR(VLOOKUP(D146,'Tabelas auxiliares'!$A$3:$B$63,2,FALSE),"")</f>
        <v>PU - PREFEITURA UNIVERSITÁRIA</v>
      </c>
      <c r="G146" s="19" t="str">
        <f>IFERROR(VLOOKUP($B146,'Tabelas auxiliares'!$A$67:$C$104,2,FALSE),"")</f>
        <v>ÁGUA / LUZ / GÁS (CONCESSIONÁRIAS)</v>
      </c>
      <c r="H146" s="19" t="str">
        <f>IFERROR(VLOOKUP($B146,'Tabelas auxiliares'!$A$67:$C$104,3,FALSE),"")</f>
        <v>ÁGUA E ESGOTO / ENERGIA ELÉTRICA / GÁS</v>
      </c>
      <c r="I146" t="s">
        <v>7137</v>
      </c>
      <c r="J146" t="s">
        <v>2369</v>
      </c>
      <c r="K146" t="s">
        <v>7138</v>
      </c>
      <c r="L146" t="s">
        <v>2412</v>
      </c>
      <c r="M146" t="s">
        <v>2372</v>
      </c>
      <c r="N146" t="s">
        <v>628</v>
      </c>
      <c r="O146" t="s">
        <v>629</v>
      </c>
      <c r="P146" t="s">
        <v>630</v>
      </c>
      <c r="Q146" t="s">
        <v>621</v>
      </c>
      <c r="R146" t="s">
        <v>622</v>
      </c>
      <c r="S146" t="s">
        <v>6731</v>
      </c>
      <c r="T146" t="s">
        <v>145</v>
      </c>
      <c r="U146" t="s">
        <v>645</v>
      </c>
      <c r="V146" t="s">
        <v>2373</v>
      </c>
      <c r="W146" t="s">
        <v>2374</v>
      </c>
      <c r="X146" t="s">
        <v>7139</v>
      </c>
      <c r="Y146" s="19" t="str">
        <f t="shared" si="2"/>
        <v>3</v>
      </c>
      <c r="Z146" s="19" t="str">
        <f>IF(T146="","",IF(AND(T146&lt;&gt;'Tabelas auxiliares'!$B$241,T146&lt;&gt;'Tabelas auxiliares'!$B$242),"FOLHA DE PESSOAL",IF(Y146='Tabelas auxiliares'!$A$242,"CUSTEIO",IF(Y146='Tabelas auxiliares'!$A$241,"INVESTIMENTO","ERRO - VERIFICAR"))))</f>
        <v>CUSTEIO</v>
      </c>
      <c r="AA146" s="12">
        <v>100494.45</v>
      </c>
      <c r="AE146" s="12">
        <v>100494.45</v>
      </c>
    </row>
    <row r="147" spans="1:31" x14ac:dyDescent="0.35">
      <c r="A147" t="s">
        <v>614</v>
      </c>
      <c r="B147" s="36" t="s">
        <v>200</v>
      </c>
      <c r="C147" s="36" t="s">
        <v>615</v>
      </c>
      <c r="D147" t="s">
        <v>28</v>
      </c>
      <c r="E147" t="s">
        <v>100</v>
      </c>
      <c r="F147" s="19" t="str">
        <f>IFERROR(VLOOKUP(D147,'Tabelas auxiliares'!$A$3:$B$63,2,FALSE),"")</f>
        <v>PU - PREFEITURA UNIVERSITÁRIA</v>
      </c>
      <c r="G147" s="19" t="str">
        <f>IFERROR(VLOOKUP($B147,'Tabelas auxiliares'!$A$67:$C$104,2,FALSE),"")</f>
        <v>ÁGUA / LUZ / GÁS (CONCESSIONÁRIAS)</v>
      </c>
      <c r="H147" s="19" t="str">
        <f>IFERROR(VLOOKUP($B147,'Tabelas auxiliares'!$A$67:$C$104,3,FALSE),"")</f>
        <v>ÁGUA E ESGOTO / ENERGIA ELÉTRICA / GÁS</v>
      </c>
      <c r="I147" t="s">
        <v>7140</v>
      </c>
      <c r="J147" t="s">
        <v>2387</v>
      </c>
      <c r="K147" t="s">
        <v>7141</v>
      </c>
      <c r="L147" t="s">
        <v>2389</v>
      </c>
      <c r="M147" t="s">
        <v>2361</v>
      </c>
      <c r="N147" t="s">
        <v>628</v>
      </c>
      <c r="O147" t="s">
        <v>629</v>
      </c>
      <c r="P147" t="s">
        <v>630</v>
      </c>
      <c r="Q147" t="s">
        <v>621</v>
      </c>
      <c r="R147" t="s">
        <v>622</v>
      </c>
      <c r="S147" t="s">
        <v>6731</v>
      </c>
      <c r="T147" t="s">
        <v>145</v>
      </c>
      <c r="U147" t="s">
        <v>645</v>
      </c>
      <c r="V147" t="s">
        <v>2362</v>
      </c>
      <c r="W147" t="s">
        <v>2363</v>
      </c>
      <c r="X147" t="s">
        <v>7142</v>
      </c>
      <c r="Y147" s="19" t="str">
        <f t="shared" si="2"/>
        <v>3</v>
      </c>
      <c r="Z147" s="19" t="str">
        <f>IF(T147="","",IF(AND(T147&lt;&gt;'Tabelas auxiliares'!$B$241,T147&lt;&gt;'Tabelas auxiliares'!$B$242),"FOLHA DE PESSOAL",IF(Y147='Tabelas auxiliares'!$A$242,"CUSTEIO",IF(Y147='Tabelas auxiliares'!$A$241,"INVESTIMENTO","ERRO - VERIFICAR"))))</f>
        <v>CUSTEIO</v>
      </c>
      <c r="AA147" s="12">
        <v>37.24</v>
      </c>
      <c r="AC147" s="12">
        <v>37.24</v>
      </c>
    </row>
    <row r="148" spans="1:31" x14ac:dyDescent="0.35">
      <c r="A148" t="s">
        <v>614</v>
      </c>
      <c r="B148" s="36" t="s">
        <v>200</v>
      </c>
      <c r="C148" s="36" t="s">
        <v>615</v>
      </c>
      <c r="D148" t="s">
        <v>28</v>
      </c>
      <c r="E148" t="s">
        <v>100</v>
      </c>
      <c r="F148" s="19" t="str">
        <f>IFERROR(VLOOKUP(D148,'Tabelas auxiliares'!$A$3:$B$63,2,FALSE),"")</f>
        <v>PU - PREFEITURA UNIVERSITÁRIA</v>
      </c>
      <c r="G148" s="19" t="str">
        <f>IFERROR(VLOOKUP($B148,'Tabelas auxiliares'!$A$67:$C$104,2,FALSE),"")</f>
        <v>ÁGUA / LUZ / GÁS (CONCESSIONÁRIAS)</v>
      </c>
      <c r="H148" s="19" t="str">
        <f>IFERROR(VLOOKUP($B148,'Tabelas auxiliares'!$A$67:$C$104,3,FALSE),"")</f>
        <v>ÁGUA E ESGOTO / ENERGIA ELÉTRICA / GÁS</v>
      </c>
      <c r="I148" t="s">
        <v>7140</v>
      </c>
      <c r="J148" t="s">
        <v>2387</v>
      </c>
      <c r="K148" t="s">
        <v>7143</v>
      </c>
      <c r="L148" t="s">
        <v>2389</v>
      </c>
      <c r="M148" t="s">
        <v>2361</v>
      </c>
      <c r="N148" t="s">
        <v>628</v>
      </c>
      <c r="O148" t="s">
        <v>629</v>
      </c>
      <c r="P148" t="s">
        <v>630</v>
      </c>
      <c r="Q148" t="s">
        <v>621</v>
      </c>
      <c r="R148" t="s">
        <v>622</v>
      </c>
      <c r="S148" t="s">
        <v>6731</v>
      </c>
      <c r="T148" t="s">
        <v>145</v>
      </c>
      <c r="U148" t="s">
        <v>645</v>
      </c>
      <c r="V148" t="s">
        <v>2383</v>
      </c>
      <c r="W148" t="s">
        <v>2384</v>
      </c>
      <c r="X148" t="s">
        <v>7144</v>
      </c>
      <c r="Y148" s="19" t="str">
        <f t="shared" si="2"/>
        <v>3</v>
      </c>
      <c r="Z148" s="19" t="str">
        <f>IF(T148="","",IF(AND(T148&lt;&gt;'Tabelas auxiliares'!$B$241,T148&lt;&gt;'Tabelas auxiliares'!$B$242),"FOLHA DE PESSOAL",IF(Y148='Tabelas auxiliares'!$A$242,"CUSTEIO",IF(Y148='Tabelas auxiliares'!$A$241,"INVESTIMENTO","ERRO - VERIFICAR"))))</f>
        <v>CUSTEIO</v>
      </c>
      <c r="AA148" s="12">
        <v>73.25</v>
      </c>
      <c r="AE148" s="12">
        <v>73.25</v>
      </c>
    </row>
    <row r="149" spans="1:31" x14ac:dyDescent="0.35">
      <c r="A149" t="s">
        <v>614</v>
      </c>
      <c r="B149" s="36" t="s">
        <v>200</v>
      </c>
      <c r="C149" s="36" t="s">
        <v>615</v>
      </c>
      <c r="D149" t="s">
        <v>28</v>
      </c>
      <c r="E149" t="s">
        <v>100</v>
      </c>
      <c r="F149" s="19" t="str">
        <f>IFERROR(VLOOKUP(D149,'Tabelas auxiliares'!$A$3:$B$63,2,FALSE),"")</f>
        <v>PU - PREFEITURA UNIVERSITÁRIA</v>
      </c>
      <c r="G149" s="19" t="str">
        <f>IFERROR(VLOOKUP($B149,'Tabelas auxiliares'!$A$67:$C$104,2,FALSE),"")</f>
        <v>ÁGUA / LUZ / GÁS (CONCESSIONÁRIAS)</v>
      </c>
      <c r="H149" s="19" t="str">
        <f>IFERROR(VLOOKUP($B149,'Tabelas auxiliares'!$A$67:$C$104,3,FALSE),"")</f>
        <v>ÁGUA E ESGOTO / ENERGIA ELÉTRICA / GÁS</v>
      </c>
      <c r="I149" t="s">
        <v>7140</v>
      </c>
      <c r="J149" t="s">
        <v>2358</v>
      </c>
      <c r="K149" t="s">
        <v>7145</v>
      </c>
      <c r="L149" t="s">
        <v>2360</v>
      </c>
      <c r="M149" t="s">
        <v>2361</v>
      </c>
      <c r="N149" t="s">
        <v>628</v>
      </c>
      <c r="O149" t="s">
        <v>629</v>
      </c>
      <c r="P149" t="s">
        <v>630</v>
      </c>
      <c r="Q149" t="s">
        <v>621</v>
      </c>
      <c r="R149" t="s">
        <v>622</v>
      </c>
      <c r="S149" t="s">
        <v>6731</v>
      </c>
      <c r="T149" t="s">
        <v>145</v>
      </c>
      <c r="U149" t="s">
        <v>645</v>
      </c>
      <c r="V149" t="s">
        <v>2383</v>
      </c>
      <c r="W149" t="s">
        <v>2384</v>
      </c>
      <c r="X149" t="s">
        <v>7146</v>
      </c>
      <c r="Y149" s="19" t="str">
        <f t="shared" si="2"/>
        <v>3</v>
      </c>
      <c r="Z149" s="19" t="str">
        <f>IF(T149="","",IF(AND(T149&lt;&gt;'Tabelas auxiliares'!$B$241,T149&lt;&gt;'Tabelas auxiliares'!$B$242),"FOLHA DE PESSOAL",IF(Y149='Tabelas auxiliares'!$A$242,"CUSTEIO",IF(Y149='Tabelas auxiliares'!$A$241,"INVESTIMENTO","ERRO - VERIFICAR"))))</f>
        <v>CUSTEIO</v>
      </c>
      <c r="AA149" s="12">
        <v>100</v>
      </c>
      <c r="AC149" s="12">
        <v>24.2</v>
      </c>
      <c r="AE149" s="12">
        <v>75.8</v>
      </c>
    </row>
    <row r="150" spans="1:31" x14ac:dyDescent="0.35">
      <c r="A150" t="s">
        <v>614</v>
      </c>
      <c r="B150" s="36" t="s">
        <v>200</v>
      </c>
      <c r="C150" s="36" t="s">
        <v>615</v>
      </c>
      <c r="D150" t="s">
        <v>28</v>
      </c>
      <c r="E150" t="s">
        <v>100</v>
      </c>
      <c r="F150" s="19" t="str">
        <f>IFERROR(VLOOKUP(D150,'Tabelas auxiliares'!$A$3:$B$63,2,FALSE),"")</f>
        <v>PU - PREFEITURA UNIVERSITÁRIA</v>
      </c>
      <c r="G150" s="19" t="str">
        <f>IFERROR(VLOOKUP($B150,'Tabelas auxiliares'!$A$67:$C$104,2,FALSE),"")</f>
        <v>ÁGUA / LUZ / GÁS (CONCESSIONÁRIAS)</v>
      </c>
      <c r="H150" s="19" t="str">
        <f>IFERROR(VLOOKUP($B150,'Tabelas auxiliares'!$A$67:$C$104,3,FALSE),"")</f>
        <v>ÁGUA E ESGOTO / ENERGIA ELÉTRICA / GÁS</v>
      </c>
      <c r="I150" t="s">
        <v>7147</v>
      </c>
      <c r="J150" t="s">
        <v>2365</v>
      </c>
      <c r="K150" t="s">
        <v>7148</v>
      </c>
      <c r="L150" t="s">
        <v>7149</v>
      </c>
      <c r="M150" t="s">
        <v>2361</v>
      </c>
      <c r="N150" t="s">
        <v>628</v>
      </c>
      <c r="O150" t="s">
        <v>629</v>
      </c>
      <c r="P150" t="s">
        <v>630</v>
      </c>
      <c r="Q150" t="s">
        <v>621</v>
      </c>
      <c r="R150" t="s">
        <v>622</v>
      </c>
      <c r="S150" t="s">
        <v>623</v>
      </c>
      <c r="T150" t="s">
        <v>145</v>
      </c>
      <c r="U150" t="s">
        <v>645</v>
      </c>
      <c r="V150" t="s">
        <v>2362</v>
      </c>
      <c r="W150" t="s">
        <v>2363</v>
      </c>
      <c r="X150" t="s">
        <v>7150</v>
      </c>
      <c r="Y150" s="19" t="str">
        <f t="shared" si="2"/>
        <v>3</v>
      </c>
      <c r="Z150" s="19" t="str">
        <f>IF(T150="","",IF(AND(T150&lt;&gt;'Tabelas auxiliares'!$B$241,T150&lt;&gt;'Tabelas auxiliares'!$B$242),"FOLHA DE PESSOAL",IF(Y150='Tabelas auxiliares'!$A$242,"CUSTEIO",IF(Y150='Tabelas auxiliares'!$A$241,"INVESTIMENTO","ERRO - VERIFICAR"))))</f>
        <v>CUSTEIO</v>
      </c>
      <c r="AA150" s="12">
        <v>6427.91</v>
      </c>
      <c r="AE150" s="12">
        <v>6427.91</v>
      </c>
    </row>
    <row r="151" spans="1:31" x14ac:dyDescent="0.35">
      <c r="A151" t="s">
        <v>614</v>
      </c>
      <c r="B151" s="36" t="s">
        <v>200</v>
      </c>
      <c r="C151" s="36" t="s">
        <v>615</v>
      </c>
      <c r="D151" t="s">
        <v>28</v>
      </c>
      <c r="E151" t="s">
        <v>100</v>
      </c>
      <c r="F151" s="19" t="str">
        <f>IFERROR(VLOOKUP(D151,'Tabelas auxiliares'!$A$3:$B$63,2,FALSE),"")</f>
        <v>PU - PREFEITURA UNIVERSITÁRIA</v>
      </c>
      <c r="G151" s="19" t="str">
        <f>IFERROR(VLOOKUP($B151,'Tabelas auxiliares'!$A$67:$C$104,2,FALSE),"")</f>
        <v>ÁGUA / LUZ / GÁS (CONCESSIONÁRIAS)</v>
      </c>
      <c r="H151" s="19" t="str">
        <f>IFERROR(VLOOKUP($B151,'Tabelas auxiliares'!$A$67:$C$104,3,FALSE),"")</f>
        <v>ÁGUA E ESGOTO / ENERGIA ELÉTRICA / GÁS</v>
      </c>
      <c r="I151" t="s">
        <v>7147</v>
      </c>
      <c r="J151" t="s">
        <v>2377</v>
      </c>
      <c r="K151" t="s">
        <v>7151</v>
      </c>
      <c r="L151" t="s">
        <v>5050</v>
      </c>
      <c r="M151" t="s">
        <v>2361</v>
      </c>
      <c r="N151" t="s">
        <v>628</v>
      </c>
      <c r="O151" t="s">
        <v>629</v>
      </c>
      <c r="P151" t="s">
        <v>630</v>
      </c>
      <c r="Q151" t="s">
        <v>621</v>
      </c>
      <c r="R151" t="s">
        <v>622</v>
      </c>
      <c r="S151" t="s">
        <v>623</v>
      </c>
      <c r="T151" t="s">
        <v>145</v>
      </c>
      <c r="U151" t="s">
        <v>645</v>
      </c>
      <c r="V151" t="s">
        <v>2362</v>
      </c>
      <c r="W151" t="s">
        <v>2363</v>
      </c>
      <c r="X151" t="s">
        <v>7152</v>
      </c>
      <c r="Y151" s="19" t="str">
        <f t="shared" si="2"/>
        <v>3</v>
      </c>
      <c r="Z151" s="19" t="str">
        <f>IF(T151="","",IF(AND(T151&lt;&gt;'Tabelas auxiliares'!$B$241,T151&lt;&gt;'Tabelas auxiliares'!$B$242),"FOLHA DE PESSOAL",IF(Y151='Tabelas auxiliares'!$A$242,"CUSTEIO",IF(Y151='Tabelas auxiliares'!$A$241,"INVESTIMENTO","ERRO - VERIFICAR"))))</f>
        <v>CUSTEIO</v>
      </c>
      <c r="AA151" s="12">
        <v>20000</v>
      </c>
      <c r="AE151" s="12">
        <v>20000</v>
      </c>
    </row>
    <row r="152" spans="1:31" x14ac:dyDescent="0.35">
      <c r="A152" t="s">
        <v>614</v>
      </c>
      <c r="B152" s="36" t="s">
        <v>200</v>
      </c>
      <c r="C152" s="36" t="s">
        <v>615</v>
      </c>
      <c r="D152" t="s">
        <v>28</v>
      </c>
      <c r="E152" t="s">
        <v>100</v>
      </c>
      <c r="F152" s="19" t="str">
        <f>IFERROR(VLOOKUP(D152,'Tabelas auxiliares'!$A$3:$B$63,2,FALSE),"")</f>
        <v>PU - PREFEITURA UNIVERSITÁRIA</v>
      </c>
      <c r="G152" s="19" t="str">
        <f>IFERROR(VLOOKUP($B152,'Tabelas auxiliares'!$A$67:$C$104,2,FALSE),"")</f>
        <v>ÁGUA / LUZ / GÁS (CONCESSIONÁRIAS)</v>
      </c>
      <c r="H152" s="19" t="str">
        <f>IFERROR(VLOOKUP($B152,'Tabelas auxiliares'!$A$67:$C$104,3,FALSE),"")</f>
        <v>ÁGUA E ESGOTO / ENERGIA ELÉTRICA / GÁS</v>
      </c>
      <c r="I152" t="s">
        <v>6635</v>
      </c>
      <c r="J152" t="s">
        <v>2365</v>
      </c>
      <c r="K152" t="s">
        <v>7153</v>
      </c>
      <c r="L152" t="s">
        <v>2367</v>
      </c>
      <c r="M152" t="s">
        <v>2361</v>
      </c>
      <c r="N152" t="s">
        <v>628</v>
      </c>
      <c r="O152" t="s">
        <v>629</v>
      </c>
      <c r="P152" t="s">
        <v>630</v>
      </c>
      <c r="Q152" t="s">
        <v>621</v>
      </c>
      <c r="R152" t="s">
        <v>622</v>
      </c>
      <c r="S152" t="s">
        <v>623</v>
      </c>
      <c r="T152" t="s">
        <v>145</v>
      </c>
      <c r="U152" t="s">
        <v>645</v>
      </c>
      <c r="V152" t="s">
        <v>2383</v>
      </c>
      <c r="W152" t="s">
        <v>2384</v>
      </c>
      <c r="X152" t="s">
        <v>7154</v>
      </c>
      <c r="Y152" s="19" t="str">
        <f t="shared" si="2"/>
        <v>3</v>
      </c>
      <c r="Z152" s="19" t="str">
        <f>IF(T152="","",IF(AND(T152&lt;&gt;'Tabelas auxiliares'!$B$241,T152&lt;&gt;'Tabelas auxiliares'!$B$242),"FOLHA DE PESSOAL",IF(Y152='Tabelas auxiliares'!$A$242,"CUSTEIO",IF(Y152='Tabelas auxiliares'!$A$241,"INVESTIMENTO","ERRO - VERIFICAR"))))</f>
        <v>CUSTEIO</v>
      </c>
      <c r="AA152" s="12">
        <v>600</v>
      </c>
      <c r="AC152" s="12">
        <v>101.94</v>
      </c>
      <c r="AE152" s="12">
        <v>498.06</v>
      </c>
    </row>
    <row r="153" spans="1:31" x14ac:dyDescent="0.35">
      <c r="A153" t="s">
        <v>614</v>
      </c>
      <c r="B153" s="36" t="s">
        <v>200</v>
      </c>
      <c r="C153" s="36" t="s">
        <v>615</v>
      </c>
      <c r="D153" t="s">
        <v>28</v>
      </c>
      <c r="E153" t="s">
        <v>100</v>
      </c>
      <c r="F153" s="19" t="str">
        <f>IFERROR(VLOOKUP(D153,'Tabelas auxiliares'!$A$3:$B$63,2,FALSE),"")</f>
        <v>PU - PREFEITURA UNIVERSITÁRIA</v>
      </c>
      <c r="G153" s="19" t="str">
        <f>IFERROR(VLOOKUP($B153,'Tabelas auxiliares'!$A$67:$C$104,2,FALSE),"")</f>
        <v>ÁGUA / LUZ / GÁS (CONCESSIONÁRIAS)</v>
      </c>
      <c r="H153" s="19" t="str">
        <f>IFERROR(VLOOKUP($B153,'Tabelas auxiliares'!$A$67:$C$104,3,FALSE),"")</f>
        <v>ÁGUA E ESGOTO / ENERGIA ELÉTRICA / GÁS</v>
      </c>
      <c r="I153" t="s">
        <v>6635</v>
      </c>
      <c r="J153" t="s">
        <v>2365</v>
      </c>
      <c r="K153" t="s">
        <v>7155</v>
      </c>
      <c r="L153" t="s">
        <v>2367</v>
      </c>
      <c r="M153" t="s">
        <v>2361</v>
      </c>
      <c r="N153" t="s">
        <v>628</v>
      </c>
      <c r="O153" t="s">
        <v>629</v>
      </c>
      <c r="P153" t="s">
        <v>630</v>
      </c>
      <c r="Q153" t="s">
        <v>621</v>
      </c>
      <c r="R153" t="s">
        <v>622</v>
      </c>
      <c r="S153" t="s">
        <v>623</v>
      </c>
      <c r="T153" t="s">
        <v>179</v>
      </c>
      <c r="U153" t="s">
        <v>6947</v>
      </c>
      <c r="V153" t="s">
        <v>2362</v>
      </c>
      <c r="W153" t="s">
        <v>2363</v>
      </c>
      <c r="X153" t="s">
        <v>7156</v>
      </c>
      <c r="Y153" s="19" t="str">
        <f t="shared" si="2"/>
        <v>3</v>
      </c>
      <c r="Z153" s="19" t="str">
        <f>IF(T153="","",IF(AND(T153&lt;&gt;'Tabelas auxiliares'!$B$241,T153&lt;&gt;'Tabelas auxiliares'!$B$242),"FOLHA DE PESSOAL",IF(Y153='Tabelas auxiliares'!$A$242,"CUSTEIO",IF(Y153='Tabelas auxiliares'!$A$241,"INVESTIMENTO","ERRO - VERIFICAR"))))</f>
        <v>CUSTEIO</v>
      </c>
      <c r="AA153" s="12">
        <v>164755.14000000001</v>
      </c>
      <c r="AE153" s="12">
        <v>164755.14000000001</v>
      </c>
    </row>
    <row r="154" spans="1:31" x14ac:dyDescent="0.35">
      <c r="A154" t="s">
        <v>614</v>
      </c>
      <c r="B154" s="36" t="s">
        <v>200</v>
      </c>
      <c r="C154" s="36" t="s">
        <v>615</v>
      </c>
      <c r="D154" t="s">
        <v>28</v>
      </c>
      <c r="E154" t="s">
        <v>100</v>
      </c>
      <c r="F154" s="19" t="str">
        <f>IFERROR(VLOOKUP(D154,'Tabelas auxiliares'!$A$3:$B$63,2,FALSE),"")</f>
        <v>PU - PREFEITURA UNIVERSITÁRIA</v>
      </c>
      <c r="G154" s="19" t="str">
        <f>IFERROR(VLOOKUP($B154,'Tabelas auxiliares'!$A$67:$C$104,2,FALSE),"")</f>
        <v>ÁGUA / LUZ / GÁS (CONCESSIONÁRIAS)</v>
      </c>
      <c r="H154" s="19" t="str">
        <f>IFERROR(VLOOKUP($B154,'Tabelas auxiliares'!$A$67:$C$104,3,FALSE),"")</f>
        <v>ÁGUA E ESGOTO / ENERGIA ELÉTRICA / GÁS</v>
      </c>
      <c r="I154" t="s">
        <v>6635</v>
      </c>
      <c r="J154" t="s">
        <v>2365</v>
      </c>
      <c r="K154" t="s">
        <v>7157</v>
      </c>
      <c r="L154" t="s">
        <v>2367</v>
      </c>
      <c r="M154" t="s">
        <v>2361</v>
      </c>
      <c r="N154" t="s">
        <v>628</v>
      </c>
      <c r="O154" t="s">
        <v>629</v>
      </c>
      <c r="P154" t="s">
        <v>630</v>
      </c>
      <c r="Q154" t="s">
        <v>621</v>
      </c>
      <c r="R154" t="s">
        <v>622</v>
      </c>
      <c r="S154" t="s">
        <v>623</v>
      </c>
      <c r="T154" t="s">
        <v>179</v>
      </c>
      <c r="U154" t="s">
        <v>6947</v>
      </c>
      <c r="V154" t="s">
        <v>2362</v>
      </c>
      <c r="W154" t="s">
        <v>2363</v>
      </c>
      <c r="X154" t="s">
        <v>7158</v>
      </c>
      <c r="Y154" s="19" t="str">
        <f t="shared" si="2"/>
        <v>3</v>
      </c>
      <c r="Z154" s="19" t="str">
        <f>IF(T154="","",IF(AND(T154&lt;&gt;'Tabelas auxiliares'!$B$241,T154&lt;&gt;'Tabelas auxiliares'!$B$242),"FOLHA DE PESSOAL",IF(Y154='Tabelas auxiliares'!$A$242,"CUSTEIO",IF(Y154='Tabelas auxiliares'!$A$241,"INVESTIMENTO","ERRO - VERIFICAR"))))</f>
        <v>CUSTEIO</v>
      </c>
      <c r="AA154" s="12">
        <v>240000</v>
      </c>
      <c r="AE154" s="12">
        <v>240000</v>
      </c>
    </row>
    <row r="155" spans="1:31" x14ac:dyDescent="0.35">
      <c r="A155" t="s">
        <v>614</v>
      </c>
      <c r="B155" s="36" t="s">
        <v>200</v>
      </c>
      <c r="C155" s="36" t="s">
        <v>615</v>
      </c>
      <c r="D155" t="s">
        <v>28</v>
      </c>
      <c r="E155" t="s">
        <v>100</v>
      </c>
      <c r="F155" s="19" t="str">
        <f>IFERROR(VLOOKUP(D155,'Tabelas auxiliares'!$A$3:$B$63,2,FALSE),"")</f>
        <v>PU - PREFEITURA UNIVERSITÁRIA</v>
      </c>
      <c r="G155" s="19" t="str">
        <f>IFERROR(VLOOKUP($B155,'Tabelas auxiliares'!$A$67:$C$104,2,FALSE),"")</f>
        <v>ÁGUA / LUZ / GÁS (CONCESSIONÁRIAS)</v>
      </c>
      <c r="H155" s="19" t="str">
        <f>IFERROR(VLOOKUP($B155,'Tabelas auxiliares'!$A$67:$C$104,3,FALSE),"")</f>
        <v>ÁGUA E ESGOTO / ENERGIA ELÉTRICA / GÁS</v>
      </c>
      <c r="I155" t="s">
        <v>6635</v>
      </c>
      <c r="J155" t="s">
        <v>2369</v>
      </c>
      <c r="K155" t="s">
        <v>7159</v>
      </c>
      <c r="L155" t="s">
        <v>7160</v>
      </c>
      <c r="M155" t="s">
        <v>2372</v>
      </c>
      <c r="N155" t="s">
        <v>628</v>
      </c>
      <c r="O155" t="s">
        <v>629</v>
      </c>
      <c r="P155" t="s">
        <v>630</v>
      </c>
      <c r="Q155" t="s">
        <v>621</v>
      </c>
      <c r="R155" t="s">
        <v>622</v>
      </c>
      <c r="S155" t="s">
        <v>623</v>
      </c>
      <c r="T155" t="s">
        <v>179</v>
      </c>
      <c r="U155" t="s">
        <v>6947</v>
      </c>
      <c r="V155" t="s">
        <v>2373</v>
      </c>
      <c r="W155" t="s">
        <v>2374</v>
      </c>
      <c r="X155" t="s">
        <v>7161</v>
      </c>
      <c r="Y155" s="19" t="str">
        <f t="shared" si="2"/>
        <v>3</v>
      </c>
      <c r="Z155" s="19" t="str">
        <f>IF(T155="","",IF(AND(T155&lt;&gt;'Tabelas auxiliares'!$B$241,T155&lt;&gt;'Tabelas auxiliares'!$B$242),"FOLHA DE PESSOAL",IF(Y155='Tabelas auxiliares'!$A$242,"CUSTEIO",IF(Y155='Tabelas auxiliares'!$A$241,"INVESTIMENTO","ERRO - VERIFICAR"))))</f>
        <v>CUSTEIO</v>
      </c>
      <c r="AA155" s="12">
        <v>400000</v>
      </c>
      <c r="AE155" s="12">
        <v>400000</v>
      </c>
    </row>
    <row r="156" spans="1:31" x14ac:dyDescent="0.35">
      <c r="A156" t="s">
        <v>614</v>
      </c>
      <c r="B156" s="36" t="s">
        <v>200</v>
      </c>
      <c r="C156" s="36" t="s">
        <v>615</v>
      </c>
      <c r="D156" t="s">
        <v>28</v>
      </c>
      <c r="E156" t="s">
        <v>100</v>
      </c>
      <c r="F156" s="19" t="str">
        <f>IFERROR(VLOOKUP(D156,'Tabelas auxiliares'!$A$3:$B$63,2,FALSE),"")</f>
        <v>PU - PREFEITURA UNIVERSITÁRIA</v>
      </c>
      <c r="G156" s="19" t="str">
        <f>IFERROR(VLOOKUP($B156,'Tabelas auxiliares'!$A$67:$C$104,2,FALSE),"")</f>
        <v>ÁGUA / LUZ / GÁS (CONCESSIONÁRIAS)</v>
      </c>
      <c r="H156" s="19" t="str">
        <f>IFERROR(VLOOKUP($B156,'Tabelas auxiliares'!$A$67:$C$104,3,FALSE),"")</f>
        <v>ÁGUA E ESGOTO / ENERGIA ELÉTRICA / GÁS</v>
      </c>
      <c r="I156" t="s">
        <v>6635</v>
      </c>
      <c r="J156" t="s">
        <v>2377</v>
      </c>
      <c r="K156" t="s">
        <v>7162</v>
      </c>
      <c r="L156" t="s">
        <v>5050</v>
      </c>
      <c r="M156" t="s">
        <v>2361</v>
      </c>
      <c r="N156" t="s">
        <v>628</v>
      </c>
      <c r="O156" t="s">
        <v>629</v>
      </c>
      <c r="P156" t="s">
        <v>630</v>
      </c>
      <c r="Q156" t="s">
        <v>621</v>
      </c>
      <c r="R156" t="s">
        <v>622</v>
      </c>
      <c r="S156" t="s">
        <v>6731</v>
      </c>
      <c r="T156" t="s">
        <v>145</v>
      </c>
      <c r="U156" t="s">
        <v>645</v>
      </c>
      <c r="V156" t="s">
        <v>2362</v>
      </c>
      <c r="W156" t="s">
        <v>2363</v>
      </c>
      <c r="X156" t="s">
        <v>7163</v>
      </c>
      <c r="Y156" s="19" t="str">
        <f t="shared" si="2"/>
        <v>3</v>
      </c>
      <c r="Z156" s="19" t="str">
        <f>IF(T156="","",IF(AND(T156&lt;&gt;'Tabelas auxiliares'!$B$241,T156&lt;&gt;'Tabelas auxiliares'!$B$242),"FOLHA DE PESSOAL",IF(Y156='Tabelas auxiliares'!$A$242,"CUSTEIO",IF(Y156='Tabelas auxiliares'!$A$241,"INVESTIMENTO","ERRO - VERIFICAR"))))</f>
        <v>CUSTEIO</v>
      </c>
      <c r="AA156" s="12">
        <v>39501.89</v>
      </c>
      <c r="AE156" s="12">
        <v>39501.89</v>
      </c>
    </row>
    <row r="157" spans="1:31" x14ac:dyDescent="0.35">
      <c r="A157" t="s">
        <v>614</v>
      </c>
      <c r="B157" s="36" t="s">
        <v>200</v>
      </c>
      <c r="C157" s="36" t="s">
        <v>615</v>
      </c>
      <c r="D157" t="s">
        <v>28</v>
      </c>
      <c r="E157" t="s">
        <v>100</v>
      </c>
      <c r="F157" s="19" t="str">
        <f>IFERROR(VLOOKUP(D157,'Tabelas auxiliares'!$A$3:$B$63,2,FALSE),"")</f>
        <v>PU - PREFEITURA UNIVERSITÁRIA</v>
      </c>
      <c r="G157" s="19" t="str">
        <f>IFERROR(VLOOKUP($B157,'Tabelas auxiliares'!$A$67:$C$104,2,FALSE),"")</f>
        <v>ÁGUA / LUZ / GÁS (CONCESSIONÁRIAS)</v>
      </c>
      <c r="H157" s="19" t="str">
        <f>IFERROR(VLOOKUP($B157,'Tabelas auxiliares'!$A$67:$C$104,3,FALSE),"")</f>
        <v>ÁGUA E ESGOTO / ENERGIA ELÉTRICA / GÁS</v>
      </c>
      <c r="I157" t="s">
        <v>6635</v>
      </c>
      <c r="J157" t="s">
        <v>2377</v>
      </c>
      <c r="K157" t="s">
        <v>7164</v>
      </c>
      <c r="L157" t="s">
        <v>5050</v>
      </c>
      <c r="M157" t="s">
        <v>2361</v>
      </c>
      <c r="N157" t="s">
        <v>628</v>
      </c>
      <c r="O157" t="s">
        <v>629</v>
      </c>
      <c r="P157" t="s">
        <v>630</v>
      </c>
      <c r="Q157" t="s">
        <v>621</v>
      </c>
      <c r="R157" t="s">
        <v>622</v>
      </c>
      <c r="S157" t="s">
        <v>623</v>
      </c>
      <c r="T157" t="s">
        <v>179</v>
      </c>
      <c r="U157" t="s">
        <v>6947</v>
      </c>
      <c r="V157" t="s">
        <v>2362</v>
      </c>
      <c r="W157" t="s">
        <v>2363</v>
      </c>
      <c r="X157" t="s">
        <v>7165</v>
      </c>
      <c r="Y157" s="19" t="str">
        <f t="shared" si="2"/>
        <v>3</v>
      </c>
      <c r="Z157" s="19" t="str">
        <f>IF(T157="","",IF(AND(T157&lt;&gt;'Tabelas auxiliares'!$B$241,T157&lt;&gt;'Tabelas auxiliares'!$B$242),"FOLHA DE PESSOAL",IF(Y157='Tabelas auxiliares'!$A$242,"CUSTEIO",IF(Y157='Tabelas auxiliares'!$A$241,"INVESTIMENTO","ERRO - VERIFICAR"))))</f>
        <v>CUSTEIO</v>
      </c>
      <c r="AA157" s="12">
        <v>35648.11</v>
      </c>
      <c r="AE157" s="12">
        <v>35648.11</v>
      </c>
    </row>
    <row r="158" spans="1:31" x14ac:dyDescent="0.35">
      <c r="A158" t="s">
        <v>614</v>
      </c>
      <c r="B158" s="36" t="s">
        <v>200</v>
      </c>
      <c r="C158" s="36" t="s">
        <v>615</v>
      </c>
      <c r="D158" t="s">
        <v>28</v>
      </c>
      <c r="E158" t="s">
        <v>100</v>
      </c>
      <c r="F158" s="19" t="str">
        <f>IFERROR(VLOOKUP(D158,'Tabelas auxiliares'!$A$3:$B$63,2,FALSE),"")</f>
        <v>PU - PREFEITURA UNIVERSITÁRIA</v>
      </c>
      <c r="G158" s="19" t="str">
        <f>IFERROR(VLOOKUP($B158,'Tabelas auxiliares'!$A$67:$C$104,2,FALSE),"")</f>
        <v>ÁGUA / LUZ / GÁS (CONCESSIONÁRIAS)</v>
      </c>
      <c r="H158" s="19" t="str">
        <f>IFERROR(VLOOKUP($B158,'Tabelas auxiliares'!$A$67:$C$104,3,FALSE),"")</f>
        <v>ÁGUA E ESGOTO / ENERGIA ELÉTRICA / GÁS</v>
      </c>
      <c r="I158" t="s">
        <v>6635</v>
      </c>
      <c r="J158" t="s">
        <v>2400</v>
      </c>
      <c r="K158" t="s">
        <v>7166</v>
      </c>
      <c r="L158" t="s">
        <v>2402</v>
      </c>
      <c r="M158" t="s">
        <v>2372</v>
      </c>
      <c r="N158" t="s">
        <v>628</v>
      </c>
      <c r="O158" t="s">
        <v>629</v>
      </c>
      <c r="P158" t="s">
        <v>630</v>
      </c>
      <c r="Q158" t="s">
        <v>621</v>
      </c>
      <c r="R158" t="s">
        <v>622</v>
      </c>
      <c r="S158" t="s">
        <v>623</v>
      </c>
      <c r="T158" t="s">
        <v>179</v>
      </c>
      <c r="U158" t="s">
        <v>6947</v>
      </c>
      <c r="V158" t="s">
        <v>2373</v>
      </c>
      <c r="W158" t="s">
        <v>2374</v>
      </c>
      <c r="X158" t="s">
        <v>7167</v>
      </c>
      <c r="Y158" s="19" t="str">
        <f t="shared" si="2"/>
        <v>3</v>
      </c>
      <c r="Z158" s="19" t="str">
        <f>IF(T158="","",IF(AND(T158&lt;&gt;'Tabelas auxiliares'!$B$241,T158&lt;&gt;'Tabelas auxiliares'!$B$242),"FOLHA DE PESSOAL",IF(Y158='Tabelas auxiliares'!$A$242,"CUSTEIO",IF(Y158='Tabelas auxiliares'!$A$241,"INVESTIMENTO","ERRO - VERIFICAR"))))</f>
        <v>CUSTEIO</v>
      </c>
      <c r="AA158" s="12">
        <v>164755.14000000001</v>
      </c>
      <c r="AE158" s="12">
        <v>164755.14000000001</v>
      </c>
    </row>
    <row r="159" spans="1:31" x14ac:dyDescent="0.35">
      <c r="A159" t="s">
        <v>614</v>
      </c>
      <c r="B159" s="36" t="s">
        <v>200</v>
      </c>
      <c r="C159" s="36" t="s">
        <v>615</v>
      </c>
      <c r="D159" t="s">
        <v>28</v>
      </c>
      <c r="E159" t="s">
        <v>100</v>
      </c>
      <c r="F159" s="19" t="str">
        <f>IFERROR(VLOOKUP(D159,'Tabelas auxiliares'!$A$3:$B$63,2,FALSE),"")</f>
        <v>PU - PREFEITURA UNIVERSITÁRIA</v>
      </c>
      <c r="G159" s="19" t="str">
        <f>IFERROR(VLOOKUP($B159,'Tabelas auxiliares'!$A$67:$C$104,2,FALSE),"")</f>
        <v>ÁGUA / LUZ / GÁS (CONCESSIONÁRIAS)</v>
      </c>
      <c r="H159" s="19" t="str">
        <f>IFERROR(VLOOKUP($B159,'Tabelas auxiliares'!$A$67:$C$104,3,FALSE),"")</f>
        <v>ÁGUA E ESGOTO / ENERGIA ELÉTRICA / GÁS</v>
      </c>
      <c r="I159" t="s">
        <v>6943</v>
      </c>
      <c r="J159" t="s">
        <v>2369</v>
      </c>
      <c r="K159" t="s">
        <v>7168</v>
      </c>
      <c r="L159" t="s">
        <v>2412</v>
      </c>
      <c r="M159" t="s">
        <v>2372</v>
      </c>
      <c r="N159" t="s">
        <v>628</v>
      </c>
      <c r="O159" t="s">
        <v>629</v>
      </c>
      <c r="P159" t="s">
        <v>630</v>
      </c>
      <c r="Q159" t="s">
        <v>621</v>
      </c>
      <c r="R159" t="s">
        <v>622</v>
      </c>
      <c r="S159" t="s">
        <v>1038</v>
      </c>
      <c r="T159" t="s">
        <v>145</v>
      </c>
      <c r="U159" t="s">
        <v>645</v>
      </c>
      <c r="V159" t="s">
        <v>2373</v>
      </c>
      <c r="W159" t="s">
        <v>2374</v>
      </c>
      <c r="X159" t="s">
        <v>7169</v>
      </c>
      <c r="Y159" s="19" t="str">
        <f t="shared" si="2"/>
        <v>3</v>
      </c>
      <c r="Z159" s="19" t="str">
        <f>IF(T159="","",IF(AND(T159&lt;&gt;'Tabelas auxiliares'!$B$241,T159&lt;&gt;'Tabelas auxiliares'!$B$242),"FOLHA DE PESSOAL",IF(Y159='Tabelas auxiliares'!$A$242,"CUSTEIO",IF(Y159='Tabelas auxiliares'!$A$241,"INVESTIMENTO","ERRO - VERIFICAR"))))</f>
        <v>CUSTEIO</v>
      </c>
      <c r="AA159" s="12">
        <v>3878.04</v>
      </c>
      <c r="AC159" s="12">
        <v>3878.04</v>
      </c>
    </row>
    <row r="160" spans="1:31" x14ac:dyDescent="0.35">
      <c r="A160" t="s">
        <v>614</v>
      </c>
      <c r="B160" s="36" t="s">
        <v>204</v>
      </c>
      <c r="C160" s="36" t="s">
        <v>700</v>
      </c>
      <c r="D160" t="s">
        <v>8</v>
      </c>
      <c r="E160" t="s">
        <v>100</v>
      </c>
      <c r="F160" s="19" t="str">
        <f>IFERROR(VLOOKUP(D160,'Tabelas auxiliares'!$A$3:$B$63,2,FALSE),"")</f>
        <v>PROPES - PRÓ-REITORIA DE PESQUISA / CEM</v>
      </c>
      <c r="G160" s="19" t="str">
        <f>IFERROR(VLOOKUP($B160,'Tabelas auxiliares'!$A$67:$C$104,2,FALSE),"")</f>
        <v>ASSISTÊNCIA - PESQUISA</v>
      </c>
      <c r="H160" s="19" t="str">
        <f>IFERROR(VLOOKUP($B160,'Tabelas auxiliares'!$A$67:$C$104,3,FALSE),"")</f>
        <v>BOLSAS DE INICIACAO CIENTIFICA / AUXILIO PARA EVENTOS ESTUDANTIS PESQUISA / AUXILIO PARA PARTICIPAÇÃO DE DOCENTES EM EVENTOS DE DIVULGAÇÃO CIENTIFICA E TECNOLÓGICA</v>
      </c>
      <c r="I160" t="s">
        <v>6640</v>
      </c>
      <c r="J160" t="s">
        <v>7170</v>
      </c>
      <c r="K160" t="s">
        <v>7171</v>
      </c>
      <c r="L160" t="s">
        <v>7172</v>
      </c>
      <c r="M160" t="s">
        <v>622</v>
      </c>
      <c r="N160" t="s">
        <v>628</v>
      </c>
      <c r="O160" t="s">
        <v>629</v>
      </c>
      <c r="P160" t="s">
        <v>5349</v>
      </c>
      <c r="Q160" t="s">
        <v>621</v>
      </c>
      <c r="R160" t="s">
        <v>622</v>
      </c>
      <c r="S160" t="s">
        <v>6701</v>
      </c>
      <c r="T160" t="s">
        <v>145</v>
      </c>
      <c r="U160" t="s">
        <v>6702</v>
      </c>
      <c r="V160" t="s">
        <v>711</v>
      </c>
      <c r="W160" t="s">
        <v>712</v>
      </c>
      <c r="X160" t="s">
        <v>7173</v>
      </c>
      <c r="Y160" s="19" t="str">
        <f t="shared" si="2"/>
        <v>3</v>
      </c>
      <c r="Z160" s="19" t="str">
        <f>IF(T160="","",IF(AND(T160&lt;&gt;'Tabelas auxiliares'!$B$241,T160&lt;&gt;'Tabelas auxiliares'!$B$242),"FOLHA DE PESSOAL",IF(Y160='Tabelas auxiliares'!$A$242,"CUSTEIO",IF(Y160='Tabelas auxiliares'!$A$241,"INVESTIMENTO","ERRO - VERIFICAR"))))</f>
        <v>CUSTEIO</v>
      </c>
      <c r="AA160" s="12">
        <v>3200</v>
      </c>
    </row>
    <row r="161" spans="1:31" x14ac:dyDescent="0.35">
      <c r="A161" t="s">
        <v>614</v>
      </c>
      <c r="B161" s="36" t="s">
        <v>204</v>
      </c>
      <c r="C161" s="36" t="s">
        <v>700</v>
      </c>
      <c r="D161" t="s">
        <v>8</v>
      </c>
      <c r="E161" t="s">
        <v>100</v>
      </c>
      <c r="F161" s="19" t="str">
        <f>IFERROR(VLOOKUP(D161,'Tabelas auxiliares'!$A$3:$B$63,2,FALSE),"")</f>
        <v>PROPES - PRÓ-REITORIA DE PESQUISA / CEM</v>
      </c>
      <c r="G161" s="19" t="str">
        <f>IFERROR(VLOOKUP($B161,'Tabelas auxiliares'!$A$67:$C$104,2,FALSE),"")</f>
        <v>ASSISTÊNCIA - PESQUISA</v>
      </c>
      <c r="H161" s="19" t="str">
        <f>IFERROR(VLOOKUP($B161,'Tabelas auxiliares'!$A$67:$C$104,3,FALSE),"")</f>
        <v>BOLSAS DE INICIACAO CIENTIFICA / AUXILIO PARA EVENTOS ESTUDANTIS PESQUISA / AUXILIO PARA PARTICIPAÇÃO DE DOCENTES EM EVENTOS DE DIVULGAÇÃO CIENTIFICA E TECNOLÓGICA</v>
      </c>
      <c r="I161" t="s">
        <v>6714</v>
      </c>
      <c r="J161" t="s">
        <v>7174</v>
      </c>
      <c r="K161" t="s">
        <v>7175</v>
      </c>
      <c r="L161" t="s">
        <v>7176</v>
      </c>
      <c r="M161" t="s">
        <v>622</v>
      </c>
      <c r="N161" t="s">
        <v>628</v>
      </c>
      <c r="O161" t="s">
        <v>629</v>
      </c>
      <c r="P161" t="s">
        <v>630</v>
      </c>
      <c r="Q161" t="s">
        <v>621</v>
      </c>
      <c r="R161" t="s">
        <v>622</v>
      </c>
      <c r="S161" t="s">
        <v>623</v>
      </c>
      <c r="T161" t="s">
        <v>145</v>
      </c>
      <c r="U161" t="s">
        <v>645</v>
      </c>
      <c r="V161" t="s">
        <v>711</v>
      </c>
      <c r="W161" t="s">
        <v>712</v>
      </c>
      <c r="X161" t="s">
        <v>7177</v>
      </c>
      <c r="Y161" s="19" t="str">
        <f t="shared" si="2"/>
        <v>3</v>
      </c>
      <c r="Z161" s="19" t="str">
        <f>IF(T161="","",IF(AND(T161&lt;&gt;'Tabelas auxiliares'!$B$241,T161&lt;&gt;'Tabelas auxiliares'!$B$242),"FOLHA DE PESSOAL",IF(Y161='Tabelas auxiliares'!$A$242,"CUSTEIO",IF(Y161='Tabelas auxiliares'!$A$241,"INVESTIMENTO","ERRO - VERIFICAR"))))</f>
        <v>CUSTEIO</v>
      </c>
      <c r="AA161" s="12">
        <v>4800</v>
      </c>
      <c r="AC161" s="12">
        <v>4800</v>
      </c>
    </row>
    <row r="162" spans="1:31" x14ac:dyDescent="0.35">
      <c r="A162" t="s">
        <v>614</v>
      </c>
      <c r="B162" s="36" t="s">
        <v>204</v>
      </c>
      <c r="C162" s="36" t="s">
        <v>700</v>
      </c>
      <c r="D162" t="s">
        <v>8</v>
      </c>
      <c r="E162" t="s">
        <v>100</v>
      </c>
      <c r="F162" s="19" t="str">
        <f>IFERROR(VLOOKUP(D162,'Tabelas auxiliares'!$A$3:$B$63,2,FALSE),"")</f>
        <v>PROPES - PRÓ-REITORIA DE PESQUISA / CEM</v>
      </c>
      <c r="G162" s="19" t="str">
        <f>IFERROR(VLOOKUP($B162,'Tabelas auxiliares'!$A$67:$C$104,2,FALSE),"")</f>
        <v>ASSISTÊNCIA - PESQUISA</v>
      </c>
      <c r="H162" s="19" t="str">
        <f>IFERROR(VLOOKUP($B162,'Tabelas auxiliares'!$A$67:$C$104,3,FALSE),"")</f>
        <v>BOLSAS DE INICIACAO CIENTIFICA / AUXILIO PARA EVENTOS ESTUDANTIS PESQUISA / AUXILIO PARA PARTICIPAÇÃO DE DOCENTES EM EVENTOS DE DIVULGAÇÃO CIENTIFICA E TECNOLÓGICA</v>
      </c>
      <c r="I162" t="s">
        <v>6733</v>
      </c>
      <c r="J162" t="s">
        <v>2438</v>
      </c>
      <c r="K162" t="s">
        <v>7178</v>
      </c>
      <c r="L162" t="s">
        <v>7179</v>
      </c>
      <c r="M162" t="s">
        <v>622</v>
      </c>
      <c r="N162" t="s">
        <v>628</v>
      </c>
      <c r="O162" t="s">
        <v>629</v>
      </c>
      <c r="P162" t="s">
        <v>630</v>
      </c>
      <c r="Q162" t="s">
        <v>621</v>
      </c>
      <c r="R162" t="s">
        <v>622</v>
      </c>
      <c r="S162" t="s">
        <v>6731</v>
      </c>
      <c r="T162" t="s">
        <v>145</v>
      </c>
      <c r="U162" t="s">
        <v>645</v>
      </c>
      <c r="V162" t="s">
        <v>711</v>
      </c>
      <c r="W162" t="s">
        <v>712</v>
      </c>
      <c r="X162" t="s">
        <v>7180</v>
      </c>
      <c r="Y162" s="19" t="str">
        <f t="shared" si="2"/>
        <v>3</v>
      </c>
      <c r="Z162" s="19" t="str">
        <f>IF(T162="","",IF(AND(T162&lt;&gt;'Tabelas auxiliares'!$B$241,T162&lt;&gt;'Tabelas auxiliares'!$B$242),"FOLHA DE PESSOAL",IF(Y162='Tabelas auxiliares'!$A$242,"CUSTEIO",IF(Y162='Tabelas auxiliares'!$A$241,"INVESTIMENTO","ERRO - VERIFICAR"))))</f>
        <v>CUSTEIO</v>
      </c>
      <c r="AA162" s="12">
        <v>2100</v>
      </c>
      <c r="AE162" s="12">
        <v>2100</v>
      </c>
    </row>
    <row r="163" spans="1:31" x14ac:dyDescent="0.35">
      <c r="A163" t="s">
        <v>614</v>
      </c>
      <c r="B163" s="36" t="s">
        <v>204</v>
      </c>
      <c r="C163" s="36" t="s">
        <v>700</v>
      </c>
      <c r="D163" t="s">
        <v>8</v>
      </c>
      <c r="E163" t="s">
        <v>100</v>
      </c>
      <c r="F163" s="19" t="str">
        <f>IFERROR(VLOOKUP(D163,'Tabelas auxiliares'!$A$3:$B$63,2,FALSE),"")</f>
        <v>PROPES - PRÓ-REITORIA DE PESQUISA / CEM</v>
      </c>
      <c r="G163" s="19" t="str">
        <f>IFERROR(VLOOKUP($B163,'Tabelas auxiliares'!$A$67:$C$104,2,FALSE),"")</f>
        <v>ASSISTÊNCIA - PESQUISA</v>
      </c>
      <c r="H163" s="19" t="str">
        <f>IFERROR(VLOOKUP($B163,'Tabelas auxiliares'!$A$67:$C$104,3,FALSE),"")</f>
        <v>BOLSAS DE INICIACAO CIENTIFICA / AUXILIO PARA EVENTOS ESTUDANTIS PESQUISA / AUXILIO PARA PARTICIPAÇÃO DE DOCENTES EM EVENTOS DE DIVULGAÇÃO CIENTIFICA E TECNOLÓGICA</v>
      </c>
      <c r="I163" t="s">
        <v>6733</v>
      </c>
      <c r="J163" t="s">
        <v>2446</v>
      </c>
      <c r="K163" t="s">
        <v>7181</v>
      </c>
      <c r="L163" t="s">
        <v>2448</v>
      </c>
      <c r="M163" t="s">
        <v>622</v>
      </c>
      <c r="N163" t="s">
        <v>628</v>
      </c>
      <c r="O163" t="s">
        <v>629</v>
      </c>
      <c r="P163" t="s">
        <v>630</v>
      </c>
      <c r="Q163" t="s">
        <v>621</v>
      </c>
      <c r="R163" t="s">
        <v>622</v>
      </c>
      <c r="S163" t="s">
        <v>6731</v>
      </c>
      <c r="T163" t="s">
        <v>145</v>
      </c>
      <c r="U163" t="s">
        <v>645</v>
      </c>
      <c r="V163" t="s">
        <v>711</v>
      </c>
      <c r="W163" t="s">
        <v>712</v>
      </c>
      <c r="X163" t="s">
        <v>7182</v>
      </c>
      <c r="Y163" s="19" t="str">
        <f t="shared" si="2"/>
        <v>3</v>
      </c>
      <c r="Z163" s="19" t="str">
        <f>IF(T163="","",IF(AND(T163&lt;&gt;'Tabelas auxiliares'!$B$241,T163&lt;&gt;'Tabelas auxiliares'!$B$242),"FOLHA DE PESSOAL",IF(Y163='Tabelas auxiliares'!$A$242,"CUSTEIO",IF(Y163='Tabelas auxiliares'!$A$241,"INVESTIMENTO","ERRO - VERIFICAR"))))</f>
        <v>CUSTEIO</v>
      </c>
      <c r="AA163" s="12">
        <v>800</v>
      </c>
      <c r="AE163" s="12">
        <v>800</v>
      </c>
    </row>
    <row r="164" spans="1:31" x14ac:dyDescent="0.35">
      <c r="A164" t="s">
        <v>614</v>
      </c>
      <c r="B164" s="36" t="s">
        <v>204</v>
      </c>
      <c r="C164" s="36" t="s">
        <v>700</v>
      </c>
      <c r="D164" t="s">
        <v>14</v>
      </c>
      <c r="E164" t="s">
        <v>100</v>
      </c>
      <c r="F164" s="19" t="str">
        <f>IFERROR(VLOOKUP(D164,'Tabelas auxiliares'!$A$3:$B$63,2,FALSE),"")</f>
        <v>NÚCLEOS ESTRATÉGICOS</v>
      </c>
      <c r="G164" s="19" t="str">
        <f>IFERROR(VLOOKUP($B164,'Tabelas auxiliares'!$A$67:$C$104,2,FALSE),"")</f>
        <v>ASSISTÊNCIA - PESQUISA</v>
      </c>
      <c r="H164" s="19" t="str">
        <f>IFERROR(VLOOKUP($B164,'Tabelas auxiliares'!$A$67:$C$104,3,FALSE),"")</f>
        <v>BOLSAS DE INICIACAO CIENTIFICA / AUXILIO PARA EVENTOS ESTUDANTIS PESQUISA / AUXILIO PARA PARTICIPAÇÃO DE DOCENTES EM EVENTOS DE DIVULGAÇÃO CIENTIFICA E TECNOLÓGICA</v>
      </c>
      <c r="I164" t="s">
        <v>6649</v>
      </c>
      <c r="J164" t="s">
        <v>7183</v>
      </c>
      <c r="K164" t="s">
        <v>7184</v>
      </c>
      <c r="L164" t="s">
        <v>2465</v>
      </c>
      <c r="M164" t="s">
        <v>622</v>
      </c>
      <c r="N164" t="s">
        <v>628</v>
      </c>
      <c r="O164" t="s">
        <v>629</v>
      </c>
      <c r="P164" t="s">
        <v>630</v>
      </c>
      <c r="Q164" t="s">
        <v>621</v>
      </c>
      <c r="R164" t="s">
        <v>622</v>
      </c>
      <c r="S164" t="s">
        <v>623</v>
      </c>
      <c r="T164" t="s">
        <v>145</v>
      </c>
      <c r="U164" t="s">
        <v>645</v>
      </c>
      <c r="V164" t="s">
        <v>711</v>
      </c>
      <c r="W164" t="s">
        <v>712</v>
      </c>
      <c r="X164" t="s">
        <v>7185</v>
      </c>
      <c r="Y164" s="19" t="str">
        <f t="shared" si="2"/>
        <v>3</v>
      </c>
      <c r="Z164" s="19" t="str">
        <f>IF(T164="","",IF(AND(T164&lt;&gt;'Tabelas auxiliares'!$B$241,T164&lt;&gt;'Tabelas auxiliares'!$B$242),"FOLHA DE PESSOAL",IF(Y164='Tabelas auxiliares'!$A$242,"CUSTEIO",IF(Y164='Tabelas auxiliares'!$A$241,"INVESTIMENTO","ERRO - VERIFICAR"))))</f>
        <v>CUSTEIO</v>
      </c>
      <c r="AA164" s="12">
        <v>4500</v>
      </c>
      <c r="AC164" s="12">
        <v>4500</v>
      </c>
    </row>
    <row r="165" spans="1:31" x14ac:dyDescent="0.35">
      <c r="A165" t="s">
        <v>614</v>
      </c>
      <c r="B165" s="36" t="s">
        <v>204</v>
      </c>
      <c r="C165" s="36" t="s">
        <v>700</v>
      </c>
      <c r="D165" t="s">
        <v>14</v>
      </c>
      <c r="E165" t="s">
        <v>100</v>
      </c>
      <c r="F165" s="19" t="str">
        <f>IFERROR(VLOOKUP(D165,'Tabelas auxiliares'!$A$3:$B$63,2,FALSE),"")</f>
        <v>NÚCLEOS ESTRATÉGICOS</v>
      </c>
      <c r="G165" s="19" t="str">
        <f>IFERROR(VLOOKUP($B165,'Tabelas auxiliares'!$A$67:$C$104,2,FALSE),"")</f>
        <v>ASSISTÊNCIA - PESQUISA</v>
      </c>
      <c r="H165" s="19" t="str">
        <f>IFERROR(VLOOKUP($B165,'Tabelas auxiliares'!$A$67:$C$104,3,FALSE),"")</f>
        <v>BOLSAS DE INICIACAO CIENTIFICA / AUXILIO PARA EVENTOS ESTUDANTIS PESQUISA / AUXILIO PARA PARTICIPAÇÃO DE DOCENTES EM EVENTOS DE DIVULGAÇÃO CIENTIFICA E TECNOLÓGICA</v>
      </c>
      <c r="I165" t="s">
        <v>6649</v>
      </c>
      <c r="J165" t="s">
        <v>7186</v>
      </c>
      <c r="K165" t="s">
        <v>7187</v>
      </c>
      <c r="L165" t="s">
        <v>7188</v>
      </c>
      <c r="M165" t="s">
        <v>622</v>
      </c>
      <c r="N165" t="s">
        <v>628</v>
      </c>
      <c r="O165" t="s">
        <v>629</v>
      </c>
      <c r="P165" t="s">
        <v>630</v>
      </c>
      <c r="Q165" t="s">
        <v>621</v>
      </c>
      <c r="R165" t="s">
        <v>622</v>
      </c>
      <c r="S165" t="s">
        <v>623</v>
      </c>
      <c r="T165" t="s">
        <v>145</v>
      </c>
      <c r="U165" t="s">
        <v>645</v>
      </c>
      <c r="V165" t="s">
        <v>711</v>
      </c>
      <c r="W165" t="s">
        <v>712</v>
      </c>
      <c r="X165" t="s">
        <v>7189</v>
      </c>
      <c r="Y165" s="19" t="str">
        <f t="shared" si="2"/>
        <v>3</v>
      </c>
      <c r="Z165" s="19" t="str">
        <f>IF(T165="","",IF(AND(T165&lt;&gt;'Tabelas auxiliares'!$B$241,T165&lt;&gt;'Tabelas auxiliares'!$B$242),"FOLHA DE PESSOAL",IF(Y165='Tabelas auxiliares'!$A$242,"CUSTEIO",IF(Y165='Tabelas auxiliares'!$A$241,"INVESTIMENTO","ERRO - VERIFICAR"))))</f>
        <v>CUSTEIO</v>
      </c>
      <c r="AA165" s="12">
        <v>100</v>
      </c>
      <c r="AC165" s="12">
        <v>100</v>
      </c>
    </row>
    <row r="166" spans="1:31" x14ac:dyDescent="0.35">
      <c r="A166" t="s">
        <v>614</v>
      </c>
      <c r="B166" s="36" t="s">
        <v>204</v>
      </c>
      <c r="C166" s="36" t="s">
        <v>700</v>
      </c>
      <c r="D166" t="s">
        <v>14</v>
      </c>
      <c r="E166" t="s">
        <v>100</v>
      </c>
      <c r="F166" s="19" t="str">
        <f>IFERROR(VLOOKUP(D166,'Tabelas auxiliares'!$A$3:$B$63,2,FALSE),"")</f>
        <v>NÚCLEOS ESTRATÉGICOS</v>
      </c>
      <c r="G166" s="19" t="str">
        <f>IFERROR(VLOOKUP($B166,'Tabelas auxiliares'!$A$67:$C$104,2,FALSE),"")</f>
        <v>ASSISTÊNCIA - PESQUISA</v>
      </c>
      <c r="H166" s="19" t="str">
        <f>IFERROR(VLOOKUP($B166,'Tabelas auxiliares'!$A$67:$C$104,3,FALSE),"")</f>
        <v>BOLSAS DE INICIACAO CIENTIFICA / AUXILIO PARA EVENTOS ESTUDANTIS PESQUISA / AUXILIO PARA PARTICIPAÇÃO DE DOCENTES EM EVENTOS DE DIVULGAÇÃO CIENTIFICA E TECNOLÓGICA</v>
      </c>
      <c r="I166" t="s">
        <v>7190</v>
      </c>
      <c r="J166" t="s">
        <v>2459</v>
      </c>
      <c r="K166" t="s">
        <v>7191</v>
      </c>
      <c r="L166" t="s">
        <v>7192</v>
      </c>
      <c r="M166" t="s">
        <v>622</v>
      </c>
      <c r="N166" t="s">
        <v>628</v>
      </c>
      <c r="O166" t="s">
        <v>629</v>
      </c>
      <c r="P166" t="s">
        <v>630</v>
      </c>
      <c r="Q166" t="s">
        <v>621</v>
      </c>
      <c r="R166" t="s">
        <v>622</v>
      </c>
      <c r="S166" t="s">
        <v>623</v>
      </c>
      <c r="T166" t="s">
        <v>145</v>
      </c>
      <c r="U166" t="s">
        <v>645</v>
      </c>
      <c r="V166" t="s">
        <v>711</v>
      </c>
      <c r="W166" t="s">
        <v>712</v>
      </c>
      <c r="X166" t="s">
        <v>7193</v>
      </c>
      <c r="Y166" s="19" t="str">
        <f t="shared" si="2"/>
        <v>3</v>
      </c>
      <c r="Z166" s="19" t="str">
        <f>IF(T166="","",IF(AND(T166&lt;&gt;'Tabelas auxiliares'!$B$241,T166&lt;&gt;'Tabelas auxiliares'!$B$242),"FOLHA DE PESSOAL",IF(Y166='Tabelas auxiliares'!$A$242,"CUSTEIO",IF(Y166='Tabelas auxiliares'!$A$241,"INVESTIMENTO","ERRO - VERIFICAR"))))</f>
        <v>CUSTEIO</v>
      </c>
      <c r="AA166" s="12">
        <v>4200</v>
      </c>
      <c r="AC166" s="12">
        <v>4200</v>
      </c>
    </row>
    <row r="167" spans="1:31" x14ac:dyDescent="0.35">
      <c r="A167" t="s">
        <v>614</v>
      </c>
      <c r="B167" s="36" t="s">
        <v>204</v>
      </c>
      <c r="C167" s="36" t="s">
        <v>700</v>
      </c>
      <c r="D167" t="s">
        <v>14</v>
      </c>
      <c r="E167" t="s">
        <v>100</v>
      </c>
      <c r="F167" s="19" t="str">
        <f>IFERROR(VLOOKUP(D167,'Tabelas auxiliares'!$A$3:$B$63,2,FALSE),"")</f>
        <v>NÚCLEOS ESTRATÉGICOS</v>
      </c>
      <c r="G167" s="19" t="str">
        <f>IFERROR(VLOOKUP($B167,'Tabelas auxiliares'!$A$67:$C$104,2,FALSE),"")</f>
        <v>ASSISTÊNCIA - PESQUISA</v>
      </c>
      <c r="H167" s="19" t="str">
        <f>IFERROR(VLOOKUP($B167,'Tabelas auxiliares'!$A$67:$C$104,3,FALSE),"")</f>
        <v>BOLSAS DE INICIACAO CIENTIFICA / AUXILIO PARA EVENTOS ESTUDANTIS PESQUISA / AUXILIO PARA PARTICIPAÇÃO DE DOCENTES EM EVENTOS DE DIVULGAÇÃO CIENTIFICA E TECNOLÓGICA</v>
      </c>
      <c r="I167" t="s">
        <v>6749</v>
      </c>
      <c r="J167" t="s">
        <v>2459</v>
      </c>
      <c r="K167" t="s">
        <v>7194</v>
      </c>
      <c r="L167" t="s">
        <v>2461</v>
      </c>
      <c r="M167" t="s">
        <v>622</v>
      </c>
      <c r="N167" t="s">
        <v>628</v>
      </c>
      <c r="O167" t="s">
        <v>629</v>
      </c>
      <c r="P167" t="s">
        <v>630</v>
      </c>
      <c r="Q167" t="s">
        <v>621</v>
      </c>
      <c r="R167" t="s">
        <v>622</v>
      </c>
      <c r="S167" t="s">
        <v>623</v>
      </c>
      <c r="T167" t="s">
        <v>145</v>
      </c>
      <c r="U167" t="s">
        <v>645</v>
      </c>
      <c r="V167" t="s">
        <v>711</v>
      </c>
      <c r="W167" t="s">
        <v>712</v>
      </c>
      <c r="X167" t="s">
        <v>7195</v>
      </c>
      <c r="Y167" s="19" t="str">
        <f t="shared" si="2"/>
        <v>3</v>
      </c>
      <c r="Z167" s="19" t="str">
        <f>IF(T167="","",IF(AND(T167&lt;&gt;'Tabelas auxiliares'!$B$241,T167&lt;&gt;'Tabelas auxiliares'!$B$242),"FOLHA DE PESSOAL",IF(Y167='Tabelas auxiliares'!$A$242,"CUSTEIO",IF(Y167='Tabelas auxiliares'!$A$241,"INVESTIMENTO","ERRO - VERIFICAR"))))</f>
        <v>CUSTEIO</v>
      </c>
      <c r="AA167" s="12">
        <v>2100</v>
      </c>
      <c r="AE167" s="12">
        <v>2100</v>
      </c>
    </row>
    <row r="168" spans="1:31" x14ac:dyDescent="0.35">
      <c r="A168" t="s">
        <v>614</v>
      </c>
      <c r="B168" s="36" t="s">
        <v>204</v>
      </c>
      <c r="C168" s="36" t="s">
        <v>700</v>
      </c>
      <c r="D168" t="s">
        <v>14</v>
      </c>
      <c r="E168" t="s">
        <v>100</v>
      </c>
      <c r="F168" s="19" t="str">
        <f>IFERROR(VLOOKUP(D168,'Tabelas auxiliares'!$A$3:$B$63,2,FALSE),"")</f>
        <v>NÚCLEOS ESTRATÉGICOS</v>
      </c>
      <c r="G168" s="19" t="str">
        <f>IFERROR(VLOOKUP($B168,'Tabelas auxiliares'!$A$67:$C$104,2,FALSE),"")</f>
        <v>ASSISTÊNCIA - PESQUISA</v>
      </c>
      <c r="H168" s="19" t="str">
        <f>IFERROR(VLOOKUP($B168,'Tabelas auxiliares'!$A$67:$C$104,3,FALSE),"")</f>
        <v>BOLSAS DE INICIACAO CIENTIFICA / AUXILIO PARA EVENTOS ESTUDANTIS PESQUISA / AUXILIO PARA PARTICIPAÇÃO DE DOCENTES EM EVENTOS DE DIVULGAÇÃO CIENTIFICA E TECNOLÓGICA</v>
      </c>
      <c r="I168" t="s">
        <v>6749</v>
      </c>
      <c r="J168" t="s">
        <v>2463</v>
      </c>
      <c r="K168" t="s">
        <v>7196</v>
      </c>
      <c r="L168" t="s">
        <v>2465</v>
      </c>
      <c r="M168" t="s">
        <v>622</v>
      </c>
      <c r="N168" t="s">
        <v>628</v>
      </c>
      <c r="O168" t="s">
        <v>629</v>
      </c>
      <c r="P168" t="s">
        <v>630</v>
      </c>
      <c r="Q168" t="s">
        <v>621</v>
      </c>
      <c r="R168" t="s">
        <v>622</v>
      </c>
      <c r="S168" t="s">
        <v>6731</v>
      </c>
      <c r="T168" t="s">
        <v>145</v>
      </c>
      <c r="U168" t="s">
        <v>645</v>
      </c>
      <c r="V168" t="s">
        <v>711</v>
      </c>
      <c r="W168" t="s">
        <v>712</v>
      </c>
      <c r="X168" t="s">
        <v>7197</v>
      </c>
      <c r="Y168" s="19" t="str">
        <f t="shared" si="2"/>
        <v>3</v>
      </c>
      <c r="Z168" s="19" t="str">
        <f>IF(T168="","",IF(AND(T168&lt;&gt;'Tabelas auxiliares'!$B$241,T168&lt;&gt;'Tabelas auxiliares'!$B$242),"FOLHA DE PESSOAL",IF(Y168='Tabelas auxiliares'!$A$242,"CUSTEIO",IF(Y168='Tabelas auxiliares'!$A$241,"INVESTIMENTO","ERRO - VERIFICAR"))))</f>
        <v>CUSTEIO</v>
      </c>
      <c r="AA168" s="12">
        <v>2100</v>
      </c>
      <c r="AE168" s="12">
        <v>2100</v>
      </c>
    </row>
    <row r="169" spans="1:31" x14ac:dyDescent="0.35">
      <c r="A169" t="s">
        <v>614</v>
      </c>
      <c r="B169" s="36" t="s">
        <v>206</v>
      </c>
      <c r="C169" s="36" t="s">
        <v>701</v>
      </c>
      <c r="D169" t="s">
        <v>76</v>
      </c>
      <c r="E169" t="s">
        <v>100</v>
      </c>
      <c r="F169" s="19" t="str">
        <f>IFERROR(VLOOKUP(D169,'Tabelas auxiliares'!$A$3:$B$63,2,FALSE),"")</f>
        <v>NETEL - NÚCLEO EDUCACIONAL DE TECNOLOGIAS E LÍNGUAS</v>
      </c>
      <c r="G169" s="19" t="str">
        <f>IFERROR(VLOOKUP($B169,'Tabelas auxiliares'!$A$67:$C$104,2,FALSE),"")</f>
        <v>ASSISTÊNCIA - GRADUAÇÃO</v>
      </c>
      <c r="H169" s="19" t="str">
        <f>IFERROR(VLOOKUP($B169,'Tabelas auxiliares'!$A$67:$C$104,3,FALSE),"")</f>
        <v>MONITORIA ACADEMICA DA GRADUACAO / MONITORIA SEMIPRESENCIAL / AUXILIO PARA EVENTOS ESTUDANTIS / AUXILIO PARA ATIVIDADE EXTRASSALA / AUXILIO ACESSIBILIDADE / MONITORIA INCLUSIVA</v>
      </c>
      <c r="I169" t="s">
        <v>7198</v>
      </c>
      <c r="J169" t="s">
        <v>2492</v>
      </c>
      <c r="K169" t="s">
        <v>7199</v>
      </c>
      <c r="L169" t="s">
        <v>2494</v>
      </c>
      <c r="M169" t="s">
        <v>622</v>
      </c>
      <c r="N169" t="s">
        <v>628</v>
      </c>
      <c r="O169" t="s">
        <v>629</v>
      </c>
      <c r="P169" t="s">
        <v>5349</v>
      </c>
      <c r="Q169" t="s">
        <v>621</v>
      </c>
      <c r="R169" t="s">
        <v>622</v>
      </c>
      <c r="S169" t="s">
        <v>6701</v>
      </c>
      <c r="T169" t="s">
        <v>145</v>
      </c>
      <c r="U169" t="s">
        <v>6702</v>
      </c>
      <c r="V169" t="s">
        <v>711</v>
      </c>
      <c r="W169" t="s">
        <v>712</v>
      </c>
      <c r="X169" t="s">
        <v>7200</v>
      </c>
      <c r="Y169" s="19" t="str">
        <f t="shared" si="2"/>
        <v>3</v>
      </c>
      <c r="Z169" s="19" t="str">
        <f>IF(T169="","",IF(AND(T169&lt;&gt;'Tabelas auxiliares'!$B$241,T169&lt;&gt;'Tabelas auxiliares'!$B$242),"FOLHA DE PESSOAL",IF(Y169='Tabelas auxiliares'!$A$242,"CUSTEIO",IF(Y169='Tabelas auxiliares'!$A$241,"INVESTIMENTO","ERRO - VERIFICAR"))))</f>
        <v>CUSTEIO</v>
      </c>
      <c r="AA169" s="12">
        <v>1100</v>
      </c>
    </row>
    <row r="170" spans="1:31" x14ac:dyDescent="0.35">
      <c r="A170" t="s">
        <v>614</v>
      </c>
      <c r="B170" s="36" t="s">
        <v>211</v>
      </c>
      <c r="C170" s="36" t="s">
        <v>615</v>
      </c>
      <c r="D170" t="s">
        <v>38</v>
      </c>
      <c r="E170" t="s">
        <v>100</v>
      </c>
      <c r="F170" s="19" t="str">
        <f>IFERROR(VLOOKUP(D170,'Tabelas auxiliares'!$A$3:$B$63,2,FALSE),"")</f>
        <v>CMCC - CENTRO DE MATEMÁTICA, COMPUTAÇÃO E COGNIÇÃO</v>
      </c>
      <c r="G170" s="19" t="str">
        <f>IFERROR(VLOOKUP($B170,'Tabelas auxiliares'!$A$67:$C$104,2,FALSE),"")</f>
        <v>AUXÍLIO DOCENTE E SERVIDORES</v>
      </c>
      <c r="H170" s="19" t="str">
        <f>IFERROR(VLOOKUP($B170,'Tabelas auxiliares'!$A$67:$C$104,3,FALSE),"")</f>
        <v>AUXÍLIO DOCENTE E SERVIDORES</v>
      </c>
      <c r="I170" t="s">
        <v>7201</v>
      </c>
      <c r="J170" t="s">
        <v>7202</v>
      </c>
      <c r="K170" t="s">
        <v>7203</v>
      </c>
      <c r="L170" t="s">
        <v>7204</v>
      </c>
      <c r="M170" t="s">
        <v>7205</v>
      </c>
      <c r="N170" t="s">
        <v>628</v>
      </c>
      <c r="O170" t="s">
        <v>629</v>
      </c>
      <c r="P170" t="s">
        <v>5349</v>
      </c>
      <c r="Q170" t="s">
        <v>621</v>
      </c>
      <c r="R170" t="s">
        <v>622</v>
      </c>
      <c r="S170" t="s">
        <v>623</v>
      </c>
      <c r="T170" t="s">
        <v>145</v>
      </c>
      <c r="U170" t="s">
        <v>6702</v>
      </c>
      <c r="V170" t="s">
        <v>2507</v>
      </c>
      <c r="W170" t="s">
        <v>2508</v>
      </c>
      <c r="X170" t="s">
        <v>7206</v>
      </c>
      <c r="Y170" s="19" t="str">
        <f t="shared" si="2"/>
        <v>3</v>
      </c>
      <c r="Z170" s="19" t="str">
        <f>IF(T170="","",IF(AND(T170&lt;&gt;'Tabelas auxiliares'!$B$241,T170&lt;&gt;'Tabelas auxiliares'!$B$242),"FOLHA DE PESSOAL",IF(Y170='Tabelas auxiliares'!$A$242,"CUSTEIO",IF(Y170='Tabelas auxiliares'!$A$241,"INVESTIMENTO","ERRO - VERIFICAR"))))</f>
        <v>CUSTEIO</v>
      </c>
      <c r="AA170" s="12">
        <v>2.83</v>
      </c>
    </row>
    <row r="171" spans="1:31" x14ac:dyDescent="0.35">
      <c r="A171" t="s">
        <v>614</v>
      </c>
      <c r="B171" s="36" t="s">
        <v>211</v>
      </c>
      <c r="C171" s="36" t="s">
        <v>615</v>
      </c>
      <c r="D171" t="s">
        <v>68</v>
      </c>
      <c r="E171" t="s">
        <v>100</v>
      </c>
      <c r="F171" s="19" t="str">
        <f>IFERROR(VLOOKUP(D171,'Tabelas auxiliares'!$A$3:$B$63,2,FALSE),"")</f>
        <v>BIBLIOTECA</v>
      </c>
      <c r="G171" s="19" t="str">
        <f>IFERROR(VLOOKUP($B171,'Tabelas auxiliares'!$A$67:$C$104,2,FALSE),"")</f>
        <v>AUXÍLIO DOCENTE E SERVIDORES</v>
      </c>
      <c r="H171" s="19" t="str">
        <f>IFERROR(VLOOKUP($B171,'Tabelas auxiliares'!$A$67:$C$104,3,FALSE),"")</f>
        <v>AUXÍLIO DOCENTE E SERVIDORES</v>
      </c>
      <c r="I171" t="s">
        <v>7207</v>
      </c>
      <c r="J171" t="s">
        <v>7208</v>
      </c>
      <c r="K171" t="s">
        <v>7209</v>
      </c>
      <c r="L171" t="s">
        <v>7210</v>
      </c>
      <c r="M171" t="s">
        <v>2646</v>
      </c>
      <c r="N171" t="s">
        <v>628</v>
      </c>
      <c r="O171" t="s">
        <v>629</v>
      </c>
      <c r="P171" t="s">
        <v>630</v>
      </c>
      <c r="Q171" t="s">
        <v>621</v>
      </c>
      <c r="R171" t="s">
        <v>622</v>
      </c>
      <c r="S171" t="s">
        <v>623</v>
      </c>
      <c r="T171" t="s">
        <v>145</v>
      </c>
      <c r="U171" t="s">
        <v>645</v>
      </c>
      <c r="V171" t="s">
        <v>2355</v>
      </c>
      <c r="W171" t="s">
        <v>2356</v>
      </c>
      <c r="X171" t="s">
        <v>7211</v>
      </c>
      <c r="Y171" s="19" t="str">
        <f t="shared" si="2"/>
        <v>3</v>
      </c>
      <c r="Z171" s="19" t="str">
        <f>IF(T171="","",IF(AND(T171&lt;&gt;'Tabelas auxiliares'!$B$241,T171&lt;&gt;'Tabelas auxiliares'!$B$242),"FOLHA DE PESSOAL",IF(Y171='Tabelas auxiliares'!$A$242,"CUSTEIO",IF(Y171='Tabelas auxiliares'!$A$241,"INVESTIMENTO","ERRO - VERIFICAR"))))</f>
        <v>CUSTEIO</v>
      </c>
      <c r="AA171" s="12">
        <v>750</v>
      </c>
      <c r="AE171" s="12">
        <v>750</v>
      </c>
    </row>
    <row r="172" spans="1:31" x14ac:dyDescent="0.35">
      <c r="A172" t="s">
        <v>614</v>
      </c>
      <c r="B172" s="36" t="s">
        <v>212</v>
      </c>
      <c r="C172" s="36" t="s">
        <v>615</v>
      </c>
      <c r="D172" t="s">
        <v>68</v>
      </c>
      <c r="E172" t="s">
        <v>100</v>
      </c>
      <c r="F172" s="19" t="str">
        <f>IFERROR(VLOOKUP(D172,'Tabelas auxiliares'!$A$3:$B$63,2,FALSE),"")</f>
        <v>BIBLIOTECA</v>
      </c>
      <c r="G172" s="19" t="str">
        <f>IFERROR(VLOOKUP($B172,'Tabelas auxiliares'!$A$67:$C$104,2,FALSE),"")</f>
        <v>ACERVO BIBLIOGRÁFICO</v>
      </c>
      <c r="H172" s="19" t="str">
        <f>IFERROR(VLOOKUP($B172,'Tabelas auxiliares'!$A$67:$C$104,3,FALSE),"")</f>
        <v>LIVROS / ASSINATURA DE JORNAIS E REVISTAS / PERIÓDICOS / BASES ACADÊMICAS/ENCADERNAÇÃO E REENCADERNAÇÃO DE LIVROS DO ACERVO</v>
      </c>
      <c r="I172" t="s">
        <v>7212</v>
      </c>
      <c r="J172" t="s">
        <v>7213</v>
      </c>
      <c r="K172" t="s">
        <v>7214</v>
      </c>
      <c r="L172" t="s">
        <v>7215</v>
      </c>
      <c r="M172" t="s">
        <v>2307</v>
      </c>
      <c r="N172" t="s">
        <v>628</v>
      </c>
      <c r="O172" t="s">
        <v>629</v>
      </c>
      <c r="P172" t="s">
        <v>5349</v>
      </c>
      <c r="Q172" t="s">
        <v>621</v>
      </c>
      <c r="R172" t="s">
        <v>622</v>
      </c>
      <c r="S172" t="s">
        <v>623</v>
      </c>
      <c r="T172" t="s">
        <v>145</v>
      </c>
      <c r="U172" t="s">
        <v>6702</v>
      </c>
      <c r="V172" t="s">
        <v>2326</v>
      </c>
      <c r="W172" t="s">
        <v>2327</v>
      </c>
      <c r="X172" t="s">
        <v>7216</v>
      </c>
      <c r="Y172" s="19" t="str">
        <f t="shared" si="2"/>
        <v>3</v>
      </c>
      <c r="Z172" s="19" t="str">
        <f>IF(T172="","",IF(AND(T172&lt;&gt;'Tabelas auxiliares'!$B$241,T172&lt;&gt;'Tabelas auxiliares'!$B$242),"FOLHA DE PESSOAL",IF(Y172='Tabelas auxiliares'!$A$242,"CUSTEIO",IF(Y172='Tabelas auxiliares'!$A$241,"INVESTIMENTO","ERRO - VERIFICAR"))))</f>
        <v>CUSTEIO</v>
      </c>
      <c r="AA172" s="12">
        <v>2051.84</v>
      </c>
    </row>
    <row r="173" spans="1:31" x14ac:dyDescent="0.35">
      <c r="A173" t="s">
        <v>614</v>
      </c>
      <c r="B173" s="36" t="s">
        <v>212</v>
      </c>
      <c r="C173" s="36" t="s">
        <v>615</v>
      </c>
      <c r="D173" t="s">
        <v>68</v>
      </c>
      <c r="E173" t="s">
        <v>100</v>
      </c>
      <c r="F173" s="19" t="str">
        <f>IFERROR(VLOOKUP(D173,'Tabelas auxiliares'!$A$3:$B$63,2,FALSE),"")</f>
        <v>BIBLIOTECA</v>
      </c>
      <c r="G173" s="19" t="str">
        <f>IFERROR(VLOOKUP($B173,'Tabelas auxiliares'!$A$67:$C$104,2,FALSE),"")</f>
        <v>ACERVO BIBLIOGRÁFICO</v>
      </c>
      <c r="H173" s="19" t="str">
        <f>IFERROR(VLOOKUP($B173,'Tabelas auxiliares'!$A$67:$C$104,3,FALSE),"")</f>
        <v>LIVROS / ASSINATURA DE JORNAIS E REVISTAS / PERIÓDICOS / BASES ACADÊMICAS/ENCADERNAÇÃO E REENCADERNAÇÃO DE LIVROS DO ACERVO</v>
      </c>
      <c r="I173" t="s">
        <v>7217</v>
      </c>
      <c r="J173" t="s">
        <v>7218</v>
      </c>
      <c r="K173" t="s">
        <v>7219</v>
      </c>
      <c r="L173" t="s">
        <v>7220</v>
      </c>
      <c r="M173" t="s">
        <v>7221</v>
      </c>
      <c r="N173" t="s">
        <v>675</v>
      </c>
      <c r="O173" t="s">
        <v>629</v>
      </c>
      <c r="P173" t="s">
        <v>7222</v>
      </c>
      <c r="Q173" t="s">
        <v>621</v>
      </c>
      <c r="R173" t="s">
        <v>622</v>
      </c>
      <c r="S173" t="s">
        <v>623</v>
      </c>
      <c r="T173" t="s">
        <v>145</v>
      </c>
      <c r="U173" t="s">
        <v>7223</v>
      </c>
      <c r="V173" t="s">
        <v>2607</v>
      </c>
      <c r="W173" t="s">
        <v>2608</v>
      </c>
      <c r="X173" t="s">
        <v>7224</v>
      </c>
      <c r="Y173" s="19" t="str">
        <f t="shared" si="2"/>
        <v>4</v>
      </c>
      <c r="Z173" s="19" t="str">
        <f>IF(T173="","",IF(AND(T173&lt;&gt;'Tabelas auxiliares'!$B$241,T173&lt;&gt;'Tabelas auxiliares'!$B$242),"FOLHA DE PESSOAL",IF(Y173='Tabelas auxiliares'!$A$242,"CUSTEIO",IF(Y173='Tabelas auxiliares'!$A$241,"INVESTIMENTO","ERRO - VERIFICAR"))))</f>
        <v>INVESTIMENTO</v>
      </c>
      <c r="AA173" s="12">
        <v>426.8</v>
      </c>
    </row>
    <row r="174" spans="1:31" x14ac:dyDescent="0.35">
      <c r="A174" t="s">
        <v>614</v>
      </c>
      <c r="B174" s="36" t="s">
        <v>212</v>
      </c>
      <c r="C174" s="36" t="s">
        <v>615</v>
      </c>
      <c r="D174" t="s">
        <v>68</v>
      </c>
      <c r="E174" t="s">
        <v>100</v>
      </c>
      <c r="F174" s="19" t="str">
        <f>IFERROR(VLOOKUP(D174,'Tabelas auxiliares'!$A$3:$B$63,2,FALSE),"")</f>
        <v>BIBLIOTECA</v>
      </c>
      <c r="G174" s="19" t="str">
        <f>IFERROR(VLOOKUP($B174,'Tabelas auxiliares'!$A$67:$C$104,2,FALSE),"")</f>
        <v>ACERVO BIBLIOGRÁFICO</v>
      </c>
      <c r="H174" s="19" t="str">
        <f>IFERROR(VLOOKUP($B174,'Tabelas auxiliares'!$A$67:$C$104,3,FALSE),"")</f>
        <v>LIVROS / ASSINATURA DE JORNAIS E REVISTAS / PERIÓDICOS / BASES ACADÊMICAS/ENCADERNAÇÃO E REENCADERNAÇÃO DE LIVROS DO ACERVO</v>
      </c>
      <c r="I174" t="s">
        <v>6777</v>
      </c>
      <c r="J174" t="s">
        <v>2558</v>
      </c>
      <c r="K174" t="s">
        <v>7225</v>
      </c>
      <c r="L174" t="s">
        <v>7226</v>
      </c>
      <c r="M174" t="s">
        <v>2561</v>
      </c>
      <c r="N174" t="s">
        <v>628</v>
      </c>
      <c r="O174" t="s">
        <v>629</v>
      </c>
      <c r="P174" t="s">
        <v>630</v>
      </c>
      <c r="Q174" t="s">
        <v>621</v>
      </c>
      <c r="R174" t="s">
        <v>622</v>
      </c>
      <c r="S174" t="s">
        <v>623</v>
      </c>
      <c r="T174" t="s">
        <v>145</v>
      </c>
      <c r="U174" t="s">
        <v>645</v>
      </c>
      <c r="V174" t="s">
        <v>2562</v>
      </c>
      <c r="W174" t="s">
        <v>2563</v>
      </c>
      <c r="X174" t="s">
        <v>7227</v>
      </c>
      <c r="Y174" s="19" t="str">
        <f t="shared" si="2"/>
        <v>3</v>
      </c>
      <c r="Z174" s="19" t="str">
        <f>IF(T174="","",IF(AND(T174&lt;&gt;'Tabelas auxiliares'!$B$241,T174&lt;&gt;'Tabelas auxiliares'!$B$242),"FOLHA DE PESSOAL",IF(Y174='Tabelas auxiliares'!$A$242,"CUSTEIO",IF(Y174='Tabelas auxiliares'!$A$241,"INVESTIMENTO","ERRO - VERIFICAR"))))</f>
        <v>CUSTEIO</v>
      </c>
      <c r="AA174" s="12">
        <v>15174.62</v>
      </c>
      <c r="AE174" s="12">
        <v>15174.62</v>
      </c>
    </row>
    <row r="175" spans="1:31" x14ac:dyDescent="0.35">
      <c r="A175" t="s">
        <v>614</v>
      </c>
      <c r="B175" s="36" t="s">
        <v>212</v>
      </c>
      <c r="C175" s="36" t="s">
        <v>615</v>
      </c>
      <c r="D175" t="s">
        <v>68</v>
      </c>
      <c r="E175" t="s">
        <v>100</v>
      </c>
      <c r="F175" s="19" t="str">
        <f>IFERROR(VLOOKUP(D175,'Tabelas auxiliares'!$A$3:$B$63,2,FALSE),"")</f>
        <v>BIBLIOTECA</v>
      </c>
      <c r="G175" s="19" t="str">
        <f>IFERROR(VLOOKUP($B175,'Tabelas auxiliares'!$A$67:$C$104,2,FALSE),"")</f>
        <v>ACERVO BIBLIOGRÁFICO</v>
      </c>
      <c r="H175" s="19" t="str">
        <f>IFERROR(VLOOKUP($B175,'Tabelas auxiliares'!$A$67:$C$104,3,FALSE),"")</f>
        <v>LIVROS / ASSINATURA DE JORNAIS E REVISTAS / PERIÓDICOS / BASES ACADÊMICAS/ENCADERNAÇÃO E REENCADERNAÇÃO DE LIVROS DO ACERVO</v>
      </c>
      <c r="I175" t="s">
        <v>6827</v>
      </c>
      <c r="J175" t="s">
        <v>2558</v>
      </c>
      <c r="K175" t="s">
        <v>7228</v>
      </c>
      <c r="L175" t="s">
        <v>7226</v>
      </c>
      <c r="M175" t="s">
        <v>2561</v>
      </c>
      <c r="N175" t="s">
        <v>628</v>
      </c>
      <c r="O175" t="s">
        <v>629</v>
      </c>
      <c r="P175" t="s">
        <v>630</v>
      </c>
      <c r="Q175" t="s">
        <v>621</v>
      </c>
      <c r="R175" t="s">
        <v>622</v>
      </c>
      <c r="S175" t="s">
        <v>623</v>
      </c>
      <c r="T175" t="s">
        <v>145</v>
      </c>
      <c r="U175" t="s">
        <v>645</v>
      </c>
      <c r="V175" t="s">
        <v>2562</v>
      </c>
      <c r="W175" t="s">
        <v>2563</v>
      </c>
      <c r="X175" t="s">
        <v>7229</v>
      </c>
      <c r="Y175" s="19" t="str">
        <f t="shared" si="2"/>
        <v>3</v>
      </c>
      <c r="Z175" s="19" t="str">
        <f>IF(T175="","",IF(AND(T175&lt;&gt;'Tabelas auxiliares'!$B$241,T175&lt;&gt;'Tabelas auxiliares'!$B$242),"FOLHA DE PESSOAL",IF(Y175='Tabelas auxiliares'!$A$242,"CUSTEIO",IF(Y175='Tabelas auxiliares'!$A$241,"INVESTIMENTO","ERRO - VERIFICAR"))))</f>
        <v>CUSTEIO</v>
      </c>
      <c r="AA175" s="12">
        <v>3071.31</v>
      </c>
      <c r="AE175" s="12">
        <v>3071.31</v>
      </c>
    </row>
    <row r="176" spans="1:31" x14ac:dyDescent="0.35">
      <c r="A176" t="s">
        <v>614</v>
      </c>
      <c r="B176" s="36" t="s">
        <v>212</v>
      </c>
      <c r="C176" s="36" t="s">
        <v>615</v>
      </c>
      <c r="D176" t="s">
        <v>68</v>
      </c>
      <c r="E176" t="s">
        <v>100</v>
      </c>
      <c r="F176" s="19" t="str">
        <f>IFERROR(VLOOKUP(D176,'Tabelas auxiliares'!$A$3:$B$63,2,FALSE),"")</f>
        <v>BIBLIOTECA</v>
      </c>
      <c r="G176" s="19" t="str">
        <f>IFERROR(VLOOKUP($B176,'Tabelas auxiliares'!$A$67:$C$104,2,FALSE),"")</f>
        <v>ACERVO BIBLIOGRÁFICO</v>
      </c>
      <c r="H176" s="19" t="str">
        <f>IFERROR(VLOOKUP($B176,'Tabelas auxiliares'!$A$67:$C$104,3,FALSE),"")</f>
        <v>LIVROS / ASSINATURA DE JORNAIS E REVISTAS / PERIÓDICOS / BASES ACADÊMICAS/ENCADERNAÇÃO E REENCADERNAÇÃO DE LIVROS DO ACERVO</v>
      </c>
      <c r="I176" t="s">
        <v>6796</v>
      </c>
      <c r="J176" t="s">
        <v>7230</v>
      </c>
      <c r="K176" t="s">
        <v>7231</v>
      </c>
      <c r="L176" t="s">
        <v>7232</v>
      </c>
      <c r="M176" t="s">
        <v>7233</v>
      </c>
      <c r="N176" t="s">
        <v>628</v>
      </c>
      <c r="O176" t="s">
        <v>629</v>
      </c>
      <c r="P176" t="s">
        <v>630</v>
      </c>
      <c r="Q176" t="s">
        <v>621</v>
      </c>
      <c r="R176" t="s">
        <v>622</v>
      </c>
      <c r="S176" t="s">
        <v>623</v>
      </c>
      <c r="T176" t="s">
        <v>145</v>
      </c>
      <c r="U176" t="s">
        <v>645</v>
      </c>
      <c r="V176" t="s">
        <v>2253</v>
      </c>
      <c r="W176" t="s">
        <v>2254</v>
      </c>
      <c r="X176" t="s">
        <v>7234</v>
      </c>
      <c r="Y176" s="19" t="str">
        <f t="shared" si="2"/>
        <v>3</v>
      </c>
      <c r="Z176" s="19" t="str">
        <f>IF(T176="","",IF(AND(T176&lt;&gt;'Tabelas auxiliares'!$B$241,T176&lt;&gt;'Tabelas auxiliares'!$B$242),"FOLHA DE PESSOAL",IF(Y176='Tabelas auxiliares'!$A$242,"CUSTEIO",IF(Y176='Tabelas auxiliares'!$A$241,"INVESTIMENTO","ERRO - VERIFICAR"))))</f>
        <v>CUSTEIO</v>
      </c>
      <c r="AA176" s="12">
        <v>18500</v>
      </c>
      <c r="AE176" s="12">
        <v>18500</v>
      </c>
    </row>
    <row r="177" spans="1:31" x14ac:dyDescent="0.35">
      <c r="A177" t="s">
        <v>614</v>
      </c>
      <c r="B177" s="36" t="s">
        <v>212</v>
      </c>
      <c r="C177" s="36" t="s">
        <v>615</v>
      </c>
      <c r="D177" t="s">
        <v>68</v>
      </c>
      <c r="E177" t="s">
        <v>100</v>
      </c>
      <c r="F177" s="19" t="str">
        <f>IFERROR(VLOOKUP(D177,'Tabelas auxiliares'!$A$3:$B$63,2,FALSE),"")</f>
        <v>BIBLIOTECA</v>
      </c>
      <c r="G177" s="19" t="str">
        <f>IFERROR(VLOOKUP($B177,'Tabelas auxiliares'!$A$67:$C$104,2,FALSE),"")</f>
        <v>ACERVO BIBLIOGRÁFICO</v>
      </c>
      <c r="H177" s="19" t="str">
        <f>IFERROR(VLOOKUP($B177,'Tabelas auxiliares'!$A$67:$C$104,3,FALSE),"")</f>
        <v>LIVROS / ASSINATURA DE JORNAIS E REVISTAS / PERIÓDICOS / BASES ACADÊMICAS/ENCADERNAÇÃO E REENCADERNAÇÃO DE LIVROS DO ACERVO</v>
      </c>
      <c r="I177" t="s">
        <v>6733</v>
      </c>
      <c r="J177" t="s">
        <v>2558</v>
      </c>
      <c r="K177" t="s">
        <v>7235</v>
      </c>
      <c r="L177" t="s">
        <v>7236</v>
      </c>
      <c r="M177" t="s">
        <v>2561</v>
      </c>
      <c r="N177" t="s">
        <v>628</v>
      </c>
      <c r="O177" t="s">
        <v>629</v>
      </c>
      <c r="P177" t="s">
        <v>630</v>
      </c>
      <c r="Q177" t="s">
        <v>621</v>
      </c>
      <c r="R177" t="s">
        <v>622</v>
      </c>
      <c r="S177" t="s">
        <v>6731</v>
      </c>
      <c r="T177" t="s">
        <v>145</v>
      </c>
      <c r="U177" t="s">
        <v>645</v>
      </c>
      <c r="V177" t="s">
        <v>2562</v>
      </c>
      <c r="W177" t="s">
        <v>2563</v>
      </c>
      <c r="X177" t="s">
        <v>7237</v>
      </c>
      <c r="Y177" s="19" t="str">
        <f t="shared" si="2"/>
        <v>3</v>
      </c>
      <c r="Z177" s="19" t="str">
        <f>IF(T177="","",IF(AND(T177&lt;&gt;'Tabelas auxiliares'!$B$241,T177&lt;&gt;'Tabelas auxiliares'!$B$242),"FOLHA DE PESSOAL",IF(Y177='Tabelas auxiliares'!$A$242,"CUSTEIO",IF(Y177='Tabelas auxiliares'!$A$241,"INVESTIMENTO","ERRO - VERIFICAR"))))</f>
        <v>CUSTEIO</v>
      </c>
      <c r="AA177" s="12">
        <v>80.239999999999995</v>
      </c>
      <c r="AE177" s="12">
        <v>80.239999999999995</v>
      </c>
    </row>
    <row r="178" spans="1:31" x14ac:dyDescent="0.35">
      <c r="A178" t="s">
        <v>614</v>
      </c>
      <c r="B178" s="36" t="s">
        <v>212</v>
      </c>
      <c r="C178" s="36" t="s">
        <v>702</v>
      </c>
      <c r="D178" t="s">
        <v>68</v>
      </c>
      <c r="E178" t="s">
        <v>100</v>
      </c>
      <c r="F178" s="19" t="str">
        <f>IFERROR(VLOOKUP(D178,'Tabelas auxiliares'!$A$3:$B$63,2,FALSE),"")</f>
        <v>BIBLIOTECA</v>
      </c>
      <c r="G178" s="19" t="str">
        <f>IFERROR(VLOOKUP($B178,'Tabelas auxiliares'!$A$67:$C$104,2,FALSE),"")</f>
        <v>ACERVO BIBLIOGRÁFICO</v>
      </c>
      <c r="H178" s="19" t="str">
        <f>IFERROR(VLOOKUP($B178,'Tabelas auxiliares'!$A$67:$C$104,3,FALSE),"")</f>
        <v>LIVROS / ASSINATURA DE JORNAIS E REVISTAS / PERIÓDICOS / BASES ACADÊMICAS/ENCADERNAÇÃO E REENCADERNAÇÃO DE LIVROS DO ACERVO</v>
      </c>
      <c r="I178" t="s">
        <v>7238</v>
      </c>
      <c r="J178" t="s">
        <v>7239</v>
      </c>
      <c r="K178" t="s">
        <v>7240</v>
      </c>
      <c r="L178" t="s">
        <v>7241</v>
      </c>
      <c r="M178" t="s">
        <v>7242</v>
      </c>
      <c r="N178" t="s">
        <v>675</v>
      </c>
      <c r="O178" t="s">
        <v>629</v>
      </c>
      <c r="P178" t="s">
        <v>7222</v>
      </c>
      <c r="Q178" t="s">
        <v>621</v>
      </c>
      <c r="R178" t="s">
        <v>622</v>
      </c>
      <c r="S178" t="s">
        <v>623</v>
      </c>
      <c r="T178" t="s">
        <v>145</v>
      </c>
      <c r="U178" t="s">
        <v>7223</v>
      </c>
      <c r="V178" t="s">
        <v>2607</v>
      </c>
      <c r="W178" t="s">
        <v>2608</v>
      </c>
      <c r="X178" t="s">
        <v>7243</v>
      </c>
      <c r="Y178" s="19" t="str">
        <f t="shared" si="2"/>
        <v>4</v>
      </c>
      <c r="Z178" s="19" t="str">
        <f>IF(T178="","",IF(AND(T178&lt;&gt;'Tabelas auxiliares'!$B$241,T178&lt;&gt;'Tabelas auxiliares'!$B$242),"FOLHA DE PESSOAL",IF(Y178='Tabelas auxiliares'!$A$242,"CUSTEIO",IF(Y178='Tabelas auxiliares'!$A$241,"INVESTIMENTO","ERRO - VERIFICAR"))))</f>
        <v>INVESTIMENTO</v>
      </c>
      <c r="AA178" s="12">
        <v>2150</v>
      </c>
    </row>
    <row r="179" spans="1:31" x14ac:dyDescent="0.35">
      <c r="A179" t="s">
        <v>614</v>
      </c>
      <c r="B179" s="36" t="s">
        <v>214</v>
      </c>
      <c r="C179" s="36" t="s">
        <v>615</v>
      </c>
      <c r="D179" t="s">
        <v>70</v>
      </c>
      <c r="E179" t="s">
        <v>100</v>
      </c>
      <c r="F179" s="19" t="str">
        <f>IFERROR(VLOOKUP(D179,'Tabelas auxiliares'!$A$3:$B$63,2,FALSE),"")</f>
        <v>NTI - DESPESAS APENAS DO NTI (CUSTEIO/INVESTIMENTO)</v>
      </c>
      <c r="G179" s="19" t="str">
        <f>IFERROR(VLOOKUP($B179,'Tabelas auxiliares'!$A$67:$C$104,2,FALSE),"")</f>
        <v>CAPACITAÇÃO</v>
      </c>
      <c r="H179" s="19" t="str">
        <f>IFERROR(VLOOKUP($B179,'Tabelas auxiliares'!$A$67:$C$104,3,FALSE),"")</f>
        <v>CURSO EXTERNO / INSCRICOES PARA CURSO / CURSOS IN COMPANY</v>
      </c>
      <c r="I179" t="s">
        <v>7238</v>
      </c>
      <c r="J179" t="s">
        <v>7244</v>
      </c>
      <c r="K179" t="s">
        <v>7245</v>
      </c>
      <c r="L179" t="s">
        <v>7246</v>
      </c>
      <c r="M179" t="s">
        <v>7247</v>
      </c>
      <c r="N179" t="s">
        <v>628</v>
      </c>
      <c r="O179" t="s">
        <v>629</v>
      </c>
      <c r="P179" t="s">
        <v>5349</v>
      </c>
      <c r="Q179" t="s">
        <v>621</v>
      </c>
      <c r="R179" t="s">
        <v>622</v>
      </c>
      <c r="S179" t="s">
        <v>6701</v>
      </c>
      <c r="T179" t="s">
        <v>145</v>
      </c>
      <c r="U179" t="s">
        <v>6702</v>
      </c>
      <c r="V179" t="s">
        <v>2355</v>
      </c>
      <c r="W179" t="s">
        <v>2356</v>
      </c>
      <c r="X179" t="s">
        <v>7248</v>
      </c>
      <c r="Y179" s="19" t="str">
        <f t="shared" si="2"/>
        <v>3</v>
      </c>
      <c r="Z179" s="19" t="str">
        <f>IF(T179="","",IF(AND(T179&lt;&gt;'Tabelas auxiliares'!$B$241,T179&lt;&gt;'Tabelas auxiliares'!$B$242),"FOLHA DE PESSOAL",IF(Y179='Tabelas auxiliares'!$A$242,"CUSTEIO",IF(Y179='Tabelas auxiliares'!$A$241,"INVESTIMENTO","ERRO - VERIFICAR"))))</f>
        <v>CUSTEIO</v>
      </c>
      <c r="AA179" s="12">
        <v>7460</v>
      </c>
      <c r="AC179" s="12">
        <v>7460</v>
      </c>
    </row>
    <row r="180" spans="1:31" x14ac:dyDescent="0.35">
      <c r="A180" t="s">
        <v>614</v>
      </c>
      <c r="B180" s="36" t="s">
        <v>214</v>
      </c>
      <c r="C180" s="36" t="s">
        <v>615</v>
      </c>
      <c r="D180" t="s">
        <v>81</v>
      </c>
      <c r="E180" t="s">
        <v>100</v>
      </c>
      <c r="F180" s="19" t="str">
        <f>IFERROR(VLOOKUP(D180,'Tabelas auxiliares'!$A$3:$B$63,2,FALSE),"")</f>
        <v>SUGEPE - SUPERINTENDÊNCIA DE GESTÃO DE PESSOAS</v>
      </c>
      <c r="G180" s="19" t="str">
        <f>IFERROR(VLOOKUP($B180,'Tabelas auxiliares'!$A$67:$C$104,2,FALSE),"")</f>
        <v>CAPACITAÇÃO</v>
      </c>
      <c r="H180" s="19" t="str">
        <f>IFERROR(VLOOKUP($B180,'Tabelas auxiliares'!$A$67:$C$104,3,FALSE),"")</f>
        <v>CURSO EXTERNO / INSCRICOES PARA CURSO / CURSOS IN COMPANY</v>
      </c>
      <c r="I180" t="s">
        <v>7249</v>
      </c>
      <c r="J180" t="s">
        <v>7250</v>
      </c>
      <c r="K180" t="s">
        <v>7251</v>
      </c>
      <c r="L180" t="s">
        <v>7252</v>
      </c>
      <c r="M180" t="s">
        <v>7253</v>
      </c>
      <c r="N180" t="s">
        <v>628</v>
      </c>
      <c r="O180" t="s">
        <v>629</v>
      </c>
      <c r="P180" t="s">
        <v>5349</v>
      </c>
      <c r="Q180" t="s">
        <v>621</v>
      </c>
      <c r="R180" t="s">
        <v>622</v>
      </c>
      <c r="S180" t="s">
        <v>623</v>
      </c>
      <c r="T180" t="s">
        <v>145</v>
      </c>
      <c r="U180" t="s">
        <v>6702</v>
      </c>
      <c r="V180" t="s">
        <v>2355</v>
      </c>
      <c r="W180" t="s">
        <v>2356</v>
      </c>
      <c r="X180" t="s">
        <v>7254</v>
      </c>
      <c r="Y180" s="19" t="str">
        <f t="shared" si="2"/>
        <v>3</v>
      </c>
      <c r="Z180" s="19" t="str">
        <f>IF(T180="","",IF(AND(T180&lt;&gt;'Tabelas auxiliares'!$B$241,T180&lt;&gt;'Tabelas auxiliares'!$B$242),"FOLHA DE PESSOAL",IF(Y180='Tabelas auxiliares'!$A$242,"CUSTEIO",IF(Y180='Tabelas auxiliares'!$A$241,"INVESTIMENTO","ERRO - VERIFICAR"))))</f>
        <v>CUSTEIO</v>
      </c>
      <c r="AA180" s="12">
        <v>36000</v>
      </c>
    </row>
    <row r="181" spans="1:31" x14ac:dyDescent="0.35">
      <c r="A181" t="s">
        <v>614</v>
      </c>
      <c r="B181" s="36" t="s">
        <v>214</v>
      </c>
      <c r="C181" s="36" t="s">
        <v>615</v>
      </c>
      <c r="D181" t="s">
        <v>79</v>
      </c>
      <c r="E181" t="s">
        <v>100</v>
      </c>
      <c r="F181" s="19" t="str">
        <f>IFERROR(VLOOKUP(D181,'Tabelas auxiliares'!$A$3:$B$63,2,FALSE),"")</f>
        <v>SUGEPE - CAPACITAÇÃO</v>
      </c>
      <c r="G181" s="19" t="str">
        <f>IFERROR(VLOOKUP($B181,'Tabelas auxiliares'!$A$67:$C$104,2,FALSE),"")</f>
        <v>CAPACITAÇÃO</v>
      </c>
      <c r="H181" s="19" t="str">
        <f>IFERROR(VLOOKUP($B181,'Tabelas auxiliares'!$A$67:$C$104,3,FALSE),"")</f>
        <v>CURSO EXTERNO / INSCRICOES PARA CURSO / CURSOS IN COMPANY</v>
      </c>
      <c r="I181" t="s">
        <v>7255</v>
      </c>
      <c r="J181" t="s">
        <v>7256</v>
      </c>
      <c r="K181" t="s">
        <v>7257</v>
      </c>
      <c r="L181" t="s">
        <v>7258</v>
      </c>
      <c r="M181" t="s">
        <v>7259</v>
      </c>
      <c r="N181" t="s">
        <v>628</v>
      </c>
      <c r="O181" t="s">
        <v>629</v>
      </c>
      <c r="P181" t="s">
        <v>630</v>
      </c>
      <c r="Q181" t="s">
        <v>621</v>
      </c>
      <c r="R181" t="s">
        <v>622</v>
      </c>
      <c r="S181" t="s">
        <v>623</v>
      </c>
      <c r="T181" t="s">
        <v>145</v>
      </c>
      <c r="U181" t="s">
        <v>645</v>
      </c>
      <c r="V181" t="s">
        <v>7260</v>
      </c>
      <c r="W181" t="s">
        <v>7261</v>
      </c>
      <c r="X181" t="s">
        <v>7262</v>
      </c>
      <c r="Y181" s="19" t="str">
        <f t="shared" si="2"/>
        <v>3</v>
      </c>
      <c r="Z181" s="19" t="str">
        <f>IF(T181="","",IF(AND(T181&lt;&gt;'Tabelas auxiliares'!$B$241,T181&lt;&gt;'Tabelas auxiliares'!$B$242),"FOLHA DE PESSOAL",IF(Y181='Tabelas auxiliares'!$A$242,"CUSTEIO",IF(Y181='Tabelas auxiliares'!$A$241,"INVESTIMENTO","ERRO - VERIFICAR"))))</f>
        <v>CUSTEIO</v>
      </c>
      <c r="AA181" s="12">
        <v>13500</v>
      </c>
      <c r="AE181" s="12">
        <v>13500</v>
      </c>
    </row>
    <row r="182" spans="1:31" x14ac:dyDescent="0.35">
      <c r="A182" t="s">
        <v>614</v>
      </c>
      <c r="B182" s="36" t="s">
        <v>216</v>
      </c>
      <c r="C182" s="36" t="s">
        <v>615</v>
      </c>
      <c r="D182" t="s">
        <v>54</v>
      </c>
      <c r="E182" t="s">
        <v>100</v>
      </c>
      <c r="F182" s="19" t="str">
        <f>IFERROR(VLOOKUP(D182,'Tabelas auxiliares'!$A$3:$B$63,2,FALSE),"")</f>
        <v>PROAD - PRÓ-REITORIA DE ADMINISTRAÇÃO</v>
      </c>
      <c r="G182" s="19" t="str">
        <f>IFERROR(VLOOKUP($B182,'Tabelas auxiliares'!$A$67:$C$104,2,FALSE),"")</f>
        <v>CURSOS E CONCURSOS</v>
      </c>
      <c r="H182" s="19" t="str">
        <f>IFERROR(VLOOKUP($B182,'Tabelas auxiliares'!$A$67:$C$104,3,FALSE),"")</f>
        <v>FOLHA DE PAGAMENTO (ENCARGOS DE CURSO E CONCURSO)</v>
      </c>
      <c r="I182" t="s">
        <v>7001</v>
      </c>
      <c r="J182" t="s">
        <v>7263</v>
      </c>
      <c r="K182" t="s">
        <v>7264</v>
      </c>
      <c r="L182" t="s">
        <v>7265</v>
      </c>
      <c r="M182" t="s">
        <v>3106</v>
      </c>
      <c r="N182" t="s">
        <v>628</v>
      </c>
      <c r="O182" t="s">
        <v>629</v>
      </c>
      <c r="P182" t="s">
        <v>630</v>
      </c>
      <c r="Q182" t="s">
        <v>621</v>
      </c>
      <c r="R182" t="s">
        <v>622</v>
      </c>
      <c r="S182" t="s">
        <v>623</v>
      </c>
      <c r="T182" t="s">
        <v>145</v>
      </c>
      <c r="U182" t="s">
        <v>645</v>
      </c>
      <c r="V182" t="s">
        <v>7266</v>
      </c>
      <c r="W182" t="s">
        <v>7267</v>
      </c>
      <c r="X182" t="s">
        <v>7268</v>
      </c>
      <c r="Y182" s="19" t="str">
        <f t="shared" si="2"/>
        <v>3</v>
      </c>
      <c r="Z182" s="19" t="str">
        <f>IF(T182="","",IF(AND(T182&lt;&gt;'Tabelas auxiliares'!$B$241,T182&lt;&gt;'Tabelas auxiliares'!$B$242),"FOLHA DE PESSOAL",IF(Y182='Tabelas auxiliares'!$A$242,"CUSTEIO",IF(Y182='Tabelas auxiliares'!$A$241,"INVESTIMENTO","ERRO - VERIFICAR"))))</f>
        <v>CUSTEIO</v>
      </c>
      <c r="AA182" s="12">
        <v>3545.28</v>
      </c>
      <c r="AC182" s="12">
        <v>788.21</v>
      </c>
      <c r="AE182" s="12">
        <v>2757.07</v>
      </c>
    </row>
    <row r="183" spans="1:31" x14ac:dyDescent="0.35">
      <c r="A183" t="s">
        <v>614</v>
      </c>
      <c r="B183" s="36" t="s">
        <v>216</v>
      </c>
      <c r="C183" s="36" t="s">
        <v>615</v>
      </c>
      <c r="D183" t="s">
        <v>81</v>
      </c>
      <c r="E183" t="s">
        <v>100</v>
      </c>
      <c r="F183" s="19" t="str">
        <f>IFERROR(VLOOKUP(D183,'Tabelas auxiliares'!$A$3:$B$63,2,FALSE),"")</f>
        <v>SUGEPE - SUPERINTENDÊNCIA DE GESTÃO DE PESSOAS</v>
      </c>
      <c r="G183" s="19" t="str">
        <f>IFERROR(VLOOKUP($B183,'Tabelas auxiliares'!$A$67:$C$104,2,FALSE),"")</f>
        <v>CURSOS E CONCURSOS</v>
      </c>
      <c r="H183" s="19" t="str">
        <f>IFERROR(VLOOKUP($B183,'Tabelas auxiliares'!$A$67:$C$104,3,FALSE),"")</f>
        <v>FOLHA DE PAGAMENTO (ENCARGOS DE CURSO E CONCURSO)</v>
      </c>
      <c r="I183" t="s">
        <v>7269</v>
      </c>
      <c r="J183" t="s">
        <v>7270</v>
      </c>
      <c r="K183" t="s">
        <v>7271</v>
      </c>
      <c r="L183" t="s">
        <v>7272</v>
      </c>
      <c r="M183" t="s">
        <v>622</v>
      </c>
      <c r="N183" t="s">
        <v>628</v>
      </c>
      <c r="O183" t="s">
        <v>629</v>
      </c>
      <c r="P183" t="s">
        <v>630</v>
      </c>
      <c r="Q183" t="s">
        <v>621</v>
      </c>
      <c r="R183" t="s">
        <v>622</v>
      </c>
      <c r="S183" t="s">
        <v>623</v>
      </c>
      <c r="T183" t="s">
        <v>145</v>
      </c>
      <c r="U183" t="s">
        <v>645</v>
      </c>
      <c r="V183" t="s">
        <v>2667</v>
      </c>
      <c r="W183" t="s">
        <v>2668</v>
      </c>
      <c r="X183" t="s">
        <v>7273</v>
      </c>
      <c r="Y183" s="19" t="str">
        <f t="shared" si="2"/>
        <v>3</v>
      </c>
      <c r="Z183" s="19" t="str">
        <f>IF(T183="","",IF(AND(T183&lt;&gt;'Tabelas auxiliares'!$B$241,T183&lt;&gt;'Tabelas auxiliares'!$B$242),"FOLHA DE PESSOAL",IF(Y183='Tabelas auxiliares'!$A$242,"CUSTEIO",IF(Y183='Tabelas auxiliares'!$A$241,"INVESTIMENTO","ERRO - VERIFICAR"))))</f>
        <v>CUSTEIO</v>
      </c>
      <c r="AA183" s="12">
        <v>3760.38</v>
      </c>
    </row>
    <row r="184" spans="1:31" x14ac:dyDescent="0.35">
      <c r="A184" t="s">
        <v>614</v>
      </c>
      <c r="B184" s="36" t="s">
        <v>216</v>
      </c>
      <c r="C184" s="36" t="s">
        <v>615</v>
      </c>
      <c r="D184" t="s">
        <v>81</v>
      </c>
      <c r="E184" t="s">
        <v>100</v>
      </c>
      <c r="F184" s="19" t="str">
        <f>IFERROR(VLOOKUP(D184,'Tabelas auxiliares'!$A$3:$B$63,2,FALSE),"")</f>
        <v>SUGEPE - SUPERINTENDÊNCIA DE GESTÃO DE PESSOAS</v>
      </c>
      <c r="G184" s="19" t="str">
        <f>IFERROR(VLOOKUP($B184,'Tabelas auxiliares'!$A$67:$C$104,2,FALSE),"")</f>
        <v>CURSOS E CONCURSOS</v>
      </c>
      <c r="H184" s="19" t="str">
        <f>IFERROR(VLOOKUP($B184,'Tabelas auxiliares'!$A$67:$C$104,3,FALSE),"")</f>
        <v>FOLHA DE PAGAMENTO (ENCARGOS DE CURSO E CONCURSO)</v>
      </c>
      <c r="I184" t="s">
        <v>7274</v>
      </c>
      <c r="J184" t="s">
        <v>7275</v>
      </c>
      <c r="K184" t="s">
        <v>7276</v>
      </c>
      <c r="L184" t="s">
        <v>7277</v>
      </c>
      <c r="M184" t="s">
        <v>622</v>
      </c>
      <c r="N184" t="s">
        <v>628</v>
      </c>
      <c r="O184" t="s">
        <v>629</v>
      </c>
      <c r="P184" t="s">
        <v>630</v>
      </c>
      <c r="Q184" t="s">
        <v>621</v>
      </c>
      <c r="R184" t="s">
        <v>622</v>
      </c>
      <c r="S184" t="s">
        <v>623</v>
      </c>
      <c r="T184" t="s">
        <v>145</v>
      </c>
      <c r="U184" t="s">
        <v>645</v>
      </c>
      <c r="V184" t="s">
        <v>2667</v>
      </c>
      <c r="W184" t="s">
        <v>2668</v>
      </c>
      <c r="X184" t="s">
        <v>7278</v>
      </c>
      <c r="Y184" s="19" t="str">
        <f t="shared" si="2"/>
        <v>3</v>
      </c>
      <c r="Z184" s="19" t="str">
        <f>IF(T184="","",IF(AND(T184&lt;&gt;'Tabelas auxiliares'!$B$241,T184&lt;&gt;'Tabelas auxiliares'!$B$242),"FOLHA DE PESSOAL",IF(Y184='Tabelas auxiliares'!$A$242,"CUSTEIO",IF(Y184='Tabelas auxiliares'!$A$241,"INVESTIMENTO","ERRO - VERIFICAR"))))</f>
        <v>CUSTEIO</v>
      </c>
      <c r="AA184" s="12">
        <v>4327.9399999999996</v>
      </c>
      <c r="AC184" s="12">
        <v>4327.9399999999996</v>
      </c>
    </row>
    <row r="185" spans="1:31" x14ac:dyDescent="0.35">
      <c r="A185" t="s">
        <v>614</v>
      </c>
      <c r="B185" s="36" t="s">
        <v>251</v>
      </c>
      <c r="C185" s="36" t="s">
        <v>615</v>
      </c>
      <c r="D185" t="s">
        <v>48</v>
      </c>
      <c r="E185" t="s">
        <v>100</v>
      </c>
      <c r="F185" s="19" t="str">
        <f>IFERROR(VLOOKUP(D185,'Tabelas auxiliares'!$A$3:$B$63,2,FALSE),"")</f>
        <v>PROEC - PRÓ-REITORIA DE EXTENSÃO E CULTURA</v>
      </c>
      <c r="G185" s="19" t="str">
        <f>IFERROR(VLOOKUP($B185,'Tabelas auxiliares'!$A$67:$C$104,2,FALSE),"")</f>
        <v>CONVÊNIOS</v>
      </c>
      <c r="H185" s="19" t="str">
        <f>IFERROR(VLOOKUP($B185,'Tabelas auxiliares'!$A$67:$C$104,3,FALSE),"")</f>
        <v>BOLSA CONVENIOS / PARCERIAS ACIC / FUNDAÇÃO DE APOIO</v>
      </c>
      <c r="I185" t="s">
        <v>7279</v>
      </c>
      <c r="J185" t="s">
        <v>7280</v>
      </c>
      <c r="K185" t="s">
        <v>7281</v>
      </c>
      <c r="L185" t="s">
        <v>7282</v>
      </c>
      <c r="M185" t="s">
        <v>2751</v>
      </c>
      <c r="N185" t="s">
        <v>628</v>
      </c>
      <c r="O185" t="s">
        <v>629</v>
      </c>
      <c r="P185" t="s">
        <v>5349</v>
      </c>
      <c r="Q185" t="s">
        <v>621</v>
      </c>
      <c r="R185" t="s">
        <v>622</v>
      </c>
      <c r="S185" t="s">
        <v>623</v>
      </c>
      <c r="T185" t="s">
        <v>179</v>
      </c>
      <c r="U185" t="s">
        <v>7283</v>
      </c>
      <c r="V185" t="s">
        <v>1984</v>
      </c>
      <c r="W185" t="s">
        <v>1985</v>
      </c>
      <c r="X185" t="s">
        <v>7284</v>
      </c>
      <c r="Y185" s="19" t="str">
        <f t="shared" si="2"/>
        <v>3</v>
      </c>
      <c r="Z185" s="19" t="str">
        <f>IF(T185="","",IF(AND(T185&lt;&gt;'Tabelas auxiliares'!$B$241,T185&lt;&gt;'Tabelas auxiliares'!$B$242),"FOLHA DE PESSOAL",IF(Y185='Tabelas auxiliares'!$A$242,"CUSTEIO",IF(Y185='Tabelas auxiliares'!$A$241,"INVESTIMENTO","ERRO - VERIFICAR"))))</f>
        <v>CUSTEIO</v>
      </c>
      <c r="AA185" s="12">
        <v>10666.74</v>
      </c>
      <c r="AE185" s="12">
        <v>10666.74</v>
      </c>
    </row>
    <row r="186" spans="1:31" x14ac:dyDescent="0.35">
      <c r="A186" t="s">
        <v>614</v>
      </c>
      <c r="B186" s="36" t="s">
        <v>251</v>
      </c>
      <c r="C186" s="36" t="s">
        <v>693</v>
      </c>
      <c r="D186" t="s">
        <v>48</v>
      </c>
      <c r="E186" t="s">
        <v>100</v>
      </c>
      <c r="F186" s="19" t="str">
        <f>IFERROR(VLOOKUP(D186,'Tabelas auxiliares'!$A$3:$B$63,2,FALSE),"")</f>
        <v>PROEC - PRÓ-REITORIA DE EXTENSÃO E CULTURA</v>
      </c>
      <c r="G186" s="19" t="str">
        <f>IFERROR(VLOOKUP($B186,'Tabelas auxiliares'!$A$67:$C$104,2,FALSE),"")</f>
        <v>CONVÊNIOS</v>
      </c>
      <c r="H186" s="19" t="str">
        <f>IFERROR(VLOOKUP($B186,'Tabelas auxiliares'!$A$67:$C$104,3,FALSE),"")</f>
        <v>BOLSA CONVENIOS / PARCERIAS ACIC / FUNDAÇÃO DE APOIO</v>
      </c>
      <c r="I186" t="s">
        <v>7285</v>
      </c>
      <c r="J186" t="s">
        <v>7286</v>
      </c>
      <c r="K186" t="s">
        <v>7287</v>
      </c>
      <c r="L186" t="s">
        <v>7288</v>
      </c>
      <c r="M186" t="s">
        <v>2751</v>
      </c>
      <c r="N186" t="s">
        <v>628</v>
      </c>
      <c r="O186" t="s">
        <v>629</v>
      </c>
      <c r="P186" t="s">
        <v>630</v>
      </c>
      <c r="Q186" t="s">
        <v>621</v>
      </c>
      <c r="R186" t="s">
        <v>622</v>
      </c>
      <c r="S186" t="s">
        <v>623</v>
      </c>
      <c r="T186" t="s">
        <v>179</v>
      </c>
      <c r="U186" t="s">
        <v>6947</v>
      </c>
      <c r="V186" t="s">
        <v>1984</v>
      </c>
      <c r="W186" t="s">
        <v>1985</v>
      </c>
      <c r="X186" t="s">
        <v>7289</v>
      </c>
      <c r="Y186" s="19" t="str">
        <f t="shared" si="2"/>
        <v>3</v>
      </c>
      <c r="Z186" s="19" t="str">
        <f>IF(T186="","",IF(AND(T186&lt;&gt;'Tabelas auxiliares'!$B$241,T186&lt;&gt;'Tabelas auxiliares'!$B$242),"FOLHA DE PESSOAL",IF(Y186='Tabelas auxiliares'!$A$242,"CUSTEIO",IF(Y186='Tabelas auxiliares'!$A$241,"INVESTIMENTO","ERRO - VERIFICAR"))))</f>
        <v>CUSTEIO</v>
      </c>
      <c r="AA186" s="12">
        <v>22500</v>
      </c>
      <c r="AC186" s="12">
        <v>8750</v>
      </c>
      <c r="AD186" s="12">
        <v>1250</v>
      </c>
      <c r="AE186" s="12">
        <v>12500</v>
      </c>
    </row>
    <row r="187" spans="1:31" x14ac:dyDescent="0.35">
      <c r="A187" t="s">
        <v>614</v>
      </c>
      <c r="B187" s="36" t="s">
        <v>359</v>
      </c>
      <c r="C187" s="36" t="s">
        <v>615</v>
      </c>
      <c r="D187" t="s">
        <v>20</v>
      </c>
      <c r="E187" t="s">
        <v>100</v>
      </c>
      <c r="F187" s="19" t="str">
        <f>IFERROR(VLOOKUP(D187,'Tabelas auxiliares'!$A$3:$B$63,2,FALSE),"")</f>
        <v>ACI - ASSESSORIA DE COMUNICAÇÃO E IMPRENSA</v>
      </c>
      <c r="G187" s="19" t="str">
        <f>IFERROR(VLOOKUP($B187,'Tabelas auxiliares'!$A$67:$C$104,2,FALSE),"")</f>
        <v>COMUNICAÇÃO E DIVULGAÇÃO INSTITUCIONAL</v>
      </c>
      <c r="H187" s="19" t="str">
        <f>IFERROR(VLOOKUP($B187,'Tabelas auxiliares'!$A$67:$C$104,3,FALSE),"")</f>
        <v>ASSESSORIA PARA DIVULGAÇÃO CIENTÍFICA/BANCO DE IMAGENS /CONFECÇÃO DE BANNERS E FAIXAS/MAILING, CLIPPING/MONITORAMENTO DE REDES SOCIAIS/ Serviço de mensagens automatizadas para aplicativos/SERVIÇOS GRÁFICOS - IMPRESSÃO OFFSET.</v>
      </c>
      <c r="I187" t="s">
        <v>6777</v>
      </c>
      <c r="J187" t="s">
        <v>2801</v>
      </c>
      <c r="K187" t="s">
        <v>7290</v>
      </c>
      <c r="L187" t="s">
        <v>2803</v>
      </c>
      <c r="M187" t="s">
        <v>2799</v>
      </c>
      <c r="N187" t="s">
        <v>628</v>
      </c>
      <c r="O187" t="s">
        <v>629</v>
      </c>
      <c r="P187" t="s">
        <v>630</v>
      </c>
      <c r="Q187" t="s">
        <v>621</v>
      </c>
      <c r="R187" t="s">
        <v>622</v>
      </c>
      <c r="S187" t="s">
        <v>623</v>
      </c>
      <c r="T187" t="s">
        <v>145</v>
      </c>
      <c r="U187" t="s">
        <v>645</v>
      </c>
      <c r="V187" t="s">
        <v>2326</v>
      </c>
      <c r="W187" t="s">
        <v>2327</v>
      </c>
      <c r="X187" t="s">
        <v>7291</v>
      </c>
      <c r="Y187" s="19" t="str">
        <f t="shared" si="2"/>
        <v>3</v>
      </c>
      <c r="Z187" s="19" t="str">
        <f>IF(T187="","",IF(AND(T187&lt;&gt;'Tabelas auxiliares'!$B$241,T187&lt;&gt;'Tabelas auxiliares'!$B$242),"FOLHA DE PESSOAL",IF(Y187='Tabelas auxiliares'!$A$242,"CUSTEIO",IF(Y187='Tabelas auxiliares'!$A$241,"INVESTIMENTO","ERRO - VERIFICAR"))))</f>
        <v>CUSTEIO</v>
      </c>
      <c r="AA187" s="12">
        <v>3000</v>
      </c>
      <c r="AE187" s="12">
        <v>3000</v>
      </c>
    </row>
    <row r="188" spans="1:31" x14ac:dyDescent="0.35">
      <c r="A188" t="s">
        <v>614</v>
      </c>
      <c r="B188" s="36" t="s">
        <v>359</v>
      </c>
      <c r="C188" s="36" t="s">
        <v>615</v>
      </c>
      <c r="D188" t="s">
        <v>20</v>
      </c>
      <c r="E188" t="s">
        <v>100</v>
      </c>
      <c r="F188" s="19" t="str">
        <f>IFERROR(VLOOKUP(D188,'Tabelas auxiliares'!$A$3:$B$63,2,FALSE),"")</f>
        <v>ACI - ASSESSORIA DE COMUNICAÇÃO E IMPRENSA</v>
      </c>
      <c r="G188" s="19" t="str">
        <f>IFERROR(VLOOKUP($B188,'Tabelas auxiliares'!$A$67:$C$104,2,FALSE),"")</f>
        <v>COMUNICAÇÃO E DIVULGAÇÃO INSTITUCIONAL</v>
      </c>
      <c r="H188" s="19" t="str">
        <f>IFERROR(VLOOKUP($B188,'Tabelas auxiliares'!$A$67:$C$104,3,FALSE),"")</f>
        <v>ASSESSORIA PARA DIVULGAÇÃO CIENTÍFICA/BANCO DE IMAGENS /CONFECÇÃO DE BANNERS E FAIXAS/MAILING, CLIPPING/MONITORAMENTO DE REDES SOCIAIS/ Serviço de mensagens automatizadas para aplicativos/SERVIÇOS GRÁFICOS - IMPRESSÃO OFFSET.</v>
      </c>
      <c r="I188" t="s">
        <v>7292</v>
      </c>
      <c r="J188" t="s">
        <v>2796</v>
      </c>
      <c r="K188" t="s">
        <v>7293</v>
      </c>
      <c r="L188" t="s">
        <v>2798</v>
      </c>
      <c r="M188" t="s">
        <v>2799</v>
      </c>
      <c r="N188" t="s">
        <v>628</v>
      </c>
      <c r="O188" t="s">
        <v>629</v>
      </c>
      <c r="P188" t="s">
        <v>630</v>
      </c>
      <c r="Q188" t="s">
        <v>621</v>
      </c>
      <c r="R188" t="s">
        <v>622</v>
      </c>
      <c r="S188" t="s">
        <v>623</v>
      </c>
      <c r="T188" t="s">
        <v>145</v>
      </c>
      <c r="U188" t="s">
        <v>645</v>
      </c>
      <c r="V188" t="s">
        <v>2085</v>
      </c>
      <c r="W188" t="s">
        <v>2086</v>
      </c>
      <c r="X188" t="s">
        <v>7294</v>
      </c>
      <c r="Y188" s="19" t="str">
        <f t="shared" si="2"/>
        <v>3</v>
      </c>
      <c r="Z188" s="19" t="str">
        <f>IF(T188="","",IF(AND(T188&lt;&gt;'Tabelas auxiliares'!$B$241,T188&lt;&gt;'Tabelas auxiliares'!$B$242),"FOLHA DE PESSOAL",IF(Y188='Tabelas auxiliares'!$A$242,"CUSTEIO",IF(Y188='Tabelas auxiliares'!$A$241,"INVESTIMENTO","ERRO - VERIFICAR"))))</f>
        <v>CUSTEIO</v>
      </c>
      <c r="AA188" s="12">
        <v>4800</v>
      </c>
      <c r="AE188" s="12">
        <v>4800</v>
      </c>
    </row>
    <row r="189" spans="1:31" x14ac:dyDescent="0.35">
      <c r="A189" t="s">
        <v>614</v>
      </c>
      <c r="B189" s="36" t="s">
        <v>359</v>
      </c>
      <c r="C189" s="36" t="s">
        <v>615</v>
      </c>
      <c r="D189" t="s">
        <v>24</v>
      </c>
      <c r="E189" t="s">
        <v>100</v>
      </c>
      <c r="F189" s="19" t="str">
        <f>IFERROR(VLOOKUP(D189,'Tabelas auxiliares'!$A$3:$B$63,2,FALSE),"")</f>
        <v>ACI - SERVIÇOS GRÁFICOS * D.U.C</v>
      </c>
      <c r="G189" s="19" t="str">
        <f>IFERROR(VLOOKUP($B189,'Tabelas auxiliares'!$A$67:$C$104,2,FALSE),"")</f>
        <v>COMUNICAÇÃO E DIVULGAÇÃO INSTITUCIONAL</v>
      </c>
      <c r="H189" s="19" t="str">
        <f>IFERROR(VLOOKUP($B189,'Tabelas auxiliares'!$A$67:$C$104,3,FALSE),"")</f>
        <v>ASSESSORIA PARA DIVULGAÇÃO CIENTÍFICA/BANCO DE IMAGENS /CONFECÇÃO DE BANNERS E FAIXAS/MAILING, CLIPPING/MONITORAMENTO DE REDES SOCIAIS/ Serviço de mensagens automatizadas para aplicativos/SERVIÇOS GRÁFICOS - IMPRESSÃO OFFSET.</v>
      </c>
      <c r="I189" t="s">
        <v>6741</v>
      </c>
      <c r="J189" t="s">
        <v>2823</v>
      </c>
      <c r="K189" t="s">
        <v>7295</v>
      </c>
      <c r="L189" t="s">
        <v>7296</v>
      </c>
      <c r="M189" t="s">
        <v>2826</v>
      </c>
      <c r="N189" t="s">
        <v>628</v>
      </c>
      <c r="O189" t="s">
        <v>629</v>
      </c>
      <c r="P189" t="s">
        <v>630</v>
      </c>
      <c r="Q189" t="s">
        <v>621</v>
      </c>
      <c r="R189" t="s">
        <v>622</v>
      </c>
      <c r="S189" t="s">
        <v>623</v>
      </c>
      <c r="T189" t="s">
        <v>145</v>
      </c>
      <c r="U189" t="s">
        <v>645</v>
      </c>
      <c r="V189" t="s">
        <v>2827</v>
      </c>
      <c r="W189" t="s">
        <v>2828</v>
      </c>
      <c r="X189" t="s">
        <v>7297</v>
      </c>
      <c r="Y189" s="19" t="str">
        <f t="shared" si="2"/>
        <v>3</v>
      </c>
      <c r="Z189" s="19" t="str">
        <f>IF(T189="","",IF(AND(T189&lt;&gt;'Tabelas auxiliares'!$B$241,T189&lt;&gt;'Tabelas auxiliares'!$B$242),"FOLHA DE PESSOAL",IF(Y189='Tabelas auxiliares'!$A$242,"CUSTEIO",IF(Y189='Tabelas auxiliares'!$A$241,"INVESTIMENTO","ERRO - VERIFICAR"))))</f>
        <v>CUSTEIO</v>
      </c>
      <c r="AA189" s="12">
        <v>856.02</v>
      </c>
      <c r="AE189" s="12">
        <v>856.02</v>
      </c>
    </row>
    <row r="190" spans="1:31" x14ac:dyDescent="0.35">
      <c r="A190" t="s">
        <v>614</v>
      </c>
      <c r="B190" s="36" t="s">
        <v>359</v>
      </c>
      <c r="C190" s="36" t="s">
        <v>615</v>
      </c>
      <c r="D190" t="s">
        <v>24</v>
      </c>
      <c r="E190" t="s">
        <v>100</v>
      </c>
      <c r="F190" s="19" t="str">
        <f>IFERROR(VLOOKUP(D190,'Tabelas auxiliares'!$A$3:$B$63,2,FALSE),"")</f>
        <v>ACI - SERVIÇOS GRÁFICOS * D.U.C</v>
      </c>
      <c r="G190" s="19" t="str">
        <f>IFERROR(VLOOKUP($B190,'Tabelas auxiliares'!$A$67:$C$104,2,FALSE),"")</f>
        <v>COMUNICAÇÃO E DIVULGAÇÃO INSTITUCIONAL</v>
      </c>
      <c r="H190" s="19" t="str">
        <f>IFERROR(VLOOKUP($B190,'Tabelas auxiliares'!$A$67:$C$104,3,FALSE),"")</f>
        <v>ASSESSORIA PARA DIVULGAÇÃO CIENTÍFICA/BANCO DE IMAGENS /CONFECÇÃO DE BANNERS E FAIXAS/MAILING, CLIPPING/MONITORAMENTO DE REDES SOCIAIS/ Serviço de mensagens automatizadas para aplicativos/SERVIÇOS GRÁFICOS - IMPRESSÃO OFFSET.</v>
      </c>
      <c r="I190" t="s">
        <v>6733</v>
      </c>
      <c r="J190" t="s">
        <v>2818</v>
      </c>
      <c r="K190" t="s">
        <v>7298</v>
      </c>
      <c r="L190" t="s">
        <v>2820</v>
      </c>
      <c r="M190" t="s">
        <v>2821</v>
      </c>
      <c r="N190" t="s">
        <v>628</v>
      </c>
      <c r="O190" t="s">
        <v>629</v>
      </c>
      <c r="P190" t="s">
        <v>630</v>
      </c>
      <c r="Q190" t="s">
        <v>621</v>
      </c>
      <c r="R190" t="s">
        <v>622</v>
      </c>
      <c r="S190" t="s">
        <v>623</v>
      </c>
      <c r="T190" t="s">
        <v>145</v>
      </c>
      <c r="U190" t="s">
        <v>645</v>
      </c>
      <c r="V190" t="s">
        <v>2576</v>
      </c>
      <c r="W190" t="s">
        <v>2577</v>
      </c>
      <c r="X190" t="s">
        <v>7299</v>
      </c>
      <c r="Y190" s="19" t="str">
        <f t="shared" si="2"/>
        <v>3</v>
      </c>
      <c r="Z190" s="19" t="str">
        <f>IF(T190="","",IF(AND(T190&lt;&gt;'Tabelas auxiliares'!$B$241,T190&lt;&gt;'Tabelas auxiliares'!$B$242),"FOLHA DE PESSOAL",IF(Y190='Tabelas auxiliares'!$A$242,"CUSTEIO",IF(Y190='Tabelas auxiliares'!$A$241,"INVESTIMENTO","ERRO - VERIFICAR"))))</f>
        <v>CUSTEIO</v>
      </c>
      <c r="AA190" s="12">
        <v>5941.25</v>
      </c>
      <c r="AE190" s="12">
        <v>5941.25</v>
      </c>
    </row>
    <row r="191" spans="1:31" x14ac:dyDescent="0.35">
      <c r="A191" t="s">
        <v>614</v>
      </c>
      <c r="B191" s="36" t="s">
        <v>6616</v>
      </c>
      <c r="C191" s="36" t="s">
        <v>615</v>
      </c>
      <c r="D191" t="s">
        <v>48</v>
      </c>
      <c r="E191" t="s">
        <v>100</v>
      </c>
      <c r="F191" s="19" t="str">
        <f>IFERROR(VLOOKUP(D191,'Tabelas auxiliares'!$A$3:$B$63,2,FALSE),"")</f>
        <v>PROEC - PRÓ-REITORIA DE EXTENSÃO E CULTURA</v>
      </c>
      <c r="G191" s="19" t="str">
        <f>IFERROR(VLOOKUP($B191,'Tabelas auxiliares'!$A$67:$C$104,2,FALSE),"")</f>
        <v/>
      </c>
      <c r="H191" s="19" t="str">
        <f>IFERROR(VLOOKUP($B191,'Tabelas auxiliares'!$A$67:$C$104,3,FALSE),"")</f>
        <v/>
      </c>
      <c r="I191" t="s">
        <v>7300</v>
      </c>
      <c r="J191" t="s">
        <v>2788</v>
      </c>
      <c r="K191" t="s">
        <v>7301</v>
      </c>
      <c r="L191" t="s">
        <v>7302</v>
      </c>
      <c r="M191" t="s">
        <v>1982</v>
      </c>
      <c r="N191" t="s">
        <v>628</v>
      </c>
      <c r="O191" t="s">
        <v>629</v>
      </c>
      <c r="P191" t="s">
        <v>630</v>
      </c>
      <c r="Q191" t="s">
        <v>621</v>
      </c>
      <c r="R191" t="s">
        <v>622</v>
      </c>
      <c r="S191" t="s">
        <v>623</v>
      </c>
      <c r="T191" t="s">
        <v>145</v>
      </c>
      <c r="U191" t="s">
        <v>645</v>
      </c>
      <c r="V191" t="s">
        <v>1984</v>
      </c>
      <c r="W191" t="s">
        <v>1985</v>
      </c>
      <c r="X191" t="s">
        <v>7303</v>
      </c>
      <c r="Y191" s="19" t="str">
        <f t="shared" si="2"/>
        <v>3</v>
      </c>
      <c r="Z191" s="19" t="str">
        <f>IF(T191="","",IF(AND(T191&lt;&gt;'Tabelas auxiliares'!$B$241,T191&lt;&gt;'Tabelas auxiliares'!$B$242),"FOLHA DE PESSOAL",IF(Y191='Tabelas auxiliares'!$A$242,"CUSTEIO",IF(Y191='Tabelas auxiliares'!$A$241,"INVESTIMENTO","ERRO - VERIFICAR"))))</f>
        <v>CUSTEIO</v>
      </c>
      <c r="AA191" s="12">
        <v>12497.65</v>
      </c>
      <c r="AE191" s="12">
        <v>12497.65</v>
      </c>
    </row>
    <row r="192" spans="1:31" x14ac:dyDescent="0.35">
      <c r="A192" t="s">
        <v>614</v>
      </c>
      <c r="B192" s="36" t="s">
        <v>218</v>
      </c>
      <c r="C192" s="36" t="s">
        <v>615</v>
      </c>
      <c r="D192" t="s">
        <v>28</v>
      </c>
      <c r="E192" t="s">
        <v>100</v>
      </c>
      <c r="F192" s="19" t="str">
        <f>IFERROR(VLOOKUP(D192,'Tabelas auxiliares'!$A$3:$B$63,2,FALSE),"")</f>
        <v>PU - PREFEITURA UNIVERSITÁRIA</v>
      </c>
      <c r="G192" s="19" t="str">
        <f>IFERROR(VLOOKUP($B192,'Tabelas auxiliares'!$A$67:$C$104,2,FALSE),"")</f>
        <v>EQUIPAMENTOS - ÁREAS COMUNS</v>
      </c>
      <c r="H192" s="19" t="str">
        <f>IFERROR(VLOOKUP($B192,'Tabelas auxiliares'!$A$67:$C$104,3,FALSE),"")</f>
        <v>MOBILIÁRIO / LINHA BRANCA / QUADROS DE AVISO / DISPLAYS / VENTILADORES / BEBEDOUROS / EQUIPAMENTO DE SOM / PROJETORES / CORTINAS E PERSIANAS/DRONER</v>
      </c>
      <c r="I192" t="s">
        <v>7304</v>
      </c>
      <c r="J192" t="s">
        <v>4270</v>
      </c>
      <c r="K192" t="s">
        <v>7305</v>
      </c>
      <c r="L192" t="s">
        <v>4272</v>
      </c>
      <c r="M192" t="s">
        <v>4308</v>
      </c>
      <c r="N192" t="s">
        <v>675</v>
      </c>
      <c r="O192" t="s">
        <v>629</v>
      </c>
      <c r="P192" t="s">
        <v>676</v>
      </c>
      <c r="Q192" t="s">
        <v>621</v>
      </c>
      <c r="R192" t="s">
        <v>622</v>
      </c>
      <c r="S192" t="s">
        <v>623</v>
      </c>
      <c r="T192" t="s">
        <v>145</v>
      </c>
      <c r="U192" t="s">
        <v>677</v>
      </c>
      <c r="V192" t="s">
        <v>2995</v>
      </c>
      <c r="W192" t="s">
        <v>2996</v>
      </c>
      <c r="X192" t="s">
        <v>7306</v>
      </c>
      <c r="Y192" s="19" t="str">
        <f t="shared" si="2"/>
        <v>4</v>
      </c>
      <c r="Z192" s="19" t="str">
        <f>IF(T192="","",IF(AND(T192&lt;&gt;'Tabelas auxiliares'!$B$241,T192&lt;&gt;'Tabelas auxiliares'!$B$242),"FOLHA DE PESSOAL",IF(Y192='Tabelas auxiliares'!$A$242,"CUSTEIO",IF(Y192='Tabelas auxiliares'!$A$241,"INVESTIMENTO","ERRO - VERIFICAR"))))</f>
        <v>INVESTIMENTO</v>
      </c>
      <c r="AA192" s="12">
        <v>21090</v>
      </c>
      <c r="AE192" s="12">
        <v>21090</v>
      </c>
    </row>
    <row r="193" spans="1:31" x14ac:dyDescent="0.35">
      <c r="A193" t="s">
        <v>614</v>
      </c>
      <c r="B193" s="36" t="s">
        <v>218</v>
      </c>
      <c r="C193" s="36" t="s">
        <v>615</v>
      </c>
      <c r="D193" t="s">
        <v>28</v>
      </c>
      <c r="E193" t="s">
        <v>100</v>
      </c>
      <c r="F193" s="19" t="str">
        <f>IFERROR(VLOOKUP(D193,'Tabelas auxiliares'!$A$3:$B$63,2,FALSE),"")</f>
        <v>PU - PREFEITURA UNIVERSITÁRIA</v>
      </c>
      <c r="G193" s="19" t="str">
        <f>IFERROR(VLOOKUP($B193,'Tabelas auxiliares'!$A$67:$C$104,2,FALSE),"")</f>
        <v>EQUIPAMENTOS - ÁREAS COMUNS</v>
      </c>
      <c r="H193" s="19" t="str">
        <f>IFERROR(VLOOKUP($B193,'Tabelas auxiliares'!$A$67:$C$104,3,FALSE),"")</f>
        <v>MOBILIÁRIO / LINHA BRANCA / QUADROS DE AVISO / DISPLAYS / VENTILADORES / BEBEDOUROS / EQUIPAMENTO DE SOM / PROJETORES / CORTINAS E PERSIANAS/DRONER</v>
      </c>
      <c r="I193" t="s">
        <v>6646</v>
      </c>
      <c r="J193" t="s">
        <v>2860</v>
      </c>
      <c r="K193" t="s">
        <v>7307</v>
      </c>
      <c r="L193" t="s">
        <v>7308</v>
      </c>
      <c r="M193" t="s">
        <v>2863</v>
      </c>
      <c r="N193" t="s">
        <v>675</v>
      </c>
      <c r="O193" t="s">
        <v>629</v>
      </c>
      <c r="P193" t="s">
        <v>676</v>
      </c>
      <c r="Q193" t="s">
        <v>621</v>
      </c>
      <c r="R193" t="s">
        <v>622</v>
      </c>
      <c r="S193" t="s">
        <v>1038</v>
      </c>
      <c r="T193" t="s">
        <v>145</v>
      </c>
      <c r="U193" t="s">
        <v>677</v>
      </c>
      <c r="V193" t="s">
        <v>1775</v>
      </c>
      <c r="W193" t="s">
        <v>1776</v>
      </c>
      <c r="X193" t="s">
        <v>7309</v>
      </c>
      <c r="Y193" s="19" t="str">
        <f t="shared" si="2"/>
        <v>4</v>
      </c>
      <c r="Z193" s="19" t="str">
        <f>IF(T193="","",IF(AND(T193&lt;&gt;'Tabelas auxiliares'!$B$241,T193&lt;&gt;'Tabelas auxiliares'!$B$242),"FOLHA DE PESSOAL",IF(Y193='Tabelas auxiliares'!$A$242,"CUSTEIO",IF(Y193='Tabelas auxiliares'!$A$241,"INVESTIMENTO","ERRO - VERIFICAR"))))</f>
        <v>INVESTIMENTO</v>
      </c>
      <c r="AA193" s="12">
        <v>85400</v>
      </c>
      <c r="AE193" s="12">
        <v>85400</v>
      </c>
    </row>
    <row r="194" spans="1:31" x14ac:dyDescent="0.35">
      <c r="A194" t="s">
        <v>614</v>
      </c>
      <c r="B194" s="36" t="s">
        <v>218</v>
      </c>
      <c r="C194" s="36" t="s">
        <v>615</v>
      </c>
      <c r="D194" t="s">
        <v>28</v>
      </c>
      <c r="E194" t="s">
        <v>100</v>
      </c>
      <c r="F194" s="19" t="str">
        <f>IFERROR(VLOOKUP(D194,'Tabelas auxiliares'!$A$3:$B$63,2,FALSE),"")</f>
        <v>PU - PREFEITURA UNIVERSITÁRIA</v>
      </c>
      <c r="G194" s="19" t="str">
        <f>IFERROR(VLOOKUP($B194,'Tabelas auxiliares'!$A$67:$C$104,2,FALSE),"")</f>
        <v>EQUIPAMENTOS - ÁREAS COMUNS</v>
      </c>
      <c r="H194" s="19" t="str">
        <f>IFERROR(VLOOKUP($B194,'Tabelas auxiliares'!$A$67:$C$104,3,FALSE),"")</f>
        <v>MOBILIÁRIO / LINHA BRANCA / QUADROS DE AVISO / DISPLAYS / VENTILADORES / BEBEDOUROS / EQUIPAMENTO DE SOM / PROJETORES / CORTINAS E PERSIANAS/DRONER</v>
      </c>
      <c r="I194" t="s">
        <v>6646</v>
      </c>
      <c r="J194" t="s">
        <v>2860</v>
      </c>
      <c r="K194" t="s">
        <v>7310</v>
      </c>
      <c r="L194" t="s">
        <v>7308</v>
      </c>
      <c r="M194" t="s">
        <v>7311</v>
      </c>
      <c r="N194" t="s">
        <v>675</v>
      </c>
      <c r="O194" t="s">
        <v>629</v>
      </c>
      <c r="P194" t="s">
        <v>676</v>
      </c>
      <c r="Q194" t="s">
        <v>621</v>
      </c>
      <c r="R194" t="s">
        <v>622</v>
      </c>
      <c r="S194" t="s">
        <v>1038</v>
      </c>
      <c r="T194" t="s">
        <v>145</v>
      </c>
      <c r="U194" t="s">
        <v>677</v>
      </c>
      <c r="V194" t="s">
        <v>1775</v>
      </c>
      <c r="W194" t="s">
        <v>1776</v>
      </c>
      <c r="X194" t="s">
        <v>7312</v>
      </c>
      <c r="Y194" s="19" t="str">
        <f t="shared" si="2"/>
        <v>4</v>
      </c>
      <c r="Z194" s="19" t="str">
        <f>IF(T194="","",IF(AND(T194&lt;&gt;'Tabelas auxiliares'!$B$241,T194&lt;&gt;'Tabelas auxiliares'!$B$242),"FOLHA DE PESSOAL",IF(Y194='Tabelas auxiliares'!$A$242,"CUSTEIO",IF(Y194='Tabelas auxiliares'!$A$241,"INVESTIMENTO","ERRO - VERIFICAR"))))</f>
        <v>INVESTIMENTO</v>
      </c>
      <c r="AA194" s="12">
        <v>100800</v>
      </c>
      <c r="AE194" s="12">
        <v>100800</v>
      </c>
    </row>
    <row r="195" spans="1:31" x14ac:dyDescent="0.35">
      <c r="A195" t="s">
        <v>614</v>
      </c>
      <c r="B195" s="36" t="s">
        <v>218</v>
      </c>
      <c r="C195" s="36" t="s">
        <v>615</v>
      </c>
      <c r="D195" t="s">
        <v>28</v>
      </c>
      <c r="E195" t="s">
        <v>100</v>
      </c>
      <c r="F195" s="19" t="str">
        <f>IFERROR(VLOOKUP(D195,'Tabelas auxiliares'!$A$3:$B$63,2,FALSE),"")</f>
        <v>PU - PREFEITURA UNIVERSITÁRIA</v>
      </c>
      <c r="G195" s="19" t="str">
        <f>IFERROR(VLOOKUP($B195,'Tabelas auxiliares'!$A$67:$C$104,2,FALSE),"")</f>
        <v>EQUIPAMENTOS - ÁREAS COMUNS</v>
      </c>
      <c r="H195" s="19" t="str">
        <f>IFERROR(VLOOKUP($B195,'Tabelas auxiliares'!$A$67:$C$104,3,FALSE),"")</f>
        <v>MOBILIÁRIO / LINHA BRANCA / QUADROS DE AVISO / DISPLAYS / VENTILADORES / BEBEDOUROS / EQUIPAMENTO DE SOM / PROJETORES / CORTINAS E PERSIANAS/DRONER</v>
      </c>
      <c r="I195" t="s">
        <v>6646</v>
      </c>
      <c r="J195" t="s">
        <v>2860</v>
      </c>
      <c r="K195" t="s">
        <v>7313</v>
      </c>
      <c r="L195" t="s">
        <v>7308</v>
      </c>
      <c r="M195" t="s">
        <v>7311</v>
      </c>
      <c r="N195" t="s">
        <v>675</v>
      </c>
      <c r="O195" t="s">
        <v>629</v>
      </c>
      <c r="P195" t="s">
        <v>676</v>
      </c>
      <c r="Q195" t="s">
        <v>621</v>
      </c>
      <c r="R195" t="s">
        <v>622</v>
      </c>
      <c r="S195" t="s">
        <v>623</v>
      </c>
      <c r="T195" t="s">
        <v>145</v>
      </c>
      <c r="U195" t="s">
        <v>677</v>
      </c>
      <c r="V195" t="s">
        <v>1775</v>
      </c>
      <c r="W195" t="s">
        <v>1776</v>
      </c>
      <c r="X195" t="s">
        <v>7314</v>
      </c>
      <c r="Y195" s="19" t="str">
        <f t="shared" si="2"/>
        <v>4</v>
      </c>
      <c r="Z195" s="19" t="str">
        <f>IF(T195="","",IF(AND(T195&lt;&gt;'Tabelas auxiliares'!$B$241,T195&lt;&gt;'Tabelas auxiliares'!$B$242),"FOLHA DE PESSOAL",IF(Y195='Tabelas auxiliares'!$A$242,"CUSTEIO",IF(Y195='Tabelas auxiliares'!$A$241,"INVESTIMENTO","ERRO - VERIFICAR"))))</f>
        <v>INVESTIMENTO</v>
      </c>
      <c r="AA195" s="12">
        <v>7200</v>
      </c>
      <c r="AE195" s="12">
        <v>7200</v>
      </c>
    </row>
    <row r="196" spans="1:31" x14ac:dyDescent="0.35">
      <c r="A196" t="s">
        <v>614</v>
      </c>
      <c r="B196" s="36" t="s">
        <v>218</v>
      </c>
      <c r="C196" s="36" t="s">
        <v>615</v>
      </c>
      <c r="D196" t="s">
        <v>28</v>
      </c>
      <c r="E196" t="s">
        <v>100</v>
      </c>
      <c r="F196" s="19" t="str">
        <f>IFERROR(VLOOKUP(D196,'Tabelas auxiliares'!$A$3:$B$63,2,FALSE),"")</f>
        <v>PU - PREFEITURA UNIVERSITÁRIA</v>
      </c>
      <c r="G196" s="19" t="str">
        <f>IFERROR(VLOOKUP($B196,'Tabelas auxiliares'!$A$67:$C$104,2,FALSE),"")</f>
        <v>EQUIPAMENTOS - ÁREAS COMUNS</v>
      </c>
      <c r="H196" s="19" t="str">
        <f>IFERROR(VLOOKUP($B196,'Tabelas auxiliares'!$A$67:$C$104,3,FALSE),"")</f>
        <v>MOBILIÁRIO / LINHA BRANCA / QUADROS DE AVISO / DISPLAYS / VENTILADORES / BEBEDOUROS / EQUIPAMENTO DE SOM / PROJETORES / CORTINAS E PERSIANAS/DRONER</v>
      </c>
      <c r="I196" t="s">
        <v>6635</v>
      </c>
      <c r="J196" t="s">
        <v>7315</v>
      </c>
      <c r="K196" t="s">
        <v>7316</v>
      </c>
      <c r="L196" t="s">
        <v>7317</v>
      </c>
      <c r="M196" t="s">
        <v>7318</v>
      </c>
      <c r="N196" t="s">
        <v>675</v>
      </c>
      <c r="O196" t="s">
        <v>629</v>
      </c>
      <c r="P196" t="s">
        <v>676</v>
      </c>
      <c r="Q196" t="s">
        <v>621</v>
      </c>
      <c r="R196" t="s">
        <v>622</v>
      </c>
      <c r="S196" t="s">
        <v>623</v>
      </c>
      <c r="T196" t="s">
        <v>145</v>
      </c>
      <c r="U196" t="s">
        <v>677</v>
      </c>
      <c r="V196" t="s">
        <v>2015</v>
      </c>
      <c r="W196" t="s">
        <v>2016</v>
      </c>
      <c r="X196" t="s">
        <v>7319</v>
      </c>
      <c r="Y196" s="19" t="str">
        <f t="shared" ref="Y196:Y259" si="3">LEFT(V196,1)</f>
        <v>4</v>
      </c>
      <c r="Z196" s="19" t="str">
        <f>IF(T196="","",IF(AND(T196&lt;&gt;'Tabelas auxiliares'!$B$241,T196&lt;&gt;'Tabelas auxiliares'!$B$242),"FOLHA DE PESSOAL",IF(Y196='Tabelas auxiliares'!$A$242,"CUSTEIO",IF(Y196='Tabelas auxiliares'!$A$241,"INVESTIMENTO","ERRO - VERIFICAR"))))</f>
        <v>INVESTIMENTO</v>
      </c>
      <c r="AA196" s="12">
        <v>427000</v>
      </c>
      <c r="AE196" s="12">
        <v>427000</v>
      </c>
    </row>
    <row r="197" spans="1:31" x14ac:dyDescent="0.35">
      <c r="A197" t="s">
        <v>614</v>
      </c>
      <c r="B197" s="36" t="s">
        <v>218</v>
      </c>
      <c r="C197" s="36" t="s">
        <v>615</v>
      </c>
      <c r="D197" t="s">
        <v>131</v>
      </c>
      <c r="E197" t="s">
        <v>100</v>
      </c>
      <c r="F197" s="19" t="str">
        <f>IFERROR(VLOOKUP(D197,'Tabelas auxiliares'!$A$3:$B$63,2,FALSE),"")</f>
        <v>PU - MOBILIÁRIOS * D.U.C</v>
      </c>
      <c r="G197" s="19" t="str">
        <f>IFERROR(VLOOKUP($B197,'Tabelas auxiliares'!$A$67:$C$104,2,FALSE),"")</f>
        <v>EQUIPAMENTOS - ÁREAS COMUNS</v>
      </c>
      <c r="H197" s="19" t="str">
        <f>IFERROR(VLOOKUP($B197,'Tabelas auxiliares'!$A$67:$C$104,3,FALSE),"")</f>
        <v>MOBILIÁRIO / LINHA BRANCA / QUADROS DE AVISO / DISPLAYS / VENTILADORES / BEBEDOUROS / EQUIPAMENTO DE SOM / PROJETORES / CORTINAS E PERSIANAS/DRONER</v>
      </c>
      <c r="I197" t="s">
        <v>6832</v>
      </c>
      <c r="J197" t="s">
        <v>7320</v>
      </c>
      <c r="K197" t="s">
        <v>7321</v>
      </c>
      <c r="L197" t="s">
        <v>7322</v>
      </c>
      <c r="M197" t="s">
        <v>7323</v>
      </c>
      <c r="N197" t="s">
        <v>675</v>
      </c>
      <c r="O197" t="s">
        <v>629</v>
      </c>
      <c r="P197" t="s">
        <v>676</v>
      </c>
      <c r="Q197" t="s">
        <v>621</v>
      </c>
      <c r="R197" t="s">
        <v>622</v>
      </c>
      <c r="S197" t="s">
        <v>1038</v>
      </c>
      <c r="T197" t="s">
        <v>145</v>
      </c>
      <c r="U197" t="s">
        <v>677</v>
      </c>
      <c r="V197" t="s">
        <v>1775</v>
      </c>
      <c r="W197" t="s">
        <v>1776</v>
      </c>
      <c r="X197" t="s">
        <v>7324</v>
      </c>
      <c r="Y197" s="19" t="str">
        <f t="shared" si="3"/>
        <v>4</v>
      </c>
      <c r="Z197" s="19" t="str">
        <f>IF(T197="","",IF(AND(T197&lt;&gt;'Tabelas auxiliares'!$B$241,T197&lt;&gt;'Tabelas auxiliares'!$B$242),"FOLHA DE PESSOAL",IF(Y197='Tabelas auxiliares'!$A$242,"CUSTEIO",IF(Y197='Tabelas auxiliares'!$A$241,"INVESTIMENTO","ERRO - VERIFICAR"))))</f>
        <v>INVESTIMENTO</v>
      </c>
      <c r="AA197" s="12">
        <v>52160</v>
      </c>
      <c r="AE197" s="12">
        <v>52160</v>
      </c>
    </row>
    <row r="198" spans="1:31" x14ac:dyDescent="0.35">
      <c r="A198" t="s">
        <v>614</v>
      </c>
      <c r="B198" s="36" t="s">
        <v>218</v>
      </c>
      <c r="C198" s="36" t="s">
        <v>615</v>
      </c>
      <c r="D198" t="s">
        <v>131</v>
      </c>
      <c r="E198" t="s">
        <v>100</v>
      </c>
      <c r="F198" s="19" t="str">
        <f>IFERROR(VLOOKUP(D198,'Tabelas auxiliares'!$A$3:$B$63,2,FALSE),"")</f>
        <v>PU - MOBILIÁRIOS * D.U.C</v>
      </c>
      <c r="G198" s="19" t="str">
        <f>IFERROR(VLOOKUP($B198,'Tabelas auxiliares'!$A$67:$C$104,2,FALSE),"")</f>
        <v>EQUIPAMENTOS - ÁREAS COMUNS</v>
      </c>
      <c r="H198" s="19" t="str">
        <f>IFERROR(VLOOKUP($B198,'Tabelas auxiliares'!$A$67:$C$104,3,FALSE),"")</f>
        <v>MOBILIÁRIO / LINHA BRANCA / QUADROS DE AVISO / DISPLAYS / VENTILADORES / BEBEDOUROS / EQUIPAMENTO DE SOM / PROJETORES / CORTINAS E PERSIANAS/DRONER</v>
      </c>
      <c r="I198" t="s">
        <v>6832</v>
      </c>
      <c r="J198" t="s">
        <v>7320</v>
      </c>
      <c r="K198" t="s">
        <v>7325</v>
      </c>
      <c r="L198" t="s">
        <v>7322</v>
      </c>
      <c r="M198" t="s">
        <v>7326</v>
      </c>
      <c r="N198" t="s">
        <v>675</v>
      </c>
      <c r="O198" t="s">
        <v>629</v>
      </c>
      <c r="P198" t="s">
        <v>676</v>
      </c>
      <c r="Q198" t="s">
        <v>621</v>
      </c>
      <c r="R198" t="s">
        <v>622</v>
      </c>
      <c r="S198" t="s">
        <v>623</v>
      </c>
      <c r="T198" t="s">
        <v>145</v>
      </c>
      <c r="U198" t="s">
        <v>677</v>
      </c>
      <c r="V198" t="s">
        <v>2995</v>
      </c>
      <c r="W198" t="s">
        <v>2996</v>
      </c>
      <c r="X198" t="s">
        <v>7327</v>
      </c>
      <c r="Y198" s="19" t="str">
        <f t="shared" si="3"/>
        <v>4</v>
      </c>
      <c r="Z198" s="19" t="str">
        <f>IF(T198="","",IF(AND(T198&lt;&gt;'Tabelas auxiliares'!$B$241,T198&lt;&gt;'Tabelas auxiliares'!$B$242),"FOLHA DE PESSOAL",IF(Y198='Tabelas auxiliares'!$A$242,"CUSTEIO",IF(Y198='Tabelas auxiliares'!$A$241,"INVESTIMENTO","ERRO - VERIFICAR"))))</f>
        <v>INVESTIMENTO</v>
      </c>
      <c r="AA198" s="12">
        <v>4500</v>
      </c>
      <c r="AE198" s="12">
        <v>4500</v>
      </c>
    </row>
    <row r="199" spans="1:31" x14ac:dyDescent="0.35">
      <c r="A199" t="s">
        <v>614</v>
      </c>
      <c r="B199" s="36" t="s">
        <v>218</v>
      </c>
      <c r="C199" s="36" t="s">
        <v>615</v>
      </c>
      <c r="D199" t="s">
        <v>38</v>
      </c>
      <c r="E199" t="s">
        <v>100</v>
      </c>
      <c r="F199" s="19" t="str">
        <f>IFERROR(VLOOKUP(D199,'Tabelas auxiliares'!$A$3:$B$63,2,FALSE),"")</f>
        <v>CMCC - CENTRO DE MATEMÁTICA, COMPUTAÇÃO E COGNIÇÃO</v>
      </c>
      <c r="G199" s="19" t="str">
        <f>IFERROR(VLOOKUP($B199,'Tabelas auxiliares'!$A$67:$C$104,2,FALSE),"")</f>
        <v>EQUIPAMENTOS - ÁREAS COMUNS</v>
      </c>
      <c r="H199" s="19" t="str">
        <f>IFERROR(VLOOKUP($B199,'Tabelas auxiliares'!$A$67:$C$104,3,FALSE),"")</f>
        <v>MOBILIÁRIO / LINHA BRANCA / QUADROS DE AVISO / DISPLAYS / VENTILADORES / BEBEDOUROS / EQUIPAMENTO DE SOM / PROJETORES / CORTINAS E PERSIANAS/DRONER</v>
      </c>
      <c r="I199" t="s">
        <v>7147</v>
      </c>
      <c r="J199" t="s">
        <v>7328</v>
      </c>
      <c r="K199" t="s">
        <v>7329</v>
      </c>
      <c r="L199" t="s">
        <v>7330</v>
      </c>
      <c r="M199" t="s">
        <v>7331</v>
      </c>
      <c r="N199" t="s">
        <v>675</v>
      </c>
      <c r="O199" t="s">
        <v>629</v>
      </c>
      <c r="P199" t="s">
        <v>676</v>
      </c>
      <c r="Q199" t="s">
        <v>621</v>
      </c>
      <c r="R199" t="s">
        <v>622</v>
      </c>
      <c r="S199" t="s">
        <v>623</v>
      </c>
      <c r="T199" t="s">
        <v>145</v>
      </c>
      <c r="U199" t="s">
        <v>677</v>
      </c>
      <c r="V199" t="s">
        <v>2976</v>
      </c>
      <c r="W199" t="s">
        <v>2977</v>
      </c>
      <c r="X199" t="s">
        <v>7332</v>
      </c>
      <c r="Y199" s="19" t="str">
        <f t="shared" si="3"/>
        <v>4</v>
      </c>
      <c r="Z199" s="19" t="str">
        <f>IF(T199="","",IF(AND(T199&lt;&gt;'Tabelas auxiliares'!$B$241,T199&lt;&gt;'Tabelas auxiliares'!$B$242),"FOLHA DE PESSOAL",IF(Y199='Tabelas auxiliares'!$A$242,"CUSTEIO",IF(Y199='Tabelas auxiliares'!$A$241,"INVESTIMENTO","ERRO - VERIFICAR"))))</f>
        <v>INVESTIMENTO</v>
      </c>
      <c r="AA199" s="12">
        <v>9951.99</v>
      </c>
      <c r="AE199" s="12">
        <v>9951.99</v>
      </c>
    </row>
    <row r="200" spans="1:31" x14ac:dyDescent="0.35">
      <c r="A200" t="s">
        <v>614</v>
      </c>
      <c r="B200" s="36" t="s">
        <v>218</v>
      </c>
      <c r="C200" s="36" t="s">
        <v>704</v>
      </c>
      <c r="D200" t="s">
        <v>159</v>
      </c>
      <c r="E200" t="s">
        <v>100</v>
      </c>
      <c r="F200" s="19" t="str">
        <f>IFERROR(VLOOKUP(D200,'Tabelas auxiliares'!$A$3:$B$63,2,FALSE),"")</f>
        <v>SPO - OBRAS SANTO ANDRÉ</v>
      </c>
      <c r="G200" s="19" t="str">
        <f>IFERROR(VLOOKUP($B200,'Tabelas auxiliares'!$A$67:$C$104,2,FALSE),"")</f>
        <v>EQUIPAMENTOS - ÁREAS COMUNS</v>
      </c>
      <c r="H200" s="19" t="str">
        <f>IFERROR(VLOOKUP($B200,'Tabelas auxiliares'!$A$67:$C$104,3,FALSE),"")</f>
        <v>MOBILIÁRIO / LINHA BRANCA / QUADROS DE AVISO / DISPLAYS / VENTILADORES / BEBEDOUROS / EQUIPAMENTO DE SOM / PROJETORES / CORTINAS E PERSIANAS/DRONER</v>
      </c>
      <c r="I200" t="s">
        <v>6635</v>
      </c>
      <c r="J200" t="s">
        <v>2935</v>
      </c>
      <c r="K200" t="s">
        <v>7333</v>
      </c>
      <c r="L200" t="s">
        <v>2941</v>
      </c>
      <c r="M200" t="s">
        <v>2938</v>
      </c>
      <c r="N200" t="s">
        <v>1782</v>
      </c>
      <c r="O200" t="s">
        <v>629</v>
      </c>
      <c r="P200" t="s">
        <v>1783</v>
      </c>
      <c r="Q200" t="s">
        <v>621</v>
      </c>
      <c r="R200" t="s">
        <v>622</v>
      </c>
      <c r="S200" t="s">
        <v>623</v>
      </c>
      <c r="T200" t="s">
        <v>145</v>
      </c>
      <c r="U200" t="s">
        <v>1784</v>
      </c>
      <c r="V200" t="s">
        <v>2015</v>
      </c>
      <c r="W200" t="s">
        <v>2016</v>
      </c>
      <c r="X200" t="s">
        <v>7334</v>
      </c>
      <c r="Y200" s="19" t="str">
        <f t="shared" si="3"/>
        <v>4</v>
      </c>
      <c r="Z200" s="19" t="str">
        <f>IF(T200="","",IF(AND(T200&lt;&gt;'Tabelas auxiliares'!$B$241,T200&lt;&gt;'Tabelas auxiliares'!$B$242),"FOLHA DE PESSOAL",IF(Y200='Tabelas auxiliares'!$A$242,"CUSTEIO",IF(Y200='Tabelas auxiliares'!$A$241,"INVESTIMENTO","ERRO - VERIFICAR"))))</f>
        <v>INVESTIMENTO</v>
      </c>
      <c r="AA200" s="12">
        <v>194931.93</v>
      </c>
      <c r="AC200" s="12">
        <v>31914.59</v>
      </c>
      <c r="AE200" s="12">
        <v>163017.34</v>
      </c>
    </row>
    <row r="201" spans="1:31" x14ac:dyDescent="0.35">
      <c r="A201" t="s">
        <v>614</v>
      </c>
      <c r="B201" s="36" t="s">
        <v>220</v>
      </c>
      <c r="C201" s="36" t="s">
        <v>615</v>
      </c>
      <c r="D201" t="s">
        <v>8</v>
      </c>
      <c r="E201" t="s">
        <v>100</v>
      </c>
      <c r="F201" s="19" t="str">
        <f>IFERROR(VLOOKUP(D201,'Tabelas auxiliares'!$A$3:$B$63,2,FALSE),"")</f>
        <v>PROPES - PRÓ-REITORIA DE PESQUISA / CEM</v>
      </c>
      <c r="G201" s="19" t="str">
        <f>IFERROR(VLOOKUP($B201,'Tabelas auxiliares'!$A$67:$C$104,2,FALSE),"")</f>
        <v>EQUIPAMENTOS LABORATÓRIOS</v>
      </c>
      <c r="H201" s="19" t="str">
        <f>IFERROR(VLOOKUP($B201,'Tabelas auxiliares'!$A$67:$C$104,3,FALSE),"")</f>
        <v>AQUISICAO POR IMPORTACAO / EQUIPAMENTOS NOVOS / MANUTENÇÃO DE EQUIPAMENTOS LABORATORIAIS</v>
      </c>
      <c r="I201" t="s">
        <v>7335</v>
      </c>
      <c r="J201" t="s">
        <v>7336</v>
      </c>
      <c r="K201" t="s">
        <v>7337</v>
      </c>
      <c r="L201" t="s">
        <v>7338</v>
      </c>
      <c r="M201" t="s">
        <v>7339</v>
      </c>
      <c r="N201" t="s">
        <v>675</v>
      </c>
      <c r="O201" t="s">
        <v>629</v>
      </c>
      <c r="P201" t="s">
        <v>676</v>
      </c>
      <c r="Q201" t="s">
        <v>621</v>
      </c>
      <c r="R201" t="s">
        <v>622</v>
      </c>
      <c r="S201" t="s">
        <v>1038</v>
      </c>
      <c r="T201" t="s">
        <v>145</v>
      </c>
      <c r="U201" t="s">
        <v>677</v>
      </c>
      <c r="V201" t="s">
        <v>1748</v>
      </c>
      <c r="W201" t="s">
        <v>1749</v>
      </c>
      <c r="X201" t="s">
        <v>7340</v>
      </c>
      <c r="Y201" s="19" t="str">
        <f t="shared" si="3"/>
        <v>4</v>
      </c>
      <c r="Z201" s="19" t="str">
        <f>IF(T201="","",IF(AND(T201&lt;&gt;'Tabelas auxiliares'!$B$241,T201&lt;&gt;'Tabelas auxiliares'!$B$242),"FOLHA DE PESSOAL",IF(Y201='Tabelas auxiliares'!$A$242,"CUSTEIO",IF(Y201='Tabelas auxiliares'!$A$241,"INVESTIMENTO","ERRO - VERIFICAR"))))</f>
        <v>INVESTIMENTO</v>
      </c>
      <c r="AA201" s="12">
        <v>648.21</v>
      </c>
      <c r="AE201" s="12">
        <v>648.21</v>
      </c>
    </row>
    <row r="202" spans="1:31" x14ac:dyDescent="0.35">
      <c r="A202" t="s">
        <v>614</v>
      </c>
      <c r="B202" s="36" t="s">
        <v>220</v>
      </c>
      <c r="C202" s="36" t="s">
        <v>615</v>
      </c>
      <c r="D202" t="s">
        <v>8</v>
      </c>
      <c r="E202" t="s">
        <v>100</v>
      </c>
      <c r="F202" s="19" t="str">
        <f>IFERROR(VLOOKUP(D202,'Tabelas auxiliares'!$A$3:$B$63,2,FALSE),"")</f>
        <v>PROPES - PRÓ-REITORIA DE PESQUISA / CEM</v>
      </c>
      <c r="G202" s="19" t="str">
        <f>IFERROR(VLOOKUP($B202,'Tabelas auxiliares'!$A$67:$C$104,2,FALSE),"")</f>
        <v>EQUIPAMENTOS LABORATÓRIOS</v>
      </c>
      <c r="H202" s="19" t="str">
        <f>IFERROR(VLOOKUP($B202,'Tabelas auxiliares'!$A$67:$C$104,3,FALSE),"")</f>
        <v>AQUISICAO POR IMPORTACAO / EQUIPAMENTOS NOVOS / MANUTENÇÃO DE EQUIPAMENTOS LABORATORIAIS</v>
      </c>
      <c r="I202" t="s">
        <v>7341</v>
      </c>
      <c r="J202" t="s">
        <v>7342</v>
      </c>
      <c r="K202" t="s">
        <v>7343</v>
      </c>
      <c r="L202" t="s">
        <v>7344</v>
      </c>
      <c r="M202" t="s">
        <v>2946</v>
      </c>
      <c r="N202" t="s">
        <v>675</v>
      </c>
      <c r="O202" t="s">
        <v>629</v>
      </c>
      <c r="P202" t="s">
        <v>676</v>
      </c>
      <c r="Q202" t="s">
        <v>621</v>
      </c>
      <c r="R202" t="s">
        <v>622</v>
      </c>
      <c r="S202" t="s">
        <v>1038</v>
      </c>
      <c r="T202" t="s">
        <v>145</v>
      </c>
      <c r="U202" t="s">
        <v>677</v>
      </c>
      <c r="V202" t="s">
        <v>1748</v>
      </c>
      <c r="W202" t="s">
        <v>1749</v>
      </c>
      <c r="X202" t="s">
        <v>7345</v>
      </c>
      <c r="Y202" s="19" t="str">
        <f t="shared" si="3"/>
        <v>4</v>
      </c>
      <c r="Z202" s="19" t="str">
        <f>IF(T202="","",IF(AND(T202&lt;&gt;'Tabelas auxiliares'!$B$241,T202&lt;&gt;'Tabelas auxiliares'!$B$242),"FOLHA DE PESSOAL",IF(Y202='Tabelas auxiliares'!$A$242,"CUSTEIO",IF(Y202='Tabelas auxiliares'!$A$241,"INVESTIMENTO","ERRO - VERIFICAR"))))</f>
        <v>INVESTIMENTO</v>
      </c>
      <c r="AA202" s="12">
        <v>9274.8700000000008</v>
      </c>
      <c r="AE202" s="12">
        <v>9274.8700000000008</v>
      </c>
    </row>
    <row r="203" spans="1:31" x14ac:dyDescent="0.35">
      <c r="A203" t="s">
        <v>614</v>
      </c>
      <c r="B203" s="36" t="s">
        <v>220</v>
      </c>
      <c r="C203" s="36" t="s">
        <v>615</v>
      </c>
      <c r="D203" t="s">
        <v>28</v>
      </c>
      <c r="E203" t="s">
        <v>100</v>
      </c>
      <c r="F203" s="19" t="str">
        <f>IFERROR(VLOOKUP(D203,'Tabelas auxiliares'!$A$3:$B$63,2,FALSE),"")</f>
        <v>PU - PREFEITURA UNIVERSITÁRIA</v>
      </c>
      <c r="G203" s="19" t="str">
        <f>IFERROR(VLOOKUP($B203,'Tabelas auxiliares'!$A$67:$C$104,2,FALSE),"")</f>
        <v>EQUIPAMENTOS LABORATÓRIOS</v>
      </c>
      <c r="H203" s="19" t="str">
        <f>IFERROR(VLOOKUP($B203,'Tabelas auxiliares'!$A$67:$C$104,3,FALSE),"")</f>
        <v>AQUISICAO POR IMPORTACAO / EQUIPAMENTOS NOVOS / MANUTENÇÃO DE EQUIPAMENTOS LABORATORIAIS</v>
      </c>
      <c r="I203" t="s">
        <v>6738</v>
      </c>
      <c r="J203" t="s">
        <v>2845</v>
      </c>
      <c r="K203" t="s">
        <v>7346</v>
      </c>
      <c r="L203" t="s">
        <v>2847</v>
      </c>
      <c r="M203" t="s">
        <v>2848</v>
      </c>
      <c r="N203" t="s">
        <v>628</v>
      </c>
      <c r="O203" t="s">
        <v>629</v>
      </c>
      <c r="P203" t="s">
        <v>630</v>
      </c>
      <c r="Q203" t="s">
        <v>621</v>
      </c>
      <c r="R203" t="s">
        <v>622</v>
      </c>
      <c r="S203" t="s">
        <v>7347</v>
      </c>
      <c r="T203" t="s">
        <v>145</v>
      </c>
      <c r="U203" t="s">
        <v>645</v>
      </c>
      <c r="V203" t="s">
        <v>1775</v>
      </c>
      <c r="W203" t="s">
        <v>1776</v>
      </c>
      <c r="X203" t="s">
        <v>7348</v>
      </c>
      <c r="Y203" s="19" t="str">
        <f t="shared" si="3"/>
        <v>4</v>
      </c>
      <c r="Z203" s="19" t="str">
        <f>IF(T203="","",IF(AND(T203&lt;&gt;'Tabelas auxiliares'!$B$241,T203&lt;&gt;'Tabelas auxiliares'!$B$242),"FOLHA DE PESSOAL",IF(Y203='Tabelas auxiliares'!$A$242,"CUSTEIO",IF(Y203='Tabelas auxiliares'!$A$241,"INVESTIMENTO","ERRO - VERIFICAR"))))</f>
        <v>INVESTIMENTO</v>
      </c>
      <c r="AA203" s="12">
        <v>44000</v>
      </c>
      <c r="AE203" s="12">
        <v>44000</v>
      </c>
    </row>
    <row r="204" spans="1:31" x14ac:dyDescent="0.35">
      <c r="A204" t="s">
        <v>614</v>
      </c>
      <c r="B204" s="36" t="s">
        <v>220</v>
      </c>
      <c r="C204" s="36" t="s">
        <v>615</v>
      </c>
      <c r="D204" t="s">
        <v>28</v>
      </c>
      <c r="E204" t="s">
        <v>100</v>
      </c>
      <c r="F204" s="19" t="str">
        <f>IFERROR(VLOOKUP(D204,'Tabelas auxiliares'!$A$3:$B$63,2,FALSE),"")</f>
        <v>PU - PREFEITURA UNIVERSITÁRIA</v>
      </c>
      <c r="G204" s="19" t="str">
        <f>IFERROR(VLOOKUP($B204,'Tabelas auxiliares'!$A$67:$C$104,2,FALSE),"")</f>
        <v>EQUIPAMENTOS LABORATÓRIOS</v>
      </c>
      <c r="H204" s="19" t="str">
        <f>IFERROR(VLOOKUP($B204,'Tabelas auxiliares'!$A$67:$C$104,3,FALSE),"")</f>
        <v>AQUISICAO POR IMPORTACAO / EQUIPAMENTOS NOVOS / MANUTENÇÃO DE EQUIPAMENTOS LABORATORIAIS</v>
      </c>
      <c r="I204" t="s">
        <v>6738</v>
      </c>
      <c r="J204" t="s">
        <v>2845</v>
      </c>
      <c r="K204" t="s">
        <v>7349</v>
      </c>
      <c r="L204" t="s">
        <v>2847</v>
      </c>
      <c r="M204" t="s">
        <v>2851</v>
      </c>
      <c r="N204" t="s">
        <v>675</v>
      </c>
      <c r="O204" t="s">
        <v>629</v>
      </c>
      <c r="P204" t="s">
        <v>676</v>
      </c>
      <c r="Q204" t="s">
        <v>621</v>
      </c>
      <c r="R204" t="s">
        <v>622</v>
      </c>
      <c r="S204" t="s">
        <v>1038</v>
      </c>
      <c r="T204" t="s">
        <v>145</v>
      </c>
      <c r="U204" t="s">
        <v>677</v>
      </c>
      <c r="V204" t="s">
        <v>1775</v>
      </c>
      <c r="W204" t="s">
        <v>1776</v>
      </c>
      <c r="X204" t="s">
        <v>7350</v>
      </c>
      <c r="Y204" s="19" t="str">
        <f t="shared" si="3"/>
        <v>4</v>
      </c>
      <c r="Z204" s="19" t="str">
        <f>IF(T204="","",IF(AND(T204&lt;&gt;'Tabelas auxiliares'!$B$241,T204&lt;&gt;'Tabelas auxiliares'!$B$242),"FOLHA DE PESSOAL",IF(Y204='Tabelas auxiliares'!$A$242,"CUSTEIO",IF(Y204='Tabelas auxiliares'!$A$241,"INVESTIMENTO","ERRO - VERIFICAR"))))</f>
        <v>INVESTIMENTO</v>
      </c>
      <c r="AA204" s="12">
        <v>4101.99</v>
      </c>
      <c r="AE204" s="12">
        <v>4101.99</v>
      </c>
    </row>
    <row r="205" spans="1:31" x14ac:dyDescent="0.35">
      <c r="A205" t="s">
        <v>614</v>
      </c>
      <c r="B205" s="36" t="s">
        <v>220</v>
      </c>
      <c r="C205" s="36" t="s">
        <v>615</v>
      </c>
      <c r="D205" t="s">
        <v>28</v>
      </c>
      <c r="E205" t="s">
        <v>100</v>
      </c>
      <c r="F205" s="19" t="str">
        <f>IFERROR(VLOOKUP(D205,'Tabelas auxiliares'!$A$3:$B$63,2,FALSE),"")</f>
        <v>PU - PREFEITURA UNIVERSITÁRIA</v>
      </c>
      <c r="G205" s="19" t="str">
        <f>IFERROR(VLOOKUP($B205,'Tabelas auxiliares'!$A$67:$C$104,2,FALSE),"")</f>
        <v>EQUIPAMENTOS LABORATÓRIOS</v>
      </c>
      <c r="H205" s="19" t="str">
        <f>IFERROR(VLOOKUP($B205,'Tabelas auxiliares'!$A$67:$C$104,3,FALSE),"")</f>
        <v>AQUISICAO POR IMPORTACAO / EQUIPAMENTOS NOVOS / MANUTENÇÃO DE EQUIPAMENTOS LABORATORIAIS</v>
      </c>
      <c r="I205" t="s">
        <v>6738</v>
      </c>
      <c r="J205" t="s">
        <v>2845</v>
      </c>
      <c r="K205" t="s">
        <v>7351</v>
      </c>
      <c r="L205" t="s">
        <v>2847</v>
      </c>
      <c r="M205" t="s">
        <v>2851</v>
      </c>
      <c r="N205" t="s">
        <v>628</v>
      </c>
      <c r="O205" t="s">
        <v>629</v>
      </c>
      <c r="P205" t="s">
        <v>630</v>
      </c>
      <c r="Q205" t="s">
        <v>621</v>
      </c>
      <c r="R205" t="s">
        <v>622</v>
      </c>
      <c r="S205" t="s">
        <v>7347</v>
      </c>
      <c r="T205" t="s">
        <v>145</v>
      </c>
      <c r="U205" t="s">
        <v>645</v>
      </c>
      <c r="V205" t="s">
        <v>1775</v>
      </c>
      <c r="W205" t="s">
        <v>1776</v>
      </c>
      <c r="X205" t="s">
        <v>7352</v>
      </c>
      <c r="Y205" s="19" t="str">
        <f t="shared" si="3"/>
        <v>4</v>
      </c>
      <c r="Z205" s="19" t="str">
        <f>IF(T205="","",IF(AND(T205&lt;&gt;'Tabelas auxiliares'!$B$241,T205&lt;&gt;'Tabelas auxiliares'!$B$242),"FOLHA DE PESSOAL",IF(Y205='Tabelas auxiliares'!$A$242,"CUSTEIO",IF(Y205='Tabelas auxiliares'!$A$241,"INVESTIMENTO","ERRO - VERIFICAR"))))</f>
        <v>INVESTIMENTO</v>
      </c>
      <c r="AA205" s="12">
        <v>369383</v>
      </c>
      <c r="AE205" s="12">
        <v>369383</v>
      </c>
    </row>
    <row r="206" spans="1:31" x14ac:dyDescent="0.35">
      <c r="A206" t="s">
        <v>614</v>
      </c>
      <c r="B206" s="36" t="s">
        <v>220</v>
      </c>
      <c r="C206" s="36" t="s">
        <v>615</v>
      </c>
      <c r="D206" t="s">
        <v>28</v>
      </c>
      <c r="E206" t="s">
        <v>100</v>
      </c>
      <c r="F206" s="19" t="str">
        <f>IFERROR(VLOOKUP(D206,'Tabelas auxiliares'!$A$3:$B$63,2,FALSE),"")</f>
        <v>PU - PREFEITURA UNIVERSITÁRIA</v>
      </c>
      <c r="G206" s="19" t="str">
        <f>IFERROR(VLOOKUP($B206,'Tabelas auxiliares'!$A$67:$C$104,2,FALSE),"")</f>
        <v>EQUIPAMENTOS LABORATÓRIOS</v>
      </c>
      <c r="H206" s="19" t="str">
        <f>IFERROR(VLOOKUP($B206,'Tabelas auxiliares'!$A$67:$C$104,3,FALSE),"")</f>
        <v>AQUISICAO POR IMPORTACAO / EQUIPAMENTOS NOVOS / MANUTENÇÃO DE EQUIPAMENTOS LABORATORIAIS</v>
      </c>
      <c r="I206" t="s">
        <v>6738</v>
      </c>
      <c r="J206" t="s">
        <v>2845</v>
      </c>
      <c r="K206" t="s">
        <v>7353</v>
      </c>
      <c r="L206" t="s">
        <v>2847</v>
      </c>
      <c r="M206" t="s">
        <v>2851</v>
      </c>
      <c r="N206" t="s">
        <v>628</v>
      </c>
      <c r="O206" t="s">
        <v>629</v>
      </c>
      <c r="P206" t="s">
        <v>630</v>
      </c>
      <c r="Q206" t="s">
        <v>621</v>
      </c>
      <c r="R206" t="s">
        <v>622</v>
      </c>
      <c r="S206" t="s">
        <v>623</v>
      </c>
      <c r="T206" t="s">
        <v>179</v>
      </c>
      <c r="U206" t="s">
        <v>7354</v>
      </c>
      <c r="V206" t="s">
        <v>1775</v>
      </c>
      <c r="W206" t="s">
        <v>1776</v>
      </c>
      <c r="X206" t="s">
        <v>7355</v>
      </c>
      <c r="Y206" s="19" t="str">
        <f t="shared" si="3"/>
        <v>4</v>
      </c>
      <c r="Z206" s="19" t="str">
        <f>IF(T206="","",IF(AND(T206&lt;&gt;'Tabelas auxiliares'!$B$241,T206&lt;&gt;'Tabelas auxiliares'!$B$242),"FOLHA DE PESSOAL",IF(Y206='Tabelas auxiliares'!$A$242,"CUSTEIO",IF(Y206='Tabelas auxiliares'!$A$241,"INVESTIMENTO","ERRO - VERIFICAR"))))</f>
        <v>INVESTIMENTO</v>
      </c>
      <c r="AA206" s="12">
        <v>55500</v>
      </c>
      <c r="AE206" s="12">
        <v>55500</v>
      </c>
    </row>
    <row r="207" spans="1:31" x14ac:dyDescent="0.35">
      <c r="A207" t="s">
        <v>614</v>
      </c>
      <c r="B207" s="36" t="s">
        <v>220</v>
      </c>
      <c r="C207" s="36" t="s">
        <v>615</v>
      </c>
      <c r="D207" t="s">
        <v>28</v>
      </c>
      <c r="E207" t="s">
        <v>100</v>
      </c>
      <c r="F207" s="19" t="str">
        <f>IFERROR(VLOOKUP(D207,'Tabelas auxiliares'!$A$3:$B$63,2,FALSE),"")</f>
        <v>PU - PREFEITURA UNIVERSITÁRIA</v>
      </c>
      <c r="G207" s="19" t="str">
        <f>IFERROR(VLOOKUP($B207,'Tabelas auxiliares'!$A$67:$C$104,2,FALSE),"")</f>
        <v>EQUIPAMENTOS LABORATÓRIOS</v>
      </c>
      <c r="H207" s="19" t="str">
        <f>IFERROR(VLOOKUP($B207,'Tabelas auxiliares'!$A$67:$C$104,3,FALSE),"")</f>
        <v>AQUISICAO POR IMPORTACAO / EQUIPAMENTOS NOVOS / MANUTENÇÃO DE EQUIPAMENTOS LABORATORIAIS</v>
      </c>
      <c r="I207" t="s">
        <v>6738</v>
      </c>
      <c r="J207" t="s">
        <v>2845</v>
      </c>
      <c r="K207" t="s">
        <v>7356</v>
      </c>
      <c r="L207" t="s">
        <v>2847</v>
      </c>
      <c r="M207" t="s">
        <v>2851</v>
      </c>
      <c r="N207" t="s">
        <v>628</v>
      </c>
      <c r="O207" t="s">
        <v>629</v>
      </c>
      <c r="P207" t="s">
        <v>630</v>
      </c>
      <c r="Q207" t="s">
        <v>621</v>
      </c>
      <c r="R207" t="s">
        <v>622</v>
      </c>
      <c r="S207" t="s">
        <v>623</v>
      </c>
      <c r="T207" t="s">
        <v>179</v>
      </c>
      <c r="U207" t="s">
        <v>7357</v>
      </c>
      <c r="V207" t="s">
        <v>1775</v>
      </c>
      <c r="W207" t="s">
        <v>1776</v>
      </c>
      <c r="X207" t="s">
        <v>7358</v>
      </c>
      <c r="Y207" s="19" t="str">
        <f t="shared" si="3"/>
        <v>4</v>
      </c>
      <c r="Z207" s="19" t="str">
        <f>IF(T207="","",IF(AND(T207&lt;&gt;'Tabelas auxiliares'!$B$241,T207&lt;&gt;'Tabelas auxiliares'!$B$242),"FOLHA DE PESSOAL",IF(Y207='Tabelas auxiliares'!$A$242,"CUSTEIO",IF(Y207='Tabelas auxiliares'!$A$241,"INVESTIMENTO","ERRO - VERIFICAR"))))</f>
        <v>INVESTIMENTO</v>
      </c>
      <c r="AA207" s="12">
        <v>26015.01</v>
      </c>
      <c r="AE207" s="12">
        <v>26015.01</v>
      </c>
    </row>
    <row r="208" spans="1:31" x14ac:dyDescent="0.35">
      <c r="A208" t="s">
        <v>614</v>
      </c>
      <c r="B208" s="36" t="s">
        <v>220</v>
      </c>
      <c r="C208" s="36" t="s">
        <v>615</v>
      </c>
      <c r="D208" t="s">
        <v>42</v>
      </c>
      <c r="E208" t="s">
        <v>100</v>
      </c>
      <c r="F208" s="19" t="str">
        <f>IFERROR(VLOOKUP(D208,'Tabelas auxiliares'!$A$3:$B$63,2,FALSE),"")</f>
        <v>CCNH - CENTRO DE CIÊNCIAS NATURAIS E HUMANAS</v>
      </c>
      <c r="G208" s="19" t="str">
        <f>IFERROR(VLOOKUP($B208,'Tabelas auxiliares'!$A$67:$C$104,2,FALSE),"")</f>
        <v>EQUIPAMENTOS LABORATÓRIOS</v>
      </c>
      <c r="H208" s="19" t="str">
        <f>IFERROR(VLOOKUP($B208,'Tabelas auxiliares'!$A$67:$C$104,3,FALSE),"")</f>
        <v>AQUISICAO POR IMPORTACAO / EQUIPAMENTOS NOVOS / MANUTENÇÃO DE EQUIPAMENTOS LABORATORIAIS</v>
      </c>
      <c r="I208" t="s">
        <v>6635</v>
      </c>
      <c r="J208" t="s">
        <v>7359</v>
      </c>
      <c r="K208" t="s">
        <v>7360</v>
      </c>
      <c r="L208" t="s">
        <v>7361</v>
      </c>
      <c r="M208" t="s">
        <v>7362</v>
      </c>
      <c r="N208" t="s">
        <v>675</v>
      </c>
      <c r="O208" t="s">
        <v>629</v>
      </c>
      <c r="P208" t="s">
        <v>676</v>
      </c>
      <c r="Q208" t="s">
        <v>621</v>
      </c>
      <c r="R208" t="s">
        <v>622</v>
      </c>
      <c r="S208" t="s">
        <v>1038</v>
      </c>
      <c r="T208" t="s">
        <v>145</v>
      </c>
      <c r="U208" t="s">
        <v>677</v>
      </c>
      <c r="V208" t="s">
        <v>1748</v>
      </c>
      <c r="W208" t="s">
        <v>1749</v>
      </c>
      <c r="X208" t="s">
        <v>7363</v>
      </c>
      <c r="Y208" s="19" t="str">
        <f t="shared" si="3"/>
        <v>4</v>
      </c>
      <c r="Z208" s="19" t="str">
        <f>IF(T208="","",IF(AND(T208&lt;&gt;'Tabelas auxiliares'!$B$241,T208&lt;&gt;'Tabelas auxiliares'!$B$242),"FOLHA DE PESSOAL",IF(Y208='Tabelas auxiliares'!$A$242,"CUSTEIO",IF(Y208='Tabelas auxiliares'!$A$241,"INVESTIMENTO","ERRO - VERIFICAR"))))</f>
        <v>INVESTIMENTO</v>
      </c>
      <c r="AA208" s="12">
        <v>31306.91</v>
      </c>
      <c r="AE208" s="12">
        <v>31306.91</v>
      </c>
    </row>
    <row r="209" spans="1:33" x14ac:dyDescent="0.35">
      <c r="A209" t="s">
        <v>614</v>
      </c>
      <c r="B209" s="36" t="s">
        <v>220</v>
      </c>
      <c r="C209" s="36" t="s">
        <v>615</v>
      </c>
      <c r="D209" t="s">
        <v>42</v>
      </c>
      <c r="E209" t="s">
        <v>100</v>
      </c>
      <c r="F209" s="19" t="str">
        <f>IFERROR(VLOOKUP(D209,'Tabelas auxiliares'!$A$3:$B$63,2,FALSE),"")</f>
        <v>CCNH - CENTRO DE CIÊNCIAS NATURAIS E HUMANAS</v>
      </c>
      <c r="G209" s="19" t="str">
        <f>IFERROR(VLOOKUP($B209,'Tabelas auxiliares'!$A$67:$C$104,2,FALSE),"")</f>
        <v>EQUIPAMENTOS LABORATÓRIOS</v>
      </c>
      <c r="H209" s="19" t="str">
        <f>IFERROR(VLOOKUP($B209,'Tabelas auxiliares'!$A$67:$C$104,3,FALSE),"")</f>
        <v>AQUISICAO POR IMPORTACAO / EQUIPAMENTOS NOVOS / MANUTENÇÃO DE EQUIPAMENTOS LABORATORIAIS</v>
      </c>
      <c r="I209" t="s">
        <v>6635</v>
      </c>
      <c r="J209" t="s">
        <v>7359</v>
      </c>
      <c r="K209" t="s">
        <v>7364</v>
      </c>
      <c r="L209" t="s">
        <v>7361</v>
      </c>
      <c r="M209" t="s">
        <v>7362</v>
      </c>
      <c r="N209" t="s">
        <v>1782</v>
      </c>
      <c r="O209" t="s">
        <v>629</v>
      </c>
      <c r="P209" t="s">
        <v>1783</v>
      </c>
      <c r="Q209" t="s">
        <v>621</v>
      </c>
      <c r="R209" t="s">
        <v>622</v>
      </c>
      <c r="S209" t="s">
        <v>623</v>
      </c>
      <c r="T209" t="s">
        <v>145</v>
      </c>
      <c r="U209" t="s">
        <v>1784</v>
      </c>
      <c r="V209" t="s">
        <v>1748</v>
      </c>
      <c r="W209" t="s">
        <v>1749</v>
      </c>
      <c r="X209" t="s">
        <v>7365</v>
      </c>
      <c r="Y209" s="19" t="str">
        <f t="shared" si="3"/>
        <v>4</v>
      </c>
      <c r="Z209" s="19" t="str">
        <f>IF(T209="","",IF(AND(T209&lt;&gt;'Tabelas auxiliares'!$B$241,T209&lt;&gt;'Tabelas auxiliares'!$B$242),"FOLHA DE PESSOAL",IF(Y209='Tabelas auxiliares'!$A$242,"CUSTEIO",IF(Y209='Tabelas auxiliares'!$A$241,"INVESTIMENTO","ERRO - VERIFICAR"))))</f>
        <v>INVESTIMENTO</v>
      </c>
      <c r="AA209" s="12">
        <v>4169.8</v>
      </c>
      <c r="AE209" s="12">
        <v>283.79000000000002</v>
      </c>
    </row>
    <row r="210" spans="1:33" x14ac:dyDescent="0.35">
      <c r="A210" t="s">
        <v>614</v>
      </c>
      <c r="B210" s="36" t="s">
        <v>220</v>
      </c>
      <c r="C210" s="36" t="s">
        <v>615</v>
      </c>
      <c r="D210" t="s">
        <v>46</v>
      </c>
      <c r="E210" t="s">
        <v>100</v>
      </c>
      <c r="F210" s="19" t="str">
        <f>IFERROR(VLOOKUP(D210,'Tabelas auxiliares'!$A$3:$B$63,2,FALSE),"")</f>
        <v>PROGRAD - PRÓ-REITORIA DE GRADUAÇÃO</v>
      </c>
      <c r="G210" s="19" t="str">
        <f>IFERROR(VLOOKUP($B210,'Tabelas auxiliares'!$A$67:$C$104,2,FALSE),"")</f>
        <v>EQUIPAMENTOS LABORATÓRIOS</v>
      </c>
      <c r="H210" s="19" t="str">
        <f>IFERROR(VLOOKUP($B210,'Tabelas auxiliares'!$A$67:$C$104,3,FALSE),"")</f>
        <v>AQUISICAO POR IMPORTACAO / EQUIPAMENTOS NOVOS / MANUTENÇÃO DE EQUIPAMENTOS LABORATORIAIS</v>
      </c>
      <c r="I210" t="s">
        <v>7335</v>
      </c>
      <c r="J210" t="s">
        <v>7366</v>
      </c>
      <c r="K210" t="s">
        <v>7367</v>
      </c>
      <c r="L210" t="s">
        <v>7368</v>
      </c>
      <c r="M210" t="s">
        <v>7369</v>
      </c>
      <c r="N210" t="s">
        <v>675</v>
      </c>
      <c r="O210" t="s">
        <v>629</v>
      </c>
      <c r="P210" t="s">
        <v>676</v>
      </c>
      <c r="Q210" t="s">
        <v>621</v>
      </c>
      <c r="R210" t="s">
        <v>622</v>
      </c>
      <c r="S210" t="s">
        <v>623</v>
      </c>
      <c r="T210" t="s">
        <v>145</v>
      </c>
      <c r="U210" t="s">
        <v>677</v>
      </c>
      <c r="V210" t="s">
        <v>2953</v>
      </c>
      <c r="W210" t="s">
        <v>2954</v>
      </c>
      <c r="X210" t="s">
        <v>7370</v>
      </c>
      <c r="Y210" s="19" t="str">
        <f t="shared" si="3"/>
        <v>4</v>
      </c>
      <c r="Z210" s="19" t="str">
        <f>IF(T210="","",IF(AND(T210&lt;&gt;'Tabelas auxiliares'!$B$241,T210&lt;&gt;'Tabelas auxiliares'!$B$242),"FOLHA DE PESSOAL",IF(Y210='Tabelas auxiliares'!$A$242,"CUSTEIO",IF(Y210='Tabelas auxiliares'!$A$241,"INVESTIMENTO","ERRO - VERIFICAR"))))</f>
        <v>INVESTIMENTO</v>
      </c>
      <c r="AA210" s="12">
        <v>2500</v>
      </c>
      <c r="AE210" s="12">
        <v>2500</v>
      </c>
    </row>
    <row r="211" spans="1:33" x14ac:dyDescent="0.35">
      <c r="A211" t="s">
        <v>614</v>
      </c>
      <c r="B211" s="36" t="s">
        <v>222</v>
      </c>
      <c r="C211" s="36" t="s">
        <v>615</v>
      </c>
      <c r="D211" t="s">
        <v>26</v>
      </c>
      <c r="E211" t="s">
        <v>100</v>
      </c>
      <c r="F211" s="19" t="str">
        <f>IFERROR(VLOOKUP(D211,'Tabelas auxiliares'!$A$3:$B$63,2,FALSE),"")</f>
        <v>ACI - SERVIÇOS DE TRADUÇÃO * D.U.C</v>
      </c>
      <c r="G211" s="19" t="str">
        <f>IFERROR(VLOOKUP($B211,'Tabelas auxiliares'!$A$67:$C$104,2,FALSE),"")</f>
        <v>EVENTOS INSTITUCIONAIS</v>
      </c>
      <c r="H211" s="19" t="str">
        <f>IFERROR(VLOOKUP($B211,'Tabelas auxiliares'!$A$67:$C$104,3,FALSE),"")</f>
        <v>BUFFET / ESTANDES / AQUISICAO DE PLACAS COMEMORATIVAS E AFINS / SERVIÇOS DE SOM, IMAGEM E PALCO / SERVIÇOS DE LAVANDERIA EVENTOS / SERVIÇOS DE TRADUÇÃO</v>
      </c>
      <c r="I211" t="s">
        <v>7371</v>
      </c>
      <c r="J211" t="s">
        <v>7372</v>
      </c>
      <c r="K211" t="s">
        <v>7373</v>
      </c>
      <c r="L211" t="s">
        <v>7374</v>
      </c>
      <c r="M211" t="s">
        <v>7375</v>
      </c>
      <c r="N211" t="s">
        <v>628</v>
      </c>
      <c r="O211" t="s">
        <v>629</v>
      </c>
      <c r="P211" t="s">
        <v>5349</v>
      </c>
      <c r="Q211" t="s">
        <v>621</v>
      </c>
      <c r="R211" t="s">
        <v>622</v>
      </c>
      <c r="S211" t="s">
        <v>6701</v>
      </c>
      <c r="T211" t="s">
        <v>145</v>
      </c>
      <c r="U211" t="s">
        <v>6702</v>
      </c>
      <c r="V211" t="s">
        <v>2326</v>
      </c>
      <c r="W211" t="s">
        <v>2327</v>
      </c>
      <c r="X211" t="s">
        <v>7376</v>
      </c>
      <c r="Y211" s="19" t="str">
        <f t="shared" si="3"/>
        <v>3</v>
      </c>
      <c r="Z211" s="19" t="str">
        <f>IF(T211="","",IF(AND(T211&lt;&gt;'Tabelas auxiliares'!$B$241,T211&lt;&gt;'Tabelas auxiliares'!$B$242),"FOLHA DE PESSOAL",IF(Y211='Tabelas auxiliares'!$A$242,"CUSTEIO",IF(Y211='Tabelas auxiliares'!$A$241,"INVESTIMENTO","ERRO - VERIFICAR"))))</f>
        <v>CUSTEIO</v>
      </c>
      <c r="AA211" s="12">
        <v>911.25</v>
      </c>
    </row>
    <row r="212" spans="1:33" x14ac:dyDescent="0.35">
      <c r="A212" t="s">
        <v>614</v>
      </c>
      <c r="B212" s="36" t="s">
        <v>222</v>
      </c>
      <c r="C212" s="36" t="s">
        <v>615</v>
      </c>
      <c r="D212" t="s">
        <v>26</v>
      </c>
      <c r="E212" t="s">
        <v>100</v>
      </c>
      <c r="F212" s="19" t="str">
        <f>IFERROR(VLOOKUP(D212,'Tabelas auxiliares'!$A$3:$B$63,2,FALSE),"")</f>
        <v>ACI - SERVIÇOS DE TRADUÇÃO * D.U.C</v>
      </c>
      <c r="G212" s="19" t="str">
        <f>IFERROR(VLOOKUP($B212,'Tabelas auxiliares'!$A$67:$C$104,2,FALSE),"")</f>
        <v>EVENTOS INSTITUCIONAIS</v>
      </c>
      <c r="H212" s="19" t="str">
        <f>IFERROR(VLOOKUP($B212,'Tabelas auxiliares'!$A$67:$C$104,3,FALSE),"")</f>
        <v>BUFFET / ESTANDES / AQUISICAO DE PLACAS COMEMORATIVAS E AFINS / SERVIÇOS DE SOM, IMAGEM E PALCO / SERVIÇOS DE LAVANDERIA EVENTOS / SERVIÇOS DE TRADUÇÃO</v>
      </c>
      <c r="I212" t="s">
        <v>6663</v>
      </c>
      <c r="J212" t="s">
        <v>7372</v>
      </c>
      <c r="K212" t="s">
        <v>7377</v>
      </c>
      <c r="L212" t="s">
        <v>7374</v>
      </c>
      <c r="M212" t="s">
        <v>7378</v>
      </c>
      <c r="N212" t="s">
        <v>628</v>
      </c>
      <c r="O212" t="s">
        <v>629</v>
      </c>
      <c r="P212" t="s">
        <v>630</v>
      </c>
      <c r="Q212" t="s">
        <v>621</v>
      </c>
      <c r="R212" t="s">
        <v>622</v>
      </c>
      <c r="S212" t="s">
        <v>623</v>
      </c>
      <c r="T212" t="s">
        <v>145</v>
      </c>
      <c r="U212" t="s">
        <v>645</v>
      </c>
      <c r="V212" t="s">
        <v>7379</v>
      </c>
      <c r="W212" t="s">
        <v>7380</v>
      </c>
      <c r="X212" t="s">
        <v>7381</v>
      </c>
      <c r="Y212" s="19" t="str">
        <f t="shared" si="3"/>
        <v>3</v>
      </c>
      <c r="Z212" s="19" t="str">
        <f>IF(T212="","",IF(AND(T212&lt;&gt;'Tabelas auxiliares'!$B$241,T212&lt;&gt;'Tabelas auxiliares'!$B$242),"FOLHA DE PESSOAL",IF(Y212='Tabelas auxiliares'!$A$242,"CUSTEIO",IF(Y212='Tabelas auxiliares'!$A$241,"INVESTIMENTO","ERRO - VERIFICAR"))))</f>
        <v>CUSTEIO</v>
      </c>
      <c r="AA212" s="12">
        <v>1596.87</v>
      </c>
      <c r="AC212" s="12">
        <v>1596.87</v>
      </c>
    </row>
    <row r="213" spans="1:33" x14ac:dyDescent="0.35">
      <c r="A213" t="s">
        <v>614</v>
      </c>
      <c r="B213" s="36" t="s">
        <v>222</v>
      </c>
      <c r="C213" s="36" t="s">
        <v>615</v>
      </c>
      <c r="D213" t="s">
        <v>28</v>
      </c>
      <c r="E213" t="s">
        <v>100</v>
      </c>
      <c r="F213" s="19" t="str">
        <f>IFERROR(VLOOKUP(D213,'Tabelas auxiliares'!$A$3:$B$63,2,FALSE),"")</f>
        <v>PU - PREFEITURA UNIVERSITÁRIA</v>
      </c>
      <c r="G213" s="19" t="str">
        <f>IFERROR(VLOOKUP($B213,'Tabelas auxiliares'!$A$67:$C$104,2,FALSE),"")</f>
        <v>EVENTOS INSTITUCIONAIS</v>
      </c>
      <c r="H213" s="19" t="str">
        <f>IFERROR(VLOOKUP($B213,'Tabelas auxiliares'!$A$67:$C$104,3,FALSE),"")</f>
        <v>BUFFET / ESTANDES / AQUISICAO DE PLACAS COMEMORATIVAS E AFINS / SERVIÇOS DE SOM, IMAGEM E PALCO / SERVIÇOS DE LAVANDERIA EVENTOS / SERVIÇOS DE TRADUÇÃO</v>
      </c>
      <c r="I213" t="s">
        <v>7382</v>
      </c>
      <c r="J213" t="s">
        <v>7383</v>
      </c>
      <c r="K213" t="s">
        <v>7384</v>
      </c>
      <c r="L213" t="s">
        <v>7385</v>
      </c>
      <c r="M213" t="s">
        <v>7386</v>
      </c>
      <c r="N213" t="s">
        <v>628</v>
      </c>
      <c r="O213" t="s">
        <v>629</v>
      </c>
      <c r="P213" t="s">
        <v>630</v>
      </c>
      <c r="Q213" t="s">
        <v>621</v>
      </c>
      <c r="R213" t="s">
        <v>622</v>
      </c>
      <c r="S213" t="s">
        <v>623</v>
      </c>
      <c r="T213" t="s">
        <v>145</v>
      </c>
      <c r="U213" t="s">
        <v>645</v>
      </c>
      <c r="V213" t="s">
        <v>7387</v>
      </c>
      <c r="W213" t="s">
        <v>7388</v>
      </c>
      <c r="X213" t="s">
        <v>7389</v>
      </c>
      <c r="Y213" s="19" t="str">
        <f t="shared" si="3"/>
        <v>3</v>
      </c>
      <c r="Z213" s="19" t="str">
        <f>IF(T213="","",IF(AND(T213&lt;&gt;'Tabelas auxiliares'!$B$241,T213&lt;&gt;'Tabelas auxiliares'!$B$242),"FOLHA DE PESSOAL",IF(Y213='Tabelas auxiliares'!$A$242,"CUSTEIO",IF(Y213='Tabelas auxiliares'!$A$241,"INVESTIMENTO","ERRO - VERIFICAR"))))</f>
        <v>CUSTEIO</v>
      </c>
      <c r="AA213" s="12">
        <v>640.14</v>
      </c>
      <c r="AC213" s="12">
        <v>251.16</v>
      </c>
      <c r="AE213" s="12">
        <v>388.98</v>
      </c>
    </row>
    <row r="214" spans="1:33" x14ac:dyDescent="0.35">
      <c r="A214" t="s">
        <v>614</v>
      </c>
      <c r="B214" s="36" t="s">
        <v>222</v>
      </c>
      <c r="C214" s="36" t="s">
        <v>615</v>
      </c>
      <c r="D214" t="s">
        <v>28</v>
      </c>
      <c r="E214" t="s">
        <v>100</v>
      </c>
      <c r="F214" s="19" t="str">
        <f>IFERROR(VLOOKUP(D214,'Tabelas auxiliares'!$A$3:$B$63,2,FALSE),"")</f>
        <v>PU - PREFEITURA UNIVERSITÁRIA</v>
      </c>
      <c r="G214" s="19" t="str">
        <f>IFERROR(VLOOKUP($B214,'Tabelas auxiliares'!$A$67:$C$104,2,FALSE),"")</f>
        <v>EVENTOS INSTITUCIONAIS</v>
      </c>
      <c r="H214" s="19" t="str">
        <f>IFERROR(VLOOKUP($B214,'Tabelas auxiliares'!$A$67:$C$104,3,FALSE),"")</f>
        <v>BUFFET / ESTANDES / AQUISICAO DE PLACAS COMEMORATIVAS E AFINS / SERVIÇOS DE SOM, IMAGEM E PALCO / SERVIÇOS DE LAVANDERIA EVENTOS / SERVIÇOS DE TRADUÇÃO</v>
      </c>
      <c r="I214" t="s">
        <v>6657</v>
      </c>
      <c r="J214" t="s">
        <v>7383</v>
      </c>
      <c r="K214" t="s">
        <v>7390</v>
      </c>
      <c r="L214" t="s">
        <v>7385</v>
      </c>
      <c r="M214" t="s">
        <v>7386</v>
      </c>
      <c r="N214" t="s">
        <v>628</v>
      </c>
      <c r="O214" t="s">
        <v>629</v>
      </c>
      <c r="P214" t="s">
        <v>630</v>
      </c>
      <c r="Q214" t="s">
        <v>621</v>
      </c>
      <c r="R214" t="s">
        <v>622</v>
      </c>
      <c r="S214" t="s">
        <v>623</v>
      </c>
      <c r="T214" t="s">
        <v>145</v>
      </c>
      <c r="U214" t="s">
        <v>645</v>
      </c>
      <c r="V214" t="s">
        <v>7387</v>
      </c>
      <c r="W214" t="s">
        <v>7388</v>
      </c>
      <c r="X214" t="s">
        <v>7391</v>
      </c>
      <c r="Y214" s="19" t="str">
        <f t="shared" si="3"/>
        <v>3</v>
      </c>
      <c r="Z214" s="19" t="str">
        <f>IF(T214="","",IF(AND(T214&lt;&gt;'Tabelas auxiliares'!$B$241,T214&lt;&gt;'Tabelas auxiliares'!$B$242),"FOLHA DE PESSOAL",IF(Y214='Tabelas auxiliares'!$A$242,"CUSTEIO",IF(Y214='Tabelas auxiliares'!$A$241,"INVESTIMENTO","ERRO - VERIFICAR"))))</f>
        <v>CUSTEIO</v>
      </c>
      <c r="AA214" s="12">
        <v>353.64</v>
      </c>
      <c r="AC214" s="12">
        <v>353.64</v>
      </c>
    </row>
    <row r="215" spans="1:33" x14ac:dyDescent="0.35">
      <c r="A215" t="s">
        <v>614</v>
      </c>
      <c r="B215" s="36" t="s">
        <v>222</v>
      </c>
      <c r="C215" s="36" t="s">
        <v>615</v>
      </c>
      <c r="D215" t="s">
        <v>52</v>
      </c>
      <c r="E215" t="s">
        <v>100</v>
      </c>
      <c r="F215" s="19" t="str">
        <f>IFERROR(VLOOKUP(D215,'Tabelas auxiliares'!$A$3:$B$63,2,FALSE),"")</f>
        <v>PROEC - REALIZAÇÃO DE EVENTOS * D.U.C</v>
      </c>
      <c r="G215" s="19" t="str">
        <f>IFERROR(VLOOKUP($B215,'Tabelas auxiliares'!$A$67:$C$104,2,FALSE),"")</f>
        <v>EVENTOS INSTITUCIONAIS</v>
      </c>
      <c r="H215" s="19" t="str">
        <f>IFERROR(VLOOKUP($B215,'Tabelas auxiliares'!$A$67:$C$104,3,FALSE),"")</f>
        <v>BUFFET / ESTANDES / AQUISICAO DE PLACAS COMEMORATIVAS E AFINS / SERVIÇOS DE SOM, IMAGEM E PALCO / SERVIÇOS DE LAVANDERIA EVENTOS / SERVIÇOS DE TRADUÇÃO</v>
      </c>
      <c r="I215" t="s">
        <v>7392</v>
      </c>
      <c r="J215" t="s">
        <v>7393</v>
      </c>
      <c r="K215" t="s">
        <v>7394</v>
      </c>
      <c r="L215" t="s">
        <v>3029</v>
      </c>
      <c r="M215" t="s">
        <v>7395</v>
      </c>
      <c r="N215" t="s">
        <v>628</v>
      </c>
      <c r="O215" t="s">
        <v>629</v>
      </c>
      <c r="P215" t="s">
        <v>5349</v>
      </c>
      <c r="Q215" t="s">
        <v>621</v>
      </c>
      <c r="R215" t="s">
        <v>622</v>
      </c>
      <c r="S215" t="s">
        <v>623</v>
      </c>
      <c r="T215" t="s">
        <v>145</v>
      </c>
      <c r="U215" t="s">
        <v>6702</v>
      </c>
      <c r="V215" t="s">
        <v>7379</v>
      </c>
      <c r="W215" t="s">
        <v>7380</v>
      </c>
      <c r="X215" t="s">
        <v>7396</v>
      </c>
      <c r="Y215" s="19" t="str">
        <f t="shared" si="3"/>
        <v>3</v>
      </c>
      <c r="Z215" s="19" t="str">
        <f>IF(T215="","",IF(AND(T215&lt;&gt;'Tabelas auxiliares'!$B$241,T215&lt;&gt;'Tabelas auxiliares'!$B$242),"FOLHA DE PESSOAL",IF(Y215='Tabelas auxiliares'!$A$242,"CUSTEIO",IF(Y215='Tabelas auxiliares'!$A$241,"INVESTIMENTO","ERRO - VERIFICAR"))))</f>
        <v>CUSTEIO</v>
      </c>
      <c r="AA215" s="12">
        <v>0.1</v>
      </c>
    </row>
    <row r="216" spans="1:33" x14ac:dyDescent="0.35">
      <c r="A216" t="s">
        <v>614</v>
      </c>
      <c r="B216" s="36" t="s">
        <v>222</v>
      </c>
      <c r="C216" s="36" t="s">
        <v>615</v>
      </c>
      <c r="D216" t="s">
        <v>52</v>
      </c>
      <c r="E216" t="s">
        <v>100</v>
      </c>
      <c r="F216" s="19" t="str">
        <f>IFERROR(VLOOKUP(D216,'Tabelas auxiliares'!$A$3:$B$63,2,FALSE),"")</f>
        <v>PROEC - REALIZAÇÃO DE EVENTOS * D.U.C</v>
      </c>
      <c r="G216" s="19" t="str">
        <f>IFERROR(VLOOKUP($B216,'Tabelas auxiliares'!$A$67:$C$104,2,FALSE),"")</f>
        <v>EVENTOS INSTITUCIONAIS</v>
      </c>
      <c r="H216" s="19" t="str">
        <f>IFERROR(VLOOKUP($B216,'Tabelas auxiliares'!$A$67:$C$104,3,FALSE),"")</f>
        <v>BUFFET / ESTANDES / AQUISICAO DE PLACAS COMEMORATIVAS E AFINS / SERVIÇOS DE SOM, IMAGEM E PALCO / SERVIÇOS DE LAVANDERIA EVENTOS / SERVIÇOS DE TRADUÇÃO</v>
      </c>
      <c r="I216" t="s">
        <v>7397</v>
      </c>
      <c r="J216" t="s">
        <v>7398</v>
      </c>
      <c r="K216" t="s">
        <v>7399</v>
      </c>
      <c r="L216" t="s">
        <v>7400</v>
      </c>
      <c r="M216" t="s">
        <v>7401</v>
      </c>
      <c r="N216" t="s">
        <v>628</v>
      </c>
      <c r="O216" t="s">
        <v>629</v>
      </c>
      <c r="P216" t="s">
        <v>5349</v>
      </c>
      <c r="Q216" t="s">
        <v>621</v>
      </c>
      <c r="R216" t="s">
        <v>622</v>
      </c>
      <c r="S216" t="s">
        <v>623</v>
      </c>
      <c r="T216" t="s">
        <v>179</v>
      </c>
      <c r="U216" t="s">
        <v>7115</v>
      </c>
      <c r="V216" t="s">
        <v>7379</v>
      </c>
      <c r="W216" t="s">
        <v>7380</v>
      </c>
      <c r="X216" t="s">
        <v>7402</v>
      </c>
      <c r="Y216" s="19" t="str">
        <f t="shared" si="3"/>
        <v>3</v>
      </c>
      <c r="Z216" s="19" t="str">
        <f>IF(T216="","",IF(AND(T216&lt;&gt;'Tabelas auxiliares'!$B$241,T216&lt;&gt;'Tabelas auxiliares'!$B$242),"FOLHA DE PESSOAL",IF(Y216='Tabelas auxiliares'!$A$242,"CUSTEIO",IF(Y216='Tabelas auxiliares'!$A$241,"INVESTIMENTO","ERRO - VERIFICAR"))))</f>
        <v>CUSTEIO</v>
      </c>
      <c r="AA216" s="12">
        <v>3126.75</v>
      </c>
    </row>
    <row r="217" spans="1:33" x14ac:dyDescent="0.35">
      <c r="A217" t="s">
        <v>614</v>
      </c>
      <c r="B217" s="36" t="s">
        <v>222</v>
      </c>
      <c r="C217" s="36" t="s">
        <v>615</v>
      </c>
      <c r="D217" t="s">
        <v>52</v>
      </c>
      <c r="E217" t="s">
        <v>100</v>
      </c>
      <c r="F217" s="19" t="str">
        <f>IFERROR(VLOOKUP(D217,'Tabelas auxiliares'!$A$3:$B$63,2,FALSE),"")</f>
        <v>PROEC - REALIZAÇÃO DE EVENTOS * D.U.C</v>
      </c>
      <c r="G217" s="19" t="str">
        <f>IFERROR(VLOOKUP($B217,'Tabelas auxiliares'!$A$67:$C$104,2,FALSE),"")</f>
        <v>EVENTOS INSTITUCIONAIS</v>
      </c>
      <c r="H217" s="19" t="str">
        <f>IFERROR(VLOOKUP($B217,'Tabelas auxiliares'!$A$67:$C$104,3,FALSE),"")</f>
        <v>BUFFET / ESTANDES / AQUISICAO DE PLACAS COMEMORATIVAS E AFINS / SERVIÇOS DE SOM, IMAGEM E PALCO / SERVIÇOS DE LAVANDERIA EVENTOS / SERVIÇOS DE TRADUÇÃO</v>
      </c>
      <c r="I217" t="s">
        <v>7403</v>
      </c>
      <c r="J217" t="s">
        <v>7398</v>
      </c>
      <c r="K217" t="s">
        <v>7404</v>
      </c>
      <c r="L217" t="s">
        <v>7400</v>
      </c>
      <c r="M217" t="s">
        <v>7401</v>
      </c>
      <c r="N217" t="s">
        <v>628</v>
      </c>
      <c r="O217" t="s">
        <v>629</v>
      </c>
      <c r="P217" t="s">
        <v>5349</v>
      </c>
      <c r="Q217" t="s">
        <v>621</v>
      </c>
      <c r="R217" t="s">
        <v>622</v>
      </c>
      <c r="S217" t="s">
        <v>6701</v>
      </c>
      <c r="T217" t="s">
        <v>145</v>
      </c>
      <c r="U217" t="s">
        <v>6702</v>
      </c>
      <c r="V217" t="s">
        <v>7405</v>
      </c>
      <c r="W217" t="s">
        <v>7406</v>
      </c>
      <c r="X217" t="s">
        <v>7407</v>
      </c>
      <c r="Y217" s="19" t="str">
        <f t="shared" si="3"/>
        <v>3</v>
      </c>
      <c r="Z217" s="19" t="str">
        <f>IF(T217="","",IF(AND(T217&lt;&gt;'Tabelas auxiliares'!$B$241,T217&lt;&gt;'Tabelas auxiliares'!$B$242),"FOLHA DE PESSOAL",IF(Y217='Tabelas auxiliares'!$A$242,"CUSTEIO",IF(Y217='Tabelas auxiliares'!$A$241,"INVESTIMENTO","ERRO - VERIFICAR"))))</f>
        <v>CUSTEIO</v>
      </c>
      <c r="AA217" s="12">
        <v>230.45</v>
      </c>
    </row>
    <row r="218" spans="1:33" x14ac:dyDescent="0.35">
      <c r="A218" t="s">
        <v>614</v>
      </c>
      <c r="B218" s="36" t="s">
        <v>224</v>
      </c>
      <c r="C218" s="36" t="s">
        <v>615</v>
      </c>
      <c r="D218" t="s">
        <v>83</v>
      </c>
      <c r="E218" t="s">
        <v>100</v>
      </c>
      <c r="F218" s="19" t="str">
        <f>IFERROR(VLOOKUP(D218,'Tabelas auxiliares'!$A$3:$B$63,2,FALSE),"")</f>
        <v>SUGEPE-FOLHA - PASEP + AUX. MORADIA</v>
      </c>
      <c r="G218" s="19" t="str">
        <f>IFERROR(VLOOKUP($B218,'Tabelas auxiliares'!$A$67:$C$104,2,FALSE),"")</f>
        <v>FOLHA DE PAGAMENTO - GERAL</v>
      </c>
      <c r="H218" s="19" t="str">
        <f>IFERROR(VLOOKUP($B218,'Tabelas auxiliares'!$A$67:$C$104,3,FALSE),"")</f>
        <v>FOLHA DE PAGAMENTO / CONTRIBUICAO PARA O PSS / SUBSTITUICOES / INSS PATRONAL / PASEP</v>
      </c>
      <c r="I218" t="s">
        <v>7408</v>
      </c>
      <c r="J218" t="s">
        <v>7409</v>
      </c>
      <c r="K218" t="s">
        <v>7410</v>
      </c>
      <c r="L218" t="s">
        <v>7411</v>
      </c>
      <c r="M218" t="s">
        <v>622</v>
      </c>
      <c r="N218" t="s">
        <v>108</v>
      </c>
      <c r="O218" t="s">
        <v>629</v>
      </c>
      <c r="P218" t="s">
        <v>670</v>
      </c>
      <c r="Q218" t="s">
        <v>621</v>
      </c>
      <c r="R218" t="s">
        <v>622</v>
      </c>
      <c r="S218" t="s">
        <v>623</v>
      </c>
      <c r="T218" t="s">
        <v>659</v>
      </c>
      <c r="U218" t="s">
        <v>117</v>
      </c>
      <c r="V218" t="s">
        <v>3142</v>
      </c>
      <c r="W218" t="s">
        <v>3143</v>
      </c>
      <c r="X218" t="s">
        <v>7412</v>
      </c>
      <c r="Y218" s="19" t="str">
        <f t="shared" si="3"/>
        <v>3</v>
      </c>
      <c r="Z218" s="19" t="str">
        <f>IF(T218="","",IF(AND(T218&lt;&gt;'Tabelas auxiliares'!$B$241,T218&lt;&gt;'Tabelas auxiliares'!$B$242),"FOLHA DE PESSOAL",IF(Y218='Tabelas auxiliares'!$A$242,"CUSTEIO",IF(Y218='Tabelas auxiliares'!$A$241,"INVESTIMENTO","ERRO - VERIFICAR"))))</f>
        <v>FOLHA DE PESSOAL</v>
      </c>
      <c r="AB218" s="12">
        <v>131.02000000000001</v>
      </c>
    </row>
    <row r="219" spans="1:33" x14ac:dyDescent="0.35">
      <c r="A219" t="s">
        <v>614</v>
      </c>
      <c r="B219" s="36" t="s">
        <v>224</v>
      </c>
      <c r="C219" s="36" t="s">
        <v>615</v>
      </c>
      <c r="D219" t="s">
        <v>83</v>
      </c>
      <c r="E219" t="s">
        <v>100</v>
      </c>
      <c r="F219" s="19" t="str">
        <f>IFERROR(VLOOKUP(D219,'Tabelas auxiliares'!$A$3:$B$63,2,FALSE),"")</f>
        <v>SUGEPE-FOLHA - PASEP + AUX. MORADIA</v>
      </c>
      <c r="G219" s="19" t="str">
        <f>IFERROR(VLOOKUP($B219,'Tabelas auxiliares'!$A$67:$C$104,2,FALSE),"")</f>
        <v>FOLHA DE PAGAMENTO - GERAL</v>
      </c>
      <c r="H219" s="19" t="str">
        <f>IFERROR(VLOOKUP($B219,'Tabelas auxiliares'!$A$67:$C$104,3,FALSE),"")</f>
        <v>FOLHA DE PAGAMENTO / CONTRIBUICAO PARA O PSS / SUBSTITUICOES / INSS PATRONAL / PASEP</v>
      </c>
      <c r="I219" t="s">
        <v>7413</v>
      </c>
      <c r="J219" t="s">
        <v>7414</v>
      </c>
      <c r="K219" t="s">
        <v>7415</v>
      </c>
      <c r="L219" t="s">
        <v>7416</v>
      </c>
      <c r="M219" t="s">
        <v>3082</v>
      </c>
      <c r="N219" t="s">
        <v>107</v>
      </c>
      <c r="O219" t="s">
        <v>629</v>
      </c>
      <c r="P219" t="s">
        <v>671</v>
      </c>
      <c r="Q219" t="s">
        <v>621</v>
      </c>
      <c r="R219" t="s">
        <v>622</v>
      </c>
      <c r="S219" t="s">
        <v>623</v>
      </c>
      <c r="T219" t="s">
        <v>672</v>
      </c>
      <c r="U219" t="s">
        <v>101</v>
      </c>
      <c r="V219" t="s">
        <v>3083</v>
      </c>
      <c r="W219" t="s">
        <v>3084</v>
      </c>
      <c r="X219" t="s">
        <v>7417</v>
      </c>
      <c r="Y219" s="19" t="str">
        <f t="shared" si="3"/>
        <v>3</v>
      </c>
      <c r="Z219" s="19" t="str">
        <f>IF(T219="","",IF(AND(T219&lt;&gt;'Tabelas auxiliares'!$B$241,T219&lt;&gt;'Tabelas auxiliares'!$B$242),"FOLHA DE PESSOAL",IF(Y219='Tabelas auxiliares'!$A$242,"CUSTEIO",IF(Y219='Tabelas auxiliares'!$A$241,"INVESTIMENTO","ERRO - VERIFICAR"))))</f>
        <v>FOLHA DE PESSOAL</v>
      </c>
      <c r="AA219" s="12">
        <v>230.88</v>
      </c>
      <c r="AC219" s="12">
        <v>230.88</v>
      </c>
    </row>
    <row r="220" spans="1:33" x14ac:dyDescent="0.35">
      <c r="A220" t="s">
        <v>614</v>
      </c>
      <c r="B220" s="36" t="s">
        <v>224</v>
      </c>
      <c r="C220" s="36" t="s">
        <v>615</v>
      </c>
      <c r="D220" t="s">
        <v>83</v>
      </c>
      <c r="E220" t="s">
        <v>100</v>
      </c>
      <c r="F220" s="19" t="str">
        <f>IFERROR(VLOOKUP(D220,'Tabelas auxiliares'!$A$3:$B$63,2,FALSE),"")</f>
        <v>SUGEPE-FOLHA - PASEP + AUX. MORADIA</v>
      </c>
      <c r="G220" s="19" t="str">
        <f>IFERROR(VLOOKUP($B220,'Tabelas auxiliares'!$A$67:$C$104,2,FALSE),"")</f>
        <v>FOLHA DE PAGAMENTO - GERAL</v>
      </c>
      <c r="H220" s="19" t="str">
        <f>IFERROR(VLOOKUP($B220,'Tabelas auxiliares'!$A$67:$C$104,3,FALSE),"")</f>
        <v>FOLHA DE PAGAMENTO / CONTRIBUICAO PARA O PSS / SUBSTITUICOES / INSS PATRONAL / PASEP</v>
      </c>
      <c r="I220" t="s">
        <v>7255</v>
      </c>
      <c r="J220" t="s">
        <v>3103</v>
      </c>
      <c r="K220" t="s">
        <v>7418</v>
      </c>
      <c r="L220" t="s">
        <v>7419</v>
      </c>
      <c r="M220" t="s">
        <v>622</v>
      </c>
      <c r="N220" t="s">
        <v>106</v>
      </c>
      <c r="O220" t="s">
        <v>629</v>
      </c>
      <c r="P220" t="s">
        <v>658</v>
      </c>
      <c r="Q220" t="s">
        <v>621</v>
      </c>
      <c r="R220" t="s">
        <v>622</v>
      </c>
      <c r="S220" t="s">
        <v>7420</v>
      </c>
      <c r="T220" t="s">
        <v>659</v>
      </c>
      <c r="U220" t="s">
        <v>116</v>
      </c>
      <c r="V220" t="s">
        <v>3118</v>
      </c>
      <c r="W220" t="s">
        <v>3119</v>
      </c>
      <c r="X220" t="s">
        <v>7421</v>
      </c>
      <c r="Y220" s="19" t="str">
        <f t="shared" si="3"/>
        <v>3</v>
      </c>
      <c r="Z220" s="19" t="str">
        <f>IF(T220="","",IF(AND(T220&lt;&gt;'Tabelas auxiliares'!$B$241,T220&lt;&gt;'Tabelas auxiliares'!$B$242),"FOLHA DE PESSOAL",IF(Y220='Tabelas auxiliares'!$A$242,"CUSTEIO",IF(Y220='Tabelas auxiliares'!$A$241,"INVESTIMENTO","ERRO - VERIFICAR"))))</f>
        <v>FOLHA DE PESSOAL</v>
      </c>
      <c r="AB220" s="12">
        <v>390708</v>
      </c>
      <c r="AG220" s="12">
        <v>390708</v>
      </c>
    </row>
    <row r="221" spans="1:33" x14ac:dyDescent="0.35">
      <c r="A221" t="s">
        <v>614</v>
      </c>
      <c r="B221" s="36" t="s">
        <v>224</v>
      </c>
      <c r="C221" s="36" t="s">
        <v>615</v>
      </c>
      <c r="D221" t="s">
        <v>83</v>
      </c>
      <c r="E221" t="s">
        <v>100</v>
      </c>
      <c r="F221" s="19" t="str">
        <f>IFERROR(VLOOKUP(D221,'Tabelas auxiliares'!$A$3:$B$63,2,FALSE),"")</f>
        <v>SUGEPE-FOLHA - PASEP + AUX. MORADIA</v>
      </c>
      <c r="G221" s="19" t="str">
        <f>IFERROR(VLOOKUP($B221,'Tabelas auxiliares'!$A$67:$C$104,2,FALSE),"")</f>
        <v>FOLHA DE PAGAMENTO - GERAL</v>
      </c>
      <c r="H221" s="19" t="str">
        <f>IFERROR(VLOOKUP($B221,'Tabelas auxiliares'!$A$67:$C$104,3,FALSE),"")</f>
        <v>FOLHA DE PAGAMENTO / CONTRIBUICAO PARA O PSS / SUBSTITUICOES / INSS PATRONAL / PASEP</v>
      </c>
      <c r="I221" t="s">
        <v>7255</v>
      </c>
      <c r="J221" t="s">
        <v>3103</v>
      </c>
      <c r="K221" t="s">
        <v>7422</v>
      </c>
      <c r="L221" t="s">
        <v>7419</v>
      </c>
      <c r="M221" t="s">
        <v>622</v>
      </c>
      <c r="N221" t="s">
        <v>106</v>
      </c>
      <c r="O221" t="s">
        <v>629</v>
      </c>
      <c r="P221" t="s">
        <v>658</v>
      </c>
      <c r="Q221" t="s">
        <v>621</v>
      </c>
      <c r="R221" t="s">
        <v>622</v>
      </c>
      <c r="S221" t="s">
        <v>3117</v>
      </c>
      <c r="T221" t="s">
        <v>659</v>
      </c>
      <c r="U221" t="s">
        <v>116</v>
      </c>
      <c r="V221" t="s">
        <v>3118</v>
      </c>
      <c r="W221" t="s">
        <v>3119</v>
      </c>
      <c r="X221" t="s">
        <v>7423</v>
      </c>
      <c r="Y221" s="19" t="str">
        <f t="shared" si="3"/>
        <v>3</v>
      </c>
      <c r="Z221" s="19" t="str">
        <f>IF(T221="","",IF(AND(T221&lt;&gt;'Tabelas auxiliares'!$B$241,T221&lt;&gt;'Tabelas auxiliares'!$B$242),"FOLHA DE PESSOAL",IF(Y221='Tabelas auxiliares'!$A$242,"CUSTEIO",IF(Y221='Tabelas auxiliares'!$A$241,"INVESTIMENTO","ERRO - VERIFICAR"))))</f>
        <v>FOLHA DE PESSOAL</v>
      </c>
      <c r="AB221" s="12">
        <v>87203.199999999997</v>
      </c>
      <c r="AG221" s="12">
        <v>87203.199999999997</v>
      </c>
    </row>
    <row r="222" spans="1:33" x14ac:dyDescent="0.35">
      <c r="A222" t="s">
        <v>614</v>
      </c>
      <c r="B222" s="36" t="s">
        <v>224</v>
      </c>
      <c r="C222" s="36" t="s">
        <v>615</v>
      </c>
      <c r="D222" t="s">
        <v>83</v>
      </c>
      <c r="E222" t="s">
        <v>100</v>
      </c>
      <c r="F222" s="19" t="str">
        <f>IFERROR(VLOOKUP(D222,'Tabelas auxiliares'!$A$3:$B$63,2,FALSE),"")</f>
        <v>SUGEPE-FOLHA - PASEP + AUX. MORADIA</v>
      </c>
      <c r="G222" s="19" t="str">
        <f>IFERROR(VLOOKUP($B222,'Tabelas auxiliares'!$A$67:$C$104,2,FALSE),"")</f>
        <v>FOLHA DE PAGAMENTO - GERAL</v>
      </c>
      <c r="H222" s="19" t="str">
        <f>IFERROR(VLOOKUP($B222,'Tabelas auxiliares'!$A$67:$C$104,3,FALSE),"")</f>
        <v>FOLHA DE PAGAMENTO / CONTRIBUICAO PARA O PSS / SUBSTITUICOES / INSS PATRONAL / PASEP</v>
      </c>
      <c r="I222" t="s">
        <v>7255</v>
      </c>
      <c r="J222" t="s">
        <v>3103</v>
      </c>
      <c r="K222" t="s">
        <v>7422</v>
      </c>
      <c r="L222" t="s">
        <v>7419</v>
      </c>
      <c r="M222" t="s">
        <v>622</v>
      </c>
      <c r="N222" t="s">
        <v>106</v>
      </c>
      <c r="O222" t="s">
        <v>629</v>
      </c>
      <c r="P222" t="s">
        <v>658</v>
      </c>
      <c r="Q222" t="s">
        <v>621</v>
      </c>
      <c r="R222" t="s">
        <v>622</v>
      </c>
      <c r="S222" t="s">
        <v>3117</v>
      </c>
      <c r="T222" t="s">
        <v>659</v>
      </c>
      <c r="U222" t="s">
        <v>116</v>
      </c>
      <c r="V222" t="s">
        <v>3440</v>
      </c>
      <c r="W222" t="s">
        <v>3441</v>
      </c>
      <c r="X222" t="s">
        <v>7424</v>
      </c>
      <c r="Y222" s="19" t="str">
        <f t="shared" si="3"/>
        <v>3</v>
      </c>
      <c r="Z222" s="19" t="str">
        <f>IF(T222="","",IF(AND(T222&lt;&gt;'Tabelas auxiliares'!$B$241,T222&lt;&gt;'Tabelas auxiliares'!$B$242),"FOLHA DE PESSOAL",IF(Y222='Tabelas auxiliares'!$A$242,"CUSTEIO",IF(Y222='Tabelas auxiliares'!$A$241,"INVESTIMENTO","ERRO - VERIFICAR"))))</f>
        <v>FOLHA DE PESSOAL</v>
      </c>
      <c r="AA222" s="12">
        <v>9042.59</v>
      </c>
      <c r="AB222" s="12">
        <v>27971.61</v>
      </c>
      <c r="AC222" s="12">
        <v>9042.59</v>
      </c>
      <c r="AG222" s="12">
        <v>27971.61</v>
      </c>
    </row>
    <row r="223" spans="1:33" x14ac:dyDescent="0.35">
      <c r="A223" t="s">
        <v>614</v>
      </c>
      <c r="B223" s="36" t="s">
        <v>224</v>
      </c>
      <c r="C223" s="36" t="s">
        <v>615</v>
      </c>
      <c r="D223" t="s">
        <v>83</v>
      </c>
      <c r="E223" t="s">
        <v>100</v>
      </c>
      <c r="F223" s="19" t="str">
        <f>IFERROR(VLOOKUP(D223,'Tabelas auxiliares'!$A$3:$B$63,2,FALSE),"")</f>
        <v>SUGEPE-FOLHA - PASEP + AUX. MORADIA</v>
      </c>
      <c r="G223" s="19" t="str">
        <f>IFERROR(VLOOKUP($B223,'Tabelas auxiliares'!$A$67:$C$104,2,FALSE),"")</f>
        <v>FOLHA DE PAGAMENTO - GERAL</v>
      </c>
      <c r="H223" s="19" t="str">
        <f>IFERROR(VLOOKUP($B223,'Tabelas auxiliares'!$A$67:$C$104,3,FALSE),"")</f>
        <v>FOLHA DE PAGAMENTO / CONTRIBUICAO PARA O PSS / SUBSTITUICOES / INSS PATRONAL / PASEP</v>
      </c>
      <c r="I223" t="s">
        <v>7255</v>
      </c>
      <c r="J223" t="s">
        <v>3103</v>
      </c>
      <c r="K223" t="s">
        <v>7422</v>
      </c>
      <c r="L223" t="s">
        <v>7419</v>
      </c>
      <c r="M223" t="s">
        <v>622</v>
      </c>
      <c r="N223" t="s">
        <v>106</v>
      </c>
      <c r="O223" t="s">
        <v>629</v>
      </c>
      <c r="P223" t="s">
        <v>658</v>
      </c>
      <c r="Q223" t="s">
        <v>621</v>
      </c>
      <c r="R223" t="s">
        <v>622</v>
      </c>
      <c r="S223" t="s">
        <v>3117</v>
      </c>
      <c r="T223" t="s">
        <v>659</v>
      </c>
      <c r="U223" t="s">
        <v>116</v>
      </c>
      <c r="V223" t="s">
        <v>3377</v>
      </c>
      <c r="W223" t="s">
        <v>3378</v>
      </c>
      <c r="X223" t="s">
        <v>7425</v>
      </c>
      <c r="Y223" s="19" t="str">
        <f t="shared" si="3"/>
        <v>3</v>
      </c>
      <c r="Z223" s="19" t="str">
        <f>IF(T223="","",IF(AND(T223&lt;&gt;'Tabelas auxiliares'!$B$241,T223&lt;&gt;'Tabelas auxiliares'!$B$242),"FOLHA DE PESSOAL",IF(Y223='Tabelas auxiliares'!$A$242,"CUSTEIO",IF(Y223='Tabelas auxiliares'!$A$241,"INVESTIMENTO","ERRO - VERIFICAR"))))</f>
        <v>FOLHA DE PESSOAL</v>
      </c>
      <c r="AB223" s="12">
        <v>99674.9</v>
      </c>
      <c r="AG223" s="12">
        <v>99674.9</v>
      </c>
    </row>
    <row r="224" spans="1:33" x14ac:dyDescent="0.35">
      <c r="A224" t="s">
        <v>614</v>
      </c>
      <c r="B224" s="36" t="s">
        <v>224</v>
      </c>
      <c r="C224" s="36" t="s">
        <v>615</v>
      </c>
      <c r="D224" t="s">
        <v>83</v>
      </c>
      <c r="E224" t="s">
        <v>100</v>
      </c>
      <c r="F224" s="19" t="str">
        <f>IFERROR(VLOOKUP(D224,'Tabelas auxiliares'!$A$3:$B$63,2,FALSE),"")</f>
        <v>SUGEPE-FOLHA - PASEP + AUX. MORADIA</v>
      </c>
      <c r="G224" s="19" t="str">
        <f>IFERROR(VLOOKUP($B224,'Tabelas auxiliares'!$A$67:$C$104,2,FALSE),"")</f>
        <v>FOLHA DE PAGAMENTO - GERAL</v>
      </c>
      <c r="H224" s="19" t="str">
        <f>IFERROR(VLOOKUP($B224,'Tabelas auxiliares'!$A$67:$C$104,3,FALSE),"")</f>
        <v>FOLHA DE PAGAMENTO / CONTRIBUICAO PARA O PSS / SUBSTITUICOES / INSS PATRONAL / PASEP</v>
      </c>
      <c r="I224" t="s">
        <v>7255</v>
      </c>
      <c r="J224" t="s">
        <v>3103</v>
      </c>
      <c r="K224" t="s">
        <v>7422</v>
      </c>
      <c r="L224" t="s">
        <v>7419</v>
      </c>
      <c r="M224" t="s">
        <v>622</v>
      </c>
      <c r="N224" t="s">
        <v>106</v>
      </c>
      <c r="O224" t="s">
        <v>629</v>
      </c>
      <c r="P224" t="s">
        <v>658</v>
      </c>
      <c r="Q224" t="s">
        <v>621</v>
      </c>
      <c r="R224" t="s">
        <v>622</v>
      </c>
      <c r="S224" t="s">
        <v>3117</v>
      </c>
      <c r="T224" t="s">
        <v>659</v>
      </c>
      <c r="U224" t="s">
        <v>116</v>
      </c>
      <c r="V224" t="s">
        <v>3121</v>
      </c>
      <c r="W224" t="s">
        <v>3122</v>
      </c>
      <c r="X224" t="s">
        <v>7426</v>
      </c>
      <c r="Y224" s="19" t="str">
        <f t="shared" si="3"/>
        <v>3</v>
      </c>
      <c r="Z224" s="19" t="str">
        <f>IF(T224="","",IF(AND(T224&lt;&gt;'Tabelas auxiliares'!$B$241,T224&lt;&gt;'Tabelas auxiliares'!$B$242),"FOLHA DE PESSOAL",IF(Y224='Tabelas auxiliares'!$A$242,"CUSTEIO",IF(Y224='Tabelas auxiliares'!$A$241,"INVESTIMENTO","ERRO - VERIFICAR"))))</f>
        <v>FOLHA DE PESSOAL</v>
      </c>
      <c r="AB224" s="12">
        <v>9057.2800000000007</v>
      </c>
      <c r="AG224" s="12">
        <v>9057.2800000000007</v>
      </c>
    </row>
    <row r="225" spans="1:33" x14ac:dyDescent="0.35">
      <c r="A225" t="s">
        <v>614</v>
      </c>
      <c r="B225" s="36" t="s">
        <v>224</v>
      </c>
      <c r="C225" s="36" t="s">
        <v>615</v>
      </c>
      <c r="D225" t="s">
        <v>83</v>
      </c>
      <c r="E225" t="s">
        <v>100</v>
      </c>
      <c r="F225" s="19" t="str">
        <f>IFERROR(VLOOKUP(D225,'Tabelas auxiliares'!$A$3:$B$63,2,FALSE),"")</f>
        <v>SUGEPE-FOLHA - PASEP + AUX. MORADIA</v>
      </c>
      <c r="G225" s="19" t="str">
        <f>IFERROR(VLOOKUP($B225,'Tabelas auxiliares'!$A$67:$C$104,2,FALSE),"")</f>
        <v>FOLHA DE PAGAMENTO - GERAL</v>
      </c>
      <c r="H225" s="19" t="str">
        <f>IFERROR(VLOOKUP($B225,'Tabelas auxiliares'!$A$67:$C$104,3,FALSE),"")</f>
        <v>FOLHA DE PAGAMENTO / CONTRIBUICAO PARA O PSS / SUBSTITUICOES / INSS PATRONAL / PASEP</v>
      </c>
      <c r="I225" t="s">
        <v>7255</v>
      </c>
      <c r="J225" t="s">
        <v>3103</v>
      </c>
      <c r="K225" t="s">
        <v>7422</v>
      </c>
      <c r="L225" t="s">
        <v>7419</v>
      </c>
      <c r="M225" t="s">
        <v>622</v>
      </c>
      <c r="N225" t="s">
        <v>106</v>
      </c>
      <c r="O225" t="s">
        <v>629</v>
      </c>
      <c r="P225" t="s">
        <v>658</v>
      </c>
      <c r="Q225" t="s">
        <v>621</v>
      </c>
      <c r="R225" t="s">
        <v>622</v>
      </c>
      <c r="S225" t="s">
        <v>3117</v>
      </c>
      <c r="T225" t="s">
        <v>659</v>
      </c>
      <c r="U225" t="s">
        <v>116</v>
      </c>
      <c r="V225" t="s">
        <v>3124</v>
      </c>
      <c r="W225" t="s">
        <v>3125</v>
      </c>
      <c r="X225" t="s">
        <v>7427</v>
      </c>
      <c r="Y225" s="19" t="str">
        <f t="shared" si="3"/>
        <v>3</v>
      </c>
      <c r="Z225" s="19" t="str">
        <f>IF(T225="","",IF(AND(T225&lt;&gt;'Tabelas auxiliares'!$B$241,T225&lt;&gt;'Tabelas auxiliares'!$B$242),"FOLHA DE PESSOAL",IF(Y225='Tabelas auxiliares'!$A$242,"CUSTEIO",IF(Y225='Tabelas auxiliares'!$A$241,"INVESTIMENTO","ERRO - VERIFICAR"))))</f>
        <v>FOLHA DE PESSOAL</v>
      </c>
      <c r="AB225" s="12">
        <v>252.37</v>
      </c>
      <c r="AG225" s="12">
        <v>252.37</v>
      </c>
    </row>
    <row r="226" spans="1:33" x14ac:dyDescent="0.35">
      <c r="A226" t="s">
        <v>614</v>
      </c>
      <c r="B226" s="36" t="s">
        <v>224</v>
      </c>
      <c r="C226" s="36" t="s">
        <v>615</v>
      </c>
      <c r="D226" t="s">
        <v>83</v>
      </c>
      <c r="E226" t="s">
        <v>100</v>
      </c>
      <c r="F226" s="19" t="str">
        <f>IFERROR(VLOOKUP(D226,'Tabelas auxiliares'!$A$3:$B$63,2,FALSE),"")</f>
        <v>SUGEPE-FOLHA - PASEP + AUX. MORADIA</v>
      </c>
      <c r="G226" s="19" t="str">
        <f>IFERROR(VLOOKUP($B226,'Tabelas auxiliares'!$A$67:$C$104,2,FALSE),"")</f>
        <v>FOLHA DE PAGAMENTO - GERAL</v>
      </c>
      <c r="H226" s="19" t="str">
        <f>IFERROR(VLOOKUP($B226,'Tabelas auxiliares'!$A$67:$C$104,3,FALSE),"")</f>
        <v>FOLHA DE PAGAMENTO / CONTRIBUICAO PARA O PSS / SUBSTITUICOES / INSS PATRONAL / PASEP</v>
      </c>
      <c r="I226" t="s">
        <v>7255</v>
      </c>
      <c r="J226" t="s">
        <v>3103</v>
      </c>
      <c r="K226" t="s">
        <v>7428</v>
      </c>
      <c r="L226" t="s">
        <v>7419</v>
      </c>
      <c r="M226" t="s">
        <v>622</v>
      </c>
      <c r="N226" t="s">
        <v>106</v>
      </c>
      <c r="O226" t="s">
        <v>629</v>
      </c>
      <c r="P226" t="s">
        <v>658</v>
      </c>
      <c r="Q226" t="s">
        <v>621</v>
      </c>
      <c r="R226" t="s">
        <v>622</v>
      </c>
      <c r="S226" t="s">
        <v>3117</v>
      </c>
      <c r="T226" t="s">
        <v>659</v>
      </c>
      <c r="U226" t="s">
        <v>116</v>
      </c>
      <c r="V226" t="s">
        <v>3128</v>
      </c>
      <c r="W226" t="s">
        <v>3129</v>
      </c>
      <c r="X226" t="s">
        <v>7429</v>
      </c>
      <c r="Y226" s="19" t="str">
        <f t="shared" si="3"/>
        <v>3</v>
      </c>
      <c r="Z226" s="19" t="str">
        <f>IF(T226="","",IF(AND(T226&lt;&gt;'Tabelas auxiliares'!$B$241,T226&lt;&gt;'Tabelas auxiliares'!$B$242),"FOLHA DE PESSOAL",IF(Y226='Tabelas auxiliares'!$A$242,"CUSTEIO",IF(Y226='Tabelas auxiliares'!$A$241,"INVESTIMENTO","ERRO - VERIFICAR"))))</f>
        <v>FOLHA DE PESSOAL</v>
      </c>
      <c r="AB226" s="12">
        <v>56666.46</v>
      </c>
      <c r="AG226" s="12">
        <v>56666.46</v>
      </c>
    </row>
    <row r="227" spans="1:33" x14ac:dyDescent="0.35">
      <c r="A227" t="s">
        <v>614</v>
      </c>
      <c r="B227" s="36" t="s">
        <v>224</v>
      </c>
      <c r="C227" s="36" t="s">
        <v>615</v>
      </c>
      <c r="D227" t="s">
        <v>83</v>
      </c>
      <c r="E227" t="s">
        <v>100</v>
      </c>
      <c r="F227" s="19" t="str">
        <f>IFERROR(VLOOKUP(D227,'Tabelas auxiliares'!$A$3:$B$63,2,FALSE),"")</f>
        <v>SUGEPE-FOLHA - PASEP + AUX. MORADIA</v>
      </c>
      <c r="G227" s="19" t="str">
        <f>IFERROR(VLOOKUP($B227,'Tabelas auxiliares'!$A$67:$C$104,2,FALSE),"")</f>
        <v>FOLHA DE PAGAMENTO - GERAL</v>
      </c>
      <c r="H227" s="19" t="str">
        <f>IFERROR(VLOOKUP($B227,'Tabelas auxiliares'!$A$67:$C$104,3,FALSE),"")</f>
        <v>FOLHA DE PAGAMENTO / CONTRIBUICAO PARA O PSS / SUBSTITUICOES / INSS PATRONAL / PASEP</v>
      </c>
      <c r="I227" t="s">
        <v>7255</v>
      </c>
      <c r="J227" t="s">
        <v>3103</v>
      </c>
      <c r="K227" t="s">
        <v>7430</v>
      </c>
      <c r="L227" t="s">
        <v>7419</v>
      </c>
      <c r="M227" t="s">
        <v>622</v>
      </c>
      <c r="N227" t="s">
        <v>106</v>
      </c>
      <c r="O227" t="s">
        <v>629</v>
      </c>
      <c r="P227" t="s">
        <v>658</v>
      </c>
      <c r="Q227" t="s">
        <v>621</v>
      </c>
      <c r="R227" t="s">
        <v>622</v>
      </c>
      <c r="S227" t="s">
        <v>623</v>
      </c>
      <c r="T227" t="s">
        <v>659</v>
      </c>
      <c r="U227" t="s">
        <v>116</v>
      </c>
      <c r="V227" t="s">
        <v>3128</v>
      </c>
      <c r="W227" t="s">
        <v>3129</v>
      </c>
      <c r="X227" t="s">
        <v>7431</v>
      </c>
      <c r="Y227" s="19" t="str">
        <f t="shared" si="3"/>
        <v>3</v>
      </c>
      <c r="Z227" s="19" t="str">
        <f>IF(T227="","",IF(AND(T227&lt;&gt;'Tabelas auxiliares'!$B$241,T227&lt;&gt;'Tabelas auxiliares'!$B$242),"FOLHA DE PESSOAL",IF(Y227='Tabelas auxiliares'!$A$242,"CUSTEIO",IF(Y227='Tabelas auxiliares'!$A$241,"INVESTIMENTO","ERRO - VERIFICAR"))))</f>
        <v>FOLHA DE PESSOAL</v>
      </c>
      <c r="AA227" s="12">
        <v>720.08</v>
      </c>
      <c r="AB227" s="12">
        <v>41928.04</v>
      </c>
      <c r="AC227" s="12">
        <v>720.08</v>
      </c>
      <c r="AG227" s="12">
        <v>41928.04</v>
      </c>
    </row>
    <row r="228" spans="1:33" x14ac:dyDescent="0.35">
      <c r="A228" t="s">
        <v>614</v>
      </c>
      <c r="B228" s="36" t="s">
        <v>224</v>
      </c>
      <c r="C228" s="36" t="s">
        <v>615</v>
      </c>
      <c r="D228" t="s">
        <v>83</v>
      </c>
      <c r="E228" t="s">
        <v>100</v>
      </c>
      <c r="F228" s="19" t="str">
        <f>IFERROR(VLOOKUP(D228,'Tabelas auxiliares'!$A$3:$B$63,2,FALSE),"")</f>
        <v>SUGEPE-FOLHA - PASEP + AUX. MORADIA</v>
      </c>
      <c r="G228" s="19" t="str">
        <f>IFERROR(VLOOKUP($B228,'Tabelas auxiliares'!$A$67:$C$104,2,FALSE),"")</f>
        <v>FOLHA DE PAGAMENTO - GERAL</v>
      </c>
      <c r="H228" s="19" t="str">
        <f>IFERROR(VLOOKUP($B228,'Tabelas auxiliares'!$A$67:$C$104,3,FALSE),"")</f>
        <v>FOLHA DE PAGAMENTO / CONTRIBUICAO PARA O PSS / SUBSTITUICOES / INSS PATRONAL / PASEP</v>
      </c>
      <c r="I228" t="s">
        <v>7255</v>
      </c>
      <c r="J228" t="s">
        <v>3103</v>
      </c>
      <c r="K228" t="s">
        <v>7430</v>
      </c>
      <c r="L228" t="s">
        <v>7419</v>
      </c>
      <c r="M228" t="s">
        <v>622</v>
      </c>
      <c r="N228" t="s">
        <v>106</v>
      </c>
      <c r="O228" t="s">
        <v>629</v>
      </c>
      <c r="P228" t="s">
        <v>658</v>
      </c>
      <c r="Q228" t="s">
        <v>621</v>
      </c>
      <c r="R228" t="s">
        <v>622</v>
      </c>
      <c r="S228" t="s">
        <v>623</v>
      </c>
      <c r="T228" t="s">
        <v>659</v>
      </c>
      <c r="U228" t="s">
        <v>116</v>
      </c>
      <c r="V228" t="s">
        <v>3449</v>
      </c>
      <c r="W228" t="s">
        <v>3450</v>
      </c>
      <c r="X228" t="s">
        <v>7432</v>
      </c>
      <c r="Y228" s="19" t="str">
        <f t="shared" si="3"/>
        <v>3</v>
      </c>
      <c r="Z228" s="19" t="str">
        <f>IF(T228="","",IF(AND(T228&lt;&gt;'Tabelas auxiliares'!$B$241,T228&lt;&gt;'Tabelas auxiliares'!$B$242),"FOLHA DE PESSOAL",IF(Y228='Tabelas auxiliares'!$A$242,"CUSTEIO",IF(Y228='Tabelas auxiliares'!$A$241,"INVESTIMENTO","ERRO - VERIFICAR"))))</f>
        <v>FOLHA DE PESSOAL</v>
      </c>
      <c r="AA228" s="12">
        <v>2021.08</v>
      </c>
      <c r="AC228" s="12">
        <v>2021.08</v>
      </c>
    </row>
    <row r="229" spans="1:33" x14ac:dyDescent="0.35">
      <c r="A229" t="s">
        <v>614</v>
      </c>
      <c r="B229" s="36" t="s">
        <v>224</v>
      </c>
      <c r="C229" s="36" t="s">
        <v>615</v>
      </c>
      <c r="D229" t="s">
        <v>83</v>
      </c>
      <c r="E229" t="s">
        <v>100</v>
      </c>
      <c r="F229" s="19" t="str">
        <f>IFERROR(VLOOKUP(D229,'Tabelas auxiliares'!$A$3:$B$63,2,FALSE),"")</f>
        <v>SUGEPE-FOLHA - PASEP + AUX. MORADIA</v>
      </c>
      <c r="G229" s="19" t="str">
        <f>IFERROR(VLOOKUP($B229,'Tabelas auxiliares'!$A$67:$C$104,2,FALSE),"")</f>
        <v>FOLHA DE PAGAMENTO - GERAL</v>
      </c>
      <c r="H229" s="19" t="str">
        <f>IFERROR(VLOOKUP($B229,'Tabelas auxiliares'!$A$67:$C$104,3,FALSE),"")</f>
        <v>FOLHA DE PAGAMENTO / CONTRIBUICAO PARA O PSS / SUBSTITUICOES / INSS PATRONAL / PASEP</v>
      </c>
      <c r="I229" t="s">
        <v>7255</v>
      </c>
      <c r="J229" t="s">
        <v>3103</v>
      </c>
      <c r="K229" t="s">
        <v>7433</v>
      </c>
      <c r="L229" t="s">
        <v>7419</v>
      </c>
      <c r="M229" t="s">
        <v>622</v>
      </c>
      <c r="N229" t="s">
        <v>108</v>
      </c>
      <c r="O229" t="s">
        <v>629</v>
      </c>
      <c r="P229" t="s">
        <v>670</v>
      </c>
      <c r="Q229" t="s">
        <v>621</v>
      </c>
      <c r="R229" t="s">
        <v>622</v>
      </c>
      <c r="S229" t="s">
        <v>623</v>
      </c>
      <c r="T229" t="s">
        <v>659</v>
      </c>
      <c r="U229" t="s">
        <v>117</v>
      </c>
      <c r="V229" t="s">
        <v>3132</v>
      </c>
      <c r="W229" t="s">
        <v>3133</v>
      </c>
      <c r="X229" t="s">
        <v>7434</v>
      </c>
      <c r="Y229" s="19" t="str">
        <f t="shared" si="3"/>
        <v>3</v>
      </c>
      <c r="Z229" s="19" t="str">
        <f>IF(T229="","",IF(AND(T229&lt;&gt;'Tabelas auxiliares'!$B$241,T229&lt;&gt;'Tabelas auxiliares'!$B$242),"FOLHA DE PESSOAL",IF(Y229='Tabelas auxiliares'!$A$242,"CUSTEIO",IF(Y229='Tabelas auxiliares'!$A$241,"INVESTIMENTO","ERRO - VERIFICAR"))))</f>
        <v>FOLHA DE PESSOAL</v>
      </c>
      <c r="AA229" s="12">
        <v>1352.46</v>
      </c>
      <c r="AB229" s="12">
        <v>727876.58</v>
      </c>
      <c r="AC229" s="12">
        <v>1352.46</v>
      </c>
      <c r="AG229" s="12">
        <v>727876.58</v>
      </c>
    </row>
    <row r="230" spans="1:33" x14ac:dyDescent="0.35">
      <c r="A230" t="s">
        <v>614</v>
      </c>
      <c r="B230" s="36" t="s">
        <v>224</v>
      </c>
      <c r="C230" s="36" t="s">
        <v>615</v>
      </c>
      <c r="D230" t="s">
        <v>83</v>
      </c>
      <c r="E230" t="s">
        <v>100</v>
      </c>
      <c r="F230" s="19" t="str">
        <f>IFERROR(VLOOKUP(D230,'Tabelas auxiliares'!$A$3:$B$63,2,FALSE),"")</f>
        <v>SUGEPE-FOLHA - PASEP + AUX. MORADIA</v>
      </c>
      <c r="G230" s="19" t="str">
        <f>IFERROR(VLOOKUP($B230,'Tabelas auxiliares'!$A$67:$C$104,2,FALSE),"")</f>
        <v>FOLHA DE PAGAMENTO - GERAL</v>
      </c>
      <c r="H230" s="19" t="str">
        <f>IFERROR(VLOOKUP($B230,'Tabelas auxiliares'!$A$67:$C$104,3,FALSE),"")</f>
        <v>FOLHA DE PAGAMENTO / CONTRIBUICAO PARA O PSS / SUBSTITUICOES / INSS PATRONAL / PASEP</v>
      </c>
      <c r="I230" t="s">
        <v>7255</v>
      </c>
      <c r="J230" t="s">
        <v>3103</v>
      </c>
      <c r="K230" t="s">
        <v>7433</v>
      </c>
      <c r="L230" t="s">
        <v>7419</v>
      </c>
      <c r="M230" t="s">
        <v>622</v>
      </c>
      <c r="N230" t="s">
        <v>108</v>
      </c>
      <c r="O230" t="s">
        <v>629</v>
      </c>
      <c r="P230" t="s">
        <v>670</v>
      </c>
      <c r="Q230" t="s">
        <v>621</v>
      </c>
      <c r="R230" t="s">
        <v>622</v>
      </c>
      <c r="S230" t="s">
        <v>623</v>
      </c>
      <c r="T230" t="s">
        <v>659</v>
      </c>
      <c r="U230" t="s">
        <v>117</v>
      </c>
      <c r="V230" t="s">
        <v>3135</v>
      </c>
      <c r="W230" t="s">
        <v>3136</v>
      </c>
      <c r="X230" t="s">
        <v>7435</v>
      </c>
      <c r="Y230" s="19" t="str">
        <f t="shared" si="3"/>
        <v>3</v>
      </c>
      <c r="Z230" s="19" t="str">
        <f>IF(T230="","",IF(AND(T230&lt;&gt;'Tabelas auxiliares'!$B$241,T230&lt;&gt;'Tabelas auxiliares'!$B$242),"FOLHA DE PESSOAL",IF(Y230='Tabelas auxiliares'!$A$242,"CUSTEIO",IF(Y230='Tabelas auxiliares'!$A$241,"INVESTIMENTO","ERRO - VERIFICAR"))))</f>
        <v>FOLHA DE PESSOAL</v>
      </c>
      <c r="AB230" s="12">
        <v>10481.64</v>
      </c>
      <c r="AG230" s="12">
        <v>10481.64</v>
      </c>
    </row>
    <row r="231" spans="1:33" x14ac:dyDescent="0.35">
      <c r="A231" t="s">
        <v>614</v>
      </c>
      <c r="B231" s="36" t="s">
        <v>224</v>
      </c>
      <c r="C231" s="36" t="s">
        <v>615</v>
      </c>
      <c r="D231" t="s">
        <v>83</v>
      </c>
      <c r="E231" t="s">
        <v>100</v>
      </c>
      <c r="F231" s="19" t="str">
        <f>IFERROR(VLOOKUP(D231,'Tabelas auxiliares'!$A$3:$B$63,2,FALSE),"")</f>
        <v>SUGEPE-FOLHA - PASEP + AUX. MORADIA</v>
      </c>
      <c r="G231" s="19" t="str">
        <f>IFERROR(VLOOKUP($B231,'Tabelas auxiliares'!$A$67:$C$104,2,FALSE),"")</f>
        <v>FOLHA DE PAGAMENTO - GERAL</v>
      </c>
      <c r="H231" s="19" t="str">
        <f>IFERROR(VLOOKUP($B231,'Tabelas auxiliares'!$A$67:$C$104,3,FALSE),"")</f>
        <v>FOLHA DE PAGAMENTO / CONTRIBUICAO PARA O PSS / SUBSTITUICOES / INSS PATRONAL / PASEP</v>
      </c>
      <c r="I231" t="s">
        <v>7255</v>
      </c>
      <c r="J231" t="s">
        <v>3103</v>
      </c>
      <c r="K231" t="s">
        <v>7433</v>
      </c>
      <c r="L231" t="s">
        <v>7419</v>
      </c>
      <c r="M231" t="s">
        <v>622</v>
      </c>
      <c r="N231" t="s">
        <v>108</v>
      </c>
      <c r="O231" t="s">
        <v>629</v>
      </c>
      <c r="P231" t="s">
        <v>670</v>
      </c>
      <c r="Q231" t="s">
        <v>621</v>
      </c>
      <c r="R231" t="s">
        <v>622</v>
      </c>
      <c r="S231" t="s">
        <v>623</v>
      </c>
      <c r="T231" t="s">
        <v>659</v>
      </c>
      <c r="U231" t="s">
        <v>117</v>
      </c>
      <c r="V231" t="s">
        <v>3227</v>
      </c>
      <c r="W231" t="s">
        <v>3228</v>
      </c>
      <c r="X231" t="s">
        <v>7436</v>
      </c>
      <c r="Y231" s="19" t="str">
        <f t="shared" si="3"/>
        <v>3</v>
      </c>
      <c r="Z231" s="19" t="str">
        <f>IF(T231="","",IF(AND(T231&lt;&gt;'Tabelas auxiliares'!$B$241,T231&lt;&gt;'Tabelas auxiliares'!$B$242),"FOLHA DE PESSOAL",IF(Y231='Tabelas auxiliares'!$A$242,"CUSTEIO",IF(Y231='Tabelas auxiliares'!$A$241,"INVESTIMENTO","ERRO - VERIFICAR"))))</f>
        <v>FOLHA DE PESSOAL</v>
      </c>
      <c r="AA231" s="12">
        <v>873.47</v>
      </c>
      <c r="AB231" s="12">
        <v>6114.29</v>
      </c>
      <c r="AC231" s="12">
        <v>873.47</v>
      </c>
      <c r="AG231" s="12">
        <v>6114.29</v>
      </c>
    </row>
    <row r="232" spans="1:33" x14ac:dyDescent="0.35">
      <c r="A232" t="s">
        <v>614</v>
      </c>
      <c r="B232" s="36" t="s">
        <v>224</v>
      </c>
      <c r="C232" s="36" t="s">
        <v>615</v>
      </c>
      <c r="D232" t="s">
        <v>83</v>
      </c>
      <c r="E232" t="s">
        <v>100</v>
      </c>
      <c r="F232" s="19" t="str">
        <f>IFERROR(VLOOKUP(D232,'Tabelas auxiliares'!$A$3:$B$63,2,FALSE),"")</f>
        <v>SUGEPE-FOLHA - PASEP + AUX. MORADIA</v>
      </c>
      <c r="G232" s="19" t="str">
        <f>IFERROR(VLOOKUP($B232,'Tabelas auxiliares'!$A$67:$C$104,2,FALSE),"")</f>
        <v>FOLHA DE PAGAMENTO - GERAL</v>
      </c>
      <c r="H232" s="19" t="str">
        <f>IFERROR(VLOOKUP($B232,'Tabelas auxiliares'!$A$67:$C$104,3,FALSE),"")</f>
        <v>FOLHA DE PAGAMENTO / CONTRIBUICAO PARA O PSS / SUBSTITUICOES / INSS PATRONAL / PASEP</v>
      </c>
      <c r="I232" t="s">
        <v>7255</v>
      </c>
      <c r="J232" t="s">
        <v>3103</v>
      </c>
      <c r="K232" t="s">
        <v>7433</v>
      </c>
      <c r="L232" t="s">
        <v>7419</v>
      </c>
      <c r="M232" t="s">
        <v>622</v>
      </c>
      <c r="N232" t="s">
        <v>108</v>
      </c>
      <c r="O232" t="s">
        <v>629</v>
      </c>
      <c r="P232" t="s">
        <v>670</v>
      </c>
      <c r="Q232" t="s">
        <v>621</v>
      </c>
      <c r="R232" t="s">
        <v>622</v>
      </c>
      <c r="S232" t="s">
        <v>623</v>
      </c>
      <c r="T232" t="s">
        <v>659</v>
      </c>
      <c r="U232" t="s">
        <v>117</v>
      </c>
      <c r="V232" t="s">
        <v>3138</v>
      </c>
      <c r="W232" t="s">
        <v>3139</v>
      </c>
      <c r="X232" t="s">
        <v>7437</v>
      </c>
      <c r="Y232" s="19" t="str">
        <f t="shared" si="3"/>
        <v>3</v>
      </c>
      <c r="Z232" s="19" t="str">
        <f>IF(T232="","",IF(AND(T232&lt;&gt;'Tabelas auxiliares'!$B$241,T232&lt;&gt;'Tabelas auxiliares'!$B$242),"FOLHA DE PESSOAL",IF(Y232='Tabelas auxiliares'!$A$242,"CUSTEIO",IF(Y232='Tabelas auxiliares'!$A$241,"INVESTIMENTO","ERRO - VERIFICAR"))))</f>
        <v>FOLHA DE PESSOAL</v>
      </c>
      <c r="AB232" s="12">
        <v>31444.92</v>
      </c>
      <c r="AG232" s="12">
        <v>31444.92</v>
      </c>
    </row>
    <row r="233" spans="1:33" x14ac:dyDescent="0.35">
      <c r="A233" t="s">
        <v>614</v>
      </c>
      <c r="B233" s="36" t="s">
        <v>224</v>
      </c>
      <c r="C233" s="36" t="s">
        <v>615</v>
      </c>
      <c r="D233" t="s">
        <v>83</v>
      </c>
      <c r="E233" t="s">
        <v>100</v>
      </c>
      <c r="F233" s="19" t="str">
        <f>IFERROR(VLOOKUP(D233,'Tabelas auxiliares'!$A$3:$B$63,2,FALSE),"")</f>
        <v>SUGEPE-FOLHA - PASEP + AUX. MORADIA</v>
      </c>
      <c r="G233" s="19" t="str">
        <f>IFERROR(VLOOKUP($B233,'Tabelas auxiliares'!$A$67:$C$104,2,FALSE),"")</f>
        <v>FOLHA DE PAGAMENTO - GERAL</v>
      </c>
      <c r="H233" s="19" t="str">
        <f>IFERROR(VLOOKUP($B233,'Tabelas auxiliares'!$A$67:$C$104,3,FALSE),"")</f>
        <v>FOLHA DE PAGAMENTO / CONTRIBUICAO PARA O PSS / SUBSTITUICOES / INSS PATRONAL / PASEP</v>
      </c>
      <c r="I233" t="s">
        <v>7255</v>
      </c>
      <c r="J233" t="s">
        <v>3103</v>
      </c>
      <c r="K233" t="s">
        <v>7433</v>
      </c>
      <c r="L233" t="s">
        <v>7419</v>
      </c>
      <c r="M233" t="s">
        <v>622</v>
      </c>
      <c r="N233" t="s">
        <v>108</v>
      </c>
      <c r="O233" t="s">
        <v>629</v>
      </c>
      <c r="P233" t="s">
        <v>670</v>
      </c>
      <c r="Q233" t="s">
        <v>621</v>
      </c>
      <c r="R233" t="s">
        <v>622</v>
      </c>
      <c r="S233" t="s">
        <v>623</v>
      </c>
      <c r="T233" t="s">
        <v>659</v>
      </c>
      <c r="U233" t="s">
        <v>117</v>
      </c>
      <c r="V233" t="s">
        <v>3552</v>
      </c>
      <c r="W233" t="s">
        <v>3553</v>
      </c>
      <c r="X233" t="s">
        <v>7438</v>
      </c>
      <c r="Y233" s="19" t="str">
        <f t="shared" si="3"/>
        <v>3</v>
      </c>
      <c r="Z233" s="19" t="str">
        <f>IF(T233="","",IF(AND(T233&lt;&gt;'Tabelas auxiliares'!$B$241,T233&lt;&gt;'Tabelas auxiliares'!$B$242),"FOLHA DE PESSOAL",IF(Y233='Tabelas auxiliares'!$A$242,"CUSTEIO",IF(Y233='Tabelas auxiliares'!$A$241,"INVESTIMENTO","ERRO - VERIFICAR"))))</f>
        <v>FOLHA DE PESSOAL</v>
      </c>
      <c r="AB233" s="12">
        <v>7092.57</v>
      </c>
      <c r="AG233" s="12">
        <v>7092.57</v>
      </c>
    </row>
    <row r="234" spans="1:33" x14ac:dyDescent="0.35">
      <c r="A234" t="s">
        <v>614</v>
      </c>
      <c r="B234" s="36" t="s">
        <v>224</v>
      </c>
      <c r="C234" s="36" t="s">
        <v>615</v>
      </c>
      <c r="D234" t="s">
        <v>83</v>
      </c>
      <c r="E234" t="s">
        <v>100</v>
      </c>
      <c r="F234" s="19" t="str">
        <f>IFERROR(VLOOKUP(D234,'Tabelas auxiliares'!$A$3:$B$63,2,FALSE),"")</f>
        <v>SUGEPE-FOLHA - PASEP + AUX. MORADIA</v>
      </c>
      <c r="G234" s="19" t="str">
        <f>IFERROR(VLOOKUP($B234,'Tabelas auxiliares'!$A$67:$C$104,2,FALSE),"")</f>
        <v>FOLHA DE PAGAMENTO - GERAL</v>
      </c>
      <c r="H234" s="19" t="str">
        <f>IFERROR(VLOOKUP($B234,'Tabelas auxiliares'!$A$67:$C$104,3,FALSE),"")</f>
        <v>FOLHA DE PAGAMENTO / CONTRIBUICAO PARA O PSS / SUBSTITUICOES / INSS PATRONAL / PASEP</v>
      </c>
      <c r="I234" t="s">
        <v>7255</v>
      </c>
      <c r="J234" t="s">
        <v>3103</v>
      </c>
      <c r="K234" t="s">
        <v>7439</v>
      </c>
      <c r="L234" t="s">
        <v>7419</v>
      </c>
      <c r="M234" t="s">
        <v>622</v>
      </c>
      <c r="N234" t="s">
        <v>108</v>
      </c>
      <c r="O234" t="s">
        <v>629</v>
      </c>
      <c r="P234" t="s">
        <v>670</v>
      </c>
      <c r="Q234" t="s">
        <v>621</v>
      </c>
      <c r="R234" t="s">
        <v>622</v>
      </c>
      <c r="S234" t="s">
        <v>623</v>
      </c>
      <c r="T234" t="s">
        <v>659</v>
      </c>
      <c r="U234" t="s">
        <v>117</v>
      </c>
      <c r="V234" t="s">
        <v>3142</v>
      </c>
      <c r="W234" t="s">
        <v>3143</v>
      </c>
      <c r="X234" t="s">
        <v>7440</v>
      </c>
      <c r="Y234" s="19" t="str">
        <f t="shared" si="3"/>
        <v>3</v>
      </c>
      <c r="Z234" s="19" t="str">
        <f>IF(T234="","",IF(AND(T234&lt;&gt;'Tabelas auxiliares'!$B$241,T234&lt;&gt;'Tabelas auxiliares'!$B$242),"FOLHA DE PESSOAL",IF(Y234='Tabelas auxiliares'!$A$242,"CUSTEIO",IF(Y234='Tabelas auxiliares'!$A$241,"INVESTIMENTO","ERRO - VERIFICAR"))))</f>
        <v>FOLHA DE PESSOAL</v>
      </c>
      <c r="AA234" s="12">
        <v>20128.05</v>
      </c>
      <c r="AB234" s="12">
        <v>7355254.1699999999</v>
      </c>
      <c r="AC234" s="12">
        <v>20128.05</v>
      </c>
      <c r="AG234" s="12">
        <v>7355254.1699999999</v>
      </c>
    </row>
    <row r="235" spans="1:33" x14ac:dyDescent="0.35">
      <c r="A235" t="s">
        <v>614</v>
      </c>
      <c r="B235" s="36" t="s">
        <v>224</v>
      </c>
      <c r="C235" s="36" t="s">
        <v>615</v>
      </c>
      <c r="D235" t="s">
        <v>83</v>
      </c>
      <c r="E235" t="s">
        <v>100</v>
      </c>
      <c r="F235" s="19" t="str">
        <f>IFERROR(VLOOKUP(D235,'Tabelas auxiliares'!$A$3:$B$63,2,FALSE),"")</f>
        <v>SUGEPE-FOLHA - PASEP + AUX. MORADIA</v>
      </c>
      <c r="G235" s="19" t="str">
        <f>IFERROR(VLOOKUP($B235,'Tabelas auxiliares'!$A$67:$C$104,2,FALSE),"")</f>
        <v>FOLHA DE PAGAMENTO - GERAL</v>
      </c>
      <c r="H235" s="19" t="str">
        <f>IFERROR(VLOOKUP($B235,'Tabelas auxiliares'!$A$67:$C$104,3,FALSE),"")</f>
        <v>FOLHA DE PAGAMENTO / CONTRIBUICAO PARA O PSS / SUBSTITUICOES / INSS PATRONAL / PASEP</v>
      </c>
      <c r="I235" t="s">
        <v>7255</v>
      </c>
      <c r="J235" t="s">
        <v>3103</v>
      </c>
      <c r="K235" t="s">
        <v>7439</v>
      </c>
      <c r="L235" t="s">
        <v>7419</v>
      </c>
      <c r="M235" t="s">
        <v>622</v>
      </c>
      <c r="N235" t="s">
        <v>108</v>
      </c>
      <c r="O235" t="s">
        <v>629</v>
      </c>
      <c r="P235" t="s">
        <v>670</v>
      </c>
      <c r="Q235" t="s">
        <v>621</v>
      </c>
      <c r="R235" t="s">
        <v>622</v>
      </c>
      <c r="S235" t="s">
        <v>623</v>
      </c>
      <c r="T235" t="s">
        <v>659</v>
      </c>
      <c r="U235" t="s">
        <v>117</v>
      </c>
      <c r="V235" t="s">
        <v>3145</v>
      </c>
      <c r="W235" t="s">
        <v>3146</v>
      </c>
      <c r="X235" t="s">
        <v>7441</v>
      </c>
      <c r="Y235" s="19" t="str">
        <f t="shared" si="3"/>
        <v>3</v>
      </c>
      <c r="Z235" s="19" t="str">
        <f>IF(T235="","",IF(AND(T235&lt;&gt;'Tabelas auxiliares'!$B$241,T235&lt;&gt;'Tabelas auxiliares'!$B$242),"FOLHA DE PESSOAL",IF(Y235='Tabelas auxiliares'!$A$242,"CUSTEIO",IF(Y235='Tabelas auxiliares'!$A$241,"INVESTIMENTO","ERRO - VERIFICAR"))))</f>
        <v>FOLHA DE PESSOAL</v>
      </c>
      <c r="AB235" s="12">
        <v>2099.0500000000002</v>
      </c>
      <c r="AG235" s="12">
        <v>2099.0500000000002</v>
      </c>
    </row>
    <row r="236" spans="1:33" x14ac:dyDescent="0.35">
      <c r="A236" t="s">
        <v>614</v>
      </c>
      <c r="B236" s="36" t="s">
        <v>224</v>
      </c>
      <c r="C236" s="36" t="s">
        <v>615</v>
      </c>
      <c r="D236" t="s">
        <v>83</v>
      </c>
      <c r="E236" t="s">
        <v>100</v>
      </c>
      <c r="F236" s="19" t="str">
        <f>IFERROR(VLOOKUP(D236,'Tabelas auxiliares'!$A$3:$B$63,2,FALSE),"")</f>
        <v>SUGEPE-FOLHA - PASEP + AUX. MORADIA</v>
      </c>
      <c r="G236" s="19" t="str">
        <f>IFERROR(VLOOKUP($B236,'Tabelas auxiliares'!$A$67:$C$104,2,FALSE),"")</f>
        <v>FOLHA DE PAGAMENTO - GERAL</v>
      </c>
      <c r="H236" s="19" t="str">
        <f>IFERROR(VLOOKUP($B236,'Tabelas auxiliares'!$A$67:$C$104,3,FALSE),"")</f>
        <v>FOLHA DE PAGAMENTO / CONTRIBUICAO PARA O PSS / SUBSTITUICOES / INSS PATRONAL / PASEP</v>
      </c>
      <c r="I236" t="s">
        <v>7255</v>
      </c>
      <c r="J236" t="s">
        <v>3103</v>
      </c>
      <c r="K236" t="s">
        <v>7439</v>
      </c>
      <c r="L236" t="s">
        <v>7419</v>
      </c>
      <c r="M236" t="s">
        <v>622</v>
      </c>
      <c r="N236" t="s">
        <v>108</v>
      </c>
      <c r="O236" t="s">
        <v>629</v>
      </c>
      <c r="P236" t="s">
        <v>670</v>
      </c>
      <c r="Q236" t="s">
        <v>621</v>
      </c>
      <c r="R236" t="s">
        <v>622</v>
      </c>
      <c r="S236" t="s">
        <v>623</v>
      </c>
      <c r="T236" t="s">
        <v>659</v>
      </c>
      <c r="U236" t="s">
        <v>117</v>
      </c>
      <c r="V236" t="s">
        <v>3148</v>
      </c>
      <c r="W236" t="s">
        <v>3149</v>
      </c>
      <c r="X236" t="s">
        <v>7442</v>
      </c>
      <c r="Y236" s="19" t="str">
        <f t="shared" si="3"/>
        <v>3</v>
      </c>
      <c r="Z236" s="19" t="str">
        <f>IF(T236="","",IF(AND(T236&lt;&gt;'Tabelas auxiliares'!$B$241,T236&lt;&gt;'Tabelas auxiliares'!$B$242),"FOLHA DE PESSOAL",IF(Y236='Tabelas auxiliares'!$A$242,"CUSTEIO",IF(Y236='Tabelas auxiliares'!$A$241,"INVESTIMENTO","ERRO - VERIFICAR"))))</f>
        <v>FOLHA DE PESSOAL</v>
      </c>
      <c r="AB236" s="12">
        <v>582.34</v>
      </c>
      <c r="AG236" s="12">
        <v>582.34</v>
      </c>
    </row>
    <row r="237" spans="1:33" x14ac:dyDescent="0.35">
      <c r="A237" t="s">
        <v>614</v>
      </c>
      <c r="B237" s="36" t="s">
        <v>224</v>
      </c>
      <c r="C237" s="36" t="s">
        <v>615</v>
      </c>
      <c r="D237" t="s">
        <v>83</v>
      </c>
      <c r="E237" t="s">
        <v>100</v>
      </c>
      <c r="F237" s="19" t="str">
        <f>IFERROR(VLOOKUP(D237,'Tabelas auxiliares'!$A$3:$B$63,2,FALSE),"")</f>
        <v>SUGEPE-FOLHA - PASEP + AUX. MORADIA</v>
      </c>
      <c r="G237" s="19" t="str">
        <f>IFERROR(VLOOKUP($B237,'Tabelas auxiliares'!$A$67:$C$104,2,FALSE),"")</f>
        <v>FOLHA DE PAGAMENTO - GERAL</v>
      </c>
      <c r="H237" s="19" t="str">
        <f>IFERROR(VLOOKUP($B237,'Tabelas auxiliares'!$A$67:$C$104,3,FALSE),"")</f>
        <v>FOLHA DE PAGAMENTO / CONTRIBUICAO PARA O PSS / SUBSTITUICOES / INSS PATRONAL / PASEP</v>
      </c>
      <c r="I237" t="s">
        <v>7255</v>
      </c>
      <c r="J237" t="s">
        <v>3103</v>
      </c>
      <c r="K237" t="s">
        <v>7439</v>
      </c>
      <c r="L237" t="s">
        <v>7419</v>
      </c>
      <c r="M237" t="s">
        <v>622</v>
      </c>
      <c r="N237" t="s">
        <v>108</v>
      </c>
      <c r="O237" t="s">
        <v>629</v>
      </c>
      <c r="P237" t="s">
        <v>670</v>
      </c>
      <c r="Q237" t="s">
        <v>621</v>
      </c>
      <c r="R237" t="s">
        <v>622</v>
      </c>
      <c r="S237" t="s">
        <v>623</v>
      </c>
      <c r="T237" t="s">
        <v>659</v>
      </c>
      <c r="U237" t="s">
        <v>117</v>
      </c>
      <c r="V237" t="s">
        <v>3151</v>
      </c>
      <c r="W237" t="s">
        <v>3152</v>
      </c>
      <c r="X237" t="s">
        <v>7443</v>
      </c>
      <c r="Y237" s="19" t="str">
        <f t="shared" si="3"/>
        <v>3</v>
      </c>
      <c r="Z237" s="19" t="str">
        <f>IF(T237="","",IF(AND(T237&lt;&gt;'Tabelas auxiliares'!$B$241,T237&lt;&gt;'Tabelas auxiliares'!$B$242),"FOLHA DE PESSOAL",IF(Y237='Tabelas auxiliares'!$A$242,"CUSTEIO",IF(Y237='Tabelas auxiliares'!$A$241,"INVESTIMENTO","ERRO - VERIFICAR"))))</f>
        <v>FOLHA DE PESSOAL</v>
      </c>
      <c r="AA237" s="12">
        <v>1495</v>
      </c>
      <c r="AB237" s="12">
        <v>10217.06</v>
      </c>
      <c r="AC237" s="12">
        <v>1495</v>
      </c>
      <c r="AG237" s="12">
        <v>10217.06</v>
      </c>
    </row>
    <row r="238" spans="1:33" x14ac:dyDescent="0.35">
      <c r="A238" t="s">
        <v>614</v>
      </c>
      <c r="B238" s="36" t="s">
        <v>224</v>
      </c>
      <c r="C238" s="36" t="s">
        <v>615</v>
      </c>
      <c r="D238" t="s">
        <v>83</v>
      </c>
      <c r="E238" t="s">
        <v>100</v>
      </c>
      <c r="F238" s="19" t="str">
        <f>IFERROR(VLOOKUP(D238,'Tabelas auxiliares'!$A$3:$B$63,2,FALSE),"")</f>
        <v>SUGEPE-FOLHA - PASEP + AUX. MORADIA</v>
      </c>
      <c r="G238" s="19" t="str">
        <f>IFERROR(VLOOKUP($B238,'Tabelas auxiliares'!$A$67:$C$104,2,FALSE),"")</f>
        <v>FOLHA DE PAGAMENTO - GERAL</v>
      </c>
      <c r="H238" s="19" t="str">
        <f>IFERROR(VLOOKUP($B238,'Tabelas auxiliares'!$A$67:$C$104,3,FALSE),"")</f>
        <v>FOLHA DE PAGAMENTO / CONTRIBUICAO PARA O PSS / SUBSTITUICOES / INSS PATRONAL / PASEP</v>
      </c>
      <c r="I238" t="s">
        <v>7255</v>
      </c>
      <c r="J238" t="s">
        <v>3103</v>
      </c>
      <c r="K238" t="s">
        <v>7439</v>
      </c>
      <c r="L238" t="s">
        <v>7419</v>
      </c>
      <c r="M238" t="s">
        <v>622</v>
      </c>
      <c r="N238" t="s">
        <v>108</v>
      </c>
      <c r="O238" t="s">
        <v>629</v>
      </c>
      <c r="P238" t="s">
        <v>670</v>
      </c>
      <c r="Q238" t="s">
        <v>621</v>
      </c>
      <c r="R238" t="s">
        <v>622</v>
      </c>
      <c r="S238" t="s">
        <v>623</v>
      </c>
      <c r="T238" t="s">
        <v>659</v>
      </c>
      <c r="U238" t="s">
        <v>117</v>
      </c>
      <c r="V238" t="s">
        <v>3154</v>
      </c>
      <c r="W238" t="s">
        <v>3155</v>
      </c>
      <c r="X238" t="s">
        <v>7444</v>
      </c>
      <c r="Y238" s="19" t="str">
        <f t="shared" si="3"/>
        <v>3</v>
      </c>
      <c r="Z238" s="19" t="str">
        <f>IF(T238="","",IF(AND(T238&lt;&gt;'Tabelas auxiliares'!$B$241,T238&lt;&gt;'Tabelas auxiliares'!$B$242),"FOLHA DE PESSOAL",IF(Y238='Tabelas auxiliares'!$A$242,"CUSTEIO",IF(Y238='Tabelas auxiliares'!$A$241,"INVESTIMENTO","ERRO - VERIFICAR"))))</f>
        <v>FOLHA DE PESSOAL</v>
      </c>
      <c r="AA238" s="12">
        <v>2497.2600000000002</v>
      </c>
      <c r="AB238" s="12">
        <v>66868.73</v>
      </c>
      <c r="AC238" s="12">
        <v>2497.2600000000002</v>
      </c>
      <c r="AG238" s="12">
        <v>66868.73</v>
      </c>
    </row>
    <row r="239" spans="1:33" x14ac:dyDescent="0.35">
      <c r="A239" t="s">
        <v>614</v>
      </c>
      <c r="B239" s="36" t="s">
        <v>224</v>
      </c>
      <c r="C239" s="36" t="s">
        <v>615</v>
      </c>
      <c r="D239" t="s">
        <v>83</v>
      </c>
      <c r="E239" t="s">
        <v>100</v>
      </c>
      <c r="F239" s="19" t="str">
        <f>IFERROR(VLOOKUP(D239,'Tabelas auxiliares'!$A$3:$B$63,2,FALSE),"")</f>
        <v>SUGEPE-FOLHA - PASEP + AUX. MORADIA</v>
      </c>
      <c r="G239" s="19" t="str">
        <f>IFERROR(VLOOKUP($B239,'Tabelas auxiliares'!$A$67:$C$104,2,FALSE),"")</f>
        <v>FOLHA DE PAGAMENTO - GERAL</v>
      </c>
      <c r="H239" s="19" t="str">
        <f>IFERROR(VLOOKUP($B239,'Tabelas auxiliares'!$A$67:$C$104,3,FALSE),"")</f>
        <v>FOLHA DE PAGAMENTO / CONTRIBUICAO PARA O PSS / SUBSTITUICOES / INSS PATRONAL / PASEP</v>
      </c>
      <c r="I239" t="s">
        <v>7255</v>
      </c>
      <c r="J239" t="s">
        <v>3103</v>
      </c>
      <c r="K239" t="s">
        <v>7439</v>
      </c>
      <c r="L239" t="s">
        <v>7419</v>
      </c>
      <c r="M239" t="s">
        <v>622</v>
      </c>
      <c r="N239" t="s">
        <v>108</v>
      </c>
      <c r="O239" t="s">
        <v>629</v>
      </c>
      <c r="P239" t="s">
        <v>670</v>
      </c>
      <c r="Q239" t="s">
        <v>621</v>
      </c>
      <c r="R239" t="s">
        <v>622</v>
      </c>
      <c r="S239" t="s">
        <v>623</v>
      </c>
      <c r="T239" t="s">
        <v>659</v>
      </c>
      <c r="U239" t="s">
        <v>117</v>
      </c>
      <c r="V239" t="s">
        <v>3157</v>
      </c>
      <c r="W239" t="s">
        <v>3158</v>
      </c>
      <c r="X239" t="s">
        <v>7445</v>
      </c>
      <c r="Y239" s="19" t="str">
        <f t="shared" si="3"/>
        <v>3</v>
      </c>
      <c r="Z239" s="19" t="str">
        <f>IF(T239="","",IF(AND(T239&lt;&gt;'Tabelas auxiliares'!$B$241,T239&lt;&gt;'Tabelas auxiliares'!$B$242),"FOLHA DE PESSOAL",IF(Y239='Tabelas auxiliares'!$A$242,"CUSTEIO",IF(Y239='Tabelas auxiliares'!$A$241,"INVESTIMENTO","ERRO - VERIFICAR"))))</f>
        <v>FOLHA DE PESSOAL</v>
      </c>
      <c r="AA239" s="12">
        <v>22.26</v>
      </c>
      <c r="AB239" s="12">
        <v>3688.23</v>
      </c>
      <c r="AC239" s="12">
        <v>22.26</v>
      </c>
      <c r="AG239" s="12">
        <v>3688.23</v>
      </c>
    </row>
    <row r="240" spans="1:33" x14ac:dyDescent="0.35">
      <c r="A240" t="s">
        <v>614</v>
      </c>
      <c r="B240" s="36" t="s">
        <v>224</v>
      </c>
      <c r="C240" s="36" t="s">
        <v>615</v>
      </c>
      <c r="D240" t="s">
        <v>83</v>
      </c>
      <c r="E240" t="s">
        <v>100</v>
      </c>
      <c r="F240" s="19" t="str">
        <f>IFERROR(VLOOKUP(D240,'Tabelas auxiliares'!$A$3:$B$63,2,FALSE),"")</f>
        <v>SUGEPE-FOLHA - PASEP + AUX. MORADIA</v>
      </c>
      <c r="G240" s="19" t="str">
        <f>IFERROR(VLOOKUP($B240,'Tabelas auxiliares'!$A$67:$C$104,2,FALSE),"")</f>
        <v>FOLHA DE PAGAMENTO - GERAL</v>
      </c>
      <c r="H240" s="19" t="str">
        <f>IFERROR(VLOOKUP($B240,'Tabelas auxiliares'!$A$67:$C$104,3,FALSE),"")</f>
        <v>FOLHA DE PAGAMENTO / CONTRIBUICAO PARA O PSS / SUBSTITUICOES / INSS PATRONAL / PASEP</v>
      </c>
      <c r="I240" t="s">
        <v>7255</v>
      </c>
      <c r="J240" t="s">
        <v>3103</v>
      </c>
      <c r="K240" t="s">
        <v>7439</v>
      </c>
      <c r="L240" t="s">
        <v>7419</v>
      </c>
      <c r="M240" t="s">
        <v>622</v>
      </c>
      <c r="N240" t="s">
        <v>108</v>
      </c>
      <c r="O240" t="s">
        <v>629</v>
      </c>
      <c r="P240" t="s">
        <v>670</v>
      </c>
      <c r="Q240" t="s">
        <v>621</v>
      </c>
      <c r="R240" t="s">
        <v>622</v>
      </c>
      <c r="S240" t="s">
        <v>623</v>
      </c>
      <c r="T240" t="s">
        <v>659</v>
      </c>
      <c r="U240" t="s">
        <v>117</v>
      </c>
      <c r="V240" t="s">
        <v>3160</v>
      </c>
      <c r="W240" t="s">
        <v>3161</v>
      </c>
      <c r="X240" t="s">
        <v>7446</v>
      </c>
      <c r="Y240" s="19" t="str">
        <f t="shared" si="3"/>
        <v>3</v>
      </c>
      <c r="Z240" s="19" t="str">
        <f>IF(T240="","",IF(AND(T240&lt;&gt;'Tabelas auxiliares'!$B$241,T240&lt;&gt;'Tabelas auxiliares'!$B$242),"FOLHA DE PESSOAL",IF(Y240='Tabelas auxiliares'!$A$242,"CUSTEIO",IF(Y240='Tabelas auxiliares'!$A$241,"INVESTIMENTO","ERRO - VERIFICAR"))))</f>
        <v>FOLHA DE PESSOAL</v>
      </c>
      <c r="AA240" s="12">
        <v>6400.74</v>
      </c>
      <c r="AB240" s="12">
        <v>8052971.4800000004</v>
      </c>
      <c r="AC240" s="12">
        <v>6400.74</v>
      </c>
      <c r="AG240" s="12">
        <v>8052971.4800000004</v>
      </c>
    </row>
    <row r="241" spans="1:33" x14ac:dyDescent="0.35">
      <c r="A241" t="s">
        <v>614</v>
      </c>
      <c r="B241" s="36" t="s">
        <v>224</v>
      </c>
      <c r="C241" s="36" t="s">
        <v>615</v>
      </c>
      <c r="D241" t="s">
        <v>83</v>
      </c>
      <c r="E241" t="s">
        <v>100</v>
      </c>
      <c r="F241" s="19" t="str">
        <f>IFERROR(VLOOKUP(D241,'Tabelas auxiliares'!$A$3:$B$63,2,FALSE),"")</f>
        <v>SUGEPE-FOLHA - PASEP + AUX. MORADIA</v>
      </c>
      <c r="G241" s="19" t="str">
        <f>IFERROR(VLOOKUP($B241,'Tabelas auxiliares'!$A$67:$C$104,2,FALSE),"")</f>
        <v>FOLHA DE PAGAMENTO - GERAL</v>
      </c>
      <c r="H241" s="19" t="str">
        <f>IFERROR(VLOOKUP($B241,'Tabelas auxiliares'!$A$67:$C$104,3,FALSE),"")</f>
        <v>FOLHA DE PAGAMENTO / CONTRIBUICAO PARA O PSS / SUBSTITUICOES / INSS PATRONAL / PASEP</v>
      </c>
      <c r="I241" t="s">
        <v>7255</v>
      </c>
      <c r="J241" t="s">
        <v>3103</v>
      </c>
      <c r="K241" t="s">
        <v>7439</v>
      </c>
      <c r="L241" t="s">
        <v>7419</v>
      </c>
      <c r="M241" t="s">
        <v>622</v>
      </c>
      <c r="N241" t="s">
        <v>108</v>
      </c>
      <c r="O241" t="s">
        <v>629</v>
      </c>
      <c r="P241" t="s">
        <v>670</v>
      </c>
      <c r="Q241" t="s">
        <v>621</v>
      </c>
      <c r="R241" t="s">
        <v>622</v>
      </c>
      <c r="S241" t="s">
        <v>623</v>
      </c>
      <c r="T241" t="s">
        <v>659</v>
      </c>
      <c r="U241" t="s">
        <v>117</v>
      </c>
      <c r="V241" t="s">
        <v>3163</v>
      </c>
      <c r="W241" t="s">
        <v>3164</v>
      </c>
      <c r="X241" t="s">
        <v>7447</v>
      </c>
      <c r="Y241" s="19" t="str">
        <f t="shared" si="3"/>
        <v>3</v>
      </c>
      <c r="Z241" s="19" t="str">
        <f>IF(T241="","",IF(AND(T241&lt;&gt;'Tabelas auxiliares'!$B$241,T241&lt;&gt;'Tabelas auxiliares'!$B$242),"FOLHA DE PESSOAL",IF(Y241='Tabelas auxiliares'!$A$242,"CUSTEIO",IF(Y241='Tabelas auxiliares'!$A$241,"INVESTIMENTO","ERRO - VERIFICAR"))))</f>
        <v>FOLHA DE PESSOAL</v>
      </c>
      <c r="AA241" s="12">
        <v>353.94</v>
      </c>
      <c r="AB241" s="12">
        <v>120779.08</v>
      </c>
      <c r="AC241" s="12">
        <v>353.94</v>
      </c>
      <c r="AG241" s="12">
        <v>120779.08</v>
      </c>
    </row>
    <row r="242" spans="1:33" x14ac:dyDescent="0.35">
      <c r="A242" t="s">
        <v>614</v>
      </c>
      <c r="B242" s="36" t="s">
        <v>224</v>
      </c>
      <c r="C242" s="36" t="s">
        <v>615</v>
      </c>
      <c r="D242" t="s">
        <v>83</v>
      </c>
      <c r="E242" t="s">
        <v>100</v>
      </c>
      <c r="F242" s="19" t="str">
        <f>IFERROR(VLOOKUP(D242,'Tabelas auxiliares'!$A$3:$B$63,2,FALSE),"")</f>
        <v>SUGEPE-FOLHA - PASEP + AUX. MORADIA</v>
      </c>
      <c r="G242" s="19" t="str">
        <f>IFERROR(VLOOKUP($B242,'Tabelas auxiliares'!$A$67:$C$104,2,FALSE),"")</f>
        <v>FOLHA DE PAGAMENTO - GERAL</v>
      </c>
      <c r="H242" s="19" t="str">
        <f>IFERROR(VLOOKUP($B242,'Tabelas auxiliares'!$A$67:$C$104,3,FALSE),"")</f>
        <v>FOLHA DE PAGAMENTO / CONTRIBUICAO PARA O PSS / SUBSTITUICOES / INSS PATRONAL / PASEP</v>
      </c>
      <c r="I242" t="s">
        <v>7255</v>
      </c>
      <c r="J242" t="s">
        <v>3103</v>
      </c>
      <c r="K242" t="s">
        <v>7439</v>
      </c>
      <c r="L242" t="s">
        <v>7419</v>
      </c>
      <c r="M242" t="s">
        <v>622</v>
      </c>
      <c r="N242" t="s">
        <v>108</v>
      </c>
      <c r="O242" t="s">
        <v>629</v>
      </c>
      <c r="P242" t="s">
        <v>670</v>
      </c>
      <c r="Q242" t="s">
        <v>621</v>
      </c>
      <c r="R242" t="s">
        <v>622</v>
      </c>
      <c r="S242" t="s">
        <v>623</v>
      </c>
      <c r="T242" t="s">
        <v>659</v>
      </c>
      <c r="U242" t="s">
        <v>117</v>
      </c>
      <c r="V242" t="s">
        <v>3166</v>
      </c>
      <c r="W242" t="s">
        <v>3167</v>
      </c>
      <c r="X242" t="s">
        <v>7448</v>
      </c>
      <c r="Y242" s="19" t="str">
        <f t="shared" si="3"/>
        <v>3</v>
      </c>
      <c r="Z242" s="19" t="str">
        <f>IF(T242="","",IF(AND(T242&lt;&gt;'Tabelas auxiliares'!$B$241,T242&lt;&gt;'Tabelas auxiliares'!$B$242),"FOLHA DE PESSOAL",IF(Y242='Tabelas auxiliares'!$A$242,"CUSTEIO",IF(Y242='Tabelas auxiliares'!$A$241,"INVESTIMENTO","ERRO - VERIFICAR"))))</f>
        <v>FOLHA DE PESSOAL</v>
      </c>
      <c r="AA242" s="12">
        <v>7517.81</v>
      </c>
      <c r="AB242" s="12">
        <v>218511.94</v>
      </c>
      <c r="AC242" s="12">
        <v>7517.81</v>
      </c>
      <c r="AG242" s="12">
        <v>218511.94</v>
      </c>
    </row>
    <row r="243" spans="1:33" x14ac:dyDescent="0.35">
      <c r="A243" t="s">
        <v>614</v>
      </c>
      <c r="B243" s="36" t="s">
        <v>224</v>
      </c>
      <c r="C243" s="36" t="s">
        <v>615</v>
      </c>
      <c r="D243" t="s">
        <v>83</v>
      </c>
      <c r="E243" t="s">
        <v>100</v>
      </c>
      <c r="F243" s="19" t="str">
        <f>IFERROR(VLOOKUP(D243,'Tabelas auxiliares'!$A$3:$B$63,2,FALSE),"")</f>
        <v>SUGEPE-FOLHA - PASEP + AUX. MORADIA</v>
      </c>
      <c r="G243" s="19" t="str">
        <f>IFERROR(VLOOKUP($B243,'Tabelas auxiliares'!$A$67:$C$104,2,FALSE),"")</f>
        <v>FOLHA DE PAGAMENTO - GERAL</v>
      </c>
      <c r="H243" s="19" t="str">
        <f>IFERROR(VLOOKUP($B243,'Tabelas auxiliares'!$A$67:$C$104,3,FALSE),"")</f>
        <v>FOLHA DE PAGAMENTO / CONTRIBUICAO PARA O PSS / SUBSTITUICOES / INSS PATRONAL / PASEP</v>
      </c>
      <c r="I243" t="s">
        <v>7255</v>
      </c>
      <c r="J243" t="s">
        <v>3103</v>
      </c>
      <c r="K243" t="s">
        <v>7439</v>
      </c>
      <c r="L243" t="s">
        <v>7419</v>
      </c>
      <c r="M243" t="s">
        <v>622</v>
      </c>
      <c r="N243" t="s">
        <v>108</v>
      </c>
      <c r="O243" t="s">
        <v>629</v>
      </c>
      <c r="P243" t="s">
        <v>670</v>
      </c>
      <c r="Q243" t="s">
        <v>621</v>
      </c>
      <c r="R243" t="s">
        <v>622</v>
      </c>
      <c r="S243" t="s">
        <v>623</v>
      </c>
      <c r="T243" t="s">
        <v>659</v>
      </c>
      <c r="U243" t="s">
        <v>117</v>
      </c>
      <c r="V243" t="s">
        <v>3169</v>
      </c>
      <c r="W243" t="s">
        <v>3170</v>
      </c>
      <c r="X243" t="s">
        <v>7449</v>
      </c>
      <c r="Y243" s="19" t="str">
        <f t="shared" si="3"/>
        <v>3</v>
      </c>
      <c r="Z243" s="19" t="str">
        <f>IF(T243="","",IF(AND(T243&lt;&gt;'Tabelas auxiliares'!$B$241,T243&lt;&gt;'Tabelas auxiliares'!$B$242),"FOLHA DE PESSOAL",IF(Y243='Tabelas auxiliares'!$A$242,"CUSTEIO",IF(Y243='Tabelas auxiliares'!$A$241,"INVESTIMENTO","ERRO - VERIFICAR"))))</f>
        <v>FOLHA DE PESSOAL</v>
      </c>
      <c r="AB243" s="12">
        <v>4588.1899999999996</v>
      </c>
      <c r="AG243" s="12">
        <v>4588.1899999999996</v>
      </c>
    </row>
    <row r="244" spans="1:33" x14ac:dyDescent="0.35">
      <c r="A244" t="s">
        <v>614</v>
      </c>
      <c r="B244" s="36" t="s">
        <v>224</v>
      </c>
      <c r="C244" s="36" t="s">
        <v>615</v>
      </c>
      <c r="D244" t="s">
        <v>83</v>
      </c>
      <c r="E244" t="s">
        <v>100</v>
      </c>
      <c r="F244" s="19" t="str">
        <f>IFERROR(VLOOKUP(D244,'Tabelas auxiliares'!$A$3:$B$63,2,FALSE),"")</f>
        <v>SUGEPE-FOLHA - PASEP + AUX. MORADIA</v>
      </c>
      <c r="G244" s="19" t="str">
        <f>IFERROR(VLOOKUP($B244,'Tabelas auxiliares'!$A$67:$C$104,2,FALSE),"")</f>
        <v>FOLHA DE PAGAMENTO - GERAL</v>
      </c>
      <c r="H244" s="19" t="str">
        <f>IFERROR(VLOOKUP($B244,'Tabelas auxiliares'!$A$67:$C$104,3,FALSE),"")</f>
        <v>FOLHA DE PAGAMENTO / CONTRIBUICAO PARA O PSS / SUBSTITUICOES / INSS PATRONAL / PASEP</v>
      </c>
      <c r="I244" t="s">
        <v>7255</v>
      </c>
      <c r="J244" t="s">
        <v>3103</v>
      </c>
      <c r="K244" t="s">
        <v>7439</v>
      </c>
      <c r="L244" t="s">
        <v>7419</v>
      </c>
      <c r="M244" t="s">
        <v>622</v>
      </c>
      <c r="N244" t="s">
        <v>108</v>
      </c>
      <c r="O244" t="s">
        <v>629</v>
      </c>
      <c r="P244" t="s">
        <v>670</v>
      </c>
      <c r="Q244" t="s">
        <v>621</v>
      </c>
      <c r="R244" t="s">
        <v>622</v>
      </c>
      <c r="S244" t="s">
        <v>623</v>
      </c>
      <c r="T244" t="s">
        <v>659</v>
      </c>
      <c r="U244" t="s">
        <v>117</v>
      </c>
      <c r="V244" t="s">
        <v>3172</v>
      </c>
      <c r="W244" t="s">
        <v>3173</v>
      </c>
      <c r="X244" t="s">
        <v>7450</v>
      </c>
      <c r="Y244" s="19" t="str">
        <f t="shared" si="3"/>
        <v>3</v>
      </c>
      <c r="Z244" s="19" t="str">
        <f>IF(T244="","",IF(AND(T244&lt;&gt;'Tabelas auxiliares'!$B$241,T244&lt;&gt;'Tabelas auxiliares'!$B$242),"FOLHA DE PESSOAL",IF(Y244='Tabelas auxiliares'!$A$242,"CUSTEIO",IF(Y244='Tabelas auxiliares'!$A$241,"INVESTIMENTO","ERRO - VERIFICAR"))))</f>
        <v>FOLHA DE PESSOAL</v>
      </c>
      <c r="AA244" s="12">
        <v>3073.89</v>
      </c>
      <c r="AB244" s="12">
        <v>12401.7</v>
      </c>
      <c r="AC244" s="12">
        <v>3073.89</v>
      </c>
      <c r="AG244" s="12">
        <v>12401.7</v>
      </c>
    </row>
    <row r="245" spans="1:33" x14ac:dyDescent="0.35">
      <c r="A245" t="s">
        <v>614</v>
      </c>
      <c r="B245" s="36" t="s">
        <v>224</v>
      </c>
      <c r="C245" s="36" t="s">
        <v>615</v>
      </c>
      <c r="D245" t="s">
        <v>83</v>
      </c>
      <c r="E245" t="s">
        <v>100</v>
      </c>
      <c r="F245" s="19" t="str">
        <f>IFERROR(VLOOKUP(D245,'Tabelas auxiliares'!$A$3:$B$63,2,FALSE),"")</f>
        <v>SUGEPE-FOLHA - PASEP + AUX. MORADIA</v>
      </c>
      <c r="G245" s="19" t="str">
        <f>IFERROR(VLOOKUP($B245,'Tabelas auxiliares'!$A$67:$C$104,2,FALSE),"")</f>
        <v>FOLHA DE PAGAMENTO - GERAL</v>
      </c>
      <c r="H245" s="19" t="str">
        <f>IFERROR(VLOOKUP($B245,'Tabelas auxiliares'!$A$67:$C$104,3,FALSE),"")</f>
        <v>FOLHA DE PAGAMENTO / CONTRIBUICAO PARA O PSS / SUBSTITUICOES / INSS PATRONAL / PASEP</v>
      </c>
      <c r="I245" t="s">
        <v>7255</v>
      </c>
      <c r="J245" t="s">
        <v>3103</v>
      </c>
      <c r="K245" t="s">
        <v>7439</v>
      </c>
      <c r="L245" t="s">
        <v>7419</v>
      </c>
      <c r="M245" t="s">
        <v>622</v>
      </c>
      <c r="N245" t="s">
        <v>108</v>
      </c>
      <c r="O245" t="s">
        <v>629</v>
      </c>
      <c r="P245" t="s">
        <v>670</v>
      </c>
      <c r="Q245" t="s">
        <v>621</v>
      </c>
      <c r="R245" t="s">
        <v>622</v>
      </c>
      <c r="S245" t="s">
        <v>623</v>
      </c>
      <c r="T245" t="s">
        <v>659</v>
      </c>
      <c r="U245" t="s">
        <v>117</v>
      </c>
      <c r="V245" t="s">
        <v>3175</v>
      </c>
      <c r="W245" t="s">
        <v>3176</v>
      </c>
      <c r="X245" t="s">
        <v>7451</v>
      </c>
      <c r="Y245" s="19" t="str">
        <f t="shared" si="3"/>
        <v>3</v>
      </c>
      <c r="Z245" s="19" t="str">
        <f>IF(T245="","",IF(AND(T245&lt;&gt;'Tabelas auxiliares'!$B$241,T245&lt;&gt;'Tabelas auxiliares'!$B$242),"FOLHA DE PESSOAL",IF(Y245='Tabelas auxiliares'!$A$242,"CUSTEIO",IF(Y245='Tabelas auxiliares'!$A$241,"INVESTIMENTO","ERRO - VERIFICAR"))))</f>
        <v>FOLHA DE PESSOAL</v>
      </c>
      <c r="AA245" s="12">
        <v>45727.75</v>
      </c>
      <c r="AB245" s="12">
        <v>1512425.3</v>
      </c>
      <c r="AC245" s="12">
        <v>45727.75</v>
      </c>
      <c r="AG245" s="12">
        <v>1512425.3</v>
      </c>
    </row>
    <row r="246" spans="1:33" x14ac:dyDescent="0.35">
      <c r="A246" t="s">
        <v>614</v>
      </c>
      <c r="B246" s="36" t="s">
        <v>224</v>
      </c>
      <c r="C246" s="36" t="s">
        <v>615</v>
      </c>
      <c r="D246" t="s">
        <v>83</v>
      </c>
      <c r="E246" t="s">
        <v>100</v>
      </c>
      <c r="F246" s="19" t="str">
        <f>IFERROR(VLOOKUP(D246,'Tabelas auxiliares'!$A$3:$B$63,2,FALSE),"")</f>
        <v>SUGEPE-FOLHA - PASEP + AUX. MORADIA</v>
      </c>
      <c r="G246" s="19" t="str">
        <f>IFERROR(VLOOKUP($B246,'Tabelas auxiliares'!$A$67:$C$104,2,FALSE),"")</f>
        <v>FOLHA DE PAGAMENTO - GERAL</v>
      </c>
      <c r="H246" s="19" t="str">
        <f>IFERROR(VLOOKUP($B246,'Tabelas auxiliares'!$A$67:$C$104,3,FALSE),"")</f>
        <v>FOLHA DE PAGAMENTO / CONTRIBUICAO PARA O PSS / SUBSTITUICOES / INSS PATRONAL / PASEP</v>
      </c>
      <c r="I246" t="s">
        <v>7255</v>
      </c>
      <c r="J246" t="s">
        <v>3103</v>
      </c>
      <c r="K246" t="s">
        <v>7439</v>
      </c>
      <c r="L246" t="s">
        <v>7419</v>
      </c>
      <c r="M246" t="s">
        <v>622</v>
      </c>
      <c r="N246" t="s">
        <v>108</v>
      </c>
      <c r="O246" t="s">
        <v>629</v>
      </c>
      <c r="P246" t="s">
        <v>670</v>
      </c>
      <c r="Q246" t="s">
        <v>621</v>
      </c>
      <c r="R246" t="s">
        <v>622</v>
      </c>
      <c r="S246" t="s">
        <v>623</v>
      </c>
      <c r="T246" t="s">
        <v>659</v>
      </c>
      <c r="U246" t="s">
        <v>117</v>
      </c>
      <c r="V246" t="s">
        <v>3178</v>
      </c>
      <c r="W246" t="s">
        <v>3179</v>
      </c>
      <c r="X246" t="s">
        <v>7452</v>
      </c>
      <c r="Y246" s="19" t="str">
        <f t="shared" si="3"/>
        <v>3</v>
      </c>
      <c r="Z246" s="19" t="str">
        <f>IF(T246="","",IF(AND(T246&lt;&gt;'Tabelas auxiliares'!$B$241,T246&lt;&gt;'Tabelas auxiliares'!$B$242),"FOLHA DE PESSOAL",IF(Y246='Tabelas auxiliares'!$A$242,"CUSTEIO",IF(Y246='Tabelas auxiliares'!$A$241,"INVESTIMENTO","ERRO - VERIFICAR"))))</f>
        <v>FOLHA DE PESSOAL</v>
      </c>
      <c r="AA246" s="12">
        <v>39443.550000000003</v>
      </c>
      <c r="AB246" s="12">
        <v>2439291.7000000002</v>
      </c>
      <c r="AC246" s="12">
        <v>39443.550000000003</v>
      </c>
      <c r="AG246" s="12">
        <v>2439291.7000000002</v>
      </c>
    </row>
    <row r="247" spans="1:33" x14ac:dyDescent="0.35">
      <c r="A247" t="s">
        <v>614</v>
      </c>
      <c r="B247" s="36" t="s">
        <v>224</v>
      </c>
      <c r="C247" s="36" t="s">
        <v>615</v>
      </c>
      <c r="D247" t="s">
        <v>83</v>
      </c>
      <c r="E247" t="s">
        <v>100</v>
      </c>
      <c r="F247" s="19" t="str">
        <f>IFERROR(VLOOKUP(D247,'Tabelas auxiliares'!$A$3:$B$63,2,FALSE),"")</f>
        <v>SUGEPE-FOLHA - PASEP + AUX. MORADIA</v>
      </c>
      <c r="G247" s="19" t="str">
        <f>IFERROR(VLOOKUP($B247,'Tabelas auxiliares'!$A$67:$C$104,2,FALSE),"")</f>
        <v>FOLHA DE PAGAMENTO - GERAL</v>
      </c>
      <c r="H247" s="19" t="str">
        <f>IFERROR(VLOOKUP($B247,'Tabelas auxiliares'!$A$67:$C$104,3,FALSE),"")</f>
        <v>FOLHA DE PAGAMENTO / CONTRIBUICAO PARA O PSS / SUBSTITUICOES / INSS PATRONAL / PASEP</v>
      </c>
      <c r="I247" t="s">
        <v>7255</v>
      </c>
      <c r="J247" t="s">
        <v>3103</v>
      </c>
      <c r="K247" t="s">
        <v>7439</v>
      </c>
      <c r="L247" t="s">
        <v>7419</v>
      </c>
      <c r="M247" t="s">
        <v>622</v>
      </c>
      <c r="N247" t="s">
        <v>108</v>
      </c>
      <c r="O247" t="s">
        <v>629</v>
      </c>
      <c r="P247" t="s">
        <v>670</v>
      </c>
      <c r="Q247" t="s">
        <v>621</v>
      </c>
      <c r="R247" t="s">
        <v>622</v>
      </c>
      <c r="S247" t="s">
        <v>623</v>
      </c>
      <c r="T247" t="s">
        <v>659</v>
      </c>
      <c r="U247" t="s">
        <v>117</v>
      </c>
      <c r="V247" t="s">
        <v>3181</v>
      </c>
      <c r="W247" t="s">
        <v>3182</v>
      </c>
      <c r="X247" t="s">
        <v>7453</v>
      </c>
      <c r="Y247" s="19" t="str">
        <f t="shared" si="3"/>
        <v>3</v>
      </c>
      <c r="Z247" s="19" t="str">
        <f>IF(T247="","",IF(AND(T247&lt;&gt;'Tabelas auxiliares'!$B$241,T247&lt;&gt;'Tabelas auxiliares'!$B$242),"FOLHA DE PESSOAL",IF(Y247='Tabelas auxiliares'!$A$242,"CUSTEIO",IF(Y247='Tabelas auxiliares'!$A$241,"INVESTIMENTO","ERRO - VERIFICAR"))))</f>
        <v>FOLHA DE PESSOAL</v>
      </c>
      <c r="AA247" s="12">
        <v>41637.24</v>
      </c>
      <c r="AB247" s="12">
        <v>228536.54</v>
      </c>
      <c r="AC247" s="12">
        <v>41637.24</v>
      </c>
      <c r="AG247" s="12">
        <v>228536.54</v>
      </c>
    </row>
    <row r="248" spans="1:33" x14ac:dyDescent="0.35">
      <c r="A248" t="s">
        <v>614</v>
      </c>
      <c r="B248" s="36" t="s">
        <v>224</v>
      </c>
      <c r="C248" s="36" t="s">
        <v>615</v>
      </c>
      <c r="D248" t="s">
        <v>83</v>
      </c>
      <c r="E248" t="s">
        <v>100</v>
      </c>
      <c r="F248" s="19" t="str">
        <f>IFERROR(VLOOKUP(D248,'Tabelas auxiliares'!$A$3:$B$63,2,FALSE),"")</f>
        <v>SUGEPE-FOLHA - PASEP + AUX. MORADIA</v>
      </c>
      <c r="G248" s="19" t="str">
        <f>IFERROR(VLOOKUP($B248,'Tabelas auxiliares'!$A$67:$C$104,2,FALSE),"")</f>
        <v>FOLHA DE PAGAMENTO - GERAL</v>
      </c>
      <c r="H248" s="19" t="str">
        <f>IFERROR(VLOOKUP($B248,'Tabelas auxiliares'!$A$67:$C$104,3,FALSE),"")</f>
        <v>FOLHA DE PAGAMENTO / CONTRIBUICAO PARA O PSS / SUBSTITUICOES / INSS PATRONAL / PASEP</v>
      </c>
      <c r="I248" t="s">
        <v>7255</v>
      </c>
      <c r="J248" t="s">
        <v>3103</v>
      </c>
      <c r="K248" t="s">
        <v>7454</v>
      </c>
      <c r="L248" t="s">
        <v>7419</v>
      </c>
      <c r="M248" t="s">
        <v>622</v>
      </c>
      <c r="N248" t="s">
        <v>108</v>
      </c>
      <c r="O248" t="s">
        <v>629</v>
      </c>
      <c r="P248" t="s">
        <v>670</v>
      </c>
      <c r="Q248" t="s">
        <v>621</v>
      </c>
      <c r="R248" t="s">
        <v>622</v>
      </c>
      <c r="S248" t="s">
        <v>623</v>
      </c>
      <c r="T248" t="s">
        <v>659</v>
      </c>
      <c r="U248" t="s">
        <v>117</v>
      </c>
      <c r="V248" t="s">
        <v>3185</v>
      </c>
      <c r="W248" t="s">
        <v>3186</v>
      </c>
      <c r="X248" t="s">
        <v>7455</v>
      </c>
      <c r="Y248" s="19" t="str">
        <f t="shared" si="3"/>
        <v>3</v>
      </c>
      <c r="Z248" s="19" t="str">
        <f>IF(T248="","",IF(AND(T248&lt;&gt;'Tabelas auxiliares'!$B$241,T248&lt;&gt;'Tabelas auxiliares'!$B$242),"FOLHA DE PESSOAL",IF(Y248='Tabelas auxiliares'!$A$242,"CUSTEIO",IF(Y248='Tabelas auxiliares'!$A$241,"INVESTIMENTO","ERRO - VERIFICAR"))))</f>
        <v>FOLHA DE PESSOAL</v>
      </c>
      <c r="AB248" s="12">
        <v>28616.92</v>
      </c>
      <c r="AG248" s="12">
        <v>28616.92</v>
      </c>
    </row>
    <row r="249" spans="1:33" x14ac:dyDescent="0.35">
      <c r="A249" t="s">
        <v>614</v>
      </c>
      <c r="B249" s="36" t="s">
        <v>224</v>
      </c>
      <c r="C249" s="36" t="s">
        <v>615</v>
      </c>
      <c r="D249" t="s">
        <v>83</v>
      </c>
      <c r="E249" t="s">
        <v>100</v>
      </c>
      <c r="F249" s="19" t="str">
        <f>IFERROR(VLOOKUP(D249,'Tabelas auxiliares'!$A$3:$B$63,2,FALSE),"")</f>
        <v>SUGEPE-FOLHA - PASEP + AUX. MORADIA</v>
      </c>
      <c r="G249" s="19" t="str">
        <f>IFERROR(VLOOKUP($B249,'Tabelas auxiliares'!$A$67:$C$104,2,FALSE),"")</f>
        <v>FOLHA DE PAGAMENTO - GERAL</v>
      </c>
      <c r="H249" s="19" t="str">
        <f>IFERROR(VLOOKUP($B249,'Tabelas auxiliares'!$A$67:$C$104,3,FALSE),"")</f>
        <v>FOLHA DE PAGAMENTO / CONTRIBUICAO PARA O PSS / SUBSTITUICOES / INSS PATRONAL / PASEP</v>
      </c>
      <c r="I249" t="s">
        <v>7255</v>
      </c>
      <c r="J249" t="s">
        <v>3103</v>
      </c>
      <c r="K249" t="s">
        <v>7456</v>
      </c>
      <c r="L249" t="s">
        <v>7419</v>
      </c>
      <c r="M249" t="s">
        <v>622</v>
      </c>
      <c r="N249" t="s">
        <v>108</v>
      </c>
      <c r="O249" t="s">
        <v>629</v>
      </c>
      <c r="P249" t="s">
        <v>670</v>
      </c>
      <c r="Q249" t="s">
        <v>621</v>
      </c>
      <c r="R249" t="s">
        <v>622</v>
      </c>
      <c r="S249" t="s">
        <v>623</v>
      </c>
      <c r="T249" t="s">
        <v>659</v>
      </c>
      <c r="U249" t="s">
        <v>117</v>
      </c>
      <c r="V249" t="s">
        <v>3189</v>
      </c>
      <c r="W249" t="s">
        <v>3190</v>
      </c>
      <c r="X249" t="s">
        <v>7457</v>
      </c>
      <c r="Y249" s="19" t="str">
        <f t="shared" si="3"/>
        <v>3</v>
      </c>
      <c r="Z249" s="19" t="str">
        <f>IF(T249="","",IF(AND(T249&lt;&gt;'Tabelas auxiliares'!$B$241,T249&lt;&gt;'Tabelas auxiliares'!$B$242),"FOLHA DE PESSOAL",IF(Y249='Tabelas auxiliares'!$A$242,"CUSTEIO",IF(Y249='Tabelas auxiliares'!$A$241,"INVESTIMENTO","ERRO - VERIFICAR"))))</f>
        <v>FOLHA DE PESSOAL</v>
      </c>
      <c r="AB249" s="12">
        <v>3885.87</v>
      </c>
      <c r="AG249" s="12">
        <v>3885.87</v>
      </c>
    </row>
    <row r="250" spans="1:33" x14ac:dyDescent="0.35">
      <c r="A250" t="s">
        <v>614</v>
      </c>
      <c r="B250" s="36" t="s">
        <v>224</v>
      </c>
      <c r="C250" s="36" t="s">
        <v>615</v>
      </c>
      <c r="D250" t="s">
        <v>83</v>
      </c>
      <c r="E250" t="s">
        <v>100</v>
      </c>
      <c r="F250" s="19" t="str">
        <f>IFERROR(VLOOKUP(D250,'Tabelas auxiliares'!$A$3:$B$63,2,FALSE),"")</f>
        <v>SUGEPE-FOLHA - PASEP + AUX. MORADIA</v>
      </c>
      <c r="G250" s="19" t="str">
        <f>IFERROR(VLOOKUP($B250,'Tabelas auxiliares'!$A$67:$C$104,2,FALSE),"")</f>
        <v>FOLHA DE PAGAMENTO - GERAL</v>
      </c>
      <c r="H250" s="19" t="str">
        <f>IFERROR(VLOOKUP($B250,'Tabelas auxiliares'!$A$67:$C$104,3,FALSE),"")</f>
        <v>FOLHA DE PAGAMENTO / CONTRIBUICAO PARA O PSS / SUBSTITUICOES / INSS PATRONAL / PASEP</v>
      </c>
      <c r="I250" t="s">
        <v>7255</v>
      </c>
      <c r="J250" t="s">
        <v>3103</v>
      </c>
      <c r="K250" t="s">
        <v>7458</v>
      </c>
      <c r="L250" t="s">
        <v>7419</v>
      </c>
      <c r="M250" t="s">
        <v>622</v>
      </c>
      <c r="N250" t="s">
        <v>108</v>
      </c>
      <c r="O250" t="s">
        <v>629</v>
      </c>
      <c r="P250" t="s">
        <v>670</v>
      </c>
      <c r="Q250" t="s">
        <v>621</v>
      </c>
      <c r="R250" t="s">
        <v>622</v>
      </c>
      <c r="S250" t="s">
        <v>623</v>
      </c>
      <c r="T250" t="s">
        <v>659</v>
      </c>
      <c r="U250" t="s">
        <v>117</v>
      </c>
      <c r="V250" t="s">
        <v>3193</v>
      </c>
      <c r="W250" t="s">
        <v>3194</v>
      </c>
      <c r="X250" t="s">
        <v>7459</v>
      </c>
      <c r="Y250" s="19" t="str">
        <f t="shared" si="3"/>
        <v>3</v>
      </c>
      <c r="Z250" s="19" t="str">
        <f>IF(T250="","",IF(AND(T250&lt;&gt;'Tabelas auxiliares'!$B$241,T250&lt;&gt;'Tabelas auxiliares'!$B$242),"FOLHA DE PESSOAL",IF(Y250='Tabelas auxiliares'!$A$242,"CUSTEIO",IF(Y250='Tabelas auxiliares'!$A$241,"INVESTIMENTO","ERRO - VERIFICAR"))))</f>
        <v>FOLHA DE PESSOAL</v>
      </c>
      <c r="AB250" s="12">
        <v>3589.11</v>
      </c>
      <c r="AG250" s="12">
        <v>3589.11</v>
      </c>
    </row>
    <row r="251" spans="1:33" x14ac:dyDescent="0.35">
      <c r="A251" t="s">
        <v>614</v>
      </c>
      <c r="B251" s="36" t="s">
        <v>224</v>
      </c>
      <c r="C251" s="36" t="s">
        <v>615</v>
      </c>
      <c r="D251" t="s">
        <v>83</v>
      </c>
      <c r="E251" t="s">
        <v>100</v>
      </c>
      <c r="F251" s="19" t="str">
        <f>IFERROR(VLOOKUP(D251,'Tabelas auxiliares'!$A$3:$B$63,2,FALSE),"")</f>
        <v>SUGEPE-FOLHA - PASEP + AUX. MORADIA</v>
      </c>
      <c r="G251" s="19" t="str">
        <f>IFERROR(VLOOKUP($B251,'Tabelas auxiliares'!$A$67:$C$104,2,FALSE),"")</f>
        <v>FOLHA DE PAGAMENTO - GERAL</v>
      </c>
      <c r="H251" s="19" t="str">
        <f>IFERROR(VLOOKUP($B251,'Tabelas auxiliares'!$A$67:$C$104,3,FALSE),"")</f>
        <v>FOLHA DE PAGAMENTO / CONTRIBUICAO PARA O PSS / SUBSTITUICOES / INSS PATRONAL / PASEP</v>
      </c>
      <c r="I251" t="s">
        <v>7255</v>
      </c>
      <c r="J251" t="s">
        <v>3103</v>
      </c>
      <c r="K251" t="s">
        <v>7460</v>
      </c>
      <c r="L251" t="s">
        <v>7419</v>
      </c>
      <c r="M251" t="s">
        <v>3197</v>
      </c>
      <c r="N251" t="s">
        <v>108</v>
      </c>
      <c r="O251" t="s">
        <v>629</v>
      </c>
      <c r="P251" t="s">
        <v>670</v>
      </c>
      <c r="Q251" t="s">
        <v>621</v>
      </c>
      <c r="R251" t="s">
        <v>622</v>
      </c>
      <c r="S251" t="s">
        <v>623</v>
      </c>
      <c r="T251" t="s">
        <v>659</v>
      </c>
      <c r="U251" t="s">
        <v>117</v>
      </c>
      <c r="V251" t="s">
        <v>3198</v>
      </c>
      <c r="W251" t="s">
        <v>3199</v>
      </c>
      <c r="X251" t="s">
        <v>7461</v>
      </c>
      <c r="Y251" s="19" t="str">
        <f t="shared" si="3"/>
        <v>3</v>
      </c>
      <c r="Z251" s="19" t="str">
        <f>IF(T251="","",IF(AND(T251&lt;&gt;'Tabelas auxiliares'!$B$241,T251&lt;&gt;'Tabelas auxiliares'!$B$242),"FOLHA DE PESSOAL",IF(Y251='Tabelas auxiliares'!$A$242,"CUSTEIO",IF(Y251='Tabelas auxiliares'!$A$241,"INVESTIMENTO","ERRO - VERIFICAR"))))</f>
        <v>FOLHA DE PESSOAL</v>
      </c>
      <c r="AB251" s="12">
        <v>142488.03</v>
      </c>
      <c r="AG251" s="12">
        <v>142488.03</v>
      </c>
    </row>
    <row r="252" spans="1:33" x14ac:dyDescent="0.35">
      <c r="A252" t="s">
        <v>614</v>
      </c>
      <c r="B252" s="36" t="s">
        <v>226</v>
      </c>
      <c r="C252" s="36" t="s">
        <v>615</v>
      </c>
      <c r="D252" t="s">
        <v>85</v>
      </c>
      <c r="E252" t="s">
        <v>100</v>
      </c>
      <c r="F252" s="19" t="str">
        <f>IFERROR(VLOOKUP(D252,'Tabelas auxiliares'!$A$3:$B$63,2,FALSE),"")</f>
        <v>SUGEPE - CONTRATAÇÃO DE ESTAGIÁRIOS * D.U.C</v>
      </c>
      <c r="G252" s="19" t="str">
        <f>IFERROR(VLOOKUP($B252,'Tabelas auxiliares'!$A$67:$C$104,2,FALSE),"")</f>
        <v>FOLHA DE PAGAMENTO - ESTAGIÁRIOS</v>
      </c>
      <c r="H252" s="19" t="str">
        <f>IFERROR(VLOOKUP($B252,'Tabelas auxiliares'!$A$67:$C$104,3,FALSE),"")</f>
        <v>FOLHA DE PAGAMENTO - ESTAGIÁRIOS</v>
      </c>
      <c r="I252" t="s">
        <v>7255</v>
      </c>
      <c r="J252" t="s">
        <v>3103</v>
      </c>
      <c r="K252" t="s">
        <v>7462</v>
      </c>
      <c r="L252" t="s">
        <v>7419</v>
      </c>
      <c r="M252" t="s">
        <v>622</v>
      </c>
      <c r="N252" t="s">
        <v>628</v>
      </c>
      <c r="O252" t="s">
        <v>629</v>
      </c>
      <c r="P252" t="s">
        <v>630</v>
      </c>
      <c r="Q252" t="s">
        <v>621</v>
      </c>
      <c r="R252" t="s">
        <v>622</v>
      </c>
      <c r="S252" t="s">
        <v>623</v>
      </c>
      <c r="T252" t="s">
        <v>145</v>
      </c>
      <c r="U252" t="s">
        <v>645</v>
      </c>
      <c r="V252" t="s">
        <v>3743</v>
      </c>
      <c r="W252" t="s">
        <v>3744</v>
      </c>
      <c r="X252" t="s">
        <v>7463</v>
      </c>
      <c r="Y252" s="19" t="str">
        <f t="shared" si="3"/>
        <v>3</v>
      </c>
      <c r="Z252" s="19" t="str">
        <f>IF(T252="","",IF(AND(T252&lt;&gt;'Tabelas auxiliares'!$B$241,T252&lt;&gt;'Tabelas auxiliares'!$B$242),"FOLHA DE PESSOAL",IF(Y252='Tabelas auxiliares'!$A$242,"CUSTEIO",IF(Y252='Tabelas auxiliares'!$A$241,"INVESTIMENTO","ERRO - VERIFICAR"))))</f>
        <v>CUSTEIO</v>
      </c>
      <c r="AA252" s="12">
        <v>1085.05</v>
      </c>
      <c r="AB252" s="12">
        <v>34618.26</v>
      </c>
      <c r="AC252" s="12">
        <v>1085.05</v>
      </c>
      <c r="AG252" s="12">
        <v>34618.26</v>
      </c>
    </row>
    <row r="253" spans="1:33" x14ac:dyDescent="0.35">
      <c r="A253" t="s">
        <v>614</v>
      </c>
      <c r="B253" s="36" t="s">
        <v>226</v>
      </c>
      <c r="C253" s="36" t="s">
        <v>615</v>
      </c>
      <c r="D253" t="s">
        <v>85</v>
      </c>
      <c r="E253" t="s">
        <v>100</v>
      </c>
      <c r="F253" s="19" t="str">
        <f>IFERROR(VLOOKUP(D253,'Tabelas auxiliares'!$A$3:$B$63,2,FALSE),"")</f>
        <v>SUGEPE - CONTRATAÇÃO DE ESTAGIÁRIOS * D.U.C</v>
      </c>
      <c r="G253" s="19" t="str">
        <f>IFERROR(VLOOKUP($B253,'Tabelas auxiliares'!$A$67:$C$104,2,FALSE),"")</f>
        <v>FOLHA DE PAGAMENTO - ESTAGIÁRIOS</v>
      </c>
      <c r="H253" s="19" t="str">
        <f>IFERROR(VLOOKUP($B253,'Tabelas auxiliares'!$A$67:$C$104,3,FALSE),"")</f>
        <v>FOLHA DE PAGAMENTO - ESTAGIÁRIOS</v>
      </c>
      <c r="I253" t="s">
        <v>7255</v>
      </c>
      <c r="J253" t="s">
        <v>3103</v>
      </c>
      <c r="K253" t="s">
        <v>7464</v>
      </c>
      <c r="L253" t="s">
        <v>7419</v>
      </c>
      <c r="M253" t="s">
        <v>622</v>
      </c>
      <c r="N253" t="s">
        <v>628</v>
      </c>
      <c r="O253" t="s">
        <v>629</v>
      </c>
      <c r="P253" t="s">
        <v>630</v>
      </c>
      <c r="Q253" t="s">
        <v>621</v>
      </c>
      <c r="R253" t="s">
        <v>622</v>
      </c>
      <c r="S253" t="s">
        <v>1038</v>
      </c>
      <c r="T253" t="s">
        <v>145</v>
      </c>
      <c r="U253" t="s">
        <v>645</v>
      </c>
      <c r="V253" t="s">
        <v>3743</v>
      </c>
      <c r="W253" t="s">
        <v>3744</v>
      </c>
      <c r="X253" t="s">
        <v>7465</v>
      </c>
      <c r="Y253" s="19" t="str">
        <f t="shared" si="3"/>
        <v>3</v>
      </c>
      <c r="Z253" s="19" t="str">
        <f>IF(T253="","",IF(AND(T253&lt;&gt;'Tabelas auxiliares'!$B$241,T253&lt;&gt;'Tabelas auxiliares'!$B$242),"FOLHA DE PESSOAL",IF(Y253='Tabelas auxiliares'!$A$242,"CUSTEIO",IF(Y253='Tabelas auxiliares'!$A$241,"INVESTIMENTO","ERRO - VERIFICAR"))))</f>
        <v>CUSTEIO</v>
      </c>
      <c r="AB253" s="12">
        <v>2251.38</v>
      </c>
      <c r="AG253" s="12">
        <v>2251.38</v>
      </c>
    </row>
    <row r="254" spans="1:33" x14ac:dyDescent="0.35">
      <c r="A254" t="s">
        <v>614</v>
      </c>
      <c r="B254" s="36" t="s">
        <v>226</v>
      </c>
      <c r="C254" s="36" t="s">
        <v>615</v>
      </c>
      <c r="D254" t="s">
        <v>85</v>
      </c>
      <c r="E254" t="s">
        <v>100</v>
      </c>
      <c r="F254" s="19" t="str">
        <f>IFERROR(VLOOKUP(D254,'Tabelas auxiliares'!$A$3:$B$63,2,FALSE),"")</f>
        <v>SUGEPE - CONTRATAÇÃO DE ESTAGIÁRIOS * D.U.C</v>
      </c>
      <c r="G254" s="19" t="str">
        <f>IFERROR(VLOOKUP($B254,'Tabelas auxiliares'!$A$67:$C$104,2,FALSE),"")</f>
        <v>FOLHA DE PAGAMENTO - ESTAGIÁRIOS</v>
      </c>
      <c r="H254" s="19" t="str">
        <f>IFERROR(VLOOKUP($B254,'Tabelas auxiliares'!$A$67:$C$104,3,FALSE),"")</f>
        <v>FOLHA DE PAGAMENTO - ESTAGIÁRIOS</v>
      </c>
      <c r="I254" t="s">
        <v>7255</v>
      </c>
      <c r="J254" t="s">
        <v>3103</v>
      </c>
      <c r="K254" t="s">
        <v>7466</v>
      </c>
      <c r="L254" t="s">
        <v>7419</v>
      </c>
      <c r="M254" t="s">
        <v>622</v>
      </c>
      <c r="N254" t="s">
        <v>628</v>
      </c>
      <c r="O254" t="s">
        <v>629</v>
      </c>
      <c r="P254" t="s">
        <v>630</v>
      </c>
      <c r="Q254" t="s">
        <v>621</v>
      </c>
      <c r="R254" t="s">
        <v>622</v>
      </c>
      <c r="S254" t="s">
        <v>623</v>
      </c>
      <c r="T254" t="s">
        <v>145</v>
      </c>
      <c r="U254" t="s">
        <v>645</v>
      </c>
      <c r="V254" t="s">
        <v>3747</v>
      </c>
      <c r="W254" t="s">
        <v>3748</v>
      </c>
      <c r="X254" t="s">
        <v>7467</v>
      </c>
      <c r="Y254" s="19" t="str">
        <f t="shared" si="3"/>
        <v>3</v>
      </c>
      <c r="Z254" s="19" t="str">
        <f>IF(T254="","",IF(AND(T254&lt;&gt;'Tabelas auxiliares'!$B$241,T254&lt;&gt;'Tabelas auxiliares'!$B$242),"FOLHA DE PESSOAL",IF(Y254='Tabelas auxiliares'!$A$242,"CUSTEIO",IF(Y254='Tabelas auxiliares'!$A$241,"INVESTIMENTO","ERRO - VERIFICAR"))))</f>
        <v>CUSTEIO</v>
      </c>
      <c r="AA254" s="12">
        <v>1678.99</v>
      </c>
      <c r="AB254" s="12">
        <v>5911.01</v>
      </c>
      <c r="AC254" s="12">
        <v>1678.99</v>
      </c>
      <c r="AG254" s="12">
        <v>5911.01</v>
      </c>
    </row>
    <row r="255" spans="1:33" x14ac:dyDescent="0.35">
      <c r="A255" t="s">
        <v>614</v>
      </c>
      <c r="B255" s="36" t="s">
        <v>226</v>
      </c>
      <c r="C255" s="36" t="s">
        <v>615</v>
      </c>
      <c r="D255" t="s">
        <v>85</v>
      </c>
      <c r="E255" t="s">
        <v>100</v>
      </c>
      <c r="F255" s="19" t="str">
        <f>IFERROR(VLOOKUP(D255,'Tabelas auxiliares'!$A$3:$B$63,2,FALSE),"")</f>
        <v>SUGEPE - CONTRATAÇÃO DE ESTAGIÁRIOS * D.U.C</v>
      </c>
      <c r="G255" s="19" t="str">
        <f>IFERROR(VLOOKUP($B255,'Tabelas auxiliares'!$A$67:$C$104,2,FALSE),"")</f>
        <v>FOLHA DE PAGAMENTO - ESTAGIÁRIOS</v>
      </c>
      <c r="H255" s="19" t="str">
        <f>IFERROR(VLOOKUP($B255,'Tabelas auxiliares'!$A$67:$C$104,3,FALSE),"")</f>
        <v>FOLHA DE PAGAMENTO - ESTAGIÁRIOS</v>
      </c>
      <c r="I255" t="s">
        <v>7255</v>
      </c>
      <c r="J255" t="s">
        <v>3103</v>
      </c>
      <c r="K255" t="s">
        <v>7468</v>
      </c>
      <c r="L255" t="s">
        <v>7419</v>
      </c>
      <c r="M255" t="s">
        <v>622</v>
      </c>
      <c r="N255" t="s">
        <v>628</v>
      </c>
      <c r="O255" t="s">
        <v>629</v>
      </c>
      <c r="P255" t="s">
        <v>630</v>
      </c>
      <c r="Q255" t="s">
        <v>621</v>
      </c>
      <c r="R255" t="s">
        <v>622</v>
      </c>
      <c r="S255" t="s">
        <v>1038</v>
      </c>
      <c r="T255" t="s">
        <v>145</v>
      </c>
      <c r="U255" t="s">
        <v>645</v>
      </c>
      <c r="V255" t="s">
        <v>3747</v>
      </c>
      <c r="W255" t="s">
        <v>3748</v>
      </c>
      <c r="X255" t="s">
        <v>7469</v>
      </c>
      <c r="Y255" s="19" t="str">
        <f t="shared" si="3"/>
        <v>3</v>
      </c>
      <c r="Z255" s="19" t="str">
        <f>IF(T255="","",IF(AND(T255&lt;&gt;'Tabelas auxiliares'!$B$241,T255&lt;&gt;'Tabelas auxiliares'!$B$242),"FOLHA DE PESSOAL",IF(Y255='Tabelas auxiliares'!$A$242,"CUSTEIO",IF(Y255='Tabelas auxiliares'!$A$241,"INVESTIMENTO","ERRO - VERIFICAR"))))</f>
        <v>CUSTEIO</v>
      </c>
      <c r="AB255" s="12">
        <v>460</v>
      </c>
      <c r="AG255" s="12">
        <v>460</v>
      </c>
    </row>
    <row r="256" spans="1:33" x14ac:dyDescent="0.35">
      <c r="A256" t="s">
        <v>614</v>
      </c>
      <c r="B256" s="36" t="s">
        <v>253</v>
      </c>
      <c r="C256" s="36" t="s">
        <v>615</v>
      </c>
      <c r="D256" t="s">
        <v>83</v>
      </c>
      <c r="E256" t="s">
        <v>100</v>
      </c>
      <c r="F256" s="19" t="str">
        <f>IFERROR(VLOOKUP(D256,'Tabelas auxiliares'!$A$3:$B$63,2,FALSE),"")</f>
        <v>SUGEPE-FOLHA - PASEP + AUX. MORADIA</v>
      </c>
      <c r="G256" s="19" t="str">
        <f>IFERROR(VLOOKUP($B256,'Tabelas auxiliares'!$A$67:$C$104,2,FALSE),"")</f>
        <v>FOLHA DE PAGAMENTO - BENEFÍCIOS</v>
      </c>
      <c r="H256" s="19" t="str">
        <f>IFERROR(VLOOKUP($B256,'Tabelas auxiliares'!$A$67:$C$104,3,FALSE),"")</f>
        <v xml:space="preserve">AUXILIO FUNERAL / CONTRATACAO POR TEMPO DETERMINADO / BENEF.ASSIST. DO SERVIDOR E DO MILITAR / AUXILIO-ALIMENTACAO / AUXILIO-TRANSPORTE / INDENIZACOES E RESTITUICOES / DESPESAS DE EXERCICIOS ANTERIORES </v>
      </c>
      <c r="I256" t="s">
        <v>7470</v>
      </c>
      <c r="J256" t="s">
        <v>7471</v>
      </c>
      <c r="K256" t="s">
        <v>7472</v>
      </c>
      <c r="L256" t="s">
        <v>7473</v>
      </c>
      <c r="M256" t="s">
        <v>3841</v>
      </c>
      <c r="N256" t="s">
        <v>111</v>
      </c>
      <c r="O256" t="s">
        <v>636</v>
      </c>
      <c r="P256" t="s">
        <v>661</v>
      </c>
      <c r="Q256" t="s">
        <v>621</v>
      </c>
      <c r="R256" t="s">
        <v>622</v>
      </c>
      <c r="S256" t="s">
        <v>623</v>
      </c>
      <c r="T256" t="s">
        <v>659</v>
      </c>
      <c r="U256" t="s">
        <v>122</v>
      </c>
      <c r="V256" t="s">
        <v>3833</v>
      </c>
      <c r="W256" t="s">
        <v>3834</v>
      </c>
      <c r="X256" t="s">
        <v>7474</v>
      </c>
      <c r="Y256" s="19" t="str">
        <f t="shared" si="3"/>
        <v>3</v>
      </c>
      <c r="Z256" s="19" t="str">
        <f>IF(T256="","",IF(AND(T256&lt;&gt;'Tabelas auxiliares'!$B$241,T256&lt;&gt;'Tabelas auxiliares'!$B$242),"FOLHA DE PESSOAL",IF(Y256='Tabelas auxiliares'!$A$242,"CUSTEIO",IF(Y256='Tabelas auxiliares'!$A$241,"INVESTIMENTO","ERRO - VERIFICAR"))))</f>
        <v>FOLHA DE PESSOAL</v>
      </c>
      <c r="AA256" s="12">
        <v>23.27</v>
      </c>
    </row>
    <row r="257" spans="1:33" x14ac:dyDescent="0.35">
      <c r="A257" t="s">
        <v>614</v>
      </c>
      <c r="B257" s="36" t="s">
        <v>253</v>
      </c>
      <c r="C257" s="36" t="s">
        <v>615</v>
      </c>
      <c r="D257" t="s">
        <v>83</v>
      </c>
      <c r="E257" t="s">
        <v>100</v>
      </c>
      <c r="F257" s="19" t="str">
        <f>IFERROR(VLOOKUP(D257,'Tabelas auxiliares'!$A$3:$B$63,2,FALSE),"")</f>
        <v>SUGEPE-FOLHA - PASEP + AUX. MORADIA</v>
      </c>
      <c r="G257" s="19" t="str">
        <f>IFERROR(VLOOKUP($B257,'Tabelas auxiliares'!$A$67:$C$104,2,FALSE),"")</f>
        <v>FOLHA DE PAGAMENTO - BENEFÍCIOS</v>
      </c>
      <c r="H257" s="19" t="str">
        <f>IFERROR(VLOOKUP($B257,'Tabelas auxiliares'!$A$67:$C$104,3,FALSE),"")</f>
        <v xml:space="preserve">AUXILIO FUNERAL / CONTRATACAO POR TEMPO DETERMINADO / BENEF.ASSIST. DO SERVIDOR E DO MILITAR / AUXILIO-ALIMENTACAO / AUXILIO-TRANSPORTE / INDENIZACOES E RESTITUICOES / DESPESAS DE EXERCICIOS ANTERIORES </v>
      </c>
      <c r="I257" t="s">
        <v>7255</v>
      </c>
      <c r="J257" t="s">
        <v>3103</v>
      </c>
      <c r="K257" t="s">
        <v>7475</v>
      </c>
      <c r="L257" t="s">
        <v>7419</v>
      </c>
      <c r="M257" t="s">
        <v>622</v>
      </c>
      <c r="N257" t="s">
        <v>109</v>
      </c>
      <c r="O257" t="s">
        <v>666</v>
      </c>
      <c r="P257" t="s">
        <v>667</v>
      </c>
      <c r="Q257" t="s">
        <v>621</v>
      </c>
      <c r="R257" t="s">
        <v>622</v>
      </c>
      <c r="S257" t="s">
        <v>623</v>
      </c>
      <c r="T257" t="s">
        <v>659</v>
      </c>
      <c r="U257" t="s">
        <v>119</v>
      </c>
      <c r="V257" t="s">
        <v>3797</v>
      </c>
      <c r="W257" t="s">
        <v>3798</v>
      </c>
      <c r="X257" t="s">
        <v>7476</v>
      </c>
      <c r="Y257" s="19" t="str">
        <f t="shared" si="3"/>
        <v>3</v>
      </c>
      <c r="Z257" s="19" t="str">
        <f>IF(T257="","",IF(AND(T257&lt;&gt;'Tabelas auxiliares'!$B$241,T257&lt;&gt;'Tabelas auxiliares'!$B$242),"FOLHA DE PESSOAL",IF(Y257='Tabelas auxiliares'!$A$242,"CUSTEIO",IF(Y257='Tabelas auxiliares'!$A$241,"INVESTIMENTO","ERRO - VERIFICAR"))))</f>
        <v>FOLHA DE PESSOAL</v>
      </c>
      <c r="AA257" s="12">
        <v>1000</v>
      </c>
      <c r="AB257" s="12">
        <v>66000</v>
      </c>
      <c r="AC257" s="12">
        <v>1000</v>
      </c>
      <c r="AG257" s="12">
        <v>66000</v>
      </c>
    </row>
    <row r="258" spans="1:33" x14ac:dyDescent="0.35">
      <c r="A258" t="s">
        <v>614</v>
      </c>
      <c r="B258" s="36" t="s">
        <v>253</v>
      </c>
      <c r="C258" s="36" t="s">
        <v>615</v>
      </c>
      <c r="D258" t="s">
        <v>83</v>
      </c>
      <c r="E258" t="s">
        <v>100</v>
      </c>
      <c r="F258" s="19" t="str">
        <f>IFERROR(VLOOKUP(D258,'Tabelas auxiliares'!$A$3:$B$63,2,FALSE),"")</f>
        <v>SUGEPE-FOLHA - PASEP + AUX. MORADIA</v>
      </c>
      <c r="G258" s="19" t="str">
        <f>IFERROR(VLOOKUP($B258,'Tabelas auxiliares'!$A$67:$C$104,2,FALSE),"")</f>
        <v>FOLHA DE PAGAMENTO - BENEFÍCIOS</v>
      </c>
      <c r="H258" s="19" t="str">
        <f>IFERROR(VLOOKUP($B258,'Tabelas auxiliares'!$A$67:$C$104,3,FALSE),"")</f>
        <v xml:space="preserve">AUXILIO FUNERAL / CONTRATACAO POR TEMPO DETERMINADO / BENEF.ASSIST. DO SERVIDOR E DO MILITAR / AUXILIO-ALIMENTACAO / AUXILIO-TRANSPORTE / INDENIZACOES E RESTITUICOES / DESPESAS DE EXERCICIOS ANTERIORES </v>
      </c>
      <c r="I258" t="s">
        <v>7255</v>
      </c>
      <c r="J258" t="s">
        <v>3103</v>
      </c>
      <c r="K258" t="s">
        <v>7477</v>
      </c>
      <c r="L258" t="s">
        <v>7419</v>
      </c>
      <c r="M258" t="s">
        <v>622</v>
      </c>
      <c r="N258" t="s">
        <v>109</v>
      </c>
      <c r="O258" t="s">
        <v>636</v>
      </c>
      <c r="P258" t="s">
        <v>664</v>
      </c>
      <c r="Q258" t="s">
        <v>621</v>
      </c>
      <c r="R258" t="s">
        <v>622</v>
      </c>
      <c r="S258" t="s">
        <v>623</v>
      </c>
      <c r="T258" t="s">
        <v>659</v>
      </c>
      <c r="U258" t="s">
        <v>121</v>
      </c>
      <c r="V258" t="s">
        <v>3801</v>
      </c>
      <c r="W258" t="s">
        <v>3802</v>
      </c>
      <c r="X258" t="s">
        <v>7478</v>
      </c>
      <c r="Y258" s="19" t="str">
        <f t="shared" si="3"/>
        <v>3</v>
      </c>
      <c r="Z258" s="19" t="str">
        <f>IF(T258="","",IF(AND(T258&lt;&gt;'Tabelas auxiliares'!$B$241,T258&lt;&gt;'Tabelas auxiliares'!$B$242),"FOLHA DE PESSOAL",IF(Y258='Tabelas auxiliares'!$A$242,"CUSTEIO",IF(Y258='Tabelas auxiliares'!$A$241,"INVESTIMENTO","ERRO - VERIFICAR"))))</f>
        <v>FOLHA DE PESSOAL</v>
      </c>
      <c r="AA258" s="12">
        <v>242.45</v>
      </c>
      <c r="AB258" s="12">
        <v>2182.0500000000002</v>
      </c>
      <c r="AC258" s="12">
        <v>242.45</v>
      </c>
      <c r="AG258" s="12">
        <v>2182.0500000000002</v>
      </c>
    </row>
    <row r="259" spans="1:33" x14ac:dyDescent="0.35">
      <c r="A259" t="s">
        <v>614</v>
      </c>
      <c r="B259" s="36" t="s">
        <v>253</v>
      </c>
      <c r="C259" s="36" t="s">
        <v>615</v>
      </c>
      <c r="D259" t="s">
        <v>83</v>
      </c>
      <c r="E259" t="s">
        <v>100</v>
      </c>
      <c r="F259" s="19" t="str">
        <f>IFERROR(VLOOKUP(D259,'Tabelas auxiliares'!$A$3:$B$63,2,FALSE),"")</f>
        <v>SUGEPE-FOLHA - PASEP + AUX. MORADIA</v>
      </c>
      <c r="G259" s="19" t="str">
        <f>IFERROR(VLOOKUP($B259,'Tabelas auxiliares'!$A$67:$C$104,2,FALSE),"")</f>
        <v>FOLHA DE PAGAMENTO - BENEFÍCIOS</v>
      </c>
      <c r="H259" s="19" t="str">
        <f>IFERROR(VLOOKUP($B259,'Tabelas auxiliares'!$A$67:$C$104,3,FALSE),"")</f>
        <v xml:space="preserve">AUXILIO FUNERAL / CONTRATACAO POR TEMPO DETERMINADO / BENEF.ASSIST. DO SERVIDOR E DO MILITAR / AUXILIO-ALIMENTACAO / AUXILIO-TRANSPORTE / INDENIZACOES E RESTITUICOES / DESPESAS DE EXERCICIOS ANTERIORES </v>
      </c>
      <c r="I259" t="s">
        <v>7255</v>
      </c>
      <c r="J259" t="s">
        <v>3103</v>
      </c>
      <c r="K259" t="s">
        <v>7479</v>
      </c>
      <c r="L259" t="s">
        <v>7419</v>
      </c>
      <c r="M259" t="s">
        <v>622</v>
      </c>
      <c r="N259" t="s">
        <v>109</v>
      </c>
      <c r="O259" t="s">
        <v>642</v>
      </c>
      <c r="P259" t="s">
        <v>665</v>
      </c>
      <c r="Q259" t="s">
        <v>621</v>
      </c>
      <c r="R259" t="s">
        <v>622</v>
      </c>
      <c r="S259" t="s">
        <v>623</v>
      </c>
      <c r="T259" t="s">
        <v>659</v>
      </c>
      <c r="U259" t="s">
        <v>118</v>
      </c>
      <c r="V259" t="s">
        <v>3805</v>
      </c>
      <c r="W259" t="s">
        <v>3806</v>
      </c>
      <c r="X259" t="s">
        <v>7480</v>
      </c>
      <c r="Y259" s="19" t="str">
        <f t="shared" si="3"/>
        <v>3</v>
      </c>
      <c r="Z259" s="19" t="str">
        <f>IF(T259="","",IF(AND(T259&lt;&gt;'Tabelas auxiliares'!$B$241,T259&lt;&gt;'Tabelas auxiliares'!$B$242),"FOLHA DE PESSOAL",IF(Y259='Tabelas auxiliares'!$A$242,"CUSTEIO",IF(Y259='Tabelas auxiliares'!$A$241,"INVESTIMENTO","ERRO - VERIFICAR"))))</f>
        <v>FOLHA DE PESSOAL</v>
      </c>
      <c r="AA259" s="12">
        <v>193.17</v>
      </c>
      <c r="AB259" s="12">
        <v>3074.43</v>
      </c>
      <c r="AC259" s="12">
        <v>193.17</v>
      </c>
      <c r="AG259" s="12">
        <v>3074.43</v>
      </c>
    </row>
    <row r="260" spans="1:33" x14ac:dyDescent="0.35">
      <c r="A260" t="s">
        <v>614</v>
      </c>
      <c r="B260" s="36" t="s">
        <v>253</v>
      </c>
      <c r="C260" s="36" t="s">
        <v>615</v>
      </c>
      <c r="D260" t="s">
        <v>83</v>
      </c>
      <c r="E260" t="s">
        <v>100</v>
      </c>
      <c r="F260" s="19" t="str">
        <f>IFERROR(VLOOKUP(D260,'Tabelas auxiliares'!$A$3:$B$63,2,FALSE),"")</f>
        <v>SUGEPE-FOLHA - PASEP + AUX. MORADIA</v>
      </c>
      <c r="G260" s="19" t="str">
        <f>IFERROR(VLOOKUP($B260,'Tabelas auxiliares'!$A$67:$C$104,2,FALSE),"")</f>
        <v>FOLHA DE PAGAMENTO - BENEFÍCIOS</v>
      </c>
      <c r="H260" s="19" t="str">
        <f>IFERROR(VLOOKUP($B260,'Tabelas auxiliares'!$A$67:$C$104,3,FALSE),"")</f>
        <v xml:space="preserve">AUXILIO FUNERAL / CONTRATACAO POR TEMPO DETERMINADO / BENEF.ASSIST. DO SERVIDOR E DO MILITAR / AUXILIO-ALIMENTACAO / AUXILIO-TRANSPORTE / INDENIZACOES E RESTITUICOES / DESPESAS DE EXERCICIOS ANTERIORES </v>
      </c>
      <c r="I260" t="s">
        <v>7255</v>
      </c>
      <c r="J260" t="s">
        <v>3103</v>
      </c>
      <c r="K260" t="s">
        <v>7481</v>
      </c>
      <c r="L260" t="s">
        <v>7419</v>
      </c>
      <c r="M260" t="s">
        <v>622</v>
      </c>
      <c r="N260" t="s">
        <v>109</v>
      </c>
      <c r="O260" t="s">
        <v>668</v>
      </c>
      <c r="P260" t="s">
        <v>669</v>
      </c>
      <c r="Q260" t="s">
        <v>621</v>
      </c>
      <c r="R260" t="s">
        <v>622</v>
      </c>
      <c r="S260" t="s">
        <v>623</v>
      </c>
      <c r="T260" t="s">
        <v>659</v>
      </c>
      <c r="U260" t="s">
        <v>123</v>
      </c>
      <c r="V260" t="s">
        <v>3809</v>
      </c>
      <c r="W260" t="s">
        <v>3810</v>
      </c>
      <c r="X260" t="s">
        <v>7482</v>
      </c>
      <c r="Y260" s="19" t="str">
        <f t="shared" ref="Y260:Y323" si="4">LEFT(V260,1)</f>
        <v>3</v>
      </c>
      <c r="Z260" s="19" t="str">
        <f>IF(T260="","",IF(AND(T260&lt;&gt;'Tabelas auxiliares'!$B$241,T260&lt;&gt;'Tabelas auxiliares'!$B$242),"FOLHA DE PESSOAL",IF(Y260='Tabelas auxiliares'!$A$242,"CUSTEIO",IF(Y260='Tabelas auxiliares'!$A$241,"INVESTIMENTO","ERRO - VERIFICAR"))))</f>
        <v>FOLHA DE PESSOAL</v>
      </c>
      <c r="AB260" s="12">
        <v>1437.16</v>
      </c>
      <c r="AG260" s="12">
        <v>1437.16</v>
      </c>
    </row>
    <row r="261" spans="1:33" x14ac:dyDescent="0.35">
      <c r="A261" t="s">
        <v>614</v>
      </c>
      <c r="B261" s="36" t="s">
        <v>253</v>
      </c>
      <c r="C261" s="36" t="s">
        <v>615</v>
      </c>
      <c r="D261" t="s">
        <v>83</v>
      </c>
      <c r="E261" t="s">
        <v>100</v>
      </c>
      <c r="F261" s="19" t="str">
        <f>IFERROR(VLOOKUP(D261,'Tabelas auxiliares'!$A$3:$B$63,2,FALSE),"")</f>
        <v>SUGEPE-FOLHA - PASEP + AUX. MORADIA</v>
      </c>
      <c r="G261" s="19" t="str">
        <f>IFERROR(VLOOKUP($B261,'Tabelas auxiliares'!$A$67:$C$104,2,FALSE),"")</f>
        <v>FOLHA DE PAGAMENTO - BENEFÍCIOS</v>
      </c>
      <c r="H261" s="19" t="str">
        <f>IFERROR(VLOOKUP($B261,'Tabelas auxiliares'!$A$67:$C$104,3,FALSE),"")</f>
        <v xml:space="preserve">AUXILIO FUNERAL / CONTRATACAO POR TEMPO DETERMINADO / BENEF.ASSIST. DO SERVIDOR E DO MILITAR / AUXILIO-ALIMENTACAO / AUXILIO-TRANSPORTE / INDENIZACOES E RESTITUICOES / DESPESAS DE EXERCICIOS ANTERIORES </v>
      </c>
      <c r="I261" t="s">
        <v>7255</v>
      </c>
      <c r="J261" t="s">
        <v>3103</v>
      </c>
      <c r="K261" t="s">
        <v>7483</v>
      </c>
      <c r="L261" t="s">
        <v>7419</v>
      </c>
      <c r="M261" t="s">
        <v>622</v>
      </c>
      <c r="N261" t="s">
        <v>109</v>
      </c>
      <c r="O261" t="s">
        <v>636</v>
      </c>
      <c r="P261" t="s">
        <v>664</v>
      </c>
      <c r="Q261" t="s">
        <v>621</v>
      </c>
      <c r="R261" t="s">
        <v>622</v>
      </c>
      <c r="S261" t="s">
        <v>623</v>
      </c>
      <c r="T261" t="s">
        <v>659</v>
      </c>
      <c r="U261" t="s">
        <v>121</v>
      </c>
      <c r="V261" t="s">
        <v>3813</v>
      </c>
      <c r="W261" t="s">
        <v>3814</v>
      </c>
      <c r="X261" t="s">
        <v>7484</v>
      </c>
      <c r="Y261" s="19" t="str">
        <f t="shared" si="4"/>
        <v>3</v>
      </c>
      <c r="Z261" s="19" t="str">
        <f>IF(T261="","",IF(AND(T261&lt;&gt;'Tabelas auxiliares'!$B$241,T261&lt;&gt;'Tabelas auxiliares'!$B$242),"FOLHA DE PESSOAL",IF(Y261='Tabelas auxiliares'!$A$242,"CUSTEIO",IF(Y261='Tabelas auxiliares'!$A$241,"INVESTIMENTO","ERRO - VERIFICAR"))))</f>
        <v>FOLHA DE PESSOAL</v>
      </c>
      <c r="AA261" s="12">
        <v>8776.32</v>
      </c>
      <c r="AB261" s="12">
        <v>90143.28</v>
      </c>
      <c r="AC261" s="12">
        <v>8776.32</v>
      </c>
      <c r="AG261" s="12">
        <v>90143.28</v>
      </c>
    </row>
    <row r="262" spans="1:33" x14ac:dyDescent="0.35">
      <c r="A262" t="s">
        <v>614</v>
      </c>
      <c r="B262" s="36" t="s">
        <v>253</v>
      </c>
      <c r="C262" s="36" t="s">
        <v>615</v>
      </c>
      <c r="D262" t="s">
        <v>83</v>
      </c>
      <c r="E262" t="s">
        <v>100</v>
      </c>
      <c r="F262" s="19" t="str">
        <f>IFERROR(VLOOKUP(D262,'Tabelas auxiliares'!$A$3:$B$63,2,FALSE),"")</f>
        <v>SUGEPE-FOLHA - PASEP + AUX. MORADIA</v>
      </c>
      <c r="G262" s="19" t="str">
        <f>IFERROR(VLOOKUP($B262,'Tabelas auxiliares'!$A$67:$C$104,2,FALSE),"")</f>
        <v>FOLHA DE PAGAMENTO - BENEFÍCIOS</v>
      </c>
      <c r="H262" s="19" t="str">
        <f>IFERROR(VLOOKUP($B262,'Tabelas auxiliares'!$A$67:$C$104,3,FALSE),"")</f>
        <v xml:space="preserve">AUXILIO FUNERAL / CONTRATACAO POR TEMPO DETERMINADO / BENEF.ASSIST. DO SERVIDOR E DO MILITAR / AUXILIO-ALIMENTACAO / AUXILIO-TRANSPORTE / INDENIZACOES E RESTITUICOES / DESPESAS DE EXERCICIOS ANTERIORES </v>
      </c>
      <c r="I262" t="s">
        <v>7255</v>
      </c>
      <c r="J262" t="s">
        <v>3103</v>
      </c>
      <c r="K262" t="s">
        <v>7485</v>
      </c>
      <c r="L262" t="s">
        <v>7419</v>
      </c>
      <c r="M262" t="s">
        <v>622</v>
      </c>
      <c r="N262" t="s">
        <v>109</v>
      </c>
      <c r="O262" t="s">
        <v>666</v>
      </c>
      <c r="P262" t="s">
        <v>667</v>
      </c>
      <c r="Q262" t="s">
        <v>621</v>
      </c>
      <c r="R262" t="s">
        <v>622</v>
      </c>
      <c r="S262" t="s">
        <v>623</v>
      </c>
      <c r="T262" t="s">
        <v>659</v>
      </c>
      <c r="U262" t="s">
        <v>119</v>
      </c>
      <c r="V262" t="s">
        <v>3817</v>
      </c>
      <c r="W262" t="s">
        <v>3818</v>
      </c>
      <c r="X262" t="s">
        <v>7486</v>
      </c>
      <c r="Y262" s="19" t="str">
        <f t="shared" si="4"/>
        <v>3</v>
      </c>
      <c r="Z262" s="19" t="str">
        <f>IF(T262="","",IF(AND(T262&lt;&gt;'Tabelas auxiliares'!$B$241,T262&lt;&gt;'Tabelas auxiliares'!$B$242),"FOLHA DE PESSOAL",IF(Y262='Tabelas auxiliares'!$A$242,"CUSTEIO",IF(Y262='Tabelas auxiliares'!$A$241,"INVESTIMENTO","ERRO - VERIFICAR"))))</f>
        <v>FOLHA DE PESSOAL</v>
      </c>
      <c r="AA262" s="12">
        <v>4386.2700000000004</v>
      </c>
      <c r="AB262" s="12">
        <v>1479113.73</v>
      </c>
      <c r="AC262" s="12">
        <v>4386.2700000000004</v>
      </c>
      <c r="AG262" s="12">
        <v>1479113.73</v>
      </c>
    </row>
    <row r="263" spans="1:33" x14ac:dyDescent="0.35">
      <c r="A263" t="s">
        <v>614</v>
      </c>
      <c r="B263" s="36" t="s">
        <v>253</v>
      </c>
      <c r="C263" s="36" t="s">
        <v>615</v>
      </c>
      <c r="D263" t="s">
        <v>83</v>
      </c>
      <c r="E263" t="s">
        <v>100</v>
      </c>
      <c r="F263" s="19" t="str">
        <f>IFERROR(VLOOKUP(D263,'Tabelas auxiliares'!$A$3:$B$63,2,FALSE),"")</f>
        <v>SUGEPE-FOLHA - PASEP + AUX. MORADIA</v>
      </c>
      <c r="G263" s="19" t="str">
        <f>IFERROR(VLOOKUP($B263,'Tabelas auxiliares'!$A$67:$C$104,2,FALSE),"")</f>
        <v>FOLHA DE PAGAMENTO - BENEFÍCIOS</v>
      </c>
      <c r="H263" s="19" t="str">
        <f>IFERROR(VLOOKUP($B263,'Tabelas auxiliares'!$A$67:$C$104,3,FALSE),"")</f>
        <v xml:space="preserve">AUXILIO FUNERAL / CONTRATACAO POR TEMPO DETERMINADO / BENEF.ASSIST. DO SERVIDOR E DO MILITAR / AUXILIO-ALIMENTACAO / AUXILIO-TRANSPORTE / INDENIZACOES E RESTITUICOES / DESPESAS DE EXERCICIOS ANTERIORES </v>
      </c>
      <c r="I263" t="s">
        <v>7255</v>
      </c>
      <c r="J263" t="s">
        <v>3103</v>
      </c>
      <c r="K263" t="s">
        <v>7487</v>
      </c>
      <c r="L263" t="s">
        <v>7419</v>
      </c>
      <c r="M263" t="s">
        <v>622</v>
      </c>
      <c r="N263" t="s">
        <v>109</v>
      </c>
      <c r="O263" t="s">
        <v>642</v>
      </c>
      <c r="P263" t="s">
        <v>665</v>
      </c>
      <c r="Q263" t="s">
        <v>621</v>
      </c>
      <c r="R263" t="s">
        <v>622</v>
      </c>
      <c r="S263" t="s">
        <v>623</v>
      </c>
      <c r="T263" t="s">
        <v>659</v>
      </c>
      <c r="U263" t="s">
        <v>118</v>
      </c>
      <c r="V263" t="s">
        <v>3821</v>
      </c>
      <c r="W263" t="s">
        <v>3822</v>
      </c>
      <c r="X263" t="s">
        <v>7488</v>
      </c>
      <c r="Y263" s="19" t="str">
        <f t="shared" si="4"/>
        <v>3</v>
      </c>
      <c r="Z263" s="19" t="str">
        <f>IF(T263="","",IF(AND(T263&lt;&gt;'Tabelas auxiliares'!$B$241,T263&lt;&gt;'Tabelas auxiliares'!$B$242),"FOLHA DE PESSOAL",IF(Y263='Tabelas auxiliares'!$A$242,"CUSTEIO",IF(Y263='Tabelas auxiliares'!$A$241,"INVESTIMENTO","ERRO - VERIFICAR"))))</f>
        <v>FOLHA DE PESSOAL</v>
      </c>
      <c r="AA263" s="12">
        <v>64391.86</v>
      </c>
      <c r="AB263" s="12">
        <v>148431.57</v>
      </c>
      <c r="AC263" s="12">
        <v>64391.86</v>
      </c>
      <c r="AG263" s="12">
        <v>148431.57</v>
      </c>
    </row>
    <row r="264" spans="1:33" x14ac:dyDescent="0.35">
      <c r="A264" t="s">
        <v>614</v>
      </c>
      <c r="B264" s="36" t="s">
        <v>253</v>
      </c>
      <c r="C264" s="36" t="s">
        <v>615</v>
      </c>
      <c r="D264" t="s">
        <v>83</v>
      </c>
      <c r="E264" t="s">
        <v>100</v>
      </c>
      <c r="F264" s="19" t="str">
        <f>IFERROR(VLOOKUP(D264,'Tabelas auxiliares'!$A$3:$B$63,2,FALSE),"")</f>
        <v>SUGEPE-FOLHA - PASEP + AUX. MORADIA</v>
      </c>
      <c r="G264" s="19" t="str">
        <f>IFERROR(VLOOKUP($B264,'Tabelas auxiliares'!$A$67:$C$104,2,FALSE),"")</f>
        <v>FOLHA DE PAGAMENTO - BENEFÍCIOS</v>
      </c>
      <c r="H264" s="19" t="str">
        <f>IFERROR(VLOOKUP($B264,'Tabelas auxiliares'!$A$67:$C$104,3,FALSE),"")</f>
        <v xml:space="preserve">AUXILIO FUNERAL / CONTRATACAO POR TEMPO DETERMINADO / BENEF.ASSIST. DO SERVIDOR E DO MILITAR / AUXILIO-ALIMENTACAO / AUXILIO-TRANSPORTE / INDENIZACOES E RESTITUICOES / DESPESAS DE EXERCICIOS ANTERIORES </v>
      </c>
      <c r="I264" t="s">
        <v>7255</v>
      </c>
      <c r="J264" t="s">
        <v>3103</v>
      </c>
      <c r="K264" t="s">
        <v>7489</v>
      </c>
      <c r="L264" t="s">
        <v>7419</v>
      </c>
      <c r="M264" t="s">
        <v>622</v>
      </c>
      <c r="N264" t="s">
        <v>111</v>
      </c>
      <c r="O264" t="s">
        <v>636</v>
      </c>
      <c r="P264" t="s">
        <v>661</v>
      </c>
      <c r="Q264" t="s">
        <v>621</v>
      </c>
      <c r="R264" t="s">
        <v>622</v>
      </c>
      <c r="S264" t="s">
        <v>623</v>
      </c>
      <c r="T264" t="s">
        <v>659</v>
      </c>
      <c r="U264" t="s">
        <v>7490</v>
      </c>
      <c r="V264" t="s">
        <v>3833</v>
      </c>
      <c r="W264" t="s">
        <v>3834</v>
      </c>
      <c r="X264" t="s">
        <v>7491</v>
      </c>
      <c r="Y264" s="19" t="str">
        <f t="shared" si="4"/>
        <v>3</v>
      </c>
      <c r="Z264" s="19" t="str">
        <f>IF(T264="","",IF(AND(T264&lt;&gt;'Tabelas auxiliares'!$B$241,T264&lt;&gt;'Tabelas auxiliares'!$B$242),"FOLHA DE PESSOAL",IF(Y264='Tabelas auxiliares'!$A$242,"CUSTEIO",IF(Y264='Tabelas auxiliares'!$A$241,"INVESTIMENTO","ERRO - VERIFICAR"))))</f>
        <v>FOLHA DE PESSOAL</v>
      </c>
      <c r="AB264" s="12">
        <v>991.61</v>
      </c>
      <c r="AG264" s="12">
        <v>991.61</v>
      </c>
    </row>
    <row r="265" spans="1:33" x14ac:dyDescent="0.35">
      <c r="A265" t="s">
        <v>614</v>
      </c>
      <c r="B265" s="36" t="s">
        <v>253</v>
      </c>
      <c r="C265" s="36" t="s">
        <v>615</v>
      </c>
      <c r="D265" t="s">
        <v>83</v>
      </c>
      <c r="E265" t="s">
        <v>100</v>
      </c>
      <c r="F265" s="19" t="str">
        <f>IFERROR(VLOOKUP(D265,'Tabelas auxiliares'!$A$3:$B$63,2,FALSE),"")</f>
        <v>SUGEPE-FOLHA - PASEP + AUX. MORADIA</v>
      </c>
      <c r="G265" s="19" t="str">
        <f>IFERROR(VLOOKUP($B265,'Tabelas auxiliares'!$A$67:$C$104,2,FALSE),"")</f>
        <v>FOLHA DE PAGAMENTO - BENEFÍCIOS</v>
      </c>
      <c r="H265" s="19" t="str">
        <f>IFERROR(VLOOKUP($B265,'Tabelas auxiliares'!$A$67:$C$104,3,FALSE),"")</f>
        <v xml:space="preserve">AUXILIO FUNERAL / CONTRATACAO POR TEMPO DETERMINADO / BENEF.ASSIST. DO SERVIDOR E DO MILITAR / AUXILIO-ALIMENTACAO / AUXILIO-TRANSPORTE / INDENIZACOES E RESTITUICOES / DESPESAS DE EXERCICIOS ANTERIORES </v>
      </c>
      <c r="I265" t="s">
        <v>7255</v>
      </c>
      <c r="J265" t="s">
        <v>3103</v>
      </c>
      <c r="K265" t="s">
        <v>7492</v>
      </c>
      <c r="L265" t="s">
        <v>7419</v>
      </c>
      <c r="M265" t="s">
        <v>622</v>
      </c>
      <c r="N265" t="s">
        <v>111</v>
      </c>
      <c r="O265" t="s">
        <v>636</v>
      </c>
      <c r="P265" t="s">
        <v>661</v>
      </c>
      <c r="Q265" t="s">
        <v>621</v>
      </c>
      <c r="R265" t="s">
        <v>622</v>
      </c>
      <c r="S265" t="s">
        <v>623</v>
      </c>
      <c r="T265" t="s">
        <v>659</v>
      </c>
      <c r="U265" t="s">
        <v>122</v>
      </c>
      <c r="V265" t="s">
        <v>3833</v>
      </c>
      <c r="W265" t="s">
        <v>3834</v>
      </c>
      <c r="X265" t="s">
        <v>7493</v>
      </c>
      <c r="Y265" s="19" t="str">
        <f t="shared" si="4"/>
        <v>3</v>
      </c>
      <c r="Z265" s="19" t="str">
        <f>IF(T265="","",IF(AND(T265&lt;&gt;'Tabelas auxiliares'!$B$241,T265&lt;&gt;'Tabelas auxiliares'!$B$242),"FOLHA DE PESSOAL",IF(Y265='Tabelas auxiliares'!$A$242,"CUSTEIO",IF(Y265='Tabelas auxiliares'!$A$241,"INVESTIMENTO","ERRO - VERIFICAR"))))</f>
        <v>FOLHA DE PESSOAL</v>
      </c>
      <c r="AA265" s="12">
        <v>5559.19</v>
      </c>
      <c r="AB265" s="12">
        <v>255043.34</v>
      </c>
      <c r="AC265" s="12">
        <v>5559.19</v>
      </c>
      <c r="AG265" s="12">
        <v>255043.34</v>
      </c>
    </row>
    <row r="266" spans="1:33" x14ac:dyDescent="0.35">
      <c r="A266" t="s">
        <v>614</v>
      </c>
      <c r="B266" s="36" t="s">
        <v>253</v>
      </c>
      <c r="C266" s="36" t="s">
        <v>615</v>
      </c>
      <c r="D266" t="s">
        <v>83</v>
      </c>
      <c r="E266" t="s">
        <v>100</v>
      </c>
      <c r="F266" s="19" t="str">
        <f>IFERROR(VLOOKUP(D266,'Tabelas auxiliares'!$A$3:$B$63,2,FALSE),"")</f>
        <v>SUGEPE-FOLHA - PASEP + AUX. MORADIA</v>
      </c>
      <c r="G266" s="19" t="str">
        <f>IFERROR(VLOOKUP($B266,'Tabelas auxiliares'!$A$67:$C$104,2,FALSE),"")</f>
        <v>FOLHA DE PAGAMENTO - BENEFÍCIOS</v>
      </c>
      <c r="H266" s="19" t="str">
        <f>IFERROR(VLOOKUP($B266,'Tabelas auxiliares'!$A$67:$C$104,3,FALSE),"")</f>
        <v xml:space="preserve">AUXILIO FUNERAL / CONTRATACAO POR TEMPO DETERMINADO / BENEF.ASSIST. DO SERVIDOR E DO MILITAR / AUXILIO-ALIMENTACAO / AUXILIO-TRANSPORTE / INDENIZACOES E RESTITUICOES / DESPESAS DE EXERCICIOS ANTERIORES </v>
      </c>
      <c r="I266" t="s">
        <v>6897</v>
      </c>
      <c r="J266" t="s">
        <v>7494</v>
      </c>
      <c r="K266" t="s">
        <v>7495</v>
      </c>
      <c r="L266" t="s">
        <v>7496</v>
      </c>
      <c r="M266" t="s">
        <v>3841</v>
      </c>
      <c r="N266" t="s">
        <v>111</v>
      </c>
      <c r="O266" t="s">
        <v>636</v>
      </c>
      <c r="P266" t="s">
        <v>661</v>
      </c>
      <c r="Q266" t="s">
        <v>621</v>
      </c>
      <c r="R266" t="s">
        <v>622</v>
      </c>
      <c r="S266" t="s">
        <v>623</v>
      </c>
      <c r="T266" t="s">
        <v>659</v>
      </c>
      <c r="U266" t="s">
        <v>122</v>
      </c>
      <c r="V266" t="s">
        <v>3833</v>
      </c>
      <c r="W266" t="s">
        <v>3834</v>
      </c>
      <c r="X266" t="s">
        <v>7497</v>
      </c>
      <c r="Y266" s="19" t="str">
        <f t="shared" si="4"/>
        <v>3</v>
      </c>
      <c r="Z266" s="19" t="str">
        <f>IF(T266="","",IF(AND(T266&lt;&gt;'Tabelas auxiliares'!$B$241,T266&lt;&gt;'Tabelas auxiliares'!$B$242),"FOLHA DE PESSOAL",IF(Y266='Tabelas auxiliares'!$A$242,"CUSTEIO",IF(Y266='Tabelas auxiliares'!$A$241,"INVESTIMENTO","ERRO - VERIFICAR"))))</f>
        <v>FOLHA DE PESSOAL</v>
      </c>
      <c r="AA266" s="12">
        <v>5010.6099999999997</v>
      </c>
      <c r="AE266" s="12">
        <v>5010.6099999999997</v>
      </c>
    </row>
    <row r="267" spans="1:33" x14ac:dyDescent="0.35">
      <c r="A267" t="s">
        <v>614</v>
      </c>
      <c r="B267" s="36" t="s">
        <v>228</v>
      </c>
      <c r="C267" s="36" t="s">
        <v>615</v>
      </c>
      <c r="D267" t="s">
        <v>56</v>
      </c>
      <c r="E267" t="s">
        <v>100</v>
      </c>
      <c r="F267" s="19" t="str">
        <f>IFERROR(VLOOKUP(D267,'Tabelas auxiliares'!$A$3:$B$63,2,FALSE),"")</f>
        <v>PROAD - PASSAGENS * D.U.C</v>
      </c>
      <c r="G267" s="19" t="str">
        <f>IFERROR(VLOOKUP($B267,'Tabelas auxiliares'!$A$67:$C$104,2,FALSE),"")</f>
        <v>INTERNACIONALIZAÇÃO</v>
      </c>
      <c r="H267" s="19" t="str">
        <f>IFERROR(VLOOKUP($B267,'Tabelas auxiliares'!$A$67:$C$104,3,FALSE),"")</f>
        <v>DIARIAS INTERNACIONAIS / PASSAGENS AEREAS INTERNACIONAIS / AUXILIO PARA EVENTOS INTERNACIONAIS / INSCRICAO PARA  EVENTOS INTERNACIONAIS / ANUIDADES ARI / ENCARGO DE CURSOS E CONCURSOS ARI / CURSOS DE LINGUAS NETEL</v>
      </c>
      <c r="I267" t="s">
        <v>7031</v>
      </c>
      <c r="J267" t="s">
        <v>2090</v>
      </c>
      <c r="K267" t="s">
        <v>7498</v>
      </c>
      <c r="L267" t="s">
        <v>2092</v>
      </c>
      <c r="M267" t="s">
        <v>2093</v>
      </c>
      <c r="N267" t="s">
        <v>628</v>
      </c>
      <c r="O267" t="s">
        <v>629</v>
      </c>
      <c r="P267" t="s">
        <v>630</v>
      </c>
      <c r="Q267" t="s">
        <v>621</v>
      </c>
      <c r="R267" t="s">
        <v>622</v>
      </c>
      <c r="S267" t="s">
        <v>623</v>
      </c>
      <c r="T267" t="s">
        <v>145</v>
      </c>
      <c r="U267" t="s">
        <v>645</v>
      </c>
      <c r="V267" t="s">
        <v>2098</v>
      </c>
      <c r="W267" t="s">
        <v>2099</v>
      </c>
      <c r="X267" t="s">
        <v>7499</v>
      </c>
      <c r="Y267" s="19" t="str">
        <f t="shared" si="4"/>
        <v>3</v>
      </c>
      <c r="Z267" s="19" t="str">
        <f>IF(T267="","",IF(AND(T267&lt;&gt;'Tabelas auxiliares'!$B$241,T267&lt;&gt;'Tabelas auxiliares'!$B$242),"FOLHA DE PESSOAL",IF(Y267='Tabelas auxiliares'!$A$242,"CUSTEIO",IF(Y267='Tabelas auxiliares'!$A$241,"INVESTIMENTO","ERRO - VERIFICAR"))))</f>
        <v>CUSTEIO</v>
      </c>
      <c r="AA267" s="12">
        <v>26822.29</v>
      </c>
      <c r="AE267" s="12">
        <v>26822.29</v>
      </c>
    </row>
    <row r="268" spans="1:33" x14ac:dyDescent="0.35">
      <c r="A268" t="s">
        <v>614</v>
      </c>
      <c r="B268" s="36" t="s">
        <v>228</v>
      </c>
      <c r="C268" s="36" t="s">
        <v>615</v>
      </c>
      <c r="D268" t="s">
        <v>64</v>
      </c>
      <c r="E268" t="s">
        <v>100</v>
      </c>
      <c r="F268" s="19" t="str">
        <f>IFERROR(VLOOKUP(D268,'Tabelas auxiliares'!$A$3:$B$63,2,FALSE),"")</f>
        <v>ARI - ASSESSORIA DE RELAÇÕES INTERNACIONAIS</v>
      </c>
      <c r="G268" s="19" t="str">
        <f>IFERROR(VLOOKUP($B268,'Tabelas auxiliares'!$A$67:$C$104,2,FALSE),"")</f>
        <v>INTERNACIONALIZAÇÃO</v>
      </c>
      <c r="H268" s="19" t="str">
        <f>IFERROR(VLOOKUP($B268,'Tabelas auxiliares'!$A$67:$C$104,3,FALSE),"")</f>
        <v>DIARIAS INTERNACIONAIS / PASSAGENS AEREAS INTERNACIONAIS / AUXILIO PARA EVENTOS INTERNACIONAIS / INSCRICAO PARA  EVENTOS INTERNACIONAIS / ANUIDADES ARI / ENCARGO DE CURSOS E CONCURSOS ARI / CURSOS DE LINGUAS NETEL</v>
      </c>
      <c r="I268" t="s">
        <v>6697</v>
      </c>
      <c r="J268" t="s">
        <v>7500</v>
      </c>
      <c r="K268" t="s">
        <v>7501</v>
      </c>
      <c r="L268" t="s">
        <v>7502</v>
      </c>
      <c r="M268" t="s">
        <v>622</v>
      </c>
      <c r="N268" t="s">
        <v>628</v>
      </c>
      <c r="O268" t="s">
        <v>629</v>
      </c>
      <c r="P268" t="s">
        <v>5349</v>
      </c>
      <c r="Q268" t="s">
        <v>621</v>
      </c>
      <c r="R268" t="s">
        <v>622</v>
      </c>
      <c r="S268" t="s">
        <v>6701</v>
      </c>
      <c r="T268" t="s">
        <v>145</v>
      </c>
      <c r="U268" t="s">
        <v>6702</v>
      </c>
      <c r="V268" t="s">
        <v>4075</v>
      </c>
      <c r="W268" t="s">
        <v>4076</v>
      </c>
      <c r="X268" t="s">
        <v>7503</v>
      </c>
      <c r="Y268" s="19" t="str">
        <f t="shared" si="4"/>
        <v>3</v>
      </c>
      <c r="Z268" s="19" t="str">
        <f>IF(T268="","",IF(AND(T268&lt;&gt;'Tabelas auxiliares'!$B$241,T268&lt;&gt;'Tabelas auxiliares'!$B$242),"FOLHA DE PESSOAL",IF(Y268='Tabelas auxiliares'!$A$242,"CUSTEIO",IF(Y268='Tabelas auxiliares'!$A$241,"INVESTIMENTO","ERRO - VERIFICAR"))))</f>
        <v>CUSTEIO</v>
      </c>
      <c r="AA268" s="12">
        <v>324.39</v>
      </c>
    </row>
    <row r="269" spans="1:33" x14ac:dyDescent="0.35">
      <c r="A269" t="s">
        <v>614</v>
      </c>
      <c r="B269" s="36" t="s">
        <v>228</v>
      </c>
      <c r="C269" s="36" t="s">
        <v>701</v>
      </c>
      <c r="D269" t="s">
        <v>76</v>
      </c>
      <c r="E269" t="s">
        <v>100</v>
      </c>
      <c r="F269" s="19" t="str">
        <f>IFERROR(VLOOKUP(D269,'Tabelas auxiliares'!$A$3:$B$63,2,FALSE),"")</f>
        <v>NETEL - NÚCLEO EDUCACIONAL DE TECNOLOGIAS E LÍNGUAS</v>
      </c>
      <c r="G269" s="19" t="str">
        <f>IFERROR(VLOOKUP($B269,'Tabelas auxiliares'!$A$67:$C$104,2,FALSE),"")</f>
        <v>INTERNACIONALIZAÇÃO</v>
      </c>
      <c r="H269" s="19" t="str">
        <f>IFERROR(VLOOKUP($B269,'Tabelas auxiliares'!$A$67:$C$104,3,FALSE),"")</f>
        <v>DIARIAS INTERNACIONAIS / PASSAGENS AEREAS INTERNACIONAIS / AUXILIO PARA EVENTOS INTERNACIONAIS / INSCRICAO PARA  EVENTOS INTERNACIONAIS / ANUIDADES ARI / ENCARGO DE CURSOS E CONCURSOS ARI / CURSOS DE LINGUAS NETEL</v>
      </c>
      <c r="I269" t="s">
        <v>6827</v>
      </c>
      <c r="J269" t="s">
        <v>4172</v>
      </c>
      <c r="K269" t="s">
        <v>7504</v>
      </c>
      <c r="L269" t="s">
        <v>4174</v>
      </c>
      <c r="M269" t="s">
        <v>622</v>
      </c>
      <c r="N269" t="s">
        <v>646</v>
      </c>
      <c r="O269" t="s">
        <v>639</v>
      </c>
      <c r="P269" t="s">
        <v>656</v>
      </c>
      <c r="Q269" t="s">
        <v>621</v>
      </c>
      <c r="R269" t="s">
        <v>622</v>
      </c>
      <c r="S269" t="s">
        <v>623</v>
      </c>
      <c r="T269" t="s">
        <v>145</v>
      </c>
      <c r="U269" t="s">
        <v>657</v>
      </c>
      <c r="V269" t="s">
        <v>711</v>
      </c>
      <c r="W269" t="s">
        <v>712</v>
      </c>
      <c r="X269" t="s">
        <v>7505</v>
      </c>
      <c r="Y269" s="19" t="str">
        <f t="shared" si="4"/>
        <v>3</v>
      </c>
      <c r="Z269" s="19" t="str">
        <f>IF(T269="","",IF(AND(T269&lt;&gt;'Tabelas auxiliares'!$B$241,T269&lt;&gt;'Tabelas auxiliares'!$B$242),"FOLHA DE PESSOAL",IF(Y269='Tabelas auxiliares'!$A$242,"CUSTEIO",IF(Y269='Tabelas auxiliares'!$A$241,"INVESTIMENTO","ERRO - VERIFICAR"))))</f>
        <v>CUSTEIO</v>
      </c>
      <c r="AA269" s="12">
        <v>8400</v>
      </c>
      <c r="AC269" s="12">
        <v>2800</v>
      </c>
      <c r="AE269" s="12">
        <v>5600</v>
      </c>
    </row>
    <row r="270" spans="1:33" x14ac:dyDescent="0.35">
      <c r="A270" t="s">
        <v>614</v>
      </c>
      <c r="B270" s="36" t="s">
        <v>228</v>
      </c>
      <c r="C270" s="36" t="s">
        <v>701</v>
      </c>
      <c r="D270" t="s">
        <v>76</v>
      </c>
      <c r="E270" t="s">
        <v>100</v>
      </c>
      <c r="F270" s="19" t="str">
        <f>IFERROR(VLOOKUP(D270,'Tabelas auxiliares'!$A$3:$B$63,2,FALSE),"")</f>
        <v>NETEL - NÚCLEO EDUCACIONAL DE TECNOLOGIAS E LÍNGUAS</v>
      </c>
      <c r="G270" s="19" t="str">
        <f>IFERROR(VLOOKUP($B270,'Tabelas auxiliares'!$A$67:$C$104,2,FALSE),"")</f>
        <v>INTERNACIONALIZAÇÃO</v>
      </c>
      <c r="H270" s="19" t="str">
        <f>IFERROR(VLOOKUP($B270,'Tabelas auxiliares'!$A$67:$C$104,3,FALSE),"")</f>
        <v>DIARIAS INTERNACIONAIS / PASSAGENS AEREAS INTERNACIONAIS / AUXILIO PARA EVENTOS INTERNACIONAIS / INSCRICAO PARA  EVENTOS INTERNACIONAIS / ANUIDADES ARI / ENCARGO DE CURSOS E CONCURSOS ARI / CURSOS DE LINGUAS NETEL</v>
      </c>
      <c r="I270" t="s">
        <v>6902</v>
      </c>
      <c r="J270" t="s">
        <v>4172</v>
      </c>
      <c r="K270" t="s">
        <v>7506</v>
      </c>
      <c r="L270" t="s">
        <v>4174</v>
      </c>
      <c r="M270" t="s">
        <v>622</v>
      </c>
      <c r="N270" t="s">
        <v>646</v>
      </c>
      <c r="O270" t="s">
        <v>639</v>
      </c>
      <c r="P270" t="s">
        <v>656</v>
      </c>
      <c r="Q270" t="s">
        <v>621</v>
      </c>
      <c r="R270" t="s">
        <v>622</v>
      </c>
      <c r="S270" t="s">
        <v>623</v>
      </c>
      <c r="T270" t="s">
        <v>145</v>
      </c>
      <c r="U270" t="s">
        <v>657</v>
      </c>
      <c r="V270" t="s">
        <v>711</v>
      </c>
      <c r="W270" t="s">
        <v>712</v>
      </c>
      <c r="X270" t="s">
        <v>7507</v>
      </c>
      <c r="Y270" s="19" t="str">
        <f t="shared" si="4"/>
        <v>3</v>
      </c>
      <c r="Z270" s="19" t="str">
        <f>IF(T270="","",IF(AND(T270&lt;&gt;'Tabelas auxiliares'!$B$241,T270&lt;&gt;'Tabelas auxiliares'!$B$242),"FOLHA DE PESSOAL",IF(Y270='Tabelas auxiliares'!$A$242,"CUSTEIO",IF(Y270='Tabelas auxiliares'!$A$241,"INVESTIMENTO","ERRO - VERIFICAR"))))</f>
        <v>CUSTEIO</v>
      </c>
      <c r="AA270" s="12">
        <v>2200</v>
      </c>
      <c r="AE270" s="12">
        <v>2200</v>
      </c>
    </row>
    <row r="271" spans="1:33" x14ac:dyDescent="0.35">
      <c r="A271" t="s">
        <v>614</v>
      </c>
      <c r="B271" s="36" t="s">
        <v>228</v>
      </c>
      <c r="C271" s="36" t="s">
        <v>701</v>
      </c>
      <c r="D271" t="s">
        <v>76</v>
      </c>
      <c r="E271" t="s">
        <v>100</v>
      </c>
      <c r="F271" s="19" t="str">
        <f>IFERROR(VLOOKUP(D271,'Tabelas auxiliares'!$A$3:$B$63,2,FALSE),"")</f>
        <v>NETEL - NÚCLEO EDUCACIONAL DE TECNOLOGIAS E LÍNGUAS</v>
      </c>
      <c r="G271" s="19" t="str">
        <f>IFERROR(VLOOKUP($B271,'Tabelas auxiliares'!$A$67:$C$104,2,FALSE),"")</f>
        <v>INTERNACIONALIZAÇÃO</v>
      </c>
      <c r="H271" s="19" t="str">
        <f>IFERROR(VLOOKUP($B271,'Tabelas auxiliares'!$A$67:$C$104,3,FALSE),"")</f>
        <v>DIARIAS INTERNACIONAIS / PASSAGENS AEREAS INTERNACIONAIS / AUXILIO PARA EVENTOS INTERNACIONAIS / INSCRICAO PARA  EVENTOS INTERNACIONAIS / ANUIDADES ARI / ENCARGO DE CURSOS E CONCURSOS ARI / CURSOS DE LINGUAS NETEL</v>
      </c>
      <c r="I271" t="s">
        <v>6635</v>
      </c>
      <c r="J271" t="s">
        <v>4172</v>
      </c>
      <c r="K271" t="s">
        <v>7508</v>
      </c>
      <c r="L271" t="s">
        <v>4174</v>
      </c>
      <c r="M271" t="s">
        <v>622</v>
      </c>
      <c r="N271" t="s">
        <v>646</v>
      </c>
      <c r="O271" t="s">
        <v>639</v>
      </c>
      <c r="P271" t="s">
        <v>656</v>
      </c>
      <c r="Q271" t="s">
        <v>621</v>
      </c>
      <c r="R271" t="s">
        <v>622</v>
      </c>
      <c r="S271" t="s">
        <v>623</v>
      </c>
      <c r="T271" t="s">
        <v>145</v>
      </c>
      <c r="U271" t="s">
        <v>657</v>
      </c>
      <c r="V271" t="s">
        <v>711</v>
      </c>
      <c r="W271" t="s">
        <v>712</v>
      </c>
      <c r="X271" t="s">
        <v>7509</v>
      </c>
      <c r="Y271" s="19" t="str">
        <f t="shared" si="4"/>
        <v>3</v>
      </c>
      <c r="Z271" s="19" t="str">
        <f>IF(T271="","",IF(AND(T271&lt;&gt;'Tabelas auxiliares'!$B$241,T271&lt;&gt;'Tabelas auxiliares'!$B$242),"FOLHA DE PESSOAL",IF(Y271='Tabelas auxiliares'!$A$242,"CUSTEIO",IF(Y271='Tabelas auxiliares'!$A$241,"INVESTIMENTO","ERRO - VERIFICAR"))))</f>
        <v>CUSTEIO</v>
      </c>
      <c r="AA271" s="12">
        <v>3300</v>
      </c>
      <c r="AC271" s="12">
        <v>1100</v>
      </c>
      <c r="AE271" s="12">
        <v>2200</v>
      </c>
    </row>
    <row r="272" spans="1:33" x14ac:dyDescent="0.35">
      <c r="A272" t="s">
        <v>614</v>
      </c>
      <c r="B272" s="36" t="s">
        <v>229</v>
      </c>
      <c r="C272" s="36" t="s">
        <v>615</v>
      </c>
      <c r="D272" t="s">
        <v>28</v>
      </c>
      <c r="E272" t="s">
        <v>100</v>
      </c>
      <c r="F272" s="19" t="str">
        <f>IFERROR(VLOOKUP(D272,'Tabelas auxiliares'!$A$3:$B$63,2,FALSE),"")</f>
        <v>PU - PREFEITURA UNIVERSITÁRIA</v>
      </c>
      <c r="G272" s="19" t="str">
        <f>IFERROR(VLOOKUP($B272,'Tabelas auxiliares'!$A$67:$C$104,2,FALSE),"")</f>
        <v>LIMPEZA E COPEIRAGEM</v>
      </c>
      <c r="H272" s="19" t="str">
        <f>IFERROR(VLOOKUP($B272,'Tabelas auxiliares'!$A$67:$C$104,3,FALSE),"")</f>
        <v>LIMPEZA / COPEIRAGEM / COLETA DE LIXO INFECTANTE /MATERIAIS DE LIMPEZA (PAPEL TOALHA, HIGIÊNICO) / COPA (AÇUCAR, CAFÉ, COPOS)/BOMBONAS RESÍDUOS QUÍMICOS</v>
      </c>
      <c r="I272" t="s">
        <v>7510</v>
      </c>
      <c r="J272" t="s">
        <v>7511</v>
      </c>
      <c r="K272" t="s">
        <v>7512</v>
      </c>
      <c r="L272" t="s">
        <v>7513</v>
      </c>
      <c r="M272" t="s">
        <v>7514</v>
      </c>
      <c r="N272" t="s">
        <v>628</v>
      </c>
      <c r="O272" t="s">
        <v>629</v>
      </c>
      <c r="P272" t="s">
        <v>5349</v>
      </c>
      <c r="Q272" t="s">
        <v>621</v>
      </c>
      <c r="R272" t="s">
        <v>622</v>
      </c>
      <c r="S272" t="s">
        <v>623</v>
      </c>
      <c r="T272" t="s">
        <v>145</v>
      </c>
      <c r="U272" t="s">
        <v>6702</v>
      </c>
      <c r="V272" t="s">
        <v>4217</v>
      </c>
      <c r="W272" t="s">
        <v>4218</v>
      </c>
      <c r="X272" t="s">
        <v>7515</v>
      </c>
      <c r="Y272" s="19" t="str">
        <f t="shared" si="4"/>
        <v>3</v>
      </c>
      <c r="Z272" s="19" t="str">
        <f>IF(T272="","",IF(AND(T272&lt;&gt;'Tabelas auxiliares'!$B$241,T272&lt;&gt;'Tabelas auxiliares'!$B$242),"FOLHA DE PESSOAL",IF(Y272='Tabelas auxiliares'!$A$242,"CUSTEIO",IF(Y272='Tabelas auxiliares'!$A$241,"INVESTIMENTO","ERRO - VERIFICAR"))))</f>
        <v>CUSTEIO</v>
      </c>
      <c r="AA272" s="12">
        <v>19576.02</v>
      </c>
      <c r="AC272" s="12">
        <v>19576.02</v>
      </c>
    </row>
    <row r="273" spans="1:33" x14ac:dyDescent="0.35">
      <c r="A273" t="s">
        <v>614</v>
      </c>
      <c r="B273" s="36" t="s">
        <v>229</v>
      </c>
      <c r="C273" s="36" t="s">
        <v>615</v>
      </c>
      <c r="D273" t="s">
        <v>28</v>
      </c>
      <c r="E273" t="s">
        <v>100</v>
      </c>
      <c r="F273" s="19" t="str">
        <f>IFERROR(VLOOKUP(D273,'Tabelas auxiliares'!$A$3:$B$63,2,FALSE),"")</f>
        <v>PU - PREFEITURA UNIVERSITÁRIA</v>
      </c>
      <c r="G273" s="19" t="str">
        <f>IFERROR(VLOOKUP($B273,'Tabelas auxiliares'!$A$67:$C$104,2,FALSE),"")</f>
        <v>LIMPEZA E COPEIRAGEM</v>
      </c>
      <c r="H273" s="19" t="str">
        <f>IFERROR(VLOOKUP($B273,'Tabelas auxiliares'!$A$67:$C$104,3,FALSE),"")</f>
        <v>LIMPEZA / COPEIRAGEM / COLETA DE LIXO INFECTANTE /MATERIAIS DE LIMPEZA (PAPEL TOALHA, HIGIÊNICO) / COPA (AÇUCAR, CAFÉ, COPOS)/BOMBONAS RESÍDUOS QUÍMICOS</v>
      </c>
      <c r="I273" t="s">
        <v>7516</v>
      </c>
      <c r="J273" t="s">
        <v>4220</v>
      </c>
      <c r="K273" t="s">
        <v>7517</v>
      </c>
      <c r="L273" t="s">
        <v>7518</v>
      </c>
      <c r="M273" t="s">
        <v>4223</v>
      </c>
      <c r="N273" t="s">
        <v>628</v>
      </c>
      <c r="O273" t="s">
        <v>629</v>
      </c>
      <c r="P273" t="s">
        <v>5349</v>
      </c>
      <c r="Q273" t="s">
        <v>621</v>
      </c>
      <c r="R273" t="s">
        <v>622</v>
      </c>
      <c r="S273" t="s">
        <v>623</v>
      </c>
      <c r="T273" t="s">
        <v>145</v>
      </c>
      <c r="U273" t="s">
        <v>6702</v>
      </c>
      <c r="V273" t="s">
        <v>4224</v>
      </c>
      <c r="W273" t="s">
        <v>4202</v>
      </c>
      <c r="X273" t="s">
        <v>7519</v>
      </c>
      <c r="Y273" s="19" t="str">
        <f t="shared" si="4"/>
        <v>3</v>
      </c>
      <c r="Z273" s="19" t="str">
        <f>IF(T273="","",IF(AND(T273&lt;&gt;'Tabelas auxiliares'!$B$241,T273&lt;&gt;'Tabelas auxiliares'!$B$242),"FOLHA DE PESSOAL",IF(Y273='Tabelas auxiliares'!$A$242,"CUSTEIO",IF(Y273='Tabelas auxiliares'!$A$241,"INVESTIMENTO","ERRO - VERIFICAR"))))</f>
        <v>CUSTEIO</v>
      </c>
      <c r="AA273" s="12">
        <v>46258.89</v>
      </c>
      <c r="AC273" s="12">
        <v>35820.730000000003</v>
      </c>
      <c r="AE273" s="12">
        <v>10438.16</v>
      </c>
    </row>
    <row r="274" spans="1:33" x14ac:dyDescent="0.35">
      <c r="A274" t="s">
        <v>614</v>
      </c>
      <c r="B274" s="36" t="s">
        <v>229</v>
      </c>
      <c r="C274" s="36" t="s">
        <v>615</v>
      </c>
      <c r="D274" t="s">
        <v>28</v>
      </c>
      <c r="E274" t="s">
        <v>100</v>
      </c>
      <c r="F274" s="19" t="str">
        <f>IFERROR(VLOOKUP(D274,'Tabelas auxiliares'!$A$3:$B$63,2,FALSE),"")</f>
        <v>PU - PREFEITURA UNIVERSITÁRIA</v>
      </c>
      <c r="G274" s="19" t="str">
        <f>IFERROR(VLOOKUP($B274,'Tabelas auxiliares'!$A$67:$C$104,2,FALSE),"")</f>
        <v>LIMPEZA E COPEIRAGEM</v>
      </c>
      <c r="H274" s="19" t="str">
        <f>IFERROR(VLOOKUP($B274,'Tabelas auxiliares'!$A$67:$C$104,3,FALSE),"")</f>
        <v>LIMPEZA / COPEIRAGEM / COLETA DE LIXO INFECTANTE /MATERIAIS DE LIMPEZA (PAPEL TOALHA, HIGIÊNICO) / COPA (AÇUCAR, CAFÉ, COPOS)/BOMBONAS RESÍDUOS QUÍMICOS</v>
      </c>
      <c r="I274" t="s">
        <v>7520</v>
      </c>
      <c r="J274" t="s">
        <v>4197</v>
      </c>
      <c r="K274" t="s">
        <v>7521</v>
      </c>
      <c r="L274" t="s">
        <v>4199</v>
      </c>
      <c r="M274" t="s">
        <v>4200</v>
      </c>
      <c r="N274" t="s">
        <v>628</v>
      </c>
      <c r="O274" t="s">
        <v>629</v>
      </c>
      <c r="P274" t="s">
        <v>5349</v>
      </c>
      <c r="Q274" t="s">
        <v>621</v>
      </c>
      <c r="R274" t="s">
        <v>622</v>
      </c>
      <c r="S274" t="s">
        <v>623</v>
      </c>
      <c r="T274" t="s">
        <v>145</v>
      </c>
      <c r="U274" t="s">
        <v>6702</v>
      </c>
      <c r="V274" t="s">
        <v>4201</v>
      </c>
      <c r="W274" t="s">
        <v>4202</v>
      </c>
      <c r="X274" t="s">
        <v>7522</v>
      </c>
      <c r="Y274" s="19" t="str">
        <f t="shared" si="4"/>
        <v>3</v>
      </c>
      <c r="Z274" s="19" t="str">
        <f>IF(T274="","",IF(AND(T274&lt;&gt;'Tabelas auxiliares'!$B$241,T274&lt;&gt;'Tabelas auxiliares'!$B$242),"FOLHA DE PESSOAL",IF(Y274='Tabelas auxiliares'!$A$242,"CUSTEIO",IF(Y274='Tabelas auxiliares'!$A$241,"INVESTIMENTO","ERRO - VERIFICAR"))))</f>
        <v>CUSTEIO</v>
      </c>
      <c r="AA274" s="12">
        <v>63.37</v>
      </c>
      <c r="AB274" s="12">
        <v>4224.8999999999996</v>
      </c>
      <c r="AC274" s="12">
        <v>63.37</v>
      </c>
      <c r="AG274" s="12">
        <v>4224.8999999999996</v>
      </c>
    </row>
    <row r="275" spans="1:33" x14ac:dyDescent="0.35">
      <c r="A275" t="s">
        <v>614</v>
      </c>
      <c r="B275" s="36" t="s">
        <v>229</v>
      </c>
      <c r="C275" s="36" t="s">
        <v>615</v>
      </c>
      <c r="D275" t="s">
        <v>28</v>
      </c>
      <c r="E275" t="s">
        <v>100</v>
      </c>
      <c r="F275" s="19" t="str">
        <f>IFERROR(VLOOKUP(D275,'Tabelas auxiliares'!$A$3:$B$63,2,FALSE),"")</f>
        <v>PU - PREFEITURA UNIVERSITÁRIA</v>
      </c>
      <c r="G275" s="19" t="str">
        <f>IFERROR(VLOOKUP($B275,'Tabelas auxiliares'!$A$67:$C$104,2,FALSE),"")</f>
        <v>LIMPEZA E COPEIRAGEM</v>
      </c>
      <c r="H275" s="19" t="str">
        <f>IFERROR(VLOOKUP($B275,'Tabelas auxiliares'!$A$67:$C$104,3,FALSE),"")</f>
        <v>LIMPEZA / COPEIRAGEM / COLETA DE LIXO INFECTANTE /MATERIAIS DE LIMPEZA (PAPEL TOALHA, HIGIÊNICO) / COPA (AÇUCAR, CAFÉ, COPOS)/BOMBONAS RESÍDUOS QUÍMICOS</v>
      </c>
      <c r="I275" t="s">
        <v>7523</v>
      </c>
      <c r="J275" t="s">
        <v>4205</v>
      </c>
      <c r="K275" t="s">
        <v>7524</v>
      </c>
      <c r="L275" t="s">
        <v>7525</v>
      </c>
      <c r="M275" t="s">
        <v>4208</v>
      </c>
      <c r="N275" t="s">
        <v>628</v>
      </c>
      <c r="O275" t="s">
        <v>629</v>
      </c>
      <c r="P275" t="s">
        <v>630</v>
      </c>
      <c r="Q275" t="s">
        <v>621</v>
      </c>
      <c r="R275" t="s">
        <v>622</v>
      </c>
      <c r="S275" t="s">
        <v>623</v>
      </c>
      <c r="T275" t="s">
        <v>145</v>
      </c>
      <c r="U275" t="s">
        <v>645</v>
      </c>
      <c r="V275" t="s">
        <v>4209</v>
      </c>
      <c r="W275" t="s">
        <v>4210</v>
      </c>
      <c r="X275" t="s">
        <v>7526</v>
      </c>
      <c r="Y275" s="19" t="str">
        <f t="shared" si="4"/>
        <v>3</v>
      </c>
      <c r="Z275" s="19" t="str">
        <f>IF(T275="","",IF(AND(T275&lt;&gt;'Tabelas auxiliares'!$B$241,T275&lt;&gt;'Tabelas auxiliares'!$B$242),"FOLHA DE PESSOAL",IF(Y275='Tabelas auxiliares'!$A$242,"CUSTEIO",IF(Y275='Tabelas auxiliares'!$A$241,"INVESTIMENTO","ERRO - VERIFICAR"))))</f>
        <v>CUSTEIO</v>
      </c>
      <c r="AA275" s="12">
        <v>3805.65</v>
      </c>
      <c r="AE275" s="12">
        <v>3805.65</v>
      </c>
    </row>
    <row r="276" spans="1:33" x14ac:dyDescent="0.35">
      <c r="A276" t="s">
        <v>614</v>
      </c>
      <c r="B276" s="36" t="s">
        <v>229</v>
      </c>
      <c r="C276" s="36" t="s">
        <v>615</v>
      </c>
      <c r="D276" t="s">
        <v>28</v>
      </c>
      <c r="E276" t="s">
        <v>100</v>
      </c>
      <c r="F276" s="19" t="str">
        <f>IFERROR(VLOOKUP(D276,'Tabelas auxiliares'!$A$3:$B$63,2,FALSE),"")</f>
        <v>PU - PREFEITURA UNIVERSITÁRIA</v>
      </c>
      <c r="G276" s="19" t="str">
        <f>IFERROR(VLOOKUP($B276,'Tabelas auxiliares'!$A$67:$C$104,2,FALSE),"")</f>
        <v>LIMPEZA E COPEIRAGEM</v>
      </c>
      <c r="H276" s="19" t="str">
        <f>IFERROR(VLOOKUP($B276,'Tabelas auxiliares'!$A$67:$C$104,3,FALSE),"")</f>
        <v>LIMPEZA / COPEIRAGEM / COLETA DE LIXO INFECTANTE /MATERIAIS DE LIMPEZA (PAPEL TOALHA, HIGIÊNICO) / COPA (AÇUCAR, CAFÉ, COPOS)/BOMBONAS RESÍDUOS QUÍMICOS</v>
      </c>
      <c r="I276" t="s">
        <v>7527</v>
      </c>
      <c r="J276" t="s">
        <v>7528</v>
      </c>
      <c r="K276" t="s">
        <v>7529</v>
      </c>
      <c r="L276" t="s">
        <v>4228</v>
      </c>
      <c r="M276" t="s">
        <v>7530</v>
      </c>
      <c r="N276" t="s">
        <v>628</v>
      </c>
      <c r="O276" t="s">
        <v>629</v>
      </c>
      <c r="P276" t="s">
        <v>630</v>
      </c>
      <c r="Q276" t="s">
        <v>621</v>
      </c>
      <c r="R276" t="s">
        <v>622</v>
      </c>
      <c r="S276" t="s">
        <v>623</v>
      </c>
      <c r="T276" t="s">
        <v>145</v>
      </c>
      <c r="U276" t="s">
        <v>645</v>
      </c>
      <c r="V276" t="s">
        <v>2156</v>
      </c>
      <c r="W276" t="s">
        <v>2157</v>
      </c>
      <c r="X276" t="s">
        <v>7531</v>
      </c>
      <c r="Y276" s="19" t="str">
        <f t="shared" si="4"/>
        <v>3</v>
      </c>
      <c r="Z276" s="19" t="str">
        <f>IF(T276="","",IF(AND(T276&lt;&gt;'Tabelas auxiliares'!$B$241,T276&lt;&gt;'Tabelas auxiliares'!$B$242),"FOLHA DE PESSOAL",IF(Y276='Tabelas auxiliares'!$A$242,"CUSTEIO",IF(Y276='Tabelas auxiliares'!$A$241,"INVESTIMENTO","ERRO - VERIFICAR"))))</f>
        <v>CUSTEIO</v>
      </c>
      <c r="AA276" s="12">
        <v>147.5</v>
      </c>
      <c r="AC276" s="12">
        <v>147.5</v>
      </c>
    </row>
    <row r="277" spans="1:33" x14ac:dyDescent="0.35">
      <c r="A277" t="s">
        <v>614</v>
      </c>
      <c r="B277" s="36" t="s">
        <v>229</v>
      </c>
      <c r="C277" s="36" t="s">
        <v>615</v>
      </c>
      <c r="D277" t="s">
        <v>28</v>
      </c>
      <c r="E277" t="s">
        <v>100</v>
      </c>
      <c r="F277" s="19" t="str">
        <f>IFERROR(VLOOKUP(D277,'Tabelas auxiliares'!$A$3:$B$63,2,FALSE),"")</f>
        <v>PU - PREFEITURA UNIVERSITÁRIA</v>
      </c>
      <c r="G277" s="19" t="str">
        <f>IFERROR(VLOOKUP($B277,'Tabelas auxiliares'!$A$67:$C$104,2,FALSE),"")</f>
        <v>LIMPEZA E COPEIRAGEM</v>
      </c>
      <c r="H277" s="19" t="str">
        <f>IFERROR(VLOOKUP($B277,'Tabelas auxiliares'!$A$67:$C$104,3,FALSE),"")</f>
        <v>LIMPEZA / COPEIRAGEM / COLETA DE LIXO INFECTANTE /MATERIAIS DE LIMPEZA (PAPEL TOALHA, HIGIÊNICO) / COPA (AÇUCAR, CAFÉ, COPOS)/BOMBONAS RESÍDUOS QUÍMICOS</v>
      </c>
      <c r="I277" t="s">
        <v>7532</v>
      </c>
      <c r="J277" t="s">
        <v>5020</v>
      </c>
      <c r="K277" t="s">
        <v>7533</v>
      </c>
      <c r="L277" t="s">
        <v>4289</v>
      </c>
      <c r="M277" t="s">
        <v>7534</v>
      </c>
      <c r="N277" t="s">
        <v>628</v>
      </c>
      <c r="O277" t="s">
        <v>629</v>
      </c>
      <c r="P277" t="s">
        <v>630</v>
      </c>
      <c r="Q277" t="s">
        <v>621</v>
      </c>
      <c r="R277" t="s">
        <v>622</v>
      </c>
      <c r="S277" t="s">
        <v>623</v>
      </c>
      <c r="T277" t="s">
        <v>145</v>
      </c>
      <c r="U277" t="s">
        <v>645</v>
      </c>
      <c r="V277" t="s">
        <v>4217</v>
      </c>
      <c r="W277" t="s">
        <v>4218</v>
      </c>
      <c r="X277" t="s">
        <v>7535</v>
      </c>
      <c r="Y277" s="19" t="str">
        <f t="shared" si="4"/>
        <v>3</v>
      </c>
      <c r="Z277" s="19" t="str">
        <f>IF(T277="","",IF(AND(T277&lt;&gt;'Tabelas auxiliares'!$B$241,T277&lt;&gt;'Tabelas auxiliares'!$B$242),"FOLHA DE PESSOAL",IF(Y277='Tabelas auxiliares'!$A$242,"CUSTEIO",IF(Y277='Tabelas auxiliares'!$A$241,"INVESTIMENTO","ERRO - VERIFICAR"))))</f>
        <v>CUSTEIO</v>
      </c>
      <c r="AA277" s="12">
        <v>6859.91</v>
      </c>
      <c r="AB277" s="12">
        <v>12256.3</v>
      </c>
      <c r="AC277" s="12">
        <v>6859.91</v>
      </c>
      <c r="AG277" s="12">
        <v>12256.3</v>
      </c>
    </row>
    <row r="278" spans="1:33" x14ac:dyDescent="0.35">
      <c r="A278" t="s">
        <v>614</v>
      </c>
      <c r="B278" s="36" t="s">
        <v>229</v>
      </c>
      <c r="C278" s="36" t="s">
        <v>615</v>
      </c>
      <c r="D278" t="s">
        <v>28</v>
      </c>
      <c r="E278" t="s">
        <v>100</v>
      </c>
      <c r="F278" s="19" t="str">
        <f>IFERROR(VLOOKUP(D278,'Tabelas auxiliares'!$A$3:$B$63,2,FALSE),"")</f>
        <v>PU - PREFEITURA UNIVERSITÁRIA</v>
      </c>
      <c r="G278" s="19" t="str">
        <f>IFERROR(VLOOKUP($B278,'Tabelas auxiliares'!$A$67:$C$104,2,FALSE),"")</f>
        <v>LIMPEZA E COPEIRAGEM</v>
      </c>
      <c r="H278" s="19" t="str">
        <f>IFERROR(VLOOKUP($B278,'Tabelas auxiliares'!$A$67:$C$104,3,FALSE),"")</f>
        <v>LIMPEZA / COPEIRAGEM / COLETA DE LIXO INFECTANTE /MATERIAIS DE LIMPEZA (PAPEL TOALHA, HIGIÊNICO) / COPA (AÇUCAR, CAFÉ, COPOS)/BOMBONAS RESÍDUOS QUÍMICOS</v>
      </c>
      <c r="I278" t="s">
        <v>7536</v>
      </c>
      <c r="J278" t="s">
        <v>4220</v>
      </c>
      <c r="K278" t="s">
        <v>7537</v>
      </c>
      <c r="L278" t="s">
        <v>7518</v>
      </c>
      <c r="M278" t="s">
        <v>4223</v>
      </c>
      <c r="N278" t="s">
        <v>628</v>
      </c>
      <c r="O278" t="s">
        <v>629</v>
      </c>
      <c r="P278" t="s">
        <v>630</v>
      </c>
      <c r="Q278" t="s">
        <v>621</v>
      </c>
      <c r="R278" t="s">
        <v>622</v>
      </c>
      <c r="S278" t="s">
        <v>623</v>
      </c>
      <c r="T278" t="s">
        <v>145</v>
      </c>
      <c r="U278" t="s">
        <v>645</v>
      </c>
      <c r="V278" t="s">
        <v>4224</v>
      </c>
      <c r="W278" t="s">
        <v>4202</v>
      </c>
      <c r="X278" t="s">
        <v>7538</v>
      </c>
      <c r="Y278" s="19" t="str">
        <f t="shared" si="4"/>
        <v>3</v>
      </c>
      <c r="Z278" s="19" t="str">
        <f>IF(T278="","",IF(AND(T278&lt;&gt;'Tabelas auxiliares'!$B$241,T278&lt;&gt;'Tabelas auxiliares'!$B$242),"FOLHA DE PESSOAL",IF(Y278='Tabelas auxiliares'!$A$242,"CUSTEIO",IF(Y278='Tabelas auxiliares'!$A$241,"INVESTIMENTO","ERRO - VERIFICAR"))))</f>
        <v>CUSTEIO</v>
      </c>
      <c r="AA278" s="12">
        <v>6066.45</v>
      </c>
      <c r="AC278" s="12">
        <v>6066.45</v>
      </c>
    </row>
    <row r="279" spans="1:33" x14ac:dyDescent="0.35">
      <c r="A279" t="s">
        <v>614</v>
      </c>
      <c r="B279" s="36" t="s">
        <v>229</v>
      </c>
      <c r="C279" s="36" t="s">
        <v>615</v>
      </c>
      <c r="D279" t="s">
        <v>28</v>
      </c>
      <c r="E279" t="s">
        <v>100</v>
      </c>
      <c r="F279" s="19" t="str">
        <f>IFERROR(VLOOKUP(D279,'Tabelas auxiliares'!$A$3:$B$63,2,FALSE),"")</f>
        <v>PU - PREFEITURA UNIVERSITÁRIA</v>
      </c>
      <c r="G279" s="19" t="str">
        <f>IFERROR(VLOOKUP($B279,'Tabelas auxiliares'!$A$67:$C$104,2,FALSE),"")</f>
        <v>LIMPEZA E COPEIRAGEM</v>
      </c>
      <c r="H279" s="19" t="str">
        <f>IFERROR(VLOOKUP($B279,'Tabelas auxiliares'!$A$67:$C$104,3,FALSE),"")</f>
        <v>LIMPEZA / COPEIRAGEM / COLETA DE LIXO INFECTANTE /MATERIAIS DE LIMPEZA (PAPEL TOALHA, HIGIÊNICO) / COPA (AÇUCAR, CAFÉ, COPOS)/BOMBONAS RESÍDUOS QUÍMICOS</v>
      </c>
      <c r="I279" t="s">
        <v>7539</v>
      </c>
      <c r="J279" t="s">
        <v>4197</v>
      </c>
      <c r="K279" t="s">
        <v>7540</v>
      </c>
      <c r="L279" t="s">
        <v>4199</v>
      </c>
      <c r="M279" t="s">
        <v>4200</v>
      </c>
      <c r="N279" t="s">
        <v>628</v>
      </c>
      <c r="O279" t="s">
        <v>629</v>
      </c>
      <c r="P279" t="s">
        <v>630</v>
      </c>
      <c r="Q279" t="s">
        <v>621</v>
      </c>
      <c r="R279" t="s">
        <v>622</v>
      </c>
      <c r="S279" t="s">
        <v>623</v>
      </c>
      <c r="T279" t="s">
        <v>145</v>
      </c>
      <c r="U279" t="s">
        <v>645</v>
      </c>
      <c r="V279" t="s">
        <v>4201</v>
      </c>
      <c r="W279" t="s">
        <v>4202</v>
      </c>
      <c r="X279" t="s">
        <v>7541</v>
      </c>
      <c r="Y279" s="19" t="str">
        <f t="shared" si="4"/>
        <v>3</v>
      </c>
      <c r="Z279" s="19" t="str">
        <f>IF(T279="","",IF(AND(T279&lt;&gt;'Tabelas auxiliares'!$B$241,T279&lt;&gt;'Tabelas auxiliares'!$B$242),"FOLHA DE PESSOAL",IF(Y279='Tabelas auxiliares'!$A$242,"CUSTEIO",IF(Y279='Tabelas auxiliares'!$A$241,"INVESTIMENTO","ERRO - VERIFICAR"))))</f>
        <v>CUSTEIO</v>
      </c>
      <c r="AA279" s="12">
        <v>434822.51</v>
      </c>
      <c r="AE279" s="12">
        <v>434822.51</v>
      </c>
    </row>
    <row r="280" spans="1:33" x14ac:dyDescent="0.35">
      <c r="A280" t="s">
        <v>614</v>
      </c>
      <c r="B280" s="36" t="s">
        <v>229</v>
      </c>
      <c r="C280" s="36" t="s">
        <v>615</v>
      </c>
      <c r="D280" t="s">
        <v>28</v>
      </c>
      <c r="E280" t="s">
        <v>100</v>
      </c>
      <c r="F280" s="19" t="str">
        <f>IFERROR(VLOOKUP(D280,'Tabelas auxiliares'!$A$3:$B$63,2,FALSE),"")</f>
        <v>PU - PREFEITURA UNIVERSITÁRIA</v>
      </c>
      <c r="G280" s="19" t="str">
        <f>IFERROR(VLOOKUP($B280,'Tabelas auxiliares'!$A$67:$C$104,2,FALSE),"")</f>
        <v>LIMPEZA E COPEIRAGEM</v>
      </c>
      <c r="H280" s="19" t="str">
        <f>IFERROR(VLOOKUP($B280,'Tabelas auxiliares'!$A$67:$C$104,3,FALSE),"")</f>
        <v>LIMPEZA / COPEIRAGEM / COLETA DE LIXO INFECTANTE /MATERIAIS DE LIMPEZA (PAPEL TOALHA, HIGIÊNICO) / COPA (AÇUCAR, CAFÉ, COPOS)/BOMBONAS RESÍDUOS QUÍMICOS</v>
      </c>
      <c r="I280" t="s">
        <v>7542</v>
      </c>
      <c r="J280" t="s">
        <v>4197</v>
      </c>
      <c r="K280" t="s">
        <v>7543</v>
      </c>
      <c r="L280" t="s">
        <v>7544</v>
      </c>
      <c r="M280" t="s">
        <v>4200</v>
      </c>
      <c r="N280" t="s">
        <v>628</v>
      </c>
      <c r="O280" t="s">
        <v>629</v>
      </c>
      <c r="P280" t="s">
        <v>630</v>
      </c>
      <c r="Q280" t="s">
        <v>621</v>
      </c>
      <c r="R280" t="s">
        <v>622</v>
      </c>
      <c r="S280" t="s">
        <v>623</v>
      </c>
      <c r="T280" t="s">
        <v>179</v>
      </c>
      <c r="U280" t="s">
        <v>6947</v>
      </c>
      <c r="V280" t="s">
        <v>4201</v>
      </c>
      <c r="W280" t="s">
        <v>4202</v>
      </c>
      <c r="X280" t="s">
        <v>7545</v>
      </c>
      <c r="Y280" s="19" t="str">
        <f t="shared" si="4"/>
        <v>3</v>
      </c>
      <c r="Z280" s="19" t="str">
        <f>IF(T280="","",IF(AND(T280&lt;&gt;'Tabelas auxiliares'!$B$241,T280&lt;&gt;'Tabelas auxiliares'!$B$242),"FOLHA DE PESSOAL",IF(Y280='Tabelas auxiliares'!$A$242,"CUSTEIO",IF(Y280='Tabelas auxiliares'!$A$241,"INVESTIMENTO","ERRO - VERIFICAR"))))</f>
        <v>CUSTEIO</v>
      </c>
      <c r="AA280" s="12">
        <v>381776.8</v>
      </c>
      <c r="AE280" s="12">
        <v>381776.8</v>
      </c>
    </row>
    <row r="281" spans="1:33" x14ac:dyDescent="0.35">
      <c r="A281" t="s">
        <v>614</v>
      </c>
      <c r="B281" s="36" t="s">
        <v>229</v>
      </c>
      <c r="C281" s="36" t="s">
        <v>615</v>
      </c>
      <c r="D281" t="s">
        <v>28</v>
      </c>
      <c r="E281" t="s">
        <v>100</v>
      </c>
      <c r="F281" s="19" t="str">
        <f>IFERROR(VLOOKUP(D281,'Tabelas auxiliares'!$A$3:$B$63,2,FALSE),"")</f>
        <v>PU - PREFEITURA UNIVERSITÁRIA</v>
      </c>
      <c r="G281" s="19" t="str">
        <f>IFERROR(VLOOKUP($B281,'Tabelas auxiliares'!$A$67:$C$104,2,FALSE),"")</f>
        <v>LIMPEZA E COPEIRAGEM</v>
      </c>
      <c r="H281" s="19" t="str">
        <f>IFERROR(VLOOKUP($B281,'Tabelas auxiliares'!$A$67:$C$104,3,FALSE),"")</f>
        <v>LIMPEZA / COPEIRAGEM / COLETA DE LIXO INFECTANTE /MATERIAIS DE LIMPEZA (PAPEL TOALHA, HIGIÊNICO) / COPA (AÇUCAR, CAFÉ, COPOS)/BOMBONAS RESÍDUOS QUÍMICOS</v>
      </c>
      <c r="I281" t="s">
        <v>7542</v>
      </c>
      <c r="J281" t="s">
        <v>4197</v>
      </c>
      <c r="K281" t="s">
        <v>7546</v>
      </c>
      <c r="L281" t="s">
        <v>7544</v>
      </c>
      <c r="M281" t="s">
        <v>4200</v>
      </c>
      <c r="N281" t="s">
        <v>628</v>
      </c>
      <c r="O281" t="s">
        <v>629</v>
      </c>
      <c r="P281" t="s">
        <v>630</v>
      </c>
      <c r="Q281" t="s">
        <v>621</v>
      </c>
      <c r="R281" t="s">
        <v>622</v>
      </c>
      <c r="S281" t="s">
        <v>623</v>
      </c>
      <c r="T281" t="s">
        <v>179</v>
      </c>
      <c r="U281" t="s">
        <v>7547</v>
      </c>
      <c r="V281" t="s">
        <v>4201</v>
      </c>
      <c r="W281" t="s">
        <v>4202</v>
      </c>
      <c r="X281" t="s">
        <v>7548</v>
      </c>
      <c r="Y281" s="19" t="str">
        <f t="shared" si="4"/>
        <v>3</v>
      </c>
      <c r="Z281" s="19" t="str">
        <f>IF(T281="","",IF(AND(T281&lt;&gt;'Tabelas auxiliares'!$B$241,T281&lt;&gt;'Tabelas auxiliares'!$B$242),"FOLHA DE PESSOAL",IF(Y281='Tabelas auxiliares'!$A$242,"CUSTEIO",IF(Y281='Tabelas auxiliares'!$A$241,"INVESTIMENTO","ERRO - VERIFICAR"))))</f>
        <v>CUSTEIO</v>
      </c>
      <c r="AA281" s="12">
        <v>118223.2</v>
      </c>
      <c r="AE281" s="12">
        <v>118223.2</v>
      </c>
    </row>
    <row r="282" spans="1:33" x14ac:dyDescent="0.35">
      <c r="A282" t="s">
        <v>614</v>
      </c>
      <c r="B282" s="36" t="s">
        <v>229</v>
      </c>
      <c r="C282" s="36" t="s">
        <v>615</v>
      </c>
      <c r="D282" t="s">
        <v>28</v>
      </c>
      <c r="E282" t="s">
        <v>100</v>
      </c>
      <c r="F282" s="19" t="str">
        <f>IFERROR(VLOOKUP(D282,'Tabelas auxiliares'!$A$3:$B$63,2,FALSE),"")</f>
        <v>PU - PREFEITURA UNIVERSITÁRIA</v>
      </c>
      <c r="G282" s="19" t="str">
        <f>IFERROR(VLOOKUP($B282,'Tabelas auxiliares'!$A$67:$C$104,2,FALSE),"")</f>
        <v>LIMPEZA E COPEIRAGEM</v>
      </c>
      <c r="H282" s="19" t="str">
        <f>IFERROR(VLOOKUP($B282,'Tabelas auxiliares'!$A$67:$C$104,3,FALSE),"")</f>
        <v>LIMPEZA / COPEIRAGEM / COLETA DE LIXO INFECTANTE /MATERIAIS DE LIMPEZA (PAPEL TOALHA, HIGIÊNICO) / COPA (AÇUCAR, CAFÉ, COPOS)/BOMBONAS RESÍDUOS QUÍMICOS</v>
      </c>
      <c r="I282" t="s">
        <v>7542</v>
      </c>
      <c r="J282" t="s">
        <v>4182</v>
      </c>
      <c r="K282" t="s">
        <v>7549</v>
      </c>
      <c r="L282" t="s">
        <v>4184</v>
      </c>
      <c r="M282" t="s">
        <v>4185</v>
      </c>
      <c r="N282" t="s">
        <v>628</v>
      </c>
      <c r="O282" t="s">
        <v>629</v>
      </c>
      <c r="P282" t="s">
        <v>630</v>
      </c>
      <c r="Q282" t="s">
        <v>621</v>
      </c>
      <c r="R282" t="s">
        <v>622</v>
      </c>
      <c r="S282" t="s">
        <v>623</v>
      </c>
      <c r="T282" t="s">
        <v>145</v>
      </c>
      <c r="U282" t="s">
        <v>645</v>
      </c>
      <c r="V282" t="s">
        <v>2133</v>
      </c>
      <c r="W282" t="s">
        <v>2134</v>
      </c>
      <c r="X282" t="s">
        <v>7550</v>
      </c>
      <c r="Y282" s="19" t="str">
        <f t="shared" si="4"/>
        <v>3</v>
      </c>
      <c r="Z282" s="19" t="str">
        <f>IF(T282="","",IF(AND(T282&lt;&gt;'Tabelas auxiliares'!$B$241,T282&lt;&gt;'Tabelas auxiliares'!$B$242),"FOLHA DE PESSOAL",IF(Y282='Tabelas auxiliares'!$A$242,"CUSTEIO",IF(Y282='Tabelas auxiliares'!$A$241,"INVESTIMENTO","ERRO - VERIFICAR"))))</f>
        <v>CUSTEIO</v>
      </c>
      <c r="AA282" s="12">
        <v>22720</v>
      </c>
      <c r="AC282" s="12">
        <v>22720</v>
      </c>
    </row>
    <row r="283" spans="1:33" x14ac:dyDescent="0.35">
      <c r="A283" t="s">
        <v>614</v>
      </c>
      <c r="B283" s="36" t="s">
        <v>229</v>
      </c>
      <c r="C283" s="36" t="s">
        <v>615</v>
      </c>
      <c r="D283" t="s">
        <v>28</v>
      </c>
      <c r="E283" t="s">
        <v>100</v>
      </c>
      <c r="F283" s="19" t="str">
        <f>IFERROR(VLOOKUP(D283,'Tabelas auxiliares'!$A$3:$B$63,2,FALSE),"")</f>
        <v>PU - PREFEITURA UNIVERSITÁRIA</v>
      </c>
      <c r="G283" s="19" t="str">
        <f>IFERROR(VLOOKUP($B283,'Tabelas auxiliares'!$A$67:$C$104,2,FALSE),"")</f>
        <v>LIMPEZA E COPEIRAGEM</v>
      </c>
      <c r="H283" s="19" t="str">
        <f>IFERROR(VLOOKUP($B283,'Tabelas auxiliares'!$A$67:$C$104,3,FALSE),"")</f>
        <v>LIMPEZA / COPEIRAGEM / COLETA DE LIXO INFECTANTE /MATERIAIS DE LIMPEZA (PAPEL TOALHA, HIGIÊNICO) / COPA (AÇUCAR, CAFÉ, COPOS)/BOMBONAS RESÍDUOS QUÍMICOS</v>
      </c>
      <c r="I283" t="s">
        <v>7551</v>
      </c>
      <c r="J283" t="s">
        <v>4234</v>
      </c>
      <c r="K283" t="s">
        <v>7552</v>
      </c>
      <c r="L283" t="s">
        <v>7553</v>
      </c>
      <c r="M283" t="s">
        <v>4237</v>
      </c>
      <c r="N283" t="s">
        <v>628</v>
      </c>
      <c r="O283" t="s">
        <v>629</v>
      </c>
      <c r="P283" t="s">
        <v>630</v>
      </c>
      <c r="Q283" t="s">
        <v>621</v>
      </c>
      <c r="R283" t="s">
        <v>622</v>
      </c>
      <c r="S283" t="s">
        <v>623</v>
      </c>
      <c r="T283" t="s">
        <v>145</v>
      </c>
      <c r="U283" t="s">
        <v>645</v>
      </c>
      <c r="V283" t="s">
        <v>4224</v>
      </c>
      <c r="W283" t="s">
        <v>4202</v>
      </c>
      <c r="X283" t="s">
        <v>7554</v>
      </c>
      <c r="Y283" s="19" t="str">
        <f t="shared" si="4"/>
        <v>3</v>
      </c>
      <c r="Z283" s="19" t="str">
        <f>IF(T283="","",IF(AND(T283&lt;&gt;'Tabelas auxiliares'!$B$241,T283&lt;&gt;'Tabelas auxiliares'!$B$242),"FOLHA DE PESSOAL",IF(Y283='Tabelas auxiliares'!$A$242,"CUSTEIO",IF(Y283='Tabelas auxiliares'!$A$241,"INVESTIMENTO","ERRO - VERIFICAR"))))</f>
        <v>CUSTEIO</v>
      </c>
      <c r="AA283" s="12">
        <v>11767.35</v>
      </c>
      <c r="AE283" s="12">
        <v>11767.35</v>
      </c>
    </row>
    <row r="284" spans="1:33" x14ac:dyDescent="0.35">
      <c r="A284" t="s">
        <v>614</v>
      </c>
      <c r="B284" s="36" t="s">
        <v>229</v>
      </c>
      <c r="C284" s="36" t="s">
        <v>615</v>
      </c>
      <c r="D284" t="s">
        <v>28</v>
      </c>
      <c r="E284" t="s">
        <v>100</v>
      </c>
      <c r="F284" s="19" t="str">
        <f>IFERROR(VLOOKUP(D284,'Tabelas auxiliares'!$A$3:$B$63,2,FALSE),"")</f>
        <v>PU - PREFEITURA UNIVERSITÁRIA</v>
      </c>
      <c r="G284" s="19" t="str">
        <f>IFERROR(VLOOKUP($B284,'Tabelas auxiliares'!$A$67:$C$104,2,FALSE),"")</f>
        <v>LIMPEZA E COPEIRAGEM</v>
      </c>
      <c r="H284" s="19" t="str">
        <f>IFERROR(VLOOKUP($B284,'Tabelas auxiliares'!$A$67:$C$104,3,FALSE),"")</f>
        <v>LIMPEZA / COPEIRAGEM / COLETA DE LIXO INFECTANTE /MATERIAIS DE LIMPEZA (PAPEL TOALHA, HIGIÊNICO) / COPA (AÇUCAR, CAFÉ, COPOS)/BOMBONAS RESÍDUOS QUÍMICOS</v>
      </c>
      <c r="I284" t="s">
        <v>7555</v>
      </c>
      <c r="J284" t="s">
        <v>4213</v>
      </c>
      <c r="K284" t="s">
        <v>7556</v>
      </c>
      <c r="L284" t="s">
        <v>4289</v>
      </c>
      <c r="M284" t="s">
        <v>4216</v>
      </c>
      <c r="N284" t="s">
        <v>628</v>
      </c>
      <c r="O284" t="s">
        <v>629</v>
      </c>
      <c r="P284" t="s">
        <v>630</v>
      </c>
      <c r="Q284" t="s">
        <v>621</v>
      </c>
      <c r="R284" t="s">
        <v>622</v>
      </c>
      <c r="S284" t="s">
        <v>623</v>
      </c>
      <c r="T284" t="s">
        <v>145</v>
      </c>
      <c r="U284" t="s">
        <v>645</v>
      </c>
      <c r="V284" t="s">
        <v>4217</v>
      </c>
      <c r="W284" t="s">
        <v>4218</v>
      </c>
      <c r="X284" t="s">
        <v>7557</v>
      </c>
      <c r="Y284" s="19" t="str">
        <f t="shared" si="4"/>
        <v>3</v>
      </c>
      <c r="Z284" s="19" t="str">
        <f>IF(T284="","",IF(AND(T284&lt;&gt;'Tabelas auxiliares'!$B$241,T284&lt;&gt;'Tabelas auxiliares'!$B$242),"FOLHA DE PESSOAL",IF(Y284='Tabelas auxiliares'!$A$242,"CUSTEIO",IF(Y284='Tabelas auxiliares'!$A$241,"INVESTIMENTO","ERRO - VERIFICAR"))))</f>
        <v>CUSTEIO</v>
      </c>
      <c r="AA284" s="12">
        <v>66107.429999999993</v>
      </c>
      <c r="AE284" s="12">
        <v>66107.429999999993</v>
      </c>
    </row>
    <row r="285" spans="1:33" x14ac:dyDescent="0.35">
      <c r="A285" t="s">
        <v>614</v>
      </c>
      <c r="B285" s="36" t="s">
        <v>229</v>
      </c>
      <c r="C285" s="36" t="s">
        <v>615</v>
      </c>
      <c r="D285" t="s">
        <v>28</v>
      </c>
      <c r="E285" t="s">
        <v>100</v>
      </c>
      <c r="F285" s="19" t="str">
        <f>IFERROR(VLOOKUP(D285,'Tabelas auxiliares'!$A$3:$B$63,2,FALSE),"")</f>
        <v>PU - PREFEITURA UNIVERSITÁRIA</v>
      </c>
      <c r="G285" s="19" t="str">
        <f>IFERROR(VLOOKUP($B285,'Tabelas auxiliares'!$A$67:$C$104,2,FALSE),"")</f>
        <v>LIMPEZA E COPEIRAGEM</v>
      </c>
      <c r="H285" s="19" t="str">
        <f>IFERROR(VLOOKUP($B285,'Tabelas auxiliares'!$A$67:$C$104,3,FALSE),"")</f>
        <v>LIMPEZA / COPEIRAGEM / COLETA DE LIXO INFECTANTE /MATERIAIS DE LIMPEZA (PAPEL TOALHA, HIGIÊNICO) / COPA (AÇUCAR, CAFÉ, COPOS)/BOMBONAS RESÍDUOS QUÍMICOS</v>
      </c>
      <c r="I285" t="s">
        <v>7558</v>
      </c>
      <c r="J285" t="s">
        <v>4320</v>
      </c>
      <c r="K285" t="s">
        <v>7559</v>
      </c>
      <c r="L285" t="s">
        <v>4322</v>
      </c>
      <c r="M285" t="s">
        <v>4323</v>
      </c>
      <c r="N285" t="s">
        <v>628</v>
      </c>
      <c r="O285" t="s">
        <v>629</v>
      </c>
      <c r="P285" t="s">
        <v>630</v>
      </c>
      <c r="Q285" t="s">
        <v>621</v>
      </c>
      <c r="R285" t="s">
        <v>622</v>
      </c>
      <c r="S285" t="s">
        <v>623</v>
      </c>
      <c r="T285" t="s">
        <v>145</v>
      </c>
      <c r="U285" t="s">
        <v>645</v>
      </c>
      <c r="V285" t="s">
        <v>2133</v>
      </c>
      <c r="W285" t="s">
        <v>2134</v>
      </c>
      <c r="X285" t="s">
        <v>7560</v>
      </c>
      <c r="Y285" s="19" t="str">
        <f t="shared" si="4"/>
        <v>3</v>
      </c>
      <c r="Z285" s="19" t="str">
        <f>IF(T285="","",IF(AND(T285&lt;&gt;'Tabelas auxiliares'!$B$241,T285&lt;&gt;'Tabelas auxiliares'!$B$242),"FOLHA DE PESSOAL",IF(Y285='Tabelas auxiliares'!$A$242,"CUSTEIO",IF(Y285='Tabelas auxiliares'!$A$241,"INVESTIMENTO","ERRO - VERIFICAR"))))</f>
        <v>CUSTEIO</v>
      </c>
      <c r="AA285" s="12">
        <v>4100</v>
      </c>
      <c r="AE285" s="12">
        <v>4100</v>
      </c>
    </row>
    <row r="286" spans="1:33" x14ac:dyDescent="0.35">
      <c r="A286" t="s">
        <v>614</v>
      </c>
      <c r="B286" s="36" t="s">
        <v>229</v>
      </c>
      <c r="C286" s="36" t="s">
        <v>615</v>
      </c>
      <c r="D286" t="s">
        <v>28</v>
      </c>
      <c r="E286" t="s">
        <v>100</v>
      </c>
      <c r="F286" s="19" t="str">
        <f>IFERROR(VLOOKUP(D286,'Tabelas auxiliares'!$A$3:$B$63,2,FALSE),"")</f>
        <v>PU - PREFEITURA UNIVERSITÁRIA</v>
      </c>
      <c r="G286" s="19" t="str">
        <f>IFERROR(VLOOKUP($B286,'Tabelas auxiliares'!$A$67:$C$104,2,FALSE),"")</f>
        <v>LIMPEZA E COPEIRAGEM</v>
      </c>
      <c r="H286" s="19" t="str">
        <f>IFERROR(VLOOKUP($B286,'Tabelas auxiliares'!$A$67:$C$104,3,FALSE),"")</f>
        <v>LIMPEZA / COPEIRAGEM / COLETA DE LIXO INFECTANTE /MATERIAIS DE LIMPEZA (PAPEL TOALHA, HIGIÊNICO) / COPA (AÇUCAR, CAFÉ, COPOS)/BOMBONAS RESÍDUOS QUÍMICOS</v>
      </c>
      <c r="I286" t="s">
        <v>7207</v>
      </c>
      <c r="J286" t="s">
        <v>7561</v>
      </c>
      <c r="K286" t="s">
        <v>7562</v>
      </c>
      <c r="L286" t="s">
        <v>4199</v>
      </c>
      <c r="M286" t="s">
        <v>4200</v>
      </c>
      <c r="N286" t="s">
        <v>628</v>
      </c>
      <c r="O286" t="s">
        <v>629</v>
      </c>
      <c r="P286" t="s">
        <v>630</v>
      </c>
      <c r="Q286" t="s">
        <v>621</v>
      </c>
      <c r="R286" t="s">
        <v>622</v>
      </c>
      <c r="S286" t="s">
        <v>623</v>
      </c>
      <c r="T286" t="s">
        <v>145</v>
      </c>
      <c r="U286" t="s">
        <v>645</v>
      </c>
      <c r="V286" t="s">
        <v>4201</v>
      </c>
      <c r="W286" t="s">
        <v>4202</v>
      </c>
      <c r="X286" t="s">
        <v>7563</v>
      </c>
      <c r="Y286" s="19" t="str">
        <f t="shared" si="4"/>
        <v>3</v>
      </c>
      <c r="Z286" s="19" t="str">
        <f>IF(T286="","",IF(AND(T286&lt;&gt;'Tabelas auxiliares'!$B$241,T286&lt;&gt;'Tabelas auxiliares'!$B$242),"FOLHA DE PESSOAL",IF(Y286='Tabelas auxiliares'!$A$242,"CUSTEIO",IF(Y286='Tabelas auxiliares'!$A$241,"INVESTIMENTO","ERRO - VERIFICAR"))))</f>
        <v>CUSTEIO</v>
      </c>
      <c r="AA286" s="12">
        <v>259504.14</v>
      </c>
      <c r="AE286" s="12">
        <v>259504.14</v>
      </c>
    </row>
    <row r="287" spans="1:33" x14ac:dyDescent="0.35">
      <c r="A287" t="s">
        <v>614</v>
      </c>
      <c r="B287" s="36" t="s">
        <v>229</v>
      </c>
      <c r="C287" s="36" t="s">
        <v>615</v>
      </c>
      <c r="D287" t="s">
        <v>28</v>
      </c>
      <c r="E287" t="s">
        <v>100</v>
      </c>
      <c r="F287" s="19" t="str">
        <f>IFERROR(VLOOKUP(D287,'Tabelas auxiliares'!$A$3:$B$63,2,FALSE),"")</f>
        <v>PU - PREFEITURA UNIVERSITÁRIA</v>
      </c>
      <c r="G287" s="19" t="str">
        <f>IFERROR(VLOOKUP($B287,'Tabelas auxiliares'!$A$67:$C$104,2,FALSE),"")</f>
        <v>LIMPEZA E COPEIRAGEM</v>
      </c>
      <c r="H287" s="19" t="str">
        <f>IFERROR(VLOOKUP($B287,'Tabelas auxiliares'!$A$67:$C$104,3,FALSE),"")</f>
        <v>LIMPEZA / COPEIRAGEM / COLETA DE LIXO INFECTANTE /MATERIAIS DE LIMPEZA (PAPEL TOALHA, HIGIÊNICO) / COPA (AÇUCAR, CAFÉ, COPOS)/BOMBONAS RESÍDUOS QUÍMICOS</v>
      </c>
      <c r="I287" t="s">
        <v>7564</v>
      </c>
      <c r="J287" t="s">
        <v>5020</v>
      </c>
      <c r="K287" t="s">
        <v>7565</v>
      </c>
      <c r="L287" t="s">
        <v>4289</v>
      </c>
      <c r="M287" t="s">
        <v>7534</v>
      </c>
      <c r="N287" t="s">
        <v>628</v>
      </c>
      <c r="O287" t="s">
        <v>629</v>
      </c>
      <c r="P287" t="s">
        <v>630</v>
      </c>
      <c r="Q287" t="s">
        <v>621</v>
      </c>
      <c r="R287" t="s">
        <v>622</v>
      </c>
      <c r="S287" t="s">
        <v>623</v>
      </c>
      <c r="T287" t="s">
        <v>145</v>
      </c>
      <c r="U287" t="s">
        <v>645</v>
      </c>
      <c r="V287" t="s">
        <v>4217</v>
      </c>
      <c r="W287" t="s">
        <v>4218</v>
      </c>
      <c r="X287" t="s">
        <v>7566</v>
      </c>
      <c r="Y287" s="19" t="str">
        <f t="shared" si="4"/>
        <v>3</v>
      </c>
      <c r="Z287" s="19" t="str">
        <f>IF(T287="","",IF(AND(T287&lt;&gt;'Tabelas auxiliares'!$B$241,T287&lt;&gt;'Tabelas auxiliares'!$B$242),"FOLHA DE PESSOAL",IF(Y287='Tabelas auxiliares'!$A$242,"CUSTEIO",IF(Y287='Tabelas auxiliares'!$A$241,"INVESTIMENTO","ERRO - VERIFICAR"))))</f>
        <v>CUSTEIO</v>
      </c>
      <c r="AA287" s="12">
        <v>4949.96</v>
      </c>
      <c r="AC287" s="12">
        <v>4949.96</v>
      </c>
    </row>
    <row r="288" spans="1:33" x14ac:dyDescent="0.35">
      <c r="A288" t="s">
        <v>614</v>
      </c>
      <c r="B288" s="36" t="s">
        <v>229</v>
      </c>
      <c r="C288" s="36" t="s">
        <v>615</v>
      </c>
      <c r="D288" t="s">
        <v>28</v>
      </c>
      <c r="E288" t="s">
        <v>100</v>
      </c>
      <c r="F288" s="19" t="str">
        <f>IFERROR(VLOOKUP(D288,'Tabelas auxiliares'!$A$3:$B$63,2,FALSE),"")</f>
        <v>PU - PREFEITURA UNIVERSITÁRIA</v>
      </c>
      <c r="G288" s="19" t="str">
        <f>IFERROR(VLOOKUP($B288,'Tabelas auxiliares'!$A$67:$C$104,2,FALSE),"")</f>
        <v>LIMPEZA E COPEIRAGEM</v>
      </c>
      <c r="H288" s="19" t="str">
        <f>IFERROR(VLOOKUP($B288,'Tabelas auxiliares'!$A$67:$C$104,3,FALSE),"")</f>
        <v>LIMPEZA / COPEIRAGEM / COLETA DE LIXO INFECTANTE /MATERIAIS DE LIMPEZA (PAPEL TOALHA, HIGIÊNICO) / COPA (AÇUCAR, CAFÉ, COPOS)/BOMBONAS RESÍDUOS QUÍMICOS</v>
      </c>
      <c r="I288" t="s">
        <v>7041</v>
      </c>
      <c r="J288" t="s">
        <v>4193</v>
      </c>
      <c r="K288" t="s">
        <v>7567</v>
      </c>
      <c r="L288" t="s">
        <v>4195</v>
      </c>
      <c r="M288" t="s">
        <v>4416</v>
      </c>
      <c r="N288" t="s">
        <v>628</v>
      </c>
      <c r="O288" t="s">
        <v>629</v>
      </c>
      <c r="P288" t="s">
        <v>630</v>
      </c>
      <c r="Q288" t="s">
        <v>621</v>
      </c>
      <c r="R288" t="s">
        <v>622</v>
      </c>
      <c r="S288" t="s">
        <v>623</v>
      </c>
      <c r="T288" t="s">
        <v>145</v>
      </c>
      <c r="U288" t="s">
        <v>645</v>
      </c>
      <c r="V288" t="s">
        <v>1915</v>
      </c>
      <c r="W288" t="s">
        <v>1916</v>
      </c>
      <c r="X288" t="s">
        <v>7568</v>
      </c>
      <c r="Y288" s="19" t="str">
        <f t="shared" si="4"/>
        <v>3</v>
      </c>
      <c r="Z288" s="19" t="str">
        <f>IF(T288="","",IF(AND(T288&lt;&gt;'Tabelas auxiliares'!$B$241,T288&lt;&gt;'Tabelas auxiliares'!$B$242),"FOLHA DE PESSOAL",IF(Y288='Tabelas auxiliares'!$A$242,"CUSTEIO",IF(Y288='Tabelas auxiliares'!$A$241,"INVESTIMENTO","ERRO - VERIFICAR"))))</f>
        <v>CUSTEIO</v>
      </c>
      <c r="AA288" s="12">
        <v>1000</v>
      </c>
      <c r="AE288" s="12">
        <v>1000</v>
      </c>
    </row>
    <row r="289" spans="1:31" x14ac:dyDescent="0.35">
      <c r="A289" t="s">
        <v>614</v>
      </c>
      <c r="B289" s="36" t="s">
        <v>229</v>
      </c>
      <c r="C289" s="36" t="s">
        <v>615</v>
      </c>
      <c r="D289" t="s">
        <v>28</v>
      </c>
      <c r="E289" t="s">
        <v>100</v>
      </c>
      <c r="F289" s="19" t="str">
        <f>IFERROR(VLOOKUP(D289,'Tabelas auxiliares'!$A$3:$B$63,2,FALSE),"")</f>
        <v>PU - PREFEITURA UNIVERSITÁRIA</v>
      </c>
      <c r="G289" s="19" t="str">
        <f>IFERROR(VLOOKUP($B289,'Tabelas auxiliares'!$A$67:$C$104,2,FALSE),"")</f>
        <v>LIMPEZA E COPEIRAGEM</v>
      </c>
      <c r="H289" s="19" t="str">
        <f>IFERROR(VLOOKUP($B289,'Tabelas auxiliares'!$A$67:$C$104,3,FALSE),"")</f>
        <v>LIMPEZA / COPEIRAGEM / COLETA DE LIXO INFECTANTE /MATERIAIS DE LIMPEZA (PAPEL TOALHA, HIGIÊNICO) / COPA (AÇUCAR, CAFÉ, COPOS)/BOMBONAS RESÍDUOS QUÍMICOS</v>
      </c>
      <c r="I289" t="s">
        <v>7041</v>
      </c>
      <c r="J289" t="s">
        <v>4193</v>
      </c>
      <c r="K289" t="s">
        <v>7569</v>
      </c>
      <c r="L289" t="s">
        <v>4195</v>
      </c>
      <c r="M289" t="s">
        <v>1771</v>
      </c>
      <c r="N289" t="s">
        <v>628</v>
      </c>
      <c r="O289" t="s">
        <v>629</v>
      </c>
      <c r="P289" t="s">
        <v>630</v>
      </c>
      <c r="Q289" t="s">
        <v>621</v>
      </c>
      <c r="R289" t="s">
        <v>622</v>
      </c>
      <c r="S289" t="s">
        <v>623</v>
      </c>
      <c r="T289" t="s">
        <v>145</v>
      </c>
      <c r="U289" t="s">
        <v>645</v>
      </c>
      <c r="V289" t="s">
        <v>1915</v>
      </c>
      <c r="W289" t="s">
        <v>1916</v>
      </c>
      <c r="X289" t="s">
        <v>7570</v>
      </c>
      <c r="Y289" s="19" t="str">
        <f t="shared" si="4"/>
        <v>3</v>
      </c>
      <c r="Z289" s="19" t="str">
        <f>IF(T289="","",IF(AND(T289&lt;&gt;'Tabelas auxiliares'!$B$241,T289&lt;&gt;'Tabelas auxiliares'!$B$242),"FOLHA DE PESSOAL",IF(Y289='Tabelas auxiliares'!$A$242,"CUSTEIO",IF(Y289='Tabelas auxiliares'!$A$241,"INVESTIMENTO","ERRO - VERIFICAR"))))</f>
        <v>CUSTEIO</v>
      </c>
      <c r="AA289" s="12">
        <v>8322.5</v>
      </c>
      <c r="AE289" s="12">
        <v>8322.5</v>
      </c>
    </row>
    <row r="290" spans="1:31" x14ac:dyDescent="0.35">
      <c r="A290" t="s">
        <v>614</v>
      </c>
      <c r="B290" s="36" t="s">
        <v>229</v>
      </c>
      <c r="C290" s="36" t="s">
        <v>615</v>
      </c>
      <c r="D290" t="s">
        <v>28</v>
      </c>
      <c r="E290" t="s">
        <v>100</v>
      </c>
      <c r="F290" s="19" t="str">
        <f>IFERROR(VLOOKUP(D290,'Tabelas auxiliares'!$A$3:$B$63,2,FALSE),"")</f>
        <v>PU - PREFEITURA UNIVERSITÁRIA</v>
      </c>
      <c r="G290" s="19" t="str">
        <f>IFERROR(VLOOKUP($B290,'Tabelas auxiliares'!$A$67:$C$104,2,FALSE),"")</f>
        <v>LIMPEZA E COPEIRAGEM</v>
      </c>
      <c r="H290" s="19" t="str">
        <f>IFERROR(VLOOKUP($B290,'Tabelas auxiliares'!$A$67:$C$104,3,FALSE),"")</f>
        <v>LIMPEZA / COPEIRAGEM / COLETA DE LIXO INFECTANTE /MATERIAIS DE LIMPEZA (PAPEL TOALHA, HIGIÊNICO) / COPA (AÇUCAR, CAFÉ, COPOS)/BOMBONAS RESÍDUOS QUÍMICOS</v>
      </c>
      <c r="I290" t="s">
        <v>6635</v>
      </c>
      <c r="J290" t="s">
        <v>4226</v>
      </c>
      <c r="K290" t="s">
        <v>7571</v>
      </c>
      <c r="L290" t="s">
        <v>4228</v>
      </c>
      <c r="M290" t="s">
        <v>7572</v>
      </c>
      <c r="N290" t="s">
        <v>628</v>
      </c>
      <c r="O290" t="s">
        <v>629</v>
      </c>
      <c r="P290" t="s">
        <v>630</v>
      </c>
      <c r="Q290" t="s">
        <v>621</v>
      </c>
      <c r="R290" t="s">
        <v>622</v>
      </c>
      <c r="S290" t="s">
        <v>623</v>
      </c>
      <c r="T290" t="s">
        <v>145</v>
      </c>
      <c r="U290" t="s">
        <v>645</v>
      </c>
      <c r="V290" t="s">
        <v>2156</v>
      </c>
      <c r="W290" t="s">
        <v>2157</v>
      </c>
      <c r="X290" t="s">
        <v>7573</v>
      </c>
      <c r="Y290" s="19" t="str">
        <f t="shared" si="4"/>
        <v>3</v>
      </c>
      <c r="Z290" s="19" t="str">
        <f>IF(T290="","",IF(AND(T290&lt;&gt;'Tabelas auxiliares'!$B$241,T290&lt;&gt;'Tabelas auxiliares'!$B$242),"FOLHA DE PESSOAL",IF(Y290='Tabelas auxiliares'!$A$242,"CUSTEIO",IF(Y290='Tabelas auxiliares'!$A$241,"INVESTIMENTO","ERRO - VERIFICAR"))))</f>
        <v>CUSTEIO</v>
      </c>
      <c r="AA290" s="12">
        <v>92</v>
      </c>
      <c r="AE290" s="12">
        <v>92</v>
      </c>
    </row>
    <row r="291" spans="1:31" x14ac:dyDescent="0.35">
      <c r="A291" t="s">
        <v>614</v>
      </c>
      <c r="B291" s="36" t="s">
        <v>229</v>
      </c>
      <c r="C291" s="36" t="s">
        <v>615</v>
      </c>
      <c r="D291" t="s">
        <v>28</v>
      </c>
      <c r="E291" t="s">
        <v>100</v>
      </c>
      <c r="F291" s="19" t="str">
        <f>IFERROR(VLOOKUP(D291,'Tabelas auxiliares'!$A$3:$B$63,2,FALSE),"")</f>
        <v>PU - PREFEITURA UNIVERSITÁRIA</v>
      </c>
      <c r="G291" s="19" t="str">
        <f>IFERROR(VLOOKUP($B291,'Tabelas auxiliares'!$A$67:$C$104,2,FALSE),"")</f>
        <v>LIMPEZA E COPEIRAGEM</v>
      </c>
      <c r="H291" s="19" t="str">
        <f>IFERROR(VLOOKUP($B291,'Tabelas auxiliares'!$A$67:$C$104,3,FALSE),"")</f>
        <v>LIMPEZA / COPEIRAGEM / COLETA DE LIXO INFECTANTE /MATERIAIS DE LIMPEZA (PAPEL TOALHA, HIGIÊNICO) / COPA (AÇUCAR, CAFÉ, COPOS)/BOMBONAS RESÍDUOS QUÍMICOS</v>
      </c>
      <c r="I291" t="s">
        <v>6635</v>
      </c>
      <c r="J291" t="s">
        <v>4226</v>
      </c>
      <c r="K291" t="s">
        <v>7574</v>
      </c>
      <c r="L291" t="s">
        <v>4228</v>
      </c>
      <c r="M291" t="s">
        <v>4299</v>
      </c>
      <c r="N291" t="s">
        <v>628</v>
      </c>
      <c r="O291" t="s">
        <v>629</v>
      </c>
      <c r="P291" t="s">
        <v>630</v>
      </c>
      <c r="Q291" t="s">
        <v>621</v>
      </c>
      <c r="R291" t="s">
        <v>622</v>
      </c>
      <c r="S291" t="s">
        <v>623</v>
      </c>
      <c r="T291" t="s">
        <v>145</v>
      </c>
      <c r="U291" t="s">
        <v>645</v>
      </c>
      <c r="V291" t="s">
        <v>2156</v>
      </c>
      <c r="W291" t="s">
        <v>2157</v>
      </c>
      <c r="X291" t="s">
        <v>7575</v>
      </c>
      <c r="Y291" s="19" t="str">
        <f t="shared" si="4"/>
        <v>3</v>
      </c>
      <c r="Z291" s="19" t="str">
        <f>IF(T291="","",IF(AND(T291&lt;&gt;'Tabelas auxiliares'!$B$241,T291&lt;&gt;'Tabelas auxiliares'!$B$242),"FOLHA DE PESSOAL",IF(Y291='Tabelas auxiliares'!$A$242,"CUSTEIO",IF(Y291='Tabelas auxiliares'!$A$241,"INVESTIMENTO","ERRO - VERIFICAR"))))</f>
        <v>CUSTEIO</v>
      </c>
      <c r="AA291" s="12">
        <v>382.5</v>
      </c>
      <c r="AE291" s="12">
        <v>382.5</v>
      </c>
    </row>
    <row r="292" spans="1:31" x14ac:dyDescent="0.35">
      <c r="A292" t="s">
        <v>614</v>
      </c>
      <c r="B292" s="36" t="s">
        <v>229</v>
      </c>
      <c r="C292" s="36" t="s">
        <v>615</v>
      </c>
      <c r="D292" t="s">
        <v>28</v>
      </c>
      <c r="E292" t="s">
        <v>100</v>
      </c>
      <c r="F292" s="19" t="str">
        <f>IFERROR(VLOOKUP(D292,'Tabelas auxiliares'!$A$3:$B$63,2,FALSE),"")</f>
        <v>PU - PREFEITURA UNIVERSITÁRIA</v>
      </c>
      <c r="G292" s="19" t="str">
        <f>IFERROR(VLOOKUP($B292,'Tabelas auxiliares'!$A$67:$C$104,2,FALSE),"")</f>
        <v>LIMPEZA E COPEIRAGEM</v>
      </c>
      <c r="H292" s="19" t="str">
        <f>IFERROR(VLOOKUP($B292,'Tabelas auxiliares'!$A$67:$C$104,3,FALSE),"")</f>
        <v>LIMPEZA / COPEIRAGEM / COLETA DE LIXO INFECTANTE /MATERIAIS DE LIMPEZA (PAPEL TOALHA, HIGIÊNICO) / COPA (AÇUCAR, CAFÉ, COPOS)/BOMBONAS RESÍDUOS QUÍMICOS</v>
      </c>
      <c r="I292" t="s">
        <v>6635</v>
      </c>
      <c r="J292" t="s">
        <v>4226</v>
      </c>
      <c r="K292" t="s">
        <v>7576</v>
      </c>
      <c r="L292" t="s">
        <v>4228</v>
      </c>
      <c r="M292" t="s">
        <v>4349</v>
      </c>
      <c r="N292" t="s">
        <v>628</v>
      </c>
      <c r="O292" t="s">
        <v>629</v>
      </c>
      <c r="P292" t="s">
        <v>630</v>
      </c>
      <c r="Q292" t="s">
        <v>621</v>
      </c>
      <c r="R292" t="s">
        <v>622</v>
      </c>
      <c r="S292" t="s">
        <v>623</v>
      </c>
      <c r="T292" t="s">
        <v>145</v>
      </c>
      <c r="U292" t="s">
        <v>645</v>
      </c>
      <c r="V292" t="s">
        <v>2156</v>
      </c>
      <c r="W292" t="s">
        <v>2157</v>
      </c>
      <c r="X292" t="s">
        <v>7577</v>
      </c>
      <c r="Y292" s="19" t="str">
        <f t="shared" si="4"/>
        <v>3</v>
      </c>
      <c r="Z292" s="19" t="str">
        <f>IF(T292="","",IF(AND(T292&lt;&gt;'Tabelas auxiliares'!$B$241,T292&lt;&gt;'Tabelas auxiliares'!$B$242),"FOLHA DE PESSOAL",IF(Y292='Tabelas auxiliares'!$A$242,"CUSTEIO",IF(Y292='Tabelas auxiliares'!$A$241,"INVESTIMENTO","ERRO - VERIFICAR"))))</f>
        <v>CUSTEIO</v>
      </c>
      <c r="AA292" s="12">
        <v>180</v>
      </c>
      <c r="AE292" s="12">
        <v>180</v>
      </c>
    </row>
    <row r="293" spans="1:31" x14ac:dyDescent="0.35">
      <c r="A293" t="s">
        <v>614</v>
      </c>
      <c r="B293" s="36" t="s">
        <v>229</v>
      </c>
      <c r="C293" s="36" t="s">
        <v>615</v>
      </c>
      <c r="D293" t="s">
        <v>28</v>
      </c>
      <c r="E293" t="s">
        <v>100</v>
      </c>
      <c r="F293" s="19" t="str">
        <f>IFERROR(VLOOKUP(D293,'Tabelas auxiliares'!$A$3:$B$63,2,FALSE),"")</f>
        <v>PU - PREFEITURA UNIVERSITÁRIA</v>
      </c>
      <c r="G293" s="19" t="str">
        <f>IFERROR(VLOOKUP($B293,'Tabelas auxiliares'!$A$67:$C$104,2,FALSE),"")</f>
        <v>LIMPEZA E COPEIRAGEM</v>
      </c>
      <c r="H293" s="19" t="str">
        <f>IFERROR(VLOOKUP($B293,'Tabelas auxiliares'!$A$67:$C$104,3,FALSE),"")</f>
        <v>LIMPEZA / COPEIRAGEM / COLETA DE LIXO INFECTANTE /MATERIAIS DE LIMPEZA (PAPEL TOALHA, HIGIÊNICO) / COPA (AÇUCAR, CAFÉ, COPOS)/BOMBONAS RESÍDUOS QUÍMICOS</v>
      </c>
      <c r="I293" t="s">
        <v>6635</v>
      </c>
      <c r="J293" t="s">
        <v>4226</v>
      </c>
      <c r="K293" t="s">
        <v>7578</v>
      </c>
      <c r="L293" t="s">
        <v>4228</v>
      </c>
      <c r="M293" t="s">
        <v>7579</v>
      </c>
      <c r="N293" t="s">
        <v>628</v>
      </c>
      <c r="O293" t="s">
        <v>629</v>
      </c>
      <c r="P293" t="s">
        <v>630</v>
      </c>
      <c r="Q293" t="s">
        <v>621</v>
      </c>
      <c r="R293" t="s">
        <v>622</v>
      </c>
      <c r="S293" t="s">
        <v>623</v>
      </c>
      <c r="T293" t="s">
        <v>145</v>
      </c>
      <c r="U293" t="s">
        <v>645</v>
      </c>
      <c r="V293" t="s">
        <v>2156</v>
      </c>
      <c r="W293" t="s">
        <v>2157</v>
      </c>
      <c r="X293" t="s">
        <v>7580</v>
      </c>
      <c r="Y293" s="19" t="str">
        <f t="shared" si="4"/>
        <v>3</v>
      </c>
      <c r="Z293" s="19" t="str">
        <f>IF(T293="","",IF(AND(T293&lt;&gt;'Tabelas auxiliares'!$B$241,T293&lt;&gt;'Tabelas auxiliares'!$B$242),"FOLHA DE PESSOAL",IF(Y293='Tabelas auxiliares'!$A$242,"CUSTEIO",IF(Y293='Tabelas auxiliares'!$A$241,"INVESTIMENTO","ERRO - VERIFICAR"))))</f>
        <v>CUSTEIO</v>
      </c>
      <c r="AA293" s="12">
        <v>637.5</v>
      </c>
      <c r="AE293" s="12">
        <v>637.5</v>
      </c>
    </row>
    <row r="294" spans="1:31" x14ac:dyDescent="0.35">
      <c r="A294" t="s">
        <v>614</v>
      </c>
      <c r="B294" s="36" t="s">
        <v>229</v>
      </c>
      <c r="C294" s="36" t="s">
        <v>615</v>
      </c>
      <c r="D294" t="s">
        <v>28</v>
      </c>
      <c r="E294" t="s">
        <v>100</v>
      </c>
      <c r="F294" s="19" t="str">
        <f>IFERROR(VLOOKUP(D294,'Tabelas auxiliares'!$A$3:$B$63,2,FALSE),"")</f>
        <v>PU - PREFEITURA UNIVERSITÁRIA</v>
      </c>
      <c r="G294" s="19" t="str">
        <f>IFERROR(VLOOKUP($B294,'Tabelas auxiliares'!$A$67:$C$104,2,FALSE),"")</f>
        <v>LIMPEZA E COPEIRAGEM</v>
      </c>
      <c r="H294" s="19" t="str">
        <f>IFERROR(VLOOKUP($B294,'Tabelas auxiliares'!$A$67:$C$104,3,FALSE),"")</f>
        <v>LIMPEZA / COPEIRAGEM / COLETA DE LIXO INFECTANTE /MATERIAIS DE LIMPEZA (PAPEL TOALHA, HIGIÊNICO) / COPA (AÇUCAR, CAFÉ, COPOS)/BOMBONAS RESÍDUOS QUÍMICOS</v>
      </c>
      <c r="I294" t="s">
        <v>6635</v>
      </c>
      <c r="J294" t="s">
        <v>4226</v>
      </c>
      <c r="K294" t="s">
        <v>7581</v>
      </c>
      <c r="L294" t="s">
        <v>4228</v>
      </c>
      <c r="M294" t="s">
        <v>4296</v>
      </c>
      <c r="N294" t="s">
        <v>628</v>
      </c>
      <c r="O294" t="s">
        <v>629</v>
      </c>
      <c r="P294" t="s">
        <v>630</v>
      </c>
      <c r="Q294" t="s">
        <v>621</v>
      </c>
      <c r="R294" t="s">
        <v>622</v>
      </c>
      <c r="S294" t="s">
        <v>623</v>
      </c>
      <c r="T294" t="s">
        <v>145</v>
      </c>
      <c r="U294" t="s">
        <v>645</v>
      </c>
      <c r="V294" t="s">
        <v>2156</v>
      </c>
      <c r="W294" t="s">
        <v>2157</v>
      </c>
      <c r="X294" t="s">
        <v>7582</v>
      </c>
      <c r="Y294" s="19" t="str">
        <f t="shared" si="4"/>
        <v>3</v>
      </c>
      <c r="Z294" s="19" t="str">
        <f>IF(T294="","",IF(AND(T294&lt;&gt;'Tabelas auxiliares'!$B$241,T294&lt;&gt;'Tabelas auxiliares'!$B$242),"FOLHA DE PESSOAL",IF(Y294='Tabelas auxiliares'!$A$242,"CUSTEIO",IF(Y294='Tabelas auxiliares'!$A$241,"INVESTIMENTO","ERRO - VERIFICAR"))))</f>
        <v>CUSTEIO</v>
      </c>
      <c r="AA294" s="12">
        <v>43.5</v>
      </c>
      <c r="AE294" s="12">
        <v>43.5</v>
      </c>
    </row>
    <row r="295" spans="1:31" x14ac:dyDescent="0.35">
      <c r="A295" t="s">
        <v>614</v>
      </c>
      <c r="B295" s="36" t="s">
        <v>229</v>
      </c>
      <c r="C295" s="36" t="s">
        <v>615</v>
      </c>
      <c r="D295" t="s">
        <v>28</v>
      </c>
      <c r="E295" t="s">
        <v>100</v>
      </c>
      <c r="F295" s="19" t="str">
        <f>IFERROR(VLOOKUP(D295,'Tabelas auxiliares'!$A$3:$B$63,2,FALSE),"")</f>
        <v>PU - PREFEITURA UNIVERSITÁRIA</v>
      </c>
      <c r="G295" s="19" t="str">
        <f>IFERROR(VLOOKUP($B295,'Tabelas auxiliares'!$A$67:$C$104,2,FALSE),"")</f>
        <v>LIMPEZA E COPEIRAGEM</v>
      </c>
      <c r="H295" s="19" t="str">
        <f>IFERROR(VLOOKUP($B295,'Tabelas auxiliares'!$A$67:$C$104,3,FALSE),"")</f>
        <v>LIMPEZA / COPEIRAGEM / COLETA DE LIXO INFECTANTE /MATERIAIS DE LIMPEZA (PAPEL TOALHA, HIGIÊNICO) / COPA (AÇUCAR, CAFÉ, COPOS)/BOMBONAS RESÍDUOS QUÍMICOS</v>
      </c>
      <c r="I295" t="s">
        <v>6635</v>
      </c>
      <c r="J295" t="s">
        <v>4226</v>
      </c>
      <c r="K295" t="s">
        <v>7583</v>
      </c>
      <c r="L295" t="s">
        <v>4228</v>
      </c>
      <c r="M295" t="s">
        <v>4354</v>
      </c>
      <c r="N295" t="s">
        <v>628</v>
      </c>
      <c r="O295" t="s">
        <v>629</v>
      </c>
      <c r="P295" t="s">
        <v>630</v>
      </c>
      <c r="Q295" t="s">
        <v>621</v>
      </c>
      <c r="R295" t="s">
        <v>622</v>
      </c>
      <c r="S295" t="s">
        <v>623</v>
      </c>
      <c r="T295" t="s">
        <v>145</v>
      </c>
      <c r="U295" t="s">
        <v>645</v>
      </c>
      <c r="V295" t="s">
        <v>2156</v>
      </c>
      <c r="W295" t="s">
        <v>2157</v>
      </c>
      <c r="X295" t="s">
        <v>7584</v>
      </c>
      <c r="Y295" s="19" t="str">
        <f t="shared" si="4"/>
        <v>3</v>
      </c>
      <c r="Z295" s="19" t="str">
        <f>IF(T295="","",IF(AND(T295&lt;&gt;'Tabelas auxiliares'!$B$241,T295&lt;&gt;'Tabelas auxiliares'!$B$242),"FOLHA DE PESSOAL",IF(Y295='Tabelas auxiliares'!$A$242,"CUSTEIO",IF(Y295='Tabelas auxiliares'!$A$241,"INVESTIMENTO","ERRO - VERIFICAR"))))</f>
        <v>CUSTEIO</v>
      </c>
      <c r="AA295" s="12">
        <v>18336</v>
      </c>
      <c r="AE295" s="12">
        <v>18336</v>
      </c>
    </row>
    <row r="296" spans="1:31" x14ac:dyDescent="0.35">
      <c r="A296" t="s">
        <v>614</v>
      </c>
      <c r="B296" s="36" t="s">
        <v>229</v>
      </c>
      <c r="C296" s="36" t="s">
        <v>615</v>
      </c>
      <c r="D296" t="s">
        <v>28</v>
      </c>
      <c r="E296" t="s">
        <v>100</v>
      </c>
      <c r="F296" s="19" t="str">
        <f>IFERROR(VLOOKUP(D296,'Tabelas auxiliares'!$A$3:$B$63,2,FALSE),"")</f>
        <v>PU - PREFEITURA UNIVERSITÁRIA</v>
      </c>
      <c r="G296" s="19" t="str">
        <f>IFERROR(VLOOKUP($B296,'Tabelas auxiliares'!$A$67:$C$104,2,FALSE),"")</f>
        <v>LIMPEZA E COPEIRAGEM</v>
      </c>
      <c r="H296" s="19" t="str">
        <f>IFERROR(VLOOKUP($B296,'Tabelas auxiliares'!$A$67:$C$104,3,FALSE),"")</f>
        <v>LIMPEZA / COPEIRAGEM / COLETA DE LIXO INFECTANTE /MATERIAIS DE LIMPEZA (PAPEL TOALHA, HIGIÊNICO) / COPA (AÇUCAR, CAFÉ, COPOS)/BOMBONAS RESÍDUOS QUÍMICOS</v>
      </c>
      <c r="I296" t="s">
        <v>6635</v>
      </c>
      <c r="J296" t="s">
        <v>4226</v>
      </c>
      <c r="K296" t="s">
        <v>7585</v>
      </c>
      <c r="L296" t="s">
        <v>4228</v>
      </c>
      <c r="M296" t="s">
        <v>4293</v>
      </c>
      <c r="N296" t="s">
        <v>628</v>
      </c>
      <c r="O296" t="s">
        <v>629</v>
      </c>
      <c r="P296" t="s">
        <v>630</v>
      </c>
      <c r="Q296" t="s">
        <v>621</v>
      </c>
      <c r="R296" t="s">
        <v>622</v>
      </c>
      <c r="S296" t="s">
        <v>623</v>
      </c>
      <c r="T296" t="s">
        <v>145</v>
      </c>
      <c r="U296" t="s">
        <v>645</v>
      </c>
      <c r="V296" t="s">
        <v>2156</v>
      </c>
      <c r="W296" t="s">
        <v>2157</v>
      </c>
      <c r="X296" t="s">
        <v>7586</v>
      </c>
      <c r="Y296" s="19" t="str">
        <f t="shared" si="4"/>
        <v>3</v>
      </c>
      <c r="Z296" s="19" t="str">
        <f>IF(T296="","",IF(AND(T296&lt;&gt;'Tabelas auxiliares'!$B$241,T296&lt;&gt;'Tabelas auxiliares'!$B$242),"FOLHA DE PESSOAL",IF(Y296='Tabelas auxiliares'!$A$242,"CUSTEIO",IF(Y296='Tabelas auxiliares'!$A$241,"INVESTIMENTO","ERRO - VERIFICAR"))))</f>
        <v>CUSTEIO</v>
      </c>
      <c r="AA296" s="12">
        <v>17</v>
      </c>
      <c r="AE296" s="12">
        <v>17</v>
      </c>
    </row>
    <row r="297" spans="1:31" x14ac:dyDescent="0.35">
      <c r="A297" t="s">
        <v>614</v>
      </c>
      <c r="B297" s="36" t="s">
        <v>230</v>
      </c>
      <c r="C297" s="36" t="s">
        <v>615</v>
      </c>
      <c r="D297" t="s">
        <v>38</v>
      </c>
      <c r="E297" t="s">
        <v>100</v>
      </c>
      <c r="F297" s="19" t="str">
        <f>IFERROR(VLOOKUP(D297,'Tabelas auxiliares'!$A$3:$B$63,2,FALSE),"")</f>
        <v>CMCC - CENTRO DE MATEMÁTICA, COMPUTAÇÃO E COGNIÇÃO</v>
      </c>
      <c r="G297" s="19" t="str">
        <f>IFERROR(VLOOKUP($B297,'Tabelas auxiliares'!$A$67:$C$104,2,FALSE),"")</f>
        <v>MATERIAIS DIDÁTICOS E SERVIÇOS - GRADUAÇÃO</v>
      </c>
      <c r="H297" s="19" t="str">
        <f>IFERROR(VLOOKUP($B297,'Tabelas auxiliares'!$A$67:$C$104,3,FALSE),"")</f>
        <v>SERVICO DE ENCADERNACAO / VIDRARIAS / MATERIAL DE CONSUMO / RACAO PARA ANIMAIS / REVISTAS E JORNAIS PARA USO DIDÁTICO/ REAGENTES QUIMICOS / MATERIAIS DIVERSOS DE LABORATORIO/MANUTENÇÃO DE EQUIPAMENTOS</v>
      </c>
      <c r="I297" t="s">
        <v>7587</v>
      </c>
      <c r="J297" t="s">
        <v>7588</v>
      </c>
      <c r="K297" t="s">
        <v>7589</v>
      </c>
      <c r="L297" t="s">
        <v>7590</v>
      </c>
      <c r="M297" t="s">
        <v>7591</v>
      </c>
      <c r="N297" t="s">
        <v>628</v>
      </c>
      <c r="O297" t="s">
        <v>629</v>
      </c>
      <c r="P297" t="s">
        <v>630</v>
      </c>
      <c r="Q297" t="s">
        <v>621</v>
      </c>
      <c r="R297" t="s">
        <v>622</v>
      </c>
      <c r="S297" t="s">
        <v>623</v>
      </c>
      <c r="T297" t="s">
        <v>145</v>
      </c>
      <c r="U297" t="s">
        <v>645</v>
      </c>
      <c r="V297" t="s">
        <v>1975</v>
      </c>
      <c r="W297" t="s">
        <v>1976</v>
      </c>
      <c r="X297" t="s">
        <v>7592</v>
      </c>
      <c r="Y297" s="19" t="str">
        <f t="shared" si="4"/>
        <v>3</v>
      </c>
      <c r="Z297" s="19" t="str">
        <f>IF(T297="","",IF(AND(T297&lt;&gt;'Tabelas auxiliares'!$B$241,T297&lt;&gt;'Tabelas auxiliares'!$B$242),"FOLHA DE PESSOAL",IF(Y297='Tabelas auxiliares'!$A$242,"CUSTEIO",IF(Y297='Tabelas auxiliares'!$A$241,"INVESTIMENTO","ERRO - VERIFICAR"))))</f>
        <v>CUSTEIO</v>
      </c>
      <c r="AA297" s="12">
        <v>54807.82</v>
      </c>
      <c r="AE297" s="12">
        <v>51588.7</v>
      </c>
    </row>
    <row r="298" spans="1:31" x14ac:dyDescent="0.35">
      <c r="A298" t="s">
        <v>614</v>
      </c>
      <c r="B298" s="36" t="s">
        <v>230</v>
      </c>
      <c r="C298" s="36" t="s">
        <v>615</v>
      </c>
      <c r="D298" t="s">
        <v>38</v>
      </c>
      <c r="E298" t="s">
        <v>100</v>
      </c>
      <c r="F298" s="19" t="str">
        <f>IFERROR(VLOOKUP(D298,'Tabelas auxiliares'!$A$3:$B$63,2,FALSE),"")</f>
        <v>CMCC - CENTRO DE MATEMÁTICA, COMPUTAÇÃO E COGNIÇÃO</v>
      </c>
      <c r="G298" s="19" t="str">
        <f>IFERROR(VLOOKUP($B298,'Tabelas auxiliares'!$A$67:$C$104,2,FALSE),"")</f>
        <v>MATERIAIS DIDÁTICOS E SERVIÇOS - GRADUAÇÃO</v>
      </c>
      <c r="H298" s="19" t="str">
        <f>IFERROR(VLOOKUP($B298,'Tabelas auxiliares'!$A$67:$C$104,3,FALSE),"")</f>
        <v>SERVICO DE ENCADERNACAO / VIDRARIAS / MATERIAL DE CONSUMO / RACAO PARA ANIMAIS / REVISTAS E JORNAIS PARA USO DIDÁTICO/ REAGENTES QUIMICOS / MATERIAIS DIVERSOS DE LABORATORIO/MANUTENÇÃO DE EQUIPAMENTOS</v>
      </c>
      <c r="I298" t="s">
        <v>7593</v>
      </c>
      <c r="J298" t="s">
        <v>7594</v>
      </c>
      <c r="K298" t="s">
        <v>7595</v>
      </c>
      <c r="L298" t="s">
        <v>7596</v>
      </c>
      <c r="M298" t="s">
        <v>4400</v>
      </c>
      <c r="N298" t="s">
        <v>628</v>
      </c>
      <c r="O298" t="s">
        <v>629</v>
      </c>
      <c r="P298" t="s">
        <v>630</v>
      </c>
      <c r="Q298" t="s">
        <v>621</v>
      </c>
      <c r="R298" t="s">
        <v>622</v>
      </c>
      <c r="S298" t="s">
        <v>623</v>
      </c>
      <c r="T298" t="s">
        <v>145</v>
      </c>
      <c r="U298" t="s">
        <v>645</v>
      </c>
      <c r="V298" t="s">
        <v>2569</v>
      </c>
      <c r="W298" t="s">
        <v>2570</v>
      </c>
      <c r="X298" t="s">
        <v>7597</v>
      </c>
      <c r="Y298" s="19" t="str">
        <f t="shared" si="4"/>
        <v>3</v>
      </c>
      <c r="Z298" s="19" t="str">
        <f>IF(T298="","",IF(AND(T298&lt;&gt;'Tabelas auxiliares'!$B$241,T298&lt;&gt;'Tabelas auxiliares'!$B$242),"FOLHA DE PESSOAL",IF(Y298='Tabelas auxiliares'!$A$242,"CUSTEIO",IF(Y298='Tabelas auxiliares'!$A$241,"INVESTIMENTO","ERRO - VERIFICAR"))))</f>
        <v>CUSTEIO</v>
      </c>
      <c r="AA298" s="12">
        <v>2099.9899999999998</v>
      </c>
      <c r="AE298" s="12">
        <v>2099.9899999999998</v>
      </c>
    </row>
    <row r="299" spans="1:31" x14ac:dyDescent="0.35">
      <c r="A299" t="s">
        <v>614</v>
      </c>
      <c r="B299" s="36" t="s">
        <v>230</v>
      </c>
      <c r="C299" s="36" t="s">
        <v>615</v>
      </c>
      <c r="D299" t="s">
        <v>40</v>
      </c>
      <c r="E299" t="s">
        <v>100</v>
      </c>
      <c r="F299" s="19" t="str">
        <f>IFERROR(VLOOKUP(D299,'Tabelas auxiliares'!$A$3:$B$63,2,FALSE),"")</f>
        <v>CMCC - COMPRAS COMPARTILHADAS</v>
      </c>
      <c r="G299" s="19" t="str">
        <f>IFERROR(VLOOKUP($B299,'Tabelas auxiliares'!$A$67:$C$104,2,FALSE),"")</f>
        <v>MATERIAIS DIDÁTICOS E SERVIÇOS - GRADUAÇÃO</v>
      </c>
      <c r="H299" s="19" t="str">
        <f>IFERROR(VLOOKUP($B299,'Tabelas auxiliares'!$A$67:$C$104,3,FALSE),"")</f>
        <v>SERVICO DE ENCADERNACAO / VIDRARIAS / MATERIAL DE CONSUMO / RACAO PARA ANIMAIS / REVISTAS E JORNAIS PARA USO DIDÁTICO/ REAGENTES QUIMICOS / MATERIAIS DIVERSOS DE LABORATORIO/MANUTENÇÃO DE EQUIPAMENTOS</v>
      </c>
      <c r="I299" t="s">
        <v>6668</v>
      </c>
      <c r="J299" t="s">
        <v>7598</v>
      </c>
      <c r="K299" t="s">
        <v>7599</v>
      </c>
      <c r="L299" t="s">
        <v>7600</v>
      </c>
      <c r="M299" t="s">
        <v>7601</v>
      </c>
      <c r="N299" t="s">
        <v>628</v>
      </c>
      <c r="O299" t="s">
        <v>629</v>
      </c>
      <c r="P299" t="s">
        <v>630</v>
      </c>
      <c r="Q299" t="s">
        <v>621</v>
      </c>
      <c r="R299" t="s">
        <v>622</v>
      </c>
      <c r="S299" t="s">
        <v>623</v>
      </c>
      <c r="T299" t="s">
        <v>145</v>
      </c>
      <c r="U299" t="s">
        <v>645</v>
      </c>
      <c r="V299" t="s">
        <v>1915</v>
      </c>
      <c r="W299" t="s">
        <v>1916</v>
      </c>
      <c r="X299" t="s">
        <v>7602</v>
      </c>
      <c r="Y299" s="19" t="str">
        <f t="shared" si="4"/>
        <v>3</v>
      </c>
      <c r="Z299" s="19" t="str">
        <f>IF(T299="","",IF(AND(T299&lt;&gt;'Tabelas auxiliares'!$B$241,T299&lt;&gt;'Tabelas auxiliares'!$B$242),"FOLHA DE PESSOAL",IF(Y299='Tabelas auxiliares'!$A$242,"CUSTEIO",IF(Y299='Tabelas auxiliares'!$A$241,"INVESTIMENTO","ERRO - VERIFICAR"))))</f>
        <v>CUSTEIO</v>
      </c>
      <c r="AA299" s="12">
        <v>885.76</v>
      </c>
      <c r="AE299" s="12">
        <v>885.76</v>
      </c>
    </row>
    <row r="300" spans="1:31" x14ac:dyDescent="0.35">
      <c r="A300" t="s">
        <v>614</v>
      </c>
      <c r="B300" s="36" t="s">
        <v>230</v>
      </c>
      <c r="C300" s="36" t="s">
        <v>615</v>
      </c>
      <c r="D300" t="s">
        <v>40</v>
      </c>
      <c r="E300" t="s">
        <v>100</v>
      </c>
      <c r="F300" s="19" t="str">
        <f>IFERROR(VLOOKUP(D300,'Tabelas auxiliares'!$A$3:$B$63,2,FALSE),"")</f>
        <v>CMCC - COMPRAS COMPARTILHADAS</v>
      </c>
      <c r="G300" s="19" t="str">
        <f>IFERROR(VLOOKUP($B300,'Tabelas auxiliares'!$A$67:$C$104,2,FALSE),"")</f>
        <v>MATERIAIS DIDÁTICOS E SERVIÇOS - GRADUAÇÃO</v>
      </c>
      <c r="H300" s="19" t="str">
        <f>IFERROR(VLOOKUP($B300,'Tabelas auxiliares'!$A$67:$C$104,3,FALSE),"")</f>
        <v>SERVICO DE ENCADERNACAO / VIDRARIAS / MATERIAL DE CONSUMO / RACAO PARA ANIMAIS / REVISTAS E JORNAIS PARA USO DIDÁTICO/ REAGENTES QUIMICOS / MATERIAIS DIVERSOS DE LABORATORIO/MANUTENÇÃO DE EQUIPAMENTOS</v>
      </c>
      <c r="I300" t="s">
        <v>6668</v>
      </c>
      <c r="J300" t="s">
        <v>7598</v>
      </c>
      <c r="K300" t="s">
        <v>7603</v>
      </c>
      <c r="L300" t="s">
        <v>7600</v>
      </c>
      <c r="M300" t="s">
        <v>7604</v>
      </c>
      <c r="N300" t="s">
        <v>628</v>
      </c>
      <c r="O300" t="s">
        <v>629</v>
      </c>
      <c r="P300" t="s">
        <v>630</v>
      </c>
      <c r="Q300" t="s">
        <v>621</v>
      </c>
      <c r="R300" t="s">
        <v>622</v>
      </c>
      <c r="S300" t="s">
        <v>623</v>
      </c>
      <c r="T300" t="s">
        <v>145</v>
      </c>
      <c r="U300" t="s">
        <v>645</v>
      </c>
      <c r="V300" t="s">
        <v>1915</v>
      </c>
      <c r="W300" t="s">
        <v>1916</v>
      </c>
      <c r="X300" t="s">
        <v>7605</v>
      </c>
      <c r="Y300" s="19" t="str">
        <f t="shared" si="4"/>
        <v>3</v>
      </c>
      <c r="Z300" s="19" t="str">
        <f>IF(T300="","",IF(AND(T300&lt;&gt;'Tabelas auxiliares'!$B$241,T300&lt;&gt;'Tabelas auxiliares'!$B$242),"FOLHA DE PESSOAL",IF(Y300='Tabelas auxiliares'!$A$242,"CUSTEIO",IF(Y300='Tabelas auxiliares'!$A$241,"INVESTIMENTO","ERRO - VERIFICAR"))))</f>
        <v>CUSTEIO</v>
      </c>
      <c r="AA300" s="12">
        <v>1100</v>
      </c>
      <c r="AE300" s="12">
        <v>1100</v>
      </c>
    </row>
    <row r="301" spans="1:31" x14ac:dyDescent="0.35">
      <c r="A301" t="s">
        <v>614</v>
      </c>
      <c r="B301" s="36" t="s">
        <v>230</v>
      </c>
      <c r="C301" s="36" t="s">
        <v>615</v>
      </c>
      <c r="D301" t="s">
        <v>40</v>
      </c>
      <c r="E301" t="s">
        <v>100</v>
      </c>
      <c r="F301" s="19" t="str">
        <f>IFERROR(VLOOKUP(D301,'Tabelas auxiliares'!$A$3:$B$63,2,FALSE),"")</f>
        <v>CMCC - COMPRAS COMPARTILHADAS</v>
      </c>
      <c r="G301" s="19" t="str">
        <f>IFERROR(VLOOKUP($B301,'Tabelas auxiliares'!$A$67:$C$104,2,FALSE),"")</f>
        <v>MATERIAIS DIDÁTICOS E SERVIÇOS - GRADUAÇÃO</v>
      </c>
      <c r="H301" s="19" t="str">
        <f>IFERROR(VLOOKUP($B301,'Tabelas auxiliares'!$A$67:$C$104,3,FALSE),"")</f>
        <v>SERVICO DE ENCADERNACAO / VIDRARIAS / MATERIAL DE CONSUMO / RACAO PARA ANIMAIS / REVISTAS E JORNAIS PARA USO DIDÁTICO/ REAGENTES QUIMICOS / MATERIAIS DIVERSOS DE LABORATORIO/MANUTENÇÃO DE EQUIPAMENTOS</v>
      </c>
      <c r="I301" t="s">
        <v>6668</v>
      </c>
      <c r="J301" t="s">
        <v>7598</v>
      </c>
      <c r="K301" t="s">
        <v>7606</v>
      </c>
      <c r="L301" t="s">
        <v>7607</v>
      </c>
      <c r="M301" t="s">
        <v>1824</v>
      </c>
      <c r="N301" t="s">
        <v>628</v>
      </c>
      <c r="O301" t="s">
        <v>629</v>
      </c>
      <c r="P301" t="s">
        <v>630</v>
      </c>
      <c r="Q301" t="s">
        <v>621</v>
      </c>
      <c r="R301" t="s">
        <v>622</v>
      </c>
      <c r="S301" t="s">
        <v>623</v>
      </c>
      <c r="T301" t="s">
        <v>145</v>
      </c>
      <c r="U301" t="s">
        <v>645</v>
      </c>
      <c r="V301" t="s">
        <v>1915</v>
      </c>
      <c r="W301" t="s">
        <v>1916</v>
      </c>
      <c r="X301" t="s">
        <v>7608</v>
      </c>
      <c r="Y301" s="19" t="str">
        <f t="shared" si="4"/>
        <v>3</v>
      </c>
      <c r="Z301" s="19" t="str">
        <f>IF(T301="","",IF(AND(T301&lt;&gt;'Tabelas auxiliares'!$B$241,T301&lt;&gt;'Tabelas auxiliares'!$B$242),"FOLHA DE PESSOAL",IF(Y301='Tabelas auxiliares'!$A$242,"CUSTEIO",IF(Y301='Tabelas auxiliares'!$A$241,"INVESTIMENTO","ERRO - VERIFICAR"))))</f>
        <v>CUSTEIO</v>
      </c>
      <c r="AA301" s="12">
        <v>6700.49</v>
      </c>
      <c r="AE301" s="12">
        <v>6588.85</v>
      </c>
    </row>
    <row r="302" spans="1:31" x14ac:dyDescent="0.35">
      <c r="A302" t="s">
        <v>614</v>
      </c>
      <c r="B302" s="36" t="s">
        <v>230</v>
      </c>
      <c r="C302" s="36" t="s">
        <v>615</v>
      </c>
      <c r="D302" t="s">
        <v>42</v>
      </c>
      <c r="E302" t="s">
        <v>100</v>
      </c>
      <c r="F302" s="19" t="str">
        <f>IFERROR(VLOOKUP(D302,'Tabelas auxiliares'!$A$3:$B$63,2,FALSE),"")</f>
        <v>CCNH - CENTRO DE CIÊNCIAS NATURAIS E HUMANAS</v>
      </c>
      <c r="G302" s="19" t="str">
        <f>IFERROR(VLOOKUP($B302,'Tabelas auxiliares'!$A$67:$C$104,2,FALSE),"")</f>
        <v>MATERIAIS DIDÁTICOS E SERVIÇOS - GRADUAÇÃO</v>
      </c>
      <c r="H302" s="19" t="str">
        <f>IFERROR(VLOOKUP($B302,'Tabelas auxiliares'!$A$67:$C$104,3,FALSE),"")</f>
        <v>SERVICO DE ENCADERNACAO / VIDRARIAS / MATERIAL DE CONSUMO / RACAO PARA ANIMAIS / REVISTAS E JORNAIS PARA USO DIDÁTICO/ REAGENTES QUIMICOS / MATERIAIS DIVERSOS DE LABORATORIO/MANUTENÇÃO DE EQUIPAMENTOS</v>
      </c>
      <c r="I302" t="s">
        <v>7609</v>
      </c>
      <c r="J302" t="s">
        <v>7610</v>
      </c>
      <c r="K302" t="s">
        <v>7611</v>
      </c>
      <c r="L302" t="s">
        <v>7612</v>
      </c>
      <c r="M302" t="s">
        <v>7613</v>
      </c>
      <c r="N302" t="s">
        <v>628</v>
      </c>
      <c r="O302" t="s">
        <v>629</v>
      </c>
      <c r="P302" t="s">
        <v>630</v>
      </c>
      <c r="Q302" t="s">
        <v>621</v>
      </c>
      <c r="R302" t="s">
        <v>622</v>
      </c>
      <c r="S302" t="s">
        <v>1038</v>
      </c>
      <c r="T302" t="s">
        <v>145</v>
      </c>
      <c r="U302" t="s">
        <v>645</v>
      </c>
      <c r="V302" t="s">
        <v>2569</v>
      </c>
      <c r="W302" t="s">
        <v>2570</v>
      </c>
      <c r="X302" t="s">
        <v>7614</v>
      </c>
      <c r="Y302" s="19" t="str">
        <f t="shared" si="4"/>
        <v>3</v>
      </c>
      <c r="Z302" s="19" t="str">
        <f>IF(T302="","",IF(AND(T302&lt;&gt;'Tabelas auxiliares'!$B$241,T302&lt;&gt;'Tabelas auxiliares'!$B$242),"FOLHA DE PESSOAL",IF(Y302='Tabelas auxiliares'!$A$242,"CUSTEIO",IF(Y302='Tabelas auxiliares'!$A$241,"INVESTIMENTO","ERRO - VERIFICAR"))))</f>
        <v>CUSTEIO</v>
      </c>
      <c r="AA302" s="12">
        <v>15028</v>
      </c>
      <c r="AE302" s="12">
        <v>15028</v>
      </c>
    </row>
    <row r="303" spans="1:31" x14ac:dyDescent="0.35">
      <c r="A303" t="s">
        <v>614</v>
      </c>
      <c r="B303" s="36" t="s">
        <v>230</v>
      </c>
      <c r="C303" s="36" t="s">
        <v>615</v>
      </c>
      <c r="D303" t="s">
        <v>42</v>
      </c>
      <c r="E303" t="s">
        <v>100</v>
      </c>
      <c r="F303" s="19" t="str">
        <f>IFERROR(VLOOKUP(D303,'Tabelas auxiliares'!$A$3:$B$63,2,FALSE),"")</f>
        <v>CCNH - CENTRO DE CIÊNCIAS NATURAIS E HUMANAS</v>
      </c>
      <c r="G303" s="19" t="str">
        <f>IFERROR(VLOOKUP($B303,'Tabelas auxiliares'!$A$67:$C$104,2,FALSE),"")</f>
        <v>MATERIAIS DIDÁTICOS E SERVIÇOS - GRADUAÇÃO</v>
      </c>
      <c r="H303" s="19" t="str">
        <f>IFERROR(VLOOKUP($B303,'Tabelas auxiliares'!$A$67:$C$104,3,FALSE),"")</f>
        <v>SERVICO DE ENCADERNACAO / VIDRARIAS / MATERIAL DE CONSUMO / RACAO PARA ANIMAIS / REVISTAS E JORNAIS PARA USO DIDÁTICO/ REAGENTES QUIMICOS / MATERIAIS DIVERSOS DE LABORATORIO/MANUTENÇÃO DE EQUIPAMENTOS</v>
      </c>
      <c r="I303" t="s">
        <v>6725</v>
      </c>
      <c r="J303" t="s">
        <v>7615</v>
      </c>
      <c r="K303" t="s">
        <v>7616</v>
      </c>
      <c r="L303" t="s">
        <v>7617</v>
      </c>
      <c r="M303" t="s">
        <v>7618</v>
      </c>
      <c r="N303" t="s">
        <v>628</v>
      </c>
      <c r="O303" t="s">
        <v>629</v>
      </c>
      <c r="P303" t="s">
        <v>630</v>
      </c>
      <c r="Q303" t="s">
        <v>621</v>
      </c>
      <c r="R303" t="s">
        <v>622</v>
      </c>
      <c r="S303" t="s">
        <v>623</v>
      </c>
      <c r="T303" t="s">
        <v>145</v>
      </c>
      <c r="U303" t="s">
        <v>645</v>
      </c>
      <c r="V303" t="s">
        <v>1915</v>
      </c>
      <c r="W303" t="s">
        <v>1916</v>
      </c>
      <c r="X303" t="s">
        <v>7619</v>
      </c>
      <c r="Y303" s="19" t="str">
        <f t="shared" si="4"/>
        <v>3</v>
      </c>
      <c r="Z303" s="19" t="str">
        <f>IF(T303="","",IF(AND(T303&lt;&gt;'Tabelas auxiliares'!$B$241,T303&lt;&gt;'Tabelas auxiliares'!$B$242),"FOLHA DE PESSOAL",IF(Y303='Tabelas auxiliares'!$A$242,"CUSTEIO",IF(Y303='Tabelas auxiliares'!$A$241,"INVESTIMENTO","ERRO - VERIFICAR"))))</f>
        <v>CUSTEIO</v>
      </c>
      <c r="AA303" s="12">
        <v>32902.58</v>
      </c>
      <c r="AE303" s="12">
        <v>30252.89</v>
      </c>
    </row>
    <row r="304" spans="1:31" x14ac:dyDescent="0.35">
      <c r="A304" t="s">
        <v>614</v>
      </c>
      <c r="B304" s="36" t="s">
        <v>230</v>
      </c>
      <c r="C304" s="36" t="s">
        <v>615</v>
      </c>
      <c r="D304" t="s">
        <v>44</v>
      </c>
      <c r="E304" t="s">
        <v>100</v>
      </c>
      <c r="F304" s="19" t="str">
        <f>IFERROR(VLOOKUP(D304,'Tabelas auxiliares'!$A$3:$B$63,2,FALSE),"")</f>
        <v>CCNH - COMPRAS COMPARTILHADAS</v>
      </c>
      <c r="G304" s="19" t="str">
        <f>IFERROR(VLOOKUP($B304,'Tabelas auxiliares'!$A$67:$C$104,2,FALSE),"")</f>
        <v>MATERIAIS DIDÁTICOS E SERVIÇOS - GRADUAÇÃO</v>
      </c>
      <c r="H304" s="19" t="str">
        <f>IFERROR(VLOOKUP($B304,'Tabelas auxiliares'!$A$67:$C$104,3,FALSE),"")</f>
        <v>SERVICO DE ENCADERNACAO / VIDRARIAS / MATERIAL DE CONSUMO / RACAO PARA ANIMAIS / REVISTAS E JORNAIS PARA USO DIDÁTICO/ REAGENTES QUIMICOS / MATERIAIS DIVERSOS DE LABORATORIO/MANUTENÇÃO DE EQUIPAMENTOS</v>
      </c>
      <c r="I304" t="s">
        <v>7620</v>
      </c>
      <c r="J304" t="s">
        <v>7621</v>
      </c>
      <c r="K304" t="s">
        <v>7622</v>
      </c>
      <c r="L304" t="s">
        <v>7623</v>
      </c>
      <c r="M304" t="s">
        <v>7624</v>
      </c>
      <c r="N304" t="s">
        <v>628</v>
      </c>
      <c r="O304" t="s">
        <v>629</v>
      </c>
      <c r="P304" t="s">
        <v>5349</v>
      </c>
      <c r="Q304" t="s">
        <v>621</v>
      </c>
      <c r="R304" t="s">
        <v>622</v>
      </c>
      <c r="S304" t="s">
        <v>623</v>
      </c>
      <c r="T304" t="s">
        <v>145</v>
      </c>
      <c r="U304" t="s">
        <v>6702</v>
      </c>
      <c r="V304" t="s">
        <v>1925</v>
      </c>
      <c r="W304" t="s">
        <v>1926</v>
      </c>
      <c r="X304" t="s">
        <v>7625</v>
      </c>
      <c r="Y304" s="19" t="str">
        <f t="shared" si="4"/>
        <v>3</v>
      </c>
      <c r="Z304" s="19" t="str">
        <f>IF(T304="","",IF(AND(T304&lt;&gt;'Tabelas auxiliares'!$B$241,T304&lt;&gt;'Tabelas auxiliares'!$B$242),"FOLHA DE PESSOAL",IF(Y304='Tabelas auxiliares'!$A$242,"CUSTEIO",IF(Y304='Tabelas auxiliares'!$A$241,"INVESTIMENTO","ERRO - VERIFICAR"))))</f>
        <v>CUSTEIO</v>
      </c>
      <c r="AA304" s="12">
        <v>500</v>
      </c>
    </row>
    <row r="305" spans="1:32" x14ac:dyDescent="0.35">
      <c r="A305" t="s">
        <v>614</v>
      </c>
      <c r="B305" s="36" t="s">
        <v>230</v>
      </c>
      <c r="C305" s="36" t="s">
        <v>615</v>
      </c>
      <c r="D305" t="s">
        <v>44</v>
      </c>
      <c r="E305" t="s">
        <v>100</v>
      </c>
      <c r="F305" s="19" t="str">
        <f>IFERROR(VLOOKUP(D305,'Tabelas auxiliares'!$A$3:$B$63,2,FALSE),"")</f>
        <v>CCNH - COMPRAS COMPARTILHADAS</v>
      </c>
      <c r="G305" s="19" t="str">
        <f>IFERROR(VLOOKUP($B305,'Tabelas auxiliares'!$A$67:$C$104,2,FALSE),"")</f>
        <v>MATERIAIS DIDÁTICOS E SERVIÇOS - GRADUAÇÃO</v>
      </c>
      <c r="H305" s="19" t="str">
        <f>IFERROR(VLOOKUP($B305,'Tabelas auxiliares'!$A$67:$C$104,3,FALSE),"")</f>
        <v>SERVICO DE ENCADERNACAO / VIDRARIAS / MATERIAL DE CONSUMO / RACAO PARA ANIMAIS / REVISTAS E JORNAIS PARA USO DIDÁTICO/ REAGENTES QUIMICOS / MATERIAIS DIVERSOS DE LABORATORIO/MANUTENÇÃO DE EQUIPAMENTOS</v>
      </c>
      <c r="I305" t="s">
        <v>7626</v>
      </c>
      <c r="J305" t="s">
        <v>7627</v>
      </c>
      <c r="K305" t="s">
        <v>7628</v>
      </c>
      <c r="L305" t="s">
        <v>7629</v>
      </c>
      <c r="M305" t="s">
        <v>4421</v>
      </c>
      <c r="N305" t="s">
        <v>628</v>
      </c>
      <c r="O305" t="s">
        <v>629</v>
      </c>
      <c r="P305" t="s">
        <v>630</v>
      </c>
      <c r="Q305" t="s">
        <v>621</v>
      </c>
      <c r="R305" t="s">
        <v>622</v>
      </c>
      <c r="S305" t="s">
        <v>623</v>
      </c>
      <c r="T305" t="s">
        <v>145</v>
      </c>
      <c r="U305" t="s">
        <v>645</v>
      </c>
      <c r="V305" t="s">
        <v>4449</v>
      </c>
      <c r="W305" t="s">
        <v>4450</v>
      </c>
      <c r="X305" t="s">
        <v>7630</v>
      </c>
      <c r="Y305" s="19" t="str">
        <f t="shared" si="4"/>
        <v>3</v>
      </c>
      <c r="Z305" s="19" t="str">
        <f>IF(T305="","",IF(AND(T305&lt;&gt;'Tabelas auxiliares'!$B$241,T305&lt;&gt;'Tabelas auxiliares'!$B$242),"FOLHA DE PESSOAL",IF(Y305='Tabelas auxiliares'!$A$242,"CUSTEIO",IF(Y305='Tabelas auxiliares'!$A$241,"INVESTIMENTO","ERRO - VERIFICAR"))))</f>
        <v>CUSTEIO</v>
      </c>
      <c r="AA305" s="12">
        <v>542.16</v>
      </c>
      <c r="AE305" s="12">
        <v>542.16</v>
      </c>
    </row>
    <row r="306" spans="1:32" x14ac:dyDescent="0.35">
      <c r="A306" t="s">
        <v>614</v>
      </c>
      <c r="B306" s="36" t="s">
        <v>230</v>
      </c>
      <c r="C306" s="36" t="s">
        <v>615</v>
      </c>
      <c r="D306" t="s">
        <v>44</v>
      </c>
      <c r="E306" t="s">
        <v>100</v>
      </c>
      <c r="F306" s="19" t="str">
        <f>IFERROR(VLOOKUP(D306,'Tabelas auxiliares'!$A$3:$B$63,2,FALSE),"")</f>
        <v>CCNH - COMPRAS COMPARTILHADAS</v>
      </c>
      <c r="G306" s="19" t="str">
        <f>IFERROR(VLOOKUP($B306,'Tabelas auxiliares'!$A$67:$C$104,2,FALSE),"")</f>
        <v>MATERIAIS DIDÁTICOS E SERVIÇOS - GRADUAÇÃO</v>
      </c>
      <c r="H306" s="19" t="str">
        <f>IFERROR(VLOOKUP($B306,'Tabelas auxiliares'!$A$67:$C$104,3,FALSE),"")</f>
        <v>SERVICO DE ENCADERNACAO / VIDRARIAS / MATERIAL DE CONSUMO / RACAO PARA ANIMAIS / REVISTAS E JORNAIS PARA USO DIDÁTICO/ REAGENTES QUIMICOS / MATERIAIS DIVERSOS DE LABORATORIO/MANUTENÇÃO DE EQUIPAMENTOS</v>
      </c>
      <c r="I306" t="s">
        <v>7292</v>
      </c>
      <c r="J306" t="s">
        <v>7627</v>
      </c>
      <c r="K306" t="s">
        <v>7631</v>
      </c>
      <c r="L306" t="s">
        <v>7632</v>
      </c>
      <c r="M306" t="s">
        <v>4421</v>
      </c>
      <c r="N306" t="s">
        <v>628</v>
      </c>
      <c r="O306" t="s">
        <v>629</v>
      </c>
      <c r="P306" t="s">
        <v>630</v>
      </c>
      <c r="Q306" t="s">
        <v>621</v>
      </c>
      <c r="R306" t="s">
        <v>622</v>
      </c>
      <c r="S306" t="s">
        <v>623</v>
      </c>
      <c r="T306" t="s">
        <v>145</v>
      </c>
      <c r="U306" t="s">
        <v>645</v>
      </c>
      <c r="V306" t="s">
        <v>1925</v>
      </c>
      <c r="W306" t="s">
        <v>1926</v>
      </c>
      <c r="X306" t="s">
        <v>7633</v>
      </c>
      <c r="Y306" s="19" t="str">
        <f t="shared" si="4"/>
        <v>3</v>
      </c>
      <c r="Z306" s="19" t="str">
        <f>IF(T306="","",IF(AND(T306&lt;&gt;'Tabelas auxiliares'!$B$241,T306&lt;&gt;'Tabelas auxiliares'!$B$242),"FOLHA DE PESSOAL",IF(Y306='Tabelas auxiliares'!$A$242,"CUSTEIO",IF(Y306='Tabelas auxiliares'!$A$241,"INVESTIMENTO","ERRO - VERIFICAR"))))</f>
        <v>CUSTEIO</v>
      </c>
      <c r="AA306" s="12">
        <v>522</v>
      </c>
      <c r="AE306" s="12">
        <v>522</v>
      </c>
    </row>
    <row r="307" spans="1:32" x14ac:dyDescent="0.35">
      <c r="A307" t="s">
        <v>614</v>
      </c>
      <c r="B307" s="36" t="s">
        <v>230</v>
      </c>
      <c r="C307" s="36" t="s">
        <v>615</v>
      </c>
      <c r="D307" t="s">
        <v>44</v>
      </c>
      <c r="E307" t="s">
        <v>100</v>
      </c>
      <c r="F307" s="19" t="str">
        <f>IFERROR(VLOOKUP(D307,'Tabelas auxiliares'!$A$3:$B$63,2,FALSE),"")</f>
        <v>CCNH - COMPRAS COMPARTILHADAS</v>
      </c>
      <c r="G307" s="19" t="str">
        <f>IFERROR(VLOOKUP($B307,'Tabelas auxiliares'!$A$67:$C$104,2,FALSE),"")</f>
        <v>MATERIAIS DIDÁTICOS E SERVIÇOS - GRADUAÇÃO</v>
      </c>
      <c r="H307" s="19" t="str">
        <f>IFERROR(VLOOKUP($B307,'Tabelas auxiliares'!$A$67:$C$104,3,FALSE),"")</f>
        <v>SERVICO DE ENCADERNACAO / VIDRARIAS / MATERIAL DE CONSUMO / RACAO PARA ANIMAIS / REVISTAS E JORNAIS PARA USO DIDÁTICO/ REAGENTES QUIMICOS / MATERIAIS DIVERSOS DE LABORATORIO/MANUTENÇÃO DE EQUIPAMENTOS</v>
      </c>
      <c r="I307" t="s">
        <v>7564</v>
      </c>
      <c r="J307" t="s">
        <v>7627</v>
      </c>
      <c r="K307" t="s">
        <v>7634</v>
      </c>
      <c r="L307" t="s">
        <v>7629</v>
      </c>
      <c r="M307" t="s">
        <v>7635</v>
      </c>
      <c r="N307" t="s">
        <v>628</v>
      </c>
      <c r="O307" t="s">
        <v>629</v>
      </c>
      <c r="P307" t="s">
        <v>630</v>
      </c>
      <c r="Q307" t="s">
        <v>621</v>
      </c>
      <c r="R307" t="s">
        <v>622</v>
      </c>
      <c r="S307" t="s">
        <v>623</v>
      </c>
      <c r="T307" t="s">
        <v>145</v>
      </c>
      <c r="U307" t="s">
        <v>645</v>
      </c>
      <c r="V307" t="s">
        <v>1925</v>
      </c>
      <c r="W307" t="s">
        <v>1926</v>
      </c>
      <c r="X307" t="s">
        <v>7636</v>
      </c>
      <c r="Y307" s="19" t="str">
        <f t="shared" si="4"/>
        <v>3</v>
      </c>
      <c r="Z307" s="19" t="str">
        <f>IF(T307="","",IF(AND(T307&lt;&gt;'Tabelas auxiliares'!$B$241,T307&lt;&gt;'Tabelas auxiliares'!$B$242),"FOLHA DE PESSOAL",IF(Y307='Tabelas auxiliares'!$A$242,"CUSTEIO",IF(Y307='Tabelas auxiliares'!$A$241,"INVESTIMENTO","ERRO - VERIFICAR"))))</f>
        <v>CUSTEIO</v>
      </c>
      <c r="AA307" s="12">
        <v>165</v>
      </c>
      <c r="AE307" s="12">
        <v>165</v>
      </c>
    </row>
    <row r="308" spans="1:32" x14ac:dyDescent="0.35">
      <c r="A308" t="s">
        <v>614</v>
      </c>
      <c r="B308" s="36" t="s">
        <v>230</v>
      </c>
      <c r="C308" s="36" t="s">
        <v>615</v>
      </c>
      <c r="D308" t="s">
        <v>44</v>
      </c>
      <c r="E308" t="s">
        <v>100</v>
      </c>
      <c r="F308" s="19" t="str">
        <f>IFERROR(VLOOKUP(D308,'Tabelas auxiliares'!$A$3:$B$63,2,FALSE),"")</f>
        <v>CCNH - COMPRAS COMPARTILHADAS</v>
      </c>
      <c r="G308" s="19" t="str">
        <f>IFERROR(VLOOKUP($B308,'Tabelas auxiliares'!$A$67:$C$104,2,FALSE),"")</f>
        <v>MATERIAIS DIDÁTICOS E SERVIÇOS - GRADUAÇÃO</v>
      </c>
      <c r="H308" s="19" t="str">
        <f>IFERROR(VLOOKUP($B308,'Tabelas auxiliares'!$A$67:$C$104,3,FALSE),"")</f>
        <v>SERVICO DE ENCADERNACAO / VIDRARIAS / MATERIAL DE CONSUMO / RACAO PARA ANIMAIS / REVISTAS E JORNAIS PARA USO DIDÁTICO/ REAGENTES QUIMICOS / MATERIAIS DIVERSOS DE LABORATORIO/MANUTENÇÃO DE EQUIPAMENTOS</v>
      </c>
      <c r="I308" t="s">
        <v>7564</v>
      </c>
      <c r="J308" t="s">
        <v>7627</v>
      </c>
      <c r="K308" t="s">
        <v>7637</v>
      </c>
      <c r="L308" t="s">
        <v>7629</v>
      </c>
      <c r="M308" t="s">
        <v>1952</v>
      </c>
      <c r="N308" t="s">
        <v>628</v>
      </c>
      <c r="O308" t="s">
        <v>629</v>
      </c>
      <c r="P308" t="s">
        <v>630</v>
      </c>
      <c r="Q308" t="s">
        <v>621</v>
      </c>
      <c r="R308" t="s">
        <v>622</v>
      </c>
      <c r="S308" t="s">
        <v>623</v>
      </c>
      <c r="T308" t="s">
        <v>145</v>
      </c>
      <c r="U308" t="s">
        <v>645</v>
      </c>
      <c r="V308" t="s">
        <v>1925</v>
      </c>
      <c r="W308" t="s">
        <v>1926</v>
      </c>
      <c r="X308" t="s">
        <v>7638</v>
      </c>
      <c r="Y308" s="19" t="str">
        <f t="shared" si="4"/>
        <v>3</v>
      </c>
      <c r="Z308" s="19" t="str">
        <f>IF(T308="","",IF(AND(T308&lt;&gt;'Tabelas auxiliares'!$B$241,T308&lt;&gt;'Tabelas auxiliares'!$B$242),"FOLHA DE PESSOAL",IF(Y308='Tabelas auxiliares'!$A$242,"CUSTEIO",IF(Y308='Tabelas auxiliares'!$A$241,"INVESTIMENTO","ERRO - VERIFICAR"))))</f>
        <v>CUSTEIO</v>
      </c>
      <c r="AA308" s="12">
        <v>3395.82</v>
      </c>
      <c r="AE308" s="12">
        <v>3395.82</v>
      </c>
    </row>
    <row r="309" spans="1:32" x14ac:dyDescent="0.35">
      <c r="A309" t="s">
        <v>614</v>
      </c>
      <c r="B309" s="36" t="s">
        <v>230</v>
      </c>
      <c r="C309" s="36" t="s">
        <v>615</v>
      </c>
      <c r="D309" t="s">
        <v>44</v>
      </c>
      <c r="E309" t="s">
        <v>100</v>
      </c>
      <c r="F309" s="19" t="str">
        <f>IFERROR(VLOOKUP(D309,'Tabelas auxiliares'!$A$3:$B$63,2,FALSE),"")</f>
        <v>CCNH - COMPRAS COMPARTILHADAS</v>
      </c>
      <c r="G309" s="19" t="str">
        <f>IFERROR(VLOOKUP($B309,'Tabelas auxiliares'!$A$67:$C$104,2,FALSE),"")</f>
        <v>MATERIAIS DIDÁTICOS E SERVIÇOS - GRADUAÇÃO</v>
      </c>
      <c r="H309" s="19" t="str">
        <f>IFERROR(VLOOKUP($B309,'Tabelas auxiliares'!$A$67:$C$104,3,FALSE),"")</f>
        <v>SERVICO DE ENCADERNACAO / VIDRARIAS / MATERIAL DE CONSUMO / RACAO PARA ANIMAIS / REVISTAS E JORNAIS PARA USO DIDÁTICO/ REAGENTES QUIMICOS / MATERIAIS DIVERSOS DE LABORATORIO/MANUTENÇÃO DE EQUIPAMENTOS</v>
      </c>
      <c r="I309" t="s">
        <v>7564</v>
      </c>
      <c r="J309" t="s">
        <v>7627</v>
      </c>
      <c r="K309" t="s">
        <v>7639</v>
      </c>
      <c r="L309" t="s">
        <v>7629</v>
      </c>
      <c r="M309" t="s">
        <v>7604</v>
      </c>
      <c r="N309" t="s">
        <v>628</v>
      </c>
      <c r="O309" t="s">
        <v>629</v>
      </c>
      <c r="P309" t="s">
        <v>630</v>
      </c>
      <c r="Q309" t="s">
        <v>621</v>
      </c>
      <c r="R309" t="s">
        <v>622</v>
      </c>
      <c r="S309" t="s">
        <v>623</v>
      </c>
      <c r="T309" t="s">
        <v>145</v>
      </c>
      <c r="U309" t="s">
        <v>645</v>
      </c>
      <c r="V309" t="s">
        <v>4449</v>
      </c>
      <c r="W309" t="s">
        <v>4450</v>
      </c>
      <c r="X309" t="s">
        <v>7640</v>
      </c>
      <c r="Y309" s="19" t="str">
        <f t="shared" si="4"/>
        <v>3</v>
      </c>
      <c r="Z309" s="19" t="str">
        <f>IF(T309="","",IF(AND(T309&lt;&gt;'Tabelas auxiliares'!$B$241,T309&lt;&gt;'Tabelas auxiliares'!$B$242),"FOLHA DE PESSOAL",IF(Y309='Tabelas auxiliares'!$A$242,"CUSTEIO",IF(Y309='Tabelas auxiliares'!$A$241,"INVESTIMENTO","ERRO - VERIFICAR"))))</f>
        <v>CUSTEIO</v>
      </c>
      <c r="AA309" s="12">
        <v>3720</v>
      </c>
      <c r="AE309" s="12">
        <v>3720</v>
      </c>
    </row>
    <row r="310" spans="1:32" x14ac:dyDescent="0.35">
      <c r="A310" t="s">
        <v>614</v>
      </c>
      <c r="B310" s="36" t="s">
        <v>230</v>
      </c>
      <c r="C310" s="36" t="s">
        <v>615</v>
      </c>
      <c r="D310" t="s">
        <v>44</v>
      </c>
      <c r="E310" t="s">
        <v>100</v>
      </c>
      <c r="F310" s="19" t="str">
        <f>IFERROR(VLOOKUP(D310,'Tabelas auxiliares'!$A$3:$B$63,2,FALSE),"")</f>
        <v>CCNH - COMPRAS COMPARTILHADAS</v>
      </c>
      <c r="G310" s="19" t="str">
        <f>IFERROR(VLOOKUP($B310,'Tabelas auxiliares'!$A$67:$C$104,2,FALSE),"")</f>
        <v>MATERIAIS DIDÁTICOS E SERVIÇOS - GRADUAÇÃO</v>
      </c>
      <c r="H310" s="19" t="str">
        <f>IFERROR(VLOOKUP($B310,'Tabelas auxiliares'!$A$67:$C$104,3,FALSE),"")</f>
        <v>SERVICO DE ENCADERNACAO / VIDRARIAS / MATERIAL DE CONSUMO / RACAO PARA ANIMAIS / REVISTAS E JORNAIS PARA USO DIDÁTICO/ REAGENTES QUIMICOS / MATERIAIS DIVERSOS DE LABORATORIO/MANUTENÇÃO DE EQUIPAMENTOS</v>
      </c>
      <c r="I310" t="s">
        <v>7564</v>
      </c>
      <c r="J310" t="s">
        <v>7627</v>
      </c>
      <c r="K310" t="s">
        <v>7641</v>
      </c>
      <c r="L310" t="s">
        <v>7629</v>
      </c>
      <c r="M310" t="s">
        <v>4416</v>
      </c>
      <c r="N310" t="s">
        <v>628</v>
      </c>
      <c r="O310" t="s">
        <v>629</v>
      </c>
      <c r="P310" t="s">
        <v>630</v>
      </c>
      <c r="Q310" t="s">
        <v>621</v>
      </c>
      <c r="R310" t="s">
        <v>622</v>
      </c>
      <c r="S310" t="s">
        <v>623</v>
      </c>
      <c r="T310" t="s">
        <v>145</v>
      </c>
      <c r="U310" t="s">
        <v>645</v>
      </c>
      <c r="V310" t="s">
        <v>1925</v>
      </c>
      <c r="W310" t="s">
        <v>1926</v>
      </c>
      <c r="X310" t="s">
        <v>7642</v>
      </c>
      <c r="Y310" s="19" t="str">
        <f t="shared" si="4"/>
        <v>3</v>
      </c>
      <c r="Z310" s="19" t="str">
        <f>IF(T310="","",IF(AND(T310&lt;&gt;'Tabelas auxiliares'!$B$241,T310&lt;&gt;'Tabelas auxiliares'!$B$242),"FOLHA DE PESSOAL",IF(Y310='Tabelas auxiliares'!$A$242,"CUSTEIO",IF(Y310='Tabelas auxiliares'!$A$241,"INVESTIMENTO","ERRO - VERIFICAR"))))</f>
        <v>CUSTEIO</v>
      </c>
      <c r="AA310" s="12">
        <v>937.28</v>
      </c>
      <c r="AE310" s="12">
        <v>937.28</v>
      </c>
    </row>
    <row r="311" spans="1:32" x14ac:dyDescent="0.35">
      <c r="A311" t="s">
        <v>614</v>
      </c>
      <c r="B311" s="36" t="s">
        <v>230</v>
      </c>
      <c r="C311" s="36" t="s">
        <v>615</v>
      </c>
      <c r="D311" t="s">
        <v>44</v>
      </c>
      <c r="E311" t="s">
        <v>100</v>
      </c>
      <c r="F311" s="19" t="str">
        <f>IFERROR(VLOOKUP(D311,'Tabelas auxiliares'!$A$3:$B$63,2,FALSE),"")</f>
        <v>CCNH - COMPRAS COMPARTILHADAS</v>
      </c>
      <c r="G311" s="19" t="str">
        <f>IFERROR(VLOOKUP($B311,'Tabelas auxiliares'!$A$67:$C$104,2,FALSE),"")</f>
        <v>MATERIAIS DIDÁTICOS E SERVIÇOS - GRADUAÇÃO</v>
      </c>
      <c r="H311" s="19" t="str">
        <f>IFERROR(VLOOKUP($B311,'Tabelas auxiliares'!$A$67:$C$104,3,FALSE),"")</f>
        <v>SERVICO DE ENCADERNACAO / VIDRARIAS / MATERIAL DE CONSUMO / RACAO PARA ANIMAIS / REVISTAS E JORNAIS PARA USO DIDÁTICO/ REAGENTES QUIMICOS / MATERIAIS DIVERSOS DE LABORATORIO/MANUTENÇÃO DE EQUIPAMENTOS</v>
      </c>
      <c r="I311" t="s">
        <v>7564</v>
      </c>
      <c r="J311" t="s">
        <v>7627</v>
      </c>
      <c r="K311" t="s">
        <v>7643</v>
      </c>
      <c r="L311" t="s">
        <v>7629</v>
      </c>
      <c r="M311" t="s">
        <v>7644</v>
      </c>
      <c r="N311" t="s">
        <v>628</v>
      </c>
      <c r="O311" t="s">
        <v>629</v>
      </c>
      <c r="P311" t="s">
        <v>630</v>
      </c>
      <c r="Q311" t="s">
        <v>621</v>
      </c>
      <c r="R311" t="s">
        <v>622</v>
      </c>
      <c r="S311" t="s">
        <v>623</v>
      </c>
      <c r="T311" t="s">
        <v>145</v>
      </c>
      <c r="U311" t="s">
        <v>645</v>
      </c>
      <c r="V311" t="s">
        <v>4449</v>
      </c>
      <c r="W311" t="s">
        <v>4450</v>
      </c>
      <c r="X311" t="s">
        <v>7645</v>
      </c>
      <c r="Y311" s="19" t="str">
        <f t="shared" si="4"/>
        <v>3</v>
      </c>
      <c r="Z311" s="19" t="str">
        <f>IF(T311="","",IF(AND(T311&lt;&gt;'Tabelas auxiliares'!$B$241,T311&lt;&gt;'Tabelas auxiliares'!$B$242),"FOLHA DE PESSOAL",IF(Y311='Tabelas auxiliares'!$A$242,"CUSTEIO",IF(Y311='Tabelas auxiliares'!$A$241,"INVESTIMENTO","ERRO - VERIFICAR"))))</f>
        <v>CUSTEIO</v>
      </c>
      <c r="AA311" s="12">
        <v>38.369999999999997</v>
      </c>
      <c r="AE311" s="12">
        <v>38.369999999999997</v>
      </c>
    </row>
    <row r="312" spans="1:32" x14ac:dyDescent="0.35">
      <c r="A312" t="s">
        <v>614</v>
      </c>
      <c r="B312" s="36" t="s">
        <v>230</v>
      </c>
      <c r="C312" s="36" t="s">
        <v>615</v>
      </c>
      <c r="D312" t="s">
        <v>44</v>
      </c>
      <c r="E312" t="s">
        <v>100</v>
      </c>
      <c r="F312" s="19" t="str">
        <f>IFERROR(VLOOKUP(D312,'Tabelas auxiliares'!$A$3:$B$63,2,FALSE),"")</f>
        <v>CCNH - COMPRAS COMPARTILHADAS</v>
      </c>
      <c r="G312" s="19" t="str">
        <f>IFERROR(VLOOKUP($B312,'Tabelas auxiliares'!$A$67:$C$104,2,FALSE),"")</f>
        <v>MATERIAIS DIDÁTICOS E SERVIÇOS - GRADUAÇÃO</v>
      </c>
      <c r="H312" s="19" t="str">
        <f>IFERROR(VLOOKUP($B312,'Tabelas auxiliares'!$A$67:$C$104,3,FALSE),"")</f>
        <v>SERVICO DE ENCADERNACAO / VIDRARIAS / MATERIAL DE CONSUMO / RACAO PARA ANIMAIS / REVISTAS E JORNAIS PARA USO DIDÁTICO/ REAGENTES QUIMICOS / MATERIAIS DIVERSOS DE LABORATORIO/MANUTENÇÃO DE EQUIPAMENTOS</v>
      </c>
      <c r="I312" t="s">
        <v>7564</v>
      </c>
      <c r="J312" t="s">
        <v>7627</v>
      </c>
      <c r="K312" t="s">
        <v>7646</v>
      </c>
      <c r="L312" t="s">
        <v>7629</v>
      </c>
      <c r="M312" t="s">
        <v>7647</v>
      </c>
      <c r="N312" t="s">
        <v>628</v>
      </c>
      <c r="O312" t="s">
        <v>629</v>
      </c>
      <c r="P312" t="s">
        <v>630</v>
      </c>
      <c r="Q312" t="s">
        <v>621</v>
      </c>
      <c r="R312" t="s">
        <v>622</v>
      </c>
      <c r="S312" t="s">
        <v>623</v>
      </c>
      <c r="T312" t="s">
        <v>145</v>
      </c>
      <c r="U312" t="s">
        <v>645</v>
      </c>
      <c r="V312" t="s">
        <v>4449</v>
      </c>
      <c r="W312" t="s">
        <v>4450</v>
      </c>
      <c r="X312" t="s">
        <v>7648</v>
      </c>
      <c r="Y312" s="19" t="str">
        <f t="shared" si="4"/>
        <v>3</v>
      </c>
      <c r="Z312" s="19" t="str">
        <f>IF(T312="","",IF(AND(T312&lt;&gt;'Tabelas auxiliares'!$B$241,T312&lt;&gt;'Tabelas auxiliares'!$B$242),"FOLHA DE PESSOAL",IF(Y312='Tabelas auxiliares'!$A$242,"CUSTEIO",IF(Y312='Tabelas auxiliares'!$A$241,"INVESTIMENTO","ERRO - VERIFICAR"))))</f>
        <v>CUSTEIO</v>
      </c>
      <c r="AA312" s="12">
        <v>1200</v>
      </c>
      <c r="AE312" s="12">
        <v>1200</v>
      </c>
    </row>
    <row r="313" spans="1:32" x14ac:dyDescent="0.35">
      <c r="A313" t="s">
        <v>614</v>
      </c>
      <c r="B313" s="36" t="s">
        <v>230</v>
      </c>
      <c r="C313" s="36" t="s">
        <v>615</v>
      </c>
      <c r="D313" t="s">
        <v>44</v>
      </c>
      <c r="E313" t="s">
        <v>100</v>
      </c>
      <c r="F313" s="19" t="str">
        <f>IFERROR(VLOOKUP(D313,'Tabelas auxiliares'!$A$3:$B$63,2,FALSE),"")</f>
        <v>CCNH - COMPRAS COMPARTILHADAS</v>
      </c>
      <c r="G313" s="19" t="str">
        <f>IFERROR(VLOOKUP($B313,'Tabelas auxiliares'!$A$67:$C$104,2,FALSE),"")</f>
        <v>MATERIAIS DIDÁTICOS E SERVIÇOS - GRADUAÇÃO</v>
      </c>
      <c r="H313" s="19" t="str">
        <f>IFERROR(VLOOKUP($B313,'Tabelas auxiliares'!$A$67:$C$104,3,FALSE),"")</f>
        <v>SERVICO DE ENCADERNACAO / VIDRARIAS / MATERIAL DE CONSUMO / RACAO PARA ANIMAIS / REVISTAS E JORNAIS PARA USO DIDÁTICO/ REAGENTES QUIMICOS / MATERIAIS DIVERSOS DE LABORATORIO/MANUTENÇÃO DE EQUIPAMENTOS</v>
      </c>
      <c r="I313" t="s">
        <v>7564</v>
      </c>
      <c r="J313" t="s">
        <v>7627</v>
      </c>
      <c r="K313" t="s">
        <v>7649</v>
      </c>
      <c r="L313" t="s">
        <v>7629</v>
      </c>
      <c r="M313" t="s">
        <v>7650</v>
      </c>
      <c r="N313" t="s">
        <v>628</v>
      </c>
      <c r="O313" t="s">
        <v>629</v>
      </c>
      <c r="P313" t="s">
        <v>630</v>
      </c>
      <c r="Q313" t="s">
        <v>621</v>
      </c>
      <c r="R313" t="s">
        <v>622</v>
      </c>
      <c r="S313" t="s">
        <v>623</v>
      </c>
      <c r="T313" t="s">
        <v>145</v>
      </c>
      <c r="U313" t="s">
        <v>645</v>
      </c>
      <c r="V313" t="s">
        <v>1925</v>
      </c>
      <c r="W313" t="s">
        <v>1926</v>
      </c>
      <c r="X313" t="s">
        <v>7651</v>
      </c>
      <c r="Y313" s="19" t="str">
        <f t="shared" si="4"/>
        <v>3</v>
      </c>
      <c r="Z313" s="19" t="str">
        <f>IF(T313="","",IF(AND(T313&lt;&gt;'Tabelas auxiliares'!$B$241,T313&lt;&gt;'Tabelas auxiliares'!$B$242),"FOLHA DE PESSOAL",IF(Y313='Tabelas auxiliares'!$A$242,"CUSTEIO",IF(Y313='Tabelas auxiliares'!$A$241,"INVESTIMENTO","ERRO - VERIFICAR"))))</f>
        <v>CUSTEIO</v>
      </c>
      <c r="AA313" s="12">
        <v>53.83</v>
      </c>
      <c r="AE313" s="12">
        <v>53.83</v>
      </c>
    </row>
    <row r="314" spans="1:32" x14ac:dyDescent="0.35">
      <c r="A314" t="s">
        <v>614</v>
      </c>
      <c r="B314" s="36" t="s">
        <v>230</v>
      </c>
      <c r="C314" s="36" t="s">
        <v>615</v>
      </c>
      <c r="D314" t="s">
        <v>44</v>
      </c>
      <c r="E314" t="s">
        <v>100</v>
      </c>
      <c r="F314" s="19" t="str">
        <f>IFERROR(VLOOKUP(D314,'Tabelas auxiliares'!$A$3:$B$63,2,FALSE),"")</f>
        <v>CCNH - COMPRAS COMPARTILHADAS</v>
      </c>
      <c r="G314" s="19" t="str">
        <f>IFERROR(VLOOKUP($B314,'Tabelas auxiliares'!$A$67:$C$104,2,FALSE),"")</f>
        <v>MATERIAIS DIDÁTICOS E SERVIÇOS - GRADUAÇÃO</v>
      </c>
      <c r="H314" s="19" t="str">
        <f>IFERROR(VLOOKUP($B314,'Tabelas auxiliares'!$A$67:$C$104,3,FALSE),"")</f>
        <v>SERVICO DE ENCADERNACAO / VIDRARIAS / MATERIAL DE CONSUMO / RACAO PARA ANIMAIS / REVISTAS E JORNAIS PARA USO DIDÁTICO/ REAGENTES QUIMICOS / MATERIAIS DIVERSOS DE LABORATORIO/MANUTENÇÃO DE EQUIPAMENTOS</v>
      </c>
      <c r="I314" t="s">
        <v>7564</v>
      </c>
      <c r="J314" t="s">
        <v>7627</v>
      </c>
      <c r="K314" t="s">
        <v>7652</v>
      </c>
      <c r="L314" t="s">
        <v>7629</v>
      </c>
      <c r="M314" t="s">
        <v>7653</v>
      </c>
      <c r="N314" t="s">
        <v>628</v>
      </c>
      <c r="O314" t="s">
        <v>629</v>
      </c>
      <c r="P314" t="s">
        <v>630</v>
      </c>
      <c r="Q314" t="s">
        <v>621</v>
      </c>
      <c r="R314" t="s">
        <v>622</v>
      </c>
      <c r="S314" t="s">
        <v>623</v>
      </c>
      <c r="T314" t="s">
        <v>145</v>
      </c>
      <c r="U314" t="s">
        <v>645</v>
      </c>
      <c r="V314" t="s">
        <v>1925</v>
      </c>
      <c r="W314" t="s">
        <v>1926</v>
      </c>
      <c r="X314" t="s">
        <v>7654</v>
      </c>
      <c r="Y314" s="19" t="str">
        <f t="shared" si="4"/>
        <v>3</v>
      </c>
      <c r="Z314" s="19" t="str">
        <f>IF(T314="","",IF(AND(T314&lt;&gt;'Tabelas auxiliares'!$B$241,T314&lt;&gt;'Tabelas auxiliares'!$B$242),"FOLHA DE PESSOAL",IF(Y314='Tabelas auxiliares'!$A$242,"CUSTEIO",IF(Y314='Tabelas auxiliares'!$A$241,"INVESTIMENTO","ERRO - VERIFICAR"))))</f>
        <v>CUSTEIO</v>
      </c>
      <c r="AA314" s="12">
        <v>3470</v>
      </c>
      <c r="AE314" s="12">
        <v>3470</v>
      </c>
    </row>
    <row r="315" spans="1:32" x14ac:dyDescent="0.35">
      <c r="A315" t="s">
        <v>614</v>
      </c>
      <c r="B315" s="36" t="s">
        <v>230</v>
      </c>
      <c r="C315" s="36" t="s">
        <v>615</v>
      </c>
      <c r="D315" t="s">
        <v>44</v>
      </c>
      <c r="E315" t="s">
        <v>100</v>
      </c>
      <c r="F315" s="19" t="str">
        <f>IFERROR(VLOOKUP(D315,'Tabelas auxiliares'!$A$3:$B$63,2,FALSE),"")</f>
        <v>CCNH - COMPRAS COMPARTILHADAS</v>
      </c>
      <c r="G315" s="19" t="str">
        <f>IFERROR(VLOOKUP($B315,'Tabelas auxiliares'!$A$67:$C$104,2,FALSE),"")</f>
        <v>MATERIAIS DIDÁTICOS E SERVIÇOS - GRADUAÇÃO</v>
      </c>
      <c r="H315" s="19" t="str">
        <f>IFERROR(VLOOKUP($B315,'Tabelas auxiliares'!$A$67:$C$104,3,FALSE),"")</f>
        <v>SERVICO DE ENCADERNACAO / VIDRARIAS / MATERIAL DE CONSUMO / RACAO PARA ANIMAIS / REVISTAS E JORNAIS PARA USO DIDÁTICO/ REAGENTES QUIMICOS / MATERIAIS DIVERSOS DE LABORATORIO/MANUTENÇÃO DE EQUIPAMENTOS</v>
      </c>
      <c r="I315" t="s">
        <v>7564</v>
      </c>
      <c r="J315" t="s">
        <v>7627</v>
      </c>
      <c r="K315" t="s">
        <v>7655</v>
      </c>
      <c r="L315" t="s">
        <v>7629</v>
      </c>
      <c r="M315" t="s">
        <v>4471</v>
      </c>
      <c r="N315" t="s">
        <v>628</v>
      </c>
      <c r="O315" t="s">
        <v>629</v>
      </c>
      <c r="P315" t="s">
        <v>630</v>
      </c>
      <c r="Q315" t="s">
        <v>621</v>
      </c>
      <c r="R315" t="s">
        <v>622</v>
      </c>
      <c r="S315" t="s">
        <v>623</v>
      </c>
      <c r="T315" t="s">
        <v>145</v>
      </c>
      <c r="U315" t="s">
        <v>645</v>
      </c>
      <c r="V315" t="s">
        <v>1925</v>
      </c>
      <c r="W315" t="s">
        <v>1926</v>
      </c>
      <c r="X315" t="s">
        <v>7656</v>
      </c>
      <c r="Y315" s="19" t="str">
        <f t="shared" si="4"/>
        <v>3</v>
      </c>
      <c r="Z315" s="19" t="str">
        <f>IF(T315="","",IF(AND(T315&lt;&gt;'Tabelas auxiliares'!$B$241,T315&lt;&gt;'Tabelas auxiliares'!$B$242),"FOLHA DE PESSOAL",IF(Y315='Tabelas auxiliares'!$A$242,"CUSTEIO",IF(Y315='Tabelas auxiliares'!$A$241,"INVESTIMENTO","ERRO - VERIFICAR"))))</f>
        <v>CUSTEIO</v>
      </c>
      <c r="AA315" s="12">
        <v>4369.29</v>
      </c>
      <c r="AE315" s="12">
        <v>4369.29</v>
      </c>
    </row>
    <row r="316" spans="1:32" x14ac:dyDescent="0.35">
      <c r="A316" t="s">
        <v>614</v>
      </c>
      <c r="B316" s="36" t="s">
        <v>230</v>
      </c>
      <c r="C316" s="36" t="s">
        <v>615</v>
      </c>
      <c r="D316" t="s">
        <v>166</v>
      </c>
      <c r="E316" t="s">
        <v>100</v>
      </c>
      <c r="F316" s="19" t="str">
        <f>IFERROR(VLOOKUP(D316,'Tabelas auxiliares'!$A$3:$B$63,2,FALSE),"")</f>
        <v>CCNH - TRI</v>
      </c>
      <c r="G316" s="19" t="str">
        <f>IFERROR(VLOOKUP($B316,'Tabelas auxiliares'!$A$67:$C$104,2,FALSE),"")</f>
        <v>MATERIAIS DIDÁTICOS E SERVIÇOS - GRADUAÇÃO</v>
      </c>
      <c r="H316" s="19" t="str">
        <f>IFERROR(VLOOKUP($B316,'Tabelas auxiliares'!$A$67:$C$104,3,FALSE),"")</f>
        <v>SERVICO DE ENCADERNACAO / VIDRARIAS / MATERIAL DE CONSUMO / RACAO PARA ANIMAIS / REVISTAS E JORNAIS PARA USO DIDÁTICO/ REAGENTES QUIMICOS / MATERIAIS DIVERSOS DE LABORATORIO/MANUTENÇÃO DE EQUIPAMENTOS</v>
      </c>
      <c r="I316" t="s">
        <v>7657</v>
      </c>
      <c r="J316" t="s">
        <v>7621</v>
      </c>
      <c r="K316" t="s">
        <v>7658</v>
      </c>
      <c r="L316" t="s">
        <v>7659</v>
      </c>
      <c r="M316" t="s">
        <v>4471</v>
      </c>
      <c r="N316" t="s">
        <v>628</v>
      </c>
      <c r="O316" t="s">
        <v>629</v>
      </c>
      <c r="P316" t="s">
        <v>5349</v>
      </c>
      <c r="Q316" t="s">
        <v>621</v>
      </c>
      <c r="R316" t="s">
        <v>622</v>
      </c>
      <c r="S316" t="s">
        <v>1038</v>
      </c>
      <c r="T316" t="s">
        <v>145</v>
      </c>
      <c r="U316" t="s">
        <v>6702</v>
      </c>
      <c r="V316" t="s">
        <v>1925</v>
      </c>
      <c r="W316" t="s">
        <v>1926</v>
      </c>
      <c r="X316" t="s">
        <v>7660</v>
      </c>
      <c r="Y316" s="19" t="str">
        <f t="shared" si="4"/>
        <v>3</v>
      </c>
      <c r="Z316" s="19" t="str">
        <f>IF(T316="","",IF(AND(T316&lt;&gt;'Tabelas auxiliares'!$B$241,T316&lt;&gt;'Tabelas auxiliares'!$B$242),"FOLHA DE PESSOAL",IF(Y316='Tabelas auxiliares'!$A$242,"CUSTEIO",IF(Y316='Tabelas auxiliares'!$A$241,"INVESTIMENTO","ERRO - VERIFICAR"))))</f>
        <v>CUSTEIO</v>
      </c>
      <c r="AA316" s="12">
        <v>92.36</v>
      </c>
    </row>
    <row r="317" spans="1:32" x14ac:dyDescent="0.35">
      <c r="A317" t="s">
        <v>614</v>
      </c>
      <c r="B317" s="36" t="s">
        <v>230</v>
      </c>
      <c r="C317" s="36" t="s">
        <v>615</v>
      </c>
      <c r="D317" t="s">
        <v>46</v>
      </c>
      <c r="E317" t="s">
        <v>100</v>
      </c>
      <c r="F317" s="19" t="str">
        <f>IFERROR(VLOOKUP(D317,'Tabelas auxiliares'!$A$3:$B$63,2,FALSE),"")</f>
        <v>PROGRAD - PRÓ-REITORIA DE GRADUAÇÃO</v>
      </c>
      <c r="G317" s="19" t="str">
        <f>IFERROR(VLOOKUP($B317,'Tabelas auxiliares'!$A$67:$C$104,2,FALSE),"")</f>
        <v>MATERIAIS DIDÁTICOS E SERVIÇOS - GRADUAÇÃO</v>
      </c>
      <c r="H317" s="19" t="str">
        <f>IFERROR(VLOOKUP($B317,'Tabelas auxiliares'!$A$67:$C$104,3,FALSE),"")</f>
        <v>SERVICO DE ENCADERNACAO / VIDRARIAS / MATERIAL DE CONSUMO / RACAO PARA ANIMAIS / REVISTAS E JORNAIS PARA USO DIDÁTICO/ REAGENTES QUIMICOS / MATERIAIS DIVERSOS DE LABORATORIO/MANUTENÇÃO DE EQUIPAMENTOS</v>
      </c>
      <c r="I317" t="s">
        <v>7661</v>
      </c>
      <c r="J317" t="s">
        <v>7366</v>
      </c>
      <c r="K317" t="s">
        <v>7662</v>
      </c>
      <c r="L317" t="s">
        <v>7368</v>
      </c>
      <c r="M317" t="s">
        <v>7369</v>
      </c>
      <c r="N317" t="s">
        <v>628</v>
      </c>
      <c r="O317" t="s">
        <v>629</v>
      </c>
      <c r="P317" t="s">
        <v>630</v>
      </c>
      <c r="Q317" t="s">
        <v>621</v>
      </c>
      <c r="R317" t="s">
        <v>622</v>
      </c>
      <c r="S317" t="s">
        <v>623</v>
      </c>
      <c r="T317" t="s">
        <v>145</v>
      </c>
      <c r="U317" t="s">
        <v>645</v>
      </c>
      <c r="V317" t="s">
        <v>2130</v>
      </c>
      <c r="W317" t="s">
        <v>2131</v>
      </c>
      <c r="X317" t="s">
        <v>7663</v>
      </c>
      <c r="Y317" s="19" t="str">
        <f t="shared" si="4"/>
        <v>3</v>
      </c>
      <c r="Z317" s="19" t="str">
        <f>IF(T317="","",IF(AND(T317&lt;&gt;'Tabelas auxiliares'!$B$241,T317&lt;&gt;'Tabelas auxiliares'!$B$242),"FOLHA DE PESSOAL",IF(Y317='Tabelas auxiliares'!$A$242,"CUSTEIO",IF(Y317='Tabelas auxiliares'!$A$241,"INVESTIMENTO","ERRO - VERIFICAR"))))</f>
        <v>CUSTEIO</v>
      </c>
      <c r="AA317" s="12">
        <v>5800</v>
      </c>
      <c r="AE317" s="12">
        <v>5800</v>
      </c>
    </row>
    <row r="318" spans="1:32" x14ac:dyDescent="0.35">
      <c r="A318" t="s">
        <v>614</v>
      </c>
      <c r="B318" s="36" t="s">
        <v>230</v>
      </c>
      <c r="C318" s="36" t="s">
        <v>615</v>
      </c>
      <c r="D318" t="s">
        <v>46</v>
      </c>
      <c r="E318" t="s">
        <v>100</v>
      </c>
      <c r="F318" s="19" t="str">
        <f>IFERROR(VLOOKUP(D318,'Tabelas auxiliares'!$A$3:$B$63,2,FALSE),"")</f>
        <v>PROGRAD - PRÓ-REITORIA DE GRADUAÇÃO</v>
      </c>
      <c r="G318" s="19" t="str">
        <f>IFERROR(VLOOKUP($B318,'Tabelas auxiliares'!$A$67:$C$104,2,FALSE),"")</f>
        <v>MATERIAIS DIDÁTICOS E SERVIÇOS - GRADUAÇÃO</v>
      </c>
      <c r="H318" s="19" t="str">
        <f>IFERROR(VLOOKUP($B318,'Tabelas auxiliares'!$A$67:$C$104,3,FALSE),"")</f>
        <v>SERVICO DE ENCADERNACAO / VIDRARIAS / MATERIAL DE CONSUMO / RACAO PARA ANIMAIS / REVISTAS E JORNAIS PARA USO DIDÁTICO/ REAGENTES QUIMICOS / MATERIAIS DIVERSOS DE LABORATORIO/MANUTENÇÃO DE EQUIPAMENTOS</v>
      </c>
      <c r="I318" t="s">
        <v>6738</v>
      </c>
      <c r="J318" t="s">
        <v>7664</v>
      </c>
      <c r="K318" t="s">
        <v>7665</v>
      </c>
      <c r="L318" t="s">
        <v>7666</v>
      </c>
      <c r="M318" t="s">
        <v>7667</v>
      </c>
      <c r="N318" t="s">
        <v>628</v>
      </c>
      <c r="O318" t="s">
        <v>629</v>
      </c>
      <c r="P318" t="s">
        <v>630</v>
      </c>
      <c r="Q318" t="s">
        <v>621</v>
      </c>
      <c r="R318" t="s">
        <v>622</v>
      </c>
      <c r="S318" t="s">
        <v>1038</v>
      </c>
      <c r="T318" t="s">
        <v>145</v>
      </c>
      <c r="U318" t="s">
        <v>645</v>
      </c>
      <c r="V318" t="s">
        <v>2569</v>
      </c>
      <c r="W318" t="s">
        <v>2570</v>
      </c>
      <c r="X318" t="s">
        <v>7668</v>
      </c>
      <c r="Y318" s="19" t="str">
        <f t="shared" si="4"/>
        <v>3</v>
      </c>
      <c r="Z318" s="19" t="str">
        <f>IF(T318="","",IF(AND(T318&lt;&gt;'Tabelas auxiliares'!$B$241,T318&lt;&gt;'Tabelas auxiliares'!$B$242),"FOLHA DE PESSOAL",IF(Y318='Tabelas auxiliares'!$A$242,"CUSTEIO",IF(Y318='Tabelas auxiliares'!$A$241,"INVESTIMENTO","ERRO - VERIFICAR"))))</f>
        <v>CUSTEIO</v>
      </c>
      <c r="AA318" s="12">
        <v>8350</v>
      </c>
      <c r="AE318" s="12">
        <v>8350</v>
      </c>
    </row>
    <row r="319" spans="1:32" x14ac:dyDescent="0.35">
      <c r="A319" t="s">
        <v>614</v>
      </c>
      <c r="B319" s="36" t="s">
        <v>230</v>
      </c>
      <c r="C319" s="36" t="s">
        <v>615</v>
      </c>
      <c r="D319" t="s">
        <v>48</v>
      </c>
      <c r="E319" t="s">
        <v>100</v>
      </c>
      <c r="F319" s="19" t="str">
        <f>IFERROR(VLOOKUP(D319,'Tabelas auxiliares'!$A$3:$B$63,2,FALSE),"")</f>
        <v>PROEC - PRÓ-REITORIA DE EXTENSÃO E CULTURA</v>
      </c>
      <c r="G319" s="19" t="str">
        <f>IFERROR(VLOOKUP($B319,'Tabelas auxiliares'!$A$67:$C$104,2,FALSE),"")</f>
        <v>MATERIAIS DIDÁTICOS E SERVIÇOS - GRADUAÇÃO</v>
      </c>
      <c r="H319" s="19" t="str">
        <f>IFERROR(VLOOKUP($B319,'Tabelas auxiliares'!$A$67:$C$104,3,FALSE),"")</f>
        <v>SERVICO DE ENCADERNACAO / VIDRARIAS / MATERIAL DE CONSUMO / RACAO PARA ANIMAIS / REVISTAS E JORNAIS PARA USO DIDÁTICO/ REAGENTES QUIMICOS / MATERIAIS DIVERSOS DE LABORATORIO/MANUTENÇÃO DE EQUIPAMENTOS</v>
      </c>
      <c r="I319" t="s">
        <v>7669</v>
      </c>
      <c r="J319" t="s">
        <v>7670</v>
      </c>
      <c r="K319" t="s">
        <v>7671</v>
      </c>
      <c r="L319" t="s">
        <v>7672</v>
      </c>
      <c r="M319" t="s">
        <v>7673</v>
      </c>
      <c r="N319" t="s">
        <v>633</v>
      </c>
      <c r="O319" t="s">
        <v>629</v>
      </c>
      <c r="P319" t="s">
        <v>634</v>
      </c>
      <c r="Q319" t="s">
        <v>621</v>
      </c>
      <c r="R319" t="s">
        <v>622</v>
      </c>
      <c r="S319" t="s">
        <v>6623</v>
      </c>
      <c r="T319" t="s">
        <v>145</v>
      </c>
      <c r="U319" t="s">
        <v>7674</v>
      </c>
      <c r="V319" t="s">
        <v>1925</v>
      </c>
      <c r="W319" t="s">
        <v>1926</v>
      </c>
      <c r="X319" t="s">
        <v>7675</v>
      </c>
      <c r="Y319" s="19" t="str">
        <f t="shared" si="4"/>
        <v>3</v>
      </c>
      <c r="Z319" s="19" t="str">
        <f>IF(T319="","",IF(AND(T319&lt;&gt;'Tabelas auxiliares'!$B$241,T319&lt;&gt;'Tabelas auxiliares'!$B$242),"FOLHA DE PESSOAL",IF(Y319='Tabelas auxiliares'!$A$242,"CUSTEIO",IF(Y319='Tabelas auxiliares'!$A$241,"INVESTIMENTO","ERRO - VERIFICAR"))))</f>
        <v>CUSTEIO</v>
      </c>
      <c r="AB319" s="12">
        <v>125</v>
      </c>
      <c r="AF319" s="12">
        <v>125</v>
      </c>
    </row>
    <row r="320" spans="1:32" x14ac:dyDescent="0.35">
      <c r="A320" t="s">
        <v>614</v>
      </c>
      <c r="B320" s="36" t="s">
        <v>230</v>
      </c>
      <c r="C320" s="36" t="s">
        <v>700</v>
      </c>
      <c r="D320" t="s">
        <v>8</v>
      </c>
      <c r="E320" t="s">
        <v>100</v>
      </c>
      <c r="F320" s="19" t="str">
        <f>IFERROR(VLOOKUP(D320,'Tabelas auxiliares'!$A$3:$B$63,2,FALSE),"")</f>
        <v>PROPES - PRÓ-REITORIA DE PESQUISA / CEM</v>
      </c>
      <c r="G320" s="19" t="str">
        <f>IFERROR(VLOOKUP($B320,'Tabelas auxiliares'!$A$67:$C$104,2,FALSE),"")</f>
        <v>MATERIAIS DIDÁTICOS E SERVIÇOS - GRADUAÇÃO</v>
      </c>
      <c r="H320" s="19" t="str">
        <f>IFERROR(VLOOKUP($B320,'Tabelas auxiliares'!$A$67:$C$104,3,FALSE),"")</f>
        <v>SERVICO DE ENCADERNACAO / VIDRARIAS / MATERIAL DE CONSUMO / RACAO PARA ANIMAIS / REVISTAS E JORNAIS PARA USO DIDÁTICO/ REAGENTES QUIMICOS / MATERIAIS DIVERSOS DE LABORATORIO/MANUTENÇÃO DE EQUIPAMENTOS</v>
      </c>
      <c r="I320" t="s">
        <v>7676</v>
      </c>
      <c r="J320" t="s">
        <v>7677</v>
      </c>
      <c r="K320" t="s">
        <v>7678</v>
      </c>
      <c r="L320" t="s">
        <v>7679</v>
      </c>
      <c r="M320" t="s">
        <v>7680</v>
      </c>
      <c r="N320" t="s">
        <v>628</v>
      </c>
      <c r="O320" t="s">
        <v>629</v>
      </c>
      <c r="P320" t="s">
        <v>630</v>
      </c>
      <c r="Q320" t="s">
        <v>621</v>
      </c>
      <c r="R320" t="s">
        <v>622</v>
      </c>
      <c r="S320" t="s">
        <v>6623</v>
      </c>
      <c r="T320" t="s">
        <v>145</v>
      </c>
      <c r="U320" t="s">
        <v>7681</v>
      </c>
      <c r="V320" t="s">
        <v>4639</v>
      </c>
      <c r="W320" t="s">
        <v>4640</v>
      </c>
      <c r="X320" t="s">
        <v>7682</v>
      </c>
      <c r="Y320" s="19" t="str">
        <f t="shared" si="4"/>
        <v>3</v>
      </c>
      <c r="Z320" s="19" t="str">
        <f>IF(T320="","",IF(AND(T320&lt;&gt;'Tabelas auxiliares'!$B$241,T320&lt;&gt;'Tabelas auxiliares'!$B$242),"FOLHA DE PESSOAL",IF(Y320='Tabelas auxiliares'!$A$242,"CUSTEIO",IF(Y320='Tabelas auxiliares'!$A$241,"INVESTIMENTO","ERRO - VERIFICAR"))))</f>
        <v>CUSTEIO</v>
      </c>
      <c r="AB320" s="12">
        <v>300</v>
      </c>
      <c r="AF320" s="12">
        <v>300</v>
      </c>
    </row>
    <row r="321" spans="1:31" x14ac:dyDescent="0.35">
      <c r="A321" t="s">
        <v>614</v>
      </c>
      <c r="B321" s="36" t="s">
        <v>232</v>
      </c>
      <c r="C321" s="36" t="s">
        <v>615</v>
      </c>
      <c r="D321" t="s">
        <v>8</v>
      </c>
      <c r="E321" t="s">
        <v>100</v>
      </c>
      <c r="F321" s="19" t="str">
        <f>IFERROR(VLOOKUP(D321,'Tabelas auxiliares'!$A$3:$B$63,2,FALSE),"")</f>
        <v>PROPES - PRÓ-REITORIA DE PESQUISA / CEM</v>
      </c>
      <c r="G321" s="19" t="str">
        <f>IFERROR(VLOOKUP($B321,'Tabelas auxiliares'!$A$67:$C$104,2,FALSE),"")</f>
        <v>MATERIAIS DIDÁTICOS E SERVIÇOS - PESQUISA</v>
      </c>
      <c r="H321" s="19" t="str">
        <f>IFERROR(VLOOKUP($B321,'Tabelas auxiliares'!$A$67:$C$104,3,FALSE),"")</f>
        <v>SERVICO DE ENCADERNACAO / VIDRARIAS / MATERIAL DE CONSUMO / RACAO PARA ANIMAIS / REVISTAS E JORNAIS PARA USO DIDÁTICO/ REAGENTES QUIMICOS / MATERIAIS DIVERSOS DE LABORATORIO / MATERIAIS PESQUISA NÚCLEOS ESTRATÉGICOS / EPIS PARA BIOTÉRIOS/MANUTENÇÃO DE EQUIPAMENTOS</v>
      </c>
      <c r="I321" t="s">
        <v>7683</v>
      </c>
      <c r="J321" t="s">
        <v>7684</v>
      </c>
      <c r="K321" t="s">
        <v>7685</v>
      </c>
      <c r="L321" t="s">
        <v>7686</v>
      </c>
      <c r="M321" t="s">
        <v>4405</v>
      </c>
      <c r="N321" t="s">
        <v>628</v>
      </c>
      <c r="O321" t="s">
        <v>629</v>
      </c>
      <c r="P321" t="s">
        <v>630</v>
      </c>
      <c r="Q321" t="s">
        <v>621</v>
      </c>
      <c r="R321" t="s">
        <v>622</v>
      </c>
      <c r="S321" t="s">
        <v>1038</v>
      </c>
      <c r="T321" t="s">
        <v>145</v>
      </c>
      <c r="U321" t="s">
        <v>645</v>
      </c>
      <c r="V321" t="s">
        <v>1975</v>
      </c>
      <c r="W321" t="s">
        <v>1976</v>
      </c>
      <c r="X321" t="s">
        <v>7687</v>
      </c>
      <c r="Y321" s="19" t="str">
        <f t="shared" si="4"/>
        <v>3</v>
      </c>
      <c r="Z321" s="19" t="str">
        <f>IF(T321="","",IF(AND(T321&lt;&gt;'Tabelas auxiliares'!$B$241,T321&lt;&gt;'Tabelas auxiliares'!$B$242),"FOLHA DE PESSOAL",IF(Y321='Tabelas auxiliares'!$A$242,"CUSTEIO",IF(Y321='Tabelas auxiliares'!$A$241,"INVESTIMENTO","ERRO - VERIFICAR"))))</f>
        <v>CUSTEIO</v>
      </c>
      <c r="AA321" s="12">
        <v>512.73</v>
      </c>
      <c r="AC321" s="12">
        <v>512.73</v>
      </c>
    </row>
    <row r="322" spans="1:31" x14ac:dyDescent="0.35">
      <c r="A322" t="s">
        <v>614</v>
      </c>
      <c r="B322" s="36" t="s">
        <v>232</v>
      </c>
      <c r="C322" s="36" t="s">
        <v>615</v>
      </c>
      <c r="D322" t="s">
        <v>8</v>
      </c>
      <c r="E322" t="s">
        <v>100</v>
      </c>
      <c r="F322" s="19" t="str">
        <f>IFERROR(VLOOKUP(D322,'Tabelas auxiliares'!$A$3:$B$63,2,FALSE),"")</f>
        <v>PROPES - PRÓ-REITORIA DE PESQUISA / CEM</v>
      </c>
      <c r="G322" s="19" t="str">
        <f>IFERROR(VLOOKUP($B322,'Tabelas auxiliares'!$A$67:$C$104,2,FALSE),"")</f>
        <v>MATERIAIS DIDÁTICOS E SERVIÇOS - PESQUISA</v>
      </c>
      <c r="H322" s="19" t="str">
        <f>IFERROR(VLOOKUP($B322,'Tabelas auxiliares'!$A$67:$C$104,3,FALSE),"")</f>
        <v>SERVICO DE ENCADERNACAO / VIDRARIAS / MATERIAL DE CONSUMO / RACAO PARA ANIMAIS / REVISTAS E JORNAIS PARA USO DIDÁTICO/ REAGENTES QUIMICOS / MATERIAIS DIVERSOS DE LABORATORIO / MATERIAIS PESQUISA NÚCLEOS ESTRATÉGICOS / EPIS PARA BIOTÉRIOS/MANUTENÇÃO DE EQUIPAMENTOS</v>
      </c>
      <c r="I322" t="s">
        <v>7688</v>
      </c>
      <c r="J322" t="s">
        <v>7689</v>
      </c>
      <c r="K322" t="s">
        <v>7690</v>
      </c>
      <c r="L322" t="s">
        <v>7691</v>
      </c>
      <c r="M322" t="s">
        <v>7692</v>
      </c>
      <c r="N322" t="s">
        <v>628</v>
      </c>
      <c r="O322" t="s">
        <v>629</v>
      </c>
      <c r="P322" t="s">
        <v>630</v>
      </c>
      <c r="Q322" t="s">
        <v>621</v>
      </c>
      <c r="R322" t="s">
        <v>622</v>
      </c>
      <c r="S322" t="s">
        <v>623</v>
      </c>
      <c r="T322" t="s">
        <v>145</v>
      </c>
      <c r="U322" t="s">
        <v>645</v>
      </c>
      <c r="V322" t="s">
        <v>1975</v>
      </c>
      <c r="W322" t="s">
        <v>1976</v>
      </c>
      <c r="X322" t="s">
        <v>7693</v>
      </c>
      <c r="Y322" s="19" t="str">
        <f t="shared" si="4"/>
        <v>3</v>
      </c>
      <c r="Z322" s="19" t="str">
        <f>IF(T322="","",IF(AND(T322&lt;&gt;'Tabelas auxiliares'!$B$241,T322&lt;&gt;'Tabelas auxiliares'!$B$242),"FOLHA DE PESSOAL",IF(Y322='Tabelas auxiliares'!$A$242,"CUSTEIO",IF(Y322='Tabelas auxiliares'!$A$241,"INVESTIMENTO","ERRO - VERIFICAR"))))</f>
        <v>CUSTEIO</v>
      </c>
      <c r="AA322" s="12">
        <v>129716.93</v>
      </c>
      <c r="AE322" s="12">
        <v>115951.84</v>
      </c>
    </row>
    <row r="323" spans="1:31" x14ac:dyDescent="0.35">
      <c r="A323" t="s">
        <v>614</v>
      </c>
      <c r="B323" s="36" t="s">
        <v>232</v>
      </c>
      <c r="C323" s="36" t="s">
        <v>615</v>
      </c>
      <c r="D323" t="s">
        <v>8</v>
      </c>
      <c r="E323" t="s">
        <v>100</v>
      </c>
      <c r="F323" s="19" t="str">
        <f>IFERROR(VLOOKUP(D323,'Tabelas auxiliares'!$A$3:$B$63,2,FALSE),"")</f>
        <v>PROPES - PRÓ-REITORIA DE PESQUISA / CEM</v>
      </c>
      <c r="G323" s="19" t="str">
        <f>IFERROR(VLOOKUP($B323,'Tabelas auxiliares'!$A$67:$C$104,2,FALSE),"")</f>
        <v>MATERIAIS DIDÁTICOS E SERVIÇOS - PESQUISA</v>
      </c>
      <c r="H323" s="19" t="str">
        <f>IFERROR(VLOOKUP($B323,'Tabelas auxiliares'!$A$67:$C$104,3,FALSE),"")</f>
        <v>SERVICO DE ENCADERNACAO / VIDRARIAS / MATERIAL DE CONSUMO / RACAO PARA ANIMAIS / REVISTAS E JORNAIS PARA USO DIDÁTICO/ REAGENTES QUIMICOS / MATERIAIS DIVERSOS DE LABORATORIO / MATERIAIS PESQUISA NÚCLEOS ESTRATÉGICOS / EPIS PARA BIOTÉRIOS/MANUTENÇÃO DE EQUIPAMENTOS</v>
      </c>
      <c r="I323" t="s">
        <v>7255</v>
      </c>
      <c r="J323" t="s">
        <v>4493</v>
      </c>
      <c r="K323" t="s">
        <v>7694</v>
      </c>
      <c r="L323" t="s">
        <v>4495</v>
      </c>
      <c r="M323" t="s">
        <v>4496</v>
      </c>
      <c r="N323" t="s">
        <v>628</v>
      </c>
      <c r="O323" t="s">
        <v>629</v>
      </c>
      <c r="P323" t="s">
        <v>630</v>
      </c>
      <c r="Q323" t="s">
        <v>621</v>
      </c>
      <c r="R323" t="s">
        <v>622</v>
      </c>
      <c r="S323" t="s">
        <v>623</v>
      </c>
      <c r="T323" t="s">
        <v>145</v>
      </c>
      <c r="U323" t="s">
        <v>645</v>
      </c>
      <c r="V323" t="s">
        <v>2507</v>
      </c>
      <c r="W323" t="s">
        <v>2508</v>
      </c>
      <c r="X323" t="s">
        <v>7695</v>
      </c>
      <c r="Y323" s="19" t="str">
        <f t="shared" si="4"/>
        <v>3</v>
      </c>
      <c r="Z323" s="19" t="str">
        <f>IF(T323="","",IF(AND(T323&lt;&gt;'Tabelas auxiliares'!$B$241,T323&lt;&gt;'Tabelas auxiliares'!$B$242),"FOLHA DE PESSOAL",IF(Y323='Tabelas auxiliares'!$A$242,"CUSTEIO",IF(Y323='Tabelas auxiliares'!$A$241,"INVESTIMENTO","ERRO - VERIFICAR"))))</f>
        <v>CUSTEIO</v>
      </c>
      <c r="AA323" s="12">
        <v>85000</v>
      </c>
      <c r="AE323" s="12">
        <v>85000</v>
      </c>
    </row>
    <row r="324" spans="1:31" x14ac:dyDescent="0.35">
      <c r="A324" t="s">
        <v>614</v>
      </c>
      <c r="B324" s="36" t="s">
        <v>232</v>
      </c>
      <c r="C324" s="36" t="s">
        <v>700</v>
      </c>
      <c r="D324" t="s">
        <v>8</v>
      </c>
      <c r="E324" t="s">
        <v>100</v>
      </c>
      <c r="F324" s="19" t="str">
        <f>IFERROR(VLOOKUP(D324,'Tabelas auxiliares'!$A$3:$B$63,2,FALSE),"")</f>
        <v>PROPES - PRÓ-REITORIA DE PESQUISA / CEM</v>
      </c>
      <c r="G324" s="19" t="str">
        <f>IFERROR(VLOOKUP($B324,'Tabelas auxiliares'!$A$67:$C$104,2,FALSE),"")</f>
        <v>MATERIAIS DIDÁTICOS E SERVIÇOS - PESQUISA</v>
      </c>
      <c r="H324" s="19" t="str">
        <f>IFERROR(VLOOKUP($B324,'Tabelas auxiliares'!$A$67:$C$104,3,FALSE),"")</f>
        <v>SERVICO DE ENCADERNACAO / VIDRARIAS / MATERIAL DE CONSUMO / RACAO PARA ANIMAIS / REVISTAS E JORNAIS PARA USO DIDÁTICO/ REAGENTES QUIMICOS / MATERIAIS DIVERSOS DE LABORATORIO / MATERIAIS PESQUISA NÚCLEOS ESTRATÉGICOS / EPIS PARA BIOTÉRIOS/MANUTENÇÃO DE EQUIPAMENTOS</v>
      </c>
      <c r="I324" t="s">
        <v>7341</v>
      </c>
      <c r="J324" t="s">
        <v>7696</v>
      </c>
      <c r="K324" t="s">
        <v>7697</v>
      </c>
      <c r="L324" t="s">
        <v>7698</v>
      </c>
      <c r="M324" t="s">
        <v>1966</v>
      </c>
      <c r="N324" t="s">
        <v>628</v>
      </c>
      <c r="O324" t="s">
        <v>629</v>
      </c>
      <c r="P324" t="s">
        <v>630</v>
      </c>
      <c r="Q324" t="s">
        <v>621</v>
      </c>
      <c r="R324" t="s">
        <v>622</v>
      </c>
      <c r="S324" t="s">
        <v>1038</v>
      </c>
      <c r="T324" t="s">
        <v>145</v>
      </c>
      <c r="U324" t="s">
        <v>645</v>
      </c>
      <c r="V324" t="s">
        <v>1936</v>
      </c>
      <c r="W324" t="s">
        <v>1937</v>
      </c>
      <c r="X324" t="s">
        <v>7699</v>
      </c>
      <c r="Y324" s="19" t="str">
        <f t="shared" ref="Y324:Y387" si="5">LEFT(V324,1)</f>
        <v>3</v>
      </c>
      <c r="Z324" s="19" t="str">
        <f>IF(T324="","",IF(AND(T324&lt;&gt;'Tabelas auxiliares'!$B$241,T324&lt;&gt;'Tabelas auxiliares'!$B$242),"FOLHA DE PESSOAL",IF(Y324='Tabelas auxiliares'!$A$242,"CUSTEIO",IF(Y324='Tabelas auxiliares'!$A$241,"INVESTIMENTO","ERRO - VERIFICAR"))))</f>
        <v>CUSTEIO</v>
      </c>
      <c r="AA324" s="12">
        <v>371.9</v>
      </c>
      <c r="AE324" s="12">
        <v>371.9</v>
      </c>
    </row>
    <row r="325" spans="1:31" x14ac:dyDescent="0.35">
      <c r="A325" t="s">
        <v>614</v>
      </c>
      <c r="B325" s="36" t="s">
        <v>233</v>
      </c>
      <c r="C325" s="36" t="s">
        <v>615</v>
      </c>
      <c r="D325" t="s">
        <v>48</v>
      </c>
      <c r="E325" t="s">
        <v>100</v>
      </c>
      <c r="F325" s="19" t="str">
        <f>IFERROR(VLOOKUP(D325,'Tabelas auxiliares'!$A$3:$B$63,2,FALSE),"")</f>
        <v>PROEC - PRÓ-REITORIA DE EXTENSÃO E CULTURA</v>
      </c>
      <c r="G325" s="19" t="str">
        <f>IFERROR(VLOOKUP($B325,'Tabelas auxiliares'!$A$67:$C$104,2,FALSE),"")</f>
        <v>MATERIAIS DIDÁTICOS E SERVIÇOS - EXTENSÃO</v>
      </c>
      <c r="H325" s="19" t="str">
        <f>IFERROR(VLOOKUP($B325,'Tabelas auxiliares'!$A$67:$C$104,3,FALSE),"")</f>
        <v>SERVICO DE ENCADERNACAO /MATERIAL DE CONSUMO / MATERIAL PARA ATIVIDADES CULTURAIS E DE EXTENSÃO / CORAL</v>
      </c>
      <c r="I325" t="s">
        <v>7700</v>
      </c>
      <c r="J325" t="s">
        <v>7701</v>
      </c>
      <c r="K325" t="s">
        <v>7702</v>
      </c>
      <c r="L325" t="s">
        <v>7703</v>
      </c>
      <c r="M325" t="s">
        <v>7704</v>
      </c>
      <c r="N325" t="s">
        <v>628</v>
      </c>
      <c r="O325" t="s">
        <v>629</v>
      </c>
      <c r="P325" t="s">
        <v>630</v>
      </c>
      <c r="Q325" t="s">
        <v>621</v>
      </c>
      <c r="R325" t="s">
        <v>622</v>
      </c>
      <c r="S325" t="s">
        <v>623</v>
      </c>
      <c r="T325" t="s">
        <v>145</v>
      </c>
      <c r="U325" t="s">
        <v>645</v>
      </c>
      <c r="V325" t="s">
        <v>2133</v>
      </c>
      <c r="W325" t="s">
        <v>2134</v>
      </c>
      <c r="X325" t="s">
        <v>7705</v>
      </c>
      <c r="Y325" s="19" t="str">
        <f t="shared" si="5"/>
        <v>3</v>
      </c>
      <c r="Z325" s="19" t="str">
        <f>IF(T325="","",IF(AND(T325&lt;&gt;'Tabelas auxiliares'!$B$241,T325&lt;&gt;'Tabelas auxiliares'!$B$242),"FOLHA DE PESSOAL",IF(Y325='Tabelas auxiliares'!$A$242,"CUSTEIO",IF(Y325='Tabelas auxiliares'!$A$241,"INVESTIMENTO","ERRO - VERIFICAR"))))</f>
        <v>CUSTEIO</v>
      </c>
      <c r="AA325" s="12">
        <v>4275</v>
      </c>
    </row>
    <row r="326" spans="1:31" x14ac:dyDescent="0.35">
      <c r="A326" t="s">
        <v>614</v>
      </c>
      <c r="B326" s="36" t="s">
        <v>233</v>
      </c>
      <c r="C326" s="36" t="s">
        <v>615</v>
      </c>
      <c r="D326" t="s">
        <v>48</v>
      </c>
      <c r="E326" t="s">
        <v>100</v>
      </c>
      <c r="F326" s="19" t="str">
        <f>IFERROR(VLOOKUP(D326,'Tabelas auxiliares'!$A$3:$B$63,2,FALSE),"")</f>
        <v>PROEC - PRÓ-REITORIA DE EXTENSÃO E CULTURA</v>
      </c>
      <c r="G326" s="19" t="str">
        <f>IFERROR(VLOOKUP($B326,'Tabelas auxiliares'!$A$67:$C$104,2,FALSE),"")</f>
        <v>MATERIAIS DIDÁTICOS E SERVIÇOS - EXTENSÃO</v>
      </c>
      <c r="H326" s="19" t="str">
        <f>IFERROR(VLOOKUP($B326,'Tabelas auxiliares'!$A$67:$C$104,3,FALSE),"")</f>
        <v>SERVICO DE ENCADERNACAO /MATERIAL DE CONSUMO / MATERIAL PARA ATIVIDADES CULTURAIS E DE EXTENSÃO / CORAL</v>
      </c>
      <c r="I326" t="s">
        <v>7140</v>
      </c>
      <c r="J326" t="s">
        <v>7706</v>
      </c>
      <c r="K326" t="s">
        <v>7707</v>
      </c>
      <c r="L326" t="s">
        <v>7708</v>
      </c>
      <c r="M326" t="s">
        <v>7709</v>
      </c>
      <c r="N326" t="s">
        <v>628</v>
      </c>
      <c r="O326" t="s">
        <v>629</v>
      </c>
      <c r="P326" t="s">
        <v>630</v>
      </c>
      <c r="Q326" t="s">
        <v>621</v>
      </c>
      <c r="R326" t="s">
        <v>622</v>
      </c>
      <c r="S326" t="s">
        <v>623</v>
      </c>
      <c r="T326" t="s">
        <v>145</v>
      </c>
      <c r="U326" t="s">
        <v>645</v>
      </c>
      <c r="V326" t="s">
        <v>2326</v>
      </c>
      <c r="W326" t="s">
        <v>2327</v>
      </c>
      <c r="X326" t="s">
        <v>7710</v>
      </c>
      <c r="Y326" s="19" t="str">
        <f t="shared" si="5"/>
        <v>3</v>
      </c>
      <c r="Z326" s="19" t="str">
        <f>IF(T326="","",IF(AND(T326&lt;&gt;'Tabelas auxiliares'!$B$241,T326&lt;&gt;'Tabelas auxiliares'!$B$242),"FOLHA DE PESSOAL",IF(Y326='Tabelas auxiliares'!$A$242,"CUSTEIO",IF(Y326='Tabelas auxiliares'!$A$241,"INVESTIMENTO","ERRO - VERIFICAR"))))</f>
        <v>CUSTEIO</v>
      </c>
      <c r="AA326" s="12">
        <v>5720</v>
      </c>
      <c r="AE326" s="12">
        <v>5720</v>
      </c>
    </row>
    <row r="327" spans="1:31" x14ac:dyDescent="0.35">
      <c r="A327" t="s">
        <v>614</v>
      </c>
      <c r="B327" s="36" t="s">
        <v>233</v>
      </c>
      <c r="C327" s="36" t="s">
        <v>615</v>
      </c>
      <c r="D327" t="s">
        <v>48</v>
      </c>
      <c r="E327" t="s">
        <v>100</v>
      </c>
      <c r="F327" s="19" t="str">
        <f>IFERROR(VLOOKUP(D327,'Tabelas auxiliares'!$A$3:$B$63,2,FALSE),"")</f>
        <v>PROEC - PRÓ-REITORIA DE EXTENSÃO E CULTURA</v>
      </c>
      <c r="G327" s="19" t="str">
        <f>IFERROR(VLOOKUP($B327,'Tabelas auxiliares'!$A$67:$C$104,2,FALSE),"")</f>
        <v>MATERIAIS DIDÁTICOS E SERVIÇOS - EXTENSÃO</v>
      </c>
      <c r="H327" s="19" t="str">
        <f>IFERROR(VLOOKUP($B327,'Tabelas auxiliares'!$A$67:$C$104,3,FALSE),"")</f>
        <v>SERVICO DE ENCADERNACAO /MATERIAL DE CONSUMO / MATERIAL PARA ATIVIDADES CULTURAIS E DE EXTENSÃO / CORAL</v>
      </c>
      <c r="I327" t="s">
        <v>7140</v>
      </c>
      <c r="J327" t="s">
        <v>7706</v>
      </c>
      <c r="K327" t="s">
        <v>7707</v>
      </c>
      <c r="L327" t="s">
        <v>7708</v>
      </c>
      <c r="M327" t="s">
        <v>7709</v>
      </c>
      <c r="N327" t="s">
        <v>628</v>
      </c>
      <c r="O327" t="s">
        <v>629</v>
      </c>
      <c r="P327" t="s">
        <v>630</v>
      </c>
      <c r="Q327" t="s">
        <v>621</v>
      </c>
      <c r="R327" t="s">
        <v>622</v>
      </c>
      <c r="S327" t="s">
        <v>623</v>
      </c>
      <c r="T327" t="s">
        <v>145</v>
      </c>
      <c r="U327" t="s">
        <v>645</v>
      </c>
      <c r="V327" t="s">
        <v>2355</v>
      </c>
      <c r="W327" t="s">
        <v>2356</v>
      </c>
      <c r="X327" t="s">
        <v>7711</v>
      </c>
      <c r="Y327" s="19" t="str">
        <f t="shared" si="5"/>
        <v>3</v>
      </c>
      <c r="Z327" s="19" t="str">
        <f>IF(T327="","",IF(AND(T327&lt;&gt;'Tabelas auxiliares'!$B$241,T327&lt;&gt;'Tabelas auxiliares'!$B$242),"FOLHA DE PESSOAL",IF(Y327='Tabelas auxiliares'!$A$242,"CUSTEIO",IF(Y327='Tabelas auxiliares'!$A$241,"INVESTIMENTO","ERRO - VERIFICAR"))))</f>
        <v>CUSTEIO</v>
      </c>
      <c r="AA327" s="12">
        <v>1500</v>
      </c>
      <c r="AE327" s="12">
        <v>1500</v>
      </c>
    </row>
    <row r="328" spans="1:31" x14ac:dyDescent="0.35">
      <c r="A328" t="s">
        <v>614</v>
      </c>
      <c r="B328" s="36" t="s">
        <v>233</v>
      </c>
      <c r="C328" s="36" t="s">
        <v>615</v>
      </c>
      <c r="D328" t="s">
        <v>48</v>
      </c>
      <c r="E328" t="s">
        <v>100</v>
      </c>
      <c r="F328" s="19" t="str">
        <f>IFERROR(VLOOKUP(D328,'Tabelas auxiliares'!$A$3:$B$63,2,FALSE),"")</f>
        <v>PROEC - PRÓ-REITORIA DE EXTENSÃO E CULTURA</v>
      </c>
      <c r="G328" s="19" t="str">
        <f>IFERROR(VLOOKUP($B328,'Tabelas auxiliares'!$A$67:$C$104,2,FALSE),"")</f>
        <v>MATERIAIS DIDÁTICOS E SERVIÇOS - EXTENSÃO</v>
      </c>
      <c r="H328" s="19" t="str">
        <f>IFERROR(VLOOKUP($B328,'Tabelas auxiliares'!$A$67:$C$104,3,FALSE),"")</f>
        <v>SERVICO DE ENCADERNACAO /MATERIAL DE CONSUMO / MATERIAL PARA ATIVIDADES CULTURAIS E DE EXTENSÃO / CORAL</v>
      </c>
      <c r="I328" t="s">
        <v>7712</v>
      </c>
      <c r="J328" t="s">
        <v>7713</v>
      </c>
      <c r="K328" t="s">
        <v>7714</v>
      </c>
      <c r="L328" t="s">
        <v>7715</v>
      </c>
      <c r="M328" t="s">
        <v>7716</v>
      </c>
      <c r="N328" t="s">
        <v>628</v>
      </c>
      <c r="O328" t="s">
        <v>629</v>
      </c>
      <c r="P328" t="s">
        <v>630</v>
      </c>
      <c r="Q328" t="s">
        <v>621</v>
      </c>
      <c r="R328" t="s">
        <v>622</v>
      </c>
      <c r="S328" t="s">
        <v>623</v>
      </c>
      <c r="T328" t="s">
        <v>145</v>
      </c>
      <c r="U328" t="s">
        <v>645</v>
      </c>
      <c r="V328" t="s">
        <v>2326</v>
      </c>
      <c r="W328" t="s">
        <v>2327</v>
      </c>
      <c r="X328" t="s">
        <v>7717</v>
      </c>
      <c r="Y328" s="19" t="str">
        <f t="shared" si="5"/>
        <v>3</v>
      </c>
      <c r="Z328" s="19" t="str">
        <f>IF(T328="","",IF(AND(T328&lt;&gt;'Tabelas auxiliares'!$B$241,T328&lt;&gt;'Tabelas auxiliares'!$B$242),"FOLHA DE PESSOAL",IF(Y328='Tabelas auxiliares'!$A$242,"CUSTEIO",IF(Y328='Tabelas auxiliares'!$A$241,"INVESTIMENTO","ERRO - VERIFICAR"))))</f>
        <v>CUSTEIO</v>
      </c>
      <c r="AA328" s="12">
        <v>4000</v>
      </c>
    </row>
    <row r="329" spans="1:31" x14ac:dyDescent="0.35">
      <c r="A329" t="s">
        <v>614</v>
      </c>
      <c r="B329" s="36" t="s">
        <v>233</v>
      </c>
      <c r="C329" s="36" t="s">
        <v>612</v>
      </c>
      <c r="D329" t="s">
        <v>48</v>
      </c>
      <c r="E329" t="s">
        <v>100</v>
      </c>
      <c r="F329" s="19" t="str">
        <f>IFERROR(VLOOKUP(D329,'Tabelas auxiliares'!$A$3:$B$63,2,FALSE),"")</f>
        <v>PROEC - PRÓ-REITORIA DE EXTENSÃO E CULTURA</v>
      </c>
      <c r="G329" s="19" t="str">
        <f>IFERROR(VLOOKUP($B329,'Tabelas auxiliares'!$A$67:$C$104,2,FALSE),"")</f>
        <v>MATERIAIS DIDÁTICOS E SERVIÇOS - EXTENSÃO</v>
      </c>
      <c r="H329" s="19" t="str">
        <f>IFERROR(VLOOKUP($B329,'Tabelas auxiliares'!$A$67:$C$104,3,FALSE),"")</f>
        <v>SERVICO DE ENCADERNACAO /MATERIAL DE CONSUMO / MATERIAL PARA ATIVIDADES CULTURAIS E DE EXTENSÃO / CORAL</v>
      </c>
      <c r="I329" t="s">
        <v>7718</v>
      </c>
      <c r="J329" t="s">
        <v>7719</v>
      </c>
      <c r="K329" t="s">
        <v>7720</v>
      </c>
      <c r="L329" t="s">
        <v>7721</v>
      </c>
      <c r="M329" t="s">
        <v>1982</v>
      </c>
      <c r="N329" t="s">
        <v>628</v>
      </c>
      <c r="O329" t="s">
        <v>629</v>
      </c>
      <c r="P329" t="s">
        <v>630</v>
      </c>
      <c r="Q329" t="s">
        <v>621</v>
      </c>
      <c r="R329" t="s">
        <v>622</v>
      </c>
      <c r="S329" t="s">
        <v>623</v>
      </c>
      <c r="T329" t="s">
        <v>179</v>
      </c>
      <c r="U329" t="s">
        <v>6947</v>
      </c>
      <c r="V329" t="s">
        <v>1984</v>
      </c>
      <c r="W329" t="s">
        <v>1985</v>
      </c>
      <c r="X329" t="s">
        <v>7722</v>
      </c>
      <c r="Y329" s="19" t="str">
        <f t="shared" si="5"/>
        <v>3</v>
      </c>
      <c r="Z329" s="19" t="str">
        <f>IF(T329="","",IF(AND(T329&lt;&gt;'Tabelas auxiliares'!$B$241,T329&lt;&gt;'Tabelas auxiliares'!$B$242),"FOLHA DE PESSOAL",IF(Y329='Tabelas auxiliares'!$A$242,"CUSTEIO",IF(Y329='Tabelas auxiliares'!$A$241,"INVESTIMENTO","ERRO - VERIFICAR"))))</f>
        <v>CUSTEIO</v>
      </c>
      <c r="AA329" s="12">
        <v>36363.64</v>
      </c>
      <c r="AE329" s="12">
        <v>36363.64</v>
      </c>
    </row>
    <row r="330" spans="1:31" x14ac:dyDescent="0.35">
      <c r="A330" t="s">
        <v>614</v>
      </c>
      <c r="B330" s="36" t="s">
        <v>233</v>
      </c>
      <c r="C330" s="36" t="s">
        <v>612</v>
      </c>
      <c r="D330" t="s">
        <v>48</v>
      </c>
      <c r="E330" t="s">
        <v>100</v>
      </c>
      <c r="F330" s="19" t="str">
        <f>IFERROR(VLOOKUP(D330,'Tabelas auxiliares'!$A$3:$B$63,2,FALSE),"")</f>
        <v>PROEC - PRÓ-REITORIA DE EXTENSÃO E CULTURA</v>
      </c>
      <c r="G330" s="19" t="str">
        <f>IFERROR(VLOOKUP($B330,'Tabelas auxiliares'!$A$67:$C$104,2,FALSE),"")</f>
        <v>MATERIAIS DIDÁTICOS E SERVIÇOS - EXTENSÃO</v>
      </c>
      <c r="H330" s="19" t="str">
        <f>IFERROR(VLOOKUP($B330,'Tabelas auxiliares'!$A$67:$C$104,3,FALSE),"")</f>
        <v>SERVICO DE ENCADERNACAO /MATERIAL DE CONSUMO / MATERIAL PARA ATIVIDADES CULTURAIS E DE EXTENSÃO / CORAL</v>
      </c>
      <c r="I330" t="s">
        <v>7723</v>
      </c>
      <c r="J330" t="s">
        <v>7719</v>
      </c>
      <c r="K330" t="s">
        <v>7724</v>
      </c>
      <c r="L330" t="s">
        <v>7721</v>
      </c>
      <c r="M330" t="s">
        <v>1982</v>
      </c>
      <c r="N330" t="s">
        <v>628</v>
      </c>
      <c r="O330" t="s">
        <v>629</v>
      </c>
      <c r="P330" t="s">
        <v>630</v>
      </c>
      <c r="Q330" t="s">
        <v>621</v>
      </c>
      <c r="R330" t="s">
        <v>622</v>
      </c>
      <c r="S330" t="s">
        <v>623</v>
      </c>
      <c r="T330" t="s">
        <v>179</v>
      </c>
      <c r="U330" t="s">
        <v>6947</v>
      </c>
      <c r="V330" t="s">
        <v>1984</v>
      </c>
      <c r="W330" t="s">
        <v>1985</v>
      </c>
      <c r="X330" t="s">
        <v>7725</v>
      </c>
      <c r="Y330" s="19" t="str">
        <f t="shared" si="5"/>
        <v>3</v>
      </c>
      <c r="Z330" s="19" t="str">
        <f>IF(T330="","",IF(AND(T330&lt;&gt;'Tabelas auxiliares'!$B$241,T330&lt;&gt;'Tabelas auxiliares'!$B$242),"FOLHA DE PESSOAL",IF(Y330='Tabelas auxiliares'!$A$242,"CUSTEIO",IF(Y330='Tabelas auxiliares'!$A$241,"INVESTIMENTO","ERRO - VERIFICAR"))))</f>
        <v>CUSTEIO</v>
      </c>
      <c r="AA330" s="12">
        <v>0.02</v>
      </c>
      <c r="AC330" s="12">
        <v>0.02</v>
      </c>
    </row>
    <row r="331" spans="1:31" x14ac:dyDescent="0.35">
      <c r="A331" t="s">
        <v>614</v>
      </c>
      <c r="B331" s="36" t="s">
        <v>234</v>
      </c>
      <c r="C331" s="36" t="s">
        <v>615</v>
      </c>
      <c r="D331" t="s">
        <v>50</v>
      </c>
      <c r="E331" t="s">
        <v>100</v>
      </c>
      <c r="F331" s="19" t="str">
        <f>IFERROR(VLOOKUP(D331,'Tabelas auxiliares'!$A$3:$B$63,2,FALSE),"")</f>
        <v>EDITORA DA UFABC</v>
      </c>
      <c r="G331" s="19" t="str">
        <f>IFERROR(VLOOKUP($B331,'Tabelas auxiliares'!$A$67:$C$104,2,FALSE),"")</f>
        <v>MATERIAIS DIDÁTICOS E SERVIÇOS - EDITORA</v>
      </c>
      <c r="H331" s="19" t="str">
        <f>IFERROR(VLOOKUP($B331,'Tabelas auxiliares'!$A$67:$C$104,3,FALSE),"")</f>
        <v>LOCAÇÃO DE ESPAÇO EM ESTANDE COLETIVO/MATERIAL DE CONSUMO/MATERIAL PARA ATIVIDADES DA EDITORA/ REGISTRO ISBN/SERVICO DE ENCADERNACAO</v>
      </c>
      <c r="I331" t="s">
        <v>7726</v>
      </c>
      <c r="J331" t="s">
        <v>7727</v>
      </c>
      <c r="K331" t="s">
        <v>7728</v>
      </c>
      <c r="L331" t="s">
        <v>4558</v>
      </c>
      <c r="M331" t="s">
        <v>4559</v>
      </c>
      <c r="N331" t="s">
        <v>628</v>
      </c>
      <c r="O331" t="s">
        <v>629</v>
      </c>
      <c r="P331" t="s">
        <v>5349</v>
      </c>
      <c r="Q331" t="s">
        <v>621</v>
      </c>
      <c r="R331" t="s">
        <v>622</v>
      </c>
      <c r="S331" t="s">
        <v>623</v>
      </c>
      <c r="T331" t="s">
        <v>145</v>
      </c>
      <c r="U331" t="s">
        <v>6702</v>
      </c>
      <c r="V331" t="s">
        <v>2576</v>
      </c>
      <c r="W331" t="s">
        <v>2577</v>
      </c>
      <c r="X331" t="s">
        <v>7729</v>
      </c>
      <c r="Y331" s="19" t="str">
        <f t="shared" si="5"/>
        <v>3</v>
      </c>
      <c r="Z331" s="19" t="str">
        <f>IF(T331="","",IF(AND(T331&lt;&gt;'Tabelas auxiliares'!$B$241,T331&lt;&gt;'Tabelas auxiliares'!$B$242),"FOLHA DE PESSOAL",IF(Y331='Tabelas auxiliares'!$A$242,"CUSTEIO",IF(Y331='Tabelas auxiliares'!$A$241,"INVESTIMENTO","ERRO - VERIFICAR"))))</f>
        <v>CUSTEIO</v>
      </c>
      <c r="AA331" s="12">
        <v>485.4</v>
      </c>
    </row>
    <row r="332" spans="1:31" x14ac:dyDescent="0.35">
      <c r="A332" t="s">
        <v>614</v>
      </c>
      <c r="B332" s="36" t="s">
        <v>234</v>
      </c>
      <c r="C332" s="36" t="s">
        <v>615</v>
      </c>
      <c r="D332" t="s">
        <v>50</v>
      </c>
      <c r="E332" t="s">
        <v>100</v>
      </c>
      <c r="F332" s="19" t="str">
        <f>IFERROR(VLOOKUP(D332,'Tabelas auxiliares'!$A$3:$B$63,2,FALSE),"")</f>
        <v>EDITORA DA UFABC</v>
      </c>
      <c r="G332" s="19" t="str">
        <f>IFERROR(VLOOKUP($B332,'Tabelas auxiliares'!$A$67:$C$104,2,FALSE),"")</f>
        <v>MATERIAIS DIDÁTICOS E SERVIÇOS - EDITORA</v>
      </c>
      <c r="H332" s="19" t="str">
        <f>IFERROR(VLOOKUP($B332,'Tabelas auxiliares'!$A$67:$C$104,3,FALSE),"")</f>
        <v>LOCAÇÃO DE ESPAÇO EM ESTANDE COLETIVO/MATERIAL DE CONSUMO/MATERIAL PARA ATIVIDADES DA EDITORA/ REGISTRO ISBN/SERVICO DE ENCADERNACAO</v>
      </c>
      <c r="I332" t="s">
        <v>7730</v>
      </c>
      <c r="J332" t="s">
        <v>7731</v>
      </c>
      <c r="K332" t="s">
        <v>7732</v>
      </c>
      <c r="L332" t="s">
        <v>7733</v>
      </c>
      <c r="M332" t="s">
        <v>4559</v>
      </c>
      <c r="N332" t="s">
        <v>628</v>
      </c>
      <c r="O332" t="s">
        <v>629</v>
      </c>
      <c r="P332" t="s">
        <v>630</v>
      </c>
      <c r="Q332" t="s">
        <v>621</v>
      </c>
      <c r="R332" t="s">
        <v>622</v>
      </c>
      <c r="S332" t="s">
        <v>623</v>
      </c>
      <c r="T332" t="s">
        <v>145</v>
      </c>
      <c r="U332" t="s">
        <v>645</v>
      </c>
      <c r="V332" t="s">
        <v>1984</v>
      </c>
      <c r="W332" t="s">
        <v>1985</v>
      </c>
      <c r="X332" t="s">
        <v>7734</v>
      </c>
      <c r="Y332" s="19" t="str">
        <f t="shared" si="5"/>
        <v>3</v>
      </c>
      <c r="Z332" s="19" t="str">
        <f>IF(T332="","",IF(AND(T332&lt;&gt;'Tabelas auxiliares'!$B$241,T332&lt;&gt;'Tabelas auxiliares'!$B$242),"FOLHA DE PESSOAL",IF(Y332='Tabelas auxiliares'!$A$242,"CUSTEIO",IF(Y332='Tabelas auxiliares'!$A$241,"INVESTIMENTO","ERRO - VERIFICAR"))))</f>
        <v>CUSTEIO</v>
      </c>
      <c r="AA332" s="12">
        <v>80</v>
      </c>
      <c r="AC332" s="12">
        <v>80</v>
      </c>
    </row>
    <row r="333" spans="1:31" x14ac:dyDescent="0.35">
      <c r="A333" t="s">
        <v>614</v>
      </c>
      <c r="B333" s="36" t="s">
        <v>234</v>
      </c>
      <c r="C333" s="36" t="s">
        <v>615</v>
      </c>
      <c r="D333" t="s">
        <v>52</v>
      </c>
      <c r="E333" t="s">
        <v>100</v>
      </c>
      <c r="F333" s="19" t="str">
        <f>IFERROR(VLOOKUP(D333,'Tabelas auxiliares'!$A$3:$B$63,2,FALSE),"")</f>
        <v>PROEC - REALIZAÇÃO DE EVENTOS * D.U.C</v>
      </c>
      <c r="G333" s="19" t="str">
        <f>IFERROR(VLOOKUP($B333,'Tabelas auxiliares'!$A$67:$C$104,2,FALSE),"")</f>
        <v>MATERIAIS DIDÁTICOS E SERVIÇOS - EDITORA</v>
      </c>
      <c r="H333" s="19" t="str">
        <f>IFERROR(VLOOKUP($B333,'Tabelas auxiliares'!$A$67:$C$104,3,FALSE),"")</f>
        <v>LOCAÇÃO DE ESPAÇO EM ESTANDE COLETIVO/MATERIAL DE CONSUMO/MATERIAL PARA ATIVIDADES DA EDITORA/ REGISTRO ISBN/SERVICO DE ENCADERNACAO</v>
      </c>
      <c r="I333" t="s">
        <v>7735</v>
      </c>
      <c r="J333" t="s">
        <v>7398</v>
      </c>
      <c r="K333" t="s">
        <v>7736</v>
      </c>
      <c r="L333" t="s">
        <v>7737</v>
      </c>
      <c r="M333" t="s">
        <v>7738</v>
      </c>
      <c r="N333" t="s">
        <v>628</v>
      </c>
      <c r="O333" t="s">
        <v>629</v>
      </c>
      <c r="P333" t="s">
        <v>630</v>
      </c>
      <c r="Q333" t="s">
        <v>621</v>
      </c>
      <c r="R333" t="s">
        <v>622</v>
      </c>
      <c r="S333" t="s">
        <v>623</v>
      </c>
      <c r="T333" t="s">
        <v>145</v>
      </c>
      <c r="U333" t="s">
        <v>645</v>
      </c>
      <c r="V333" t="s">
        <v>7405</v>
      </c>
      <c r="W333" t="s">
        <v>7406</v>
      </c>
      <c r="X333" t="s">
        <v>7739</v>
      </c>
      <c r="Y333" s="19" t="str">
        <f t="shared" si="5"/>
        <v>3</v>
      </c>
      <c r="Z333" s="19" t="str">
        <f>IF(T333="","",IF(AND(T333&lt;&gt;'Tabelas auxiliares'!$B$241,T333&lt;&gt;'Tabelas auxiliares'!$B$242),"FOLHA DE PESSOAL",IF(Y333='Tabelas auxiliares'!$A$242,"CUSTEIO",IF(Y333='Tabelas auxiliares'!$A$241,"INVESTIMENTO","ERRO - VERIFICAR"))))</f>
        <v>CUSTEIO</v>
      </c>
      <c r="AA333" s="12">
        <v>506.97</v>
      </c>
      <c r="AC333" s="12">
        <v>506.97</v>
      </c>
    </row>
    <row r="334" spans="1:31" x14ac:dyDescent="0.35">
      <c r="A334" t="s">
        <v>614</v>
      </c>
      <c r="B334" s="36" t="s">
        <v>235</v>
      </c>
      <c r="C334" s="36" t="s">
        <v>615</v>
      </c>
      <c r="D334" t="s">
        <v>28</v>
      </c>
      <c r="E334" t="s">
        <v>100</v>
      </c>
      <c r="F334" s="19" t="str">
        <f>IFERROR(VLOOKUP(D334,'Tabelas auxiliares'!$A$3:$B$63,2,FALSE),"")</f>
        <v>PU - PREFEITURA UNIVERSITÁRIA</v>
      </c>
      <c r="G334" s="19" t="str">
        <f>IFERROR(VLOOKUP($B334,'Tabelas auxiliares'!$A$67:$C$104,2,FALSE),"")</f>
        <v>MATERIAIS DE CONSUMO NÃO ACADÊMICOS</v>
      </c>
      <c r="H334" s="19" t="str">
        <f>IFERROR(VLOOKUP($B334,'Tabelas auxiliares'!$A$67:$C$104,3,FALSE),"")</f>
        <v>ALMOXARIFADO VIRTUAL/ CARIMBOS/ INSUMOS IMPRESSORA PLOTTER E IMPRESSORA 3D/MATERIAL DE SAÚDE (Ex. PROAP, DSQV, EPI) / MATERIAL DE EXPEDIENTE /MATERIAL ESPORTIVO /TINTAS</v>
      </c>
      <c r="I334" t="s">
        <v>7075</v>
      </c>
      <c r="J334" t="s">
        <v>4614</v>
      </c>
      <c r="K334" t="s">
        <v>7740</v>
      </c>
      <c r="L334" t="s">
        <v>4616</v>
      </c>
      <c r="M334" t="s">
        <v>4617</v>
      </c>
      <c r="N334" t="s">
        <v>628</v>
      </c>
      <c r="O334" t="s">
        <v>629</v>
      </c>
      <c r="P334" t="s">
        <v>630</v>
      </c>
      <c r="Q334" t="s">
        <v>621</v>
      </c>
      <c r="R334" t="s">
        <v>622</v>
      </c>
      <c r="S334" t="s">
        <v>623</v>
      </c>
      <c r="T334" t="s">
        <v>145</v>
      </c>
      <c r="U334" t="s">
        <v>645</v>
      </c>
      <c r="V334" t="s">
        <v>1902</v>
      </c>
      <c r="W334" t="s">
        <v>1903</v>
      </c>
      <c r="X334" t="s">
        <v>7741</v>
      </c>
      <c r="Y334" s="19" t="str">
        <f t="shared" si="5"/>
        <v>3</v>
      </c>
      <c r="Z334" s="19" t="str">
        <f>IF(T334="","",IF(AND(T334&lt;&gt;'Tabelas auxiliares'!$B$241,T334&lt;&gt;'Tabelas auxiliares'!$B$242),"FOLHA DE PESSOAL",IF(Y334='Tabelas auxiliares'!$A$242,"CUSTEIO",IF(Y334='Tabelas auxiliares'!$A$241,"INVESTIMENTO","ERRO - VERIFICAR"))))</f>
        <v>CUSTEIO</v>
      </c>
      <c r="AA334" s="12">
        <v>10563.18</v>
      </c>
      <c r="AE334" s="12">
        <v>10563.18</v>
      </c>
    </row>
    <row r="335" spans="1:31" x14ac:dyDescent="0.35">
      <c r="A335" t="s">
        <v>614</v>
      </c>
      <c r="B335" s="36" t="s">
        <v>235</v>
      </c>
      <c r="C335" s="36" t="s">
        <v>615</v>
      </c>
      <c r="D335" t="s">
        <v>28</v>
      </c>
      <c r="E335" t="s">
        <v>100</v>
      </c>
      <c r="F335" s="19" t="str">
        <f>IFERROR(VLOOKUP(D335,'Tabelas auxiliares'!$A$3:$B$63,2,FALSE),"")</f>
        <v>PU - PREFEITURA UNIVERSITÁRIA</v>
      </c>
      <c r="G335" s="19" t="str">
        <f>IFERROR(VLOOKUP($B335,'Tabelas auxiliares'!$A$67:$C$104,2,FALSE),"")</f>
        <v>MATERIAIS DE CONSUMO NÃO ACADÊMICOS</v>
      </c>
      <c r="H335" s="19" t="str">
        <f>IFERROR(VLOOKUP($B335,'Tabelas auxiliares'!$A$67:$C$104,3,FALSE),"")</f>
        <v>ALMOXARIFADO VIRTUAL/ CARIMBOS/ INSUMOS IMPRESSORA PLOTTER E IMPRESSORA 3D/MATERIAL DE SAÚDE (Ex. PROAP, DSQV, EPI) / MATERIAL DE EXPEDIENTE /MATERIAL ESPORTIVO /TINTAS</v>
      </c>
      <c r="I335" t="s">
        <v>7292</v>
      </c>
      <c r="J335" t="s">
        <v>7742</v>
      </c>
      <c r="K335" t="s">
        <v>7743</v>
      </c>
      <c r="L335" t="s">
        <v>7744</v>
      </c>
      <c r="M335" t="s">
        <v>7745</v>
      </c>
      <c r="N335" t="s">
        <v>628</v>
      </c>
      <c r="O335" t="s">
        <v>629</v>
      </c>
      <c r="P335" t="s">
        <v>630</v>
      </c>
      <c r="Q335" t="s">
        <v>621</v>
      </c>
      <c r="R335" t="s">
        <v>622</v>
      </c>
      <c r="S335" t="s">
        <v>623</v>
      </c>
      <c r="T335" t="s">
        <v>145</v>
      </c>
      <c r="U335" t="s">
        <v>645</v>
      </c>
      <c r="V335" t="s">
        <v>2139</v>
      </c>
      <c r="W335" t="s">
        <v>2140</v>
      </c>
      <c r="X335" t="s">
        <v>7746</v>
      </c>
      <c r="Y335" s="19" t="str">
        <f t="shared" si="5"/>
        <v>3</v>
      </c>
      <c r="Z335" s="19" t="str">
        <f>IF(T335="","",IF(AND(T335&lt;&gt;'Tabelas auxiliares'!$B$241,T335&lt;&gt;'Tabelas auxiliares'!$B$242),"FOLHA DE PESSOAL",IF(Y335='Tabelas auxiliares'!$A$242,"CUSTEIO",IF(Y335='Tabelas auxiliares'!$A$241,"INVESTIMENTO","ERRO - VERIFICAR"))))</f>
        <v>CUSTEIO</v>
      </c>
      <c r="AA335" s="12">
        <v>4763.2</v>
      </c>
      <c r="AC335" s="12">
        <v>4763.2</v>
      </c>
    </row>
    <row r="336" spans="1:31" x14ac:dyDescent="0.35">
      <c r="A336" t="s">
        <v>614</v>
      </c>
      <c r="B336" s="36" t="s">
        <v>235</v>
      </c>
      <c r="C336" s="36" t="s">
        <v>615</v>
      </c>
      <c r="D336" t="s">
        <v>28</v>
      </c>
      <c r="E336" t="s">
        <v>100</v>
      </c>
      <c r="F336" s="19" t="str">
        <f>IFERROR(VLOOKUP(D336,'Tabelas auxiliares'!$A$3:$B$63,2,FALSE),"")</f>
        <v>PU - PREFEITURA UNIVERSITÁRIA</v>
      </c>
      <c r="G336" s="19" t="str">
        <f>IFERROR(VLOOKUP($B336,'Tabelas auxiliares'!$A$67:$C$104,2,FALSE),"")</f>
        <v>MATERIAIS DE CONSUMO NÃO ACADÊMICOS</v>
      </c>
      <c r="H336" s="19" t="str">
        <f>IFERROR(VLOOKUP($B336,'Tabelas auxiliares'!$A$67:$C$104,3,FALSE),"")</f>
        <v>ALMOXARIFADO VIRTUAL/ CARIMBOS/ INSUMOS IMPRESSORA PLOTTER E IMPRESSORA 3D/MATERIAL DE SAÚDE (Ex. PROAP, DSQV, EPI) / MATERIAL DE EXPEDIENTE /MATERIAL ESPORTIVO /TINTAS</v>
      </c>
      <c r="I336" t="s">
        <v>7747</v>
      </c>
      <c r="J336" t="s">
        <v>7742</v>
      </c>
      <c r="K336" t="s">
        <v>7748</v>
      </c>
      <c r="L336" t="s">
        <v>7744</v>
      </c>
      <c r="M336" t="s">
        <v>7749</v>
      </c>
      <c r="N336" t="s">
        <v>628</v>
      </c>
      <c r="O336" t="s">
        <v>629</v>
      </c>
      <c r="P336" t="s">
        <v>630</v>
      </c>
      <c r="Q336" t="s">
        <v>621</v>
      </c>
      <c r="R336" t="s">
        <v>622</v>
      </c>
      <c r="S336" t="s">
        <v>623</v>
      </c>
      <c r="T336" t="s">
        <v>145</v>
      </c>
      <c r="U336" t="s">
        <v>645</v>
      </c>
      <c r="V336" t="s">
        <v>2139</v>
      </c>
      <c r="W336" t="s">
        <v>2140</v>
      </c>
      <c r="X336" t="s">
        <v>7750</v>
      </c>
      <c r="Y336" s="19" t="str">
        <f t="shared" si="5"/>
        <v>3</v>
      </c>
      <c r="Z336" s="19" t="str">
        <f>IF(T336="","",IF(AND(T336&lt;&gt;'Tabelas auxiliares'!$B$241,T336&lt;&gt;'Tabelas auxiliares'!$B$242),"FOLHA DE PESSOAL",IF(Y336='Tabelas auxiliares'!$A$242,"CUSTEIO",IF(Y336='Tabelas auxiliares'!$A$241,"INVESTIMENTO","ERRO - VERIFICAR"))))</f>
        <v>CUSTEIO</v>
      </c>
      <c r="AA336" s="12">
        <v>28500</v>
      </c>
      <c r="AC336" s="12">
        <v>28500</v>
      </c>
    </row>
    <row r="337" spans="1:33" x14ac:dyDescent="0.35">
      <c r="A337" t="s">
        <v>614</v>
      </c>
      <c r="B337" s="36" t="s">
        <v>235</v>
      </c>
      <c r="C337" s="36" t="s">
        <v>615</v>
      </c>
      <c r="D337" t="s">
        <v>28</v>
      </c>
      <c r="E337" t="s">
        <v>100</v>
      </c>
      <c r="F337" s="19" t="str">
        <f>IFERROR(VLOOKUP(D337,'Tabelas auxiliares'!$A$3:$B$63,2,FALSE),"")</f>
        <v>PU - PREFEITURA UNIVERSITÁRIA</v>
      </c>
      <c r="G337" s="19" t="str">
        <f>IFERROR(VLOOKUP($B337,'Tabelas auxiliares'!$A$67:$C$104,2,FALSE),"")</f>
        <v>MATERIAIS DE CONSUMO NÃO ACADÊMICOS</v>
      </c>
      <c r="H337" s="19" t="str">
        <f>IFERROR(VLOOKUP($B337,'Tabelas auxiliares'!$A$67:$C$104,3,FALSE),"")</f>
        <v>ALMOXARIFADO VIRTUAL/ CARIMBOS/ INSUMOS IMPRESSORA PLOTTER E IMPRESSORA 3D/MATERIAL DE SAÚDE (Ex. PROAP, DSQV, EPI) / MATERIAL DE EXPEDIENTE /MATERIAL ESPORTIVO /TINTAS</v>
      </c>
      <c r="I337" t="s">
        <v>6635</v>
      </c>
      <c r="J337" t="s">
        <v>4620</v>
      </c>
      <c r="K337" t="s">
        <v>7751</v>
      </c>
      <c r="L337" t="s">
        <v>4622</v>
      </c>
      <c r="M337" t="s">
        <v>4631</v>
      </c>
      <c r="N337" t="s">
        <v>628</v>
      </c>
      <c r="O337" t="s">
        <v>629</v>
      </c>
      <c r="P337" t="s">
        <v>630</v>
      </c>
      <c r="Q337" t="s">
        <v>621</v>
      </c>
      <c r="R337" t="s">
        <v>622</v>
      </c>
      <c r="S337" t="s">
        <v>623</v>
      </c>
      <c r="T337" t="s">
        <v>145</v>
      </c>
      <c r="U337" t="s">
        <v>645</v>
      </c>
      <c r="V337" t="s">
        <v>1902</v>
      </c>
      <c r="W337" t="s">
        <v>1903</v>
      </c>
      <c r="X337" t="s">
        <v>7752</v>
      </c>
      <c r="Y337" s="19" t="str">
        <f t="shared" si="5"/>
        <v>3</v>
      </c>
      <c r="Z337" s="19" t="str">
        <f>IF(T337="","",IF(AND(T337&lt;&gt;'Tabelas auxiliares'!$B$241,T337&lt;&gt;'Tabelas auxiliares'!$B$242),"FOLHA DE PESSOAL",IF(Y337='Tabelas auxiliares'!$A$242,"CUSTEIO",IF(Y337='Tabelas auxiliares'!$A$241,"INVESTIMENTO","ERRO - VERIFICAR"))))</f>
        <v>CUSTEIO</v>
      </c>
      <c r="AA337" s="12">
        <v>1650</v>
      </c>
      <c r="AE337" s="12">
        <v>1650</v>
      </c>
    </row>
    <row r="338" spans="1:33" x14ac:dyDescent="0.35">
      <c r="A338" t="s">
        <v>614</v>
      </c>
      <c r="B338" s="36" t="s">
        <v>235</v>
      </c>
      <c r="C338" s="36" t="s">
        <v>615</v>
      </c>
      <c r="D338" t="s">
        <v>28</v>
      </c>
      <c r="E338" t="s">
        <v>100</v>
      </c>
      <c r="F338" s="19" t="str">
        <f>IFERROR(VLOOKUP(D338,'Tabelas auxiliares'!$A$3:$B$63,2,FALSE),"")</f>
        <v>PU - PREFEITURA UNIVERSITÁRIA</v>
      </c>
      <c r="G338" s="19" t="str">
        <f>IFERROR(VLOOKUP($B338,'Tabelas auxiliares'!$A$67:$C$104,2,FALSE),"")</f>
        <v>MATERIAIS DE CONSUMO NÃO ACADÊMICOS</v>
      </c>
      <c r="H338" s="19" t="str">
        <f>IFERROR(VLOOKUP($B338,'Tabelas auxiliares'!$A$67:$C$104,3,FALSE),"")</f>
        <v>ALMOXARIFADO VIRTUAL/ CARIMBOS/ INSUMOS IMPRESSORA PLOTTER E IMPRESSORA 3D/MATERIAL DE SAÚDE (Ex. PROAP, DSQV, EPI) / MATERIAL DE EXPEDIENTE /MATERIAL ESPORTIVO /TINTAS</v>
      </c>
      <c r="I338" t="s">
        <v>6635</v>
      </c>
      <c r="J338" t="s">
        <v>4620</v>
      </c>
      <c r="K338" t="s">
        <v>7753</v>
      </c>
      <c r="L338" t="s">
        <v>4622</v>
      </c>
      <c r="M338" t="s">
        <v>4623</v>
      </c>
      <c r="N338" t="s">
        <v>628</v>
      </c>
      <c r="O338" t="s">
        <v>629</v>
      </c>
      <c r="P338" t="s">
        <v>630</v>
      </c>
      <c r="Q338" t="s">
        <v>621</v>
      </c>
      <c r="R338" t="s">
        <v>622</v>
      </c>
      <c r="S338" t="s">
        <v>623</v>
      </c>
      <c r="T338" t="s">
        <v>145</v>
      </c>
      <c r="U338" t="s">
        <v>645</v>
      </c>
      <c r="V338" t="s">
        <v>1902</v>
      </c>
      <c r="W338" t="s">
        <v>1903</v>
      </c>
      <c r="X338" t="s">
        <v>7754</v>
      </c>
      <c r="Y338" s="19" t="str">
        <f t="shared" si="5"/>
        <v>3</v>
      </c>
      <c r="Z338" s="19" t="str">
        <f>IF(T338="","",IF(AND(T338&lt;&gt;'Tabelas auxiliares'!$B$241,T338&lt;&gt;'Tabelas auxiliares'!$B$242),"FOLHA DE PESSOAL",IF(Y338='Tabelas auxiliares'!$A$242,"CUSTEIO",IF(Y338='Tabelas auxiliares'!$A$241,"INVESTIMENTO","ERRO - VERIFICAR"))))</f>
        <v>CUSTEIO</v>
      </c>
      <c r="AA338" s="12">
        <v>19046</v>
      </c>
      <c r="AE338" s="12">
        <v>19046</v>
      </c>
    </row>
    <row r="339" spans="1:33" x14ac:dyDescent="0.35">
      <c r="A339" t="s">
        <v>614</v>
      </c>
      <c r="B339" s="36" t="s">
        <v>235</v>
      </c>
      <c r="C339" s="36" t="s">
        <v>615</v>
      </c>
      <c r="D339" t="s">
        <v>28</v>
      </c>
      <c r="E339" t="s">
        <v>100</v>
      </c>
      <c r="F339" s="19" t="str">
        <f>IFERROR(VLOOKUP(D339,'Tabelas auxiliares'!$A$3:$B$63,2,FALSE),"")</f>
        <v>PU - PREFEITURA UNIVERSITÁRIA</v>
      </c>
      <c r="G339" s="19" t="str">
        <f>IFERROR(VLOOKUP($B339,'Tabelas auxiliares'!$A$67:$C$104,2,FALSE),"")</f>
        <v>MATERIAIS DE CONSUMO NÃO ACADÊMICOS</v>
      </c>
      <c r="H339" s="19" t="str">
        <f>IFERROR(VLOOKUP($B339,'Tabelas auxiliares'!$A$67:$C$104,3,FALSE),"")</f>
        <v>ALMOXARIFADO VIRTUAL/ CARIMBOS/ INSUMOS IMPRESSORA PLOTTER E IMPRESSORA 3D/MATERIAL DE SAÚDE (Ex. PROAP, DSQV, EPI) / MATERIAL DE EXPEDIENTE /MATERIAL ESPORTIVO /TINTAS</v>
      </c>
      <c r="I339" t="s">
        <v>6635</v>
      </c>
      <c r="J339" t="s">
        <v>7755</v>
      </c>
      <c r="K339" t="s">
        <v>7756</v>
      </c>
      <c r="L339" t="s">
        <v>7757</v>
      </c>
      <c r="M339" t="s">
        <v>7758</v>
      </c>
      <c r="N339" t="s">
        <v>628</v>
      </c>
      <c r="O339" t="s">
        <v>629</v>
      </c>
      <c r="P339" t="s">
        <v>630</v>
      </c>
      <c r="Q339" t="s">
        <v>621</v>
      </c>
      <c r="R339" t="s">
        <v>622</v>
      </c>
      <c r="S339" t="s">
        <v>623</v>
      </c>
      <c r="T339" t="s">
        <v>145</v>
      </c>
      <c r="U339" t="s">
        <v>645</v>
      </c>
      <c r="V339" t="s">
        <v>1967</v>
      </c>
      <c r="W339" t="s">
        <v>1968</v>
      </c>
      <c r="X339" t="s">
        <v>7759</v>
      </c>
      <c r="Y339" s="19" t="str">
        <f t="shared" si="5"/>
        <v>3</v>
      </c>
      <c r="Z339" s="19" t="str">
        <f>IF(T339="","",IF(AND(T339&lt;&gt;'Tabelas auxiliares'!$B$241,T339&lt;&gt;'Tabelas auxiliares'!$B$242),"FOLHA DE PESSOAL",IF(Y339='Tabelas auxiliares'!$A$242,"CUSTEIO",IF(Y339='Tabelas auxiliares'!$A$241,"INVESTIMENTO","ERRO - VERIFICAR"))))</f>
        <v>CUSTEIO</v>
      </c>
      <c r="AA339" s="12">
        <v>10320</v>
      </c>
      <c r="AE339" s="12">
        <v>10320</v>
      </c>
    </row>
    <row r="340" spans="1:33" x14ac:dyDescent="0.35">
      <c r="A340" t="s">
        <v>614</v>
      </c>
      <c r="B340" s="36" t="s">
        <v>235</v>
      </c>
      <c r="C340" s="36" t="s">
        <v>615</v>
      </c>
      <c r="D340" t="s">
        <v>60</v>
      </c>
      <c r="E340" t="s">
        <v>100</v>
      </c>
      <c r="F340" s="19" t="str">
        <f>IFERROR(VLOOKUP(D340,'Tabelas auxiliares'!$A$3:$B$63,2,FALSE),"")</f>
        <v>PROAP - PRÓ-REITORIA DE POLÍTICAS AFIRMATIVAS</v>
      </c>
      <c r="G340" s="19" t="str">
        <f>IFERROR(VLOOKUP($B340,'Tabelas auxiliares'!$A$67:$C$104,2,FALSE),"")</f>
        <v>MATERIAIS DE CONSUMO NÃO ACADÊMICOS</v>
      </c>
      <c r="H340" s="19" t="str">
        <f>IFERROR(VLOOKUP($B340,'Tabelas auxiliares'!$A$67:$C$104,3,FALSE),"")</f>
        <v>ALMOXARIFADO VIRTUAL/ CARIMBOS/ INSUMOS IMPRESSORA PLOTTER E IMPRESSORA 3D/MATERIAL DE SAÚDE (Ex. PROAP, DSQV, EPI) / MATERIAL DE EXPEDIENTE /MATERIAL ESPORTIVO /TINTAS</v>
      </c>
      <c r="I340" t="s">
        <v>7760</v>
      </c>
      <c r="J340" t="s">
        <v>4642</v>
      </c>
      <c r="K340" t="s">
        <v>7761</v>
      </c>
      <c r="L340" t="s">
        <v>7762</v>
      </c>
      <c r="M340" t="s">
        <v>4645</v>
      </c>
      <c r="N340" t="s">
        <v>628</v>
      </c>
      <c r="O340" t="s">
        <v>629</v>
      </c>
      <c r="P340" t="s">
        <v>630</v>
      </c>
      <c r="Q340" t="s">
        <v>621</v>
      </c>
      <c r="R340" t="s">
        <v>622</v>
      </c>
      <c r="S340" t="s">
        <v>623</v>
      </c>
      <c r="T340" t="s">
        <v>145</v>
      </c>
      <c r="U340" t="s">
        <v>645</v>
      </c>
      <c r="V340" t="s">
        <v>4611</v>
      </c>
      <c r="W340" t="s">
        <v>4612</v>
      </c>
      <c r="X340" t="s">
        <v>7763</v>
      </c>
      <c r="Y340" s="19" t="str">
        <f t="shared" si="5"/>
        <v>3</v>
      </c>
      <c r="Z340" s="19" t="str">
        <f>IF(T340="","",IF(AND(T340&lt;&gt;'Tabelas auxiliares'!$B$241,T340&lt;&gt;'Tabelas auxiliares'!$B$242),"FOLHA DE PESSOAL",IF(Y340='Tabelas auxiliares'!$A$242,"CUSTEIO",IF(Y340='Tabelas auxiliares'!$A$241,"INVESTIMENTO","ERRO - VERIFICAR"))))</f>
        <v>CUSTEIO</v>
      </c>
      <c r="AA340" s="12">
        <v>9319.2000000000007</v>
      </c>
      <c r="AE340" s="12">
        <v>9319.2000000000007</v>
      </c>
    </row>
    <row r="341" spans="1:33" x14ac:dyDescent="0.35">
      <c r="A341" t="s">
        <v>614</v>
      </c>
      <c r="B341" s="36" t="s">
        <v>235</v>
      </c>
      <c r="C341" s="36" t="s">
        <v>615</v>
      </c>
      <c r="D341" t="s">
        <v>81</v>
      </c>
      <c r="E341" t="s">
        <v>100</v>
      </c>
      <c r="F341" s="19" t="str">
        <f>IFERROR(VLOOKUP(D341,'Tabelas auxiliares'!$A$3:$B$63,2,FALSE),"")</f>
        <v>SUGEPE - SUPERINTENDÊNCIA DE GESTÃO DE PESSOAS</v>
      </c>
      <c r="G341" s="19" t="str">
        <f>IFERROR(VLOOKUP($B341,'Tabelas auxiliares'!$A$67:$C$104,2,FALSE),"")</f>
        <v>MATERIAIS DE CONSUMO NÃO ACADÊMICOS</v>
      </c>
      <c r="H341" s="19" t="str">
        <f>IFERROR(VLOOKUP($B341,'Tabelas auxiliares'!$A$67:$C$104,3,FALSE),"")</f>
        <v>ALMOXARIFADO VIRTUAL/ CARIMBOS/ INSUMOS IMPRESSORA PLOTTER E IMPRESSORA 3D/MATERIAL DE SAÚDE (Ex. PROAP, DSQV, EPI) / MATERIAL DE EXPEDIENTE /MATERIAL ESPORTIVO /TINTAS</v>
      </c>
      <c r="I341" t="s">
        <v>7764</v>
      </c>
      <c r="J341" t="s">
        <v>7765</v>
      </c>
      <c r="K341" t="s">
        <v>7766</v>
      </c>
      <c r="L341" t="s">
        <v>7767</v>
      </c>
      <c r="M341" t="s">
        <v>7768</v>
      </c>
      <c r="N341" t="s">
        <v>628</v>
      </c>
      <c r="O341" t="s">
        <v>629</v>
      </c>
      <c r="P341" t="s">
        <v>5349</v>
      </c>
      <c r="Q341" t="s">
        <v>621</v>
      </c>
      <c r="R341" t="s">
        <v>622</v>
      </c>
      <c r="S341" t="s">
        <v>623</v>
      </c>
      <c r="T341" t="s">
        <v>145</v>
      </c>
      <c r="U341" t="s">
        <v>6702</v>
      </c>
      <c r="V341" t="s">
        <v>4611</v>
      </c>
      <c r="W341" t="s">
        <v>4612</v>
      </c>
      <c r="X341" t="s">
        <v>7769</v>
      </c>
      <c r="Y341" s="19" t="str">
        <f t="shared" si="5"/>
        <v>3</v>
      </c>
      <c r="Z341" s="19" t="str">
        <f>IF(T341="","",IF(AND(T341&lt;&gt;'Tabelas auxiliares'!$B$241,T341&lt;&gt;'Tabelas auxiliares'!$B$242),"FOLHA DE PESSOAL",IF(Y341='Tabelas auxiliares'!$A$242,"CUSTEIO",IF(Y341='Tabelas auxiliares'!$A$241,"INVESTIMENTO","ERRO - VERIFICAR"))))</f>
        <v>CUSTEIO</v>
      </c>
      <c r="AA341" s="12">
        <v>630</v>
      </c>
    </row>
    <row r="342" spans="1:33" x14ac:dyDescent="0.35">
      <c r="A342" t="s">
        <v>614</v>
      </c>
      <c r="B342" s="36" t="s">
        <v>235</v>
      </c>
      <c r="C342" s="36" t="s">
        <v>615</v>
      </c>
      <c r="D342" t="s">
        <v>81</v>
      </c>
      <c r="E342" t="s">
        <v>100</v>
      </c>
      <c r="F342" s="19" t="str">
        <f>IFERROR(VLOOKUP(D342,'Tabelas auxiliares'!$A$3:$B$63,2,FALSE),"")</f>
        <v>SUGEPE - SUPERINTENDÊNCIA DE GESTÃO DE PESSOAS</v>
      </c>
      <c r="G342" s="19" t="str">
        <f>IFERROR(VLOOKUP($B342,'Tabelas auxiliares'!$A$67:$C$104,2,FALSE),"")</f>
        <v>MATERIAIS DE CONSUMO NÃO ACADÊMICOS</v>
      </c>
      <c r="H342" s="19" t="str">
        <f>IFERROR(VLOOKUP($B342,'Tabelas auxiliares'!$A$67:$C$104,3,FALSE),"")</f>
        <v>ALMOXARIFADO VIRTUAL/ CARIMBOS/ INSUMOS IMPRESSORA PLOTTER E IMPRESSORA 3D/MATERIAL DE SAÚDE (Ex. PROAP, DSQV, EPI) / MATERIAL DE EXPEDIENTE /MATERIAL ESPORTIVO /TINTAS</v>
      </c>
      <c r="I342" t="s">
        <v>6640</v>
      </c>
      <c r="J342" t="s">
        <v>7770</v>
      </c>
      <c r="K342" t="s">
        <v>7771</v>
      </c>
      <c r="L342" t="s">
        <v>7772</v>
      </c>
      <c r="M342" t="s">
        <v>7773</v>
      </c>
      <c r="N342" t="s">
        <v>628</v>
      </c>
      <c r="O342" t="s">
        <v>629</v>
      </c>
      <c r="P342" t="s">
        <v>5349</v>
      </c>
      <c r="Q342" t="s">
        <v>621</v>
      </c>
      <c r="R342" t="s">
        <v>622</v>
      </c>
      <c r="S342" t="s">
        <v>623</v>
      </c>
      <c r="T342" t="s">
        <v>145</v>
      </c>
      <c r="U342" t="s">
        <v>6702</v>
      </c>
      <c r="V342" t="s">
        <v>4639</v>
      </c>
      <c r="W342" t="s">
        <v>4640</v>
      </c>
      <c r="X342" t="s">
        <v>7774</v>
      </c>
      <c r="Y342" s="19" t="str">
        <f t="shared" si="5"/>
        <v>3</v>
      </c>
      <c r="Z342" s="19" t="str">
        <f>IF(T342="","",IF(AND(T342&lt;&gt;'Tabelas auxiliares'!$B$241,T342&lt;&gt;'Tabelas auxiliares'!$B$242),"FOLHA DE PESSOAL",IF(Y342='Tabelas auxiliares'!$A$242,"CUSTEIO",IF(Y342='Tabelas auxiliares'!$A$241,"INVESTIMENTO","ERRO - VERIFICAR"))))</f>
        <v>CUSTEIO</v>
      </c>
      <c r="AA342" s="12">
        <v>34236.080000000002</v>
      </c>
      <c r="AC342" s="12">
        <v>34236.080000000002</v>
      </c>
    </row>
    <row r="343" spans="1:33" x14ac:dyDescent="0.35">
      <c r="A343" t="s">
        <v>614</v>
      </c>
      <c r="B343" s="36" t="s">
        <v>235</v>
      </c>
      <c r="C343" s="36" t="s">
        <v>615</v>
      </c>
      <c r="D343" t="s">
        <v>81</v>
      </c>
      <c r="E343" t="s">
        <v>100</v>
      </c>
      <c r="F343" s="19" t="str">
        <f>IFERROR(VLOOKUP(D343,'Tabelas auxiliares'!$A$3:$B$63,2,FALSE),"")</f>
        <v>SUGEPE - SUPERINTENDÊNCIA DE GESTÃO DE PESSOAS</v>
      </c>
      <c r="G343" s="19" t="str">
        <f>IFERROR(VLOOKUP($B343,'Tabelas auxiliares'!$A$67:$C$104,2,FALSE),"")</f>
        <v>MATERIAIS DE CONSUMO NÃO ACADÊMICOS</v>
      </c>
      <c r="H343" s="19" t="str">
        <f>IFERROR(VLOOKUP($B343,'Tabelas auxiliares'!$A$67:$C$104,3,FALSE),"")</f>
        <v>ALMOXARIFADO VIRTUAL/ CARIMBOS/ INSUMOS IMPRESSORA PLOTTER E IMPRESSORA 3D/MATERIAL DE SAÚDE (Ex. PROAP, DSQV, EPI) / MATERIAL DE EXPEDIENTE /MATERIAL ESPORTIVO /TINTAS</v>
      </c>
      <c r="I343" t="s">
        <v>7041</v>
      </c>
      <c r="J343" t="s">
        <v>4635</v>
      </c>
      <c r="K343" t="s">
        <v>7775</v>
      </c>
      <c r="L343" t="s">
        <v>7776</v>
      </c>
      <c r="M343" t="s">
        <v>7777</v>
      </c>
      <c r="N343" t="s">
        <v>628</v>
      </c>
      <c r="O343" t="s">
        <v>629</v>
      </c>
      <c r="P343" t="s">
        <v>630</v>
      </c>
      <c r="Q343" t="s">
        <v>621</v>
      </c>
      <c r="R343" t="s">
        <v>622</v>
      </c>
      <c r="S343" t="s">
        <v>6731</v>
      </c>
      <c r="T343" t="s">
        <v>145</v>
      </c>
      <c r="U343" t="s">
        <v>645</v>
      </c>
      <c r="V343" t="s">
        <v>4639</v>
      </c>
      <c r="W343" t="s">
        <v>4640</v>
      </c>
      <c r="X343" t="s">
        <v>7778</v>
      </c>
      <c r="Y343" s="19" t="str">
        <f t="shared" si="5"/>
        <v>3</v>
      </c>
      <c r="Z343" s="19" t="str">
        <f>IF(T343="","",IF(AND(T343&lt;&gt;'Tabelas auxiliares'!$B$241,T343&lt;&gt;'Tabelas auxiliares'!$B$242),"FOLHA DE PESSOAL",IF(Y343='Tabelas auxiliares'!$A$242,"CUSTEIO",IF(Y343='Tabelas auxiliares'!$A$241,"INVESTIMENTO","ERRO - VERIFICAR"))))</f>
        <v>CUSTEIO</v>
      </c>
      <c r="AA343" s="12">
        <v>32370</v>
      </c>
      <c r="AE343" s="12">
        <v>32370</v>
      </c>
    </row>
    <row r="344" spans="1:33" x14ac:dyDescent="0.35">
      <c r="A344" t="s">
        <v>614</v>
      </c>
      <c r="B344" s="36" t="s">
        <v>235</v>
      </c>
      <c r="C344" s="36" t="s">
        <v>615</v>
      </c>
      <c r="D344" t="s">
        <v>81</v>
      </c>
      <c r="E344" t="s">
        <v>100</v>
      </c>
      <c r="F344" s="19" t="str">
        <f>IFERROR(VLOOKUP(D344,'Tabelas auxiliares'!$A$3:$B$63,2,FALSE),"")</f>
        <v>SUGEPE - SUPERINTENDÊNCIA DE GESTÃO DE PESSOAS</v>
      </c>
      <c r="G344" s="19" t="str">
        <f>IFERROR(VLOOKUP($B344,'Tabelas auxiliares'!$A$67:$C$104,2,FALSE),"")</f>
        <v>MATERIAIS DE CONSUMO NÃO ACADÊMICOS</v>
      </c>
      <c r="H344" s="19" t="str">
        <f>IFERROR(VLOOKUP($B344,'Tabelas auxiliares'!$A$67:$C$104,3,FALSE),"")</f>
        <v>ALMOXARIFADO VIRTUAL/ CARIMBOS/ INSUMOS IMPRESSORA PLOTTER E IMPRESSORA 3D/MATERIAL DE SAÚDE (Ex. PROAP, DSQV, EPI) / MATERIAL DE EXPEDIENTE /MATERIAL ESPORTIVO /TINTAS</v>
      </c>
      <c r="I344" t="s">
        <v>7041</v>
      </c>
      <c r="J344" t="s">
        <v>4635</v>
      </c>
      <c r="K344" t="s">
        <v>7779</v>
      </c>
      <c r="L344" t="s">
        <v>7776</v>
      </c>
      <c r="M344" t="s">
        <v>7780</v>
      </c>
      <c r="N344" t="s">
        <v>628</v>
      </c>
      <c r="O344" t="s">
        <v>629</v>
      </c>
      <c r="P344" t="s">
        <v>630</v>
      </c>
      <c r="Q344" t="s">
        <v>621</v>
      </c>
      <c r="R344" t="s">
        <v>622</v>
      </c>
      <c r="S344" t="s">
        <v>6731</v>
      </c>
      <c r="T344" t="s">
        <v>145</v>
      </c>
      <c r="U344" t="s">
        <v>645</v>
      </c>
      <c r="V344" t="s">
        <v>4639</v>
      </c>
      <c r="W344" t="s">
        <v>4640</v>
      </c>
      <c r="X344" t="s">
        <v>7781</v>
      </c>
      <c r="Y344" s="19" t="str">
        <f t="shared" si="5"/>
        <v>3</v>
      </c>
      <c r="Z344" s="19" t="str">
        <f>IF(T344="","",IF(AND(T344&lt;&gt;'Tabelas auxiliares'!$B$241,T344&lt;&gt;'Tabelas auxiliares'!$B$242),"FOLHA DE PESSOAL",IF(Y344='Tabelas auxiliares'!$A$242,"CUSTEIO",IF(Y344='Tabelas auxiliares'!$A$241,"INVESTIMENTO","ERRO - VERIFICAR"))))</f>
        <v>CUSTEIO</v>
      </c>
      <c r="AA344" s="12">
        <v>2979</v>
      </c>
      <c r="AE344" s="12">
        <v>2979</v>
      </c>
    </row>
    <row r="345" spans="1:33" x14ac:dyDescent="0.35">
      <c r="A345" t="s">
        <v>614</v>
      </c>
      <c r="B345" s="36" t="s">
        <v>235</v>
      </c>
      <c r="C345" s="36" t="s">
        <v>615</v>
      </c>
      <c r="D345" t="s">
        <v>81</v>
      </c>
      <c r="E345" t="s">
        <v>100</v>
      </c>
      <c r="F345" s="19" t="str">
        <f>IFERROR(VLOOKUP(D345,'Tabelas auxiliares'!$A$3:$B$63,2,FALSE),"")</f>
        <v>SUGEPE - SUPERINTENDÊNCIA DE GESTÃO DE PESSOAS</v>
      </c>
      <c r="G345" s="19" t="str">
        <f>IFERROR(VLOOKUP($B345,'Tabelas auxiliares'!$A$67:$C$104,2,FALSE),"")</f>
        <v>MATERIAIS DE CONSUMO NÃO ACADÊMICOS</v>
      </c>
      <c r="H345" s="19" t="str">
        <f>IFERROR(VLOOKUP($B345,'Tabelas auxiliares'!$A$67:$C$104,3,FALSE),"")</f>
        <v>ALMOXARIFADO VIRTUAL/ CARIMBOS/ INSUMOS IMPRESSORA PLOTTER E IMPRESSORA 3D/MATERIAL DE SAÚDE (Ex. PROAP, DSQV, EPI) / MATERIAL DE EXPEDIENTE /MATERIAL ESPORTIVO /TINTAS</v>
      </c>
      <c r="I345" t="s">
        <v>6682</v>
      </c>
      <c r="J345" t="s">
        <v>4635</v>
      </c>
      <c r="K345" t="s">
        <v>7782</v>
      </c>
      <c r="L345" t="s">
        <v>7783</v>
      </c>
      <c r="M345" t="s">
        <v>4660</v>
      </c>
      <c r="N345" t="s">
        <v>628</v>
      </c>
      <c r="O345" t="s">
        <v>629</v>
      </c>
      <c r="P345" t="s">
        <v>630</v>
      </c>
      <c r="Q345" t="s">
        <v>621</v>
      </c>
      <c r="R345" t="s">
        <v>622</v>
      </c>
      <c r="S345" t="s">
        <v>6731</v>
      </c>
      <c r="T345" t="s">
        <v>145</v>
      </c>
      <c r="U345" t="s">
        <v>645</v>
      </c>
      <c r="V345" t="s">
        <v>4639</v>
      </c>
      <c r="W345" t="s">
        <v>4640</v>
      </c>
      <c r="X345" t="s">
        <v>7784</v>
      </c>
      <c r="Y345" s="19" t="str">
        <f t="shared" si="5"/>
        <v>3</v>
      </c>
      <c r="Z345" s="19" t="str">
        <f>IF(T345="","",IF(AND(T345&lt;&gt;'Tabelas auxiliares'!$B$241,T345&lt;&gt;'Tabelas auxiliares'!$B$242),"FOLHA DE PESSOAL",IF(Y345='Tabelas auxiliares'!$A$242,"CUSTEIO",IF(Y345='Tabelas auxiliares'!$A$241,"INVESTIMENTO","ERRO - VERIFICAR"))))</f>
        <v>CUSTEIO</v>
      </c>
      <c r="AA345" s="12">
        <v>137840</v>
      </c>
      <c r="AE345" s="12">
        <v>137840</v>
      </c>
    </row>
    <row r="346" spans="1:33" x14ac:dyDescent="0.35">
      <c r="A346" t="s">
        <v>614</v>
      </c>
      <c r="B346" s="36" t="s">
        <v>235</v>
      </c>
      <c r="C346" s="36" t="s">
        <v>615</v>
      </c>
      <c r="D346" t="s">
        <v>81</v>
      </c>
      <c r="E346" t="s">
        <v>100</v>
      </c>
      <c r="F346" s="19" t="str">
        <f>IFERROR(VLOOKUP(D346,'Tabelas auxiliares'!$A$3:$B$63,2,FALSE),"")</f>
        <v>SUGEPE - SUPERINTENDÊNCIA DE GESTÃO DE PESSOAS</v>
      </c>
      <c r="G346" s="19" t="str">
        <f>IFERROR(VLOOKUP($B346,'Tabelas auxiliares'!$A$67:$C$104,2,FALSE),"")</f>
        <v>MATERIAIS DE CONSUMO NÃO ACADÊMICOS</v>
      </c>
      <c r="H346" s="19" t="str">
        <f>IFERROR(VLOOKUP($B346,'Tabelas auxiliares'!$A$67:$C$104,3,FALSE),"")</f>
        <v>ALMOXARIFADO VIRTUAL/ CARIMBOS/ INSUMOS IMPRESSORA PLOTTER E IMPRESSORA 3D/MATERIAL DE SAÚDE (Ex. PROAP, DSQV, EPI) / MATERIAL DE EXPEDIENTE /MATERIAL ESPORTIVO /TINTAS</v>
      </c>
      <c r="I346" t="s">
        <v>6682</v>
      </c>
      <c r="J346" t="s">
        <v>4635</v>
      </c>
      <c r="K346" t="s">
        <v>7785</v>
      </c>
      <c r="L346" t="s">
        <v>4637</v>
      </c>
      <c r="M346" t="s">
        <v>4638</v>
      </c>
      <c r="N346" t="s">
        <v>628</v>
      </c>
      <c r="O346" t="s">
        <v>629</v>
      </c>
      <c r="P346" t="s">
        <v>630</v>
      </c>
      <c r="Q346" t="s">
        <v>621</v>
      </c>
      <c r="R346" t="s">
        <v>622</v>
      </c>
      <c r="S346" t="s">
        <v>6731</v>
      </c>
      <c r="T346" t="s">
        <v>145</v>
      </c>
      <c r="U346" t="s">
        <v>645</v>
      </c>
      <c r="V346" t="s">
        <v>4639</v>
      </c>
      <c r="W346" t="s">
        <v>4640</v>
      </c>
      <c r="X346" t="s">
        <v>7786</v>
      </c>
      <c r="Y346" s="19" t="str">
        <f t="shared" si="5"/>
        <v>3</v>
      </c>
      <c r="Z346" s="19" t="str">
        <f>IF(T346="","",IF(AND(T346&lt;&gt;'Tabelas auxiliares'!$B$241,T346&lt;&gt;'Tabelas auxiliares'!$B$242),"FOLHA DE PESSOAL",IF(Y346='Tabelas auxiliares'!$A$242,"CUSTEIO",IF(Y346='Tabelas auxiliares'!$A$241,"INVESTIMENTO","ERRO - VERIFICAR"))))</f>
        <v>CUSTEIO</v>
      </c>
      <c r="AA346" s="12">
        <v>17233</v>
      </c>
      <c r="AC346" s="12">
        <v>17233</v>
      </c>
    </row>
    <row r="347" spans="1:33" x14ac:dyDescent="0.35">
      <c r="A347" t="s">
        <v>614</v>
      </c>
      <c r="B347" s="36" t="s">
        <v>236</v>
      </c>
      <c r="C347" s="36" t="s">
        <v>615</v>
      </c>
      <c r="D347" t="s">
        <v>28</v>
      </c>
      <c r="E347" t="s">
        <v>100</v>
      </c>
      <c r="F347" s="19" t="str">
        <f>IFERROR(VLOOKUP(D347,'Tabelas auxiliares'!$A$3:$B$63,2,FALSE),"")</f>
        <v>PU - PREFEITURA UNIVERSITÁRIA</v>
      </c>
      <c r="G347" s="19" t="str">
        <f>IFERROR(VLOOKUP($B347,'Tabelas auxiliares'!$A$67:$C$104,2,FALSE),"")</f>
        <v>MANUTENÇÃO</v>
      </c>
      <c r="H347" s="19" t="str">
        <f>IFERROR(VLOOKUP($B347,'Tabelas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47" t="s">
        <v>7787</v>
      </c>
      <c r="J347" t="s">
        <v>7788</v>
      </c>
      <c r="K347" t="s">
        <v>7789</v>
      </c>
      <c r="L347" t="s">
        <v>7790</v>
      </c>
      <c r="M347" t="s">
        <v>7791</v>
      </c>
      <c r="N347" t="s">
        <v>628</v>
      </c>
      <c r="O347" t="s">
        <v>629</v>
      </c>
      <c r="P347" t="s">
        <v>630</v>
      </c>
      <c r="Q347" t="s">
        <v>621</v>
      </c>
      <c r="R347" t="s">
        <v>622</v>
      </c>
      <c r="S347" t="s">
        <v>623</v>
      </c>
      <c r="T347" t="s">
        <v>145</v>
      </c>
      <c r="U347" t="s">
        <v>6819</v>
      </c>
      <c r="V347" t="s">
        <v>2213</v>
      </c>
      <c r="W347" t="s">
        <v>2214</v>
      </c>
      <c r="X347" t="s">
        <v>7792</v>
      </c>
      <c r="Y347" s="19" t="str">
        <f t="shared" si="5"/>
        <v>3</v>
      </c>
      <c r="Z347" s="19" t="str">
        <f>IF(T347="","",IF(AND(T347&lt;&gt;'Tabelas auxiliares'!$B$241,T347&lt;&gt;'Tabelas auxiliares'!$B$242),"FOLHA DE PESSOAL",IF(Y347='Tabelas auxiliares'!$A$242,"CUSTEIO",IF(Y347='Tabelas auxiliares'!$A$241,"INVESTIMENTO","ERRO - VERIFICAR"))))</f>
        <v>CUSTEIO</v>
      </c>
      <c r="AB347" s="12">
        <v>5111.79</v>
      </c>
      <c r="AF347" s="12">
        <v>5111.79</v>
      </c>
    </row>
    <row r="348" spans="1:33" x14ac:dyDescent="0.35">
      <c r="A348" t="s">
        <v>614</v>
      </c>
      <c r="B348" s="36" t="s">
        <v>236</v>
      </c>
      <c r="C348" s="36" t="s">
        <v>615</v>
      </c>
      <c r="D348" t="s">
        <v>28</v>
      </c>
      <c r="E348" t="s">
        <v>100</v>
      </c>
      <c r="F348" s="19" t="str">
        <f>IFERROR(VLOOKUP(D348,'Tabelas auxiliares'!$A$3:$B$63,2,FALSE),"")</f>
        <v>PU - PREFEITURA UNIVERSITÁRIA</v>
      </c>
      <c r="G348" s="19" t="str">
        <f>IFERROR(VLOOKUP($B348,'Tabelas auxiliares'!$A$67:$C$104,2,FALSE),"")</f>
        <v>MANUTENÇÃO</v>
      </c>
      <c r="H348" s="19" t="str">
        <f>IFERROR(VLOOKUP($B348,'Tabelas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48" t="s">
        <v>7793</v>
      </c>
      <c r="J348" t="s">
        <v>7794</v>
      </c>
      <c r="K348" t="s">
        <v>7795</v>
      </c>
      <c r="L348" t="s">
        <v>7796</v>
      </c>
      <c r="M348" t="s">
        <v>7797</v>
      </c>
      <c r="N348" t="s">
        <v>628</v>
      </c>
      <c r="O348" t="s">
        <v>629</v>
      </c>
      <c r="P348" t="s">
        <v>5349</v>
      </c>
      <c r="Q348" t="s">
        <v>621</v>
      </c>
      <c r="R348" t="s">
        <v>622</v>
      </c>
      <c r="S348" t="s">
        <v>623</v>
      </c>
      <c r="T348" t="s">
        <v>145</v>
      </c>
      <c r="U348" t="s">
        <v>6702</v>
      </c>
      <c r="V348" t="s">
        <v>4676</v>
      </c>
      <c r="W348" t="s">
        <v>4677</v>
      </c>
      <c r="X348" t="s">
        <v>7798</v>
      </c>
      <c r="Y348" s="19" t="str">
        <f t="shared" si="5"/>
        <v>3</v>
      </c>
      <c r="Z348" s="19" t="str">
        <f>IF(T348="","",IF(AND(T348&lt;&gt;'Tabelas auxiliares'!$B$241,T348&lt;&gt;'Tabelas auxiliares'!$B$242),"FOLHA DE PESSOAL",IF(Y348='Tabelas auxiliares'!$A$242,"CUSTEIO",IF(Y348='Tabelas auxiliares'!$A$241,"INVESTIMENTO","ERRO - VERIFICAR"))))</f>
        <v>CUSTEIO</v>
      </c>
      <c r="AA348" s="12">
        <v>97881.54</v>
      </c>
      <c r="AC348" s="12">
        <v>97881.54</v>
      </c>
    </row>
    <row r="349" spans="1:33" x14ac:dyDescent="0.35">
      <c r="A349" t="s">
        <v>614</v>
      </c>
      <c r="B349" s="36" t="s">
        <v>236</v>
      </c>
      <c r="C349" s="36" t="s">
        <v>615</v>
      </c>
      <c r="D349" t="s">
        <v>28</v>
      </c>
      <c r="E349" t="s">
        <v>100</v>
      </c>
      <c r="F349" s="19" t="str">
        <f>IFERROR(VLOOKUP(D349,'Tabelas auxiliares'!$A$3:$B$63,2,FALSE),"")</f>
        <v>PU - PREFEITURA UNIVERSITÁRIA</v>
      </c>
      <c r="G349" s="19" t="str">
        <f>IFERROR(VLOOKUP($B349,'Tabelas auxiliares'!$A$67:$C$104,2,FALSE),"")</f>
        <v>MANUTENÇÃO</v>
      </c>
      <c r="H349" s="19" t="str">
        <f>IFERROR(VLOOKUP($B349,'Tabelas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49" t="s">
        <v>7799</v>
      </c>
      <c r="J349" t="s">
        <v>7800</v>
      </c>
      <c r="K349" t="s">
        <v>7801</v>
      </c>
      <c r="L349" t="s">
        <v>7802</v>
      </c>
      <c r="M349" t="s">
        <v>7803</v>
      </c>
      <c r="N349" t="s">
        <v>628</v>
      </c>
      <c r="O349" t="s">
        <v>629</v>
      </c>
      <c r="P349" t="s">
        <v>5349</v>
      </c>
      <c r="Q349" t="s">
        <v>621</v>
      </c>
      <c r="R349" t="s">
        <v>622</v>
      </c>
      <c r="S349" t="s">
        <v>623</v>
      </c>
      <c r="T349" t="s">
        <v>145</v>
      </c>
      <c r="U349" t="s">
        <v>6702</v>
      </c>
      <c r="V349" t="s">
        <v>2569</v>
      </c>
      <c r="W349" t="s">
        <v>2570</v>
      </c>
      <c r="X349" t="s">
        <v>7804</v>
      </c>
      <c r="Y349" s="19" t="str">
        <f t="shared" si="5"/>
        <v>3</v>
      </c>
      <c r="Z349" s="19" t="str">
        <f>IF(T349="","",IF(AND(T349&lt;&gt;'Tabelas auxiliares'!$B$241,T349&lt;&gt;'Tabelas auxiliares'!$B$242),"FOLHA DE PESSOAL",IF(Y349='Tabelas auxiliares'!$A$242,"CUSTEIO",IF(Y349='Tabelas auxiliares'!$A$241,"INVESTIMENTO","ERRO - VERIFICAR"))))</f>
        <v>CUSTEIO</v>
      </c>
      <c r="AA349" s="12">
        <v>4729.75</v>
      </c>
      <c r="AC349" s="12">
        <v>4729.75</v>
      </c>
    </row>
    <row r="350" spans="1:33" x14ac:dyDescent="0.35">
      <c r="A350" t="s">
        <v>614</v>
      </c>
      <c r="B350" s="36" t="s">
        <v>236</v>
      </c>
      <c r="C350" s="36" t="s">
        <v>615</v>
      </c>
      <c r="D350" t="s">
        <v>28</v>
      </c>
      <c r="E350" t="s">
        <v>100</v>
      </c>
      <c r="F350" s="19" t="str">
        <f>IFERROR(VLOOKUP(D350,'Tabelas auxiliares'!$A$3:$B$63,2,FALSE),"")</f>
        <v>PU - PREFEITURA UNIVERSITÁRIA</v>
      </c>
      <c r="G350" s="19" t="str">
        <f>IFERROR(VLOOKUP($B350,'Tabelas auxiliares'!$A$67:$C$104,2,FALSE),"")</f>
        <v>MANUTENÇÃO</v>
      </c>
      <c r="H350" s="19" t="str">
        <f>IFERROR(VLOOKUP($B350,'Tabelas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50" t="s">
        <v>7805</v>
      </c>
      <c r="J350" t="s">
        <v>4742</v>
      </c>
      <c r="K350" t="s">
        <v>7806</v>
      </c>
      <c r="L350" t="s">
        <v>4744</v>
      </c>
      <c r="M350" t="s">
        <v>4745</v>
      </c>
      <c r="N350" t="s">
        <v>628</v>
      </c>
      <c r="O350" t="s">
        <v>629</v>
      </c>
      <c r="P350" t="s">
        <v>5349</v>
      </c>
      <c r="Q350" t="s">
        <v>621</v>
      </c>
      <c r="R350" t="s">
        <v>622</v>
      </c>
      <c r="S350" t="s">
        <v>623</v>
      </c>
      <c r="T350" t="s">
        <v>145</v>
      </c>
      <c r="U350" t="s">
        <v>6702</v>
      </c>
      <c r="V350" t="s">
        <v>2213</v>
      </c>
      <c r="W350" t="s">
        <v>2214</v>
      </c>
      <c r="X350" t="s">
        <v>7807</v>
      </c>
      <c r="Y350" s="19" t="str">
        <f t="shared" si="5"/>
        <v>3</v>
      </c>
      <c r="Z350" s="19" t="str">
        <f>IF(T350="","",IF(AND(T350&lt;&gt;'Tabelas auxiliares'!$B$241,T350&lt;&gt;'Tabelas auxiliares'!$B$242),"FOLHA DE PESSOAL",IF(Y350='Tabelas auxiliares'!$A$242,"CUSTEIO",IF(Y350='Tabelas auxiliares'!$A$241,"INVESTIMENTO","ERRO - VERIFICAR"))))</f>
        <v>CUSTEIO</v>
      </c>
      <c r="AA350" s="12">
        <v>9.65</v>
      </c>
      <c r="AB350" s="12">
        <v>643.47</v>
      </c>
      <c r="AC350" s="12">
        <v>9.65</v>
      </c>
      <c r="AG350" s="12">
        <v>643.47</v>
      </c>
    </row>
    <row r="351" spans="1:33" x14ac:dyDescent="0.35">
      <c r="A351" t="s">
        <v>614</v>
      </c>
      <c r="B351" s="36" t="s">
        <v>236</v>
      </c>
      <c r="C351" s="36" t="s">
        <v>615</v>
      </c>
      <c r="D351" t="s">
        <v>28</v>
      </c>
      <c r="E351" t="s">
        <v>100</v>
      </c>
      <c r="F351" s="19" t="str">
        <f>IFERROR(VLOOKUP(D351,'Tabelas auxiliares'!$A$3:$B$63,2,FALSE),"")</f>
        <v>PU - PREFEITURA UNIVERSITÁRIA</v>
      </c>
      <c r="G351" s="19" t="str">
        <f>IFERROR(VLOOKUP($B351,'Tabelas auxiliares'!$A$67:$C$104,2,FALSE),"")</f>
        <v>MANUTENÇÃO</v>
      </c>
      <c r="H351" s="19" t="str">
        <f>IFERROR(VLOOKUP($B351,'Tabelas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51" t="s">
        <v>7808</v>
      </c>
      <c r="J351" t="s">
        <v>4705</v>
      </c>
      <c r="K351" t="s">
        <v>7809</v>
      </c>
      <c r="L351" t="s">
        <v>4707</v>
      </c>
      <c r="M351" t="s">
        <v>4708</v>
      </c>
      <c r="N351" t="s">
        <v>628</v>
      </c>
      <c r="O351" t="s">
        <v>629</v>
      </c>
      <c r="P351" t="s">
        <v>5349</v>
      </c>
      <c r="Q351" t="s">
        <v>621</v>
      </c>
      <c r="R351" t="s">
        <v>622</v>
      </c>
      <c r="S351" t="s">
        <v>6701</v>
      </c>
      <c r="T351" t="s">
        <v>145</v>
      </c>
      <c r="U351" t="s">
        <v>6702</v>
      </c>
      <c r="V351" t="s">
        <v>4676</v>
      </c>
      <c r="W351" t="s">
        <v>4677</v>
      </c>
      <c r="X351" t="s">
        <v>7810</v>
      </c>
      <c r="Y351" s="19" t="str">
        <f t="shared" si="5"/>
        <v>3</v>
      </c>
      <c r="Z351" s="19" t="str">
        <f>IF(T351="","",IF(AND(T351&lt;&gt;'Tabelas auxiliares'!$B$241,T351&lt;&gt;'Tabelas auxiliares'!$B$242),"FOLHA DE PESSOAL",IF(Y351='Tabelas auxiliares'!$A$242,"CUSTEIO",IF(Y351='Tabelas auxiliares'!$A$241,"INVESTIMENTO","ERRO - VERIFICAR"))))</f>
        <v>CUSTEIO</v>
      </c>
      <c r="AB351" s="12">
        <v>6928.93</v>
      </c>
      <c r="AG351" s="12">
        <v>6928.93</v>
      </c>
    </row>
    <row r="352" spans="1:33" x14ac:dyDescent="0.35">
      <c r="A352" t="s">
        <v>614</v>
      </c>
      <c r="B352" s="36" t="s">
        <v>236</v>
      </c>
      <c r="C352" s="36" t="s">
        <v>615</v>
      </c>
      <c r="D352" t="s">
        <v>28</v>
      </c>
      <c r="E352" t="s">
        <v>100</v>
      </c>
      <c r="F352" s="19" t="str">
        <f>IFERROR(VLOOKUP(D352,'Tabelas auxiliares'!$A$3:$B$63,2,FALSE),"")</f>
        <v>PU - PREFEITURA UNIVERSITÁRIA</v>
      </c>
      <c r="G352" s="19" t="str">
        <f>IFERROR(VLOOKUP($B352,'Tabelas auxiliares'!$A$67:$C$104,2,FALSE),"")</f>
        <v>MANUTENÇÃO</v>
      </c>
      <c r="H352" s="19" t="str">
        <f>IFERROR(VLOOKUP($B352,'Tabelas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52" t="s">
        <v>7811</v>
      </c>
      <c r="J352" t="s">
        <v>4715</v>
      </c>
      <c r="K352" t="s">
        <v>7812</v>
      </c>
      <c r="L352" t="s">
        <v>4730</v>
      </c>
      <c r="M352" t="s">
        <v>4718</v>
      </c>
      <c r="N352" t="s">
        <v>628</v>
      </c>
      <c r="O352" t="s">
        <v>629</v>
      </c>
      <c r="P352" t="s">
        <v>5349</v>
      </c>
      <c r="Q352" t="s">
        <v>621</v>
      </c>
      <c r="R352" t="s">
        <v>622</v>
      </c>
      <c r="S352" t="s">
        <v>6701</v>
      </c>
      <c r="T352" t="s">
        <v>145</v>
      </c>
      <c r="U352" t="s">
        <v>6702</v>
      </c>
      <c r="V352" t="s">
        <v>4224</v>
      </c>
      <c r="W352" t="s">
        <v>4202</v>
      </c>
      <c r="X352" t="s">
        <v>7813</v>
      </c>
      <c r="Y352" s="19" t="str">
        <f t="shared" si="5"/>
        <v>3</v>
      </c>
      <c r="Z352" s="19" t="str">
        <f>IF(T352="","",IF(AND(T352&lt;&gt;'Tabelas auxiliares'!$B$241,T352&lt;&gt;'Tabelas auxiliares'!$B$242),"FOLHA DE PESSOAL",IF(Y352='Tabelas auxiliares'!$A$242,"CUSTEIO",IF(Y352='Tabelas auxiliares'!$A$241,"INVESTIMENTO","ERRO - VERIFICAR"))))</f>
        <v>CUSTEIO</v>
      </c>
      <c r="AA352" s="12">
        <v>864.36</v>
      </c>
      <c r="AE352" s="12">
        <v>864.36</v>
      </c>
    </row>
    <row r="353" spans="1:33" x14ac:dyDescent="0.35">
      <c r="A353" t="s">
        <v>614</v>
      </c>
      <c r="B353" s="36" t="s">
        <v>236</v>
      </c>
      <c r="C353" s="36" t="s">
        <v>615</v>
      </c>
      <c r="D353" t="s">
        <v>28</v>
      </c>
      <c r="E353" t="s">
        <v>100</v>
      </c>
      <c r="F353" s="19" t="str">
        <f>IFERROR(VLOOKUP(D353,'Tabelas auxiliares'!$A$3:$B$63,2,FALSE),"")</f>
        <v>PU - PREFEITURA UNIVERSITÁRIA</v>
      </c>
      <c r="G353" s="19" t="str">
        <f>IFERROR(VLOOKUP($B353,'Tabelas auxiliares'!$A$67:$C$104,2,FALSE),"")</f>
        <v>MANUTENÇÃO</v>
      </c>
      <c r="H353" s="19" t="str">
        <f>IFERROR(VLOOKUP($B353,'Tabelas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53" t="s">
        <v>6640</v>
      </c>
      <c r="J353" t="s">
        <v>4684</v>
      </c>
      <c r="K353" t="s">
        <v>7814</v>
      </c>
      <c r="L353" t="s">
        <v>7815</v>
      </c>
      <c r="M353" t="s">
        <v>4687</v>
      </c>
      <c r="N353" t="s">
        <v>628</v>
      </c>
      <c r="O353" t="s">
        <v>629</v>
      </c>
      <c r="P353" t="s">
        <v>5349</v>
      </c>
      <c r="Q353" t="s">
        <v>621</v>
      </c>
      <c r="R353" t="s">
        <v>622</v>
      </c>
      <c r="S353" t="s">
        <v>623</v>
      </c>
      <c r="T353" t="s">
        <v>145</v>
      </c>
      <c r="U353" t="s">
        <v>6702</v>
      </c>
      <c r="V353" t="s">
        <v>2569</v>
      </c>
      <c r="W353" t="s">
        <v>2570</v>
      </c>
      <c r="X353" t="s">
        <v>7816</v>
      </c>
      <c r="Y353" s="19" t="str">
        <f t="shared" si="5"/>
        <v>3</v>
      </c>
      <c r="Z353" s="19" t="str">
        <f>IF(T353="","",IF(AND(T353&lt;&gt;'Tabelas auxiliares'!$B$241,T353&lt;&gt;'Tabelas auxiliares'!$B$242),"FOLHA DE PESSOAL",IF(Y353='Tabelas auxiliares'!$A$242,"CUSTEIO",IF(Y353='Tabelas auxiliares'!$A$241,"INVESTIMENTO","ERRO - VERIFICAR"))))</f>
        <v>CUSTEIO</v>
      </c>
      <c r="AA353" s="12">
        <v>34.17</v>
      </c>
      <c r="AB353" s="12">
        <v>2278.13</v>
      </c>
      <c r="AC353" s="12">
        <v>34.17</v>
      </c>
      <c r="AG353" s="12">
        <v>2278.13</v>
      </c>
    </row>
    <row r="354" spans="1:33" x14ac:dyDescent="0.35">
      <c r="A354" t="s">
        <v>614</v>
      </c>
      <c r="B354" s="36" t="s">
        <v>236</v>
      </c>
      <c r="C354" s="36" t="s">
        <v>615</v>
      </c>
      <c r="D354" t="s">
        <v>28</v>
      </c>
      <c r="E354" t="s">
        <v>100</v>
      </c>
      <c r="F354" s="19" t="str">
        <f>IFERROR(VLOOKUP(D354,'Tabelas auxiliares'!$A$3:$B$63,2,FALSE),"")</f>
        <v>PU - PREFEITURA UNIVERSITÁRIA</v>
      </c>
      <c r="G354" s="19" t="str">
        <f>IFERROR(VLOOKUP($B354,'Tabelas auxiliares'!$A$67:$C$104,2,FALSE),"")</f>
        <v>MANUTENÇÃO</v>
      </c>
      <c r="H354" s="19" t="str">
        <f>IFERROR(VLOOKUP($B354,'Tabelas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54" t="s">
        <v>7817</v>
      </c>
      <c r="J354" t="s">
        <v>4742</v>
      </c>
      <c r="K354" t="s">
        <v>7818</v>
      </c>
      <c r="L354" t="s">
        <v>4744</v>
      </c>
      <c r="M354" t="s">
        <v>4745</v>
      </c>
      <c r="N354" t="s">
        <v>628</v>
      </c>
      <c r="O354" t="s">
        <v>629</v>
      </c>
      <c r="P354" t="s">
        <v>630</v>
      </c>
      <c r="Q354" t="s">
        <v>621</v>
      </c>
      <c r="R354" t="s">
        <v>622</v>
      </c>
      <c r="S354" t="s">
        <v>623</v>
      </c>
      <c r="T354" t="s">
        <v>145</v>
      </c>
      <c r="U354" t="s">
        <v>645</v>
      </c>
      <c r="V354" t="s">
        <v>2213</v>
      </c>
      <c r="W354" t="s">
        <v>2214</v>
      </c>
      <c r="X354" t="s">
        <v>7819</v>
      </c>
      <c r="Y354" s="19" t="str">
        <f t="shared" si="5"/>
        <v>3</v>
      </c>
      <c r="Z354" s="19" t="str">
        <f>IF(T354="","",IF(AND(T354&lt;&gt;'Tabelas auxiliares'!$B$241,T354&lt;&gt;'Tabelas auxiliares'!$B$242),"FOLHA DE PESSOAL",IF(Y354='Tabelas auxiliares'!$A$242,"CUSTEIO",IF(Y354='Tabelas auxiliares'!$A$241,"INVESTIMENTO","ERRO - VERIFICAR"))))</f>
        <v>CUSTEIO</v>
      </c>
      <c r="AA354" s="12">
        <v>63552.99</v>
      </c>
      <c r="AE354" s="12">
        <v>63552.99</v>
      </c>
    </row>
    <row r="355" spans="1:33" x14ac:dyDescent="0.35">
      <c r="A355" t="s">
        <v>614</v>
      </c>
      <c r="B355" s="36" t="s">
        <v>236</v>
      </c>
      <c r="C355" s="36" t="s">
        <v>615</v>
      </c>
      <c r="D355" t="s">
        <v>28</v>
      </c>
      <c r="E355" t="s">
        <v>100</v>
      </c>
      <c r="F355" s="19" t="str">
        <f>IFERROR(VLOOKUP(D355,'Tabelas auxiliares'!$A$3:$B$63,2,FALSE),"")</f>
        <v>PU - PREFEITURA UNIVERSITÁRIA</v>
      </c>
      <c r="G355" s="19" t="str">
        <f>IFERROR(VLOOKUP($B355,'Tabelas auxiliares'!$A$67:$C$104,2,FALSE),"")</f>
        <v>MANUTENÇÃO</v>
      </c>
      <c r="H355" s="19" t="str">
        <f>IFERROR(VLOOKUP($B355,'Tabelas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55" t="s">
        <v>7820</v>
      </c>
      <c r="J355" t="s">
        <v>7821</v>
      </c>
      <c r="K355" t="s">
        <v>7822</v>
      </c>
      <c r="L355" t="s">
        <v>7823</v>
      </c>
      <c r="M355" t="s">
        <v>7824</v>
      </c>
      <c r="N355" t="s">
        <v>628</v>
      </c>
      <c r="O355" t="s">
        <v>629</v>
      </c>
      <c r="P355" t="s">
        <v>630</v>
      </c>
      <c r="Q355" t="s">
        <v>621</v>
      </c>
      <c r="R355" t="s">
        <v>622</v>
      </c>
      <c r="S355" t="s">
        <v>623</v>
      </c>
      <c r="T355" t="s">
        <v>145</v>
      </c>
      <c r="U355" t="s">
        <v>645</v>
      </c>
      <c r="V355" t="s">
        <v>2213</v>
      </c>
      <c r="W355" t="s">
        <v>2214</v>
      </c>
      <c r="X355" t="s">
        <v>7825</v>
      </c>
      <c r="Y355" s="19" t="str">
        <f t="shared" si="5"/>
        <v>3</v>
      </c>
      <c r="Z355" s="19" t="str">
        <f>IF(T355="","",IF(AND(T355&lt;&gt;'Tabelas auxiliares'!$B$241,T355&lt;&gt;'Tabelas auxiliares'!$B$242),"FOLHA DE PESSOAL",IF(Y355='Tabelas auxiliares'!$A$242,"CUSTEIO",IF(Y355='Tabelas auxiliares'!$A$241,"INVESTIMENTO","ERRO - VERIFICAR"))))</f>
        <v>CUSTEIO</v>
      </c>
      <c r="AA355" s="12">
        <v>20492.259999999998</v>
      </c>
      <c r="AC355" s="12">
        <v>20492.259999999998</v>
      </c>
    </row>
    <row r="356" spans="1:33" x14ac:dyDescent="0.35">
      <c r="A356" t="s">
        <v>614</v>
      </c>
      <c r="B356" s="36" t="s">
        <v>236</v>
      </c>
      <c r="C356" s="36" t="s">
        <v>615</v>
      </c>
      <c r="D356" t="s">
        <v>28</v>
      </c>
      <c r="E356" t="s">
        <v>100</v>
      </c>
      <c r="F356" s="19" t="str">
        <f>IFERROR(VLOOKUP(D356,'Tabelas auxiliares'!$A$3:$B$63,2,FALSE),"")</f>
        <v>PU - PREFEITURA UNIVERSITÁRIA</v>
      </c>
      <c r="G356" s="19" t="str">
        <f>IFERROR(VLOOKUP($B356,'Tabelas auxiliares'!$A$67:$C$104,2,FALSE),"")</f>
        <v>MANUTENÇÃO</v>
      </c>
      <c r="H356" s="19" t="str">
        <f>IFERROR(VLOOKUP($B356,'Tabelas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56" t="s">
        <v>7117</v>
      </c>
      <c r="J356" t="s">
        <v>7826</v>
      </c>
      <c r="K356" t="s">
        <v>7827</v>
      </c>
      <c r="L356" t="s">
        <v>7828</v>
      </c>
      <c r="M356" t="s">
        <v>7829</v>
      </c>
      <c r="N356" t="s">
        <v>628</v>
      </c>
      <c r="O356" t="s">
        <v>629</v>
      </c>
      <c r="P356" t="s">
        <v>630</v>
      </c>
      <c r="Q356" t="s">
        <v>621</v>
      </c>
      <c r="R356" t="s">
        <v>622</v>
      </c>
      <c r="S356" t="s">
        <v>623</v>
      </c>
      <c r="T356" t="s">
        <v>145</v>
      </c>
      <c r="U356" t="s">
        <v>645</v>
      </c>
      <c r="V356" t="s">
        <v>2569</v>
      </c>
      <c r="W356" t="s">
        <v>2570</v>
      </c>
      <c r="X356" t="s">
        <v>7830</v>
      </c>
      <c r="Y356" s="19" t="str">
        <f t="shared" si="5"/>
        <v>3</v>
      </c>
      <c r="Z356" s="19" t="str">
        <f>IF(T356="","",IF(AND(T356&lt;&gt;'Tabelas auxiliares'!$B$241,T356&lt;&gt;'Tabelas auxiliares'!$B$242),"FOLHA DE PESSOAL",IF(Y356='Tabelas auxiliares'!$A$242,"CUSTEIO",IF(Y356='Tabelas auxiliares'!$A$241,"INVESTIMENTO","ERRO - VERIFICAR"))))</f>
        <v>CUSTEIO</v>
      </c>
      <c r="AA356" s="12">
        <v>2199.67</v>
      </c>
      <c r="AC356" s="12">
        <v>2199.67</v>
      </c>
    </row>
    <row r="357" spans="1:33" x14ac:dyDescent="0.35">
      <c r="A357" t="s">
        <v>614</v>
      </c>
      <c r="B357" s="36" t="s">
        <v>236</v>
      </c>
      <c r="C357" s="36" t="s">
        <v>615</v>
      </c>
      <c r="D357" t="s">
        <v>28</v>
      </c>
      <c r="E357" t="s">
        <v>100</v>
      </c>
      <c r="F357" s="19" t="str">
        <f>IFERROR(VLOOKUP(D357,'Tabelas auxiliares'!$A$3:$B$63,2,FALSE),"")</f>
        <v>PU - PREFEITURA UNIVERSITÁRIA</v>
      </c>
      <c r="G357" s="19" t="str">
        <f>IFERROR(VLOOKUP($B357,'Tabelas auxiliares'!$A$67:$C$104,2,FALSE),"")</f>
        <v>MANUTENÇÃO</v>
      </c>
      <c r="H357" s="19" t="str">
        <f>IFERROR(VLOOKUP($B357,'Tabelas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57" t="s">
        <v>6777</v>
      </c>
      <c r="J357" t="s">
        <v>4705</v>
      </c>
      <c r="K357" t="s">
        <v>7831</v>
      </c>
      <c r="L357" t="s">
        <v>4707</v>
      </c>
      <c r="M357" t="s">
        <v>4708</v>
      </c>
      <c r="N357" t="s">
        <v>628</v>
      </c>
      <c r="O357" t="s">
        <v>629</v>
      </c>
      <c r="P357" t="s">
        <v>630</v>
      </c>
      <c r="Q357" t="s">
        <v>621</v>
      </c>
      <c r="R357" t="s">
        <v>622</v>
      </c>
      <c r="S357" t="s">
        <v>623</v>
      </c>
      <c r="T357" t="s">
        <v>145</v>
      </c>
      <c r="U357" t="s">
        <v>645</v>
      </c>
      <c r="V357" t="s">
        <v>4676</v>
      </c>
      <c r="W357" t="s">
        <v>4677</v>
      </c>
      <c r="X357" t="s">
        <v>7832</v>
      </c>
      <c r="Y357" s="19" t="str">
        <f t="shared" si="5"/>
        <v>3</v>
      </c>
      <c r="Z357" s="19" t="str">
        <f>IF(T357="","",IF(AND(T357&lt;&gt;'Tabelas auxiliares'!$B$241,T357&lt;&gt;'Tabelas auxiliares'!$B$242),"FOLHA DE PESSOAL",IF(Y357='Tabelas auxiliares'!$A$242,"CUSTEIO",IF(Y357='Tabelas auxiliares'!$A$241,"INVESTIMENTO","ERRO - VERIFICAR"))))</f>
        <v>CUSTEIO</v>
      </c>
      <c r="AA357" s="12">
        <v>651069.78</v>
      </c>
      <c r="AE357" s="12">
        <v>651069.78</v>
      </c>
    </row>
    <row r="358" spans="1:33" x14ac:dyDescent="0.35">
      <c r="A358" t="s">
        <v>614</v>
      </c>
      <c r="B358" s="36" t="s">
        <v>236</v>
      </c>
      <c r="C358" s="36" t="s">
        <v>615</v>
      </c>
      <c r="D358" t="s">
        <v>28</v>
      </c>
      <c r="E358" t="s">
        <v>100</v>
      </c>
      <c r="F358" s="19" t="str">
        <f>IFERROR(VLOOKUP(D358,'Tabelas auxiliares'!$A$3:$B$63,2,FALSE),"")</f>
        <v>PU - PREFEITURA UNIVERSITÁRIA</v>
      </c>
      <c r="G358" s="19" t="str">
        <f>IFERROR(VLOOKUP($B358,'Tabelas auxiliares'!$A$67:$C$104,2,FALSE),"")</f>
        <v>MANUTENÇÃO</v>
      </c>
      <c r="H358" s="19" t="str">
        <f>IFERROR(VLOOKUP($B358,'Tabelas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58" t="s">
        <v>7833</v>
      </c>
      <c r="J358" t="s">
        <v>4720</v>
      </c>
      <c r="K358" t="s">
        <v>7834</v>
      </c>
      <c r="L358" t="s">
        <v>7835</v>
      </c>
      <c r="M358" t="s">
        <v>4675</v>
      </c>
      <c r="N358" t="s">
        <v>628</v>
      </c>
      <c r="O358" t="s">
        <v>629</v>
      </c>
      <c r="P358" t="s">
        <v>630</v>
      </c>
      <c r="Q358" t="s">
        <v>621</v>
      </c>
      <c r="R358" t="s">
        <v>622</v>
      </c>
      <c r="S358" t="s">
        <v>623</v>
      </c>
      <c r="T358" t="s">
        <v>145</v>
      </c>
      <c r="U358" t="s">
        <v>645</v>
      </c>
      <c r="V358" t="s">
        <v>4676</v>
      </c>
      <c r="W358" t="s">
        <v>4677</v>
      </c>
      <c r="X358" t="s">
        <v>7836</v>
      </c>
      <c r="Y358" s="19" t="str">
        <f t="shared" si="5"/>
        <v>3</v>
      </c>
      <c r="Z358" s="19" t="str">
        <f>IF(T358="","",IF(AND(T358&lt;&gt;'Tabelas auxiliares'!$B$241,T358&lt;&gt;'Tabelas auxiliares'!$B$242),"FOLHA DE PESSOAL",IF(Y358='Tabelas auxiliares'!$A$242,"CUSTEIO",IF(Y358='Tabelas auxiliares'!$A$241,"INVESTIMENTO","ERRO - VERIFICAR"))))</f>
        <v>CUSTEIO</v>
      </c>
      <c r="AA358" s="12">
        <v>6750.03</v>
      </c>
      <c r="AE358" s="12">
        <v>6750.03</v>
      </c>
    </row>
    <row r="359" spans="1:33" x14ac:dyDescent="0.35">
      <c r="A359" t="s">
        <v>614</v>
      </c>
      <c r="B359" s="36" t="s">
        <v>236</v>
      </c>
      <c r="C359" s="36" t="s">
        <v>615</v>
      </c>
      <c r="D359" t="s">
        <v>28</v>
      </c>
      <c r="E359" t="s">
        <v>100</v>
      </c>
      <c r="F359" s="19" t="str">
        <f>IFERROR(VLOOKUP(D359,'Tabelas auxiliares'!$A$3:$B$63,2,FALSE),"")</f>
        <v>PU - PREFEITURA UNIVERSITÁRIA</v>
      </c>
      <c r="G359" s="19" t="str">
        <f>IFERROR(VLOOKUP($B359,'Tabelas auxiliares'!$A$67:$C$104,2,FALSE),"")</f>
        <v>MANUTENÇÃO</v>
      </c>
      <c r="H359" s="19" t="str">
        <f>IFERROR(VLOOKUP($B359,'Tabelas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59" t="s">
        <v>7837</v>
      </c>
      <c r="J359" t="s">
        <v>4689</v>
      </c>
      <c r="K359" t="s">
        <v>7838</v>
      </c>
      <c r="L359" t="s">
        <v>7839</v>
      </c>
      <c r="M359" t="s">
        <v>4692</v>
      </c>
      <c r="N359" t="s">
        <v>628</v>
      </c>
      <c r="O359" t="s">
        <v>629</v>
      </c>
      <c r="P359" t="s">
        <v>630</v>
      </c>
      <c r="Q359" t="s">
        <v>621</v>
      </c>
      <c r="R359" t="s">
        <v>622</v>
      </c>
      <c r="S359" t="s">
        <v>623</v>
      </c>
      <c r="T359" t="s">
        <v>145</v>
      </c>
      <c r="U359" t="s">
        <v>645</v>
      </c>
      <c r="V359" t="s">
        <v>2569</v>
      </c>
      <c r="W359" t="s">
        <v>2570</v>
      </c>
      <c r="X359" t="s">
        <v>7840</v>
      </c>
      <c r="Y359" s="19" t="str">
        <f t="shared" si="5"/>
        <v>3</v>
      </c>
      <c r="Z359" s="19" t="str">
        <f>IF(T359="","",IF(AND(T359&lt;&gt;'Tabelas auxiliares'!$B$241,T359&lt;&gt;'Tabelas auxiliares'!$B$242),"FOLHA DE PESSOAL",IF(Y359='Tabelas auxiliares'!$A$242,"CUSTEIO",IF(Y359='Tabelas auxiliares'!$A$241,"INVESTIMENTO","ERRO - VERIFICAR"))))</f>
        <v>CUSTEIO</v>
      </c>
      <c r="AA359" s="12">
        <v>46761.8</v>
      </c>
      <c r="AE359" s="12">
        <v>46761.8</v>
      </c>
    </row>
    <row r="360" spans="1:33" x14ac:dyDescent="0.35">
      <c r="A360" t="s">
        <v>614</v>
      </c>
      <c r="B360" s="36" t="s">
        <v>236</v>
      </c>
      <c r="C360" s="36" t="s">
        <v>615</v>
      </c>
      <c r="D360" t="s">
        <v>28</v>
      </c>
      <c r="E360" t="s">
        <v>100</v>
      </c>
      <c r="F360" s="19" t="str">
        <f>IFERROR(VLOOKUP(D360,'Tabelas auxiliares'!$A$3:$B$63,2,FALSE),"")</f>
        <v>PU - PREFEITURA UNIVERSITÁRIA</v>
      </c>
      <c r="G360" s="19" t="str">
        <f>IFERROR(VLOOKUP($B360,'Tabelas auxiliares'!$A$67:$C$104,2,FALSE),"")</f>
        <v>MANUTENÇÃO</v>
      </c>
      <c r="H360" s="19" t="str">
        <f>IFERROR(VLOOKUP($B360,'Tabelas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60" t="s">
        <v>7841</v>
      </c>
      <c r="J360" t="s">
        <v>4715</v>
      </c>
      <c r="K360" t="s">
        <v>7842</v>
      </c>
      <c r="L360" t="s">
        <v>4730</v>
      </c>
      <c r="M360" t="s">
        <v>4718</v>
      </c>
      <c r="N360" t="s">
        <v>628</v>
      </c>
      <c r="O360" t="s">
        <v>629</v>
      </c>
      <c r="P360" t="s">
        <v>630</v>
      </c>
      <c r="Q360" t="s">
        <v>621</v>
      </c>
      <c r="R360" t="s">
        <v>622</v>
      </c>
      <c r="S360" t="s">
        <v>623</v>
      </c>
      <c r="T360" t="s">
        <v>145</v>
      </c>
      <c r="U360" t="s">
        <v>645</v>
      </c>
      <c r="V360" t="s">
        <v>4224</v>
      </c>
      <c r="W360" t="s">
        <v>4202</v>
      </c>
      <c r="X360" t="s">
        <v>7843</v>
      </c>
      <c r="Y360" s="19" t="str">
        <f t="shared" si="5"/>
        <v>3</v>
      </c>
      <c r="Z360" s="19" t="str">
        <f>IF(T360="","",IF(AND(T360&lt;&gt;'Tabelas auxiliares'!$B$241,T360&lt;&gt;'Tabelas auxiliares'!$B$242),"FOLHA DE PESSOAL",IF(Y360='Tabelas auxiliares'!$A$242,"CUSTEIO",IF(Y360='Tabelas auxiliares'!$A$241,"INVESTIMENTO","ERRO - VERIFICAR"))))</f>
        <v>CUSTEIO</v>
      </c>
      <c r="AA360" s="12">
        <v>2877.06</v>
      </c>
      <c r="AE360" s="12">
        <v>2877.06</v>
      </c>
    </row>
    <row r="361" spans="1:33" x14ac:dyDescent="0.35">
      <c r="A361" t="s">
        <v>614</v>
      </c>
      <c r="B361" s="36" t="s">
        <v>236</v>
      </c>
      <c r="C361" s="36" t="s">
        <v>615</v>
      </c>
      <c r="D361" t="s">
        <v>28</v>
      </c>
      <c r="E361" t="s">
        <v>100</v>
      </c>
      <c r="F361" s="19" t="str">
        <f>IFERROR(VLOOKUP(D361,'Tabelas auxiliares'!$A$3:$B$63,2,FALSE),"")</f>
        <v>PU - PREFEITURA UNIVERSITÁRIA</v>
      </c>
      <c r="G361" s="19" t="str">
        <f>IFERROR(VLOOKUP($B361,'Tabelas auxiliares'!$A$67:$C$104,2,FALSE),"")</f>
        <v>MANUTENÇÃO</v>
      </c>
      <c r="H361" s="19" t="str">
        <f>IFERROR(VLOOKUP($B361,'Tabelas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61" t="s">
        <v>7844</v>
      </c>
      <c r="J361" t="s">
        <v>4705</v>
      </c>
      <c r="K361" t="s">
        <v>7845</v>
      </c>
      <c r="L361" t="s">
        <v>7846</v>
      </c>
      <c r="M361" t="s">
        <v>4708</v>
      </c>
      <c r="N361" t="s">
        <v>675</v>
      </c>
      <c r="O361" t="s">
        <v>629</v>
      </c>
      <c r="P361" t="s">
        <v>676</v>
      </c>
      <c r="Q361" t="s">
        <v>621</v>
      </c>
      <c r="R361" t="s">
        <v>622</v>
      </c>
      <c r="S361" t="s">
        <v>623</v>
      </c>
      <c r="T361" t="s">
        <v>179</v>
      </c>
      <c r="U361" t="s">
        <v>7847</v>
      </c>
      <c r="V361" t="s">
        <v>4676</v>
      </c>
      <c r="W361" t="s">
        <v>4677</v>
      </c>
      <c r="X361" t="s">
        <v>7848</v>
      </c>
      <c r="Y361" s="19" t="str">
        <f t="shared" si="5"/>
        <v>3</v>
      </c>
      <c r="Z361" s="19" t="str">
        <f>IF(T361="","",IF(AND(T361&lt;&gt;'Tabelas auxiliares'!$B$241,T361&lt;&gt;'Tabelas auxiliares'!$B$242),"FOLHA DE PESSOAL",IF(Y361='Tabelas auxiliares'!$A$242,"CUSTEIO",IF(Y361='Tabelas auxiliares'!$A$241,"INVESTIMENTO","ERRO - VERIFICAR"))))</f>
        <v>CUSTEIO</v>
      </c>
      <c r="AA361" s="12">
        <v>500000</v>
      </c>
      <c r="AE361" s="12">
        <v>500000</v>
      </c>
    </row>
    <row r="362" spans="1:33" x14ac:dyDescent="0.35">
      <c r="A362" t="s">
        <v>614</v>
      </c>
      <c r="B362" s="36" t="s">
        <v>236</v>
      </c>
      <c r="C362" s="36" t="s">
        <v>615</v>
      </c>
      <c r="D362" t="s">
        <v>28</v>
      </c>
      <c r="E362" t="s">
        <v>100</v>
      </c>
      <c r="F362" s="19" t="str">
        <f>IFERROR(VLOOKUP(D362,'Tabelas auxiliares'!$A$3:$B$63,2,FALSE),"")</f>
        <v>PU - PREFEITURA UNIVERSITÁRIA</v>
      </c>
      <c r="G362" s="19" t="str">
        <f>IFERROR(VLOOKUP($B362,'Tabelas auxiliares'!$A$67:$C$104,2,FALSE),"")</f>
        <v>MANUTENÇÃO</v>
      </c>
      <c r="H362" s="19" t="str">
        <f>IFERROR(VLOOKUP($B362,'Tabelas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62" t="s">
        <v>7542</v>
      </c>
      <c r="J362" t="s">
        <v>4684</v>
      </c>
      <c r="K362" t="s">
        <v>7849</v>
      </c>
      <c r="L362" t="s">
        <v>7815</v>
      </c>
      <c r="M362" t="s">
        <v>4687</v>
      </c>
      <c r="N362" t="s">
        <v>628</v>
      </c>
      <c r="O362" t="s">
        <v>629</v>
      </c>
      <c r="P362" t="s">
        <v>630</v>
      </c>
      <c r="Q362" t="s">
        <v>621</v>
      </c>
      <c r="R362" t="s">
        <v>622</v>
      </c>
      <c r="S362" t="s">
        <v>623</v>
      </c>
      <c r="T362" t="s">
        <v>145</v>
      </c>
      <c r="U362" t="s">
        <v>645</v>
      </c>
      <c r="V362" t="s">
        <v>2569</v>
      </c>
      <c r="W362" t="s">
        <v>2570</v>
      </c>
      <c r="X362" t="s">
        <v>7850</v>
      </c>
      <c r="Y362" s="19" t="str">
        <f t="shared" si="5"/>
        <v>3</v>
      </c>
      <c r="Z362" s="19" t="str">
        <f>IF(T362="","",IF(AND(T362&lt;&gt;'Tabelas auxiliares'!$B$241,T362&lt;&gt;'Tabelas auxiliares'!$B$242),"FOLHA DE PESSOAL",IF(Y362='Tabelas auxiliares'!$A$242,"CUSTEIO",IF(Y362='Tabelas auxiliares'!$A$241,"INVESTIMENTO","ERRO - VERIFICAR"))))</f>
        <v>CUSTEIO</v>
      </c>
      <c r="AA362" s="12">
        <v>8487.68</v>
      </c>
      <c r="AE362" s="12">
        <v>8487.68</v>
      </c>
    </row>
    <row r="363" spans="1:33" x14ac:dyDescent="0.35">
      <c r="A363" t="s">
        <v>614</v>
      </c>
      <c r="B363" s="36" t="s">
        <v>236</v>
      </c>
      <c r="C363" s="36" t="s">
        <v>615</v>
      </c>
      <c r="D363" t="s">
        <v>28</v>
      </c>
      <c r="E363" t="s">
        <v>100</v>
      </c>
      <c r="F363" s="19" t="str">
        <f>IFERROR(VLOOKUP(D363,'Tabelas auxiliares'!$A$3:$B$63,2,FALSE),"")</f>
        <v>PU - PREFEITURA UNIVERSITÁRIA</v>
      </c>
      <c r="G363" s="19" t="str">
        <f>IFERROR(VLOOKUP($B363,'Tabelas auxiliares'!$A$67:$C$104,2,FALSE),"")</f>
        <v>MANUTENÇÃO</v>
      </c>
      <c r="H363" s="19" t="str">
        <f>IFERROR(VLOOKUP($B363,'Tabelas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63" t="s">
        <v>7851</v>
      </c>
      <c r="J363" t="s">
        <v>4705</v>
      </c>
      <c r="K363" t="s">
        <v>7852</v>
      </c>
      <c r="L363" t="s">
        <v>4707</v>
      </c>
      <c r="M363" t="s">
        <v>4708</v>
      </c>
      <c r="N363" t="s">
        <v>628</v>
      </c>
      <c r="O363" t="s">
        <v>629</v>
      </c>
      <c r="P363" t="s">
        <v>630</v>
      </c>
      <c r="Q363" t="s">
        <v>621</v>
      </c>
      <c r="R363" t="s">
        <v>622</v>
      </c>
      <c r="S363" t="s">
        <v>623</v>
      </c>
      <c r="T363" t="s">
        <v>179</v>
      </c>
      <c r="U363" t="s">
        <v>7547</v>
      </c>
      <c r="V363" t="s">
        <v>4676</v>
      </c>
      <c r="W363" t="s">
        <v>4677</v>
      </c>
      <c r="X363" t="s">
        <v>7853</v>
      </c>
      <c r="Y363" s="19" t="str">
        <f t="shared" si="5"/>
        <v>3</v>
      </c>
      <c r="Z363" s="19" t="str">
        <f>IF(T363="","",IF(AND(T363&lt;&gt;'Tabelas auxiliares'!$B$241,T363&lt;&gt;'Tabelas auxiliares'!$B$242),"FOLHA DE PESSOAL",IF(Y363='Tabelas auxiliares'!$A$242,"CUSTEIO",IF(Y363='Tabelas auxiliares'!$A$241,"INVESTIMENTO","ERRO - VERIFICAR"))))</f>
        <v>CUSTEIO</v>
      </c>
      <c r="AA363" s="12">
        <v>21014.12</v>
      </c>
      <c r="AE363" s="12">
        <v>21014.12</v>
      </c>
    </row>
    <row r="364" spans="1:33" x14ac:dyDescent="0.35">
      <c r="A364" t="s">
        <v>614</v>
      </c>
      <c r="B364" s="36" t="s">
        <v>236</v>
      </c>
      <c r="C364" s="36" t="s">
        <v>615</v>
      </c>
      <c r="D364" t="s">
        <v>28</v>
      </c>
      <c r="E364" t="s">
        <v>100</v>
      </c>
      <c r="F364" s="19" t="str">
        <f>IFERROR(VLOOKUP(D364,'Tabelas auxiliares'!$A$3:$B$63,2,FALSE),"")</f>
        <v>PU - PREFEITURA UNIVERSITÁRIA</v>
      </c>
      <c r="G364" s="19" t="str">
        <f>IFERROR(VLOOKUP($B364,'Tabelas auxiliares'!$A$67:$C$104,2,FALSE),"")</f>
        <v>MANUTENÇÃO</v>
      </c>
      <c r="H364" s="19" t="str">
        <f>IFERROR(VLOOKUP($B364,'Tabelas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64" t="s">
        <v>7851</v>
      </c>
      <c r="J364" t="s">
        <v>4705</v>
      </c>
      <c r="K364" t="s">
        <v>7854</v>
      </c>
      <c r="L364" t="s">
        <v>4707</v>
      </c>
      <c r="M364" t="s">
        <v>4708</v>
      </c>
      <c r="N364" t="s">
        <v>628</v>
      </c>
      <c r="O364" t="s">
        <v>629</v>
      </c>
      <c r="P364" t="s">
        <v>630</v>
      </c>
      <c r="Q364" t="s">
        <v>621</v>
      </c>
      <c r="R364" t="s">
        <v>622</v>
      </c>
      <c r="S364" t="s">
        <v>623</v>
      </c>
      <c r="T364" t="s">
        <v>179</v>
      </c>
      <c r="U364" t="s">
        <v>6947</v>
      </c>
      <c r="V364" t="s">
        <v>4676</v>
      </c>
      <c r="W364" t="s">
        <v>4677</v>
      </c>
      <c r="X364" t="s">
        <v>7855</v>
      </c>
      <c r="Y364" s="19" t="str">
        <f t="shared" si="5"/>
        <v>3</v>
      </c>
      <c r="Z364" s="19" t="str">
        <f>IF(T364="","",IF(AND(T364&lt;&gt;'Tabelas auxiliares'!$B$241,T364&lt;&gt;'Tabelas auxiliares'!$B$242),"FOLHA DE PESSOAL",IF(Y364='Tabelas auxiliares'!$A$242,"CUSTEIO",IF(Y364='Tabelas auxiliares'!$A$241,"INVESTIMENTO","ERRO - VERIFICAR"))))</f>
        <v>CUSTEIO</v>
      </c>
      <c r="AA364" s="12">
        <v>410553.13</v>
      </c>
      <c r="AE364" s="12">
        <v>410553.13</v>
      </c>
    </row>
    <row r="365" spans="1:33" x14ac:dyDescent="0.35">
      <c r="A365" t="s">
        <v>614</v>
      </c>
      <c r="B365" s="36" t="s">
        <v>236</v>
      </c>
      <c r="C365" s="36" t="s">
        <v>615</v>
      </c>
      <c r="D365" t="s">
        <v>28</v>
      </c>
      <c r="E365" t="s">
        <v>100</v>
      </c>
      <c r="F365" s="19" t="str">
        <f>IFERROR(VLOOKUP(D365,'Tabelas auxiliares'!$A$3:$B$63,2,FALSE),"")</f>
        <v>PU - PREFEITURA UNIVERSITÁRIA</v>
      </c>
      <c r="G365" s="19" t="str">
        <f>IFERROR(VLOOKUP($B365,'Tabelas auxiliares'!$A$67:$C$104,2,FALSE),"")</f>
        <v>MANUTENÇÃO</v>
      </c>
      <c r="H365" s="19" t="str">
        <f>IFERROR(VLOOKUP($B365,'Tabelas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65" t="s">
        <v>6718</v>
      </c>
      <c r="J365" t="s">
        <v>4679</v>
      </c>
      <c r="K365" t="s">
        <v>7856</v>
      </c>
      <c r="L365" t="s">
        <v>4713</v>
      </c>
      <c r="M365" t="s">
        <v>4682</v>
      </c>
      <c r="N365" t="s">
        <v>628</v>
      </c>
      <c r="O365" t="s">
        <v>629</v>
      </c>
      <c r="P365" t="s">
        <v>630</v>
      </c>
      <c r="Q365" t="s">
        <v>621</v>
      </c>
      <c r="R365" t="s">
        <v>622</v>
      </c>
      <c r="S365" t="s">
        <v>623</v>
      </c>
      <c r="T365" t="s">
        <v>145</v>
      </c>
      <c r="U365" t="s">
        <v>645</v>
      </c>
      <c r="V365" t="s">
        <v>4676</v>
      </c>
      <c r="W365" t="s">
        <v>4677</v>
      </c>
      <c r="X365" t="s">
        <v>7857</v>
      </c>
      <c r="Y365" s="19" t="str">
        <f t="shared" si="5"/>
        <v>3</v>
      </c>
      <c r="Z365" s="19" t="str">
        <f>IF(T365="","",IF(AND(T365&lt;&gt;'Tabelas auxiliares'!$B$241,T365&lt;&gt;'Tabelas auxiliares'!$B$242),"FOLHA DE PESSOAL",IF(Y365='Tabelas auxiliares'!$A$242,"CUSTEIO",IF(Y365='Tabelas auxiliares'!$A$241,"INVESTIMENTO","ERRO - VERIFICAR"))))</f>
        <v>CUSTEIO</v>
      </c>
      <c r="AA365" s="12">
        <v>1790.33</v>
      </c>
      <c r="AE365" s="12">
        <v>1790.33</v>
      </c>
    </row>
    <row r="366" spans="1:33" x14ac:dyDescent="0.35">
      <c r="A366" t="s">
        <v>614</v>
      </c>
      <c r="B366" s="36" t="s">
        <v>236</v>
      </c>
      <c r="C366" s="36" t="s">
        <v>615</v>
      </c>
      <c r="D366" t="s">
        <v>28</v>
      </c>
      <c r="E366" t="s">
        <v>100</v>
      </c>
      <c r="F366" s="19" t="str">
        <f>IFERROR(VLOOKUP(D366,'Tabelas auxiliares'!$A$3:$B$63,2,FALSE),"")</f>
        <v>PU - PREFEITURA UNIVERSITÁRIA</v>
      </c>
      <c r="G366" s="19" t="str">
        <f>IFERROR(VLOOKUP($B366,'Tabelas auxiliares'!$A$67:$C$104,2,FALSE),"")</f>
        <v>MANUTENÇÃO</v>
      </c>
      <c r="H366" s="19" t="str">
        <f>IFERROR(VLOOKUP($B366,'Tabelas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66" t="s">
        <v>7858</v>
      </c>
      <c r="J366" t="s">
        <v>7821</v>
      </c>
      <c r="K366" t="s">
        <v>7859</v>
      </c>
      <c r="L366" t="s">
        <v>7823</v>
      </c>
      <c r="M366" t="s">
        <v>7824</v>
      </c>
      <c r="N366" t="s">
        <v>628</v>
      </c>
      <c r="O366" t="s">
        <v>629</v>
      </c>
      <c r="P366" t="s">
        <v>630</v>
      </c>
      <c r="Q366" t="s">
        <v>621</v>
      </c>
      <c r="R366" t="s">
        <v>622</v>
      </c>
      <c r="S366" t="s">
        <v>623</v>
      </c>
      <c r="T366" t="s">
        <v>145</v>
      </c>
      <c r="U366" t="s">
        <v>645</v>
      </c>
      <c r="V366" t="s">
        <v>2213</v>
      </c>
      <c r="W366" t="s">
        <v>2214</v>
      </c>
      <c r="X366" t="s">
        <v>7860</v>
      </c>
      <c r="Y366" s="19" t="str">
        <f t="shared" si="5"/>
        <v>3</v>
      </c>
      <c r="Z366" s="19" t="str">
        <f>IF(T366="","",IF(AND(T366&lt;&gt;'Tabelas auxiliares'!$B$241,T366&lt;&gt;'Tabelas auxiliares'!$B$242),"FOLHA DE PESSOAL",IF(Y366='Tabelas auxiliares'!$A$242,"CUSTEIO",IF(Y366='Tabelas auxiliares'!$A$241,"INVESTIMENTO","ERRO - VERIFICAR"))))</f>
        <v>CUSTEIO</v>
      </c>
      <c r="AA366" s="12">
        <v>3933.82</v>
      </c>
      <c r="AC366" s="12">
        <v>3933.82</v>
      </c>
    </row>
    <row r="367" spans="1:33" x14ac:dyDescent="0.35">
      <c r="A367" t="s">
        <v>614</v>
      </c>
      <c r="B367" s="36" t="s">
        <v>236</v>
      </c>
      <c r="C367" s="36" t="s">
        <v>615</v>
      </c>
      <c r="D367" t="s">
        <v>28</v>
      </c>
      <c r="E367" t="s">
        <v>100</v>
      </c>
      <c r="F367" s="19" t="str">
        <f>IFERROR(VLOOKUP(D367,'Tabelas auxiliares'!$A$3:$B$63,2,FALSE),"")</f>
        <v>PU - PREFEITURA UNIVERSITÁRIA</v>
      </c>
      <c r="G367" s="19" t="str">
        <f>IFERROR(VLOOKUP($B367,'Tabelas auxiliares'!$A$67:$C$104,2,FALSE),"")</f>
        <v>MANUTENÇÃO</v>
      </c>
      <c r="H367" s="19" t="str">
        <f>IFERROR(VLOOKUP($B367,'Tabelas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67" t="s">
        <v>7137</v>
      </c>
      <c r="J367" t="s">
        <v>4672</v>
      </c>
      <c r="K367" t="s">
        <v>7861</v>
      </c>
      <c r="L367" t="s">
        <v>4674</v>
      </c>
      <c r="M367" t="s">
        <v>4675</v>
      </c>
      <c r="N367" t="s">
        <v>628</v>
      </c>
      <c r="O367" t="s">
        <v>629</v>
      </c>
      <c r="P367" t="s">
        <v>630</v>
      </c>
      <c r="Q367" t="s">
        <v>621</v>
      </c>
      <c r="R367" t="s">
        <v>622</v>
      </c>
      <c r="S367" t="s">
        <v>6731</v>
      </c>
      <c r="T367" t="s">
        <v>145</v>
      </c>
      <c r="U367" t="s">
        <v>645</v>
      </c>
      <c r="V367" t="s">
        <v>4676</v>
      </c>
      <c r="W367" t="s">
        <v>4677</v>
      </c>
      <c r="X367" t="s">
        <v>7862</v>
      </c>
      <c r="Y367" s="19" t="str">
        <f t="shared" si="5"/>
        <v>3</v>
      </c>
      <c r="Z367" s="19" t="str">
        <f>IF(T367="","",IF(AND(T367&lt;&gt;'Tabelas auxiliares'!$B$241,T367&lt;&gt;'Tabelas auxiliares'!$B$242),"FOLHA DE PESSOAL",IF(Y367='Tabelas auxiliares'!$A$242,"CUSTEIO",IF(Y367='Tabelas auxiliares'!$A$241,"INVESTIMENTO","ERRO - VERIFICAR"))))</f>
        <v>CUSTEIO</v>
      </c>
      <c r="AA367" s="12">
        <v>414.91</v>
      </c>
      <c r="AE367" s="12">
        <v>414.91</v>
      </c>
    </row>
    <row r="368" spans="1:33" x14ac:dyDescent="0.35">
      <c r="A368" t="s">
        <v>614</v>
      </c>
      <c r="B368" s="36" t="s">
        <v>236</v>
      </c>
      <c r="C368" s="36" t="s">
        <v>615</v>
      </c>
      <c r="D368" t="s">
        <v>28</v>
      </c>
      <c r="E368" t="s">
        <v>100</v>
      </c>
      <c r="F368" s="19" t="str">
        <f>IFERROR(VLOOKUP(D368,'Tabelas auxiliares'!$A$3:$B$63,2,FALSE),"")</f>
        <v>PU - PREFEITURA UNIVERSITÁRIA</v>
      </c>
      <c r="G368" s="19" t="str">
        <f>IFERROR(VLOOKUP($B368,'Tabelas auxiliares'!$A$67:$C$104,2,FALSE),"")</f>
        <v>MANUTENÇÃO</v>
      </c>
      <c r="H368" s="19" t="str">
        <f>IFERROR(VLOOKUP($B368,'Tabelas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68" t="s">
        <v>7564</v>
      </c>
      <c r="J368" t="s">
        <v>4672</v>
      </c>
      <c r="K368" t="s">
        <v>7863</v>
      </c>
      <c r="L368" t="s">
        <v>7864</v>
      </c>
      <c r="M368" t="s">
        <v>4675</v>
      </c>
      <c r="N368" t="s">
        <v>628</v>
      </c>
      <c r="O368" t="s">
        <v>629</v>
      </c>
      <c r="P368" t="s">
        <v>630</v>
      </c>
      <c r="Q368" t="s">
        <v>621</v>
      </c>
      <c r="R368" t="s">
        <v>622</v>
      </c>
      <c r="S368" t="s">
        <v>623</v>
      </c>
      <c r="T368" t="s">
        <v>145</v>
      </c>
      <c r="U368" t="s">
        <v>645</v>
      </c>
      <c r="V368" t="s">
        <v>4676</v>
      </c>
      <c r="W368" t="s">
        <v>4677</v>
      </c>
      <c r="X368" t="s">
        <v>7865</v>
      </c>
      <c r="Y368" s="19" t="str">
        <f t="shared" si="5"/>
        <v>3</v>
      </c>
      <c r="Z368" s="19" t="str">
        <f>IF(T368="","",IF(AND(T368&lt;&gt;'Tabelas auxiliares'!$B$241,T368&lt;&gt;'Tabelas auxiliares'!$B$242),"FOLHA DE PESSOAL",IF(Y368='Tabelas auxiliares'!$A$242,"CUSTEIO",IF(Y368='Tabelas auxiliares'!$A$241,"INVESTIMENTO","ERRO - VERIFICAR"))))</f>
        <v>CUSTEIO</v>
      </c>
      <c r="AA368" s="12">
        <v>13735.45</v>
      </c>
      <c r="AE368" s="12">
        <v>13735.45</v>
      </c>
    </row>
    <row r="369" spans="1:32" x14ac:dyDescent="0.35">
      <c r="A369" t="s">
        <v>614</v>
      </c>
      <c r="B369" s="36" t="s">
        <v>236</v>
      </c>
      <c r="C369" s="36" t="s">
        <v>615</v>
      </c>
      <c r="D369" t="s">
        <v>28</v>
      </c>
      <c r="E369" t="s">
        <v>100</v>
      </c>
      <c r="F369" s="19" t="str">
        <f>IFERROR(VLOOKUP(D369,'Tabelas auxiliares'!$A$3:$B$63,2,FALSE),"")</f>
        <v>PU - PREFEITURA UNIVERSITÁRIA</v>
      </c>
      <c r="G369" s="19" t="str">
        <f>IFERROR(VLOOKUP($B369,'Tabelas auxiliares'!$A$67:$C$104,2,FALSE),"")</f>
        <v>MANUTENÇÃO</v>
      </c>
      <c r="H369" s="19" t="str">
        <f>IFERROR(VLOOKUP($B369,'Tabelas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69" t="s">
        <v>7564</v>
      </c>
      <c r="J369" t="s">
        <v>4679</v>
      </c>
      <c r="K369" t="s">
        <v>7866</v>
      </c>
      <c r="L369" t="s">
        <v>7867</v>
      </c>
      <c r="M369" t="s">
        <v>4682</v>
      </c>
      <c r="N369" t="s">
        <v>628</v>
      </c>
      <c r="O369" t="s">
        <v>629</v>
      </c>
      <c r="P369" t="s">
        <v>630</v>
      </c>
      <c r="Q369" t="s">
        <v>621</v>
      </c>
      <c r="R369" t="s">
        <v>622</v>
      </c>
      <c r="S369" t="s">
        <v>623</v>
      </c>
      <c r="T369" t="s">
        <v>145</v>
      </c>
      <c r="U369" t="s">
        <v>645</v>
      </c>
      <c r="V369" t="s">
        <v>4676</v>
      </c>
      <c r="W369" t="s">
        <v>4677</v>
      </c>
      <c r="X369" t="s">
        <v>7868</v>
      </c>
      <c r="Y369" s="19" t="str">
        <f t="shared" si="5"/>
        <v>3</v>
      </c>
      <c r="Z369" s="19" t="str">
        <f>IF(T369="","",IF(AND(T369&lt;&gt;'Tabelas auxiliares'!$B$241,T369&lt;&gt;'Tabelas auxiliares'!$B$242),"FOLHA DE PESSOAL",IF(Y369='Tabelas auxiliares'!$A$242,"CUSTEIO",IF(Y369='Tabelas auxiliares'!$A$241,"INVESTIMENTO","ERRO - VERIFICAR"))))</f>
        <v>CUSTEIO</v>
      </c>
      <c r="AA369" s="12">
        <v>505.31</v>
      </c>
      <c r="AE369" s="12">
        <v>505.31</v>
      </c>
    </row>
    <row r="370" spans="1:32" x14ac:dyDescent="0.35">
      <c r="A370" t="s">
        <v>614</v>
      </c>
      <c r="B370" s="36" t="s">
        <v>236</v>
      </c>
      <c r="C370" s="36" t="s">
        <v>615</v>
      </c>
      <c r="D370" t="s">
        <v>28</v>
      </c>
      <c r="E370" t="s">
        <v>100</v>
      </c>
      <c r="F370" s="19" t="str">
        <f>IFERROR(VLOOKUP(D370,'Tabelas auxiliares'!$A$3:$B$63,2,FALSE),"")</f>
        <v>PU - PREFEITURA UNIVERSITÁRIA</v>
      </c>
      <c r="G370" s="19" t="str">
        <f>IFERROR(VLOOKUP($B370,'Tabelas auxiliares'!$A$67:$C$104,2,FALSE),"")</f>
        <v>MANUTENÇÃO</v>
      </c>
      <c r="H370" s="19" t="str">
        <f>IFERROR(VLOOKUP($B370,'Tabelas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70" t="s">
        <v>6902</v>
      </c>
      <c r="J370" t="s">
        <v>4715</v>
      </c>
      <c r="K370" t="s">
        <v>7869</v>
      </c>
      <c r="L370" t="s">
        <v>4730</v>
      </c>
      <c r="M370" t="s">
        <v>4718</v>
      </c>
      <c r="N370" t="s">
        <v>628</v>
      </c>
      <c r="O370" t="s">
        <v>629</v>
      </c>
      <c r="P370" t="s">
        <v>630</v>
      </c>
      <c r="Q370" t="s">
        <v>621</v>
      </c>
      <c r="R370" t="s">
        <v>622</v>
      </c>
      <c r="S370" t="s">
        <v>623</v>
      </c>
      <c r="T370" t="s">
        <v>145</v>
      </c>
      <c r="U370" t="s">
        <v>645</v>
      </c>
      <c r="V370" t="s">
        <v>4224</v>
      </c>
      <c r="W370" t="s">
        <v>4202</v>
      </c>
      <c r="X370" t="s">
        <v>7870</v>
      </c>
      <c r="Y370" s="19" t="str">
        <f t="shared" si="5"/>
        <v>3</v>
      </c>
      <c r="Z370" s="19" t="str">
        <f>IF(T370="","",IF(AND(T370&lt;&gt;'Tabelas auxiliares'!$B$241,T370&lt;&gt;'Tabelas auxiliares'!$B$242),"FOLHA DE PESSOAL",IF(Y370='Tabelas auxiliares'!$A$242,"CUSTEIO",IF(Y370='Tabelas auxiliares'!$A$241,"INVESTIMENTO","ERRO - VERIFICAR"))))</f>
        <v>CUSTEIO</v>
      </c>
      <c r="AA370" s="12">
        <v>7476.94</v>
      </c>
      <c r="AE370" s="12">
        <v>7476.94</v>
      </c>
    </row>
    <row r="371" spans="1:32" x14ac:dyDescent="0.35">
      <c r="A371" t="s">
        <v>614</v>
      </c>
      <c r="B371" s="36" t="s">
        <v>236</v>
      </c>
      <c r="C371" s="36" t="s">
        <v>615</v>
      </c>
      <c r="D371" t="s">
        <v>28</v>
      </c>
      <c r="E371" t="s">
        <v>100</v>
      </c>
      <c r="F371" s="19" t="str">
        <f>IFERROR(VLOOKUP(D371,'Tabelas auxiliares'!$A$3:$B$63,2,FALSE),"")</f>
        <v>PU - PREFEITURA UNIVERSITÁRIA</v>
      </c>
      <c r="G371" s="19" t="str">
        <f>IFERROR(VLOOKUP($B371,'Tabelas auxiliares'!$A$67:$C$104,2,FALSE),"")</f>
        <v>MANUTENÇÃO</v>
      </c>
      <c r="H371" s="19" t="str">
        <f>IFERROR(VLOOKUP($B371,'Tabelas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71" t="s">
        <v>6902</v>
      </c>
      <c r="J371" t="s">
        <v>4715</v>
      </c>
      <c r="K371" t="s">
        <v>7871</v>
      </c>
      <c r="L371" t="s">
        <v>4730</v>
      </c>
      <c r="M371" t="s">
        <v>4718</v>
      </c>
      <c r="N371" t="s">
        <v>628</v>
      </c>
      <c r="O371" t="s">
        <v>629</v>
      </c>
      <c r="P371" t="s">
        <v>630</v>
      </c>
      <c r="Q371" t="s">
        <v>621</v>
      </c>
      <c r="R371" t="s">
        <v>622</v>
      </c>
      <c r="S371" t="s">
        <v>6731</v>
      </c>
      <c r="T371" t="s">
        <v>145</v>
      </c>
      <c r="U371" t="s">
        <v>645</v>
      </c>
      <c r="V371" t="s">
        <v>4224</v>
      </c>
      <c r="W371" t="s">
        <v>4202</v>
      </c>
      <c r="X371" t="s">
        <v>7872</v>
      </c>
      <c r="Y371" s="19" t="str">
        <f t="shared" si="5"/>
        <v>3</v>
      </c>
      <c r="Z371" s="19" t="str">
        <f>IF(T371="","",IF(AND(T371&lt;&gt;'Tabelas auxiliares'!$B$241,T371&lt;&gt;'Tabelas auxiliares'!$B$242),"FOLHA DE PESSOAL",IF(Y371='Tabelas auxiliares'!$A$242,"CUSTEIO",IF(Y371='Tabelas auxiliares'!$A$241,"INVESTIMENTO","ERRO - VERIFICAR"))))</f>
        <v>CUSTEIO</v>
      </c>
      <c r="AA371" s="12">
        <v>72</v>
      </c>
      <c r="AE371" s="12">
        <v>72</v>
      </c>
    </row>
    <row r="372" spans="1:32" x14ac:dyDescent="0.35">
      <c r="A372" t="s">
        <v>614</v>
      </c>
      <c r="B372" s="36" t="s">
        <v>236</v>
      </c>
      <c r="C372" s="36" t="s">
        <v>615</v>
      </c>
      <c r="D372" t="s">
        <v>28</v>
      </c>
      <c r="E372" t="s">
        <v>100</v>
      </c>
      <c r="F372" s="19" t="str">
        <f>IFERROR(VLOOKUP(D372,'Tabelas auxiliares'!$A$3:$B$63,2,FALSE),"")</f>
        <v>PU - PREFEITURA UNIVERSITÁRIA</v>
      </c>
      <c r="G372" s="19" t="str">
        <f>IFERROR(VLOOKUP($B372,'Tabelas auxiliares'!$A$67:$C$104,2,FALSE),"")</f>
        <v>MANUTENÇÃO</v>
      </c>
      <c r="H372" s="19" t="str">
        <f>IFERROR(VLOOKUP($B372,'Tabelas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72" t="s">
        <v>6796</v>
      </c>
      <c r="J372" t="s">
        <v>4684</v>
      </c>
      <c r="K372" t="s">
        <v>7873</v>
      </c>
      <c r="L372" t="s">
        <v>7874</v>
      </c>
      <c r="M372" t="s">
        <v>4687</v>
      </c>
      <c r="N372" t="s">
        <v>628</v>
      </c>
      <c r="O372" t="s">
        <v>629</v>
      </c>
      <c r="P372" t="s">
        <v>630</v>
      </c>
      <c r="Q372" t="s">
        <v>621</v>
      </c>
      <c r="R372" t="s">
        <v>622</v>
      </c>
      <c r="S372" t="s">
        <v>1038</v>
      </c>
      <c r="T372" t="s">
        <v>145</v>
      </c>
      <c r="U372" t="s">
        <v>645</v>
      </c>
      <c r="V372" t="s">
        <v>2569</v>
      </c>
      <c r="W372" t="s">
        <v>2570</v>
      </c>
      <c r="X372" t="s">
        <v>7875</v>
      </c>
      <c r="Y372" s="19" t="str">
        <f t="shared" si="5"/>
        <v>3</v>
      </c>
      <c r="Z372" s="19" t="str">
        <f>IF(T372="","",IF(AND(T372&lt;&gt;'Tabelas auxiliares'!$B$241,T372&lt;&gt;'Tabelas auxiliares'!$B$242),"FOLHA DE PESSOAL",IF(Y372='Tabelas auxiliares'!$A$242,"CUSTEIO",IF(Y372='Tabelas auxiliares'!$A$241,"INVESTIMENTO","ERRO - VERIFICAR"))))</f>
        <v>CUSTEIO</v>
      </c>
      <c r="AA372" s="12">
        <v>84418.35</v>
      </c>
      <c r="AE372" s="12">
        <v>84418.35</v>
      </c>
    </row>
    <row r="373" spans="1:32" x14ac:dyDescent="0.35">
      <c r="A373" t="s">
        <v>614</v>
      </c>
      <c r="B373" s="36" t="s">
        <v>236</v>
      </c>
      <c r="C373" s="36" t="s">
        <v>615</v>
      </c>
      <c r="D373" t="s">
        <v>28</v>
      </c>
      <c r="E373" t="s">
        <v>100</v>
      </c>
      <c r="F373" s="19" t="str">
        <f>IFERROR(VLOOKUP(D373,'Tabelas auxiliares'!$A$3:$B$63,2,FALSE),"")</f>
        <v>PU - PREFEITURA UNIVERSITÁRIA</v>
      </c>
      <c r="G373" s="19" t="str">
        <f>IFERROR(VLOOKUP($B373,'Tabelas auxiliares'!$A$67:$C$104,2,FALSE),"")</f>
        <v>MANUTENÇÃO</v>
      </c>
      <c r="H373" s="19" t="str">
        <f>IFERROR(VLOOKUP($B373,'Tabelas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73" t="s">
        <v>6635</v>
      </c>
      <c r="J373" t="s">
        <v>4684</v>
      </c>
      <c r="K373" t="s">
        <v>7876</v>
      </c>
      <c r="L373" t="s">
        <v>7877</v>
      </c>
      <c r="M373" t="s">
        <v>4687</v>
      </c>
      <c r="N373" t="s">
        <v>628</v>
      </c>
      <c r="O373" t="s">
        <v>629</v>
      </c>
      <c r="P373" t="s">
        <v>630</v>
      </c>
      <c r="Q373" t="s">
        <v>621</v>
      </c>
      <c r="R373" t="s">
        <v>622</v>
      </c>
      <c r="S373" t="s">
        <v>6731</v>
      </c>
      <c r="T373" t="s">
        <v>145</v>
      </c>
      <c r="U373" t="s">
        <v>645</v>
      </c>
      <c r="V373" t="s">
        <v>2569</v>
      </c>
      <c r="W373" t="s">
        <v>2570</v>
      </c>
      <c r="X373" t="s">
        <v>7878</v>
      </c>
      <c r="Y373" s="19" t="str">
        <f t="shared" si="5"/>
        <v>3</v>
      </c>
      <c r="Z373" s="19" t="str">
        <f>IF(T373="","",IF(AND(T373&lt;&gt;'Tabelas auxiliares'!$B$241,T373&lt;&gt;'Tabelas auxiliares'!$B$242),"FOLHA DE PESSOAL",IF(Y373='Tabelas auxiliares'!$A$242,"CUSTEIO",IF(Y373='Tabelas auxiliares'!$A$241,"INVESTIMENTO","ERRO - VERIFICAR"))))</f>
        <v>CUSTEIO</v>
      </c>
      <c r="AA373" s="12">
        <v>26102.65</v>
      </c>
      <c r="AE373" s="12">
        <v>26102.65</v>
      </c>
    </row>
    <row r="374" spans="1:32" x14ac:dyDescent="0.35">
      <c r="A374" t="s">
        <v>614</v>
      </c>
      <c r="B374" s="36" t="s">
        <v>236</v>
      </c>
      <c r="C374" s="36" t="s">
        <v>615</v>
      </c>
      <c r="D374" t="s">
        <v>28</v>
      </c>
      <c r="E374" t="s">
        <v>100</v>
      </c>
      <c r="F374" s="19" t="str">
        <f>IFERROR(VLOOKUP(D374,'Tabelas auxiliares'!$A$3:$B$63,2,FALSE),"")</f>
        <v>PU - PREFEITURA UNIVERSITÁRIA</v>
      </c>
      <c r="G374" s="19" t="str">
        <f>IFERROR(VLOOKUP($B374,'Tabelas auxiliares'!$A$67:$C$104,2,FALSE),"")</f>
        <v>MANUTENÇÃO</v>
      </c>
      <c r="H374" s="19" t="str">
        <f>IFERROR(VLOOKUP($B374,'Tabelas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74" t="s">
        <v>6626</v>
      </c>
      <c r="J374" t="s">
        <v>4696</v>
      </c>
      <c r="K374" t="s">
        <v>7879</v>
      </c>
      <c r="L374" t="s">
        <v>7880</v>
      </c>
      <c r="M374" t="s">
        <v>4200</v>
      </c>
      <c r="N374" t="s">
        <v>628</v>
      </c>
      <c r="O374" t="s">
        <v>629</v>
      </c>
      <c r="P374" t="s">
        <v>630</v>
      </c>
      <c r="Q374" t="s">
        <v>621</v>
      </c>
      <c r="R374" t="s">
        <v>622</v>
      </c>
      <c r="S374" t="s">
        <v>1038</v>
      </c>
      <c r="T374" t="s">
        <v>145</v>
      </c>
      <c r="U374" t="s">
        <v>645</v>
      </c>
      <c r="V374" t="s">
        <v>2213</v>
      </c>
      <c r="W374" t="s">
        <v>2214</v>
      </c>
      <c r="X374" t="s">
        <v>7881</v>
      </c>
      <c r="Y374" s="19" t="str">
        <f t="shared" si="5"/>
        <v>3</v>
      </c>
      <c r="Z374" s="19" t="str">
        <f>IF(T374="","",IF(AND(T374&lt;&gt;'Tabelas auxiliares'!$B$241,T374&lt;&gt;'Tabelas auxiliares'!$B$242),"FOLHA DE PESSOAL",IF(Y374='Tabelas auxiliares'!$A$242,"CUSTEIO",IF(Y374='Tabelas auxiliares'!$A$241,"INVESTIMENTO","ERRO - VERIFICAR"))))</f>
        <v>CUSTEIO</v>
      </c>
      <c r="AA374" s="12">
        <v>49155.4</v>
      </c>
      <c r="AE374" s="12">
        <v>49155.4</v>
      </c>
    </row>
    <row r="375" spans="1:32" x14ac:dyDescent="0.35">
      <c r="A375" t="s">
        <v>614</v>
      </c>
      <c r="B375" s="36" t="s">
        <v>236</v>
      </c>
      <c r="C375" s="36" t="s">
        <v>615</v>
      </c>
      <c r="D375" t="s">
        <v>28</v>
      </c>
      <c r="E375" t="s">
        <v>100</v>
      </c>
      <c r="F375" s="19" t="str">
        <f>IFERROR(VLOOKUP(D375,'Tabelas auxiliares'!$A$3:$B$63,2,FALSE),"")</f>
        <v>PU - PREFEITURA UNIVERSITÁRIA</v>
      </c>
      <c r="G375" s="19" t="str">
        <f>IFERROR(VLOOKUP($B375,'Tabelas auxiliares'!$A$67:$C$104,2,FALSE),"")</f>
        <v>MANUTENÇÃO</v>
      </c>
      <c r="H375" s="19" t="str">
        <f>IFERROR(VLOOKUP($B375,'Tabelas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75" t="s">
        <v>6897</v>
      </c>
      <c r="J375" t="s">
        <v>4700</v>
      </c>
      <c r="K375" t="s">
        <v>7882</v>
      </c>
      <c r="L375" t="s">
        <v>4702</v>
      </c>
      <c r="M375" t="s">
        <v>4216</v>
      </c>
      <c r="N375" t="s">
        <v>628</v>
      </c>
      <c r="O375" t="s">
        <v>629</v>
      </c>
      <c r="P375" t="s">
        <v>630</v>
      </c>
      <c r="Q375" t="s">
        <v>621</v>
      </c>
      <c r="R375" t="s">
        <v>622</v>
      </c>
      <c r="S375" t="s">
        <v>623</v>
      </c>
      <c r="T375" t="s">
        <v>145</v>
      </c>
      <c r="U375" t="s">
        <v>645</v>
      </c>
      <c r="V375" t="s">
        <v>2213</v>
      </c>
      <c r="W375" t="s">
        <v>2214</v>
      </c>
      <c r="X375" t="s">
        <v>7883</v>
      </c>
      <c r="Y375" s="19" t="str">
        <f t="shared" si="5"/>
        <v>3</v>
      </c>
      <c r="Z375" s="19" t="str">
        <f>IF(T375="","",IF(AND(T375&lt;&gt;'Tabelas auxiliares'!$B$241,T375&lt;&gt;'Tabelas auxiliares'!$B$242),"FOLHA DE PESSOAL",IF(Y375='Tabelas auxiliares'!$A$242,"CUSTEIO",IF(Y375='Tabelas auxiliares'!$A$241,"INVESTIMENTO","ERRO - VERIFICAR"))))</f>
        <v>CUSTEIO</v>
      </c>
      <c r="AA375" s="12">
        <v>76377.2</v>
      </c>
      <c r="AD375" s="12">
        <v>3518.99</v>
      </c>
      <c r="AE375" s="12">
        <v>72858.210000000006</v>
      </c>
    </row>
    <row r="376" spans="1:32" x14ac:dyDescent="0.35">
      <c r="A376" t="s">
        <v>614</v>
      </c>
      <c r="B376" s="36" t="s">
        <v>236</v>
      </c>
      <c r="C376" s="36" t="s">
        <v>615</v>
      </c>
      <c r="D376" t="s">
        <v>28</v>
      </c>
      <c r="E376" t="s">
        <v>100</v>
      </c>
      <c r="F376" s="19" t="str">
        <f>IFERROR(VLOOKUP(D376,'Tabelas auxiliares'!$A$3:$B$63,2,FALSE),"")</f>
        <v>PU - PREFEITURA UNIVERSITÁRIA</v>
      </c>
      <c r="G376" s="19" t="str">
        <f>IFERROR(VLOOKUP($B376,'Tabelas auxiliares'!$A$67:$C$104,2,FALSE),"")</f>
        <v>MANUTENÇÃO</v>
      </c>
      <c r="H376" s="19" t="str">
        <f>IFERROR(VLOOKUP($B376,'Tabelas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76" t="s">
        <v>6897</v>
      </c>
      <c r="J376" t="s">
        <v>4705</v>
      </c>
      <c r="K376" t="s">
        <v>7884</v>
      </c>
      <c r="L376" t="s">
        <v>4707</v>
      </c>
      <c r="M376" t="s">
        <v>4708</v>
      </c>
      <c r="N376" t="s">
        <v>628</v>
      </c>
      <c r="O376" t="s">
        <v>629</v>
      </c>
      <c r="P376" t="s">
        <v>630</v>
      </c>
      <c r="Q376" t="s">
        <v>621</v>
      </c>
      <c r="R376" t="s">
        <v>622</v>
      </c>
      <c r="S376" t="s">
        <v>1038</v>
      </c>
      <c r="T376" t="s">
        <v>145</v>
      </c>
      <c r="U376" t="s">
        <v>645</v>
      </c>
      <c r="V376" t="s">
        <v>4676</v>
      </c>
      <c r="W376" t="s">
        <v>4677</v>
      </c>
      <c r="X376" t="s">
        <v>7885</v>
      </c>
      <c r="Y376" s="19" t="str">
        <f t="shared" si="5"/>
        <v>3</v>
      </c>
      <c r="Z376" s="19" t="str">
        <f>IF(T376="","",IF(AND(T376&lt;&gt;'Tabelas auxiliares'!$B$241,T376&lt;&gt;'Tabelas auxiliares'!$B$242),"FOLHA DE PESSOAL",IF(Y376='Tabelas auxiliares'!$A$242,"CUSTEIO",IF(Y376='Tabelas auxiliares'!$A$241,"INVESTIMENTO","ERRO - VERIFICAR"))))</f>
        <v>CUSTEIO</v>
      </c>
      <c r="AA376" s="12">
        <v>237348.94</v>
      </c>
      <c r="AE376" s="12">
        <v>237348.94</v>
      </c>
    </row>
    <row r="377" spans="1:32" x14ac:dyDescent="0.35">
      <c r="A377" t="s">
        <v>614</v>
      </c>
      <c r="B377" s="36" t="s">
        <v>236</v>
      </c>
      <c r="C377" s="36" t="s">
        <v>615</v>
      </c>
      <c r="D377" t="s">
        <v>81</v>
      </c>
      <c r="E377" t="s">
        <v>100</v>
      </c>
      <c r="F377" s="19" t="str">
        <f>IFERROR(VLOOKUP(D377,'Tabelas auxiliares'!$A$3:$B$63,2,FALSE),"")</f>
        <v>SUGEPE - SUPERINTENDÊNCIA DE GESTÃO DE PESSOAS</v>
      </c>
      <c r="G377" s="19" t="str">
        <f>IFERROR(VLOOKUP($B377,'Tabelas auxiliares'!$A$67:$C$104,2,FALSE),"")</f>
        <v>MANUTENÇÃO</v>
      </c>
      <c r="H377" s="19" t="str">
        <f>IFERROR(VLOOKUP($B377,'Tabelas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77" t="s">
        <v>7886</v>
      </c>
      <c r="J377" t="s">
        <v>7887</v>
      </c>
      <c r="K377" t="s">
        <v>7888</v>
      </c>
      <c r="L377" t="s">
        <v>7889</v>
      </c>
      <c r="M377" t="s">
        <v>7890</v>
      </c>
      <c r="N377" t="s">
        <v>628</v>
      </c>
      <c r="O377" t="s">
        <v>629</v>
      </c>
      <c r="P377" t="s">
        <v>5349</v>
      </c>
      <c r="Q377" t="s">
        <v>621</v>
      </c>
      <c r="R377" t="s">
        <v>622</v>
      </c>
      <c r="S377" t="s">
        <v>6701</v>
      </c>
      <c r="T377" t="s">
        <v>145</v>
      </c>
      <c r="U377" t="s">
        <v>6702</v>
      </c>
      <c r="V377" t="s">
        <v>2130</v>
      </c>
      <c r="W377" t="s">
        <v>2131</v>
      </c>
      <c r="X377" t="s">
        <v>7891</v>
      </c>
      <c r="Y377" s="19" t="str">
        <f t="shared" si="5"/>
        <v>3</v>
      </c>
      <c r="Z377" s="19" t="str">
        <f>IF(T377="","",IF(AND(T377&lt;&gt;'Tabelas auxiliares'!$B$241,T377&lt;&gt;'Tabelas auxiliares'!$B$242),"FOLHA DE PESSOAL",IF(Y377='Tabelas auxiliares'!$A$242,"CUSTEIO",IF(Y377='Tabelas auxiliares'!$A$241,"INVESTIMENTO","ERRO - VERIFICAR"))))</f>
        <v>CUSTEIO</v>
      </c>
      <c r="AA377" s="12">
        <v>339</v>
      </c>
      <c r="AC377" s="12">
        <v>339</v>
      </c>
    </row>
    <row r="378" spans="1:32" x14ac:dyDescent="0.35">
      <c r="A378" t="s">
        <v>614</v>
      </c>
      <c r="B378" s="36" t="s">
        <v>236</v>
      </c>
      <c r="C378" s="36" t="s">
        <v>615</v>
      </c>
      <c r="D378" t="s">
        <v>81</v>
      </c>
      <c r="E378" t="s">
        <v>100</v>
      </c>
      <c r="F378" s="19" t="str">
        <f>IFERROR(VLOOKUP(D378,'Tabelas auxiliares'!$A$3:$B$63,2,FALSE),"")</f>
        <v>SUGEPE - SUPERINTENDÊNCIA DE GESTÃO DE PESSOAS</v>
      </c>
      <c r="G378" s="19" t="str">
        <f>IFERROR(VLOOKUP($B378,'Tabelas auxiliares'!$A$67:$C$104,2,FALSE),"")</f>
        <v>MANUTENÇÃO</v>
      </c>
      <c r="H378" s="19" t="str">
        <f>IFERROR(VLOOKUP($B378,'Tabelas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78" t="s">
        <v>7892</v>
      </c>
      <c r="J378" t="s">
        <v>7887</v>
      </c>
      <c r="K378" t="s">
        <v>7893</v>
      </c>
      <c r="L378" t="s">
        <v>7894</v>
      </c>
      <c r="M378" t="s">
        <v>7890</v>
      </c>
      <c r="N378" t="s">
        <v>628</v>
      </c>
      <c r="O378" t="s">
        <v>629</v>
      </c>
      <c r="P378" t="s">
        <v>630</v>
      </c>
      <c r="Q378" t="s">
        <v>621</v>
      </c>
      <c r="R378" t="s">
        <v>622</v>
      </c>
      <c r="S378" t="s">
        <v>623</v>
      </c>
      <c r="T378" t="s">
        <v>145</v>
      </c>
      <c r="U378" t="s">
        <v>645</v>
      </c>
      <c r="V378" t="s">
        <v>2130</v>
      </c>
      <c r="W378" t="s">
        <v>2131</v>
      </c>
      <c r="X378" t="s">
        <v>7895</v>
      </c>
      <c r="Y378" s="19" t="str">
        <f t="shared" si="5"/>
        <v>3</v>
      </c>
      <c r="Z378" s="19" t="str">
        <f>IF(T378="","",IF(AND(T378&lt;&gt;'Tabelas auxiliares'!$B$241,T378&lt;&gt;'Tabelas auxiliares'!$B$242),"FOLHA DE PESSOAL",IF(Y378='Tabelas auxiliares'!$A$242,"CUSTEIO",IF(Y378='Tabelas auxiliares'!$A$241,"INVESTIMENTO","ERRO - VERIFICAR"))))</f>
        <v>CUSTEIO</v>
      </c>
      <c r="AA378" s="12">
        <v>2993</v>
      </c>
      <c r="AC378" s="12">
        <v>2993</v>
      </c>
    </row>
    <row r="379" spans="1:32" x14ac:dyDescent="0.35">
      <c r="A379" t="s">
        <v>614</v>
      </c>
      <c r="B379" s="36" t="s">
        <v>236</v>
      </c>
      <c r="C379" s="36" t="s">
        <v>615</v>
      </c>
      <c r="D379" t="s">
        <v>81</v>
      </c>
      <c r="E379" t="s">
        <v>100</v>
      </c>
      <c r="F379" s="19" t="str">
        <f>IFERROR(VLOOKUP(D379,'Tabelas auxiliares'!$A$3:$B$63,2,FALSE),"")</f>
        <v>SUGEPE - SUPERINTENDÊNCIA DE GESTÃO DE PESSOAS</v>
      </c>
      <c r="G379" s="19" t="str">
        <f>IFERROR(VLOOKUP($B379,'Tabelas auxiliares'!$A$67:$C$104,2,FALSE),"")</f>
        <v>MANUTENÇÃO</v>
      </c>
      <c r="H379" s="19" t="str">
        <f>IFERROR(VLOOKUP($B379,'Tabelas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79" t="s">
        <v>7892</v>
      </c>
      <c r="J379" t="s">
        <v>7887</v>
      </c>
      <c r="K379" t="s">
        <v>7896</v>
      </c>
      <c r="L379" t="s">
        <v>7894</v>
      </c>
      <c r="M379" t="s">
        <v>7897</v>
      </c>
      <c r="N379" t="s">
        <v>628</v>
      </c>
      <c r="O379" t="s">
        <v>629</v>
      </c>
      <c r="P379" t="s">
        <v>630</v>
      </c>
      <c r="Q379" t="s">
        <v>621</v>
      </c>
      <c r="R379" t="s">
        <v>622</v>
      </c>
      <c r="S379" t="s">
        <v>623</v>
      </c>
      <c r="T379" t="s">
        <v>145</v>
      </c>
      <c r="U379" t="s">
        <v>645</v>
      </c>
      <c r="V379" t="s">
        <v>2130</v>
      </c>
      <c r="W379" t="s">
        <v>2131</v>
      </c>
      <c r="X379" t="s">
        <v>7898</v>
      </c>
      <c r="Y379" s="19" t="str">
        <f t="shared" si="5"/>
        <v>3</v>
      </c>
      <c r="Z379" s="19" t="str">
        <f>IF(T379="","",IF(AND(T379&lt;&gt;'Tabelas auxiliares'!$B$241,T379&lt;&gt;'Tabelas auxiliares'!$B$242),"FOLHA DE PESSOAL",IF(Y379='Tabelas auxiliares'!$A$242,"CUSTEIO",IF(Y379='Tabelas auxiliares'!$A$241,"INVESTIMENTO","ERRO - VERIFICAR"))))</f>
        <v>CUSTEIO</v>
      </c>
      <c r="AA379" s="12">
        <v>4010</v>
      </c>
      <c r="AC379" s="12">
        <v>4010</v>
      </c>
    </row>
    <row r="380" spans="1:32" x14ac:dyDescent="0.35">
      <c r="A380" t="s">
        <v>614</v>
      </c>
      <c r="B380" s="36" t="s">
        <v>6617</v>
      </c>
      <c r="C380" s="36" t="s">
        <v>615</v>
      </c>
      <c r="D380" t="s">
        <v>28</v>
      </c>
      <c r="E380" t="s">
        <v>100</v>
      </c>
      <c r="F380" s="19" t="str">
        <f>IFERROR(VLOOKUP(D380,'Tabelas auxiliares'!$A$3:$B$63,2,FALSE),"")</f>
        <v>PU - PREFEITURA UNIVERSITÁRIA</v>
      </c>
      <c r="G380" s="19" t="str">
        <f>IFERROR(VLOOKUP($B380,'Tabelas auxiliares'!$A$67:$C$104,2,FALSE),"")</f>
        <v/>
      </c>
      <c r="H380" s="19" t="str">
        <f>IFERROR(VLOOKUP($B380,'Tabelas auxiliares'!$A$67:$C$104,3,FALSE),"")</f>
        <v/>
      </c>
      <c r="I380" t="s">
        <v>7899</v>
      </c>
      <c r="J380" t="s">
        <v>7900</v>
      </c>
      <c r="K380" t="s">
        <v>7901</v>
      </c>
      <c r="L380" t="s">
        <v>7902</v>
      </c>
      <c r="M380" t="s">
        <v>7903</v>
      </c>
      <c r="N380" t="s">
        <v>628</v>
      </c>
      <c r="O380" t="s">
        <v>629</v>
      </c>
      <c r="P380" t="s">
        <v>630</v>
      </c>
      <c r="Q380" t="s">
        <v>621</v>
      </c>
      <c r="R380" t="s">
        <v>622</v>
      </c>
      <c r="S380" t="s">
        <v>6623</v>
      </c>
      <c r="T380" t="s">
        <v>145</v>
      </c>
      <c r="U380" t="s">
        <v>7681</v>
      </c>
      <c r="V380" t="s">
        <v>2213</v>
      </c>
      <c r="W380" t="s">
        <v>2214</v>
      </c>
      <c r="X380" t="s">
        <v>7904</v>
      </c>
      <c r="Y380" s="19" t="str">
        <f t="shared" si="5"/>
        <v>3</v>
      </c>
      <c r="Z380" s="19" t="str">
        <f>IF(T380="","",IF(AND(T380&lt;&gt;'Tabelas auxiliares'!$B$241,T380&lt;&gt;'Tabelas auxiliares'!$B$242),"FOLHA DE PESSOAL",IF(Y380='Tabelas auxiliares'!$A$242,"CUSTEIO",IF(Y380='Tabelas auxiliares'!$A$241,"INVESTIMENTO","ERRO - VERIFICAR"))))</f>
        <v>CUSTEIO</v>
      </c>
      <c r="AB380" s="12">
        <v>2969.45</v>
      </c>
      <c r="AF380" s="12">
        <v>2969.45</v>
      </c>
    </row>
    <row r="381" spans="1:32" x14ac:dyDescent="0.35">
      <c r="A381" t="s">
        <v>614</v>
      </c>
      <c r="B381" s="36" t="s">
        <v>6617</v>
      </c>
      <c r="C381" s="36" t="s">
        <v>615</v>
      </c>
      <c r="D381" t="s">
        <v>28</v>
      </c>
      <c r="E381" t="s">
        <v>100</v>
      </c>
      <c r="F381" s="19" t="str">
        <f>IFERROR(VLOOKUP(D381,'Tabelas auxiliares'!$A$3:$B$63,2,FALSE),"")</f>
        <v>PU - PREFEITURA UNIVERSITÁRIA</v>
      </c>
      <c r="G381" s="19" t="str">
        <f>IFERROR(VLOOKUP($B381,'Tabelas auxiliares'!$A$67:$C$104,2,FALSE),"")</f>
        <v/>
      </c>
      <c r="H381" s="19" t="str">
        <f>IFERROR(VLOOKUP($B381,'Tabelas auxiliares'!$A$67:$C$104,3,FALSE),"")</f>
        <v/>
      </c>
      <c r="I381" t="s">
        <v>7905</v>
      </c>
      <c r="J381" t="s">
        <v>7906</v>
      </c>
      <c r="K381" t="s">
        <v>7907</v>
      </c>
      <c r="L381" t="s">
        <v>7908</v>
      </c>
      <c r="M381" t="s">
        <v>7909</v>
      </c>
      <c r="N381" t="s">
        <v>628</v>
      </c>
      <c r="O381" t="s">
        <v>629</v>
      </c>
      <c r="P381" t="s">
        <v>630</v>
      </c>
      <c r="Q381" t="s">
        <v>621</v>
      </c>
      <c r="R381" t="s">
        <v>622</v>
      </c>
      <c r="S381" t="s">
        <v>6623</v>
      </c>
      <c r="T381" t="s">
        <v>145</v>
      </c>
      <c r="U381" t="s">
        <v>7681</v>
      </c>
      <c r="V381" t="s">
        <v>2213</v>
      </c>
      <c r="W381" t="s">
        <v>2214</v>
      </c>
      <c r="X381" t="s">
        <v>7910</v>
      </c>
      <c r="Y381" s="19" t="str">
        <f t="shared" si="5"/>
        <v>3</v>
      </c>
      <c r="Z381" s="19" t="str">
        <f>IF(T381="","",IF(AND(T381&lt;&gt;'Tabelas auxiliares'!$B$241,T381&lt;&gt;'Tabelas auxiliares'!$B$242),"FOLHA DE PESSOAL",IF(Y381='Tabelas auxiliares'!$A$242,"CUSTEIO",IF(Y381='Tabelas auxiliares'!$A$241,"INVESTIMENTO","ERRO - VERIFICAR"))))</f>
        <v>CUSTEIO</v>
      </c>
      <c r="AB381" s="12">
        <v>14916.76</v>
      </c>
      <c r="AF381" s="12">
        <v>14916.76</v>
      </c>
    </row>
    <row r="382" spans="1:32" x14ac:dyDescent="0.35">
      <c r="A382" t="s">
        <v>614</v>
      </c>
      <c r="B382" s="36" t="s">
        <v>6617</v>
      </c>
      <c r="C382" s="36" t="s">
        <v>615</v>
      </c>
      <c r="D382" t="s">
        <v>28</v>
      </c>
      <c r="E382" t="s">
        <v>100</v>
      </c>
      <c r="F382" s="19" t="str">
        <f>IFERROR(VLOOKUP(D382,'Tabelas auxiliares'!$A$3:$B$63,2,FALSE),"")</f>
        <v>PU - PREFEITURA UNIVERSITÁRIA</v>
      </c>
      <c r="G382" s="19" t="str">
        <f>IFERROR(VLOOKUP($B382,'Tabelas auxiliares'!$A$67:$C$104,2,FALSE),"")</f>
        <v/>
      </c>
      <c r="H382" s="19" t="str">
        <f>IFERROR(VLOOKUP($B382,'Tabelas auxiliares'!$A$67:$C$104,3,FALSE),"")</f>
        <v/>
      </c>
      <c r="I382" t="s">
        <v>7911</v>
      </c>
      <c r="J382" t="s">
        <v>7912</v>
      </c>
      <c r="K382" t="s">
        <v>7913</v>
      </c>
      <c r="L382" t="s">
        <v>7914</v>
      </c>
      <c r="M382" t="s">
        <v>7915</v>
      </c>
      <c r="N382" t="s">
        <v>628</v>
      </c>
      <c r="O382" t="s">
        <v>629</v>
      </c>
      <c r="P382" t="s">
        <v>630</v>
      </c>
      <c r="Q382" t="s">
        <v>621</v>
      </c>
      <c r="R382" t="s">
        <v>622</v>
      </c>
      <c r="S382" t="s">
        <v>6623</v>
      </c>
      <c r="T382" t="s">
        <v>145</v>
      </c>
      <c r="U382" t="s">
        <v>7916</v>
      </c>
      <c r="V382" t="s">
        <v>4217</v>
      </c>
      <c r="W382" t="s">
        <v>4218</v>
      </c>
      <c r="X382" t="s">
        <v>7917</v>
      </c>
      <c r="Y382" s="19" t="str">
        <f t="shared" si="5"/>
        <v>3</v>
      </c>
      <c r="Z382" s="19" t="str">
        <f>IF(T382="","",IF(AND(T382&lt;&gt;'Tabelas auxiliares'!$B$241,T382&lt;&gt;'Tabelas auxiliares'!$B$242),"FOLHA DE PESSOAL",IF(Y382='Tabelas auxiliares'!$A$242,"CUSTEIO",IF(Y382='Tabelas auxiliares'!$A$241,"INVESTIMENTO","ERRO - VERIFICAR"))))</f>
        <v>CUSTEIO</v>
      </c>
      <c r="AB382" s="12">
        <v>2897.43</v>
      </c>
      <c r="AF382" s="12">
        <v>2897.43</v>
      </c>
    </row>
    <row r="383" spans="1:32" x14ac:dyDescent="0.35">
      <c r="A383" t="s">
        <v>614</v>
      </c>
      <c r="B383" s="36" t="s">
        <v>237</v>
      </c>
      <c r="C383" s="36" t="s">
        <v>706</v>
      </c>
      <c r="D383" t="s">
        <v>176</v>
      </c>
      <c r="E383" t="s">
        <v>100</v>
      </c>
      <c r="F383" s="19" t="str">
        <f>IFERROR(VLOOKUP(D383,'Tabelas auxiliares'!$A$3:$B$63,2,FALSE),"")</f>
        <v>SPO - OBRAS SÃO BERNARDO DO CAMPO</v>
      </c>
      <c r="G383" s="19" t="str">
        <f>IFERROR(VLOOKUP($B383,'Tabelas auxiliares'!$A$67:$C$104,2,FALSE),"")</f>
        <v>OBRAS E INSTALAÇÕES - CONSTRUÇÕES</v>
      </c>
      <c r="H383" s="19" t="str">
        <f>IFERROR(VLOOKUP($B383,'Tabelas auxiliares'!$A$67:$C$104,3,FALSE),"")</f>
        <v>SERVICOS TECNICOS EM ENGENHARIA /EXECUCAO DAS OBRAS / ELABORACAO DOS ESTUDOS PRELIMINARES, PROJETOS BASICOS E EXECUTIVOS / CONSTRUCAO / GERENCIAMENTO DE OBRAS</v>
      </c>
      <c r="I383" t="s">
        <v>7918</v>
      </c>
      <c r="J383" t="s">
        <v>4778</v>
      </c>
      <c r="K383" t="s">
        <v>7919</v>
      </c>
      <c r="L383" t="s">
        <v>7920</v>
      </c>
      <c r="M383" t="s">
        <v>4781</v>
      </c>
      <c r="N383" t="s">
        <v>675</v>
      </c>
      <c r="O383" t="s">
        <v>629</v>
      </c>
      <c r="P383" t="s">
        <v>7222</v>
      </c>
      <c r="Q383" t="s">
        <v>621</v>
      </c>
      <c r="R383" t="s">
        <v>622</v>
      </c>
      <c r="S383" t="s">
        <v>6701</v>
      </c>
      <c r="T383" t="s">
        <v>145</v>
      </c>
      <c r="U383" t="s">
        <v>7223</v>
      </c>
      <c r="V383" t="s">
        <v>2015</v>
      </c>
      <c r="W383" t="s">
        <v>2016</v>
      </c>
      <c r="X383" t="s">
        <v>7921</v>
      </c>
      <c r="Y383" s="19" t="str">
        <f t="shared" si="5"/>
        <v>4</v>
      </c>
      <c r="Z383" s="19" t="str">
        <f>IF(T383="","",IF(AND(T383&lt;&gt;'Tabelas auxiliares'!$B$241,T383&lt;&gt;'Tabelas auxiliares'!$B$242),"FOLHA DE PESSOAL",IF(Y383='Tabelas auxiliares'!$A$242,"CUSTEIO",IF(Y383='Tabelas auxiliares'!$A$241,"INVESTIMENTO","ERRO - VERIFICAR"))))</f>
        <v>INVESTIMENTO</v>
      </c>
      <c r="AA383" s="12">
        <v>87414.31</v>
      </c>
      <c r="AC383" s="12">
        <v>31941.5</v>
      </c>
      <c r="AD383" s="12">
        <v>9035.4</v>
      </c>
      <c r="AE383" s="12">
        <v>46437.41</v>
      </c>
    </row>
    <row r="384" spans="1:32" x14ac:dyDescent="0.35">
      <c r="A384" t="s">
        <v>614</v>
      </c>
      <c r="B384" s="36" t="s">
        <v>237</v>
      </c>
      <c r="C384" s="36" t="s">
        <v>706</v>
      </c>
      <c r="D384" t="s">
        <v>176</v>
      </c>
      <c r="E384" t="s">
        <v>100</v>
      </c>
      <c r="F384" s="19" t="str">
        <f>IFERROR(VLOOKUP(D384,'Tabelas auxiliares'!$A$3:$B$63,2,FALSE),"")</f>
        <v>SPO - OBRAS SÃO BERNARDO DO CAMPO</v>
      </c>
      <c r="G384" s="19" t="str">
        <f>IFERROR(VLOOKUP($B384,'Tabelas auxiliares'!$A$67:$C$104,2,FALSE),"")</f>
        <v>OBRAS E INSTALAÇÕES - CONSTRUÇÕES</v>
      </c>
      <c r="H384" s="19" t="str">
        <f>IFERROR(VLOOKUP($B384,'Tabelas auxiliares'!$A$67:$C$104,3,FALSE),"")</f>
        <v>SERVICOS TECNICOS EM ENGENHARIA /EXECUCAO DAS OBRAS / ELABORACAO DOS ESTUDOS PRELIMINARES, PROJETOS BASICOS E EXECUTIVOS / CONSTRUCAO / GERENCIAMENTO DE OBRAS</v>
      </c>
      <c r="I384" t="s">
        <v>6626</v>
      </c>
      <c r="J384" t="s">
        <v>4778</v>
      </c>
      <c r="K384" t="s">
        <v>7922</v>
      </c>
      <c r="L384" t="s">
        <v>7923</v>
      </c>
      <c r="M384" t="s">
        <v>4781</v>
      </c>
      <c r="N384" t="s">
        <v>628</v>
      </c>
      <c r="O384" t="s">
        <v>629</v>
      </c>
      <c r="P384" t="s">
        <v>630</v>
      </c>
      <c r="Q384" t="s">
        <v>621</v>
      </c>
      <c r="R384" t="s">
        <v>622</v>
      </c>
      <c r="S384" t="s">
        <v>623</v>
      </c>
      <c r="T384" t="s">
        <v>179</v>
      </c>
      <c r="U384" t="s">
        <v>7357</v>
      </c>
      <c r="V384" t="s">
        <v>2015</v>
      </c>
      <c r="W384" t="s">
        <v>2016</v>
      </c>
      <c r="X384" t="s">
        <v>7924</v>
      </c>
      <c r="Y384" s="19" t="str">
        <f t="shared" si="5"/>
        <v>4</v>
      </c>
      <c r="Z384" s="19" t="str">
        <f>IF(T384="","",IF(AND(T384&lt;&gt;'Tabelas auxiliares'!$B$241,T384&lt;&gt;'Tabelas auxiliares'!$B$242),"FOLHA DE PESSOAL",IF(Y384='Tabelas auxiliares'!$A$242,"CUSTEIO",IF(Y384='Tabelas auxiliares'!$A$241,"INVESTIMENTO","ERRO - VERIFICAR"))))</f>
        <v>INVESTIMENTO</v>
      </c>
      <c r="AA384" s="12">
        <v>332635.99</v>
      </c>
      <c r="AC384" s="12">
        <v>332635.99</v>
      </c>
    </row>
    <row r="385" spans="1:33" x14ac:dyDescent="0.35">
      <c r="A385" t="s">
        <v>614</v>
      </c>
      <c r="B385" s="36" t="s">
        <v>238</v>
      </c>
      <c r="C385" s="36" t="s">
        <v>615</v>
      </c>
      <c r="D385" t="s">
        <v>159</v>
      </c>
      <c r="E385" t="s">
        <v>100</v>
      </c>
      <c r="F385" s="19" t="str">
        <f>IFERROR(VLOOKUP(D385,'Tabelas auxiliares'!$A$3:$B$63,2,FALSE),"")</f>
        <v>SPO - OBRAS SANTO ANDRÉ</v>
      </c>
      <c r="G385" s="19" t="str">
        <f>IFERROR(VLOOKUP($B385,'Tabelas auxiliares'!$A$67:$C$104,2,FALSE),"")</f>
        <v>OBRAS E INSTALAÇÕES - MELHORIAS E REFORMAS</v>
      </c>
      <c r="H385" s="19" t="str">
        <f>IFERROR(VLOOKUP($B385,'Tabelas auxiliares'!$A$67:$C$104,3,FALSE),"")</f>
        <v>REFORMA E ADEQUACAO</v>
      </c>
      <c r="I385" t="s">
        <v>6738</v>
      </c>
      <c r="J385" t="s">
        <v>4783</v>
      </c>
      <c r="K385" t="s">
        <v>7925</v>
      </c>
      <c r="L385" t="s">
        <v>7926</v>
      </c>
      <c r="M385" t="s">
        <v>4786</v>
      </c>
      <c r="N385" t="s">
        <v>1782</v>
      </c>
      <c r="O385" t="s">
        <v>629</v>
      </c>
      <c r="P385" t="s">
        <v>1783</v>
      </c>
      <c r="Q385" t="s">
        <v>621</v>
      </c>
      <c r="R385" t="s">
        <v>622</v>
      </c>
      <c r="S385" t="s">
        <v>623</v>
      </c>
      <c r="T385" t="s">
        <v>145</v>
      </c>
      <c r="U385" t="s">
        <v>1784</v>
      </c>
      <c r="V385" t="s">
        <v>2015</v>
      </c>
      <c r="W385" t="s">
        <v>2016</v>
      </c>
      <c r="X385" t="s">
        <v>7927</v>
      </c>
      <c r="Y385" s="19" t="str">
        <f t="shared" si="5"/>
        <v>4</v>
      </c>
      <c r="Z385" s="19" t="str">
        <f>IF(T385="","",IF(AND(T385&lt;&gt;'Tabelas auxiliares'!$B$241,T385&lt;&gt;'Tabelas auxiliares'!$B$242),"FOLHA DE PESSOAL",IF(Y385='Tabelas auxiliares'!$A$242,"CUSTEIO",IF(Y385='Tabelas auxiliares'!$A$241,"INVESTIMENTO","ERRO - VERIFICAR"))))</f>
        <v>INVESTIMENTO</v>
      </c>
      <c r="AA385" s="12">
        <v>24389.200000000001</v>
      </c>
      <c r="AC385" s="12">
        <v>24389.200000000001</v>
      </c>
    </row>
    <row r="386" spans="1:33" x14ac:dyDescent="0.35">
      <c r="A386" t="s">
        <v>614</v>
      </c>
      <c r="B386" s="36" t="s">
        <v>238</v>
      </c>
      <c r="C386" s="36" t="s">
        <v>615</v>
      </c>
      <c r="D386" t="s">
        <v>159</v>
      </c>
      <c r="E386" t="s">
        <v>100</v>
      </c>
      <c r="F386" s="19" t="str">
        <f>IFERROR(VLOOKUP(D386,'Tabelas auxiliares'!$A$3:$B$63,2,FALSE),"")</f>
        <v>SPO - OBRAS SANTO ANDRÉ</v>
      </c>
      <c r="G386" s="19" t="str">
        <f>IFERROR(VLOOKUP($B386,'Tabelas auxiliares'!$A$67:$C$104,2,FALSE),"")</f>
        <v>OBRAS E INSTALAÇÕES - MELHORIAS E REFORMAS</v>
      </c>
      <c r="H386" s="19" t="str">
        <f>IFERROR(VLOOKUP($B386,'Tabelas auxiliares'!$A$67:$C$104,3,FALSE),"")</f>
        <v>REFORMA E ADEQUACAO</v>
      </c>
      <c r="I386" t="s">
        <v>6738</v>
      </c>
      <c r="J386" t="s">
        <v>4783</v>
      </c>
      <c r="K386" t="s">
        <v>7928</v>
      </c>
      <c r="L386" t="s">
        <v>7926</v>
      </c>
      <c r="M386" t="s">
        <v>4786</v>
      </c>
      <c r="N386" t="s">
        <v>1782</v>
      </c>
      <c r="O386" t="s">
        <v>629</v>
      </c>
      <c r="P386" t="s">
        <v>1783</v>
      </c>
      <c r="Q386" t="s">
        <v>621</v>
      </c>
      <c r="R386" t="s">
        <v>622</v>
      </c>
      <c r="S386" t="s">
        <v>623</v>
      </c>
      <c r="T386" t="s">
        <v>145</v>
      </c>
      <c r="U386" t="s">
        <v>1784</v>
      </c>
      <c r="V386" t="s">
        <v>2015</v>
      </c>
      <c r="W386" t="s">
        <v>2016</v>
      </c>
      <c r="X386" t="s">
        <v>7929</v>
      </c>
      <c r="Y386" s="19" t="str">
        <f t="shared" si="5"/>
        <v>4</v>
      </c>
      <c r="Z386" s="19" t="str">
        <f>IF(T386="","",IF(AND(T386&lt;&gt;'Tabelas auxiliares'!$B$241,T386&lt;&gt;'Tabelas auxiliares'!$B$242),"FOLHA DE PESSOAL",IF(Y386='Tabelas auxiliares'!$A$242,"CUSTEIO",IF(Y386='Tabelas auxiliares'!$A$241,"INVESTIMENTO","ERRO - VERIFICAR"))))</f>
        <v>INVESTIMENTO</v>
      </c>
      <c r="AA386" s="12">
        <v>122209.59</v>
      </c>
      <c r="AC386" s="12">
        <v>122209.59</v>
      </c>
    </row>
    <row r="387" spans="1:33" x14ac:dyDescent="0.35">
      <c r="A387" t="s">
        <v>614</v>
      </c>
      <c r="B387" s="36" t="s">
        <v>238</v>
      </c>
      <c r="C387" s="36" t="s">
        <v>615</v>
      </c>
      <c r="D387" t="s">
        <v>159</v>
      </c>
      <c r="E387" t="s">
        <v>100</v>
      </c>
      <c r="F387" s="19" t="str">
        <f>IFERROR(VLOOKUP(D387,'Tabelas auxiliares'!$A$3:$B$63,2,FALSE),"")</f>
        <v>SPO - OBRAS SANTO ANDRÉ</v>
      </c>
      <c r="G387" s="19" t="str">
        <f>IFERROR(VLOOKUP($B387,'Tabelas auxiliares'!$A$67:$C$104,2,FALSE),"")</f>
        <v>OBRAS E INSTALAÇÕES - MELHORIAS E REFORMAS</v>
      </c>
      <c r="H387" s="19" t="str">
        <f>IFERROR(VLOOKUP($B387,'Tabelas auxiliares'!$A$67:$C$104,3,FALSE),"")</f>
        <v>REFORMA E ADEQUACAO</v>
      </c>
      <c r="I387" t="s">
        <v>6738</v>
      </c>
      <c r="J387" t="s">
        <v>4783</v>
      </c>
      <c r="K387" t="s">
        <v>7930</v>
      </c>
      <c r="L387" t="s">
        <v>7926</v>
      </c>
      <c r="M387" t="s">
        <v>4786</v>
      </c>
      <c r="N387" t="s">
        <v>675</v>
      </c>
      <c r="O387" t="s">
        <v>629</v>
      </c>
      <c r="P387" t="s">
        <v>676</v>
      </c>
      <c r="Q387" t="s">
        <v>621</v>
      </c>
      <c r="R387" t="s">
        <v>622</v>
      </c>
      <c r="S387" t="s">
        <v>623</v>
      </c>
      <c r="T387" t="s">
        <v>145</v>
      </c>
      <c r="U387" t="s">
        <v>677</v>
      </c>
      <c r="V387" t="s">
        <v>2015</v>
      </c>
      <c r="W387" t="s">
        <v>2016</v>
      </c>
      <c r="X387" t="s">
        <v>7931</v>
      </c>
      <c r="Y387" s="19" t="str">
        <f t="shared" si="5"/>
        <v>4</v>
      </c>
      <c r="Z387" s="19" t="str">
        <f>IF(T387="","",IF(AND(T387&lt;&gt;'Tabelas auxiliares'!$B$241,T387&lt;&gt;'Tabelas auxiliares'!$B$242),"FOLHA DE PESSOAL",IF(Y387='Tabelas auxiliares'!$A$242,"CUSTEIO",IF(Y387='Tabelas auxiliares'!$A$241,"INVESTIMENTO","ERRO - VERIFICAR"))))</f>
        <v>INVESTIMENTO</v>
      </c>
      <c r="AA387" s="12">
        <v>20844.84</v>
      </c>
      <c r="AC387" s="12">
        <v>20844.84</v>
      </c>
    </row>
    <row r="388" spans="1:33" x14ac:dyDescent="0.35">
      <c r="A388" t="s">
        <v>614</v>
      </c>
      <c r="B388" s="36" t="s">
        <v>238</v>
      </c>
      <c r="C388" s="36" t="s">
        <v>615</v>
      </c>
      <c r="D388" t="s">
        <v>159</v>
      </c>
      <c r="E388" t="s">
        <v>100</v>
      </c>
      <c r="F388" s="19" t="str">
        <f>IFERROR(VLOOKUP(D388,'Tabelas auxiliares'!$A$3:$B$63,2,FALSE),"")</f>
        <v>SPO - OBRAS SANTO ANDRÉ</v>
      </c>
      <c r="G388" s="19" t="str">
        <f>IFERROR(VLOOKUP($B388,'Tabelas auxiliares'!$A$67:$C$104,2,FALSE),"")</f>
        <v>OBRAS E INSTALAÇÕES - MELHORIAS E REFORMAS</v>
      </c>
      <c r="H388" s="19" t="str">
        <f>IFERROR(VLOOKUP($B388,'Tabelas auxiliares'!$A$67:$C$104,3,FALSE),"")</f>
        <v>REFORMA E ADEQUACAO</v>
      </c>
      <c r="I388" t="s">
        <v>6738</v>
      </c>
      <c r="J388" t="s">
        <v>4783</v>
      </c>
      <c r="K388" t="s">
        <v>7932</v>
      </c>
      <c r="L388" t="s">
        <v>7926</v>
      </c>
      <c r="M388" t="s">
        <v>4786</v>
      </c>
      <c r="N388" t="s">
        <v>675</v>
      </c>
      <c r="O388" t="s">
        <v>629</v>
      </c>
      <c r="P388" t="s">
        <v>676</v>
      </c>
      <c r="Q388" t="s">
        <v>621</v>
      </c>
      <c r="R388" t="s">
        <v>622</v>
      </c>
      <c r="S388" t="s">
        <v>623</v>
      </c>
      <c r="T388" t="s">
        <v>145</v>
      </c>
      <c r="U388" t="s">
        <v>677</v>
      </c>
      <c r="V388" t="s">
        <v>2015</v>
      </c>
      <c r="W388" t="s">
        <v>2016</v>
      </c>
      <c r="X388" t="s">
        <v>7933</v>
      </c>
      <c r="Y388" s="19" t="str">
        <f t="shared" ref="Y388:Y451" si="6">LEFT(V388,1)</f>
        <v>4</v>
      </c>
      <c r="Z388" s="19" t="str">
        <f>IF(T388="","",IF(AND(T388&lt;&gt;'Tabelas auxiliares'!$B$241,T388&lt;&gt;'Tabelas auxiliares'!$B$242),"FOLHA DE PESSOAL",IF(Y388='Tabelas auxiliares'!$A$242,"CUSTEIO",IF(Y388='Tabelas auxiliares'!$A$241,"INVESTIMENTO","ERRO - VERIFICAR"))))</f>
        <v>INVESTIMENTO</v>
      </c>
      <c r="AA388" s="12">
        <v>24912.799999999999</v>
      </c>
      <c r="AC388" s="12">
        <v>24912.799999999999</v>
      </c>
    </row>
    <row r="389" spans="1:33" x14ac:dyDescent="0.35">
      <c r="A389" t="s">
        <v>614</v>
      </c>
      <c r="B389" s="36" t="s">
        <v>238</v>
      </c>
      <c r="C389" s="36" t="s">
        <v>615</v>
      </c>
      <c r="D389" t="s">
        <v>159</v>
      </c>
      <c r="E389" t="s">
        <v>100</v>
      </c>
      <c r="F389" s="19" t="str">
        <f>IFERROR(VLOOKUP(D389,'Tabelas auxiliares'!$A$3:$B$63,2,FALSE),"")</f>
        <v>SPO - OBRAS SANTO ANDRÉ</v>
      </c>
      <c r="G389" s="19" t="str">
        <f>IFERROR(VLOOKUP($B389,'Tabelas auxiliares'!$A$67:$C$104,2,FALSE),"")</f>
        <v>OBRAS E INSTALAÇÕES - MELHORIAS E REFORMAS</v>
      </c>
      <c r="H389" s="19" t="str">
        <f>IFERROR(VLOOKUP($B389,'Tabelas auxiliares'!$A$67:$C$104,3,FALSE),"")</f>
        <v>REFORMA E ADEQUACAO</v>
      </c>
      <c r="I389" t="s">
        <v>6738</v>
      </c>
      <c r="J389" t="s">
        <v>4783</v>
      </c>
      <c r="K389" t="s">
        <v>7934</v>
      </c>
      <c r="L389" t="s">
        <v>7926</v>
      </c>
      <c r="M389" t="s">
        <v>4786</v>
      </c>
      <c r="N389" t="s">
        <v>675</v>
      </c>
      <c r="O389" t="s">
        <v>629</v>
      </c>
      <c r="P389" t="s">
        <v>676</v>
      </c>
      <c r="Q389" t="s">
        <v>621</v>
      </c>
      <c r="R389" t="s">
        <v>622</v>
      </c>
      <c r="S389" t="s">
        <v>1038</v>
      </c>
      <c r="T389" t="s">
        <v>145</v>
      </c>
      <c r="U389" t="s">
        <v>677</v>
      </c>
      <c r="V389" t="s">
        <v>2015</v>
      </c>
      <c r="W389" t="s">
        <v>2016</v>
      </c>
      <c r="X389" t="s">
        <v>7935</v>
      </c>
      <c r="Y389" s="19" t="str">
        <f t="shared" si="6"/>
        <v>4</v>
      </c>
      <c r="Z389" s="19" t="str">
        <f>IF(T389="","",IF(AND(T389&lt;&gt;'Tabelas auxiliares'!$B$241,T389&lt;&gt;'Tabelas auxiliares'!$B$242),"FOLHA DE PESSOAL",IF(Y389='Tabelas auxiliares'!$A$242,"CUSTEIO",IF(Y389='Tabelas auxiliares'!$A$241,"INVESTIMENTO","ERRO - VERIFICAR"))))</f>
        <v>INVESTIMENTO</v>
      </c>
      <c r="AA389" s="12">
        <v>1046.68</v>
      </c>
      <c r="AC389" s="12">
        <v>1046.68</v>
      </c>
    </row>
    <row r="390" spans="1:33" x14ac:dyDescent="0.35">
      <c r="A390" t="s">
        <v>614</v>
      </c>
      <c r="B390" s="36" t="s">
        <v>239</v>
      </c>
      <c r="C390" s="36" t="s">
        <v>615</v>
      </c>
      <c r="D390" t="s">
        <v>28</v>
      </c>
      <c r="E390" t="s">
        <v>100</v>
      </c>
      <c r="F390" s="19" t="str">
        <f>IFERROR(VLOOKUP(D390,'Tabelas auxiliares'!$A$3:$B$63,2,FALSE),"")</f>
        <v>PU - PREFEITURA UNIVERSITÁRIA</v>
      </c>
      <c r="G390" s="19" t="str">
        <f>IFERROR(VLOOKUP($B390,'Tabelas auxiliares'!$A$67:$C$104,2,FALSE),"")</f>
        <v>RECEPÇÃO, PORTARIA E ZELADORIA</v>
      </c>
      <c r="H390" s="19" t="str">
        <f>IFERROR(VLOOKUP($B390,'Tabelas auxiliares'!$A$67:$C$104,3,FALSE),"")</f>
        <v>PORTARIA / RECEPÇÃO / ZELADORIA</v>
      </c>
      <c r="I390" t="s">
        <v>7936</v>
      </c>
      <c r="J390" t="s">
        <v>7937</v>
      </c>
      <c r="K390" t="s">
        <v>7938</v>
      </c>
      <c r="L390" t="s">
        <v>7939</v>
      </c>
      <c r="M390" t="s">
        <v>7940</v>
      </c>
      <c r="N390" t="s">
        <v>628</v>
      </c>
      <c r="O390" t="s">
        <v>629</v>
      </c>
      <c r="P390" t="s">
        <v>5349</v>
      </c>
      <c r="Q390" t="s">
        <v>621</v>
      </c>
      <c r="R390" t="s">
        <v>622</v>
      </c>
      <c r="S390" t="s">
        <v>623</v>
      </c>
      <c r="T390" t="s">
        <v>145</v>
      </c>
      <c r="U390" t="s">
        <v>6702</v>
      </c>
      <c r="V390" t="s">
        <v>2213</v>
      </c>
      <c r="W390" t="s">
        <v>2214</v>
      </c>
      <c r="X390" t="s">
        <v>7941</v>
      </c>
      <c r="Y390" s="19" t="str">
        <f t="shared" si="6"/>
        <v>3</v>
      </c>
      <c r="Z390" s="19" t="str">
        <f>IF(T390="","",IF(AND(T390&lt;&gt;'Tabelas auxiliares'!$B$241,T390&lt;&gt;'Tabelas auxiliares'!$B$242),"FOLHA DE PESSOAL",IF(Y390='Tabelas auxiliares'!$A$242,"CUSTEIO",IF(Y390='Tabelas auxiliares'!$A$241,"INVESTIMENTO","ERRO - VERIFICAR"))))</f>
        <v>CUSTEIO</v>
      </c>
      <c r="AA390" s="12">
        <v>24165.29</v>
      </c>
      <c r="AC390" s="12">
        <v>24165.29</v>
      </c>
    </row>
    <row r="391" spans="1:33" x14ac:dyDescent="0.35">
      <c r="A391" t="s">
        <v>614</v>
      </c>
      <c r="B391" s="36" t="s">
        <v>239</v>
      </c>
      <c r="C391" s="36" t="s">
        <v>615</v>
      </c>
      <c r="D391" t="s">
        <v>28</v>
      </c>
      <c r="E391" t="s">
        <v>100</v>
      </c>
      <c r="F391" s="19" t="str">
        <f>IFERROR(VLOOKUP(D391,'Tabelas auxiliares'!$A$3:$B$63,2,FALSE),"")</f>
        <v>PU - PREFEITURA UNIVERSITÁRIA</v>
      </c>
      <c r="G391" s="19" t="str">
        <f>IFERROR(VLOOKUP($B391,'Tabelas auxiliares'!$A$67:$C$104,2,FALSE),"")</f>
        <v>RECEPÇÃO, PORTARIA E ZELADORIA</v>
      </c>
      <c r="H391" s="19" t="str">
        <f>IFERROR(VLOOKUP($B391,'Tabelas auxiliares'!$A$67:$C$104,3,FALSE),"")</f>
        <v>PORTARIA / RECEPÇÃO / ZELADORIA</v>
      </c>
      <c r="I391" t="s">
        <v>7942</v>
      </c>
      <c r="J391" t="s">
        <v>4788</v>
      </c>
      <c r="K391" t="s">
        <v>7943</v>
      </c>
      <c r="L391" t="s">
        <v>4795</v>
      </c>
      <c r="M391" t="s">
        <v>4745</v>
      </c>
      <c r="N391" t="s">
        <v>628</v>
      </c>
      <c r="O391" t="s">
        <v>629</v>
      </c>
      <c r="P391" t="s">
        <v>5349</v>
      </c>
      <c r="Q391" t="s">
        <v>621</v>
      </c>
      <c r="R391" t="s">
        <v>622</v>
      </c>
      <c r="S391" t="s">
        <v>6701</v>
      </c>
      <c r="T391" t="s">
        <v>145</v>
      </c>
      <c r="U391" t="s">
        <v>6702</v>
      </c>
      <c r="V391" t="s">
        <v>2213</v>
      </c>
      <c r="W391" t="s">
        <v>2214</v>
      </c>
      <c r="X391" t="s">
        <v>7944</v>
      </c>
      <c r="Y391" s="19" t="str">
        <f t="shared" si="6"/>
        <v>3</v>
      </c>
      <c r="Z391" s="19" t="str">
        <f>IF(T391="","",IF(AND(T391&lt;&gt;'Tabelas auxiliares'!$B$241,T391&lt;&gt;'Tabelas auxiliares'!$B$242),"FOLHA DE PESSOAL",IF(Y391='Tabelas auxiliares'!$A$242,"CUSTEIO",IF(Y391='Tabelas auxiliares'!$A$241,"INVESTIMENTO","ERRO - VERIFICAR"))))</f>
        <v>CUSTEIO</v>
      </c>
      <c r="AB391" s="12">
        <v>726.5</v>
      </c>
      <c r="AG391" s="12">
        <v>726.5</v>
      </c>
    </row>
    <row r="392" spans="1:33" x14ac:dyDescent="0.35">
      <c r="A392" t="s">
        <v>614</v>
      </c>
      <c r="B392" s="36" t="s">
        <v>239</v>
      </c>
      <c r="C392" s="36" t="s">
        <v>615</v>
      </c>
      <c r="D392" t="s">
        <v>28</v>
      </c>
      <c r="E392" t="s">
        <v>100</v>
      </c>
      <c r="F392" s="19" t="str">
        <f>IFERROR(VLOOKUP(D392,'Tabelas auxiliares'!$A$3:$B$63,2,FALSE),"")</f>
        <v>PU - PREFEITURA UNIVERSITÁRIA</v>
      </c>
      <c r="G392" s="19" t="str">
        <f>IFERROR(VLOOKUP($B392,'Tabelas auxiliares'!$A$67:$C$104,2,FALSE),"")</f>
        <v>RECEPÇÃO, PORTARIA E ZELADORIA</v>
      </c>
      <c r="H392" s="19" t="str">
        <f>IFERROR(VLOOKUP($B392,'Tabelas auxiliares'!$A$67:$C$104,3,FALSE),"")</f>
        <v>PORTARIA / RECEPÇÃO / ZELADORIA</v>
      </c>
      <c r="I392" t="s">
        <v>7945</v>
      </c>
      <c r="J392" t="s">
        <v>4788</v>
      </c>
      <c r="K392" t="s">
        <v>7946</v>
      </c>
      <c r="L392" t="s">
        <v>7947</v>
      </c>
      <c r="M392" t="s">
        <v>4745</v>
      </c>
      <c r="N392" t="s">
        <v>628</v>
      </c>
      <c r="O392" t="s">
        <v>629</v>
      </c>
      <c r="P392" t="s">
        <v>630</v>
      </c>
      <c r="Q392" t="s">
        <v>621</v>
      </c>
      <c r="R392" t="s">
        <v>622</v>
      </c>
      <c r="S392" t="s">
        <v>623</v>
      </c>
      <c r="T392" t="s">
        <v>145</v>
      </c>
      <c r="U392" t="s">
        <v>645</v>
      </c>
      <c r="V392" t="s">
        <v>2213</v>
      </c>
      <c r="W392" t="s">
        <v>2214</v>
      </c>
      <c r="X392" t="s">
        <v>7948</v>
      </c>
      <c r="Y392" s="19" t="str">
        <f t="shared" si="6"/>
        <v>3</v>
      </c>
      <c r="Z392" s="19" t="str">
        <f>IF(T392="","",IF(AND(T392&lt;&gt;'Tabelas auxiliares'!$B$241,T392&lt;&gt;'Tabelas auxiliares'!$B$242),"FOLHA DE PESSOAL",IF(Y392='Tabelas auxiliares'!$A$242,"CUSTEIO",IF(Y392='Tabelas auxiliares'!$A$241,"INVESTIMENTO","ERRO - VERIFICAR"))))</f>
        <v>CUSTEIO</v>
      </c>
      <c r="AA392" s="12">
        <v>2573.94</v>
      </c>
      <c r="AE392" s="12">
        <v>2573.94</v>
      </c>
    </row>
    <row r="393" spans="1:33" x14ac:dyDescent="0.35">
      <c r="A393" t="s">
        <v>614</v>
      </c>
      <c r="B393" s="36" t="s">
        <v>239</v>
      </c>
      <c r="C393" s="36" t="s">
        <v>615</v>
      </c>
      <c r="D393" t="s">
        <v>28</v>
      </c>
      <c r="E393" t="s">
        <v>100</v>
      </c>
      <c r="F393" s="19" t="str">
        <f>IFERROR(VLOOKUP(D393,'Tabelas auxiliares'!$A$3:$B$63,2,FALSE),"")</f>
        <v>PU - PREFEITURA UNIVERSITÁRIA</v>
      </c>
      <c r="G393" s="19" t="str">
        <f>IFERROR(VLOOKUP($B393,'Tabelas auxiliares'!$A$67:$C$104,2,FALSE),"")</f>
        <v>RECEPÇÃO, PORTARIA E ZELADORIA</v>
      </c>
      <c r="H393" s="19" t="str">
        <f>IFERROR(VLOOKUP($B393,'Tabelas auxiliares'!$A$67:$C$104,3,FALSE),"")</f>
        <v>PORTARIA / RECEPÇÃO / ZELADORIA</v>
      </c>
      <c r="I393" t="s">
        <v>7134</v>
      </c>
      <c r="J393" t="s">
        <v>4788</v>
      </c>
      <c r="K393" t="s">
        <v>7949</v>
      </c>
      <c r="L393" t="s">
        <v>7947</v>
      </c>
      <c r="M393" t="s">
        <v>4745</v>
      </c>
      <c r="N393" t="s">
        <v>628</v>
      </c>
      <c r="O393" t="s">
        <v>629</v>
      </c>
      <c r="P393" t="s">
        <v>630</v>
      </c>
      <c r="Q393" t="s">
        <v>621</v>
      </c>
      <c r="R393" t="s">
        <v>622</v>
      </c>
      <c r="S393" t="s">
        <v>623</v>
      </c>
      <c r="T393" t="s">
        <v>145</v>
      </c>
      <c r="U393" t="s">
        <v>645</v>
      </c>
      <c r="V393" t="s">
        <v>2213</v>
      </c>
      <c r="W393" t="s">
        <v>2214</v>
      </c>
      <c r="X393" t="s">
        <v>7950</v>
      </c>
      <c r="Y393" s="19" t="str">
        <f t="shared" si="6"/>
        <v>3</v>
      </c>
      <c r="Z393" s="19" t="str">
        <f>IF(T393="","",IF(AND(T393&lt;&gt;'Tabelas auxiliares'!$B$241,T393&lt;&gt;'Tabelas auxiliares'!$B$242),"FOLHA DE PESSOAL",IF(Y393='Tabelas auxiliares'!$A$242,"CUSTEIO",IF(Y393='Tabelas auxiliares'!$A$241,"INVESTIMENTO","ERRO - VERIFICAR"))))</f>
        <v>CUSTEIO</v>
      </c>
      <c r="AA393" s="12">
        <v>152459.29</v>
      </c>
      <c r="AE393" s="12">
        <v>152459.29</v>
      </c>
    </row>
    <row r="394" spans="1:33" x14ac:dyDescent="0.35">
      <c r="A394" t="s">
        <v>614</v>
      </c>
      <c r="B394" s="36" t="s">
        <v>239</v>
      </c>
      <c r="C394" s="36" t="s">
        <v>615</v>
      </c>
      <c r="D394" t="s">
        <v>62</v>
      </c>
      <c r="E394" t="s">
        <v>100</v>
      </c>
      <c r="F394" s="19" t="str">
        <f>IFERROR(VLOOKUP(D394,'Tabelas auxiliares'!$A$3:$B$63,2,FALSE),"")</f>
        <v>PROAP - PNAES</v>
      </c>
      <c r="G394" s="19" t="str">
        <f>IFERROR(VLOOKUP($B394,'Tabelas auxiliares'!$A$67:$C$104,2,FALSE),"")</f>
        <v>RECEPÇÃO, PORTARIA E ZELADORIA</v>
      </c>
      <c r="H394" s="19" t="str">
        <f>IFERROR(VLOOKUP($B394,'Tabelas auxiliares'!$A$67:$C$104,3,FALSE),"")</f>
        <v>PORTARIA / RECEPÇÃO / ZELADORIA</v>
      </c>
      <c r="I394" t="s">
        <v>7951</v>
      </c>
      <c r="J394" t="s">
        <v>7952</v>
      </c>
      <c r="K394" t="s">
        <v>7953</v>
      </c>
      <c r="L394" t="s">
        <v>7954</v>
      </c>
      <c r="M394" t="s">
        <v>7955</v>
      </c>
      <c r="N394" t="s">
        <v>628</v>
      </c>
      <c r="O394" t="s">
        <v>629</v>
      </c>
      <c r="P394" t="s">
        <v>5349</v>
      </c>
      <c r="Q394" t="s">
        <v>621</v>
      </c>
      <c r="R394" t="s">
        <v>622</v>
      </c>
      <c r="S394" t="s">
        <v>1038</v>
      </c>
      <c r="T394" t="s">
        <v>145</v>
      </c>
      <c r="U394" t="s">
        <v>6702</v>
      </c>
      <c r="V394" t="s">
        <v>2213</v>
      </c>
      <c r="W394" t="s">
        <v>2214</v>
      </c>
      <c r="X394" t="s">
        <v>7956</v>
      </c>
      <c r="Y394" s="19" t="str">
        <f t="shared" si="6"/>
        <v>3</v>
      </c>
      <c r="Z394" s="19" t="str">
        <f>IF(T394="","",IF(AND(T394&lt;&gt;'Tabelas auxiliares'!$B$241,T394&lt;&gt;'Tabelas auxiliares'!$B$242),"FOLHA DE PESSOAL",IF(Y394='Tabelas auxiliares'!$A$242,"CUSTEIO",IF(Y394='Tabelas auxiliares'!$A$241,"INVESTIMENTO","ERRO - VERIFICAR"))))</f>
        <v>CUSTEIO</v>
      </c>
      <c r="AA394" s="12">
        <v>1645.67</v>
      </c>
      <c r="AB394" s="12">
        <v>69934.679999999993</v>
      </c>
      <c r="AC394" s="12">
        <v>1645.67</v>
      </c>
      <c r="AF394" s="12">
        <v>69934.679999999993</v>
      </c>
    </row>
    <row r="395" spans="1:33" x14ac:dyDescent="0.35">
      <c r="A395" t="s">
        <v>614</v>
      </c>
      <c r="B395" s="36" t="s">
        <v>239</v>
      </c>
      <c r="C395" s="36" t="s">
        <v>615</v>
      </c>
      <c r="D395" t="s">
        <v>62</v>
      </c>
      <c r="E395" t="s">
        <v>100</v>
      </c>
      <c r="F395" s="19" t="str">
        <f>IFERROR(VLOOKUP(D395,'Tabelas auxiliares'!$A$3:$B$63,2,FALSE),"")</f>
        <v>PROAP - PNAES</v>
      </c>
      <c r="G395" s="19" t="str">
        <f>IFERROR(VLOOKUP($B395,'Tabelas auxiliares'!$A$67:$C$104,2,FALSE),"")</f>
        <v>RECEPÇÃO, PORTARIA E ZELADORIA</v>
      </c>
      <c r="H395" s="19" t="str">
        <f>IFERROR(VLOOKUP($B395,'Tabelas auxiliares'!$A$67:$C$104,3,FALSE),"")</f>
        <v>PORTARIA / RECEPÇÃO / ZELADORIA</v>
      </c>
      <c r="I395" t="s">
        <v>7957</v>
      </c>
      <c r="J395" t="s">
        <v>7952</v>
      </c>
      <c r="K395" t="s">
        <v>7958</v>
      </c>
      <c r="L395" t="s">
        <v>7954</v>
      </c>
      <c r="M395" t="s">
        <v>7955</v>
      </c>
      <c r="N395" t="s">
        <v>628</v>
      </c>
      <c r="O395" t="s">
        <v>629</v>
      </c>
      <c r="P395" t="s">
        <v>5349</v>
      </c>
      <c r="Q395" t="s">
        <v>621</v>
      </c>
      <c r="R395" t="s">
        <v>622</v>
      </c>
      <c r="S395" t="s">
        <v>623</v>
      </c>
      <c r="T395" t="s">
        <v>145</v>
      </c>
      <c r="U395" t="s">
        <v>6702</v>
      </c>
      <c r="V395" t="s">
        <v>2213</v>
      </c>
      <c r="W395" t="s">
        <v>2214</v>
      </c>
      <c r="X395" t="s">
        <v>7959</v>
      </c>
      <c r="Y395" s="19" t="str">
        <f t="shared" si="6"/>
        <v>3</v>
      </c>
      <c r="Z395" s="19" t="str">
        <f>IF(T395="","",IF(AND(T395&lt;&gt;'Tabelas auxiliares'!$B$241,T395&lt;&gt;'Tabelas auxiliares'!$B$242),"FOLHA DE PESSOAL",IF(Y395='Tabelas auxiliares'!$A$242,"CUSTEIO",IF(Y395='Tabelas auxiliares'!$A$241,"INVESTIMENTO","ERRO - VERIFICAR"))))</f>
        <v>CUSTEIO</v>
      </c>
      <c r="AB395" s="12">
        <v>250669.45</v>
      </c>
      <c r="AF395" s="12">
        <v>250669.45</v>
      </c>
    </row>
    <row r="396" spans="1:33" x14ac:dyDescent="0.35">
      <c r="A396" t="s">
        <v>614</v>
      </c>
      <c r="B396" s="36" t="s">
        <v>239</v>
      </c>
      <c r="C396" s="36" t="s">
        <v>615</v>
      </c>
      <c r="D396" t="s">
        <v>60</v>
      </c>
      <c r="E396" t="s">
        <v>100</v>
      </c>
      <c r="F396" s="19" t="str">
        <f>IFERROR(VLOOKUP(D396,'Tabelas auxiliares'!$A$3:$B$63,2,FALSE),"")</f>
        <v>PROAP - PRÓ-REITORIA DE POLÍTICAS AFIRMATIVAS</v>
      </c>
      <c r="G396" s="19" t="str">
        <f>IFERROR(VLOOKUP($B396,'Tabelas auxiliares'!$A$67:$C$104,2,FALSE),"")</f>
        <v>RECEPÇÃO, PORTARIA E ZELADORIA</v>
      </c>
      <c r="H396" s="19" t="str">
        <f>IFERROR(VLOOKUP($B396,'Tabelas auxiliares'!$A$67:$C$104,3,FALSE),"")</f>
        <v>PORTARIA / RECEPÇÃO / ZELADORIA</v>
      </c>
      <c r="I396" t="s">
        <v>6640</v>
      </c>
      <c r="J396" t="s">
        <v>4807</v>
      </c>
      <c r="K396" t="s">
        <v>7960</v>
      </c>
      <c r="L396" t="s">
        <v>4809</v>
      </c>
      <c r="M396" t="s">
        <v>4810</v>
      </c>
      <c r="N396" t="s">
        <v>628</v>
      </c>
      <c r="O396" t="s">
        <v>629</v>
      </c>
      <c r="P396" t="s">
        <v>5349</v>
      </c>
      <c r="Q396" t="s">
        <v>621</v>
      </c>
      <c r="R396" t="s">
        <v>622</v>
      </c>
      <c r="S396" t="s">
        <v>6701</v>
      </c>
      <c r="T396" t="s">
        <v>145</v>
      </c>
      <c r="U396" t="s">
        <v>6702</v>
      </c>
      <c r="V396" t="s">
        <v>2213</v>
      </c>
      <c r="W396" t="s">
        <v>2214</v>
      </c>
      <c r="X396" t="s">
        <v>7961</v>
      </c>
      <c r="Y396" s="19" t="str">
        <f t="shared" si="6"/>
        <v>3</v>
      </c>
      <c r="Z396" s="19" t="str">
        <f>IF(T396="","",IF(AND(T396&lt;&gt;'Tabelas auxiliares'!$B$241,T396&lt;&gt;'Tabelas auxiliares'!$B$242),"FOLHA DE PESSOAL",IF(Y396='Tabelas auxiliares'!$A$242,"CUSTEIO",IF(Y396='Tabelas auxiliares'!$A$241,"INVESTIMENTO","ERRO - VERIFICAR"))))</f>
        <v>CUSTEIO</v>
      </c>
      <c r="AB396" s="12">
        <v>2309.58</v>
      </c>
      <c r="AG396" s="12">
        <v>2309.58</v>
      </c>
    </row>
    <row r="397" spans="1:33" x14ac:dyDescent="0.35">
      <c r="A397" t="s">
        <v>614</v>
      </c>
      <c r="B397" s="36" t="s">
        <v>239</v>
      </c>
      <c r="C397" s="36" t="s">
        <v>615</v>
      </c>
      <c r="D397" t="s">
        <v>60</v>
      </c>
      <c r="E397" t="s">
        <v>100</v>
      </c>
      <c r="F397" s="19" t="str">
        <f>IFERROR(VLOOKUP(D397,'Tabelas auxiliares'!$A$3:$B$63,2,FALSE),"")</f>
        <v>PROAP - PRÓ-REITORIA DE POLÍTICAS AFIRMATIVAS</v>
      </c>
      <c r="G397" s="19" t="str">
        <f>IFERROR(VLOOKUP($B397,'Tabelas auxiliares'!$A$67:$C$104,2,FALSE),"")</f>
        <v>RECEPÇÃO, PORTARIA E ZELADORIA</v>
      </c>
      <c r="H397" s="19" t="str">
        <f>IFERROR(VLOOKUP($B397,'Tabelas auxiliares'!$A$67:$C$104,3,FALSE),"")</f>
        <v>PORTARIA / RECEPÇÃO / ZELADORIA</v>
      </c>
      <c r="I397" t="s">
        <v>7833</v>
      </c>
      <c r="J397" t="s">
        <v>4799</v>
      </c>
      <c r="K397" t="s">
        <v>7962</v>
      </c>
      <c r="L397" t="s">
        <v>4801</v>
      </c>
      <c r="M397" t="s">
        <v>4825</v>
      </c>
      <c r="N397" t="s">
        <v>628</v>
      </c>
      <c r="O397" t="s">
        <v>629</v>
      </c>
      <c r="P397" t="s">
        <v>630</v>
      </c>
      <c r="Q397" t="s">
        <v>621</v>
      </c>
      <c r="R397" t="s">
        <v>622</v>
      </c>
      <c r="S397" t="s">
        <v>623</v>
      </c>
      <c r="T397" t="s">
        <v>145</v>
      </c>
      <c r="U397" t="s">
        <v>645</v>
      </c>
      <c r="V397" t="s">
        <v>4803</v>
      </c>
      <c r="W397" t="s">
        <v>4804</v>
      </c>
      <c r="X397" t="s">
        <v>7963</v>
      </c>
      <c r="Y397" s="19" t="str">
        <f t="shared" si="6"/>
        <v>3</v>
      </c>
      <c r="Z397" s="19" t="str">
        <f>IF(T397="","",IF(AND(T397&lt;&gt;'Tabelas auxiliares'!$B$241,T397&lt;&gt;'Tabelas auxiliares'!$B$242),"FOLHA DE PESSOAL",IF(Y397='Tabelas auxiliares'!$A$242,"CUSTEIO",IF(Y397='Tabelas auxiliares'!$A$241,"INVESTIMENTO","ERRO - VERIFICAR"))))</f>
        <v>CUSTEIO</v>
      </c>
      <c r="AB397" s="12">
        <v>163837.67000000001</v>
      </c>
      <c r="AG397" s="12">
        <v>163837.67000000001</v>
      </c>
    </row>
    <row r="398" spans="1:33" x14ac:dyDescent="0.35">
      <c r="A398" t="s">
        <v>614</v>
      </c>
      <c r="B398" s="36" t="s">
        <v>239</v>
      </c>
      <c r="C398" s="36" t="s">
        <v>615</v>
      </c>
      <c r="D398" t="s">
        <v>60</v>
      </c>
      <c r="E398" t="s">
        <v>100</v>
      </c>
      <c r="F398" s="19" t="str">
        <f>IFERROR(VLOOKUP(D398,'Tabelas auxiliares'!$A$3:$B$63,2,FALSE),"")</f>
        <v>PROAP - PRÓ-REITORIA DE POLÍTICAS AFIRMATIVAS</v>
      </c>
      <c r="G398" s="19" t="str">
        <f>IFERROR(VLOOKUP($B398,'Tabelas auxiliares'!$A$67:$C$104,2,FALSE),"")</f>
        <v>RECEPÇÃO, PORTARIA E ZELADORIA</v>
      </c>
      <c r="H398" s="19" t="str">
        <f>IFERROR(VLOOKUP($B398,'Tabelas auxiliares'!$A$67:$C$104,3,FALSE),"")</f>
        <v>PORTARIA / RECEPÇÃO / ZELADORIA</v>
      </c>
      <c r="I398" t="s">
        <v>7964</v>
      </c>
      <c r="J398" t="s">
        <v>4799</v>
      </c>
      <c r="K398" t="s">
        <v>7965</v>
      </c>
      <c r="L398" t="s">
        <v>4801</v>
      </c>
      <c r="M398" t="s">
        <v>4825</v>
      </c>
      <c r="N398" t="s">
        <v>628</v>
      </c>
      <c r="O398" t="s">
        <v>629</v>
      </c>
      <c r="P398" t="s">
        <v>630</v>
      </c>
      <c r="Q398" t="s">
        <v>621</v>
      </c>
      <c r="R398" t="s">
        <v>622</v>
      </c>
      <c r="S398" t="s">
        <v>623</v>
      </c>
      <c r="T398" t="s">
        <v>145</v>
      </c>
      <c r="U398" t="s">
        <v>645</v>
      </c>
      <c r="V398" t="s">
        <v>4803</v>
      </c>
      <c r="W398" t="s">
        <v>4804</v>
      </c>
      <c r="X398" t="s">
        <v>7966</v>
      </c>
      <c r="Y398" s="19" t="str">
        <f t="shared" si="6"/>
        <v>3</v>
      </c>
      <c r="Z398" s="19" t="str">
        <f>IF(T398="","",IF(AND(T398&lt;&gt;'Tabelas auxiliares'!$B$241,T398&lt;&gt;'Tabelas auxiliares'!$B$242),"FOLHA DE PESSOAL",IF(Y398='Tabelas auxiliares'!$A$242,"CUSTEIO",IF(Y398='Tabelas auxiliares'!$A$241,"INVESTIMENTO","ERRO - VERIFICAR"))))</f>
        <v>CUSTEIO</v>
      </c>
      <c r="AB398" s="12">
        <v>2456.35</v>
      </c>
      <c r="AG398" s="12">
        <v>2456.35</v>
      </c>
    </row>
    <row r="399" spans="1:33" x14ac:dyDescent="0.35">
      <c r="A399" t="s">
        <v>614</v>
      </c>
      <c r="B399" s="36" t="s">
        <v>239</v>
      </c>
      <c r="C399" s="36" t="s">
        <v>615</v>
      </c>
      <c r="D399" t="s">
        <v>60</v>
      </c>
      <c r="E399" t="s">
        <v>100</v>
      </c>
      <c r="F399" s="19" t="str">
        <f>IFERROR(VLOOKUP(D399,'Tabelas auxiliares'!$A$3:$B$63,2,FALSE),"")</f>
        <v>PROAP - PRÓ-REITORIA DE POLÍTICAS AFIRMATIVAS</v>
      </c>
      <c r="G399" s="19" t="str">
        <f>IFERROR(VLOOKUP($B399,'Tabelas auxiliares'!$A$67:$C$104,2,FALSE),"")</f>
        <v>RECEPÇÃO, PORTARIA E ZELADORIA</v>
      </c>
      <c r="H399" s="19" t="str">
        <f>IFERROR(VLOOKUP($B399,'Tabelas auxiliares'!$A$67:$C$104,3,FALSE),"")</f>
        <v>PORTARIA / RECEPÇÃO / ZELADORIA</v>
      </c>
      <c r="I399" t="s">
        <v>7967</v>
      </c>
      <c r="J399" t="s">
        <v>4799</v>
      </c>
      <c r="K399" t="s">
        <v>7968</v>
      </c>
      <c r="L399" t="s">
        <v>4801</v>
      </c>
      <c r="M399" t="s">
        <v>4825</v>
      </c>
      <c r="N399" t="s">
        <v>628</v>
      </c>
      <c r="O399" t="s">
        <v>629</v>
      </c>
      <c r="P399" t="s">
        <v>630</v>
      </c>
      <c r="Q399" t="s">
        <v>621</v>
      </c>
      <c r="R399" t="s">
        <v>622</v>
      </c>
      <c r="S399" t="s">
        <v>623</v>
      </c>
      <c r="T399" t="s">
        <v>145</v>
      </c>
      <c r="U399" t="s">
        <v>645</v>
      </c>
      <c r="V399" t="s">
        <v>4803</v>
      </c>
      <c r="W399" t="s">
        <v>4804</v>
      </c>
      <c r="X399" t="s">
        <v>7969</v>
      </c>
      <c r="Y399" s="19" t="str">
        <f t="shared" si="6"/>
        <v>3</v>
      </c>
      <c r="Z399" s="19" t="str">
        <f>IF(T399="","",IF(AND(T399&lt;&gt;'Tabelas auxiliares'!$B$241,T399&lt;&gt;'Tabelas auxiliares'!$B$242),"FOLHA DE PESSOAL",IF(Y399='Tabelas auxiliares'!$A$242,"CUSTEIO",IF(Y399='Tabelas auxiliares'!$A$241,"INVESTIMENTO","ERRO - VERIFICAR"))))</f>
        <v>CUSTEIO</v>
      </c>
      <c r="AA399" s="12">
        <v>482639.04</v>
      </c>
      <c r="AB399" s="12">
        <v>443609.97</v>
      </c>
      <c r="AD399" s="12">
        <v>122631.33</v>
      </c>
      <c r="AE399" s="12">
        <v>360007.71</v>
      </c>
      <c r="AG399" s="12">
        <v>443609.97</v>
      </c>
    </row>
    <row r="400" spans="1:33" x14ac:dyDescent="0.35">
      <c r="A400" t="s">
        <v>614</v>
      </c>
      <c r="B400" s="36" t="s">
        <v>239</v>
      </c>
      <c r="C400" s="36" t="s">
        <v>615</v>
      </c>
      <c r="D400" t="s">
        <v>60</v>
      </c>
      <c r="E400" t="s">
        <v>100</v>
      </c>
      <c r="F400" s="19" t="str">
        <f>IFERROR(VLOOKUP(D400,'Tabelas auxiliares'!$A$3:$B$63,2,FALSE),"")</f>
        <v>PROAP - PRÓ-REITORIA DE POLÍTICAS AFIRMATIVAS</v>
      </c>
      <c r="G400" s="19" t="str">
        <f>IFERROR(VLOOKUP($B400,'Tabelas auxiliares'!$A$67:$C$104,2,FALSE),"")</f>
        <v>RECEPÇÃO, PORTARIA E ZELADORIA</v>
      </c>
      <c r="H400" s="19" t="str">
        <f>IFERROR(VLOOKUP($B400,'Tabelas auxiliares'!$A$67:$C$104,3,FALSE),"")</f>
        <v>PORTARIA / RECEPÇÃO / ZELADORIA</v>
      </c>
      <c r="I400" t="s">
        <v>7970</v>
      </c>
      <c r="J400" t="s">
        <v>4807</v>
      </c>
      <c r="K400" t="s">
        <v>7971</v>
      </c>
      <c r="L400" t="s">
        <v>4809</v>
      </c>
      <c r="M400" t="s">
        <v>4810</v>
      </c>
      <c r="N400" t="s">
        <v>628</v>
      </c>
      <c r="O400" t="s">
        <v>629</v>
      </c>
      <c r="P400" t="s">
        <v>630</v>
      </c>
      <c r="Q400" t="s">
        <v>621</v>
      </c>
      <c r="R400" t="s">
        <v>622</v>
      </c>
      <c r="S400" t="s">
        <v>623</v>
      </c>
      <c r="T400" t="s">
        <v>145</v>
      </c>
      <c r="U400" t="s">
        <v>645</v>
      </c>
      <c r="V400" t="s">
        <v>2213</v>
      </c>
      <c r="W400" t="s">
        <v>2214</v>
      </c>
      <c r="X400" t="s">
        <v>7972</v>
      </c>
      <c r="Y400" s="19" t="str">
        <f t="shared" si="6"/>
        <v>3</v>
      </c>
      <c r="Z400" s="19" t="str">
        <f>IF(T400="","",IF(AND(T400&lt;&gt;'Tabelas auxiliares'!$B$241,T400&lt;&gt;'Tabelas auxiliares'!$B$242),"FOLHA DE PESSOAL",IF(Y400='Tabelas auxiliares'!$A$242,"CUSTEIO",IF(Y400='Tabelas auxiliares'!$A$241,"INVESTIMENTO","ERRO - VERIFICAR"))))</f>
        <v>CUSTEIO</v>
      </c>
      <c r="AA400" s="12">
        <v>163657.38</v>
      </c>
      <c r="AE400" s="12">
        <v>163657.38</v>
      </c>
    </row>
    <row r="401" spans="1:33" x14ac:dyDescent="0.35">
      <c r="A401" t="s">
        <v>614</v>
      </c>
      <c r="B401" s="36" t="s">
        <v>239</v>
      </c>
      <c r="C401" s="36" t="s">
        <v>615</v>
      </c>
      <c r="D401" t="s">
        <v>60</v>
      </c>
      <c r="E401" t="s">
        <v>100</v>
      </c>
      <c r="F401" s="19" t="str">
        <f>IFERROR(VLOOKUP(D401,'Tabelas auxiliares'!$A$3:$B$63,2,FALSE),"")</f>
        <v>PROAP - PRÓ-REITORIA DE POLÍTICAS AFIRMATIVAS</v>
      </c>
      <c r="G401" s="19" t="str">
        <f>IFERROR(VLOOKUP($B401,'Tabelas auxiliares'!$A$67:$C$104,2,FALSE),"")</f>
        <v>RECEPÇÃO, PORTARIA E ZELADORIA</v>
      </c>
      <c r="H401" s="19" t="str">
        <f>IFERROR(VLOOKUP($B401,'Tabelas auxiliares'!$A$67:$C$104,3,FALSE),"")</f>
        <v>PORTARIA / RECEPÇÃO / ZELADORIA</v>
      </c>
      <c r="I401" t="s">
        <v>6796</v>
      </c>
      <c r="J401" t="s">
        <v>4807</v>
      </c>
      <c r="K401" t="s">
        <v>7973</v>
      </c>
      <c r="L401" t="s">
        <v>4809</v>
      </c>
      <c r="M401" t="s">
        <v>4810</v>
      </c>
      <c r="N401" t="s">
        <v>628</v>
      </c>
      <c r="O401" t="s">
        <v>629</v>
      </c>
      <c r="P401" t="s">
        <v>630</v>
      </c>
      <c r="Q401" t="s">
        <v>621</v>
      </c>
      <c r="R401" t="s">
        <v>622</v>
      </c>
      <c r="S401" t="s">
        <v>1038</v>
      </c>
      <c r="T401" t="s">
        <v>145</v>
      </c>
      <c r="U401" t="s">
        <v>645</v>
      </c>
      <c r="V401" t="s">
        <v>2213</v>
      </c>
      <c r="W401" t="s">
        <v>2214</v>
      </c>
      <c r="X401" t="s">
        <v>7974</v>
      </c>
      <c r="Y401" s="19" t="str">
        <f t="shared" si="6"/>
        <v>3</v>
      </c>
      <c r="Z401" s="19" t="str">
        <f>IF(T401="","",IF(AND(T401&lt;&gt;'Tabelas auxiliares'!$B$241,T401&lt;&gt;'Tabelas auxiliares'!$B$242),"FOLHA DE PESSOAL",IF(Y401='Tabelas auxiliares'!$A$242,"CUSTEIO",IF(Y401='Tabelas auxiliares'!$A$241,"INVESTIMENTO","ERRO - VERIFICAR"))))</f>
        <v>CUSTEIO</v>
      </c>
      <c r="AA401" s="12">
        <v>56313.120000000003</v>
      </c>
      <c r="AE401" s="12">
        <v>56313.120000000003</v>
      </c>
    </row>
    <row r="402" spans="1:33" x14ac:dyDescent="0.35">
      <c r="A402" t="s">
        <v>614</v>
      </c>
      <c r="B402" s="36" t="s">
        <v>239</v>
      </c>
      <c r="C402" s="36" t="s">
        <v>615</v>
      </c>
      <c r="D402" t="s">
        <v>60</v>
      </c>
      <c r="E402" t="s">
        <v>100</v>
      </c>
      <c r="F402" s="19" t="str">
        <f>IFERROR(VLOOKUP(D402,'Tabelas auxiliares'!$A$3:$B$63,2,FALSE),"")</f>
        <v>PROAP - PRÓ-REITORIA DE POLÍTICAS AFIRMATIVAS</v>
      </c>
      <c r="G402" s="19" t="str">
        <f>IFERROR(VLOOKUP($B402,'Tabelas auxiliares'!$A$67:$C$104,2,FALSE),"")</f>
        <v>RECEPÇÃO, PORTARIA E ZELADORIA</v>
      </c>
      <c r="H402" s="19" t="str">
        <f>IFERROR(VLOOKUP($B402,'Tabelas auxiliares'!$A$67:$C$104,3,FALSE),"")</f>
        <v>PORTARIA / RECEPÇÃO / ZELADORIA</v>
      </c>
      <c r="I402" t="s">
        <v>6626</v>
      </c>
      <c r="J402" t="s">
        <v>4807</v>
      </c>
      <c r="K402" t="s">
        <v>7975</v>
      </c>
      <c r="L402" t="s">
        <v>4809</v>
      </c>
      <c r="M402" t="s">
        <v>4810</v>
      </c>
      <c r="N402" t="s">
        <v>628</v>
      </c>
      <c r="O402" t="s">
        <v>629</v>
      </c>
      <c r="P402" t="s">
        <v>630</v>
      </c>
      <c r="Q402" t="s">
        <v>621</v>
      </c>
      <c r="R402" t="s">
        <v>622</v>
      </c>
      <c r="S402" t="s">
        <v>1038</v>
      </c>
      <c r="T402" t="s">
        <v>145</v>
      </c>
      <c r="U402" t="s">
        <v>645</v>
      </c>
      <c r="V402" t="s">
        <v>2213</v>
      </c>
      <c r="W402" t="s">
        <v>2214</v>
      </c>
      <c r="X402" t="s">
        <v>7976</v>
      </c>
      <c r="Y402" s="19" t="str">
        <f t="shared" si="6"/>
        <v>3</v>
      </c>
      <c r="Z402" s="19" t="str">
        <f>IF(T402="","",IF(AND(T402&lt;&gt;'Tabelas auxiliares'!$B$241,T402&lt;&gt;'Tabelas auxiliares'!$B$242),"FOLHA DE PESSOAL",IF(Y402='Tabelas auxiliares'!$A$242,"CUSTEIO",IF(Y402='Tabelas auxiliares'!$A$241,"INVESTIMENTO","ERRO - VERIFICAR"))))</f>
        <v>CUSTEIO</v>
      </c>
      <c r="AA402" s="12">
        <v>219970.5</v>
      </c>
      <c r="AE402" s="12">
        <v>219970.5</v>
      </c>
    </row>
    <row r="403" spans="1:33" x14ac:dyDescent="0.35">
      <c r="A403" t="s">
        <v>614</v>
      </c>
      <c r="B403" s="36" t="s">
        <v>241</v>
      </c>
      <c r="C403" s="36" t="s">
        <v>615</v>
      </c>
      <c r="D403" t="s">
        <v>62</v>
      </c>
      <c r="E403" t="s">
        <v>100</v>
      </c>
      <c r="F403" s="19" t="str">
        <f>IFERROR(VLOOKUP(D403,'Tabelas auxiliares'!$A$3:$B$63,2,FALSE),"")</f>
        <v>PROAP - PNAES</v>
      </c>
      <c r="G403" s="19" t="str">
        <f>IFERROR(VLOOKUP($B403,'Tabelas auxiliares'!$A$67:$C$104,2,FALSE),"")</f>
        <v>SEGURANÇA E VIGILÂNCIA</v>
      </c>
      <c r="H403" s="19" t="str">
        <f>IFERROR(VLOOKUP($B403,'Tabelas auxiliares'!$A$67:$C$104,3,FALSE),"")</f>
        <v>SISTEMA DE SEGURANÇA / VIGILÂNCIA</v>
      </c>
      <c r="I403" t="s">
        <v>7977</v>
      </c>
      <c r="J403" t="s">
        <v>7978</v>
      </c>
      <c r="K403" t="s">
        <v>7979</v>
      </c>
      <c r="L403" t="s">
        <v>7980</v>
      </c>
      <c r="M403" t="s">
        <v>7981</v>
      </c>
      <c r="N403" t="s">
        <v>628</v>
      </c>
      <c r="O403" t="s">
        <v>629</v>
      </c>
      <c r="P403" t="s">
        <v>5349</v>
      </c>
      <c r="Q403" t="s">
        <v>621</v>
      </c>
      <c r="R403" t="s">
        <v>622</v>
      </c>
      <c r="S403" t="s">
        <v>623</v>
      </c>
      <c r="T403" t="s">
        <v>145</v>
      </c>
      <c r="U403" t="s">
        <v>6702</v>
      </c>
      <c r="V403" t="s">
        <v>4803</v>
      </c>
      <c r="W403" t="s">
        <v>4804</v>
      </c>
      <c r="X403" t="s">
        <v>7982</v>
      </c>
      <c r="Y403" s="19" t="str">
        <f t="shared" si="6"/>
        <v>3</v>
      </c>
      <c r="Z403" s="19" t="str">
        <f>IF(T403="","",IF(AND(T403&lt;&gt;'Tabelas auxiliares'!$B$241,T403&lt;&gt;'Tabelas auxiliares'!$B$242),"FOLHA DE PESSOAL",IF(Y403='Tabelas auxiliares'!$A$242,"CUSTEIO",IF(Y403='Tabelas auxiliares'!$A$241,"INVESTIMENTO","ERRO - VERIFICAR"))))</f>
        <v>CUSTEIO</v>
      </c>
      <c r="AB403" s="12">
        <v>125992.15</v>
      </c>
      <c r="AF403" s="12">
        <v>125992.15</v>
      </c>
    </row>
    <row r="404" spans="1:33" x14ac:dyDescent="0.35">
      <c r="A404" t="s">
        <v>614</v>
      </c>
      <c r="B404" s="36" t="s">
        <v>241</v>
      </c>
      <c r="C404" s="36" t="s">
        <v>615</v>
      </c>
      <c r="D404" t="s">
        <v>62</v>
      </c>
      <c r="E404" t="s">
        <v>100</v>
      </c>
      <c r="F404" s="19" t="str">
        <f>IFERROR(VLOOKUP(D404,'Tabelas auxiliares'!$A$3:$B$63,2,FALSE),"")</f>
        <v>PROAP - PNAES</v>
      </c>
      <c r="G404" s="19" t="str">
        <f>IFERROR(VLOOKUP($B404,'Tabelas auxiliares'!$A$67:$C$104,2,FALSE),"")</f>
        <v>SEGURANÇA E VIGILÂNCIA</v>
      </c>
      <c r="H404" s="19" t="str">
        <f>IFERROR(VLOOKUP($B404,'Tabelas auxiliares'!$A$67:$C$104,3,FALSE),"")</f>
        <v>SISTEMA DE SEGURANÇA / VIGILÂNCIA</v>
      </c>
      <c r="I404" t="s">
        <v>7983</v>
      </c>
      <c r="J404" t="s">
        <v>7984</v>
      </c>
      <c r="K404" t="s">
        <v>7985</v>
      </c>
      <c r="L404" t="s">
        <v>7986</v>
      </c>
      <c r="M404" t="s">
        <v>7987</v>
      </c>
      <c r="N404" t="s">
        <v>628</v>
      </c>
      <c r="O404" t="s">
        <v>629</v>
      </c>
      <c r="P404" t="s">
        <v>5349</v>
      </c>
      <c r="Q404" t="s">
        <v>621</v>
      </c>
      <c r="R404" t="s">
        <v>622</v>
      </c>
      <c r="S404" t="s">
        <v>623</v>
      </c>
      <c r="T404" t="s">
        <v>145</v>
      </c>
      <c r="U404" t="s">
        <v>6702</v>
      </c>
      <c r="V404" t="s">
        <v>4803</v>
      </c>
      <c r="W404" t="s">
        <v>4804</v>
      </c>
      <c r="X404" t="s">
        <v>7988</v>
      </c>
      <c r="Y404" s="19" t="str">
        <f t="shared" si="6"/>
        <v>3</v>
      </c>
      <c r="Z404" s="19" t="str">
        <f>IF(T404="","",IF(AND(T404&lt;&gt;'Tabelas auxiliares'!$B$241,T404&lt;&gt;'Tabelas auxiliares'!$B$242),"FOLHA DE PESSOAL",IF(Y404='Tabelas auxiliares'!$A$242,"CUSTEIO",IF(Y404='Tabelas auxiliares'!$A$241,"INVESTIMENTO","ERRO - VERIFICAR"))))</f>
        <v>CUSTEIO</v>
      </c>
      <c r="AB404" s="12">
        <v>3716.95</v>
      </c>
      <c r="AF404" s="12">
        <v>3716.95</v>
      </c>
    </row>
    <row r="405" spans="1:33" x14ac:dyDescent="0.35">
      <c r="A405" t="s">
        <v>614</v>
      </c>
      <c r="B405" s="36" t="s">
        <v>241</v>
      </c>
      <c r="C405" s="36" t="s">
        <v>615</v>
      </c>
      <c r="D405" t="s">
        <v>62</v>
      </c>
      <c r="E405" t="s">
        <v>100</v>
      </c>
      <c r="F405" s="19" t="str">
        <f>IFERROR(VLOOKUP(D405,'Tabelas auxiliares'!$A$3:$B$63,2,FALSE),"")</f>
        <v>PROAP - PNAES</v>
      </c>
      <c r="G405" s="19" t="str">
        <f>IFERROR(VLOOKUP($B405,'Tabelas auxiliares'!$A$67:$C$104,2,FALSE),"")</f>
        <v>SEGURANÇA E VIGILÂNCIA</v>
      </c>
      <c r="H405" s="19" t="str">
        <f>IFERROR(VLOOKUP($B405,'Tabelas auxiliares'!$A$67:$C$104,3,FALSE),"")</f>
        <v>SISTEMA DE SEGURANÇA / VIGILÂNCIA</v>
      </c>
      <c r="I405" t="s">
        <v>7989</v>
      </c>
      <c r="J405" t="s">
        <v>7984</v>
      </c>
      <c r="K405" t="s">
        <v>7990</v>
      </c>
      <c r="L405" t="s">
        <v>7986</v>
      </c>
      <c r="M405" t="s">
        <v>7987</v>
      </c>
      <c r="N405" t="s">
        <v>628</v>
      </c>
      <c r="O405" t="s">
        <v>629</v>
      </c>
      <c r="P405" t="s">
        <v>5349</v>
      </c>
      <c r="Q405" t="s">
        <v>621</v>
      </c>
      <c r="R405" t="s">
        <v>622</v>
      </c>
      <c r="S405" t="s">
        <v>623</v>
      </c>
      <c r="T405" t="s">
        <v>145</v>
      </c>
      <c r="U405" t="s">
        <v>6702</v>
      </c>
      <c r="V405" t="s">
        <v>4803</v>
      </c>
      <c r="W405" t="s">
        <v>4804</v>
      </c>
      <c r="X405" t="s">
        <v>7991</v>
      </c>
      <c r="Y405" s="19" t="str">
        <f t="shared" si="6"/>
        <v>3</v>
      </c>
      <c r="Z405" s="19" t="str">
        <f>IF(T405="","",IF(AND(T405&lt;&gt;'Tabelas auxiliares'!$B$241,T405&lt;&gt;'Tabelas auxiliares'!$B$242),"FOLHA DE PESSOAL",IF(Y405='Tabelas auxiliares'!$A$242,"CUSTEIO",IF(Y405='Tabelas auxiliares'!$A$241,"INVESTIMENTO","ERRO - VERIFICAR"))))</f>
        <v>CUSTEIO</v>
      </c>
      <c r="AB405" s="12">
        <v>99509.57</v>
      </c>
      <c r="AF405" s="12">
        <v>99509.57</v>
      </c>
    </row>
    <row r="406" spans="1:33" x14ac:dyDescent="0.35">
      <c r="A406" t="s">
        <v>614</v>
      </c>
      <c r="B406" s="36" t="s">
        <v>241</v>
      </c>
      <c r="C406" s="36" t="s">
        <v>615</v>
      </c>
      <c r="D406" t="s">
        <v>62</v>
      </c>
      <c r="E406" t="s">
        <v>100</v>
      </c>
      <c r="F406" s="19" t="str">
        <f>IFERROR(VLOOKUP(D406,'Tabelas auxiliares'!$A$3:$B$63,2,FALSE),"")</f>
        <v>PROAP - PNAES</v>
      </c>
      <c r="G406" s="19" t="str">
        <f>IFERROR(VLOOKUP($B406,'Tabelas auxiliares'!$A$67:$C$104,2,FALSE),"")</f>
        <v>SEGURANÇA E VIGILÂNCIA</v>
      </c>
      <c r="H406" s="19" t="str">
        <f>IFERROR(VLOOKUP($B406,'Tabelas auxiliares'!$A$67:$C$104,3,FALSE),"")</f>
        <v>SISTEMA DE SEGURANÇA / VIGILÂNCIA</v>
      </c>
      <c r="I406" t="s">
        <v>7992</v>
      </c>
      <c r="J406" t="s">
        <v>7984</v>
      </c>
      <c r="K406" t="s">
        <v>7993</v>
      </c>
      <c r="L406" t="s">
        <v>7986</v>
      </c>
      <c r="M406" t="s">
        <v>7987</v>
      </c>
      <c r="N406" t="s">
        <v>628</v>
      </c>
      <c r="O406" t="s">
        <v>629</v>
      </c>
      <c r="P406" t="s">
        <v>5349</v>
      </c>
      <c r="Q406" t="s">
        <v>621</v>
      </c>
      <c r="R406" t="s">
        <v>622</v>
      </c>
      <c r="S406" t="s">
        <v>623</v>
      </c>
      <c r="T406" t="s">
        <v>145</v>
      </c>
      <c r="U406" t="s">
        <v>6702</v>
      </c>
      <c r="V406" t="s">
        <v>4803</v>
      </c>
      <c r="W406" t="s">
        <v>4804</v>
      </c>
      <c r="X406" t="s">
        <v>7994</v>
      </c>
      <c r="Y406" s="19" t="str">
        <f t="shared" si="6"/>
        <v>3</v>
      </c>
      <c r="Z406" s="19" t="str">
        <f>IF(T406="","",IF(AND(T406&lt;&gt;'Tabelas auxiliares'!$B$241,T406&lt;&gt;'Tabelas auxiliares'!$B$242),"FOLHA DE PESSOAL",IF(Y406='Tabelas auxiliares'!$A$242,"CUSTEIO",IF(Y406='Tabelas auxiliares'!$A$241,"INVESTIMENTO","ERRO - VERIFICAR"))))</f>
        <v>CUSTEIO</v>
      </c>
      <c r="AA406" s="12">
        <v>148865.38</v>
      </c>
      <c r="AB406" s="12">
        <v>77442.94</v>
      </c>
      <c r="AC406" s="12">
        <v>148865.38</v>
      </c>
      <c r="AF406" s="12">
        <v>77442.94</v>
      </c>
    </row>
    <row r="407" spans="1:33" x14ac:dyDescent="0.35">
      <c r="A407" t="s">
        <v>614</v>
      </c>
      <c r="B407" s="36" t="s">
        <v>241</v>
      </c>
      <c r="C407" s="36" t="s">
        <v>615</v>
      </c>
      <c r="D407" t="s">
        <v>60</v>
      </c>
      <c r="E407" t="s">
        <v>100</v>
      </c>
      <c r="F407" s="19" t="str">
        <f>IFERROR(VLOOKUP(D407,'Tabelas auxiliares'!$A$3:$B$63,2,FALSE),"")</f>
        <v>PROAP - PRÓ-REITORIA DE POLÍTICAS AFIRMATIVAS</v>
      </c>
      <c r="G407" s="19" t="str">
        <f>IFERROR(VLOOKUP($B407,'Tabelas auxiliares'!$A$67:$C$104,2,FALSE),"")</f>
        <v>SEGURANÇA E VIGILÂNCIA</v>
      </c>
      <c r="H407" s="19" t="str">
        <f>IFERROR(VLOOKUP($B407,'Tabelas auxiliares'!$A$67:$C$104,3,FALSE),"")</f>
        <v>SISTEMA DE SEGURANÇA / VIGILÂNCIA</v>
      </c>
      <c r="I407" t="s">
        <v>7995</v>
      </c>
      <c r="J407" t="s">
        <v>4799</v>
      </c>
      <c r="K407" t="s">
        <v>7996</v>
      </c>
      <c r="L407" t="s">
        <v>4801</v>
      </c>
      <c r="M407" t="s">
        <v>4825</v>
      </c>
      <c r="N407" t="s">
        <v>628</v>
      </c>
      <c r="O407" t="s">
        <v>629</v>
      </c>
      <c r="P407" t="s">
        <v>5349</v>
      </c>
      <c r="Q407" t="s">
        <v>621</v>
      </c>
      <c r="R407" t="s">
        <v>622</v>
      </c>
      <c r="S407" t="s">
        <v>623</v>
      </c>
      <c r="T407" t="s">
        <v>145</v>
      </c>
      <c r="U407" t="s">
        <v>6702</v>
      </c>
      <c r="V407" t="s">
        <v>4803</v>
      </c>
      <c r="W407" t="s">
        <v>4804</v>
      </c>
      <c r="X407" t="s">
        <v>7997</v>
      </c>
      <c r="Y407" s="19" t="str">
        <f t="shared" si="6"/>
        <v>3</v>
      </c>
      <c r="Z407" s="19" t="str">
        <f>IF(T407="","",IF(AND(T407&lt;&gt;'Tabelas auxiliares'!$B$241,T407&lt;&gt;'Tabelas auxiliares'!$B$242),"FOLHA DE PESSOAL",IF(Y407='Tabelas auxiliares'!$A$242,"CUSTEIO",IF(Y407='Tabelas auxiliares'!$A$241,"INVESTIMENTO","ERRO - VERIFICAR"))))</f>
        <v>CUSTEIO</v>
      </c>
      <c r="AA407" s="12">
        <v>103.94</v>
      </c>
      <c r="AB407" s="12">
        <v>4872.24</v>
      </c>
      <c r="AG407" s="12">
        <v>4872.24</v>
      </c>
    </row>
    <row r="408" spans="1:33" x14ac:dyDescent="0.35">
      <c r="A408" t="s">
        <v>614</v>
      </c>
      <c r="B408" s="36" t="s">
        <v>243</v>
      </c>
      <c r="C408" s="36" t="s">
        <v>615</v>
      </c>
      <c r="D408" t="s">
        <v>20</v>
      </c>
      <c r="E408" t="s">
        <v>100</v>
      </c>
      <c r="F408" s="19" t="str">
        <f>IFERROR(VLOOKUP(D408,'Tabelas auxiliares'!$A$3:$B$63,2,FALSE),"")</f>
        <v>ACI - ASSESSORIA DE COMUNICAÇÃO E IMPRENSA</v>
      </c>
      <c r="G408" s="19" t="str">
        <f>IFERROR(VLOOKUP($B408,'Tabelas auxiliares'!$A$67:$C$104,2,FALSE),"")</f>
        <v>TECNOLOGIA DA INFORMAÇÃO E COMUNICAÇÃO</v>
      </c>
      <c r="H408" s="19" t="str">
        <f>IFERROR(VLOOKUP($B408,'Tabelas auxiliares'!$A$67:$C$104,3,FALSE),"")</f>
        <v>TELEFONIA / TI</v>
      </c>
      <c r="I408" t="s">
        <v>7833</v>
      </c>
      <c r="J408" t="s">
        <v>7998</v>
      </c>
      <c r="K408" t="s">
        <v>7999</v>
      </c>
      <c r="L408" t="s">
        <v>8000</v>
      </c>
      <c r="M408" t="s">
        <v>8001</v>
      </c>
      <c r="N408" t="s">
        <v>628</v>
      </c>
      <c r="O408" t="s">
        <v>629</v>
      </c>
      <c r="P408" t="s">
        <v>630</v>
      </c>
      <c r="Q408" t="s">
        <v>621</v>
      </c>
      <c r="R408" t="s">
        <v>622</v>
      </c>
      <c r="S408" t="s">
        <v>623</v>
      </c>
      <c r="T408" t="s">
        <v>145</v>
      </c>
      <c r="U408" t="s">
        <v>645</v>
      </c>
      <c r="V408" t="s">
        <v>4835</v>
      </c>
      <c r="W408" t="s">
        <v>4836</v>
      </c>
      <c r="X408" t="s">
        <v>8002</v>
      </c>
      <c r="Y408" s="19" t="str">
        <f t="shared" si="6"/>
        <v>3</v>
      </c>
      <c r="Z408" s="19" t="str">
        <f>IF(T408="","",IF(AND(T408&lt;&gt;'Tabelas auxiliares'!$B$241,T408&lt;&gt;'Tabelas auxiliares'!$B$242),"FOLHA DE PESSOAL",IF(Y408='Tabelas auxiliares'!$A$242,"CUSTEIO",IF(Y408='Tabelas auxiliares'!$A$241,"INVESTIMENTO","ERRO - VERIFICAR"))))</f>
        <v>CUSTEIO</v>
      </c>
      <c r="AA408" s="12">
        <v>4860</v>
      </c>
      <c r="AC408" s="12">
        <v>4860</v>
      </c>
    </row>
    <row r="409" spans="1:33" x14ac:dyDescent="0.35">
      <c r="A409" t="s">
        <v>614</v>
      </c>
      <c r="B409" t="s">
        <v>243</v>
      </c>
      <c r="C409" t="s">
        <v>615</v>
      </c>
      <c r="D409" t="s">
        <v>34</v>
      </c>
      <c r="E409" t="s">
        <v>100</v>
      </c>
      <c r="F409" s="19" t="str">
        <f>IFERROR(VLOOKUP(D409,'Tabelas auxiliares'!$A$3:$B$63,2,FALSE),"")</f>
        <v>CECS - CENTRO DE ENG., MODELAGEM E CIÊNCIAS SOCIAIS APLICADAS</v>
      </c>
      <c r="G409" s="19" t="str">
        <f>IFERROR(VLOOKUP($B409,'Tabelas auxiliares'!$A$67:$C$104,2,FALSE),"")</f>
        <v>TECNOLOGIA DA INFORMAÇÃO E COMUNICAÇÃO</v>
      </c>
      <c r="H409" s="19" t="str">
        <f>IFERROR(VLOOKUP($B409,'Tabelas auxiliares'!$A$67:$C$104,3,FALSE),"")</f>
        <v>TELEFONIA / TI</v>
      </c>
      <c r="I409" t="s">
        <v>8003</v>
      </c>
      <c r="J409" t="s">
        <v>8004</v>
      </c>
      <c r="K409" t="s">
        <v>8005</v>
      </c>
      <c r="L409" t="s">
        <v>8006</v>
      </c>
      <c r="M409" t="s">
        <v>8007</v>
      </c>
      <c r="N409" t="s">
        <v>628</v>
      </c>
      <c r="O409" t="s">
        <v>629</v>
      </c>
      <c r="P409" t="s">
        <v>630</v>
      </c>
      <c r="Q409" t="s">
        <v>621</v>
      </c>
      <c r="R409" t="s">
        <v>622</v>
      </c>
      <c r="S409" t="s">
        <v>6731</v>
      </c>
      <c r="T409" t="s">
        <v>145</v>
      </c>
      <c r="U409" t="s">
        <v>645</v>
      </c>
      <c r="V409" t="s">
        <v>8008</v>
      </c>
      <c r="W409" t="s">
        <v>8009</v>
      </c>
      <c r="X409" t="s">
        <v>8010</v>
      </c>
      <c r="Y409" s="19" t="str">
        <f t="shared" si="6"/>
        <v>3</v>
      </c>
      <c r="Z409" s="19" t="str">
        <f>IF(T409="","",IF(AND(T409&lt;&gt;'Tabelas auxiliares'!$B$241,T409&lt;&gt;'Tabelas auxiliares'!$B$242),"FOLHA DE PESSOAL",IF(Y409='Tabelas auxiliares'!$A$242,"CUSTEIO",IF(Y409='Tabelas auxiliares'!$A$241,"INVESTIMENTO","ERRO - VERIFICAR"))))</f>
        <v>CUSTEIO</v>
      </c>
      <c r="AA409" s="12">
        <v>5060.38</v>
      </c>
      <c r="AE409" s="12">
        <v>5060.38</v>
      </c>
    </row>
    <row r="410" spans="1:33" x14ac:dyDescent="0.35">
      <c r="A410" t="s">
        <v>614</v>
      </c>
      <c r="B410" t="s">
        <v>243</v>
      </c>
      <c r="C410" t="s">
        <v>615</v>
      </c>
      <c r="D410" t="s">
        <v>54</v>
      </c>
      <c r="E410" t="s">
        <v>100</v>
      </c>
      <c r="F410" s="19" t="str">
        <f>IFERROR(VLOOKUP(D410,'Tabelas auxiliares'!$A$3:$B$63,2,FALSE),"")</f>
        <v>PROAD - PRÓ-REITORIA DE ADMINISTRAÇÃO</v>
      </c>
      <c r="G410" s="19" t="str">
        <f>IFERROR(VLOOKUP($B410,'Tabelas auxiliares'!$A$67:$C$104,2,FALSE),"")</f>
        <v>TECNOLOGIA DA INFORMAÇÃO E COMUNICAÇÃO</v>
      </c>
      <c r="H410" s="19" t="str">
        <f>IFERROR(VLOOKUP($B410,'Tabelas auxiliares'!$A$67:$C$104,3,FALSE),"")</f>
        <v>TELEFONIA / TI</v>
      </c>
      <c r="I410" t="s">
        <v>8011</v>
      </c>
      <c r="J410" t="s">
        <v>8012</v>
      </c>
      <c r="K410" t="s">
        <v>8013</v>
      </c>
      <c r="L410" t="s">
        <v>8014</v>
      </c>
      <c r="M410" t="s">
        <v>8015</v>
      </c>
      <c r="N410" t="s">
        <v>628</v>
      </c>
      <c r="O410" t="s">
        <v>629</v>
      </c>
      <c r="P410" t="s">
        <v>5349</v>
      </c>
      <c r="Q410" t="s">
        <v>621</v>
      </c>
      <c r="R410" t="s">
        <v>622</v>
      </c>
      <c r="S410" t="s">
        <v>623</v>
      </c>
      <c r="T410" t="s">
        <v>145</v>
      </c>
      <c r="U410" t="s">
        <v>6702</v>
      </c>
      <c r="V410" t="s">
        <v>4854</v>
      </c>
      <c r="W410" t="s">
        <v>4855</v>
      </c>
      <c r="X410" t="s">
        <v>8016</v>
      </c>
      <c r="Y410" s="19" t="str">
        <f t="shared" si="6"/>
        <v>3</v>
      </c>
      <c r="Z410" s="19" t="str">
        <f>IF(T410="","",IF(AND(T410&lt;&gt;'Tabelas auxiliares'!$B$241,T410&lt;&gt;'Tabelas auxiliares'!$B$242),"FOLHA DE PESSOAL",IF(Y410='Tabelas auxiliares'!$A$242,"CUSTEIO",IF(Y410='Tabelas auxiliares'!$A$241,"INVESTIMENTO","ERRO - VERIFICAR"))))</f>
        <v>CUSTEIO</v>
      </c>
      <c r="AA410" s="12">
        <v>170.92</v>
      </c>
      <c r="AE410" s="12">
        <v>170.92</v>
      </c>
    </row>
    <row r="411" spans="1:33" x14ac:dyDescent="0.35">
      <c r="A411" t="s">
        <v>614</v>
      </c>
      <c r="B411" t="s">
        <v>243</v>
      </c>
      <c r="C411" t="s">
        <v>615</v>
      </c>
      <c r="D411" t="s">
        <v>54</v>
      </c>
      <c r="E411" t="s">
        <v>100</v>
      </c>
      <c r="F411" s="19" t="str">
        <f>IFERROR(VLOOKUP(D411,'Tabelas auxiliares'!$A$3:$B$63,2,FALSE),"")</f>
        <v>PROAD - PRÓ-REITORIA DE ADMINISTRAÇÃO</v>
      </c>
      <c r="G411" s="19" t="str">
        <f>IFERROR(VLOOKUP($B411,'Tabelas auxiliares'!$A$67:$C$104,2,FALSE),"")</f>
        <v>TECNOLOGIA DA INFORMAÇÃO E COMUNICAÇÃO</v>
      </c>
      <c r="H411" s="19" t="str">
        <f>IFERROR(VLOOKUP($B411,'Tabelas auxiliares'!$A$67:$C$104,3,FALSE),"")</f>
        <v>TELEFONIA / TI</v>
      </c>
      <c r="I411" t="s">
        <v>8017</v>
      </c>
      <c r="J411" t="s">
        <v>8012</v>
      </c>
      <c r="K411" t="s">
        <v>8018</v>
      </c>
      <c r="L411" t="s">
        <v>8019</v>
      </c>
      <c r="M411" t="s">
        <v>8015</v>
      </c>
      <c r="N411" t="s">
        <v>628</v>
      </c>
      <c r="O411" t="s">
        <v>629</v>
      </c>
      <c r="P411" t="s">
        <v>5349</v>
      </c>
      <c r="Q411" t="s">
        <v>621</v>
      </c>
      <c r="R411" t="s">
        <v>622</v>
      </c>
      <c r="S411" t="s">
        <v>623</v>
      </c>
      <c r="T411" t="s">
        <v>145</v>
      </c>
      <c r="U411" t="s">
        <v>6702</v>
      </c>
      <c r="V411" t="s">
        <v>4854</v>
      </c>
      <c r="W411" t="s">
        <v>4855</v>
      </c>
      <c r="X411" t="s">
        <v>8020</v>
      </c>
      <c r="Y411" s="19" t="str">
        <f t="shared" si="6"/>
        <v>3</v>
      </c>
      <c r="Z411" s="19" t="str">
        <f>IF(T411="","",IF(AND(T411&lt;&gt;'Tabelas auxiliares'!$B$241,T411&lt;&gt;'Tabelas auxiliares'!$B$242),"FOLHA DE PESSOAL",IF(Y411='Tabelas auxiliares'!$A$242,"CUSTEIO",IF(Y411='Tabelas auxiliares'!$A$241,"INVESTIMENTO","ERRO - VERIFICAR"))))</f>
        <v>CUSTEIO</v>
      </c>
      <c r="AA411" s="12">
        <v>219.95</v>
      </c>
      <c r="AE411" s="12">
        <v>219.95</v>
      </c>
    </row>
    <row r="412" spans="1:33" x14ac:dyDescent="0.35">
      <c r="A412" t="s">
        <v>614</v>
      </c>
      <c r="B412" t="s">
        <v>243</v>
      </c>
      <c r="C412" t="s">
        <v>615</v>
      </c>
      <c r="D412" t="s">
        <v>54</v>
      </c>
      <c r="E412" t="s">
        <v>100</v>
      </c>
      <c r="F412" s="19" t="str">
        <f>IFERROR(VLOOKUP(D412,'Tabelas auxiliares'!$A$3:$B$63,2,FALSE),"")</f>
        <v>PROAD - PRÓ-REITORIA DE ADMINISTRAÇÃO</v>
      </c>
      <c r="G412" s="19" t="str">
        <f>IFERROR(VLOOKUP($B412,'Tabelas auxiliares'!$A$67:$C$104,2,FALSE),"")</f>
        <v>TECNOLOGIA DA INFORMAÇÃO E COMUNICAÇÃO</v>
      </c>
      <c r="H412" s="19" t="str">
        <f>IFERROR(VLOOKUP($B412,'Tabelas auxiliares'!$A$67:$C$104,3,FALSE),"")</f>
        <v>TELEFONIA / TI</v>
      </c>
      <c r="I412" t="s">
        <v>8021</v>
      </c>
      <c r="J412" t="s">
        <v>8022</v>
      </c>
      <c r="K412" t="s">
        <v>8023</v>
      </c>
      <c r="L412" t="s">
        <v>8024</v>
      </c>
      <c r="M412" t="s">
        <v>8025</v>
      </c>
      <c r="N412" t="s">
        <v>628</v>
      </c>
      <c r="O412" t="s">
        <v>629</v>
      </c>
      <c r="P412" t="s">
        <v>630</v>
      </c>
      <c r="Q412" t="s">
        <v>621</v>
      </c>
      <c r="R412" t="s">
        <v>622</v>
      </c>
      <c r="S412" t="s">
        <v>623</v>
      </c>
      <c r="T412" t="s">
        <v>145</v>
      </c>
      <c r="U412" t="s">
        <v>645</v>
      </c>
      <c r="V412" t="s">
        <v>4854</v>
      </c>
      <c r="W412" t="s">
        <v>4855</v>
      </c>
      <c r="X412" t="s">
        <v>8026</v>
      </c>
      <c r="Y412" s="19" t="str">
        <f t="shared" si="6"/>
        <v>3</v>
      </c>
      <c r="Z412" s="19" t="str">
        <f>IF(T412="","",IF(AND(T412&lt;&gt;'Tabelas auxiliares'!$B$241,T412&lt;&gt;'Tabelas auxiliares'!$B$242),"FOLHA DE PESSOAL",IF(Y412='Tabelas auxiliares'!$A$242,"CUSTEIO",IF(Y412='Tabelas auxiliares'!$A$241,"INVESTIMENTO","ERRO - VERIFICAR"))))</f>
        <v>CUSTEIO</v>
      </c>
      <c r="AA412" s="12">
        <v>675</v>
      </c>
      <c r="AC412" s="12">
        <v>35</v>
      </c>
      <c r="AE412" s="12">
        <v>640</v>
      </c>
    </row>
    <row r="413" spans="1:33" x14ac:dyDescent="0.35">
      <c r="A413" t="s">
        <v>614</v>
      </c>
      <c r="B413" t="s">
        <v>243</v>
      </c>
      <c r="C413" t="s">
        <v>615</v>
      </c>
      <c r="D413" t="s">
        <v>54</v>
      </c>
      <c r="E413" t="s">
        <v>100</v>
      </c>
      <c r="F413" s="19" t="str">
        <f>IFERROR(VLOOKUP(D413,'Tabelas auxiliares'!$A$3:$B$63,2,FALSE),"")</f>
        <v>PROAD - PRÓ-REITORIA DE ADMINISTRAÇÃO</v>
      </c>
      <c r="G413" s="19" t="str">
        <f>IFERROR(VLOOKUP($B413,'Tabelas auxiliares'!$A$67:$C$104,2,FALSE),"")</f>
        <v>TECNOLOGIA DA INFORMAÇÃO E COMUNICAÇÃO</v>
      </c>
      <c r="H413" s="19" t="str">
        <f>IFERROR(VLOOKUP($B413,'Tabelas auxiliares'!$A$67:$C$104,3,FALSE),"")</f>
        <v>TELEFONIA / TI</v>
      </c>
      <c r="I413" t="s">
        <v>8027</v>
      </c>
      <c r="J413" t="s">
        <v>8028</v>
      </c>
      <c r="K413" t="s">
        <v>8029</v>
      </c>
      <c r="L413" t="s">
        <v>8030</v>
      </c>
      <c r="M413" t="s">
        <v>4853</v>
      </c>
      <c r="N413" t="s">
        <v>628</v>
      </c>
      <c r="O413" t="s">
        <v>629</v>
      </c>
      <c r="P413" t="s">
        <v>630</v>
      </c>
      <c r="Q413" t="s">
        <v>621</v>
      </c>
      <c r="R413" t="s">
        <v>622</v>
      </c>
      <c r="S413" t="s">
        <v>623</v>
      </c>
      <c r="T413" t="s">
        <v>145</v>
      </c>
      <c r="U413" t="s">
        <v>645</v>
      </c>
      <c r="V413" t="s">
        <v>4854</v>
      </c>
      <c r="W413" t="s">
        <v>4855</v>
      </c>
      <c r="X413" t="s">
        <v>8031</v>
      </c>
      <c r="Y413" s="19" t="str">
        <f t="shared" si="6"/>
        <v>3</v>
      </c>
      <c r="Z413" s="19" t="str">
        <f>IF(T413="","",IF(AND(T413&lt;&gt;'Tabelas auxiliares'!$B$241,T413&lt;&gt;'Tabelas auxiliares'!$B$242),"FOLHA DE PESSOAL",IF(Y413='Tabelas auxiliares'!$A$242,"CUSTEIO",IF(Y413='Tabelas auxiliares'!$A$241,"INVESTIMENTO","ERRO - VERIFICAR"))))</f>
        <v>CUSTEIO</v>
      </c>
      <c r="AA413" s="12">
        <v>3058.3</v>
      </c>
      <c r="AC413" s="12">
        <v>1978.9</v>
      </c>
      <c r="AE413" s="12">
        <v>1079.4000000000001</v>
      </c>
    </row>
    <row r="414" spans="1:33" x14ac:dyDescent="0.35">
      <c r="A414" t="s">
        <v>614</v>
      </c>
      <c r="B414" t="s">
        <v>243</v>
      </c>
      <c r="C414" t="s">
        <v>615</v>
      </c>
      <c r="D414" t="s">
        <v>54</v>
      </c>
      <c r="E414" t="s">
        <v>100</v>
      </c>
      <c r="F414" s="19" t="str">
        <f>IFERROR(VLOOKUP(D414,'Tabelas auxiliares'!$A$3:$B$63,2,FALSE),"")</f>
        <v>PROAD - PRÓ-REITORIA DE ADMINISTRAÇÃO</v>
      </c>
      <c r="G414" s="19" t="str">
        <f>IFERROR(VLOOKUP($B414,'Tabelas auxiliares'!$A$67:$C$104,2,FALSE),"")</f>
        <v>TECNOLOGIA DA INFORMAÇÃO E COMUNICAÇÃO</v>
      </c>
      <c r="H414" s="19" t="str">
        <f>IFERROR(VLOOKUP($B414,'Tabelas auxiliares'!$A$67:$C$104,3,FALSE),"")</f>
        <v>TELEFONIA / TI</v>
      </c>
      <c r="I414" t="s">
        <v>6626</v>
      </c>
      <c r="J414" t="s">
        <v>8022</v>
      </c>
      <c r="K414" t="s">
        <v>8032</v>
      </c>
      <c r="L414" t="s">
        <v>8033</v>
      </c>
      <c r="M414" t="s">
        <v>8025</v>
      </c>
      <c r="N414" t="s">
        <v>628</v>
      </c>
      <c r="O414" t="s">
        <v>629</v>
      </c>
      <c r="P414" t="s">
        <v>630</v>
      </c>
      <c r="Q414" t="s">
        <v>621</v>
      </c>
      <c r="R414" t="s">
        <v>622</v>
      </c>
      <c r="S414" t="s">
        <v>1038</v>
      </c>
      <c r="T414" t="s">
        <v>145</v>
      </c>
      <c r="U414" t="s">
        <v>645</v>
      </c>
      <c r="V414" t="s">
        <v>4854</v>
      </c>
      <c r="W414" t="s">
        <v>4855</v>
      </c>
      <c r="X414" t="s">
        <v>8034</v>
      </c>
      <c r="Y414" s="19" t="str">
        <f t="shared" si="6"/>
        <v>3</v>
      </c>
      <c r="Z414" s="19" t="str">
        <f>IF(T414="","",IF(AND(T414&lt;&gt;'Tabelas auxiliares'!$B$241,T414&lt;&gt;'Tabelas auxiliares'!$B$242),"FOLHA DE PESSOAL",IF(Y414='Tabelas auxiliares'!$A$242,"CUSTEIO",IF(Y414='Tabelas auxiliares'!$A$241,"INVESTIMENTO","ERRO - VERIFICAR"))))</f>
        <v>CUSTEIO</v>
      </c>
      <c r="AA414" s="12">
        <v>1150</v>
      </c>
      <c r="AC414" s="12">
        <v>325</v>
      </c>
      <c r="AE414" s="12">
        <v>825</v>
      </c>
    </row>
    <row r="415" spans="1:33" x14ac:dyDescent="0.35">
      <c r="A415" t="s">
        <v>614</v>
      </c>
      <c r="B415" t="s">
        <v>243</v>
      </c>
      <c r="C415" t="s">
        <v>615</v>
      </c>
      <c r="D415" t="s">
        <v>70</v>
      </c>
      <c r="E415" t="s">
        <v>100</v>
      </c>
      <c r="F415" s="19" t="str">
        <f>IFERROR(VLOOKUP(D415,'Tabelas auxiliares'!$A$3:$B$63,2,FALSE),"")</f>
        <v>NTI - DESPESAS APENAS DO NTI (CUSTEIO/INVESTIMENTO)</v>
      </c>
      <c r="G415" s="19" t="str">
        <f>IFERROR(VLOOKUP($B415,'Tabelas auxiliares'!$A$67:$C$104,2,FALSE),"")</f>
        <v>TECNOLOGIA DA INFORMAÇÃO E COMUNICAÇÃO</v>
      </c>
      <c r="H415" s="19" t="str">
        <f>IFERROR(VLOOKUP($B415,'Tabelas auxiliares'!$A$67:$C$104,3,FALSE),"")</f>
        <v>TELEFONIA / TI</v>
      </c>
      <c r="I415" t="s">
        <v>8035</v>
      </c>
      <c r="J415" t="s">
        <v>4977</v>
      </c>
      <c r="K415" t="s">
        <v>8036</v>
      </c>
      <c r="L415" t="s">
        <v>4979</v>
      </c>
      <c r="M415" t="s">
        <v>8037</v>
      </c>
      <c r="N415" t="s">
        <v>628</v>
      </c>
      <c r="O415" t="s">
        <v>629</v>
      </c>
      <c r="P415" t="s">
        <v>5349</v>
      </c>
      <c r="Q415" t="s">
        <v>621</v>
      </c>
      <c r="R415" t="s">
        <v>622</v>
      </c>
      <c r="S415" t="s">
        <v>623</v>
      </c>
      <c r="T415" t="s">
        <v>179</v>
      </c>
      <c r="U415" t="s">
        <v>8038</v>
      </c>
      <c r="V415" t="s">
        <v>4885</v>
      </c>
      <c r="W415" t="s">
        <v>4886</v>
      </c>
      <c r="X415" t="s">
        <v>8039</v>
      </c>
      <c r="Y415" s="19" t="str">
        <f t="shared" si="6"/>
        <v>3</v>
      </c>
      <c r="Z415" s="19" t="str">
        <f>IF(T415="","",IF(AND(T415&lt;&gt;'Tabelas auxiliares'!$B$241,T415&lt;&gt;'Tabelas auxiliares'!$B$242),"FOLHA DE PESSOAL",IF(Y415='Tabelas auxiliares'!$A$242,"CUSTEIO",IF(Y415='Tabelas auxiliares'!$A$241,"INVESTIMENTO","ERRO - VERIFICAR"))))</f>
        <v>CUSTEIO</v>
      </c>
      <c r="AA415" s="12">
        <v>7434.08</v>
      </c>
      <c r="AC415" s="12">
        <v>7434.08</v>
      </c>
    </row>
    <row r="416" spans="1:33" x14ac:dyDescent="0.35">
      <c r="A416" t="s">
        <v>614</v>
      </c>
      <c r="B416" t="s">
        <v>243</v>
      </c>
      <c r="C416" t="s">
        <v>615</v>
      </c>
      <c r="D416" t="s">
        <v>70</v>
      </c>
      <c r="E416" t="s">
        <v>100</v>
      </c>
      <c r="F416" s="19" t="str">
        <f>IFERROR(VLOOKUP(D416,'Tabelas auxiliares'!$A$3:$B$63,2,FALSE),"")</f>
        <v>NTI - DESPESAS APENAS DO NTI (CUSTEIO/INVESTIMENTO)</v>
      </c>
      <c r="G416" s="19" t="str">
        <f>IFERROR(VLOOKUP($B416,'Tabelas auxiliares'!$A$67:$C$104,2,FALSE),"")</f>
        <v>TECNOLOGIA DA INFORMAÇÃO E COMUNICAÇÃO</v>
      </c>
      <c r="H416" s="19" t="str">
        <f>IFERROR(VLOOKUP($B416,'Tabelas auxiliares'!$A$67:$C$104,3,FALSE),"")</f>
        <v>TELEFONIA / TI</v>
      </c>
      <c r="I416" t="s">
        <v>6697</v>
      </c>
      <c r="J416" t="s">
        <v>4874</v>
      </c>
      <c r="K416" t="s">
        <v>8040</v>
      </c>
      <c r="L416" t="s">
        <v>4876</v>
      </c>
      <c r="M416" t="s">
        <v>4877</v>
      </c>
      <c r="N416" t="s">
        <v>628</v>
      </c>
      <c r="O416" t="s">
        <v>629</v>
      </c>
      <c r="P416" t="s">
        <v>5349</v>
      </c>
      <c r="Q416" t="s">
        <v>621</v>
      </c>
      <c r="R416" t="s">
        <v>622</v>
      </c>
      <c r="S416" t="s">
        <v>623</v>
      </c>
      <c r="T416" t="s">
        <v>179</v>
      </c>
      <c r="U416" t="s">
        <v>8041</v>
      </c>
      <c r="V416" t="s">
        <v>4878</v>
      </c>
      <c r="W416" t="s">
        <v>4879</v>
      </c>
      <c r="X416" t="s">
        <v>8042</v>
      </c>
      <c r="Y416" s="19" t="str">
        <f t="shared" si="6"/>
        <v>3</v>
      </c>
      <c r="Z416" s="19" t="str">
        <f>IF(T416="","",IF(AND(T416&lt;&gt;'Tabelas auxiliares'!$B$241,T416&lt;&gt;'Tabelas auxiliares'!$B$242),"FOLHA DE PESSOAL",IF(Y416='Tabelas auxiliares'!$A$242,"CUSTEIO",IF(Y416='Tabelas auxiliares'!$A$241,"INVESTIMENTO","ERRO - VERIFICAR"))))</f>
        <v>CUSTEIO</v>
      </c>
      <c r="AA416" s="12">
        <v>21187.86</v>
      </c>
      <c r="AC416" s="12">
        <v>8578.7800000000007</v>
      </c>
      <c r="AD416" s="12">
        <v>12609.08</v>
      </c>
    </row>
    <row r="417" spans="1:31" x14ac:dyDescent="0.35">
      <c r="A417" t="s">
        <v>614</v>
      </c>
      <c r="B417" t="s">
        <v>243</v>
      </c>
      <c r="C417" t="s">
        <v>615</v>
      </c>
      <c r="D417" t="s">
        <v>70</v>
      </c>
      <c r="E417" t="s">
        <v>100</v>
      </c>
      <c r="F417" s="19" t="str">
        <f>IFERROR(VLOOKUP(D417,'Tabelas auxiliares'!$A$3:$B$63,2,FALSE),"")</f>
        <v>NTI - DESPESAS APENAS DO NTI (CUSTEIO/INVESTIMENTO)</v>
      </c>
      <c r="G417" s="19" t="str">
        <f>IFERROR(VLOOKUP($B417,'Tabelas auxiliares'!$A$67:$C$104,2,FALSE),"")</f>
        <v>TECNOLOGIA DA INFORMAÇÃO E COMUNICAÇÃO</v>
      </c>
      <c r="H417" s="19" t="str">
        <f>IFERROR(VLOOKUP($B417,'Tabelas auxiliares'!$A$67:$C$104,3,FALSE),"")</f>
        <v>TELEFONIA / TI</v>
      </c>
      <c r="I417" t="s">
        <v>8043</v>
      </c>
      <c r="J417" t="s">
        <v>4963</v>
      </c>
      <c r="K417" t="s">
        <v>8044</v>
      </c>
      <c r="L417" t="s">
        <v>8045</v>
      </c>
      <c r="M417" t="s">
        <v>4966</v>
      </c>
      <c r="N417" t="s">
        <v>628</v>
      </c>
      <c r="O417" t="s">
        <v>629</v>
      </c>
      <c r="P417" t="s">
        <v>630</v>
      </c>
      <c r="Q417" t="s">
        <v>621</v>
      </c>
      <c r="R417" t="s">
        <v>622</v>
      </c>
      <c r="S417" t="s">
        <v>623</v>
      </c>
      <c r="T417" t="s">
        <v>145</v>
      </c>
      <c r="U417" t="s">
        <v>645</v>
      </c>
      <c r="V417" t="s">
        <v>4897</v>
      </c>
      <c r="W417" t="s">
        <v>4898</v>
      </c>
      <c r="X417" t="s">
        <v>8046</v>
      </c>
      <c r="Y417" s="19" t="str">
        <f t="shared" si="6"/>
        <v>3</v>
      </c>
      <c r="Z417" s="19" t="str">
        <f>IF(T417="","",IF(AND(T417&lt;&gt;'Tabelas auxiliares'!$B$241,T417&lt;&gt;'Tabelas auxiliares'!$B$242),"FOLHA DE PESSOAL",IF(Y417='Tabelas auxiliares'!$A$242,"CUSTEIO",IF(Y417='Tabelas auxiliares'!$A$241,"INVESTIMENTO","ERRO - VERIFICAR"))))</f>
        <v>CUSTEIO</v>
      </c>
      <c r="AA417" s="12">
        <v>1183.55</v>
      </c>
      <c r="AE417" s="12">
        <v>1183.55</v>
      </c>
    </row>
    <row r="418" spans="1:31" x14ac:dyDescent="0.35">
      <c r="A418" t="s">
        <v>614</v>
      </c>
      <c r="B418" t="s">
        <v>243</v>
      </c>
      <c r="C418" t="s">
        <v>615</v>
      </c>
      <c r="D418" t="s">
        <v>70</v>
      </c>
      <c r="E418" t="s">
        <v>100</v>
      </c>
      <c r="F418" s="19" t="str">
        <f>IFERROR(VLOOKUP(D418,'Tabelas auxiliares'!$A$3:$B$63,2,FALSE),"")</f>
        <v>NTI - DESPESAS APENAS DO NTI (CUSTEIO/INVESTIMENTO)</v>
      </c>
      <c r="G418" s="19" t="str">
        <f>IFERROR(VLOOKUP($B418,'Tabelas auxiliares'!$A$67:$C$104,2,FALSE),"")</f>
        <v>TECNOLOGIA DA INFORMAÇÃO E COMUNICAÇÃO</v>
      </c>
      <c r="H418" s="19" t="str">
        <f>IFERROR(VLOOKUP($B418,'Tabelas auxiliares'!$A$67:$C$104,3,FALSE),"")</f>
        <v>TELEFONIA / TI</v>
      </c>
      <c r="I418" t="s">
        <v>7523</v>
      </c>
      <c r="J418" t="s">
        <v>4893</v>
      </c>
      <c r="K418" t="s">
        <v>8047</v>
      </c>
      <c r="L418" t="s">
        <v>4895</v>
      </c>
      <c r="M418" t="s">
        <v>4896</v>
      </c>
      <c r="N418" t="s">
        <v>628</v>
      </c>
      <c r="O418" t="s">
        <v>629</v>
      </c>
      <c r="P418" t="s">
        <v>630</v>
      </c>
      <c r="Q418" t="s">
        <v>621</v>
      </c>
      <c r="R418" t="s">
        <v>622</v>
      </c>
      <c r="S418" t="s">
        <v>623</v>
      </c>
      <c r="T418" t="s">
        <v>145</v>
      </c>
      <c r="U418" t="s">
        <v>645</v>
      </c>
      <c r="V418" t="s">
        <v>4897</v>
      </c>
      <c r="W418" t="s">
        <v>4898</v>
      </c>
      <c r="X418" t="s">
        <v>8048</v>
      </c>
      <c r="Y418" s="19" t="str">
        <f t="shared" si="6"/>
        <v>3</v>
      </c>
      <c r="Z418" s="19" t="str">
        <f>IF(T418="","",IF(AND(T418&lt;&gt;'Tabelas auxiliares'!$B$241,T418&lt;&gt;'Tabelas auxiliares'!$B$242),"FOLHA DE PESSOAL",IF(Y418='Tabelas auxiliares'!$A$242,"CUSTEIO",IF(Y418='Tabelas auxiliares'!$A$241,"INVESTIMENTO","ERRO - VERIFICAR"))))</f>
        <v>CUSTEIO</v>
      </c>
      <c r="AA418" s="12">
        <v>47521.05</v>
      </c>
      <c r="AE418" s="12">
        <v>47521.05</v>
      </c>
    </row>
    <row r="419" spans="1:31" x14ac:dyDescent="0.35">
      <c r="A419" t="s">
        <v>614</v>
      </c>
      <c r="B419" t="s">
        <v>243</v>
      </c>
      <c r="C419" t="s">
        <v>615</v>
      </c>
      <c r="D419" t="s">
        <v>70</v>
      </c>
      <c r="E419" t="s">
        <v>100</v>
      </c>
      <c r="F419" s="19" t="str">
        <f>IFERROR(VLOOKUP(D419,'Tabelas auxiliares'!$A$3:$B$63,2,FALSE),"")</f>
        <v>NTI - DESPESAS APENAS DO NTI (CUSTEIO/INVESTIMENTO)</v>
      </c>
      <c r="G419" s="19" t="str">
        <f>IFERROR(VLOOKUP($B419,'Tabelas auxiliares'!$A$67:$C$104,2,FALSE),"")</f>
        <v>TECNOLOGIA DA INFORMAÇÃO E COMUNICAÇÃO</v>
      </c>
      <c r="H419" s="19" t="str">
        <f>IFERROR(VLOOKUP($B419,'Tabelas auxiliares'!$A$67:$C$104,3,FALSE),"")</f>
        <v>TELEFONIA / TI</v>
      </c>
      <c r="I419" t="s">
        <v>8049</v>
      </c>
      <c r="J419" t="s">
        <v>4888</v>
      </c>
      <c r="K419" t="s">
        <v>8050</v>
      </c>
      <c r="L419" t="s">
        <v>8051</v>
      </c>
      <c r="M419" t="s">
        <v>4891</v>
      </c>
      <c r="N419" t="s">
        <v>628</v>
      </c>
      <c r="O419" t="s">
        <v>629</v>
      </c>
      <c r="P419" t="s">
        <v>630</v>
      </c>
      <c r="Q419" t="s">
        <v>621</v>
      </c>
      <c r="R419" t="s">
        <v>622</v>
      </c>
      <c r="S419" t="s">
        <v>623</v>
      </c>
      <c r="T419" t="s">
        <v>145</v>
      </c>
      <c r="U419" t="s">
        <v>645</v>
      </c>
      <c r="V419" t="s">
        <v>4885</v>
      </c>
      <c r="W419" t="s">
        <v>4886</v>
      </c>
      <c r="X419" t="s">
        <v>8052</v>
      </c>
      <c r="Y419" s="19" t="str">
        <f t="shared" si="6"/>
        <v>3</v>
      </c>
      <c r="Z419" s="19" t="str">
        <f>IF(T419="","",IF(AND(T419&lt;&gt;'Tabelas auxiliares'!$B$241,T419&lt;&gt;'Tabelas auxiliares'!$B$242),"FOLHA DE PESSOAL",IF(Y419='Tabelas auxiliares'!$A$242,"CUSTEIO",IF(Y419='Tabelas auxiliares'!$A$241,"INVESTIMENTO","ERRO - VERIFICAR"))))</f>
        <v>CUSTEIO</v>
      </c>
      <c r="AA419" s="12">
        <v>13245.56</v>
      </c>
      <c r="AC419" s="12">
        <v>309.56</v>
      </c>
      <c r="AE419" s="12">
        <v>12936</v>
      </c>
    </row>
    <row r="420" spans="1:31" x14ac:dyDescent="0.35">
      <c r="A420" t="s">
        <v>614</v>
      </c>
      <c r="B420" t="s">
        <v>243</v>
      </c>
      <c r="C420" t="s">
        <v>615</v>
      </c>
      <c r="D420" t="s">
        <v>70</v>
      </c>
      <c r="E420" t="s">
        <v>100</v>
      </c>
      <c r="F420" s="19" t="str">
        <f>IFERROR(VLOOKUP(D420,'Tabelas auxiliares'!$A$3:$B$63,2,FALSE),"")</f>
        <v>NTI - DESPESAS APENAS DO NTI (CUSTEIO/INVESTIMENTO)</v>
      </c>
      <c r="G420" s="19" t="str">
        <f>IFERROR(VLOOKUP($B420,'Tabelas auxiliares'!$A$67:$C$104,2,FALSE),"")</f>
        <v>TECNOLOGIA DA INFORMAÇÃO E COMUNICAÇÃO</v>
      </c>
      <c r="H420" s="19" t="str">
        <f>IFERROR(VLOOKUP($B420,'Tabelas auxiliares'!$A$67:$C$104,3,FALSE),"")</f>
        <v>TELEFONIA / TI</v>
      </c>
      <c r="I420" t="s">
        <v>8053</v>
      </c>
      <c r="J420" t="s">
        <v>4862</v>
      </c>
      <c r="K420" t="s">
        <v>8054</v>
      </c>
      <c r="L420" t="s">
        <v>4864</v>
      </c>
      <c r="M420" t="s">
        <v>4865</v>
      </c>
      <c r="N420" t="s">
        <v>628</v>
      </c>
      <c r="O420" t="s">
        <v>629</v>
      </c>
      <c r="P420" t="s">
        <v>630</v>
      </c>
      <c r="Q420" t="s">
        <v>621</v>
      </c>
      <c r="R420" t="s">
        <v>622</v>
      </c>
      <c r="S420" t="s">
        <v>623</v>
      </c>
      <c r="T420" t="s">
        <v>145</v>
      </c>
      <c r="U420" t="s">
        <v>645</v>
      </c>
      <c r="V420" t="s">
        <v>4866</v>
      </c>
      <c r="W420" t="s">
        <v>4867</v>
      </c>
      <c r="X420" t="s">
        <v>8055</v>
      </c>
      <c r="Y420" s="19" t="str">
        <f t="shared" si="6"/>
        <v>3</v>
      </c>
      <c r="Z420" s="19" t="str">
        <f>IF(T420="","",IF(AND(T420&lt;&gt;'Tabelas auxiliares'!$B$241,T420&lt;&gt;'Tabelas auxiliares'!$B$242),"FOLHA DE PESSOAL",IF(Y420='Tabelas auxiliares'!$A$242,"CUSTEIO",IF(Y420='Tabelas auxiliares'!$A$241,"INVESTIMENTO","ERRO - VERIFICAR"))))</f>
        <v>CUSTEIO</v>
      </c>
      <c r="AA420" s="12">
        <v>3835.05</v>
      </c>
      <c r="AC420" s="12">
        <v>829.91</v>
      </c>
      <c r="AE420" s="12">
        <v>3005.14</v>
      </c>
    </row>
    <row r="421" spans="1:31" x14ac:dyDescent="0.35">
      <c r="A421" t="s">
        <v>614</v>
      </c>
      <c r="B421" t="s">
        <v>243</v>
      </c>
      <c r="C421" t="s">
        <v>615</v>
      </c>
      <c r="D421" t="s">
        <v>70</v>
      </c>
      <c r="E421" t="s">
        <v>100</v>
      </c>
      <c r="F421" s="19" t="str">
        <f>IFERROR(VLOOKUP(D421,'Tabelas auxiliares'!$A$3:$B$63,2,FALSE),"")</f>
        <v>NTI - DESPESAS APENAS DO NTI (CUSTEIO/INVESTIMENTO)</v>
      </c>
      <c r="G421" s="19" t="str">
        <f>IFERROR(VLOOKUP($B421,'Tabelas auxiliares'!$A$67:$C$104,2,FALSE),"")</f>
        <v>TECNOLOGIA DA INFORMAÇÃO E COMUNICAÇÃO</v>
      </c>
      <c r="H421" s="19" t="str">
        <f>IFERROR(VLOOKUP($B421,'Tabelas auxiliares'!$A$67:$C$104,3,FALSE),"")</f>
        <v>TELEFONIA / TI</v>
      </c>
      <c r="I421" t="s">
        <v>8053</v>
      </c>
      <c r="J421" t="s">
        <v>4862</v>
      </c>
      <c r="K421" t="s">
        <v>8056</v>
      </c>
      <c r="L421" t="s">
        <v>4864</v>
      </c>
      <c r="M421" t="s">
        <v>4865</v>
      </c>
      <c r="N421" t="s">
        <v>628</v>
      </c>
      <c r="O421" t="s">
        <v>629</v>
      </c>
      <c r="P421" t="s">
        <v>630</v>
      </c>
      <c r="Q421" t="s">
        <v>621</v>
      </c>
      <c r="R421" t="s">
        <v>622</v>
      </c>
      <c r="S421" t="s">
        <v>623</v>
      </c>
      <c r="T421" t="s">
        <v>145</v>
      </c>
      <c r="U421" t="s">
        <v>645</v>
      </c>
      <c r="V421" t="s">
        <v>4871</v>
      </c>
      <c r="W421" t="s">
        <v>4872</v>
      </c>
      <c r="X421" t="s">
        <v>8057</v>
      </c>
      <c r="Y421" s="19" t="str">
        <f t="shared" si="6"/>
        <v>3</v>
      </c>
      <c r="Z421" s="19" t="str">
        <f>IF(T421="","",IF(AND(T421&lt;&gt;'Tabelas auxiliares'!$B$241,T421&lt;&gt;'Tabelas auxiliares'!$B$242),"FOLHA DE PESSOAL",IF(Y421='Tabelas auxiliares'!$A$242,"CUSTEIO",IF(Y421='Tabelas auxiliares'!$A$241,"INVESTIMENTO","ERRO - VERIFICAR"))))</f>
        <v>CUSTEIO</v>
      </c>
      <c r="AA421" s="12">
        <v>95.46</v>
      </c>
      <c r="AC421" s="12">
        <v>29.46</v>
      </c>
      <c r="AE421" s="12">
        <v>66</v>
      </c>
    </row>
    <row r="422" spans="1:31" x14ac:dyDescent="0.35">
      <c r="A422" t="s">
        <v>614</v>
      </c>
      <c r="B422" t="s">
        <v>243</v>
      </c>
      <c r="C422" t="s">
        <v>615</v>
      </c>
      <c r="D422" t="s">
        <v>70</v>
      </c>
      <c r="E422" t="s">
        <v>100</v>
      </c>
      <c r="F422" s="19" t="str">
        <f>IFERROR(VLOOKUP(D422,'Tabelas auxiliares'!$A$3:$B$63,2,FALSE),"")</f>
        <v>NTI - DESPESAS APENAS DO NTI (CUSTEIO/INVESTIMENTO)</v>
      </c>
      <c r="G422" s="19" t="str">
        <f>IFERROR(VLOOKUP($B422,'Tabelas auxiliares'!$A$67:$C$104,2,FALSE),"")</f>
        <v>TECNOLOGIA DA INFORMAÇÃO E COMUNICAÇÃO</v>
      </c>
      <c r="H422" s="19" t="str">
        <f>IFERROR(VLOOKUP($B422,'Tabelas auxiliares'!$A$67:$C$104,3,FALSE),"")</f>
        <v>TELEFONIA / TI</v>
      </c>
      <c r="I422" t="s">
        <v>8058</v>
      </c>
      <c r="J422" t="s">
        <v>4881</v>
      </c>
      <c r="K422" t="s">
        <v>8059</v>
      </c>
      <c r="L422" t="s">
        <v>4883</v>
      </c>
      <c r="M422" t="s">
        <v>8060</v>
      </c>
      <c r="N422" t="s">
        <v>628</v>
      </c>
      <c r="O422" t="s">
        <v>629</v>
      </c>
      <c r="P422" t="s">
        <v>630</v>
      </c>
      <c r="Q422" t="s">
        <v>621</v>
      </c>
      <c r="R422" t="s">
        <v>622</v>
      </c>
      <c r="S422" t="s">
        <v>623</v>
      </c>
      <c r="T422" t="s">
        <v>145</v>
      </c>
      <c r="U422" t="s">
        <v>645</v>
      </c>
      <c r="V422" t="s">
        <v>4885</v>
      </c>
      <c r="W422" t="s">
        <v>4886</v>
      </c>
      <c r="X422" t="s">
        <v>8061</v>
      </c>
      <c r="Y422" s="19" t="str">
        <f t="shared" si="6"/>
        <v>3</v>
      </c>
      <c r="Z422" s="19" t="str">
        <f>IF(T422="","",IF(AND(T422&lt;&gt;'Tabelas auxiliares'!$B$241,T422&lt;&gt;'Tabelas auxiliares'!$B$242),"FOLHA DE PESSOAL",IF(Y422='Tabelas auxiliares'!$A$242,"CUSTEIO",IF(Y422='Tabelas auxiliares'!$A$241,"INVESTIMENTO","ERRO - VERIFICAR"))))</f>
        <v>CUSTEIO</v>
      </c>
      <c r="AA422" s="12">
        <v>2110.3000000000002</v>
      </c>
      <c r="AE422" s="12">
        <v>2110.3000000000002</v>
      </c>
    </row>
    <row r="423" spans="1:31" x14ac:dyDescent="0.35">
      <c r="A423" t="s">
        <v>614</v>
      </c>
      <c r="B423" t="s">
        <v>243</v>
      </c>
      <c r="C423" t="s">
        <v>615</v>
      </c>
      <c r="D423" t="s">
        <v>70</v>
      </c>
      <c r="E423" t="s">
        <v>100</v>
      </c>
      <c r="F423" s="19" t="str">
        <f>IFERROR(VLOOKUP(D423,'Tabelas auxiliares'!$A$3:$B$63,2,FALSE),"")</f>
        <v>NTI - DESPESAS APENAS DO NTI (CUSTEIO/INVESTIMENTO)</v>
      </c>
      <c r="G423" s="19" t="str">
        <f>IFERROR(VLOOKUP($B423,'Tabelas auxiliares'!$A$67:$C$104,2,FALSE),"")</f>
        <v>TECNOLOGIA DA INFORMAÇÃO E COMUNICAÇÃO</v>
      </c>
      <c r="H423" s="19" t="str">
        <f>IFERROR(VLOOKUP($B423,'Tabelas auxiliares'!$A$67:$C$104,3,FALSE),"")</f>
        <v>TELEFONIA / TI</v>
      </c>
      <c r="I423" t="s">
        <v>8021</v>
      </c>
      <c r="J423" t="s">
        <v>4951</v>
      </c>
      <c r="K423" t="s">
        <v>8062</v>
      </c>
      <c r="L423" t="s">
        <v>4953</v>
      </c>
      <c r="M423" t="s">
        <v>4954</v>
      </c>
      <c r="N423" t="s">
        <v>628</v>
      </c>
      <c r="O423" t="s">
        <v>629</v>
      </c>
      <c r="P423" t="s">
        <v>630</v>
      </c>
      <c r="Q423" t="s">
        <v>621</v>
      </c>
      <c r="R423" t="s">
        <v>622</v>
      </c>
      <c r="S423" t="s">
        <v>623</v>
      </c>
      <c r="T423" t="s">
        <v>145</v>
      </c>
      <c r="U423" t="s">
        <v>645</v>
      </c>
      <c r="V423" t="s">
        <v>4866</v>
      </c>
      <c r="W423" t="s">
        <v>4867</v>
      </c>
      <c r="X423" t="s">
        <v>8063</v>
      </c>
      <c r="Y423" s="19" t="str">
        <f t="shared" si="6"/>
        <v>3</v>
      </c>
      <c r="Z423" s="19" t="str">
        <f>IF(T423="","",IF(AND(T423&lt;&gt;'Tabelas auxiliares'!$B$241,T423&lt;&gt;'Tabelas auxiliares'!$B$242),"FOLHA DE PESSOAL",IF(Y423='Tabelas auxiliares'!$A$242,"CUSTEIO",IF(Y423='Tabelas auxiliares'!$A$241,"INVESTIMENTO","ERRO - VERIFICAR"))))</f>
        <v>CUSTEIO</v>
      </c>
      <c r="AA423" s="12">
        <v>9244.44</v>
      </c>
      <c r="AC423" s="12">
        <v>2063.59</v>
      </c>
      <c r="AD423" s="12">
        <v>71.930000000000007</v>
      </c>
      <c r="AE423" s="12">
        <v>7108.92</v>
      </c>
    </row>
    <row r="424" spans="1:31" x14ac:dyDescent="0.35">
      <c r="A424" t="s">
        <v>614</v>
      </c>
      <c r="B424" t="s">
        <v>243</v>
      </c>
      <c r="C424" t="s">
        <v>615</v>
      </c>
      <c r="D424" t="s">
        <v>70</v>
      </c>
      <c r="E424" t="s">
        <v>100</v>
      </c>
      <c r="F424" s="19" t="str">
        <f>IFERROR(VLOOKUP(D424,'Tabelas auxiliares'!$A$3:$B$63,2,FALSE),"")</f>
        <v>NTI - DESPESAS APENAS DO NTI (CUSTEIO/INVESTIMENTO)</v>
      </c>
      <c r="G424" s="19" t="str">
        <f>IFERROR(VLOOKUP($B424,'Tabelas auxiliares'!$A$67:$C$104,2,FALSE),"")</f>
        <v>TECNOLOGIA DA INFORMAÇÃO E COMUNICAÇÃO</v>
      </c>
      <c r="H424" s="19" t="str">
        <f>IFERROR(VLOOKUP($B424,'Tabelas auxiliares'!$A$67:$C$104,3,FALSE),"")</f>
        <v>TELEFONIA / TI</v>
      </c>
      <c r="I424" t="s">
        <v>8064</v>
      </c>
      <c r="J424" t="s">
        <v>8065</v>
      </c>
      <c r="K424" t="s">
        <v>8066</v>
      </c>
      <c r="L424" t="s">
        <v>8067</v>
      </c>
      <c r="M424" t="s">
        <v>8068</v>
      </c>
      <c r="N424" t="s">
        <v>675</v>
      </c>
      <c r="O424" t="s">
        <v>629</v>
      </c>
      <c r="P424" t="s">
        <v>676</v>
      </c>
      <c r="Q424" t="s">
        <v>621</v>
      </c>
      <c r="R424" t="s">
        <v>622</v>
      </c>
      <c r="S424" t="s">
        <v>623</v>
      </c>
      <c r="T424" t="s">
        <v>145</v>
      </c>
      <c r="U424" t="s">
        <v>677</v>
      </c>
      <c r="V424" t="s">
        <v>8069</v>
      </c>
      <c r="W424" t="s">
        <v>8070</v>
      </c>
      <c r="X424" t="s">
        <v>8071</v>
      </c>
      <c r="Y424" s="19" t="str">
        <f t="shared" si="6"/>
        <v>4</v>
      </c>
      <c r="Z424" s="19" t="str">
        <f>IF(T424="","",IF(AND(T424&lt;&gt;'Tabelas auxiliares'!$B$241,T424&lt;&gt;'Tabelas auxiliares'!$B$242),"FOLHA DE PESSOAL",IF(Y424='Tabelas auxiliares'!$A$242,"CUSTEIO",IF(Y424='Tabelas auxiliares'!$A$241,"INVESTIMENTO","ERRO - VERIFICAR"))))</f>
        <v>INVESTIMENTO</v>
      </c>
      <c r="AA424" s="12">
        <v>6490</v>
      </c>
      <c r="AE424" s="12">
        <v>6490</v>
      </c>
    </row>
    <row r="425" spans="1:31" x14ac:dyDescent="0.35">
      <c r="A425" t="s">
        <v>614</v>
      </c>
      <c r="B425" t="s">
        <v>243</v>
      </c>
      <c r="C425" t="s">
        <v>615</v>
      </c>
      <c r="D425" t="s">
        <v>70</v>
      </c>
      <c r="E425" t="s">
        <v>100</v>
      </c>
      <c r="F425" s="19" t="str">
        <f>IFERROR(VLOOKUP(D425,'Tabelas auxiliares'!$A$3:$B$63,2,FALSE),"")</f>
        <v>NTI - DESPESAS APENAS DO NTI (CUSTEIO/INVESTIMENTO)</v>
      </c>
      <c r="G425" s="19" t="str">
        <f>IFERROR(VLOOKUP($B425,'Tabelas auxiliares'!$A$67:$C$104,2,FALSE),"")</f>
        <v>TECNOLOGIA DA INFORMAÇÃO E COMUNICAÇÃO</v>
      </c>
      <c r="H425" s="19" t="str">
        <f>IFERROR(VLOOKUP($B425,'Tabelas auxiliares'!$A$67:$C$104,3,FALSE),"")</f>
        <v>TELEFONIA / TI</v>
      </c>
      <c r="I425" t="s">
        <v>7207</v>
      </c>
      <c r="J425" t="s">
        <v>4977</v>
      </c>
      <c r="K425" t="s">
        <v>8072</v>
      </c>
      <c r="L425" t="s">
        <v>4979</v>
      </c>
      <c r="M425" t="s">
        <v>4884</v>
      </c>
      <c r="N425" t="s">
        <v>628</v>
      </c>
      <c r="O425" t="s">
        <v>629</v>
      </c>
      <c r="P425" t="s">
        <v>630</v>
      </c>
      <c r="Q425" t="s">
        <v>621</v>
      </c>
      <c r="R425" t="s">
        <v>622</v>
      </c>
      <c r="S425" t="s">
        <v>623</v>
      </c>
      <c r="T425" t="s">
        <v>145</v>
      </c>
      <c r="U425" t="s">
        <v>645</v>
      </c>
      <c r="V425" t="s">
        <v>4885</v>
      </c>
      <c r="W425" t="s">
        <v>4886</v>
      </c>
      <c r="X425" t="s">
        <v>8073</v>
      </c>
      <c r="Y425" s="19" t="str">
        <f t="shared" si="6"/>
        <v>3</v>
      </c>
      <c r="Z425" s="19" t="str">
        <f>IF(T425="","",IF(AND(T425&lt;&gt;'Tabelas auxiliares'!$B$241,T425&lt;&gt;'Tabelas auxiliares'!$B$242),"FOLHA DE PESSOAL",IF(Y425='Tabelas auxiliares'!$A$242,"CUSTEIO",IF(Y425='Tabelas auxiliares'!$A$241,"INVESTIMENTO","ERRO - VERIFICAR"))))</f>
        <v>CUSTEIO</v>
      </c>
      <c r="AA425" s="12">
        <v>3172.47</v>
      </c>
      <c r="AE425" s="12">
        <v>3172.47</v>
      </c>
    </row>
    <row r="426" spans="1:31" x14ac:dyDescent="0.35">
      <c r="A426" t="s">
        <v>614</v>
      </c>
      <c r="B426" t="s">
        <v>243</v>
      </c>
      <c r="C426" t="s">
        <v>615</v>
      </c>
      <c r="D426" t="s">
        <v>70</v>
      </c>
      <c r="E426" t="s">
        <v>100</v>
      </c>
      <c r="F426" s="19" t="str">
        <f>IFERROR(VLOOKUP(D426,'Tabelas auxiliares'!$A$3:$B$63,2,FALSE),"")</f>
        <v>NTI - DESPESAS APENAS DO NTI (CUSTEIO/INVESTIMENTO)</v>
      </c>
      <c r="G426" s="19" t="str">
        <f>IFERROR(VLOOKUP($B426,'Tabelas auxiliares'!$A$67:$C$104,2,FALSE),"")</f>
        <v>TECNOLOGIA DA INFORMAÇÃO E COMUNICAÇÃO</v>
      </c>
      <c r="H426" s="19" t="str">
        <f>IFERROR(VLOOKUP($B426,'Tabelas auxiliares'!$A$67:$C$104,3,FALSE),"")</f>
        <v>TELEFONIA / TI</v>
      </c>
      <c r="I426" t="s">
        <v>7024</v>
      </c>
      <c r="J426" t="s">
        <v>4874</v>
      </c>
      <c r="K426" t="s">
        <v>8074</v>
      </c>
      <c r="L426" t="s">
        <v>4876</v>
      </c>
      <c r="M426" t="s">
        <v>4877</v>
      </c>
      <c r="N426" t="s">
        <v>628</v>
      </c>
      <c r="O426" t="s">
        <v>629</v>
      </c>
      <c r="P426" t="s">
        <v>630</v>
      </c>
      <c r="Q426" t="s">
        <v>621</v>
      </c>
      <c r="R426" t="s">
        <v>622</v>
      </c>
      <c r="S426" t="s">
        <v>623</v>
      </c>
      <c r="T426" t="s">
        <v>145</v>
      </c>
      <c r="U426" t="s">
        <v>645</v>
      </c>
      <c r="V426" t="s">
        <v>4878</v>
      </c>
      <c r="W426" t="s">
        <v>4879</v>
      </c>
      <c r="X426" t="s">
        <v>8075</v>
      </c>
      <c r="Y426" s="19" t="str">
        <f t="shared" si="6"/>
        <v>3</v>
      </c>
      <c r="Z426" s="19" t="str">
        <f>IF(T426="","",IF(AND(T426&lt;&gt;'Tabelas auxiliares'!$B$241,T426&lt;&gt;'Tabelas auxiliares'!$B$242),"FOLHA DE PESSOAL",IF(Y426='Tabelas auxiliares'!$A$242,"CUSTEIO",IF(Y426='Tabelas auxiliares'!$A$241,"INVESTIMENTO","ERRO - VERIFICAR"))))</f>
        <v>CUSTEIO</v>
      </c>
      <c r="AA426" s="12">
        <v>16854.310000000001</v>
      </c>
      <c r="AE426" s="12">
        <v>16854.310000000001</v>
      </c>
    </row>
    <row r="427" spans="1:31" x14ac:dyDescent="0.35">
      <c r="A427" t="s">
        <v>614</v>
      </c>
      <c r="B427" t="s">
        <v>243</v>
      </c>
      <c r="C427" t="s">
        <v>615</v>
      </c>
      <c r="D427" t="s">
        <v>70</v>
      </c>
      <c r="E427" t="s">
        <v>100</v>
      </c>
      <c r="F427" s="19" t="str">
        <f>IFERROR(VLOOKUP(D427,'Tabelas auxiliares'!$A$3:$B$63,2,FALSE),"")</f>
        <v>NTI - DESPESAS APENAS DO NTI (CUSTEIO/INVESTIMENTO)</v>
      </c>
      <c r="G427" s="19" t="str">
        <f>IFERROR(VLOOKUP($B427,'Tabelas auxiliares'!$A$67:$C$104,2,FALSE),"")</f>
        <v>TECNOLOGIA DA INFORMAÇÃO E COMUNICAÇÃO</v>
      </c>
      <c r="H427" s="19" t="str">
        <f>IFERROR(VLOOKUP($B427,'Tabelas auxiliares'!$A$67:$C$104,3,FALSE),"")</f>
        <v>TELEFONIA / TI</v>
      </c>
      <c r="I427" t="s">
        <v>7747</v>
      </c>
      <c r="J427" t="s">
        <v>4963</v>
      </c>
      <c r="K427" t="s">
        <v>8076</v>
      </c>
      <c r="L427" t="s">
        <v>8045</v>
      </c>
      <c r="M427" t="s">
        <v>4966</v>
      </c>
      <c r="N427" t="s">
        <v>628</v>
      </c>
      <c r="O427" t="s">
        <v>629</v>
      </c>
      <c r="P427" t="s">
        <v>630</v>
      </c>
      <c r="Q427" t="s">
        <v>621</v>
      </c>
      <c r="R427" t="s">
        <v>622</v>
      </c>
      <c r="S427" t="s">
        <v>623</v>
      </c>
      <c r="T427" t="s">
        <v>145</v>
      </c>
      <c r="U427" t="s">
        <v>645</v>
      </c>
      <c r="V427" t="s">
        <v>4897</v>
      </c>
      <c r="W427" t="s">
        <v>4898</v>
      </c>
      <c r="X427" t="s">
        <v>8077</v>
      </c>
      <c r="Y427" s="19" t="str">
        <f t="shared" si="6"/>
        <v>3</v>
      </c>
      <c r="Z427" s="19" t="str">
        <f>IF(T427="","",IF(AND(T427&lt;&gt;'Tabelas auxiliares'!$B$241,T427&lt;&gt;'Tabelas auxiliares'!$B$242),"FOLHA DE PESSOAL",IF(Y427='Tabelas auxiliares'!$A$242,"CUSTEIO",IF(Y427='Tabelas auxiliares'!$A$241,"INVESTIMENTO","ERRO - VERIFICAR"))))</f>
        <v>CUSTEIO</v>
      </c>
      <c r="AA427" s="12">
        <v>27742.799999999999</v>
      </c>
      <c r="AC427" s="12">
        <v>1836.17</v>
      </c>
      <c r="AD427" s="12">
        <v>230.68</v>
      </c>
      <c r="AE427" s="12">
        <v>25675.95</v>
      </c>
    </row>
    <row r="428" spans="1:31" x14ac:dyDescent="0.35">
      <c r="A428" t="s">
        <v>614</v>
      </c>
      <c r="B428" t="s">
        <v>243</v>
      </c>
      <c r="C428" t="s">
        <v>615</v>
      </c>
      <c r="D428" t="s">
        <v>70</v>
      </c>
      <c r="E428" t="s">
        <v>100</v>
      </c>
      <c r="F428" s="19" t="str">
        <f>IFERROR(VLOOKUP(D428,'Tabelas auxiliares'!$A$3:$B$63,2,FALSE),"")</f>
        <v>NTI - DESPESAS APENAS DO NTI (CUSTEIO/INVESTIMENTO)</v>
      </c>
      <c r="G428" s="19" t="str">
        <f>IFERROR(VLOOKUP($B428,'Tabelas auxiliares'!$A$67:$C$104,2,FALSE),"")</f>
        <v>TECNOLOGIA DA INFORMAÇÃO E COMUNICAÇÃO</v>
      </c>
      <c r="H428" s="19" t="str">
        <f>IFERROR(VLOOKUP($B428,'Tabelas auxiliares'!$A$67:$C$104,3,FALSE),"")</f>
        <v>TELEFONIA / TI</v>
      </c>
      <c r="I428" t="s">
        <v>8078</v>
      </c>
      <c r="J428" t="s">
        <v>8079</v>
      </c>
      <c r="K428" t="s">
        <v>8080</v>
      </c>
      <c r="L428" t="s">
        <v>8081</v>
      </c>
      <c r="M428" t="s">
        <v>4917</v>
      </c>
      <c r="N428" t="s">
        <v>1782</v>
      </c>
      <c r="O428" t="s">
        <v>629</v>
      </c>
      <c r="P428" t="s">
        <v>1783</v>
      </c>
      <c r="Q428" t="s">
        <v>621</v>
      </c>
      <c r="R428" t="s">
        <v>622</v>
      </c>
      <c r="S428" t="s">
        <v>623</v>
      </c>
      <c r="T428" t="s">
        <v>145</v>
      </c>
      <c r="U428" t="s">
        <v>1784</v>
      </c>
      <c r="V428" t="s">
        <v>4918</v>
      </c>
      <c r="W428" t="s">
        <v>4919</v>
      </c>
      <c r="X428" t="s">
        <v>8082</v>
      </c>
      <c r="Y428" s="19" t="str">
        <f t="shared" si="6"/>
        <v>4</v>
      </c>
      <c r="Z428" s="19" t="str">
        <f>IF(T428="","",IF(AND(T428&lt;&gt;'Tabelas auxiliares'!$B$241,T428&lt;&gt;'Tabelas auxiliares'!$B$242),"FOLHA DE PESSOAL",IF(Y428='Tabelas auxiliares'!$A$242,"CUSTEIO",IF(Y428='Tabelas auxiliares'!$A$241,"INVESTIMENTO","ERRO - VERIFICAR"))))</f>
        <v>INVESTIMENTO</v>
      </c>
      <c r="AA428" s="12">
        <v>94500</v>
      </c>
      <c r="AE428" s="12">
        <v>94500</v>
      </c>
    </row>
    <row r="429" spans="1:31" x14ac:dyDescent="0.35">
      <c r="A429" t="s">
        <v>614</v>
      </c>
      <c r="B429" t="s">
        <v>243</v>
      </c>
      <c r="C429" t="s">
        <v>615</v>
      </c>
      <c r="D429" t="s">
        <v>70</v>
      </c>
      <c r="E429" t="s">
        <v>100</v>
      </c>
      <c r="F429" s="19" t="str">
        <f>IFERROR(VLOOKUP(D429,'Tabelas auxiliares'!$A$3:$B$63,2,FALSE),"")</f>
        <v>NTI - DESPESAS APENAS DO NTI (CUSTEIO/INVESTIMENTO)</v>
      </c>
      <c r="G429" s="19" t="str">
        <f>IFERROR(VLOOKUP($B429,'Tabelas auxiliares'!$A$67:$C$104,2,FALSE),"")</f>
        <v>TECNOLOGIA DA INFORMAÇÃO E COMUNICAÇÃO</v>
      </c>
      <c r="H429" s="19" t="str">
        <f>IFERROR(VLOOKUP($B429,'Tabelas auxiliares'!$A$67:$C$104,3,FALSE),"")</f>
        <v>TELEFONIA / TI</v>
      </c>
      <c r="I429" t="s">
        <v>6635</v>
      </c>
      <c r="J429" t="s">
        <v>8083</v>
      </c>
      <c r="K429" t="s">
        <v>8084</v>
      </c>
      <c r="L429" t="s">
        <v>8085</v>
      </c>
      <c r="M429" t="s">
        <v>8086</v>
      </c>
      <c r="N429" t="s">
        <v>675</v>
      </c>
      <c r="O429" t="s">
        <v>629</v>
      </c>
      <c r="P429" t="s">
        <v>676</v>
      </c>
      <c r="Q429" t="s">
        <v>621</v>
      </c>
      <c r="R429" t="s">
        <v>622</v>
      </c>
      <c r="S429" t="s">
        <v>1038</v>
      </c>
      <c r="T429" t="s">
        <v>145</v>
      </c>
      <c r="U429" t="s">
        <v>677</v>
      </c>
      <c r="V429" t="s">
        <v>4918</v>
      </c>
      <c r="W429" t="s">
        <v>4919</v>
      </c>
      <c r="X429" t="s">
        <v>8087</v>
      </c>
      <c r="Y429" s="19" t="str">
        <f t="shared" si="6"/>
        <v>4</v>
      </c>
      <c r="Z429" s="19" t="str">
        <f>IF(T429="","",IF(AND(T429&lt;&gt;'Tabelas auxiliares'!$B$241,T429&lt;&gt;'Tabelas auxiliares'!$B$242),"FOLHA DE PESSOAL",IF(Y429='Tabelas auxiliares'!$A$242,"CUSTEIO",IF(Y429='Tabelas auxiliares'!$A$241,"INVESTIMENTO","ERRO - VERIFICAR"))))</f>
        <v>INVESTIMENTO</v>
      </c>
      <c r="AA429" s="12">
        <v>307179.09999999998</v>
      </c>
      <c r="AE429" s="12">
        <v>307179.09999999998</v>
      </c>
    </row>
    <row r="430" spans="1:31" x14ac:dyDescent="0.35">
      <c r="A430" t="s">
        <v>614</v>
      </c>
      <c r="B430" t="s">
        <v>243</v>
      </c>
      <c r="C430" t="s">
        <v>615</v>
      </c>
      <c r="D430" t="s">
        <v>70</v>
      </c>
      <c r="E430" t="s">
        <v>100</v>
      </c>
      <c r="F430" s="19" t="str">
        <f>IFERROR(VLOOKUP(D430,'Tabelas auxiliares'!$A$3:$B$63,2,FALSE),"")</f>
        <v>NTI - DESPESAS APENAS DO NTI (CUSTEIO/INVESTIMENTO)</v>
      </c>
      <c r="G430" s="19" t="str">
        <f>IFERROR(VLOOKUP($B430,'Tabelas auxiliares'!$A$67:$C$104,2,FALSE),"")</f>
        <v>TECNOLOGIA DA INFORMAÇÃO E COMUNICAÇÃO</v>
      </c>
      <c r="H430" s="19" t="str">
        <f>IFERROR(VLOOKUP($B430,'Tabelas auxiliares'!$A$67:$C$104,3,FALSE),"")</f>
        <v>TELEFONIA / TI</v>
      </c>
      <c r="I430" t="s">
        <v>6626</v>
      </c>
      <c r="J430" t="s">
        <v>8079</v>
      </c>
      <c r="K430" t="s">
        <v>8088</v>
      </c>
      <c r="L430" t="s">
        <v>8081</v>
      </c>
      <c r="M430" t="s">
        <v>4917</v>
      </c>
      <c r="N430" t="s">
        <v>1782</v>
      </c>
      <c r="O430" t="s">
        <v>629</v>
      </c>
      <c r="P430" t="s">
        <v>1783</v>
      </c>
      <c r="Q430" t="s">
        <v>621</v>
      </c>
      <c r="R430" t="s">
        <v>622</v>
      </c>
      <c r="S430" t="s">
        <v>623</v>
      </c>
      <c r="T430" t="s">
        <v>145</v>
      </c>
      <c r="U430" t="s">
        <v>1784</v>
      </c>
      <c r="V430" t="s">
        <v>4918</v>
      </c>
      <c r="W430" t="s">
        <v>4919</v>
      </c>
      <c r="X430" t="s">
        <v>8089</v>
      </c>
      <c r="Y430" s="19" t="str">
        <f t="shared" si="6"/>
        <v>4</v>
      </c>
      <c r="Z430" s="19" t="str">
        <f>IF(T430="","",IF(AND(T430&lt;&gt;'Tabelas auxiliares'!$B$241,T430&lt;&gt;'Tabelas auxiliares'!$B$242),"FOLHA DE PESSOAL",IF(Y430='Tabelas auxiliares'!$A$242,"CUSTEIO",IF(Y430='Tabelas auxiliares'!$A$241,"INVESTIMENTO","ERRO - VERIFICAR"))))</f>
        <v>INVESTIMENTO</v>
      </c>
      <c r="AA430" s="12">
        <v>250000</v>
      </c>
      <c r="AE430" s="12">
        <v>250000</v>
      </c>
    </row>
    <row r="431" spans="1:31" x14ac:dyDescent="0.35">
      <c r="A431" t="s">
        <v>614</v>
      </c>
      <c r="B431" t="s">
        <v>243</v>
      </c>
      <c r="C431" t="s">
        <v>615</v>
      </c>
      <c r="D431" t="s">
        <v>70</v>
      </c>
      <c r="E431" t="s">
        <v>100</v>
      </c>
      <c r="F431" s="19" t="str">
        <f>IFERROR(VLOOKUP(D431,'Tabelas auxiliares'!$A$3:$B$63,2,FALSE),"")</f>
        <v>NTI - DESPESAS APENAS DO NTI (CUSTEIO/INVESTIMENTO)</v>
      </c>
      <c r="G431" s="19" t="str">
        <f>IFERROR(VLOOKUP($B431,'Tabelas auxiliares'!$A$67:$C$104,2,FALSE),"")</f>
        <v>TECNOLOGIA DA INFORMAÇÃO E COMUNICAÇÃO</v>
      </c>
      <c r="H431" s="19" t="str">
        <f>IFERROR(VLOOKUP($B431,'Tabelas auxiliares'!$A$67:$C$104,3,FALSE),"")</f>
        <v>TELEFONIA / TI</v>
      </c>
      <c r="I431" t="s">
        <v>6725</v>
      </c>
      <c r="J431" t="s">
        <v>4963</v>
      </c>
      <c r="K431" t="s">
        <v>8090</v>
      </c>
      <c r="L431" t="s">
        <v>8045</v>
      </c>
      <c r="M431" t="s">
        <v>4966</v>
      </c>
      <c r="N431" t="s">
        <v>628</v>
      </c>
      <c r="O431" t="s">
        <v>629</v>
      </c>
      <c r="P431" t="s">
        <v>630</v>
      </c>
      <c r="Q431" t="s">
        <v>621</v>
      </c>
      <c r="R431" t="s">
        <v>622</v>
      </c>
      <c r="S431" t="s">
        <v>1038</v>
      </c>
      <c r="T431" t="s">
        <v>145</v>
      </c>
      <c r="U431" t="s">
        <v>645</v>
      </c>
      <c r="V431" t="s">
        <v>4897</v>
      </c>
      <c r="W431" t="s">
        <v>4898</v>
      </c>
      <c r="X431" t="s">
        <v>8091</v>
      </c>
      <c r="Y431" s="19" t="str">
        <f t="shared" si="6"/>
        <v>3</v>
      </c>
      <c r="Z431" s="19" t="str">
        <f>IF(T431="","",IF(AND(T431&lt;&gt;'Tabelas auxiliares'!$B$241,T431&lt;&gt;'Tabelas auxiliares'!$B$242),"FOLHA DE PESSOAL",IF(Y431='Tabelas auxiliares'!$A$242,"CUSTEIO",IF(Y431='Tabelas auxiliares'!$A$241,"INVESTIMENTO","ERRO - VERIFICAR"))))</f>
        <v>CUSTEIO</v>
      </c>
      <c r="AA431" s="12">
        <v>1758.36</v>
      </c>
      <c r="AC431" s="12">
        <v>1758.36</v>
      </c>
    </row>
    <row r="432" spans="1:31" x14ac:dyDescent="0.35">
      <c r="A432" t="s">
        <v>614</v>
      </c>
      <c r="B432" t="s">
        <v>243</v>
      </c>
      <c r="C432" t="s">
        <v>615</v>
      </c>
      <c r="D432" t="s">
        <v>132</v>
      </c>
      <c r="E432" t="s">
        <v>100</v>
      </c>
      <c r="F432" s="19" t="str">
        <f>IFERROR(VLOOKUP(D432,'Tabelas auxiliares'!$A$3:$B$63,2,FALSE),"")</f>
        <v>NTI - TIC   D.U.C. (CUTEIO/INVESTIMENTO)</v>
      </c>
      <c r="G432" s="19" t="str">
        <f>IFERROR(VLOOKUP($B432,'Tabelas auxiliares'!$A$67:$C$104,2,FALSE),"")</f>
        <v>TECNOLOGIA DA INFORMAÇÃO E COMUNICAÇÃO</v>
      </c>
      <c r="H432" s="19" t="str">
        <f>IFERROR(VLOOKUP($B432,'Tabelas auxiliares'!$A$67:$C$104,3,FALSE),"")</f>
        <v>TELEFONIA / TI</v>
      </c>
      <c r="I432" t="s">
        <v>8078</v>
      </c>
      <c r="J432" t="s">
        <v>8092</v>
      </c>
      <c r="K432" t="s">
        <v>8093</v>
      </c>
      <c r="L432" t="s">
        <v>8094</v>
      </c>
      <c r="M432" t="s">
        <v>8095</v>
      </c>
      <c r="N432" t="s">
        <v>628</v>
      </c>
      <c r="O432" t="s">
        <v>629</v>
      </c>
      <c r="P432" t="s">
        <v>630</v>
      </c>
      <c r="Q432" t="s">
        <v>621</v>
      </c>
      <c r="R432" t="s">
        <v>622</v>
      </c>
      <c r="S432" t="s">
        <v>623</v>
      </c>
      <c r="T432" t="s">
        <v>179</v>
      </c>
      <c r="U432" t="s">
        <v>7357</v>
      </c>
      <c r="V432" t="s">
        <v>8069</v>
      </c>
      <c r="W432" t="s">
        <v>8070</v>
      </c>
      <c r="X432" t="s">
        <v>8096</v>
      </c>
      <c r="Y432" s="19" t="str">
        <f t="shared" si="6"/>
        <v>4</v>
      </c>
      <c r="Z432" s="19" t="str">
        <f>IF(T432="","",IF(AND(T432&lt;&gt;'Tabelas auxiliares'!$B$241,T432&lt;&gt;'Tabelas auxiliares'!$B$242),"FOLHA DE PESSOAL",IF(Y432='Tabelas auxiliares'!$A$242,"CUSTEIO",IF(Y432='Tabelas auxiliares'!$A$241,"INVESTIMENTO","ERRO - VERIFICAR"))))</f>
        <v>INVESTIMENTO</v>
      </c>
      <c r="AA432" s="12">
        <v>23400</v>
      </c>
      <c r="AC432" s="12">
        <v>23400</v>
      </c>
    </row>
    <row r="433" spans="1:31" x14ac:dyDescent="0.35">
      <c r="A433" t="s">
        <v>614</v>
      </c>
      <c r="B433" t="s">
        <v>243</v>
      </c>
      <c r="C433" t="s">
        <v>615</v>
      </c>
      <c r="D433" t="s">
        <v>132</v>
      </c>
      <c r="E433" t="s">
        <v>100</v>
      </c>
      <c r="F433" s="19" t="str">
        <f>IFERROR(VLOOKUP(D433,'Tabelas auxiliares'!$A$3:$B$63,2,FALSE),"")</f>
        <v>NTI - TIC   D.U.C. (CUTEIO/INVESTIMENTO)</v>
      </c>
      <c r="G433" s="19" t="str">
        <f>IFERROR(VLOOKUP($B433,'Tabelas auxiliares'!$A$67:$C$104,2,FALSE),"")</f>
        <v>TECNOLOGIA DA INFORMAÇÃO E COMUNICAÇÃO</v>
      </c>
      <c r="H433" s="19" t="str">
        <f>IFERROR(VLOOKUP($B433,'Tabelas auxiliares'!$A$67:$C$104,3,FALSE),"")</f>
        <v>TELEFONIA / TI</v>
      </c>
      <c r="I433" t="s">
        <v>6635</v>
      </c>
      <c r="J433" t="s">
        <v>8097</v>
      </c>
      <c r="K433" t="s">
        <v>8098</v>
      </c>
      <c r="L433" t="s">
        <v>8099</v>
      </c>
      <c r="M433" t="s">
        <v>8100</v>
      </c>
      <c r="N433" t="s">
        <v>628</v>
      </c>
      <c r="O433" t="s">
        <v>629</v>
      </c>
      <c r="P433" t="s">
        <v>630</v>
      </c>
      <c r="Q433" t="s">
        <v>621</v>
      </c>
      <c r="R433" t="s">
        <v>622</v>
      </c>
      <c r="S433" t="s">
        <v>1038</v>
      </c>
      <c r="T433" t="s">
        <v>145</v>
      </c>
      <c r="U433" t="s">
        <v>645</v>
      </c>
      <c r="V433" t="s">
        <v>4835</v>
      </c>
      <c r="W433" t="s">
        <v>4836</v>
      </c>
      <c r="X433" t="s">
        <v>8101</v>
      </c>
      <c r="Y433" s="19" t="str">
        <f t="shared" si="6"/>
        <v>3</v>
      </c>
      <c r="Z433" s="19" t="str">
        <f>IF(T433="","",IF(AND(T433&lt;&gt;'Tabelas auxiliares'!$B$241,T433&lt;&gt;'Tabelas auxiliares'!$B$242),"FOLHA DE PESSOAL",IF(Y433='Tabelas auxiliares'!$A$242,"CUSTEIO",IF(Y433='Tabelas auxiliares'!$A$241,"INVESTIMENTO","ERRO - VERIFICAR"))))</f>
        <v>CUSTEIO</v>
      </c>
      <c r="AA433" s="12">
        <v>61535</v>
      </c>
      <c r="AE433" s="12">
        <v>61535</v>
      </c>
    </row>
    <row r="434" spans="1:31" x14ac:dyDescent="0.35">
      <c r="A434" t="s">
        <v>614</v>
      </c>
      <c r="B434" t="s">
        <v>243</v>
      </c>
      <c r="C434" t="s">
        <v>615</v>
      </c>
      <c r="D434" t="s">
        <v>132</v>
      </c>
      <c r="E434" t="s">
        <v>100</v>
      </c>
      <c r="F434" s="19" t="str">
        <f>IFERROR(VLOOKUP(D434,'Tabelas auxiliares'!$A$3:$B$63,2,FALSE),"")</f>
        <v>NTI - TIC   D.U.C. (CUTEIO/INVESTIMENTO)</v>
      </c>
      <c r="G434" s="19" t="str">
        <f>IFERROR(VLOOKUP($B434,'Tabelas auxiliares'!$A$67:$C$104,2,FALSE),"")</f>
        <v>TECNOLOGIA DA INFORMAÇÃO E COMUNICAÇÃO</v>
      </c>
      <c r="H434" s="19" t="str">
        <f>IFERROR(VLOOKUP($B434,'Tabelas auxiliares'!$A$67:$C$104,3,FALSE),"")</f>
        <v>TELEFONIA / TI</v>
      </c>
      <c r="I434" t="s">
        <v>6897</v>
      </c>
      <c r="J434" t="s">
        <v>8102</v>
      </c>
      <c r="K434" t="s">
        <v>8103</v>
      </c>
      <c r="L434" t="s">
        <v>8104</v>
      </c>
      <c r="M434" t="s">
        <v>8105</v>
      </c>
      <c r="N434" t="s">
        <v>675</v>
      </c>
      <c r="O434" t="s">
        <v>629</v>
      </c>
      <c r="P434" t="s">
        <v>676</v>
      </c>
      <c r="Q434" t="s">
        <v>621</v>
      </c>
      <c r="R434" t="s">
        <v>622</v>
      </c>
      <c r="S434" t="s">
        <v>623</v>
      </c>
      <c r="T434" t="s">
        <v>145</v>
      </c>
      <c r="U434" t="s">
        <v>677</v>
      </c>
      <c r="V434" t="s">
        <v>1791</v>
      </c>
      <c r="W434" t="s">
        <v>1792</v>
      </c>
      <c r="X434" t="s">
        <v>8106</v>
      </c>
      <c r="Y434" s="19" t="str">
        <f t="shared" si="6"/>
        <v>4</v>
      </c>
      <c r="Z434" s="19" t="str">
        <f>IF(T434="","",IF(AND(T434&lt;&gt;'Tabelas auxiliares'!$B$241,T434&lt;&gt;'Tabelas auxiliares'!$B$242),"FOLHA DE PESSOAL",IF(Y434='Tabelas auxiliares'!$A$242,"CUSTEIO",IF(Y434='Tabelas auxiliares'!$A$241,"INVESTIMENTO","ERRO - VERIFICAR"))))</f>
        <v>INVESTIMENTO</v>
      </c>
      <c r="AA434" s="12">
        <v>27148.67</v>
      </c>
      <c r="AE434" s="12">
        <v>27148.67</v>
      </c>
    </row>
    <row r="435" spans="1:31" x14ac:dyDescent="0.35">
      <c r="A435" t="s">
        <v>614</v>
      </c>
      <c r="B435" t="s">
        <v>243</v>
      </c>
      <c r="C435" t="s">
        <v>615</v>
      </c>
      <c r="D435" t="s">
        <v>132</v>
      </c>
      <c r="E435" t="s">
        <v>100</v>
      </c>
      <c r="F435" s="19" t="str">
        <f>IFERROR(VLOOKUP(D435,'Tabelas auxiliares'!$A$3:$B$63,2,FALSE),"")</f>
        <v>NTI - TIC   D.U.C. (CUTEIO/INVESTIMENTO)</v>
      </c>
      <c r="G435" s="19" t="str">
        <f>IFERROR(VLOOKUP($B435,'Tabelas auxiliares'!$A$67:$C$104,2,FALSE),"")</f>
        <v>TECNOLOGIA DA INFORMAÇÃO E COMUNICAÇÃO</v>
      </c>
      <c r="H435" s="19" t="str">
        <f>IFERROR(VLOOKUP($B435,'Tabelas auxiliares'!$A$67:$C$104,3,FALSE),"")</f>
        <v>TELEFONIA / TI</v>
      </c>
      <c r="I435" t="s">
        <v>6897</v>
      </c>
      <c r="J435" t="s">
        <v>8102</v>
      </c>
      <c r="K435" t="s">
        <v>8107</v>
      </c>
      <c r="L435" t="s">
        <v>8104</v>
      </c>
      <c r="M435" t="s">
        <v>8105</v>
      </c>
      <c r="N435" t="s">
        <v>675</v>
      </c>
      <c r="O435" t="s">
        <v>629</v>
      </c>
      <c r="P435" t="s">
        <v>676</v>
      </c>
      <c r="Q435" t="s">
        <v>621</v>
      </c>
      <c r="R435" t="s">
        <v>622</v>
      </c>
      <c r="S435" t="s">
        <v>1038</v>
      </c>
      <c r="T435" t="s">
        <v>145</v>
      </c>
      <c r="U435" t="s">
        <v>677</v>
      </c>
      <c r="V435" t="s">
        <v>1791</v>
      </c>
      <c r="W435" t="s">
        <v>1792</v>
      </c>
      <c r="X435" t="s">
        <v>8108</v>
      </c>
      <c r="Y435" s="19" t="str">
        <f t="shared" si="6"/>
        <v>4</v>
      </c>
      <c r="Z435" s="19" t="str">
        <f>IF(T435="","",IF(AND(T435&lt;&gt;'Tabelas auxiliares'!$B$241,T435&lt;&gt;'Tabelas auxiliares'!$B$242),"FOLHA DE PESSOAL",IF(Y435='Tabelas auxiliares'!$A$242,"CUSTEIO",IF(Y435='Tabelas auxiliares'!$A$241,"INVESTIMENTO","ERRO - VERIFICAR"))))</f>
        <v>INVESTIMENTO</v>
      </c>
      <c r="AA435" s="12">
        <v>116840.77</v>
      </c>
      <c r="AE435" s="12">
        <v>116840.77</v>
      </c>
    </row>
    <row r="436" spans="1:31" x14ac:dyDescent="0.35">
      <c r="A436" t="s">
        <v>614</v>
      </c>
      <c r="B436" t="s">
        <v>243</v>
      </c>
      <c r="C436" t="s">
        <v>615</v>
      </c>
      <c r="D436" t="s">
        <v>132</v>
      </c>
      <c r="E436" t="s">
        <v>100</v>
      </c>
      <c r="F436" s="19" t="str">
        <f>IFERROR(VLOOKUP(D436,'Tabelas auxiliares'!$A$3:$B$63,2,FALSE),"")</f>
        <v>NTI - TIC   D.U.C. (CUTEIO/INVESTIMENTO)</v>
      </c>
      <c r="G436" s="19" t="str">
        <f>IFERROR(VLOOKUP($B436,'Tabelas auxiliares'!$A$67:$C$104,2,FALSE),"")</f>
        <v>TECNOLOGIA DA INFORMAÇÃO E COMUNICAÇÃO</v>
      </c>
      <c r="H436" s="19" t="str">
        <f>IFERROR(VLOOKUP($B436,'Tabelas auxiliares'!$A$67:$C$104,3,FALSE),"")</f>
        <v>TELEFONIA / TI</v>
      </c>
      <c r="I436" t="s">
        <v>6897</v>
      </c>
      <c r="J436" t="s">
        <v>8102</v>
      </c>
      <c r="K436" t="s">
        <v>8109</v>
      </c>
      <c r="L436" t="s">
        <v>8104</v>
      </c>
      <c r="M436" t="s">
        <v>8105</v>
      </c>
      <c r="N436" t="s">
        <v>1782</v>
      </c>
      <c r="O436" t="s">
        <v>629</v>
      </c>
      <c r="P436" t="s">
        <v>1783</v>
      </c>
      <c r="Q436" t="s">
        <v>621</v>
      </c>
      <c r="R436" t="s">
        <v>622</v>
      </c>
      <c r="S436" t="s">
        <v>623</v>
      </c>
      <c r="T436" t="s">
        <v>145</v>
      </c>
      <c r="U436" t="s">
        <v>1784</v>
      </c>
      <c r="V436" t="s">
        <v>1791</v>
      </c>
      <c r="W436" t="s">
        <v>1792</v>
      </c>
      <c r="X436" t="s">
        <v>8110</v>
      </c>
      <c r="Y436" s="19" t="str">
        <f t="shared" si="6"/>
        <v>4</v>
      </c>
      <c r="Z436" s="19" t="str">
        <f>IF(T436="","",IF(AND(T436&lt;&gt;'Tabelas auxiliares'!$B$241,T436&lt;&gt;'Tabelas auxiliares'!$B$242),"FOLHA DE PESSOAL",IF(Y436='Tabelas auxiliares'!$A$242,"CUSTEIO",IF(Y436='Tabelas auxiliares'!$A$241,"INVESTIMENTO","ERRO - VERIFICAR"))))</f>
        <v>INVESTIMENTO</v>
      </c>
      <c r="AA436" s="12">
        <v>1010.56</v>
      </c>
      <c r="AE436" s="12">
        <v>1010.56</v>
      </c>
    </row>
    <row r="437" spans="1:31" x14ac:dyDescent="0.35">
      <c r="A437" t="s">
        <v>614</v>
      </c>
      <c r="B437" t="s">
        <v>245</v>
      </c>
      <c r="C437" t="s">
        <v>615</v>
      </c>
      <c r="D437" t="s">
        <v>28</v>
      </c>
      <c r="E437" t="s">
        <v>100</v>
      </c>
      <c r="F437" s="19" t="str">
        <f>IFERROR(VLOOKUP(D437,'Tabelas auxiliares'!$A$3:$B$63,2,FALSE),"")</f>
        <v>PU - PREFEITURA UNIVERSITÁRIA</v>
      </c>
      <c r="G437" s="19" t="str">
        <f>IFERROR(VLOOKUP($B437,'Tabelas auxiliares'!$A$67:$C$104,2,FALSE),"")</f>
        <v/>
      </c>
      <c r="H437" s="19" t="str">
        <f>IFERROR(VLOOKUP($B437,'Tabelas auxiliares'!$A$67:$C$104,3,FALSE),"")</f>
        <v/>
      </c>
      <c r="I437" t="s">
        <v>8111</v>
      </c>
      <c r="J437" t="s">
        <v>8112</v>
      </c>
      <c r="K437" t="s">
        <v>8113</v>
      </c>
      <c r="L437" t="s">
        <v>8114</v>
      </c>
      <c r="M437" t="s">
        <v>8115</v>
      </c>
      <c r="N437" t="s">
        <v>628</v>
      </c>
      <c r="O437" t="s">
        <v>629</v>
      </c>
      <c r="P437" t="s">
        <v>5349</v>
      </c>
      <c r="Q437" t="s">
        <v>621</v>
      </c>
      <c r="R437" t="s">
        <v>622</v>
      </c>
      <c r="S437" t="s">
        <v>6701</v>
      </c>
      <c r="T437" t="s">
        <v>145</v>
      </c>
      <c r="U437" t="s">
        <v>6702</v>
      </c>
      <c r="V437" t="s">
        <v>2094</v>
      </c>
      <c r="W437" t="s">
        <v>2095</v>
      </c>
      <c r="X437" t="s">
        <v>8116</v>
      </c>
      <c r="Y437" s="19" t="str">
        <f t="shared" si="6"/>
        <v>3</v>
      </c>
      <c r="Z437" s="19" t="str">
        <f>IF(T437="","",IF(AND(T437&lt;&gt;'Tabelas auxiliares'!$B$241,T437&lt;&gt;'Tabelas auxiliares'!$B$242),"FOLHA DE PESSOAL",IF(Y437='Tabelas auxiliares'!$A$242,"CUSTEIO",IF(Y437='Tabelas auxiliares'!$A$241,"INVESTIMENTO","ERRO - VERIFICAR"))))</f>
        <v>CUSTEIO</v>
      </c>
      <c r="AA437" s="12">
        <v>51.26</v>
      </c>
    </row>
    <row r="438" spans="1:31" x14ac:dyDescent="0.35">
      <c r="A438" t="s">
        <v>614</v>
      </c>
      <c r="B438" t="s">
        <v>245</v>
      </c>
      <c r="C438" t="s">
        <v>615</v>
      </c>
      <c r="D438" t="s">
        <v>28</v>
      </c>
      <c r="E438" t="s">
        <v>100</v>
      </c>
      <c r="F438" s="19" t="str">
        <f>IFERROR(VLOOKUP(D438,'Tabelas auxiliares'!$A$3:$B$63,2,FALSE),"")</f>
        <v>PU - PREFEITURA UNIVERSITÁRIA</v>
      </c>
      <c r="G438" s="19" t="str">
        <f>IFERROR(VLOOKUP($B438,'Tabelas auxiliares'!$A$67:$C$104,2,FALSE),"")</f>
        <v/>
      </c>
      <c r="H438" s="19" t="str">
        <f>IFERROR(VLOOKUP($B438,'Tabelas auxiliares'!$A$67:$C$104,3,FALSE),"")</f>
        <v/>
      </c>
      <c r="I438" t="s">
        <v>7001</v>
      </c>
      <c r="J438" t="s">
        <v>8112</v>
      </c>
      <c r="K438" t="s">
        <v>8117</v>
      </c>
      <c r="L438" t="s">
        <v>8114</v>
      </c>
      <c r="M438" t="s">
        <v>8115</v>
      </c>
      <c r="N438" t="s">
        <v>628</v>
      </c>
      <c r="O438" t="s">
        <v>629</v>
      </c>
      <c r="P438" t="s">
        <v>630</v>
      </c>
      <c r="Q438" t="s">
        <v>621</v>
      </c>
      <c r="R438" t="s">
        <v>622</v>
      </c>
      <c r="S438" t="s">
        <v>623</v>
      </c>
      <c r="T438" t="s">
        <v>145</v>
      </c>
      <c r="U438" t="s">
        <v>645</v>
      </c>
      <c r="V438" t="s">
        <v>2094</v>
      </c>
      <c r="W438" t="s">
        <v>2095</v>
      </c>
      <c r="X438" t="s">
        <v>8118</v>
      </c>
      <c r="Y438" s="19" t="str">
        <f t="shared" si="6"/>
        <v>3</v>
      </c>
      <c r="Z438" s="19" t="str">
        <f>IF(T438="","",IF(AND(T438&lt;&gt;'Tabelas auxiliares'!$B$241,T438&lt;&gt;'Tabelas auxiliares'!$B$242),"FOLHA DE PESSOAL",IF(Y438='Tabelas auxiliares'!$A$242,"CUSTEIO",IF(Y438='Tabelas auxiliares'!$A$241,"INVESTIMENTO","ERRO - VERIFICAR"))))</f>
        <v>CUSTEIO</v>
      </c>
      <c r="AA438" s="12">
        <v>398.12</v>
      </c>
      <c r="AC438" s="12">
        <v>398.12</v>
      </c>
    </row>
    <row r="439" spans="1:31" x14ac:dyDescent="0.35">
      <c r="A439" t="s">
        <v>614</v>
      </c>
      <c r="B439" t="s">
        <v>245</v>
      </c>
      <c r="C439" t="s">
        <v>615</v>
      </c>
      <c r="D439" t="s">
        <v>46</v>
      </c>
      <c r="E439" t="s">
        <v>100</v>
      </c>
      <c r="F439" s="19" t="str">
        <f>IFERROR(VLOOKUP(D439,'Tabelas auxiliares'!$A$3:$B$63,2,FALSE),"")</f>
        <v>PROGRAD - PRÓ-REITORIA DE GRADUAÇÃO</v>
      </c>
      <c r="G439" s="19" t="str">
        <f>IFERROR(VLOOKUP($B439,'Tabelas auxiliares'!$A$67:$C$104,2,FALSE),"")</f>
        <v/>
      </c>
      <c r="H439" s="19" t="str">
        <f>IFERROR(VLOOKUP($B439,'Tabelas auxiliares'!$A$67:$C$104,3,FALSE),"")</f>
        <v/>
      </c>
      <c r="I439" t="s">
        <v>8119</v>
      </c>
      <c r="J439" t="s">
        <v>8120</v>
      </c>
      <c r="K439" t="s">
        <v>8121</v>
      </c>
      <c r="L439" t="s">
        <v>8122</v>
      </c>
      <c r="M439" t="s">
        <v>5013</v>
      </c>
      <c r="N439" t="s">
        <v>628</v>
      </c>
      <c r="O439" t="s">
        <v>629</v>
      </c>
      <c r="P439" t="s">
        <v>5349</v>
      </c>
      <c r="Q439" t="s">
        <v>621</v>
      </c>
      <c r="R439" t="s">
        <v>622</v>
      </c>
      <c r="S439" t="s">
        <v>623</v>
      </c>
      <c r="T439" t="s">
        <v>145</v>
      </c>
      <c r="U439" t="s">
        <v>6702</v>
      </c>
      <c r="V439" t="s">
        <v>2094</v>
      </c>
      <c r="W439" t="s">
        <v>2095</v>
      </c>
      <c r="X439" t="s">
        <v>8123</v>
      </c>
      <c r="Y439" s="19" t="str">
        <f t="shared" si="6"/>
        <v>3</v>
      </c>
      <c r="Z439" s="19" t="str">
        <f>IF(T439="","",IF(AND(T439&lt;&gt;'Tabelas auxiliares'!$B$241,T439&lt;&gt;'Tabelas auxiliares'!$B$242),"FOLHA DE PESSOAL",IF(Y439='Tabelas auxiliares'!$A$242,"CUSTEIO",IF(Y439='Tabelas auxiliares'!$A$241,"INVESTIMENTO","ERRO - VERIFICAR"))))</f>
        <v>CUSTEIO</v>
      </c>
      <c r="AA439" s="12">
        <v>1083.75</v>
      </c>
    </row>
    <row r="440" spans="1:31" x14ac:dyDescent="0.35">
      <c r="A440" t="s">
        <v>614</v>
      </c>
      <c r="B440" t="s">
        <v>245</v>
      </c>
      <c r="C440" t="s">
        <v>615</v>
      </c>
      <c r="D440" t="s">
        <v>46</v>
      </c>
      <c r="E440" t="s">
        <v>100</v>
      </c>
      <c r="F440" s="19" t="str">
        <f>IFERROR(VLOOKUP(D440,'Tabelas auxiliares'!$A$3:$B$63,2,FALSE),"")</f>
        <v>PROGRAD - PRÓ-REITORIA DE GRADUAÇÃO</v>
      </c>
      <c r="G440" s="19" t="str">
        <f>IFERROR(VLOOKUP($B440,'Tabelas auxiliares'!$A$67:$C$104,2,FALSE),"")</f>
        <v/>
      </c>
      <c r="H440" s="19" t="str">
        <f>IFERROR(VLOOKUP($B440,'Tabelas auxiliares'!$A$67:$C$104,3,FALSE),"")</f>
        <v/>
      </c>
      <c r="I440" t="s">
        <v>8124</v>
      </c>
      <c r="J440" t="s">
        <v>8125</v>
      </c>
      <c r="K440" t="s">
        <v>8126</v>
      </c>
      <c r="L440" t="s">
        <v>8127</v>
      </c>
      <c r="M440" t="s">
        <v>5013</v>
      </c>
      <c r="N440" t="s">
        <v>628</v>
      </c>
      <c r="O440" t="s">
        <v>629</v>
      </c>
      <c r="P440" t="s">
        <v>630</v>
      </c>
      <c r="Q440" t="s">
        <v>621</v>
      </c>
      <c r="R440" t="s">
        <v>622</v>
      </c>
      <c r="S440" t="s">
        <v>623</v>
      </c>
      <c r="T440" t="s">
        <v>145</v>
      </c>
      <c r="U440" t="s">
        <v>645</v>
      </c>
      <c r="V440" t="s">
        <v>2094</v>
      </c>
      <c r="W440" t="s">
        <v>2095</v>
      </c>
      <c r="X440" t="s">
        <v>8128</v>
      </c>
      <c r="Y440" s="19" t="str">
        <f t="shared" si="6"/>
        <v>3</v>
      </c>
      <c r="Z440" s="19" t="str">
        <f>IF(T440="","",IF(AND(T440&lt;&gt;'Tabelas auxiliares'!$B$241,T440&lt;&gt;'Tabelas auxiliares'!$B$242),"FOLHA DE PESSOAL",IF(Y440='Tabelas auxiliares'!$A$242,"CUSTEIO",IF(Y440='Tabelas auxiliares'!$A$241,"INVESTIMENTO","ERRO - VERIFICAR"))))</f>
        <v>CUSTEIO</v>
      </c>
      <c r="AA440" s="12">
        <v>1200</v>
      </c>
      <c r="AC440" s="12">
        <v>1023.3</v>
      </c>
      <c r="AD440" s="12">
        <v>1.62</v>
      </c>
      <c r="AE440" s="12">
        <v>175.08</v>
      </c>
    </row>
    <row r="441" spans="1:31" x14ac:dyDescent="0.35">
      <c r="A441" t="s">
        <v>614</v>
      </c>
      <c r="B441" t="s">
        <v>245</v>
      </c>
      <c r="C441" t="s">
        <v>615</v>
      </c>
      <c r="D441" t="s">
        <v>54</v>
      </c>
      <c r="E441" t="s">
        <v>100</v>
      </c>
      <c r="F441" s="19" t="str">
        <f>IFERROR(VLOOKUP(D441,'Tabelas auxiliares'!$A$3:$B$63,2,FALSE),"")</f>
        <v>PROAD - PRÓ-REITORIA DE ADMINISTRAÇÃO</v>
      </c>
      <c r="G441" s="19" t="str">
        <f>IFERROR(VLOOKUP($B441,'Tabelas auxiliares'!$A$67:$C$104,2,FALSE),"")</f>
        <v/>
      </c>
      <c r="H441" s="19" t="str">
        <f>IFERROR(VLOOKUP($B441,'Tabelas auxiliares'!$A$67:$C$104,3,FALSE),"")</f>
        <v/>
      </c>
      <c r="I441" t="s">
        <v>8129</v>
      </c>
      <c r="J441" t="s">
        <v>4799</v>
      </c>
      <c r="K441" t="s">
        <v>8130</v>
      </c>
      <c r="L441" t="s">
        <v>8131</v>
      </c>
      <c r="M441" t="s">
        <v>4237</v>
      </c>
      <c r="N441" t="s">
        <v>628</v>
      </c>
      <c r="O441" t="s">
        <v>629</v>
      </c>
      <c r="P441" t="s">
        <v>630</v>
      </c>
      <c r="Q441" t="s">
        <v>621</v>
      </c>
      <c r="R441" t="s">
        <v>622</v>
      </c>
      <c r="S441" t="s">
        <v>623</v>
      </c>
      <c r="T441" t="s">
        <v>145</v>
      </c>
      <c r="U441" t="s">
        <v>645</v>
      </c>
      <c r="V441" t="s">
        <v>5023</v>
      </c>
      <c r="W441" t="s">
        <v>5024</v>
      </c>
      <c r="X441" t="s">
        <v>8132</v>
      </c>
      <c r="Y441" s="19" t="str">
        <f t="shared" si="6"/>
        <v>3</v>
      </c>
      <c r="Z441" s="19" t="str">
        <f>IF(T441="","",IF(AND(T441&lt;&gt;'Tabelas auxiliares'!$B$241,T441&lt;&gt;'Tabelas auxiliares'!$B$242),"FOLHA DE PESSOAL",IF(Y441='Tabelas auxiliares'!$A$242,"CUSTEIO",IF(Y441='Tabelas auxiliares'!$A$241,"INVESTIMENTO","ERRO - VERIFICAR"))))</f>
        <v>CUSTEIO</v>
      </c>
      <c r="AA441" s="12">
        <v>73.09</v>
      </c>
      <c r="AC441" s="12">
        <v>73.09</v>
      </c>
    </row>
    <row r="442" spans="1:31" x14ac:dyDescent="0.35">
      <c r="A442" t="s">
        <v>614</v>
      </c>
      <c r="B442" t="s">
        <v>245</v>
      </c>
      <c r="C442" t="s">
        <v>615</v>
      </c>
      <c r="D442" t="s">
        <v>54</v>
      </c>
      <c r="E442" t="s">
        <v>100</v>
      </c>
      <c r="F442" s="19" t="str">
        <f>IFERROR(VLOOKUP(D442,'Tabelas auxiliares'!$A$3:$B$63,2,FALSE),"")</f>
        <v>PROAD - PRÓ-REITORIA DE ADMINISTRAÇÃO</v>
      </c>
      <c r="G442" s="19" t="str">
        <f>IFERROR(VLOOKUP($B442,'Tabelas auxiliares'!$A$67:$C$104,2,FALSE),"")</f>
        <v/>
      </c>
      <c r="H442" s="19" t="str">
        <f>IFERROR(VLOOKUP($B442,'Tabelas auxiliares'!$A$67:$C$104,3,FALSE),"")</f>
        <v/>
      </c>
      <c r="I442" t="s">
        <v>8129</v>
      </c>
      <c r="J442" t="s">
        <v>4788</v>
      </c>
      <c r="K442" t="s">
        <v>8133</v>
      </c>
      <c r="L442" t="s">
        <v>8134</v>
      </c>
      <c r="M442" t="s">
        <v>4237</v>
      </c>
      <c r="N442" t="s">
        <v>628</v>
      </c>
      <c r="O442" t="s">
        <v>629</v>
      </c>
      <c r="P442" t="s">
        <v>630</v>
      </c>
      <c r="Q442" t="s">
        <v>621</v>
      </c>
      <c r="R442" t="s">
        <v>622</v>
      </c>
      <c r="S442" t="s">
        <v>623</v>
      </c>
      <c r="T442" t="s">
        <v>145</v>
      </c>
      <c r="U442" t="s">
        <v>645</v>
      </c>
      <c r="V442" t="s">
        <v>5023</v>
      </c>
      <c r="W442" t="s">
        <v>5024</v>
      </c>
      <c r="X442" t="s">
        <v>8135</v>
      </c>
      <c r="Y442" s="19" t="str">
        <f t="shared" si="6"/>
        <v>3</v>
      </c>
      <c r="Z442" s="19" t="str">
        <f>IF(T442="","",IF(AND(T442&lt;&gt;'Tabelas auxiliares'!$B$241,T442&lt;&gt;'Tabelas auxiliares'!$B$242),"FOLHA DE PESSOAL",IF(Y442='Tabelas auxiliares'!$A$242,"CUSTEIO",IF(Y442='Tabelas auxiliares'!$A$241,"INVESTIMENTO","ERRO - VERIFICAR"))))</f>
        <v>CUSTEIO</v>
      </c>
      <c r="AA442" s="12">
        <v>10.9</v>
      </c>
      <c r="AC442" s="12">
        <v>10.9</v>
      </c>
    </row>
    <row r="443" spans="1:31" x14ac:dyDescent="0.35">
      <c r="A443" t="s">
        <v>614</v>
      </c>
      <c r="B443" t="s">
        <v>245</v>
      </c>
      <c r="C443" t="s">
        <v>615</v>
      </c>
      <c r="D443" t="s">
        <v>54</v>
      </c>
      <c r="E443" t="s">
        <v>100</v>
      </c>
      <c r="F443" s="19" t="str">
        <f>IFERROR(VLOOKUP(D443,'Tabelas auxiliares'!$A$3:$B$63,2,FALSE),"")</f>
        <v>PROAD - PRÓ-REITORIA DE ADMINISTRAÇÃO</v>
      </c>
      <c r="G443" s="19" t="str">
        <f>IFERROR(VLOOKUP($B443,'Tabelas auxiliares'!$A$67:$C$104,2,FALSE),"")</f>
        <v/>
      </c>
      <c r="H443" s="19" t="str">
        <f>IFERROR(VLOOKUP($B443,'Tabelas auxiliares'!$A$67:$C$104,3,FALSE),"")</f>
        <v/>
      </c>
      <c r="I443" t="s">
        <v>8129</v>
      </c>
      <c r="J443" t="s">
        <v>4807</v>
      </c>
      <c r="K443" t="s">
        <v>8136</v>
      </c>
      <c r="L443" t="s">
        <v>8137</v>
      </c>
      <c r="M443" t="s">
        <v>4237</v>
      </c>
      <c r="N443" t="s">
        <v>628</v>
      </c>
      <c r="O443" t="s">
        <v>629</v>
      </c>
      <c r="P443" t="s">
        <v>630</v>
      </c>
      <c r="Q443" t="s">
        <v>621</v>
      </c>
      <c r="R443" t="s">
        <v>622</v>
      </c>
      <c r="S443" t="s">
        <v>623</v>
      </c>
      <c r="T443" t="s">
        <v>145</v>
      </c>
      <c r="U443" t="s">
        <v>645</v>
      </c>
      <c r="V443" t="s">
        <v>5023</v>
      </c>
      <c r="W443" t="s">
        <v>5024</v>
      </c>
      <c r="X443" t="s">
        <v>8138</v>
      </c>
      <c r="Y443" s="19" t="str">
        <f t="shared" si="6"/>
        <v>3</v>
      </c>
      <c r="Z443" s="19" t="str">
        <f>IF(T443="","",IF(AND(T443&lt;&gt;'Tabelas auxiliares'!$B$241,T443&lt;&gt;'Tabelas auxiliares'!$B$242),"FOLHA DE PESSOAL",IF(Y443='Tabelas auxiliares'!$A$242,"CUSTEIO",IF(Y443='Tabelas auxiliares'!$A$241,"INVESTIMENTO","ERRO - VERIFICAR"))))</f>
        <v>CUSTEIO</v>
      </c>
      <c r="AA443" s="12">
        <v>34.64</v>
      </c>
      <c r="AC443" s="12">
        <v>34.64</v>
      </c>
    </row>
    <row r="444" spans="1:31" x14ac:dyDescent="0.35">
      <c r="A444" t="s">
        <v>614</v>
      </c>
      <c r="B444" t="s">
        <v>245</v>
      </c>
      <c r="C444" t="s">
        <v>615</v>
      </c>
      <c r="D444" t="s">
        <v>54</v>
      </c>
      <c r="E444" t="s">
        <v>100</v>
      </c>
      <c r="F444" s="19" t="str">
        <f>IFERROR(VLOOKUP(D444,'Tabelas auxiliares'!$A$3:$B$63,2,FALSE),"")</f>
        <v>PROAD - PRÓ-REITORIA DE ADMINISTRAÇÃO</v>
      </c>
      <c r="G444" s="19" t="str">
        <f>IFERROR(VLOOKUP($B444,'Tabelas auxiliares'!$A$67:$C$104,2,FALSE),"")</f>
        <v/>
      </c>
      <c r="H444" s="19" t="str">
        <f>IFERROR(VLOOKUP($B444,'Tabelas auxiliares'!$A$67:$C$104,3,FALSE),"")</f>
        <v/>
      </c>
      <c r="I444" t="s">
        <v>8139</v>
      </c>
      <c r="J444" t="s">
        <v>7006</v>
      </c>
      <c r="K444" t="s">
        <v>8140</v>
      </c>
      <c r="L444" t="s">
        <v>7008</v>
      </c>
      <c r="M444" t="s">
        <v>7009</v>
      </c>
      <c r="N444" t="s">
        <v>628</v>
      </c>
      <c r="O444" t="s">
        <v>629</v>
      </c>
      <c r="P444" t="s">
        <v>630</v>
      </c>
      <c r="Q444" t="s">
        <v>621</v>
      </c>
      <c r="R444" t="s">
        <v>622</v>
      </c>
      <c r="S444" t="s">
        <v>623</v>
      </c>
      <c r="T444" t="s">
        <v>145</v>
      </c>
      <c r="U444" t="s">
        <v>645</v>
      </c>
      <c r="V444" t="s">
        <v>2094</v>
      </c>
      <c r="W444" t="s">
        <v>2095</v>
      </c>
      <c r="X444" t="s">
        <v>8141</v>
      </c>
      <c r="Y444" s="19" t="str">
        <f t="shared" si="6"/>
        <v>3</v>
      </c>
      <c r="Z444" s="19" t="str">
        <f>IF(T444="","",IF(AND(T444&lt;&gt;'Tabelas auxiliares'!$B$241,T444&lt;&gt;'Tabelas auxiliares'!$B$242),"FOLHA DE PESSOAL",IF(Y444='Tabelas auxiliares'!$A$242,"CUSTEIO",IF(Y444='Tabelas auxiliares'!$A$241,"INVESTIMENTO","ERRO - VERIFICAR"))))</f>
        <v>CUSTEIO</v>
      </c>
      <c r="AA444" s="12">
        <v>9277.84</v>
      </c>
    </row>
    <row r="445" spans="1:31" x14ac:dyDescent="0.35">
      <c r="A445" t="s">
        <v>614</v>
      </c>
      <c r="B445" t="s">
        <v>245</v>
      </c>
      <c r="C445" t="s">
        <v>615</v>
      </c>
      <c r="D445" t="s">
        <v>54</v>
      </c>
      <c r="E445" t="s">
        <v>100</v>
      </c>
      <c r="F445" s="19" t="str">
        <f>IFERROR(VLOOKUP(D445,'Tabelas auxiliares'!$A$3:$B$63,2,FALSE),"")</f>
        <v>PROAD - PRÓ-REITORIA DE ADMINISTRAÇÃO</v>
      </c>
      <c r="G445" s="19" t="str">
        <f>IFERROR(VLOOKUP($B445,'Tabelas auxiliares'!$A$67:$C$104,2,FALSE),"")</f>
        <v/>
      </c>
      <c r="H445" s="19" t="str">
        <f>IFERROR(VLOOKUP($B445,'Tabelas auxiliares'!$A$67:$C$104,3,FALSE),"")</f>
        <v/>
      </c>
      <c r="I445" t="s">
        <v>6733</v>
      </c>
      <c r="J445" t="s">
        <v>5020</v>
      </c>
      <c r="K445" t="s">
        <v>8142</v>
      </c>
      <c r="L445" t="s">
        <v>4289</v>
      </c>
      <c r="M445" t="s">
        <v>4237</v>
      </c>
      <c r="N445" t="s">
        <v>628</v>
      </c>
      <c r="O445" t="s">
        <v>629</v>
      </c>
      <c r="P445" t="s">
        <v>630</v>
      </c>
      <c r="Q445" t="s">
        <v>621</v>
      </c>
      <c r="R445" t="s">
        <v>622</v>
      </c>
      <c r="S445" t="s">
        <v>1038</v>
      </c>
      <c r="T445" t="s">
        <v>145</v>
      </c>
      <c r="U445" t="s">
        <v>645</v>
      </c>
      <c r="V445" t="s">
        <v>5023</v>
      </c>
      <c r="W445" t="s">
        <v>5024</v>
      </c>
      <c r="X445" t="s">
        <v>8143</v>
      </c>
      <c r="Y445" s="19" t="str">
        <f t="shared" si="6"/>
        <v>3</v>
      </c>
      <c r="Z445" s="19" t="str">
        <f>IF(T445="","",IF(AND(T445&lt;&gt;'Tabelas auxiliares'!$B$241,T445&lt;&gt;'Tabelas auxiliares'!$B$242),"FOLHA DE PESSOAL",IF(Y445='Tabelas auxiliares'!$A$242,"CUSTEIO",IF(Y445='Tabelas auxiliares'!$A$241,"INVESTIMENTO","ERRO - VERIFICAR"))))</f>
        <v>CUSTEIO</v>
      </c>
      <c r="AA445" s="12">
        <v>6.96</v>
      </c>
      <c r="AC445" s="12">
        <v>6.96</v>
      </c>
    </row>
    <row r="446" spans="1:31" x14ac:dyDescent="0.35">
      <c r="A446" t="s">
        <v>614</v>
      </c>
      <c r="B446" t="s">
        <v>245</v>
      </c>
      <c r="C446" t="s">
        <v>615</v>
      </c>
      <c r="D446" t="s">
        <v>81</v>
      </c>
      <c r="E446" t="s">
        <v>100</v>
      </c>
      <c r="F446" s="19" t="str">
        <f>IFERROR(VLOOKUP(D446,'Tabelas auxiliares'!$A$3:$B$63,2,FALSE),"")</f>
        <v>SUGEPE - SUPERINTENDÊNCIA DE GESTÃO DE PESSOAS</v>
      </c>
      <c r="G446" s="19" t="str">
        <f>IFERROR(VLOOKUP($B446,'Tabelas auxiliares'!$A$67:$C$104,2,FALSE),"")</f>
        <v/>
      </c>
      <c r="H446" s="19" t="str">
        <f>IFERROR(VLOOKUP($B446,'Tabelas auxiliares'!$A$67:$C$104,3,FALSE),"")</f>
        <v/>
      </c>
      <c r="I446" t="s">
        <v>7657</v>
      </c>
      <c r="J446" t="s">
        <v>8144</v>
      </c>
      <c r="K446" t="s">
        <v>8145</v>
      </c>
      <c r="L446" t="s">
        <v>8146</v>
      </c>
      <c r="M446" t="s">
        <v>5013</v>
      </c>
      <c r="N446" t="s">
        <v>628</v>
      </c>
      <c r="O446" t="s">
        <v>629</v>
      </c>
      <c r="P446" t="s">
        <v>5349</v>
      </c>
      <c r="Q446" t="s">
        <v>621</v>
      </c>
      <c r="R446" t="s">
        <v>622</v>
      </c>
      <c r="S446" t="s">
        <v>623</v>
      </c>
      <c r="T446" t="s">
        <v>145</v>
      </c>
      <c r="U446" t="s">
        <v>6702</v>
      </c>
      <c r="V446" t="s">
        <v>2094</v>
      </c>
      <c r="W446" t="s">
        <v>2095</v>
      </c>
      <c r="X446" t="s">
        <v>8147</v>
      </c>
      <c r="Y446" s="19" t="str">
        <f t="shared" si="6"/>
        <v>3</v>
      </c>
      <c r="Z446" s="19" t="str">
        <f>IF(T446="","",IF(AND(T446&lt;&gt;'Tabelas auxiliares'!$B$241,T446&lt;&gt;'Tabelas auxiliares'!$B$242),"FOLHA DE PESSOAL",IF(Y446='Tabelas auxiliares'!$A$242,"CUSTEIO",IF(Y446='Tabelas auxiliares'!$A$241,"INVESTIMENTO","ERRO - VERIFICAR"))))</f>
        <v>CUSTEIO</v>
      </c>
      <c r="AA446" s="12">
        <v>2587.89</v>
      </c>
    </row>
    <row r="447" spans="1:31" x14ac:dyDescent="0.35">
      <c r="A447" t="s">
        <v>614</v>
      </c>
      <c r="B447" t="s">
        <v>245</v>
      </c>
      <c r="C447" t="s">
        <v>615</v>
      </c>
      <c r="D447" t="s">
        <v>81</v>
      </c>
      <c r="E447" t="s">
        <v>100</v>
      </c>
      <c r="F447" s="19" t="str">
        <f>IFERROR(VLOOKUP(D447,'Tabelas auxiliares'!$A$3:$B$63,2,FALSE),"")</f>
        <v>SUGEPE - SUPERINTENDÊNCIA DE GESTÃO DE PESSOAS</v>
      </c>
      <c r="G447" s="19" t="str">
        <f>IFERROR(VLOOKUP($B447,'Tabelas auxiliares'!$A$67:$C$104,2,FALSE),"")</f>
        <v/>
      </c>
      <c r="H447" s="19" t="str">
        <f>IFERROR(VLOOKUP($B447,'Tabelas auxiliares'!$A$67:$C$104,3,FALSE),"")</f>
        <v/>
      </c>
      <c r="I447" t="s">
        <v>8148</v>
      </c>
      <c r="J447" t="s">
        <v>5102</v>
      </c>
      <c r="K447" t="s">
        <v>8149</v>
      </c>
      <c r="L447" t="s">
        <v>5104</v>
      </c>
      <c r="M447" t="s">
        <v>5013</v>
      </c>
      <c r="N447" t="s">
        <v>628</v>
      </c>
      <c r="O447" t="s">
        <v>629</v>
      </c>
      <c r="P447" t="s">
        <v>630</v>
      </c>
      <c r="Q447" t="s">
        <v>621</v>
      </c>
      <c r="R447" t="s">
        <v>622</v>
      </c>
      <c r="S447" t="s">
        <v>623</v>
      </c>
      <c r="T447" t="s">
        <v>145</v>
      </c>
      <c r="U447" t="s">
        <v>645</v>
      </c>
      <c r="V447" t="s">
        <v>2094</v>
      </c>
      <c r="W447" t="s">
        <v>2095</v>
      </c>
      <c r="X447" t="s">
        <v>8150</v>
      </c>
      <c r="Y447" s="19" t="str">
        <f t="shared" si="6"/>
        <v>3</v>
      </c>
      <c r="Z447" s="19" t="str">
        <f>IF(T447="","",IF(AND(T447&lt;&gt;'Tabelas auxiliares'!$B$241,T447&lt;&gt;'Tabelas auxiliares'!$B$242),"FOLHA DE PESSOAL",IF(Y447='Tabelas auxiliares'!$A$242,"CUSTEIO",IF(Y447='Tabelas auxiliares'!$A$241,"INVESTIMENTO","ERRO - VERIFICAR"))))</f>
        <v>CUSTEIO</v>
      </c>
      <c r="AA447" s="12">
        <v>625.97</v>
      </c>
      <c r="AC447" s="12">
        <v>559.65</v>
      </c>
      <c r="AE447" s="12">
        <v>66.319999999999993</v>
      </c>
    </row>
    <row r="448" spans="1:31" x14ac:dyDescent="0.35">
      <c r="A448" t="s">
        <v>614</v>
      </c>
      <c r="B448" t="s">
        <v>247</v>
      </c>
      <c r="C448" t="s">
        <v>615</v>
      </c>
      <c r="D448" t="s">
        <v>28</v>
      </c>
      <c r="E448" t="s">
        <v>100</v>
      </c>
      <c r="F448" s="19" t="str">
        <f>IFERROR(VLOOKUP(D448,'Tabelas auxiliares'!$A$3:$B$63,2,FALSE),"")</f>
        <v>PU - PREFEITURA UNIVERSITÁRIA</v>
      </c>
      <c r="G448" s="19" t="str">
        <f>IFERROR(VLOOKUP($B448,'Tabelas auxiliares'!$A$67:$C$104,2,FALSE),"")</f>
        <v/>
      </c>
      <c r="H448" s="19" t="str">
        <f>IFERROR(VLOOKUP($B448,'Tabelas auxiliares'!$A$67:$C$104,3,FALSE),"")</f>
        <v/>
      </c>
      <c r="I448" t="s">
        <v>8151</v>
      </c>
      <c r="J448" t="s">
        <v>5120</v>
      </c>
      <c r="K448" t="s">
        <v>8152</v>
      </c>
      <c r="L448" t="s">
        <v>5122</v>
      </c>
      <c r="M448" t="s">
        <v>5123</v>
      </c>
      <c r="N448" t="s">
        <v>628</v>
      </c>
      <c r="O448" t="s">
        <v>629</v>
      </c>
      <c r="P448" t="s">
        <v>630</v>
      </c>
      <c r="Q448" t="s">
        <v>621</v>
      </c>
      <c r="R448" t="s">
        <v>622</v>
      </c>
      <c r="S448" t="s">
        <v>623</v>
      </c>
      <c r="T448" t="s">
        <v>145</v>
      </c>
      <c r="U448" t="s">
        <v>645</v>
      </c>
      <c r="V448" t="s">
        <v>5124</v>
      </c>
      <c r="W448" t="s">
        <v>5125</v>
      </c>
      <c r="X448" t="s">
        <v>8153</v>
      </c>
      <c r="Y448" s="19" t="str">
        <f t="shared" si="6"/>
        <v>3</v>
      </c>
      <c r="Z448" s="19" t="str">
        <f>IF(T448="","",IF(AND(T448&lt;&gt;'Tabelas auxiliares'!$B$241,T448&lt;&gt;'Tabelas auxiliares'!$B$242),"FOLHA DE PESSOAL",IF(Y448='Tabelas auxiliares'!$A$242,"CUSTEIO",IF(Y448='Tabelas auxiliares'!$A$241,"INVESTIMENTO","ERRO - VERIFICAR"))))</f>
        <v>CUSTEIO</v>
      </c>
      <c r="AA448" s="12">
        <v>45555.82</v>
      </c>
      <c r="AE448" s="12">
        <v>45555.82</v>
      </c>
    </row>
    <row r="449" spans="1:33" x14ac:dyDescent="0.35">
      <c r="A449" t="s">
        <v>614</v>
      </c>
      <c r="B449" t="s">
        <v>247</v>
      </c>
      <c r="C449" t="s">
        <v>615</v>
      </c>
      <c r="D449" t="s">
        <v>28</v>
      </c>
      <c r="E449" t="s">
        <v>100</v>
      </c>
      <c r="F449" s="19" t="str">
        <f>IFERROR(VLOOKUP(D449,'Tabelas auxiliares'!$A$3:$B$63,2,FALSE),"")</f>
        <v>PU - PREFEITURA UNIVERSITÁRIA</v>
      </c>
      <c r="G449" s="19" t="str">
        <f>IFERROR(VLOOKUP($B449,'Tabelas auxiliares'!$A$67:$C$104,2,FALSE),"")</f>
        <v/>
      </c>
      <c r="H449" s="19" t="str">
        <f>IFERROR(VLOOKUP($B449,'Tabelas auxiliares'!$A$67:$C$104,3,FALSE),"")</f>
        <v/>
      </c>
      <c r="I449" t="s">
        <v>8151</v>
      </c>
      <c r="J449" t="s">
        <v>5120</v>
      </c>
      <c r="K449" t="s">
        <v>8152</v>
      </c>
      <c r="L449" t="s">
        <v>5122</v>
      </c>
      <c r="M449" t="s">
        <v>5123</v>
      </c>
      <c r="N449" t="s">
        <v>628</v>
      </c>
      <c r="O449" t="s">
        <v>629</v>
      </c>
      <c r="P449" t="s">
        <v>630</v>
      </c>
      <c r="Q449" t="s">
        <v>621</v>
      </c>
      <c r="R449" t="s">
        <v>622</v>
      </c>
      <c r="S449" t="s">
        <v>623</v>
      </c>
      <c r="T449" t="s">
        <v>145</v>
      </c>
      <c r="U449" t="s">
        <v>645</v>
      </c>
      <c r="V449" t="s">
        <v>5127</v>
      </c>
      <c r="W449" t="s">
        <v>5128</v>
      </c>
      <c r="X449" t="s">
        <v>8154</v>
      </c>
      <c r="Y449" s="19" t="str">
        <f t="shared" si="6"/>
        <v>3</v>
      </c>
      <c r="Z449" s="19" t="str">
        <f>IF(T449="","",IF(AND(T449&lt;&gt;'Tabelas auxiliares'!$B$241,T449&lt;&gt;'Tabelas auxiliares'!$B$242),"FOLHA DE PESSOAL",IF(Y449='Tabelas auxiliares'!$A$242,"CUSTEIO",IF(Y449='Tabelas auxiliares'!$A$241,"INVESTIMENTO","ERRO - VERIFICAR"))))</f>
        <v>CUSTEIO</v>
      </c>
      <c r="AA449" s="12">
        <v>2655.99</v>
      </c>
      <c r="AE449" s="12">
        <v>2655.99</v>
      </c>
    </row>
    <row r="450" spans="1:33" x14ac:dyDescent="0.35">
      <c r="A450" t="s">
        <v>614</v>
      </c>
      <c r="B450" t="s">
        <v>247</v>
      </c>
      <c r="C450" t="s">
        <v>615</v>
      </c>
      <c r="D450" t="s">
        <v>28</v>
      </c>
      <c r="E450" t="s">
        <v>100</v>
      </c>
      <c r="F450" s="19" t="str">
        <f>IFERROR(VLOOKUP(D450,'Tabelas auxiliares'!$A$3:$B$63,2,FALSE),"")</f>
        <v>PU - PREFEITURA UNIVERSITÁRIA</v>
      </c>
      <c r="G450" s="19" t="str">
        <f>IFERROR(VLOOKUP($B450,'Tabelas auxiliares'!$A$67:$C$104,2,FALSE),"")</f>
        <v/>
      </c>
      <c r="H450" s="19" t="str">
        <f>IFERROR(VLOOKUP($B450,'Tabelas auxiliares'!$A$67:$C$104,3,FALSE),"")</f>
        <v/>
      </c>
      <c r="I450" t="s">
        <v>8151</v>
      </c>
      <c r="J450" t="s">
        <v>5120</v>
      </c>
      <c r="K450" t="s">
        <v>8152</v>
      </c>
      <c r="L450" t="s">
        <v>5122</v>
      </c>
      <c r="M450" t="s">
        <v>5123</v>
      </c>
      <c r="N450" t="s">
        <v>628</v>
      </c>
      <c r="O450" t="s">
        <v>629</v>
      </c>
      <c r="P450" t="s">
        <v>630</v>
      </c>
      <c r="Q450" t="s">
        <v>621</v>
      </c>
      <c r="R450" t="s">
        <v>622</v>
      </c>
      <c r="S450" t="s">
        <v>623</v>
      </c>
      <c r="T450" t="s">
        <v>145</v>
      </c>
      <c r="U450" t="s">
        <v>645</v>
      </c>
      <c r="V450" t="s">
        <v>2588</v>
      </c>
      <c r="W450" t="s">
        <v>2589</v>
      </c>
      <c r="X450" t="s">
        <v>8155</v>
      </c>
      <c r="Y450" s="19" t="str">
        <f t="shared" si="6"/>
        <v>3</v>
      </c>
      <c r="Z450" s="19" t="str">
        <f>IF(T450="","",IF(AND(T450&lt;&gt;'Tabelas auxiliares'!$B$241,T450&lt;&gt;'Tabelas auxiliares'!$B$242),"FOLHA DE PESSOAL",IF(Y450='Tabelas auxiliares'!$A$242,"CUSTEIO",IF(Y450='Tabelas auxiliares'!$A$241,"INVESTIMENTO","ERRO - VERIFICAR"))))</f>
        <v>CUSTEIO</v>
      </c>
      <c r="AA450" s="12">
        <v>33108.85</v>
      </c>
      <c r="AE450" s="12">
        <v>33108.85</v>
      </c>
    </row>
    <row r="451" spans="1:33" x14ac:dyDescent="0.35">
      <c r="A451" t="s">
        <v>614</v>
      </c>
      <c r="B451" t="s">
        <v>247</v>
      </c>
      <c r="C451" t="s">
        <v>615</v>
      </c>
      <c r="D451" t="s">
        <v>28</v>
      </c>
      <c r="E451" t="s">
        <v>100</v>
      </c>
      <c r="F451" s="19" t="str">
        <f>IFERROR(VLOOKUP(D451,'Tabelas auxiliares'!$A$3:$B$63,2,FALSE),"")</f>
        <v>PU - PREFEITURA UNIVERSITÁRIA</v>
      </c>
      <c r="G451" s="19" t="str">
        <f>IFERROR(VLOOKUP($B451,'Tabelas auxiliares'!$A$67:$C$104,2,FALSE),"")</f>
        <v/>
      </c>
      <c r="H451" s="19" t="str">
        <f>IFERROR(VLOOKUP($B451,'Tabelas auxiliares'!$A$67:$C$104,3,FALSE),"")</f>
        <v/>
      </c>
      <c r="I451" t="s">
        <v>7735</v>
      </c>
      <c r="J451" t="s">
        <v>8156</v>
      </c>
      <c r="K451" t="s">
        <v>8157</v>
      </c>
      <c r="L451" t="s">
        <v>8158</v>
      </c>
      <c r="M451" t="s">
        <v>8159</v>
      </c>
      <c r="N451" t="s">
        <v>628</v>
      </c>
      <c r="O451" t="s">
        <v>629</v>
      </c>
      <c r="P451" t="s">
        <v>630</v>
      </c>
      <c r="Q451" t="s">
        <v>621</v>
      </c>
      <c r="R451" t="s">
        <v>622</v>
      </c>
      <c r="S451" t="s">
        <v>623</v>
      </c>
      <c r="T451" t="s">
        <v>145</v>
      </c>
      <c r="U451" t="s">
        <v>645</v>
      </c>
      <c r="V451" t="s">
        <v>2213</v>
      </c>
      <c r="W451" t="s">
        <v>2214</v>
      </c>
      <c r="X451" t="s">
        <v>8160</v>
      </c>
      <c r="Y451" s="19" t="str">
        <f t="shared" si="6"/>
        <v>3</v>
      </c>
      <c r="Z451" s="19" t="str">
        <f>IF(T451="","",IF(AND(T451&lt;&gt;'Tabelas auxiliares'!$B$241,T451&lt;&gt;'Tabelas auxiliares'!$B$242),"FOLHA DE PESSOAL",IF(Y451='Tabelas auxiliares'!$A$242,"CUSTEIO",IF(Y451='Tabelas auxiliares'!$A$241,"INVESTIMENTO","ERRO - VERIFICAR"))))</f>
        <v>CUSTEIO</v>
      </c>
      <c r="AA451" s="12">
        <v>60929.98</v>
      </c>
      <c r="AC451" s="12">
        <v>60929.98</v>
      </c>
    </row>
    <row r="452" spans="1:33" x14ac:dyDescent="0.35">
      <c r="A452" t="s">
        <v>614</v>
      </c>
      <c r="B452" t="s">
        <v>247</v>
      </c>
      <c r="C452" t="s">
        <v>615</v>
      </c>
      <c r="D452" t="s">
        <v>28</v>
      </c>
      <c r="E452" t="s">
        <v>100</v>
      </c>
      <c r="F452" s="19" t="str">
        <f>IFERROR(VLOOKUP(D452,'Tabelas auxiliares'!$A$3:$B$63,2,FALSE),"")</f>
        <v>PU - PREFEITURA UNIVERSITÁRIA</v>
      </c>
      <c r="G452" s="19" t="str">
        <f>IFERROR(VLOOKUP($B452,'Tabelas auxiliares'!$A$67:$C$104,2,FALSE),"")</f>
        <v/>
      </c>
      <c r="H452" s="19" t="str">
        <f>IFERROR(VLOOKUP($B452,'Tabelas auxiliares'!$A$67:$C$104,3,FALSE),"")</f>
        <v/>
      </c>
      <c r="I452" t="s">
        <v>7031</v>
      </c>
      <c r="J452" t="s">
        <v>5113</v>
      </c>
      <c r="K452" t="s">
        <v>8161</v>
      </c>
      <c r="L452" t="s">
        <v>8162</v>
      </c>
      <c r="M452" t="s">
        <v>5116</v>
      </c>
      <c r="N452" t="s">
        <v>628</v>
      </c>
      <c r="O452" t="s">
        <v>629</v>
      </c>
      <c r="P452" t="s">
        <v>630</v>
      </c>
      <c r="Q452" t="s">
        <v>621</v>
      </c>
      <c r="R452" t="s">
        <v>622</v>
      </c>
      <c r="S452" t="s">
        <v>623</v>
      </c>
      <c r="T452" t="s">
        <v>179</v>
      </c>
      <c r="U452" t="s">
        <v>7547</v>
      </c>
      <c r="V452" t="s">
        <v>5117</v>
      </c>
      <c r="W452" t="s">
        <v>5118</v>
      </c>
      <c r="X452" t="s">
        <v>8163</v>
      </c>
      <c r="Y452" s="19" t="str">
        <f t="shared" ref="Y452:Y515" si="7">LEFT(V452,1)</f>
        <v>3</v>
      </c>
      <c r="Z452" s="19" t="str">
        <f>IF(T452="","",IF(AND(T452&lt;&gt;'Tabelas auxiliares'!$B$241,T452&lt;&gt;'Tabelas auxiliares'!$B$242),"FOLHA DE PESSOAL",IF(Y452='Tabelas auxiliares'!$A$242,"CUSTEIO",IF(Y452='Tabelas auxiliares'!$A$241,"INVESTIMENTO","ERRO - VERIFICAR"))))</f>
        <v>CUSTEIO</v>
      </c>
      <c r="AA452" s="12">
        <v>660762.68000000005</v>
      </c>
      <c r="AE452" s="12">
        <v>660762.68000000005</v>
      </c>
    </row>
    <row r="453" spans="1:33" x14ac:dyDescent="0.35">
      <c r="A453" t="s">
        <v>614</v>
      </c>
      <c r="B453" t="s">
        <v>247</v>
      </c>
      <c r="C453" t="s">
        <v>615</v>
      </c>
      <c r="D453" t="s">
        <v>28</v>
      </c>
      <c r="E453" t="s">
        <v>100</v>
      </c>
      <c r="F453" s="19" t="str">
        <f>IFERROR(VLOOKUP(D453,'Tabelas auxiliares'!$A$3:$B$63,2,FALSE),"")</f>
        <v>PU - PREFEITURA UNIVERSITÁRIA</v>
      </c>
      <c r="G453" s="19" t="str">
        <f>IFERROR(VLOOKUP($B453,'Tabelas auxiliares'!$A$67:$C$104,2,FALSE),"")</f>
        <v/>
      </c>
      <c r="H453" s="19" t="str">
        <f>IFERROR(VLOOKUP($B453,'Tabelas auxiliares'!$A$67:$C$104,3,FALSE),"")</f>
        <v/>
      </c>
      <c r="I453" t="s">
        <v>8164</v>
      </c>
      <c r="J453" t="s">
        <v>5108</v>
      </c>
      <c r="K453" t="s">
        <v>8165</v>
      </c>
      <c r="L453" t="s">
        <v>5110</v>
      </c>
      <c r="M453" t="s">
        <v>5111</v>
      </c>
      <c r="N453" t="s">
        <v>628</v>
      </c>
      <c r="O453" t="s">
        <v>629</v>
      </c>
      <c r="P453" t="s">
        <v>630</v>
      </c>
      <c r="Q453" t="s">
        <v>621</v>
      </c>
      <c r="R453" t="s">
        <v>622</v>
      </c>
      <c r="S453" t="s">
        <v>623</v>
      </c>
      <c r="T453" t="s">
        <v>145</v>
      </c>
      <c r="U453" t="s">
        <v>645</v>
      </c>
      <c r="V453" t="s">
        <v>2213</v>
      </c>
      <c r="W453" t="s">
        <v>2214</v>
      </c>
      <c r="X453" t="s">
        <v>8166</v>
      </c>
      <c r="Y453" s="19" t="str">
        <f t="shared" si="7"/>
        <v>3</v>
      </c>
      <c r="Z453" s="19" t="str">
        <f>IF(T453="","",IF(AND(T453&lt;&gt;'Tabelas auxiliares'!$B$241,T453&lt;&gt;'Tabelas auxiliares'!$B$242),"FOLHA DE PESSOAL",IF(Y453='Tabelas auxiliares'!$A$242,"CUSTEIO",IF(Y453='Tabelas auxiliares'!$A$241,"INVESTIMENTO","ERRO - VERIFICAR"))))</f>
        <v>CUSTEIO</v>
      </c>
      <c r="AA453" s="12">
        <v>101519.85</v>
      </c>
      <c r="AB453" s="12">
        <v>5973.94</v>
      </c>
      <c r="AE453" s="12">
        <v>101519.85</v>
      </c>
      <c r="AG453" s="12">
        <v>5973.94</v>
      </c>
    </row>
    <row r="454" spans="1:33" x14ac:dyDescent="0.35">
      <c r="A454" t="s">
        <v>614</v>
      </c>
      <c r="B454" t="s">
        <v>247</v>
      </c>
      <c r="C454" t="s">
        <v>615</v>
      </c>
      <c r="D454" t="s">
        <v>28</v>
      </c>
      <c r="E454" t="s">
        <v>100</v>
      </c>
      <c r="F454" s="19" t="str">
        <f>IFERROR(VLOOKUP(D454,'Tabelas auxiliares'!$A$3:$B$63,2,FALSE),"")</f>
        <v>PU - PREFEITURA UNIVERSITÁRIA</v>
      </c>
      <c r="G454" s="19" t="str">
        <f>IFERROR(VLOOKUP($B454,'Tabelas auxiliares'!$A$67:$C$104,2,FALSE),"")</f>
        <v/>
      </c>
      <c r="H454" s="19" t="str">
        <f>IFERROR(VLOOKUP($B454,'Tabelas auxiliares'!$A$67:$C$104,3,FALSE),"")</f>
        <v/>
      </c>
      <c r="I454" t="s">
        <v>6635</v>
      </c>
      <c r="J454" t="s">
        <v>5113</v>
      </c>
      <c r="K454" t="s">
        <v>8167</v>
      </c>
      <c r="L454" t="s">
        <v>5136</v>
      </c>
      <c r="M454" t="s">
        <v>5116</v>
      </c>
      <c r="N454" t="s">
        <v>628</v>
      </c>
      <c r="O454" t="s">
        <v>629</v>
      </c>
      <c r="P454" t="s">
        <v>630</v>
      </c>
      <c r="Q454" t="s">
        <v>621</v>
      </c>
      <c r="R454" t="s">
        <v>622</v>
      </c>
      <c r="S454" t="s">
        <v>1038</v>
      </c>
      <c r="T454" t="s">
        <v>145</v>
      </c>
      <c r="U454" t="s">
        <v>645</v>
      </c>
      <c r="V454" t="s">
        <v>5117</v>
      </c>
      <c r="W454" t="s">
        <v>5118</v>
      </c>
      <c r="X454" t="s">
        <v>8168</v>
      </c>
      <c r="Y454" s="19" t="str">
        <f t="shared" si="7"/>
        <v>3</v>
      </c>
      <c r="Z454" s="19" t="str">
        <f>IF(T454="","",IF(AND(T454&lt;&gt;'Tabelas auxiliares'!$B$241,T454&lt;&gt;'Tabelas auxiliares'!$B$242),"FOLHA DE PESSOAL",IF(Y454='Tabelas auxiliares'!$A$242,"CUSTEIO",IF(Y454='Tabelas auxiliares'!$A$241,"INVESTIMENTO","ERRO - VERIFICAR"))))</f>
        <v>CUSTEIO</v>
      </c>
      <c r="AA454" s="12">
        <v>89599.66</v>
      </c>
      <c r="AE454" s="12">
        <v>89599.66</v>
      </c>
    </row>
    <row r="455" spans="1:33" x14ac:dyDescent="0.35">
      <c r="A455" t="s">
        <v>614</v>
      </c>
      <c r="B455" t="s">
        <v>247</v>
      </c>
      <c r="C455" t="s">
        <v>615</v>
      </c>
      <c r="D455" t="s">
        <v>32</v>
      </c>
      <c r="E455" t="s">
        <v>100</v>
      </c>
      <c r="F455" s="19" t="str">
        <f>IFERROR(VLOOKUP(D455,'Tabelas auxiliares'!$A$3:$B$63,2,FALSE),"")</f>
        <v>PU - LOCAÇÃO DE VEÍCULOS * D.U.C</v>
      </c>
      <c r="G455" s="19" t="str">
        <f>IFERROR(VLOOKUP($B455,'Tabelas auxiliares'!$A$67:$C$104,2,FALSE),"")</f>
        <v/>
      </c>
      <c r="H455" s="19" t="str">
        <f>IFERROR(VLOOKUP($B455,'Tabelas auxiliares'!$A$67:$C$104,3,FALSE),"")</f>
        <v/>
      </c>
      <c r="I455" t="s">
        <v>8169</v>
      </c>
      <c r="J455" t="s">
        <v>8170</v>
      </c>
      <c r="K455" t="s">
        <v>8171</v>
      </c>
      <c r="L455" t="s">
        <v>8172</v>
      </c>
      <c r="M455" t="s">
        <v>8173</v>
      </c>
      <c r="N455" t="s">
        <v>628</v>
      </c>
      <c r="O455" t="s">
        <v>629</v>
      </c>
      <c r="P455" t="s">
        <v>5349</v>
      </c>
      <c r="Q455" t="s">
        <v>621</v>
      </c>
      <c r="R455" t="s">
        <v>622</v>
      </c>
      <c r="S455" t="s">
        <v>623</v>
      </c>
      <c r="T455" t="s">
        <v>145</v>
      </c>
      <c r="U455" t="s">
        <v>6702</v>
      </c>
      <c r="V455" t="s">
        <v>8174</v>
      </c>
      <c r="W455" t="s">
        <v>8175</v>
      </c>
      <c r="X455" t="s">
        <v>8176</v>
      </c>
      <c r="Y455" s="19" t="str">
        <f t="shared" si="7"/>
        <v>3</v>
      </c>
      <c r="Z455" s="19" t="str">
        <f>IF(T455="","",IF(AND(T455&lt;&gt;'Tabelas auxiliares'!$B$241,T455&lt;&gt;'Tabelas auxiliares'!$B$242),"FOLHA DE PESSOAL",IF(Y455='Tabelas auxiliares'!$A$242,"CUSTEIO",IF(Y455='Tabelas auxiliares'!$A$241,"INVESTIMENTO","ERRO - VERIFICAR"))))</f>
        <v>CUSTEIO</v>
      </c>
      <c r="AA455" s="12">
        <v>44</v>
      </c>
      <c r="AC455" s="12">
        <v>44</v>
      </c>
    </row>
    <row r="456" spans="1:33" x14ac:dyDescent="0.35">
      <c r="A456" t="s">
        <v>614</v>
      </c>
      <c r="B456" t="s">
        <v>247</v>
      </c>
      <c r="C456" t="s">
        <v>615</v>
      </c>
      <c r="D456" t="s">
        <v>32</v>
      </c>
      <c r="E456" t="s">
        <v>100</v>
      </c>
      <c r="F456" s="19" t="str">
        <f>IFERROR(VLOOKUP(D456,'Tabelas auxiliares'!$A$3:$B$63,2,FALSE),"")</f>
        <v>PU - LOCAÇÃO DE VEÍCULOS * D.U.C</v>
      </c>
      <c r="G456" s="19" t="str">
        <f>IFERROR(VLOOKUP($B456,'Tabelas auxiliares'!$A$67:$C$104,2,FALSE),"")</f>
        <v/>
      </c>
      <c r="H456" s="19" t="str">
        <f>IFERROR(VLOOKUP($B456,'Tabelas auxiliares'!$A$67:$C$104,3,FALSE),"")</f>
        <v/>
      </c>
      <c r="I456" t="s">
        <v>8169</v>
      </c>
      <c r="J456" t="s">
        <v>8170</v>
      </c>
      <c r="K456" t="s">
        <v>8177</v>
      </c>
      <c r="L456" t="s">
        <v>8172</v>
      </c>
      <c r="M456" t="s">
        <v>8178</v>
      </c>
      <c r="N456" t="s">
        <v>628</v>
      </c>
      <c r="O456" t="s">
        <v>629</v>
      </c>
      <c r="P456" t="s">
        <v>5349</v>
      </c>
      <c r="Q456" t="s">
        <v>621</v>
      </c>
      <c r="R456" t="s">
        <v>622</v>
      </c>
      <c r="S456" t="s">
        <v>623</v>
      </c>
      <c r="T456" t="s">
        <v>145</v>
      </c>
      <c r="U456" t="s">
        <v>6702</v>
      </c>
      <c r="V456" t="s">
        <v>8174</v>
      </c>
      <c r="W456" t="s">
        <v>8175</v>
      </c>
      <c r="X456" t="s">
        <v>8179</v>
      </c>
      <c r="Y456" s="19" t="str">
        <f t="shared" si="7"/>
        <v>3</v>
      </c>
      <c r="Z456" s="19" t="str">
        <f>IF(T456="","",IF(AND(T456&lt;&gt;'Tabelas auxiliares'!$B$241,T456&lt;&gt;'Tabelas auxiliares'!$B$242),"FOLHA DE PESSOAL",IF(Y456='Tabelas auxiliares'!$A$242,"CUSTEIO",IF(Y456='Tabelas auxiliares'!$A$241,"INVESTIMENTO","ERRO - VERIFICAR"))))</f>
        <v>CUSTEIO</v>
      </c>
      <c r="AA456" s="12">
        <v>1633.4</v>
      </c>
      <c r="AC456" s="12">
        <v>1633.4</v>
      </c>
    </row>
    <row r="457" spans="1:33" x14ac:dyDescent="0.35">
      <c r="A457" t="s">
        <v>614</v>
      </c>
      <c r="B457" t="s">
        <v>247</v>
      </c>
      <c r="C457" t="s">
        <v>615</v>
      </c>
      <c r="D457" t="s">
        <v>32</v>
      </c>
      <c r="E457" t="s">
        <v>100</v>
      </c>
      <c r="F457" s="19" t="str">
        <f>IFERROR(VLOOKUP(D457,'Tabelas auxiliares'!$A$3:$B$63,2,FALSE),"")</f>
        <v>PU - LOCAÇÃO DE VEÍCULOS * D.U.C</v>
      </c>
      <c r="G457" s="19" t="str">
        <f>IFERROR(VLOOKUP($B457,'Tabelas auxiliares'!$A$67:$C$104,2,FALSE),"")</f>
        <v/>
      </c>
      <c r="H457" s="19" t="str">
        <f>IFERROR(VLOOKUP($B457,'Tabelas auxiliares'!$A$67:$C$104,3,FALSE),"")</f>
        <v/>
      </c>
      <c r="I457" t="s">
        <v>8180</v>
      </c>
      <c r="J457" t="s">
        <v>8170</v>
      </c>
      <c r="K457" t="s">
        <v>8181</v>
      </c>
      <c r="L457" t="s">
        <v>8172</v>
      </c>
      <c r="M457" t="s">
        <v>8178</v>
      </c>
      <c r="N457" t="s">
        <v>628</v>
      </c>
      <c r="O457" t="s">
        <v>629</v>
      </c>
      <c r="P457" t="s">
        <v>5349</v>
      </c>
      <c r="Q457" t="s">
        <v>621</v>
      </c>
      <c r="R457" t="s">
        <v>622</v>
      </c>
      <c r="S457" t="s">
        <v>623</v>
      </c>
      <c r="T457" t="s">
        <v>145</v>
      </c>
      <c r="U457" t="s">
        <v>6702</v>
      </c>
      <c r="V457" t="s">
        <v>8174</v>
      </c>
      <c r="W457" t="s">
        <v>8175</v>
      </c>
      <c r="X457" t="s">
        <v>8182</v>
      </c>
      <c r="Y457" s="19" t="str">
        <f t="shared" si="7"/>
        <v>3</v>
      </c>
      <c r="Z457" s="19" t="str">
        <f>IF(T457="","",IF(AND(T457&lt;&gt;'Tabelas auxiliares'!$B$241,T457&lt;&gt;'Tabelas auxiliares'!$B$242),"FOLHA DE PESSOAL",IF(Y457='Tabelas auxiliares'!$A$242,"CUSTEIO",IF(Y457='Tabelas auxiliares'!$A$241,"INVESTIMENTO","ERRO - VERIFICAR"))))</f>
        <v>CUSTEIO</v>
      </c>
      <c r="AA457" s="12">
        <v>171.91</v>
      </c>
      <c r="AC457" s="12">
        <v>171.91</v>
      </c>
    </row>
    <row r="458" spans="1:33" x14ac:dyDescent="0.35">
      <c r="A458" t="s">
        <v>614</v>
      </c>
      <c r="B458" t="s">
        <v>247</v>
      </c>
      <c r="C458" t="s">
        <v>615</v>
      </c>
      <c r="D458" t="s">
        <v>32</v>
      </c>
      <c r="E458" t="s">
        <v>100</v>
      </c>
      <c r="F458" s="19" t="str">
        <f>IFERROR(VLOOKUP(D458,'Tabelas auxiliares'!$A$3:$B$63,2,FALSE),"")</f>
        <v>PU - LOCAÇÃO DE VEÍCULOS * D.U.C</v>
      </c>
      <c r="G458" s="19" t="str">
        <f>IFERROR(VLOOKUP($B458,'Tabelas auxiliares'!$A$67:$C$104,2,FALSE),"")</f>
        <v/>
      </c>
      <c r="H458" s="19" t="str">
        <f>IFERROR(VLOOKUP($B458,'Tabelas auxiliares'!$A$67:$C$104,3,FALSE),"")</f>
        <v/>
      </c>
      <c r="I458" t="s">
        <v>8183</v>
      </c>
      <c r="J458" t="s">
        <v>8170</v>
      </c>
      <c r="K458" t="s">
        <v>8184</v>
      </c>
      <c r="L458" t="s">
        <v>8185</v>
      </c>
      <c r="M458" t="s">
        <v>8178</v>
      </c>
      <c r="N458" t="s">
        <v>628</v>
      </c>
      <c r="O458" t="s">
        <v>629</v>
      </c>
      <c r="P458" t="s">
        <v>5349</v>
      </c>
      <c r="Q458" t="s">
        <v>621</v>
      </c>
      <c r="R458" t="s">
        <v>622</v>
      </c>
      <c r="S458" t="s">
        <v>623</v>
      </c>
      <c r="T458" t="s">
        <v>145</v>
      </c>
      <c r="U458" t="s">
        <v>6702</v>
      </c>
      <c r="V458" t="s">
        <v>8174</v>
      </c>
      <c r="W458" t="s">
        <v>8175</v>
      </c>
      <c r="X458" t="s">
        <v>8186</v>
      </c>
      <c r="Y458" s="19" t="str">
        <f t="shared" si="7"/>
        <v>3</v>
      </c>
      <c r="Z458" s="19" t="str">
        <f>IF(T458="","",IF(AND(T458&lt;&gt;'Tabelas auxiliares'!$B$241,T458&lt;&gt;'Tabelas auxiliares'!$B$242),"FOLHA DE PESSOAL",IF(Y458='Tabelas auxiliares'!$A$242,"CUSTEIO",IF(Y458='Tabelas auxiliares'!$A$241,"INVESTIMENTO","ERRO - VERIFICAR"))))</f>
        <v>CUSTEIO</v>
      </c>
      <c r="AA458" s="12">
        <v>4455</v>
      </c>
      <c r="AC458" s="12">
        <v>4455</v>
      </c>
    </row>
    <row r="459" spans="1:33" x14ac:dyDescent="0.35">
      <c r="A459" t="s">
        <v>614</v>
      </c>
      <c r="B459" t="s">
        <v>247</v>
      </c>
      <c r="C459" t="s">
        <v>615</v>
      </c>
      <c r="D459" t="s">
        <v>32</v>
      </c>
      <c r="E459" t="s">
        <v>100</v>
      </c>
      <c r="F459" s="19" t="str">
        <f>IFERROR(VLOOKUP(D459,'Tabelas auxiliares'!$A$3:$B$63,2,FALSE),"")</f>
        <v>PU - LOCAÇÃO DE VEÍCULOS * D.U.C</v>
      </c>
      <c r="G459" s="19" t="str">
        <f>IFERROR(VLOOKUP($B459,'Tabelas auxiliares'!$A$67:$C$104,2,FALSE),"")</f>
        <v/>
      </c>
      <c r="H459" s="19" t="str">
        <f>IFERROR(VLOOKUP($B459,'Tabelas auxiliares'!$A$67:$C$104,3,FALSE),"")</f>
        <v/>
      </c>
      <c r="I459" t="s">
        <v>8183</v>
      </c>
      <c r="J459" t="s">
        <v>8170</v>
      </c>
      <c r="K459" t="s">
        <v>8187</v>
      </c>
      <c r="L459" t="s">
        <v>8185</v>
      </c>
      <c r="M459" t="s">
        <v>8173</v>
      </c>
      <c r="N459" t="s">
        <v>628</v>
      </c>
      <c r="O459" t="s">
        <v>629</v>
      </c>
      <c r="P459" t="s">
        <v>5349</v>
      </c>
      <c r="Q459" t="s">
        <v>621</v>
      </c>
      <c r="R459" t="s">
        <v>622</v>
      </c>
      <c r="S459" t="s">
        <v>623</v>
      </c>
      <c r="T459" t="s">
        <v>145</v>
      </c>
      <c r="U459" t="s">
        <v>6702</v>
      </c>
      <c r="V459" t="s">
        <v>8174</v>
      </c>
      <c r="W459" t="s">
        <v>8175</v>
      </c>
      <c r="X459" t="s">
        <v>8188</v>
      </c>
      <c r="Y459" s="19" t="str">
        <f t="shared" si="7"/>
        <v>3</v>
      </c>
      <c r="Z459" s="19" t="str">
        <f>IF(T459="","",IF(AND(T459&lt;&gt;'Tabelas auxiliares'!$B$241,T459&lt;&gt;'Tabelas auxiliares'!$B$242),"FOLHA DE PESSOAL",IF(Y459='Tabelas auxiliares'!$A$242,"CUSTEIO",IF(Y459='Tabelas auxiliares'!$A$241,"INVESTIMENTO","ERRO - VERIFICAR"))))</f>
        <v>CUSTEIO</v>
      </c>
      <c r="AA459" s="12">
        <v>22</v>
      </c>
      <c r="AC459" s="12">
        <v>22</v>
      </c>
    </row>
    <row r="460" spans="1:33" x14ac:dyDescent="0.35">
      <c r="A460" t="s">
        <v>614</v>
      </c>
      <c r="B460" t="s">
        <v>247</v>
      </c>
      <c r="C460" t="s">
        <v>615</v>
      </c>
      <c r="D460" t="s">
        <v>32</v>
      </c>
      <c r="E460" t="s">
        <v>100</v>
      </c>
      <c r="F460" s="19" t="str">
        <f>IFERROR(VLOOKUP(D460,'Tabelas auxiliares'!$A$3:$B$63,2,FALSE),"")</f>
        <v>PU - LOCAÇÃO DE VEÍCULOS * D.U.C</v>
      </c>
      <c r="G460" s="19" t="str">
        <f>IFERROR(VLOOKUP($B460,'Tabelas auxiliares'!$A$67:$C$104,2,FALSE),"")</f>
        <v/>
      </c>
      <c r="H460" s="19" t="str">
        <f>IFERROR(VLOOKUP($B460,'Tabelas auxiliares'!$A$67:$C$104,3,FALSE),"")</f>
        <v/>
      </c>
      <c r="I460" t="s">
        <v>8011</v>
      </c>
      <c r="J460" t="s">
        <v>8170</v>
      </c>
      <c r="K460" t="s">
        <v>8189</v>
      </c>
      <c r="L460" t="s">
        <v>8185</v>
      </c>
      <c r="M460" t="s">
        <v>8173</v>
      </c>
      <c r="N460" t="s">
        <v>628</v>
      </c>
      <c r="O460" t="s">
        <v>629</v>
      </c>
      <c r="P460" t="s">
        <v>5349</v>
      </c>
      <c r="Q460" t="s">
        <v>621</v>
      </c>
      <c r="R460" t="s">
        <v>622</v>
      </c>
      <c r="S460" t="s">
        <v>623</v>
      </c>
      <c r="T460" t="s">
        <v>145</v>
      </c>
      <c r="U460" t="s">
        <v>6702</v>
      </c>
      <c r="V460" t="s">
        <v>8174</v>
      </c>
      <c r="W460" t="s">
        <v>8175</v>
      </c>
      <c r="X460" t="s">
        <v>8190</v>
      </c>
      <c r="Y460" s="19" t="str">
        <f t="shared" si="7"/>
        <v>3</v>
      </c>
      <c r="Z460" s="19" t="str">
        <f>IF(T460="","",IF(AND(T460&lt;&gt;'Tabelas auxiliares'!$B$241,T460&lt;&gt;'Tabelas auxiliares'!$B$242),"FOLHA DE PESSOAL",IF(Y460='Tabelas auxiliares'!$A$242,"CUSTEIO",IF(Y460='Tabelas auxiliares'!$A$241,"INVESTIMENTO","ERRO - VERIFICAR"))))</f>
        <v>CUSTEIO</v>
      </c>
      <c r="AA460" s="12">
        <v>18713.2</v>
      </c>
      <c r="AC460" s="12">
        <v>18713.2</v>
      </c>
    </row>
    <row r="461" spans="1:33" x14ac:dyDescent="0.35">
      <c r="A461" t="s">
        <v>614</v>
      </c>
      <c r="B461" t="s">
        <v>247</v>
      </c>
      <c r="C461" t="s">
        <v>615</v>
      </c>
      <c r="D461" t="s">
        <v>32</v>
      </c>
      <c r="E461" t="s">
        <v>100</v>
      </c>
      <c r="F461" s="19" t="str">
        <f>IFERROR(VLOOKUP(D461,'Tabelas auxiliares'!$A$3:$B$63,2,FALSE),"")</f>
        <v>PU - LOCAÇÃO DE VEÍCULOS * D.U.C</v>
      </c>
      <c r="G461" s="19" t="str">
        <f>IFERROR(VLOOKUP($B461,'Tabelas auxiliares'!$A$67:$C$104,2,FALSE),"")</f>
        <v/>
      </c>
      <c r="H461" s="19" t="str">
        <f>IFERROR(VLOOKUP($B461,'Tabelas auxiliares'!$A$67:$C$104,3,FALSE),"")</f>
        <v/>
      </c>
      <c r="I461" t="s">
        <v>8191</v>
      </c>
      <c r="J461" t="s">
        <v>8170</v>
      </c>
      <c r="K461" t="s">
        <v>8192</v>
      </c>
      <c r="L461" t="s">
        <v>8172</v>
      </c>
      <c r="M461" t="s">
        <v>8173</v>
      </c>
      <c r="N461" t="s">
        <v>628</v>
      </c>
      <c r="O461" t="s">
        <v>629</v>
      </c>
      <c r="P461" t="s">
        <v>5349</v>
      </c>
      <c r="Q461" t="s">
        <v>621</v>
      </c>
      <c r="R461" t="s">
        <v>622</v>
      </c>
      <c r="S461" t="s">
        <v>623</v>
      </c>
      <c r="T461" t="s">
        <v>145</v>
      </c>
      <c r="U461" t="s">
        <v>6702</v>
      </c>
      <c r="V461" t="s">
        <v>8174</v>
      </c>
      <c r="W461" t="s">
        <v>8175</v>
      </c>
      <c r="X461" t="s">
        <v>8193</v>
      </c>
      <c r="Y461" s="19" t="str">
        <f t="shared" si="7"/>
        <v>3</v>
      </c>
      <c r="Z461" s="19" t="str">
        <f>IF(T461="","",IF(AND(T461&lt;&gt;'Tabelas auxiliares'!$B$241,T461&lt;&gt;'Tabelas auxiliares'!$B$242),"FOLHA DE PESSOAL",IF(Y461='Tabelas auxiliares'!$A$242,"CUSTEIO",IF(Y461='Tabelas auxiliares'!$A$241,"INVESTIMENTO","ERRO - VERIFICAR"))))</f>
        <v>CUSTEIO</v>
      </c>
      <c r="AA461" s="12">
        <v>6900</v>
      </c>
      <c r="AC461" s="12">
        <v>6900</v>
      </c>
    </row>
    <row r="462" spans="1:33" x14ac:dyDescent="0.35">
      <c r="A462" t="s">
        <v>614</v>
      </c>
      <c r="B462" t="s">
        <v>247</v>
      </c>
      <c r="C462" t="s">
        <v>615</v>
      </c>
      <c r="D462" t="s">
        <v>32</v>
      </c>
      <c r="E462" t="s">
        <v>100</v>
      </c>
      <c r="F462" s="19" t="str">
        <f>IFERROR(VLOOKUP(D462,'Tabelas auxiliares'!$A$3:$B$63,2,FALSE),"")</f>
        <v>PU - LOCAÇÃO DE VEÍCULOS * D.U.C</v>
      </c>
      <c r="G462" s="19" t="str">
        <f>IFERROR(VLOOKUP($B462,'Tabelas auxiliares'!$A$67:$C$104,2,FALSE),"")</f>
        <v/>
      </c>
      <c r="H462" s="19" t="str">
        <f>IFERROR(VLOOKUP($B462,'Tabelas auxiliares'!$A$67:$C$104,3,FALSE),"")</f>
        <v/>
      </c>
      <c r="I462" t="s">
        <v>8191</v>
      </c>
      <c r="J462" t="s">
        <v>8170</v>
      </c>
      <c r="K462" t="s">
        <v>8194</v>
      </c>
      <c r="L462" t="s">
        <v>8172</v>
      </c>
      <c r="M462" t="s">
        <v>8178</v>
      </c>
      <c r="N462" t="s">
        <v>628</v>
      </c>
      <c r="O462" t="s">
        <v>629</v>
      </c>
      <c r="P462" t="s">
        <v>5349</v>
      </c>
      <c r="Q462" t="s">
        <v>621</v>
      </c>
      <c r="R462" t="s">
        <v>622</v>
      </c>
      <c r="S462" t="s">
        <v>623</v>
      </c>
      <c r="T462" t="s">
        <v>145</v>
      </c>
      <c r="U462" t="s">
        <v>6702</v>
      </c>
      <c r="V462" t="s">
        <v>8174</v>
      </c>
      <c r="W462" t="s">
        <v>8175</v>
      </c>
      <c r="X462" t="s">
        <v>8195</v>
      </c>
      <c r="Y462" s="19" t="str">
        <f t="shared" si="7"/>
        <v>3</v>
      </c>
      <c r="Z462" s="19" t="str">
        <f>IF(T462="","",IF(AND(T462&lt;&gt;'Tabelas auxiliares'!$B$241,T462&lt;&gt;'Tabelas auxiliares'!$B$242),"FOLHA DE PESSOAL",IF(Y462='Tabelas auxiliares'!$A$242,"CUSTEIO",IF(Y462='Tabelas auxiliares'!$A$241,"INVESTIMENTO","ERRO - VERIFICAR"))))</f>
        <v>CUSTEIO</v>
      </c>
      <c r="AA462" s="12">
        <v>45157.78</v>
      </c>
      <c r="AC462" s="12">
        <v>45157.78</v>
      </c>
    </row>
    <row r="463" spans="1:33" x14ac:dyDescent="0.35">
      <c r="A463" t="s">
        <v>614</v>
      </c>
      <c r="B463" t="s">
        <v>247</v>
      </c>
      <c r="C463" t="s">
        <v>615</v>
      </c>
      <c r="D463" t="s">
        <v>32</v>
      </c>
      <c r="E463" t="s">
        <v>100</v>
      </c>
      <c r="F463" s="19" t="str">
        <f>IFERROR(VLOOKUP(D463,'Tabelas auxiliares'!$A$3:$B$63,2,FALSE),"")</f>
        <v>PU - LOCAÇÃO DE VEÍCULOS * D.U.C</v>
      </c>
      <c r="G463" s="19" t="str">
        <f>IFERROR(VLOOKUP($B463,'Tabelas auxiliares'!$A$67:$C$104,2,FALSE),"")</f>
        <v/>
      </c>
      <c r="H463" s="19" t="str">
        <f>IFERROR(VLOOKUP($B463,'Tabelas auxiliares'!$A$67:$C$104,3,FALSE),"")</f>
        <v/>
      </c>
      <c r="I463" t="s">
        <v>8196</v>
      </c>
      <c r="J463" t="s">
        <v>8197</v>
      </c>
      <c r="K463" t="s">
        <v>8198</v>
      </c>
      <c r="L463" t="s">
        <v>8199</v>
      </c>
      <c r="M463" t="s">
        <v>5068</v>
      </c>
      <c r="N463" t="s">
        <v>633</v>
      </c>
      <c r="O463" t="s">
        <v>629</v>
      </c>
      <c r="P463" t="s">
        <v>634</v>
      </c>
      <c r="Q463" t="s">
        <v>621</v>
      </c>
      <c r="R463" t="s">
        <v>622</v>
      </c>
      <c r="S463" t="s">
        <v>623</v>
      </c>
      <c r="T463" t="s">
        <v>179</v>
      </c>
      <c r="U463" t="s">
        <v>8200</v>
      </c>
      <c r="V463" t="s">
        <v>8174</v>
      </c>
      <c r="W463" t="s">
        <v>8175</v>
      </c>
      <c r="X463" t="s">
        <v>8201</v>
      </c>
      <c r="Y463" s="19" t="str">
        <f t="shared" si="7"/>
        <v>3</v>
      </c>
      <c r="Z463" s="19" t="str">
        <f>IF(T463="","",IF(AND(T463&lt;&gt;'Tabelas auxiliares'!$B$241,T463&lt;&gt;'Tabelas auxiliares'!$B$242),"FOLHA DE PESSOAL",IF(Y463='Tabelas auxiliares'!$A$242,"CUSTEIO",IF(Y463='Tabelas auxiliares'!$A$241,"INVESTIMENTO","ERRO - VERIFICAR"))))</f>
        <v>CUSTEIO</v>
      </c>
      <c r="AB463" s="12">
        <v>21.37</v>
      </c>
    </row>
    <row r="464" spans="1:33" x14ac:dyDescent="0.35">
      <c r="A464" t="s">
        <v>614</v>
      </c>
      <c r="B464" t="s">
        <v>247</v>
      </c>
      <c r="C464" t="s">
        <v>615</v>
      </c>
      <c r="D464" t="s">
        <v>32</v>
      </c>
      <c r="E464" t="s">
        <v>100</v>
      </c>
      <c r="F464" s="19" t="str">
        <f>IFERROR(VLOOKUP(D464,'Tabelas auxiliares'!$A$3:$B$63,2,FALSE),"")</f>
        <v>PU - LOCAÇÃO DE VEÍCULOS * D.U.C</v>
      </c>
      <c r="G464" s="19" t="str">
        <f>IFERROR(VLOOKUP($B464,'Tabelas auxiliares'!$A$67:$C$104,2,FALSE),"")</f>
        <v/>
      </c>
      <c r="H464" s="19" t="str">
        <f>IFERROR(VLOOKUP($B464,'Tabelas auxiliares'!$A$67:$C$104,3,FALSE),"")</f>
        <v/>
      </c>
      <c r="I464" t="s">
        <v>7304</v>
      </c>
      <c r="J464" t="s">
        <v>5065</v>
      </c>
      <c r="K464" t="s">
        <v>8202</v>
      </c>
      <c r="L464" t="s">
        <v>5148</v>
      </c>
      <c r="M464" t="s">
        <v>5068</v>
      </c>
      <c r="N464" t="s">
        <v>628</v>
      </c>
      <c r="O464" t="s">
        <v>629</v>
      </c>
      <c r="P464" t="s">
        <v>630</v>
      </c>
      <c r="Q464" t="s">
        <v>621</v>
      </c>
      <c r="R464" t="s">
        <v>622</v>
      </c>
      <c r="S464" t="s">
        <v>623</v>
      </c>
      <c r="T464" t="s">
        <v>145</v>
      </c>
      <c r="U464" t="s">
        <v>645</v>
      </c>
      <c r="V464" t="s">
        <v>5117</v>
      </c>
      <c r="W464" t="s">
        <v>5118</v>
      </c>
      <c r="X464" t="s">
        <v>8203</v>
      </c>
      <c r="Y464" s="19" t="str">
        <f t="shared" si="7"/>
        <v>3</v>
      </c>
      <c r="Z464" s="19" t="str">
        <f>IF(T464="","",IF(AND(T464&lt;&gt;'Tabelas auxiliares'!$B$241,T464&lt;&gt;'Tabelas auxiliares'!$B$242),"FOLHA DE PESSOAL",IF(Y464='Tabelas auxiliares'!$A$242,"CUSTEIO",IF(Y464='Tabelas auxiliares'!$A$241,"INVESTIMENTO","ERRO - VERIFICAR"))))</f>
        <v>CUSTEIO</v>
      </c>
      <c r="AA464" s="12">
        <v>20260.54</v>
      </c>
      <c r="AE464" s="12">
        <v>18593.78</v>
      </c>
    </row>
    <row r="465" spans="1:33" x14ac:dyDescent="0.35">
      <c r="A465" t="s">
        <v>614</v>
      </c>
      <c r="B465" t="s">
        <v>247</v>
      </c>
      <c r="C465" t="s">
        <v>615</v>
      </c>
      <c r="D465" t="s">
        <v>32</v>
      </c>
      <c r="E465" t="s">
        <v>100</v>
      </c>
      <c r="F465" s="19" t="str">
        <f>IFERROR(VLOOKUP(D465,'Tabelas auxiliares'!$A$3:$B$63,2,FALSE),"")</f>
        <v>PU - LOCAÇÃO DE VEÍCULOS * D.U.C</v>
      </c>
      <c r="G465" s="19" t="str">
        <f>IFERROR(VLOOKUP($B465,'Tabelas auxiliares'!$A$67:$C$104,2,FALSE),"")</f>
        <v/>
      </c>
      <c r="H465" s="19" t="str">
        <f>IFERROR(VLOOKUP($B465,'Tabelas auxiliares'!$A$67:$C$104,3,FALSE),"")</f>
        <v/>
      </c>
      <c r="I465" t="s">
        <v>8204</v>
      </c>
      <c r="J465" t="s">
        <v>5065</v>
      </c>
      <c r="K465" t="s">
        <v>8205</v>
      </c>
      <c r="L465" t="s">
        <v>8206</v>
      </c>
      <c r="M465" t="s">
        <v>5068</v>
      </c>
      <c r="N465" t="s">
        <v>628</v>
      </c>
      <c r="O465" t="s">
        <v>629</v>
      </c>
      <c r="P465" t="s">
        <v>630</v>
      </c>
      <c r="Q465" t="s">
        <v>621</v>
      </c>
      <c r="R465" t="s">
        <v>622</v>
      </c>
      <c r="S465" t="s">
        <v>623</v>
      </c>
      <c r="T465" t="s">
        <v>145</v>
      </c>
      <c r="U465" t="s">
        <v>645</v>
      </c>
      <c r="V465" t="s">
        <v>5117</v>
      </c>
      <c r="W465" t="s">
        <v>5118</v>
      </c>
      <c r="X465" t="s">
        <v>8207</v>
      </c>
      <c r="Y465" s="19" t="str">
        <f t="shared" si="7"/>
        <v>3</v>
      </c>
      <c r="Z465" s="19" t="str">
        <f>IF(T465="","",IF(AND(T465&lt;&gt;'Tabelas auxiliares'!$B$241,T465&lt;&gt;'Tabelas auxiliares'!$B$242),"FOLHA DE PESSOAL",IF(Y465='Tabelas auxiliares'!$A$242,"CUSTEIO",IF(Y465='Tabelas auxiliares'!$A$241,"INVESTIMENTO","ERRO - VERIFICAR"))))</f>
        <v>CUSTEIO</v>
      </c>
      <c r="AA465" s="12">
        <v>57798.27</v>
      </c>
      <c r="AE465" s="12">
        <v>50242.09</v>
      </c>
    </row>
    <row r="466" spans="1:33" x14ac:dyDescent="0.35">
      <c r="A466" t="s">
        <v>614</v>
      </c>
      <c r="B466" t="s">
        <v>247</v>
      </c>
      <c r="C466" t="s">
        <v>615</v>
      </c>
      <c r="D466" t="s">
        <v>32</v>
      </c>
      <c r="E466" t="s">
        <v>100</v>
      </c>
      <c r="F466" s="19" t="str">
        <f>IFERROR(VLOOKUP(D466,'Tabelas auxiliares'!$A$3:$B$63,2,FALSE),"")</f>
        <v>PU - LOCAÇÃO DE VEÍCULOS * D.U.C</v>
      </c>
      <c r="G466" s="19" t="str">
        <f>IFERROR(VLOOKUP($B466,'Tabelas auxiliares'!$A$67:$C$104,2,FALSE),"")</f>
        <v/>
      </c>
      <c r="H466" s="19" t="str">
        <f>IFERROR(VLOOKUP($B466,'Tabelas auxiliares'!$A$67:$C$104,3,FALSE),"")</f>
        <v/>
      </c>
      <c r="I466" t="s">
        <v>6902</v>
      </c>
      <c r="J466" t="s">
        <v>5065</v>
      </c>
      <c r="K466" t="s">
        <v>8208</v>
      </c>
      <c r="L466" t="s">
        <v>5148</v>
      </c>
      <c r="M466" t="s">
        <v>5068</v>
      </c>
      <c r="N466" t="s">
        <v>628</v>
      </c>
      <c r="O466" t="s">
        <v>629</v>
      </c>
      <c r="P466" t="s">
        <v>630</v>
      </c>
      <c r="Q466" t="s">
        <v>621</v>
      </c>
      <c r="R466" t="s">
        <v>622</v>
      </c>
      <c r="S466" t="s">
        <v>623</v>
      </c>
      <c r="T466" t="s">
        <v>145</v>
      </c>
      <c r="U466" t="s">
        <v>645</v>
      </c>
      <c r="V466" t="s">
        <v>5117</v>
      </c>
      <c r="W466" t="s">
        <v>5118</v>
      </c>
      <c r="X466" t="s">
        <v>8209</v>
      </c>
      <c r="Y466" s="19" t="str">
        <f t="shared" si="7"/>
        <v>3</v>
      </c>
      <c r="Z466" s="19" t="str">
        <f>IF(T466="","",IF(AND(T466&lt;&gt;'Tabelas auxiliares'!$B$241,T466&lt;&gt;'Tabelas auxiliares'!$B$242),"FOLHA DE PESSOAL",IF(Y466='Tabelas auxiliares'!$A$242,"CUSTEIO",IF(Y466='Tabelas auxiliares'!$A$241,"INVESTIMENTO","ERRO - VERIFICAR"))))</f>
        <v>CUSTEIO</v>
      </c>
      <c r="AA466" s="12">
        <v>44901.35</v>
      </c>
      <c r="AE466" s="12">
        <v>44778.07</v>
      </c>
    </row>
    <row r="467" spans="1:33" x14ac:dyDescent="0.35">
      <c r="A467" t="s">
        <v>614</v>
      </c>
      <c r="B467" t="s">
        <v>249</v>
      </c>
      <c r="C467" t="s">
        <v>615</v>
      </c>
      <c r="D467" t="s">
        <v>10</v>
      </c>
      <c r="E467" t="s">
        <v>100</v>
      </c>
      <c r="F467" s="19" t="str">
        <f>IFERROR(VLOOKUP(D467,'Tabelas auxiliares'!$A$3:$B$63,2,FALSE),"")</f>
        <v>GABINETE REITORIA</v>
      </c>
      <c r="G467" s="19" t="str">
        <f>IFERROR(VLOOKUP($B467,'Tabelas auxiliares'!$A$67:$C$104,2,FALSE),"")</f>
        <v/>
      </c>
      <c r="H467" s="19" t="str">
        <f>IFERROR(VLOOKUP($B467,'Tabelas auxiliares'!$A$67:$C$104,3,FALSE),"")</f>
        <v/>
      </c>
      <c r="I467" t="s">
        <v>8210</v>
      </c>
      <c r="J467" t="s">
        <v>8211</v>
      </c>
      <c r="K467" t="s">
        <v>8212</v>
      </c>
      <c r="L467" t="s">
        <v>8213</v>
      </c>
      <c r="M467" t="s">
        <v>622</v>
      </c>
      <c r="N467" t="s">
        <v>628</v>
      </c>
      <c r="O467" t="s">
        <v>629</v>
      </c>
      <c r="P467" t="s">
        <v>5349</v>
      </c>
      <c r="Q467" t="s">
        <v>621</v>
      </c>
      <c r="R467" t="s">
        <v>622</v>
      </c>
      <c r="S467" t="s">
        <v>623</v>
      </c>
      <c r="T467" t="s">
        <v>145</v>
      </c>
      <c r="U467" t="s">
        <v>6702</v>
      </c>
      <c r="V467" t="s">
        <v>5164</v>
      </c>
      <c r="W467" t="s">
        <v>5165</v>
      </c>
      <c r="X467" t="s">
        <v>8214</v>
      </c>
      <c r="Y467" s="19" t="str">
        <f t="shared" si="7"/>
        <v>3</v>
      </c>
      <c r="Z467" s="19" t="str">
        <f>IF(T467="","",IF(AND(T467&lt;&gt;'Tabelas auxiliares'!$B$241,T467&lt;&gt;'Tabelas auxiliares'!$B$242),"FOLHA DE PESSOAL",IF(Y467='Tabelas auxiliares'!$A$242,"CUSTEIO",IF(Y467='Tabelas auxiliares'!$A$241,"INVESTIMENTO","ERRO - VERIFICAR"))))</f>
        <v>CUSTEIO</v>
      </c>
      <c r="AA467" s="12">
        <v>5</v>
      </c>
      <c r="AC467" s="12">
        <v>5</v>
      </c>
    </row>
    <row r="468" spans="1:33" x14ac:dyDescent="0.35">
      <c r="A468" t="s">
        <v>614</v>
      </c>
      <c r="B468" t="s">
        <v>249</v>
      </c>
      <c r="C468" t="s">
        <v>615</v>
      </c>
      <c r="D468" t="s">
        <v>42</v>
      </c>
      <c r="E468" t="s">
        <v>100</v>
      </c>
      <c r="F468" s="19" t="str">
        <f>IFERROR(VLOOKUP(D468,'Tabelas auxiliares'!$A$3:$B$63,2,FALSE),"")</f>
        <v>CCNH - CENTRO DE CIÊNCIAS NATURAIS E HUMANAS</v>
      </c>
      <c r="G468" s="19" t="str">
        <f>IFERROR(VLOOKUP($B468,'Tabelas auxiliares'!$A$67:$C$104,2,FALSE),"")</f>
        <v/>
      </c>
      <c r="H468" s="19" t="str">
        <f>IFERROR(VLOOKUP($B468,'Tabelas auxiliares'!$A$67:$C$104,3,FALSE),"")</f>
        <v/>
      </c>
      <c r="I468" t="s">
        <v>8215</v>
      </c>
      <c r="J468" t="s">
        <v>8216</v>
      </c>
      <c r="K468" t="s">
        <v>8217</v>
      </c>
      <c r="L468" t="s">
        <v>8218</v>
      </c>
      <c r="M468" t="s">
        <v>622</v>
      </c>
      <c r="N468" t="s">
        <v>628</v>
      </c>
      <c r="O468" t="s">
        <v>629</v>
      </c>
      <c r="P468" t="s">
        <v>5349</v>
      </c>
      <c r="Q468" t="s">
        <v>621</v>
      </c>
      <c r="R468" t="s">
        <v>622</v>
      </c>
      <c r="S468" t="s">
        <v>623</v>
      </c>
      <c r="T468" t="s">
        <v>145</v>
      </c>
      <c r="U468" t="s">
        <v>6702</v>
      </c>
      <c r="V468" t="s">
        <v>5164</v>
      </c>
      <c r="W468" t="s">
        <v>5165</v>
      </c>
      <c r="X468" t="s">
        <v>8219</v>
      </c>
      <c r="Y468" s="19" t="str">
        <f t="shared" si="7"/>
        <v>3</v>
      </c>
      <c r="Z468" s="19" t="str">
        <f>IF(T468="","",IF(AND(T468&lt;&gt;'Tabelas auxiliares'!$B$241,T468&lt;&gt;'Tabelas auxiliares'!$B$242),"FOLHA DE PESSOAL",IF(Y468='Tabelas auxiliares'!$A$242,"CUSTEIO",IF(Y468='Tabelas auxiliares'!$A$241,"INVESTIMENTO","ERRO - VERIFICAR"))))</f>
        <v>CUSTEIO</v>
      </c>
      <c r="AA468" s="12">
        <v>311.11</v>
      </c>
    </row>
    <row r="469" spans="1:33" x14ac:dyDescent="0.35">
      <c r="A469" t="s">
        <v>614</v>
      </c>
      <c r="B469" t="s">
        <v>249</v>
      </c>
      <c r="C469" t="s">
        <v>615</v>
      </c>
      <c r="D469" t="s">
        <v>56</v>
      </c>
      <c r="E469" t="s">
        <v>100</v>
      </c>
      <c r="F469" s="19" t="str">
        <f>IFERROR(VLOOKUP(D469,'Tabelas auxiliares'!$A$3:$B$63,2,FALSE),"")</f>
        <v>PROAD - PASSAGENS * D.U.C</v>
      </c>
      <c r="G469" s="19" t="str">
        <f>IFERROR(VLOOKUP($B469,'Tabelas auxiliares'!$A$67:$C$104,2,FALSE),"")</f>
        <v/>
      </c>
      <c r="H469" s="19" t="str">
        <f>IFERROR(VLOOKUP($B469,'Tabelas auxiliares'!$A$67:$C$104,3,FALSE),"")</f>
        <v/>
      </c>
      <c r="I469" t="s">
        <v>7805</v>
      </c>
      <c r="J469" t="s">
        <v>8220</v>
      </c>
      <c r="K469" t="s">
        <v>8221</v>
      </c>
      <c r="L469" t="s">
        <v>8222</v>
      </c>
      <c r="M469" t="s">
        <v>622</v>
      </c>
      <c r="N469" t="s">
        <v>628</v>
      </c>
      <c r="O469" t="s">
        <v>629</v>
      </c>
      <c r="P469" t="s">
        <v>5349</v>
      </c>
      <c r="Q469" t="s">
        <v>621</v>
      </c>
      <c r="R469" t="s">
        <v>622</v>
      </c>
      <c r="S469" t="s">
        <v>623</v>
      </c>
      <c r="T469" t="s">
        <v>145</v>
      </c>
      <c r="U469" t="s">
        <v>6702</v>
      </c>
      <c r="V469" t="s">
        <v>5202</v>
      </c>
      <c r="W469" t="s">
        <v>5203</v>
      </c>
      <c r="X469" t="s">
        <v>8223</v>
      </c>
      <c r="Y469" s="19" t="str">
        <f t="shared" si="7"/>
        <v>3</v>
      </c>
      <c r="Z469" s="19" t="str">
        <f>IF(T469="","",IF(AND(T469&lt;&gt;'Tabelas auxiliares'!$B$241,T469&lt;&gt;'Tabelas auxiliares'!$B$242),"FOLHA DE PESSOAL",IF(Y469='Tabelas auxiliares'!$A$242,"CUSTEIO",IF(Y469='Tabelas auxiliares'!$A$241,"INVESTIMENTO","ERRO - VERIFICAR"))))</f>
        <v>CUSTEIO</v>
      </c>
      <c r="AA469" s="12">
        <v>459.11</v>
      </c>
    </row>
    <row r="470" spans="1:33" x14ac:dyDescent="0.35">
      <c r="A470" t="s">
        <v>614</v>
      </c>
      <c r="B470" t="s">
        <v>249</v>
      </c>
      <c r="C470" t="s">
        <v>615</v>
      </c>
      <c r="D470" t="s">
        <v>56</v>
      </c>
      <c r="E470" t="s">
        <v>100</v>
      </c>
      <c r="F470" s="19" t="str">
        <f>IFERROR(VLOOKUP(D470,'Tabelas auxiliares'!$A$3:$B$63,2,FALSE),"")</f>
        <v>PROAD - PASSAGENS * D.U.C</v>
      </c>
      <c r="G470" s="19" t="str">
        <f>IFERROR(VLOOKUP($B470,'Tabelas auxiliares'!$A$67:$C$104,2,FALSE),"")</f>
        <v/>
      </c>
      <c r="H470" s="19" t="str">
        <f>IFERROR(VLOOKUP($B470,'Tabelas auxiliares'!$A$67:$C$104,3,FALSE),"")</f>
        <v/>
      </c>
      <c r="I470" t="s">
        <v>7805</v>
      </c>
      <c r="J470" t="s">
        <v>8224</v>
      </c>
      <c r="K470" t="s">
        <v>8225</v>
      </c>
      <c r="L470" t="s">
        <v>8226</v>
      </c>
      <c r="M470" t="s">
        <v>622</v>
      </c>
      <c r="N470" t="s">
        <v>628</v>
      </c>
      <c r="O470" t="s">
        <v>629</v>
      </c>
      <c r="P470" t="s">
        <v>5349</v>
      </c>
      <c r="Q470" t="s">
        <v>621</v>
      </c>
      <c r="R470" t="s">
        <v>622</v>
      </c>
      <c r="S470" t="s">
        <v>623</v>
      </c>
      <c r="T470" t="s">
        <v>145</v>
      </c>
      <c r="U470" t="s">
        <v>6702</v>
      </c>
      <c r="V470" t="s">
        <v>5202</v>
      </c>
      <c r="W470" t="s">
        <v>5203</v>
      </c>
      <c r="X470" t="s">
        <v>8227</v>
      </c>
      <c r="Y470" s="19" t="str">
        <f t="shared" si="7"/>
        <v>3</v>
      </c>
      <c r="Z470" s="19" t="str">
        <f>IF(T470="","",IF(AND(T470&lt;&gt;'Tabelas auxiliares'!$B$241,T470&lt;&gt;'Tabelas auxiliares'!$B$242),"FOLHA DE PESSOAL",IF(Y470='Tabelas auxiliares'!$A$242,"CUSTEIO",IF(Y470='Tabelas auxiliares'!$A$241,"INVESTIMENTO","ERRO - VERIFICAR"))))</f>
        <v>CUSTEIO</v>
      </c>
      <c r="AA470" s="12">
        <v>1248.42</v>
      </c>
    </row>
    <row r="471" spans="1:33" x14ac:dyDescent="0.35">
      <c r="A471" t="s">
        <v>614</v>
      </c>
      <c r="B471" t="s">
        <v>249</v>
      </c>
      <c r="C471" t="s">
        <v>615</v>
      </c>
      <c r="D471" t="s">
        <v>56</v>
      </c>
      <c r="E471" t="s">
        <v>100</v>
      </c>
      <c r="F471" s="19" t="str">
        <f>IFERROR(VLOOKUP(D471,'Tabelas auxiliares'!$A$3:$B$63,2,FALSE),"")</f>
        <v>PROAD - PASSAGENS * D.U.C</v>
      </c>
      <c r="G471" s="19" t="str">
        <f>IFERROR(VLOOKUP($B471,'Tabelas auxiliares'!$A$67:$C$104,2,FALSE),"")</f>
        <v/>
      </c>
      <c r="H471" s="19" t="str">
        <f>IFERROR(VLOOKUP($B471,'Tabelas auxiliares'!$A$67:$C$104,3,FALSE),"")</f>
        <v/>
      </c>
      <c r="I471" t="s">
        <v>7403</v>
      </c>
      <c r="J471" t="s">
        <v>8220</v>
      </c>
      <c r="K471" t="s">
        <v>8228</v>
      </c>
      <c r="L471" t="s">
        <v>8222</v>
      </c>
      <c r="M471" t="s">
        <v>622</v>
      </c>
      <c r="N471" t="s">
        <v>628</v>
      </c>
      <c r="O471" t="s">
        <v>629</v>
      </c>
      <c r="P471" t="s">
        <v>5349</v>
      </c>
      <c r="Q471" t="s">
        <v>621</v>
      </c>
      <c r="R471" t="s">
        <v>622</v>
      </c>
      <c r="S471" t="s">
        <v>6701</v>
      </c>
      <c r="T471" t="s">
        <v>145</v>
      </c>
      <c r="U471" t="s">
        <v>6702</v>
      </c>
      <c r="V471" t="s">
        <v>5202</v>
      </c>
      <c r="W471" t="s">
        <v>5203</v>
      </c>
      <c r="X471" t="s">
        <v>8229</v>
      </c>
      <c r="Y471" s="19" t="str">
        <f t="shared" si="7"/>
        <v>3</v>
      </c>
      <c r="Z471" s="19" t="str">
        <f>IF(T471="","",IF(AND(T471&lt;&gt;'Tabelas auxiliares'!$B$241,T471&lt;&gt;'Tabelas auxiliares'!$B$242),"FOLHA DE PESSOAL",IF(Y471='Tabelas auxiliares'!$A$242,"CUSTEIO",IF(Y471='Tabelas auxiliares'!$A$241,"INVESTIMENTO","ERRO - VERIFICAR"))))</f>
        <v>CUSTEIO</v>
      </c>
      <c r="AA471" s="12">
        <v>1905</v>
      </c>
    </row>
    <row r="472" spans="1:33" x14ac:dyDescent="0.35">
      <c r="A472" t="s">
        <v>614</v>
      </c>
      <c r="B472" t="s">
        <v>249</v>
      </c>
      <c r="C472" t="s">
        <v>615</v>
      </c>
      <c r="D472" t="s">
        <v>56</v>
      </c>
      <c r="E472" t="s">
        <v>100</v>
      </c>
      <c r="F472" s="19" t="str">
        <f>IFERROR(VLOOKUP(D472,'Tabelas auxiliares'!$A$3:$B$63,2,FALSE),"")</f>
        <v>PROAD - PASSAGENS * D.U.C</v>
      </c>
      <c r="G472" s="19" t="str">
        <f>IFERROR(VLOOKUP($B472,'Tabelas auxiliares'!$A$67:$C$104,2,FALSE),"")</f>
        <v/>
      </c>
      <c r="H472" s="19" t="str">
        <f>IFERROR(VLOOKUP($B472,'Tabelas auxiliares'!$A$67:$C$104,3,FALSE),"")</f>
        <v/>
      </c>
      <c r="I472" t="s">
        <v>7031</v>
      </c>
      <c r="J472" t="s">
        <v>2090</v>
      </c>
      <c r="K472" t="s">
        <v>8230</v>
      </c>
      <c r="L472" t="s">
        <v>2092</v>
      </c>
      <c r="M472" t="s">
        <v>2093</v>
      </c>
      <c r="N472" t="s">
        <v>628</v>
      </c>
      <c r="O472" t="s">
        <v>629</v>
      </c>
      <c r="P472" t="s">
        <v>630</v>
      </c>
      <c r="Q472" t="s">
        <v>621</v>
      </c>
      <c r="R472" t="s">
        <v>622</v>
      </c>
      <c r="S472" t="s">
        <v>623</v>
      </c>
      <c r="T472" t="s">
        <v>145</v>
      </c>
      <c r="U472" t="s">
        <v>645</v>
      </c>
      <c r="V472" t="s">
        <v>5194</v>
      </c>
      <c r="W472" t="s">
        <v>5195</v>
      </c>
      <c r="X472" t="s">
        <v>8231</v>
      </c>
      <c r="Y472" s="19" t="str">
        <f t="shared" si="7"/>
        <v>3</v>
      </c>
      <c r="Z472" s="19" t="str">
        <f>IF(T472="","",IF(AND(T472&lt;&gt;'Tabelas auxiliares'!$B$241,T472&lt;&gt;'Tabelas auxiliares'!$B$242),"FOLHA DE PESSOAL",IF(Y472='Tabelas auxiliares'!$A$242,"CUSTEIO",IF(Y472='Tabelas auxiliares'!$A$241,"INVESTIMENTO","ERRO - VERIFICAR"))))</f>
        <v>CUSTEIO</v>
      </c>
      <c r="AA472" s="12">
        <v>56658.05</v>
      </c>
      <c r="AE472" s="12">
        <v>56658.05</v>
      </c>
    </row>
    <row r="473" spans="1:33" x14ac:dyDescent="0.35">
      <c r="F473" s="19" t="str">
        <f>IFERROR(VLOOKUP(D473,'Tabelas auxiliares'!$A$3:$B$63,2,FALSE),"")</f>
        <v/>
      </c>
      <c r="G473" s="19" t="str">
        <f>IFERROR(VLOOKUP($B473,'Tabelas auxiliares'!$A$67:$C$104,2,FALSE),"")</f>
        <v/>
      </c>
      <c r="H473" s="19" t="str">
        <f>IFERROR(VLOOKUP($B473,'Tabelas auxiliares'!$A$67:$C$104,3,FALSE),"")</f>
        <v/>
      </c>
      <c r="Y473" s="19" t="str">
        <f t="shared" si="7"/>
        <v/>
      </c>
      <c r="Z473" s="19" t="str">
        <f>IF(T473="","",IF(AND(T473&lt;&gt;'Tabelas auxiliares'!$B$241,T473&lt;&gt;'Tabelas auxiliares'!$B$242),"FOLHA DE PESSOAL",IF(Y473='Tabelas auxiliares'!$A$242,"CUSTEIO",IF(Y473='Tabelas auxiliares'!$A$241,"INVESTIMENTO","ERRO - VERIFICAR"))))</f>
        <v/>
      </c>
      <c r="AA473" s="37"/>
      <c r="AB473" s="37"/>
      <c r="AC473" s="37"/>
      <c r="AD473" s="37"/>
      <c r="AE473" s="37"/>
      <c r="AF473" s="37"/>
      <c r="AG473" s="37"/>
    </row>
    <row r="474" spans="1:33" x14ac:dyDescent="0.35">
      <c r="F474" s="19" t="str">
        <f>IFERROR(VLOOKUP(D474,'Tabelas auxiliares'!$A$3:$B$63,2,FALSE),"")</f>
        <v/>
      </c>
      <c r="G474" s="19" t="str">
        <f>IFERROR(VLOOKUP($B474,'Tabelas auxiliares'!$A$67:$C$104,2,FALSE),"")</f>
        <v/>
      </c>
      <c r="H474" s="19" t="str">
        <f>IFERROR(VLOOKUP($B474,'Tabelas auxiliares'!$A$67:$C$104,3,FALSE),"")</f>
        <v/>
      </c>
      <c r="Y474" s="19" t="str">
        <f t="shared" si="7"/>
        <v/>
      </c>
      <c r="Z474" s="19" t="str">
        <f>IF(T474="","",IF(AND(T474&lt;&gt;'Tabelas auxiliares'!$B$241,T474&lt;&gt;'Tabelas auxiliares'!$B$242),"FOLHA DE PESSOAL",IF(Y474='Tabelas auxiliares'!$A$242,"CUSTEIO",IF(Y474='Tabelas auxiliares'!$A$241,"INVESTIMENTO","ERRO - VERIFICAR"))))</f>
        <v/>
      </c>
      <c r="AA474" s="37"/>
      <c r="AB474" s="37"/>
      <c r="AC474" s="37"/>
      <c r="AD474" s="37"/>
      <c r="AE474" s="37"/>
      <c r="AF474" s="37"/>
      <c r="AG474" s="37"/>
    </row>
    <row r="475" spans="1:33" x14ac:dyDescent="0.35">
      <c r="F475" s="19" t="str">
        <f>IFERROR(VLOOKUP(D475,'Tabelas auxiliares'!$A$3:$B$63,2,FALSE),"")</f>
        <v/>
      </c>
      <c r="G475" s="19" t="str">
        <f>IFERROR(VLOOKUP($B475,'Tabelas auxiliares'!$A$67:$C$104,2,FALSE),"")</f>
        <v/>
      </c>
      <c r="H475" s="19" t="str">
        <f>IFERROR(VLOOKUP($B475,'Tabelas auxiliares'!$A$67:$C$104,3,FALSE),"")</f>
        <v/>
      </c>
      <c r="Y475" s="19" t="str">
        <f t="shared" si="7"/>
        <v/>
      </c>
      <c r="Z475" s="19" t="str">
        <f>IF(T475="","",IF(AND(T475&lt;&gt;'Tabelas auxiliares'!$B$241,T475&lt;&gt;'Tabelas auxiliares'!$B$242),"FOLHA DE PESSOAL",IF(Y475='Tabelas auxiliares'!$A$242,"CUSTEIO",IF(Y475='Tabelas auxiliares'!$A$241,"INVESTIMENTO","ERRO - VERIFICAR"))))</f>
        <v/>
      </c>
      <c r="AA475" s="37"/>
      <c r="AB475" s="37"/>
      <c r="AC475" s="37"/>
      <c r="AD475" s="37"/>
      <c r="AE475" s="37"/>
      <c r="AF475" s="37"/>
      <c r="AG475" s="37"/>
    </row>
    <row r="476" spans="1:33" x14ac:dyDescent="0.35">
      <c r="F476" s="19" t="str">
        <f>IFERROR(VLOOKUP(D476,'Tabelas auxiliares'!$A$3:$B$63,2,FALSE),"")</f>
        <v/>
      </c>
      <c r="G476" s="19" t="str">
        <f>IFERROR(VLOOKUP($B476,'Tabelas auxiliares'!$A$67:$C$104,2,FALSE),"")</f>
        <v/>
      </c>
      <c r="H476" s="19" t="str">
        <f>IFERROR(VLOOKUP($B476,'Tabelas auxiliares'!$A$67:$C$104,3,FALSE),"")</f>
        <v/>
      </c>
      <c r="Y476" s="19" t="str">
        <f t="shared" si="7"/>
        <v/>
      </c>
      <c r="Z476" s="19" t="str">
        <f>IF(T476="","",IF(AND(T476&lt;&gt;'Tabelas auxiliares'!$B$241,T476&lt;&gt;'Tabelas auxiliares'!$B$242),"FOLHA DE PESSOAL",IF(Y476='Tabelas auxiliares'!$A$242,"CUSTEIO",IF(Y476='Tabelas auxiliares'!$A$241,"INVESTIMENTO","ERRO - VERIFICAR"))))</f>
        <v/>
      </c>
      <c r="AA476" s="37"/>
      <c r="AB476" s="37"/>
      <c r="AC476" s="37"/>
      <c r="AD476" s="37"/>
      <c r="AE476" s="37"/>
      <c r="AF476" s="37"/>
      <c r="AG476" s="37"/>
    </row>
    <row r="477" spans="1:33" x14ac:dyDescent="0.35">
      <c r="F477" s="19" t="str">
        <f>IFERROR(VLOOKUP(D477,'Tabelas auxiliares'!$A$3:$B$63,2,FALSE),"")</f>
        <v/>
      </c>
      <c r="G477" s="19" t="str">
        <f>IFERROR(VLOOKUP($B477,'Tabelas auxiliares'!$A$67:$C$104,2,FALSE),"")</f>
        <v/>
      </c>
      <c r="H477" s="19" t="str">
        <f>IFERROR(VLOOKUP($B477,'Tabelas auxiliares'!$A$67:$C$104,3,FALSE),"")</f>
        <v/>
      </c>
      <c r="Y477" s="19" t="str">
        <f t="shared" si="7"/>
        <v/>
      </c>
      <c r="Z477" s="19" t="str">
        <f>IF(T477="","",IF(AND(T477&lt;&gt;'Tabelas auxiliares'!$B$241,T477&lt;&gt;'Tabelas auxiliares'!$B$242),"FOLHA DE PESSOAL",IF(Y477='Tabelas auxiliares'!$A$242,"CUSTEIO",IF(Y477='Tabelas auxiliares'!$A$241,"INVESTIMENTO","ERRO - VERIFICAR"))))</f>
        <v/>
      </c>
      <c r="AA477" s="37"/>
      <c r="AB477" s="37"/>
      <c r="AC477" s="37"/>
      <c r="AD477" s="37"/>
      <c r="AE477" s="37"/>
      <c r="AF477" s="37"/>
      <c r="AG477" s="37"/>
    </row>
    <row r="478" spans="1:33" x14ac:dyDescent="0.35">
      <c r="F478" s="19" t="str">
        <f>IFERROR(VLOOKUP(D478,'Tabelas auxiliares'!$A$3:$B$63,2,FALSE),"")</f>
        <v/>
      </c>
      <c r="G478" s="19" t="str">
        <f>IFERROR(VLOOKUP($B478,'Tabelas auxiliares'!$A$67:$C$104,2,FALSE),"")</f>
        <v/>
      </c>
      <c r="H478" s="19" t="str">
        <f>IFERROR(VLOOKUP($B478,'Tabelas auxiliares'!$A$67:$C$104,3,FALSE),"")</f>
        <v/>
      </c>
      <c r="Y478" s="19" t="str">
        <f t="shared" si="7"/>
        <v/>
      </c>
      <c r="Z478" s="19" t="str">
        <f>IF(T478="","",IF(AND(T478&lt;&gt;'Tabelas auxiliares'!$B$241,T478&lt;&gt;'Tabelas auxiliares'!$B$242),"FOLHA DE PESSOAL",IF(Y478='Tabelas auxiliares'!$A$242,"CUSTEIO",IF(Y478='Tabelas auxiliares'!$A$241,"INVESTIMENTO","ERRO - VERIFICAR"))))</f>
        <v/>
      </c>
      <c r="AA478" s="37"/>
      <c r="AB478" s="37"/>
      <c r="AC478" s="37"/>
      <c r="AD478" s="37"/>
      <c r="AE478" s="37"/>
      <c r="AF478" s="37"/>
      <c r="AG478" s="37"/>
    </row>
    <row r="479" spans="1:33" x14ac:dyDescent="0.35">
      <c r="F479" s="19" t="str">
        <f>IFERROR(VLOOKUP(D479,'Tabelas auxiliares'!$A$3:$B$63,2,FALSE),"")</f>
        <v/>
      </c>
      <c r="G479" s="19" t="str">
        <f>IFERROR(VLOOKUP($B479,'Tabelas auxiliares'!$A$67:$C$104,2,FALSE),"")</f>
        <v/>
      </c>
      <c r="H479" s="19" t="str">
        <f>IFERROR(VLOOKUP($B479,'Tabelas auxiliares'!$A$67:$C$104,3,FALSE),"")</f>
        <v/>
      </c>
      <c r="Y479" s="19" t="str">
        <f t="shared" si="7"/>
        <v/>
      </c>
      <c r="Z479" s="19" t="str">
        <f>IF(T479="","",IF(AND(T479&lt;&gt;'Tabelas auxiliares'!$B$241,T479&lt;&gt;'Tabelas auxiliares'!$B$242),"FOLHA DE PESSOAL",IF(Y479='Tabelas auxiliares'!$A$242,"CUSTEIO",IF(Y479='Tabelas auxiliares'!$A$241,"INVESTIMENTO","ERRO - VERIFICAR"))))</f>
        <v/>
      </c>
      <c r="AA479" s="37"/>
      <c r="AB479" s="37"/>
      <c r="AC479" s="37"/>
      <c r="AD479" s="37"/>
      <c r="AE479" s="37"/>
      <c r="AF479" s="37"/>
      <c r="AG479" s="37"/>
    </row>
    <row r="480" spans="1:33" x14ac:dyDescent="0.35">
      <c r="F480" s="19" t="str">
        <f>IFERROR(VLOOKUP(D480,'Tabelas auxiliares'!$A$3:$B$63,2,FALSE),"")</f>
        <v/>
      </c>
      <c r="G480" s="19" t="str">
        <f>IFERROR(VLOOKUP($B480,'Tabelas auxiliares'!$A$67:$C$104,2,FALSE),"")</f>
        <v/>
      </c>
      <c r="H480" s="19" t="str">
        <f>IFERROR(VLOOKUP($B480,'Tabelas auxiliares'!$A$67:$C$104,3,FALSE),"")</f>
        <v/>
      </c>
      <c r="Y480" s="19" t="str">
        <f t="shared" si="7"/>
        <v/>
      </c>
      <c r="Z480" s="19" t="str">
        <f>IF(T480="","",IF(AND(T480&lt;&gt;'Tabelas auxiliares'!$B$241,T480&lt;&gt;'Tabelas auxiliares'!$B$242),"FOLHA DE PESSOAL",IF(Y480='Tabelas auxiliares'!$A$242,"CUSTEIO",IF(Y480='Tabelas auxiliares'!$A$241,"INVESTIMENTO","ERRO - VERIFICAR"))))</f>
        <v/>
      </c>
      <c r="AA480" s="37"/>
      <c r="AB480" s="37"/>
      <c r="AC480" s="37"/>
      <c r="AD480" s="37"/>
      <c r="AE480" s="37"/>
      <c r="AF480" s="37"/>
      <c r="AG480" s="37"/>
    </row>
    <row r="481" spans="6:33" x14ac:dyDescent="0.35">
      <c r="F481" s="19" t="str">
        <f>IFERROR(VLOOKUP(D481,'Tabelas auxiliares'!$A$3:$B$63,2,FALSE),"")</f>
        <v/>
      </c>
      <c r="G481" s="19" t="str">
        <f>IFERROR(VLOOKUP($B481,'Tabelas auxiliares'!$A$67:$C$104,2,FALSE),"")</f>
        <v/>
      </c>
      <c r="H481" s="19" t="str">
        <f>IFERROR(VLOOKUP($B481,'Tabelas auxiliares'!$A$67:$C$104,3,FALSE),"")</f>
        <v/>
      </c>
      <c r="Y481" s="19" t="str">
        <f t="shared" si="7"/>
        <v/>
      </c>
      <c r="Z481" s="19" t="str">
        <f>IF(T481="","",IF(AND(T481&lt;&gt;'Tabelas auxiliares'!$B$241,T481&lt;&gt;'Tabelas auxiliares'!$B$242),"FOLHA DE PESSOAL",IF(Y481='Tabelas auxiliares'!$A$242,"CUSTEIO",IF(Y481='Tabelas auxiliares'!$A$241,"INVESTIMENTO","ERRO - VERIFICAR"))))</f>
        <v/>
      </c>
      <c r="AA481" s="37"/>
      <c r="AB481" s="37"/>
      <c r="AC481" s="37"/>
      <c r="AD481" s="37"/>
      <c r="AE481" s="37"/>
      <c r="AF481" s="37"/>
      <c r="AG481" s="37"/>
    </row>
    <row r="482" spans="6:33" x14ac:dyDescent="0.35">
      <c r="F482" s="19" t="str">
        <f>IFERROR(VLOOKUP(D482,'Tabelas auxiliares'!$A$3:$B$63,2,FALSE),"")</f>
        <v/>
      </c>
      <c r="G482" s="19" t="str">
        <f>IFERROR(VLOOKUP($B482,'Tabelas auxiliares'!$A$67:$C$104,2,FALSE),"")</f>
        <v/>
      </c>
      <c r="H482" s="19" t="str">
        <f>IFERROR(VLOOKUP($B482,'Tabelas auxiliares'!$A$67:$C$104,3,FALSE),"")</f>
        <v/>
      </c>
      <c r="Y482" s="19" t="str">
        <f t="shared" si="7"/>
        <v/>
      </c>
      <c r="Z482" s="19" t="str">
        <f>IF(T482="","",IF(AND(T482&lt;&gt;'Tabelas auxiliares'!$B$241,T482&lt;&gt;'Tabelas auxiliares'!$B$242),"FOLHA DE PESSOAL",IF(Y482='Tabelas auxiliares'!$A$242,"CUSTEIO",IF(Y482='Tabelas auxiliares'!$A$241,"INVESTIMENTO","ERRO - VERIFICAR"))))</f>
        <v/>
      </c>
      <c r="AA482" s="37"/>
      <c r="AB482" s="37"/>
      <c r="AC482" s="37"/>
      <c r="AD482" s="37"/>
      <c r="AE482" s="37"/>
      <c r="AF482" s="37"/>
      <c r="AG482" s="37"/>
    </row>
    <row r="483" spans="6:33" x14ac:dyDescent="0.35">
      <c r="F483" s="19" t="str">
        <f>IFERROR(VLOOKUP(D483,'Tabelas auxiliares'!$A$3:$B$63,2,FALSE),"")</f>
        <v/>
      </c>
      <c r="G483" s="19" t="str">
        <f>IFERROR(VLOOKUP($B483,'Tabelas auxiliares'!$A$67:$C$104,2,FALSE),"")</f>
        <v/>
      </c>
      <c r="H483" s="19" t="str">
        <f>IFERROR(VLOOKUP($B483,'Tabelas auxiliares'!$A$67:$C$104,3,FALSE),"")</f>
        <v/>
      </c>
      <c r="Y483" s="19" t="str">
        <f t="shared" si="7"/>
        <v/>
      </c>
      <c r="Z483" s="19" t="str">
        <f>IF(T483="","",IF(AND(T483&lt;&gt;'Tabelas auxiliares'!$B$241,T483&lt;&gt;'Tabelas auxiliares'!$B$242),"FOLHA DE PESSOAL",IF(Y483='Tabelas auxiliares'!$A$242,"CUSTEIO",IF(Y483='Tabelas auxiliares'!$A$241,"INVESTIMENTO","ERRO - VERIFICAR"))))</f>
        <v/>
      </c>
      <c r="AA483" s="37"/>
      <c r="AB483" s="37"/>
      <c r="AC483" s="37"/>
      <c r="AD483" s="37"/>
      <c r="AE483" s="37"/>
      <c r="AF483" s="37"/>
      <c r="AG483" s="37"/>
    </row>
    <row r="484" spans="6:33" x14ac:dyDescent="0.35">
      <c r="F484" s="19" t="str">
        <f>IFERROR(VLOOKUP(D484,'Tabelas auxiliares'!$A$3:$B$63,2,FALSE),"")</f>
        <v/>
      </c>
      <c r="G484" s="19" t="str">
        <f>IFERROR(VLOOKUP($B484,'Tabelas auxiliares'!$A$67:$C$104,2,FALSE),"")</f>
        <v/>
      </c>
      <c r="H484" s="19" t="str">
        <f>IFERROR(VLOOKUP($B484,'Tabelas auxiliares'!$A$67:$C$104,3,FALSE),"")</f>
        <v/>
      </c>
      <c r="Y484" s="19" t="str">
        <f t="shared" si="7"/>
        <v/>
      </c>
      <c r="Z484" s="19" t="str">
        <f>IF(T484="","",IF(AND(T484&lt;&gt;'Tabelas auxiliares'!$B$241,T484&lt;&gt;'Tabelas auxiliares'!$B$242),"FOLHA DE PESSOAL",IF(Y484='Tabelas auxiliares'!$A$242,"CUSTEIO",IF(Y484='Tabelas auxiliares'!$A$241,"INVESTIMENTO","ERRO - VERIFICAR"))))</f>
        <v/>
      </c>
      <c r="AA484" s="37"/>
      <c r="AB484" s="37"/>
      <c r="AC484" s="37"/>
      <c r="AD484" s="37"/>
      <c r="AE484" s="37"/>
      <c r="AF484" s="37"/>
      <c r="AG484" s="37"/>
    </row>
    <row r="485" spans="6:33" x14ac:dyDescent="0.35">
      <c r="F485" s="19" t="str">
        <f>IFERROR(VLOOKUP(D485,'Tabelas auxiliares'!$A$3:$B$63,2,FALSE),"")</f>
        <v/>
      </c>
      <c r="G485" s="19" t="str">
        <f>IFERROR(VLOOKUP($B485,'Tabelas auxiliares'!$A$67:$C$104,2,FALSE),"")</f>
        <v/>
      </c>
      <c r="H485" s="19" t="str">
        <f>IFERROR(VLOOKUP($B485,'Tabelas auxiliares'!$A$67:$C$104,3,FALSE),"")</f>
        <v/>
      </c>
      <c r="Y485" s="19" t="str">
        <f t="shared" si="7"/>
        <v/>
      </c>
      <c r="Z485" s="19" t="str">
        <f>IF(T485="","",IF(AND(T485&lt;&gt;'Tabelas auxiliares'!$B$241,T485&lt;&gt;'Tabelas auxiliares'!$B$242),"FOLHA DE PESSOAL",IF(Y485='Tabelas auxiliares'!$A$242,"CUSTEIO",IF(Y485='Tabelas auxiliares'!$A$241,"INVESTIMENTO","ERRO - VERIFICAR"))))</f>
        <v/>
      </c>
      <c r="AA485" s="37"/>
      <c r="AB485" s="37"/>
      <c r="AC485" s="37"/>
      <c r="AD485" s="37"/>
      <c r="AE485" s="37"/>
      <c r="AF485" s="37"/>
      <c r="AG485" s="37"/>
    </row>
    <row r="486" spans="6:33" x14ac:dyDescent="0.35">
      <c r="F486" s="19" t="str">
        <f>IFERROR(VLOOKUP(D486,'Tabelas auxiliares'!$A$3:$B$63,2,FALSE),"")</f>
        <v/>
      </c>
      <c r="G486" s="19" t="str">
        <f>IFERROR(VLOOKUP($B486,'Tabelas auxiliares'!$A$67:$C$104,2,FALSE),"")</f>
        <v/>
      </c>
      <c r="H486" s="19" t="str">
        <f>IFERROR(VLOOKUP($B486,'Tabelas auxiliares'!$A$67:$C$104,3,FALSE),"")</f>
        <v/>
      </c>
      <c r="Y486" s="19" t="str">
        <f t="shared" si="7"/>
        <v/>
      </c>
      <c r="Z486" s="19" t="str">
        <f>IF(T486="","",IF(AND(T486&lt;&gt;'Tabelas auxiliares'!$B$241,T486&lt;&gt;'Tabelas auxiliares'!$B$242),"FOLHA DE PESSOAL",IF(Y486='Tabelas auxiliares'!$A$242,"CUSTEIO",IF(Y486='Tabelas auxiliares'!$A$241,"INVESTIMENTO","ERRO - VERIFICAR"))))</f>
        <v/>
      </c>
      <c r="AA486" s="37"/>
      <c r="AB486" s="37"/>
      <c r="AC486" s="37"/>
      <c r="AD486" s="37"/>
      <c r="AE486" s="37"/>
      <c r="AF486" s="37"/>
      <c r="AG486" s="37"/>
    </row>
    <row r="487" spans="6:33" x14ac:dyDescent="0.35">
      <c r="F487" s="19" t="str">
        <f>IFERROR(VLOOKUP(D487,'Tabelas auxiliares'!$A$3:$B$63,2,FALSE),"")</f>
        <v/>
      </c>
      <c r="G487" s="19" t="str">
        <f>IFERROR(VLOOKUP($B487,'Tabelas auxiliares'!$A$67:$C$104,2,FALSE),"")</f>
        <v/>
      </c>
      <c r="H487" s="19" t="str">
        <f>IFERROR(VLOOKUP($B487,'Tabelas auxiliares'!$A$67:$C$104,3,FALSE),"")</f>
        <v/>
      </c>
      <c r="Y487" s="19" t="str">
        <f t="shared" si="7"/>
        <v/>
      </c>
      <c r="Z487" s="19" t="str">
        <f>IF(T487="","",IF(AND(T487&lt;&gt;'Tabelas auxiliares'!$B$241,T487&lt;&gt;'Tabelas auxiliares'!$B$242),"FOLHA DE PESSOAL",IF(Y487='Tabelas auxiliares'!$A$242,"CUSTEIO",IF(Y487='Tabelas auxiliares'!$A$241,"INVESTIMENTO","ERRO - VERIFICAR"))))</f>
        <v/>
      </c>
      <c r="AA487" s="37"/>
      <c r="AB487" s="37"/>
      <c r="AC487" s="37"/>
      <c r="AD487" s="37"/>
      <c r="AE487" s="37"/>
      <c r="AF487" s="37"/>
      <c r="AG487" s="37"/>
    </row>
    <row r="488" spans="6:33" x14ac:dyDescent="0.35">
      <c r="F488" s="19" t="str">
        <f>IFERROR(VLOOKUP(D488,'Tabelas auxiliares'!$A$3:$B$63,2,FALSE),"")</f>
        <v/>
      </c>
      <c r="G488" s="19" t="str">
        <f>IFERROR(VLOOKUP($B488,'Tabelas auxiliares'!$A$67:$C$104,2,FALSE),"")</f>
        <v/>
      </c>
      <c r="H488" s="19" t="str">
        <f>IFERROR(VLOOKUP($B488,'Tabelas auxiliares'!$A$67:$C$104,3,FALSE),"")</f>
        <v/>
      </c>
      <c r="Y488" s="19" t="str">
        <f t="shared" si="7"/>
        <v/>
      </c>
      <c r="Z488" s="19" t="str">
        <f>IF(T488="","",IF(AND(T488&lt;&gt;'Tabelas auxiliares'!$B$241,T488&lt;&gt;'Tabelas auxiliares'!$B$242),"FOLHA DE PESSOAL",IF(Y488='Tabelas auxiliares'!$A$242,"CUSTEIO",IF(Y488='Tabelas auxiliares'!$A$241,"INVESTIMENTO","ERRO - VERIFICAR"))))</f>
        <v/>
      </c>
      <c r="AA488" s="37"/>
      <c r="AB488" s="37"/>
      <c r="AC488" s="37"/>
      <c r="AD488" s="37"/>
      <c r="AE488" s="37"/>
      <c r="AF488" s="37"/>
      <c r="AG488" s="37"/>
    </row>
    <row r="489" spans="6:33" x14ac:dyDescent="0.35">
      <c r="F489" s="19" t="str">
        <f>IFERROR(VLOOKUP(D489,'Tabelas auxiliares'!$A$3:$B$63,2,FALSE),"")</f>
        <v/>
      </c>
      <c r="G489" s="19" t="str">
        <f>IFERROR(VLOOKUP($B489,'Tabelas auxiliares'!$A$67:$C$104,2,FALSE),"")</f>
        <v/>
      </c>
      <c r="H489" s="19" t="str">
        <f>IFERROR(VLOOKUP($B489,'Tabelas auxiliares'!$A$67:$C$104,3,FALSE),"")</f>
        <v/>
      </c>
      <c r="Y489" s="19" t="str">
        <f t="shared" si="7"/>
        <v/>
      </c>
      <c r="Z489" s="19" t="str">
        <f>IF(T489="","",IF(AND(T489&lt;&gt;'Tabelas auxiliares'!$B$241,T489&lt;&gt;'Tabelas auxiliares'!$B$242),"FOLHA DE PESSOAL",IF(Y489='Tabelas auxiliares'!$A$242,"CUSTEIO",IF(Y489='Tabelas auxiliares'!$A$241,"INVESTIMENTO","ERRO - VERIFICAR"))))</f>
        <v/>
      </c>
      <c r="AA489" s="37"/>
      <c r="AB489" s="37"/>
      <c r="AC489" s="37"/>
      <c r="AD489" s="37"/>
      <c r="AE489" s="37"/>
      <c r="AF489" s="37"/>
      <c r="AG489" s="37"/>
    </row>
    <row r="490" spans="6:33" x14ac:dyDescent="0.35">
      <c r="F490" s="19" t="str">
        <f>IFERROR(VLOOKUP(D490,'Tabelas auxiliares'!$A$3:$B$63,2,FALSE),"")</f>
        <v/>
      </c>
      <c r="G490" s="19" t="str">
        <f>IFERROR(VLOOKUP($B490,'Tabelas auxiliares'!$A$67:$C$104,2,FALSE),"")</f>
        <v/>
      </c>
      <c r="H490" s="19" t="str">
        <f>IFERROR(VLOOKUP($B490,'Tabelas auxiliares'!$A$67:$C$104,3,FALSE),"")</f>
        <v/>
      </c>
      <c r="Y490" s="19" t="str">
        <f t="shared" si="7"/>
        <v/>
      </c>
      <c r="Z490" s="19" t="str">
        <f>IF(T490="","",IF(AND(T490&lt;&gt;'Tabelas auxiliares'!$B$241,T490&lt;&gt;'Tabelas auxiliares'!$B$242),"FOLHA DE PESSOAL",IF(Y490='Tabelas auxiliares'!$A$242,"CUSTEIO",IF(Y490='Tabelas auxiliares'!$A$241,"INVESTIMENTO","ERRO - VERIFICAR"))))</f>
        <v/>
      </c>
      <c r="AA490" s="37"/>
      <c r="AB490" s="37"/>
      <c r="AC490" s="37"/>
      <c r="AD490" s="37"/>
      <c r="AE490" s="37"/>
      <c r="AF490" s="37"/>
      <c r="AG490" s="37"/>
    </row>
    <row r="491" spans="6:33" x14ac:dyDescent="0.35">
      <c r="F491" s="19" t="str">
        <f>IFERROR(VLOOKUP(D491,'Tabelas auxiliares'!$A$3:$B$63,2,FALSE),"")</f>
        <v/>
      </c>
      <c r="G491" s="19" t="str">
        <f>IFERROR(VLOOKUP($B491,'Tabelas auxiliares'!$A$67:$C$104,2,FALSE),"")</f>
        <v/>
      </c>
      <c r="H491" s="19" t="str">
        <f>IFERROR(VLOOKUP($B491,'Tabelas auxiliares'!$A$67:$C$104,3,FALSE),"")</f>
        <v/>
      </c>
      <c r="Y491" s="19" t="str">
        <f t="shared" si="7"/>
        <v/>
      </c>
      <c r="Z491" s="19" t="str">
        <f>IF(T491="","",IF(AND(T491&lt;&gt;'Tabelas auxiliares'!$B$241,T491&lt;&gt;'Tabelas auxiliares'!$B$242),"FOLHA DE PESSOAL",IF(Y491='Tabelas auxiliares'!$A$242,"CUSTEIO",IF(Y491='Tabelas auxiliares'!$A$241,"INVESTIMENTO","ERRO - VERIFICAR"))))</f>
        <v/>
      </c>
      <c r="AA491" s="37"/>
      <c r="AB491" s="37"/>
      <c r="AC491" s="37"/>
      <c r="AD491" s="37"/>
      <c r="AE491" s="37"/>
      <c r="AF491" s="37"/>
      <c r="AG491" s="37"/>
    </row>
    <row r="492" spans="6:33" x14ac:dyDescent="0.35">
      <c r="F492" s="19" t="str">
        <f>IFERROR(VLOOKUP(D492,'Tabelas auxiliares'!$A$3:$B$63,2,FALSE),"")</f>
        <v/>
      </c>
      <c r="G492" s="19" t="str">
        <f>IFERROR(VLOOKUP($B492,'Tabelas auxiliares'!$A$67:$C$104,2,FALSE),"")</f>
        <v/>
      </c>
      <c r="H492" s="19" t="str">
        <f>IFERROR(VLOOKUP($B492,'Tabelas auxiliares'!$A$67:$C$104,3,FALSE),"")</f>
        <v/>
      </c>
      <c r="Y492" s="19" t="str">
        <f t="shared" si="7"/>
        <v/>
      </c>
      <c r="Z492" s="19" t="str">
        <f>IF(T492="","",IF(AND(T492&lt;&gt;'Tabelas auxiliares'!$B$241,T492&lt;&gt;'Tabelas auxiliares'!$B$242),"FOLHA DE PESSOAL",IF(Y492='Tabelas auxiliares'!$A$242,"CUSTEIO",IF(Y492='Tabelas auxiliares'!$A$241,"INVESTIMENTO","ERRO - VERIFICAR"))))</f>
        <v/>
      </c>
      <c r="AA492" s="37"/>
      <c r="AB492" s="37"/>
      <c r="AC492" s="37"/>
      <c r="AD492" s="37"/>
      <c r="AE492" s="37"/>
      <c r="AF492" s="37"/>
      <c r="AG492" s="37"/>
    </row>
    <row r="493" spans="6:33" x14ac:dyDescent="0.35">
      <c r="F493" s="19" t="str">
        <f>IFERROR(VLOOKUP(D493,'Tabelas auxiliares'!$A$3:$B$63,2,FALSE),"")</f>
        <v/>
      </c>
      <c r="G493" s="19" t="str">
        <f>IFERROR(VLOOKUP($B493,'Tabelas auxiliares'!$A$67:$C$104,2,FALSE),"")</f>
        <v/>
      </c>
      <c r="H493" s="19" t="str">
        <f>IFERROR(VLOOKUP($B493,'Tabelas auxiliares'!$A$67:$C$104,3,FALSE),"")</f>
        <v/>
      </c>
      <c r="Y493" s="19" t="str">
        <f t="shared" si="7"/>
        <v/>
      </c>
      <c r="Z493" s="19" t="str">
        <f>IF(T493="","",IF(AND(T493&lt;&gt;'Tabelas auxiliares'!$B$241,T493&lt;&gt;'Tabelas auxiliares'!$B$242),"FOLHA DE PESSOAL",IF(Y493='Tabelas auxiliares'!$A$242,"CUSTEIO",IF(Y493='Tabelas auxiliares'!$A$241,"INVESTIMENTO","ERRO - VERIFICAR"))))</f>
        <v/>
      </c>
      <c r="AA493" s="37"/>
      <c r="AB493" s="37"/>
      <c r="AC493" s="37"/>
      <c r="AD493" s="37"/>
      <c r="AE493" s="37"/>
      <c r="AF493" s="37"/>
      <c r="AG493" s="37"/>
    </row>
    <row r="494" spans="6:33" x14ac:dyDescent="0.35">
      <c r="F494" s="19" t="str">
        <f>IFERROR(VLOOKUP(D494,'Tabelas auxiliares'!$A$3:$B$63,2,FALSE),"")</f>
        <v/>
      </c>
      <c r="G494" s="19" t="str">
        <f>IFERROR(VLOOKUP($B494,'Tabelas auxiliares'!$A$67:$C$104,2,FALSE),"")</f>
        <v/>
      </c>
      <c r="H494" s="19" t="str">
        <f>IFERROR(VLOOKUP($B494,'Tabelas auxiliares'!$A$67:$C$104,3,FALSE),"")</f>
        <v/>
      </c>
      <c r="Y494" s="19" t="str">
        <f t="shared" si="7"/>
        <v/>
      </c>
      <c r="Z494" s="19" t="str">
        <f>IF(T494="","",IF(AND(T494&lt;&gt;'Tabelas auxiliares'!$B$241,T494&lt;&gt;'Tabelas auxiliares'!$B$242),"FOLHA DE PESSOAL",IF(Y494='Tabelas auxiliares'!$A$242,"CUSTEIO",IF(Y494='Tabelas auxiliares'!$A$241,"INVESTIMENTO","ERRO - VERIFICAR"))))</f>
        <v/>
      </c>
      <c r="AA494" s="37"/>
      <c r="AB494" s="37"/>
      <c r="AC494" s="37"/>
      <c r="AD494" s="37"/>
      <c r="AE494" s="37"/>
      <c r="AF494" s="37"/>
      <c r="AG494" s="37"/>
    </row>
    <row r="495" spans="6:33" x14ac:dyDescent="0.35">
      <c r="F495" s="19" t="str">
        <f>IFERROR(VLOOKUP(D495,'Tabelas auxiliares'!$A$3:$B$63,2,FALSE),"")</f>
        <v/>
      </c>
      <c r="G495" s="19" t="str">
        <f>IFERROR(VLOOKUP($B495,'Tabelas auxiliares'!$A$67:$C$104,2,FALSE),"")</f>
        <v/>
      </c>
      <c r="H495" s="19" t="str">
        <f>IFERROR(VLOOKUP($B495,'Tabelas auxiliares'!$A$67:$C$104,3,FALSE),"")</f>
        <v/>
      </c>
      <c r="Y495" s="19" t="str">
        <f t="shared" si="7"/>
        <v/>
      </c>
      <c r="Z495" s="19" t="str">
        <f>IF(T495="","",IF(AND(T495&lt;&gt;'Tabelas auxiliares'!$B$241,T495&lt;&gt;'Tabelas auxiliares'!$B$242),"FOLHA DE PESSOAL",IF(Y495='Tabelas auxiliares'!$A$242,"CUSTEIO",IF(Y495='Tabelas auxiliares'!$A$241,"INVESTIMENTO","ERRO - VERIFICAR"))))</f>
        <v/>
      </c>
      <c r="AA495" s="37"/>
      <c r="AB495" s="37"/>
      <c r="AC495" s="37"/>
      <c r="AD495" s="37"/>
      <c r="AE495" s="37"/>
      <c r="AF495" s="37"/>
      <c r="AG495" s="37"/>
    </row>
    <row r="496" spans="6:33" x14ac:dyDescent="0.35">
      <c r="F496" s="19" t="str">
        <f>IFERROR(VLOOKUP(D496,'Tabelas auxiliares'!$A$3:$B$63,2,FALSE),"")</f>
        <v/>
      </c>
      <c r="G496" s="19" t="str">
        <f>IFERROR(VLOOKUP($B496,'Tabelas auxiliares'!$A$67:$C$104,2,FALSE),"")</f>
        <v/>
      </c>
      <c r="H496" s="19" t="str">
        <f>IFERROR(VLOOKUP($B496,'Tabelas auxiliares'!$A$67:$C$104,3,FALSE),"")</f>
        <v/>
      </c>
      <c r="Y496" s="19" t="str">
        <f t="shared" si="7"/>
        <v/>
      </c>
      <c r="Z496" s="19" t="str">
        <f>IF(T496="","",IF(AND(T496&lt;&gt;'Tabelas auxiliares'!$B$241,T496&lt;&gt;'Tabelas auxiliares'!$B$242),"FOLHA DE PESSOAL",IF(Y496='Tabelas auxiliares'!$A$242,"CUSTEIO",IF(Y496='Tabelas auxiliares'!$A$241,"INVESTIMENTO","ERRO - VERIFICAR"))))</f>
        <v/>
      </c>
      <c r="AA496" s="37"/>
      <c r="AB496" s="37"/>
      <c r="AC496" s="37"/>
      <c r="AD496" s="37"/>
      <c r="AE496" s="37"/>
      <c r="AF496" s="37"/>
      <c r="AG496" s="37"/>
    </row>
    <row r="497" spans="6:33" x14ac:dyDescent="0.35">
      <c r="F497" s="19" t="str">
        <f>IFERROR(VLOOKUP(D497,'Tabelas auxiliares'!$A$3:$B$63,2,FALSE),"")</f>
        <v/>
      </c>
      <c r="G497" s="19" t="str">
        <f>IFERROR(VLOOKUP($B497,'Tabelas auxiliares'!$A$67:$C$104,2,FALSE),"")</f>
        <v/>
      </c>
      <c r="H497" s="19" t="str">
        <f>IFERROR(VLOOKUP($B497,'Tabelas auxiliares'!$A$67:$C$104,3,FALSE),"")</f>
        <v/>
      </c>
      <c r="Y497" s="19" t="str">
        <f t="shared" si="7"/>
        <v/>
      </c>
      <c r="Z497" s="19" t="str">
        <f>IF(T497="","",IF(AND(T497&lt;&gt;'Tabelas auxiliares'!$B$241,T497&lt;&gt;'Tabelas auxiliares'!$B$242),"FOLHA DE PESSOAL",IF(Y497='Tabelas auxiliares'!$A$242,"CUSTEIO",IF(Y497='Tabelas auxiliares'!$A$241,"INVESTIMENTO","ERRO - VERIFICAR"))))</f>
        <v/>
      </c>
      <c r="AA497" s="37"/>
      <c r="AB497" s="37"/>
      <c r="AC497" s="37"/>
      <c r="AD497" s="37"/>
      <c r="AE497" s="37"/>
      <c r="AF497" s="37"/>
      <c r="AG497" s="37"/>
    </row>
    <row r="498" spans="6:33" x14ac:dyDescent="0.35">
      <c r="F498" s="19" t="str">
        <f>IFERROR(VLOOKUP(D498,'Tabelas auxiliares'!$A$3:$B$63,2,FALSE),"")</f>
        <v/>
      </c>
      <c r="G498" s="19" t="str">
        <f>IFERROR(VLOOKUP($B498,'Tabelas auxiliares'!$A$67:$C$104,2,FALSE),"")</f>
        <v/>
      </c>
      <c r="H498" s="19" t="str">
        <f>IFERROR(VLOOKUP($B498,'Tabelas auxiliares'!$A$67:$C$104,3,FALSE),"")</f>
        <v/>
      </c>
      <c r="Y498" s="19" t="str">
        <f t="shared" si="7"/>
        <v/>
      </c>
      <c r="Z498" s="19" t="str">
        <f>IF(T498="","",IF(AND(T498&lt;&gt;'Tabelas auxiliares'!$B$241,T498&lt;&gt;'Tabelas auxiliares'!$B$242),"FOLHA DE PESSOAL",IF(Y498='Tabelas auxiliares'!$A$242,"CUSTEIO",IF(Y498='Tabelas auxiliares'!$A$241,"INVESTIMENTO","ERRO - VERIFICAR"))))</f>
        <v/>
      </c>
      <c r="AA498" s="37"/>
      <c r="AB498" s="37"/>
      <c r="AC498" s="37"/>
      <c r="AD498" s="37"/>
      <c r="AE498" s="37"/>
      <c r="AF498" s="37"/>
      <c r="AG498" s="37"/>
    </row>
    <row r="499" spans="6:33" x14ac:dyDescent="0.35">
      <c r="F499" s="19" t="str">
        <f>IFERROR(VLOOKUP(D499,'Tabelas auxiliares'!$A$3:$B$63,2,FALSE),"")</f>
        <v/>
      </c>
      <c r="G499" s="19" t="str">
        <f>IFERROR(VLOOKUP($B499,'Tabelas auxiliares'!$A$67:$C$104,2,FALSE),"")</f>
        <v/>
      </c>
      <c r="H499" s="19" t="str">
        <f>IFERROR(VLOOKUP($B499,'Tabelas auxiliares'!$A$67:$C$104,3,FALSE),"")</f>
        <v/>
      </c>
      <c r="Y499" s="19" t="str">
        <f t="shared" si="7"/>
        <v/>
      </c>
      <c r="Z499" s="19" t="str">
        <f>IF(T499="","",IF(AND(T499&lt;&gt;'Tabelas auxiliares'!$B$241,T499&lt;&gt;'Tabelas auxiliares'!$B$242),"FOLHA DE PESSOAL",IF(Y499='Tabelas auxiliares'!$A$242,"CUSTEIO",IF(Y499='Tabelas auxiliares'!$A$241,"INVESTIMENTO","ERRO - VERIFICAR"))))</f>
        <v/>
      </c>
      <c r="AA499" s="37"/>
      <c r="AB499" s="37"/>
      <c r="AC499" s="37"/>
      <c r="AD499" s="37"/>
      <c r="AE499" s="37"/>
      <c r="AF499" s="37"/>
      <c r="AG499" s="37"/>
    </row>
    <row r="500" spans="6:33" x14ac:dyDescent="0.35">
      <c r="F500" s="19" t="str">
        <f>IFERROR(VLOOKUP(D500,'Tabelas auxiliares'!$A$3:$B$63,2,FALSE),"")</f>
        <v/>
      </c>
      <c r="G500" s="19" t="str">
        <f>IFERROR(VLOOKUP($B500,'Tabelas auxiliares'!$A$67:$C$104,2,FALSE),"")</f>
        <v/>
      </c>
      <c r="H500" s="19" t="str">
        <f>IFERROR(VLOOKUP($B500,'Tabelas auxiliares'!$A$67:$C$104,3,FALSE),"")</f>
        <v/>
      </c>
      <c r="Y500" s="19" t="str">
        <f t="shared" si="7"/>
        <v/>
      </c>
      <c r="Z500" s="19" t="str">
        <f>IF(T500="","",IF(AND(T500&lt;&gt;'Tabelas auxiliares'!$B$241,T500&lt;&gt;'Tabelas auxiliares'!$B$242),"FOLHA DE PESSOAL",IF(Y500='Tabelas auxiliares'!$A$242,"CUSTEIO",IF(Y500='Tabelas auxiliares'!$A$241,"INVESTIMENTO","ERRO - VERIFICAR"))))</f>
        <v/>
      </c>
      <c r="AA500" s="37"/>
      <c r="AB500" s="37"/>
      <c r="AC500" s="37"/>
      <c r="AD500" s="37"/>
      <c r="AE500" s="37"/>
      <c r="AF500" s="37"/>
      <c r="AG500" s="37"/>
    </row>
    <row r="501" spans="6:33" x14ac:dyDescent="0.35">
      <c r="F501" s="19" t="str">
        <f>IFERROR(VLOOKUP(D501,'Tabelas auxiliares'!$A$3:$B$63,2,FALSE),"")</f>
        <v/>
      </c>
      <c r="G501" s="19" t="str">
        <f>IFERROR(VLOOKUP($B501,'Tabelas auxiliares'!$A$67:$C$104,2,FALSE),"")</f>
        <v/>
      </c>
      <c r="H501" s="19" t="str">
        <f>IFERROR(VLOOKUP($B501,'Tabelas auxiliares'!$A$67:$C$104,3,FALSE),"")</f>
        <v/>
      </c>
      <c r="Y501" s="19" t="str">
        <f t="shared" si="7"/>
        <v/>
      </c>
      <c r="Z501" s="19" t="str">
        <f>IF(T501="","",IF(AND(T501&lt;&gt;'Tabelas auxiliares'!$B$241,T501&lt;&gt;'Tabelas auxiliares'!$B$242),"FOLHA DE PESSOAL",IF(Y501='Tabelas auxiliares'!$A$242,"CUSTEIO",IF(Y501='Tabelas auxiliares'!$A$241,"INVESTIMENTO","ERRO - VERIFICAR"))))</f>
        <v/>
      </c>
      <c r="AA501" s="37"/>
      <c r="AB501" s="37"/>
      <c r="AC501" s="37"/>
      <c r="AD501" s="37"/>
      <c r="AE501" s="37"/>
      <c r="AF501" s="37"/>
      <c r="AG501" s="37"/>
    </row>
    <row r="502" spans="6:33" x14ac:dyDescent="0.35">
      <c r="F502" s="19" t="str">
        <f>IFERROR(VLOOKUP(D502,'Tabelas auxiliares'!$A$3:$B$63,2,FALSE),"")</f>
        <v/>
      </c>
      <c r="G502" s="19" t="str">
        <f>IFERROR(VLOOKUP($B502,'Tabelas auxiliares'!$A$67:$C$104,2,FALSE),"")</f>
        <v/>
      </c>
      <c r="H502" s="19" t="str">
        <f>IFERROR(VLOOKUP($B502,'Tabelas auxiliares'!$A$67:$C$104,3,FALSE),"")</f>
        <v/>
      </c>
      <c r="Y502" s="19" t="str">
        <f t="shared" si="7"/>
        <v/>
      </c>
      <c r="Z502" s="19" t="str">
        <f>IF(T502="","",IF(AND(T502&lt;&gt;'Tabelas auxiliares'!$B$241,T502&lt;&gt;'Tabelas auxiliares'!$B$242),"FOLHA DE PESSOAL",IF(Y502='Tabelas auxiliares'!$A$242,"CUSTEIO",IF(Y502='Tabelas auxiliares'!$A$241,"INVESTIMENTO","ERRO - VERIFICAR"))))</f>
        <v/>
      </c>
      <c r="AA502" s="37"/>
      <c r="AB502" s="37"/>
      <c r="AC502" s="37"/>
      <c r="AD502" s="37"/>
      <c r="AE502" s="37"/>
      <c r="AF502" s="37"/>
      <c r="AG502" s="37"/>
    </row>
    <row r="503" spans="6:33" x14ac:dyDescent="0.35">
      <c r="F503" s="19" t="str">
        <f>IFERROR(VLOOKUP(D503,'Tabelas auxiliares'!$A$3:$B$63,2,FALSE),"")</f>
        <v/>
      </c>
      <c r="G503" s="19" t="str">
        <f>IFERROR(VLOOKUP($B503,'Tabelas auxiliares'!$A$67:$C$104,2,FALSE),"")</f>
        <v/>
      </c>
      <c r="H503" s="19" t="str">
        <f>IFERROR(VLOOKUP($B503,'Tabelas auxiliares'!$A$67:$C$104,3,FALSE),"")</f>
        <v/>
      </c>
      <c r="Y503" s="19" t="str">
        <f t="shared" si="7"/>
        <v/>
      </c>
      <c r="Z503" s="19" t="str">
        <f>IF(T503="","",IF(AND(T503&lt;&gt;'Tabelas auxiliares'!$B$241,T503&lt;&gt;'Tabelas auxiliares'!$B$242),"FOLHA DE PESSOAL",IF(Y503='Tabelas auxiliares'!$A$242,"CUSTEIO",IF(Y503='Tabelas auxiliares'!$A$241,"INVESTIMENTO","ERRO - VERIFICAR"))))</f>
        <v/>
      </c>
      <c r="AA503" s="37"/>
      <c r="AB503" s="37"/>
      <c r="AC503" s="37"/>
      <c r="AD503" s="37"/>
      <c r="AE503" s="37"/>
      <c r="AF503" s="37"/>
      <c r="AG503" s="37"/>
    </row>
    <row r="504" spans="6:33" x14ac:dyDescent="0.35">
      <c r="F504" s="19" t="str">
        <f>IFERROR(VLOOKUP(D504,'Tabelas auxiliares'!$A$3:$B$63,2,FALSE),"")</f>
        <v/>
      </c>
      <c r="G504" s="19" t="str">
        <f>IFERROR(VLOOKUP($B504,'Tabelas auxiliares'!$A$67:$C$104,2,FALSE),"")</f>
        <v/>
      </c>
      <c r="H504" s="19" t="str">
        <f>IFERROR(VLOOKUP($B504,'Tabelas auxiliares'!$A$67:$C$104,3,FALSE),"")</f>
        <v/>
      </c>
      <c r="Y504" s="19" t="str">
        <f t="shared" si="7"/>
        <v/>
      </c>
      <c r="Z504" s="19" t="str">
        <f>IF(T504="","",IF(AND(T504&lt;&gt;'Tabelas auxiliares'!$B$241,T504&lt;&gt;'Tabelas auxiliares'!$B$242),"FOLHA DE PESSOAL",IF(Y504='Tabelas auxiliares'!$A$242,"CUSTEIO",IF(Y504='Tabelas auxiliares'!$A$241,"INVESTIMENTO","ERRO - VERIFICAR"))))</f>
        <v/>
      </c>
      <c r="AA504" s="37"/>
      <c r="AB504" s="37"/>
      <c r="AC504" s="37"/>
      <c r="AD504" s="37"/>
      <c r="AE504" s="37"/>
      <c r="AF504" s="37"/>
      <c r="AG504" s="37"/>
    </row>
    <row r="505" spans="6:33" x14ac:dyDescent="0.35">
      <c r="F505" s="19" t="str">
        <f>IFERROR(VLOOKUP(D505,'Tabelas auxiliares'!$A$3:$B$63,2,FALSE),"")</f>
        <v/>
      </c>
      <c r="G505" s="19" t="str">
        <f>IFERROR(VLOOKUP($B505,'Tabelas auxiliares'!$A$67:$C$104,2,FALSE),"")</f>
        <v/>
      </c>
      <c r="H505" s="19" t="str">
        <f>IFERROR(VLOOKUP($B505,'Tabelas auxiliares'!$A$67:$C$104,3,FALSE),"")</f>
        <v/>
      </c>
      <c r="Y505" s="19" t="str">
        <f t="shared" si="7"/>
        <v/>
      </c>
      <c r="Z505" s="19" t="str">
        <f>IF(T505="","",IF(AND(T505&lt;&gt;'Tabelas auxiliares'!$B$241,T505&lt;&gt;'Tabelas auxiliares'!$B$242),"FOLHA DE PESSOAL",IF(Y505='Tabelas auxiliares'!$A$242,"CUSTEIO",IF(Y505='Tabelas auxiliares'!$A$241,"INVESTIMENTO","ERRO - VERIFICAR"))))</f>
        <v/>
      </c>
      <c r="AA505" s="37"/>
      <c r="AB505" s="37"/>
      <c r="AC505" s="37"/>
      <c r="AD505" s="37"/>
      <c r="AE505" s="37"/>
      <c r="AF505" s="37"/>
      <c r="AG505" s="37"/>
    </row>
    <row r="506" spans="6:33" x14ac:dyDescent="0.35">
      <c r="F506" s="19" t="str">
        <f>IFERROR(VLOOKUP(D506,'Tabelas auxiliares'!$A$3:$B$63,2,FALSE),"")</f>
        <v/>
      </c>
      <c r="G506" s="19" t="str">
        <f>IFERROR(VLOOKUP($B506,'Tabelas auxiliares'!$A$67:$C$104,2,FALSE),"")</f>
        <v/>
      </c>
      <c r="H506" s="19" t="str">
        <f>IFERROR(VLOOKUP($B506,'Tabelas auxiliares'!$A$67:$C$104,3,FALSE),"")</f>
        <v/>
      </c>
      <c r="Y506" s="19" t="str">
        <f t="shared" si="7"/>
        <v/>
      </c>
      <c r="Z506" s="19" t="str">
        <f>IF(T506="","",IF(AND(T506&lt;&gt;'Tabelas auxiliares'!$B$241,T506&lt;&gt;'Tabelas auxiliares'!$B$242),"FOLHA DE PESSOAL",IF(Y506='Tabelas auxiliares'!$A$242,"CUSTEIO",IF(Y506='Tabelas auxiliares'!$A$241,"INVESTIMENTO","ERRO - VERIFICAR"))))</f>
        <v/>
      </c>
      <c r="AA506" s="37"/>
      <c r="AB506" s="37"/>
      <c r="AC506" s="37"/>
      <c r="AD506" s="37"/>
      <c r="AE506" s="37"/>
      <c r="AF506" s="37"/>
      <c r="AG506" s="37"/>
    </row>
    <row r="507" spans="6:33" x14ac:dyDescent="0.35">
      <c r="F507" s="19" t="str">
        <f>IFERROR(VLOOKUP(D507,'Tabelas auxiliares'!$A$3:$B$63,2,FALSE),"")</f>
        <v/>
      </c>
      <c r="G507" s="19" t="str">
        <f>IFERROR(VLOOKUP($B507,'Tabelas auxiliares'!$A$67:$C$104,2,FALSE),"")</f>
        <v/>
      </c>
      <c r="H507" s="19" t="str">
        <f>IFERROR(VLOOKUP($B507,'Tabelas auxiliares'!$A$67:$C$104,3,FALSE),"")</f>
        <v/>
      </c>
      <c r="Y507" s="19" t="str">
        <f t="shared" si="7"/>
        <v/>
      </c>
      <c r="Z507" s="19" t="str">
        <f>IF(T507="","",IF(AND(T507&lt;&gt;'Tabelas auxiliares'!$B$241,T507&lt;&gt;'Tabelas auxiliares'!$B$242),"FOLHA DE PESSOAL",IF(Y507='Tabelas auxiliares'!$A$242,"CUSTEIO",IF(Y507='Tabelas auxiliares'!$A$241,"INVESTIMENTO","ERRO - VERIFICAR"))))</f>
        <v/>
      </c>
      <c r="AA507" s="37"/>
      <c r="AB507" s="37"/>
      <c r="AC507" s="37"/>
      <c r="AD507" s="37"/>
      <c r="AE507" s="37"/>
      <c r="AF507" s="37"/>
      <c r="AG507" s="37"/>
    </row>
    <row r="508" spans="6:33" x14ac:dyDescent="0.35">
      <c r="F508" s="19" t="str">
        <f>IFERROR(VLOOKUP(D508,'Tabelas auxiliares'!$A$3:$B$63,2,FALSE),"")</f>
        <v/>
      </c>
      <c r="G508" s="19" t="str">
        <f>IFERROR(VLOOKUP($B508,'Tabelas auxiliares'!$A$67:$C$104,2,FALSE),"")</f>
        <v/>
      </c>
      <c r="H508" s="19" t="str">
        <f>IFERROR(VLOOKUP($B508,'Tabelas auxiliares'!$A$67:$C$104,3,FALSE),"")</f>
        <v/>
      </c>
      <c r="Y508" s="19" t="str">
        <f t="shared" si="7"/>
        <v/>
      </c>
      <c r="Z508" s="19" t="str">
        <f>IF(T508="","",IF(AND(T508&lt;&gt;'Tabelas auxiliares'!$B$241,T508&lt;&gt;'Tabelas auxiliares'!$B$242),"FOLHA DE PESSOAL",IF(Y508='Tabelas auxiliares'!$A$242,"CUSTEIO",IF(Y508='Tabelas auxiliares'!$A$241,"INVESTIMENTO","ERRO - VERIFICAR"))))</f>
        <v/>
      </c>
      <c r="AA508" s="37"/>
      <c r="AB508" s="37"/>
      <c r="AC508" s="37"/>
      <c r="AD508" s="37"/>
      <c r="AE508" s="37"/>
      <c r="AF508" s="37"/>
      <c r="AG508" s="37"/>
    </row>
    <row r="509" spans="6:33" x14ac:dyDescent="0.35">
      <c r="F509" s="19" t="str">
        <f>IFERROR(VLOOKUP(D509,'Tabelas auxiliares'!$A$3:$B$63,2,FALSE),"")</f>
        <v/>
      </c>
      <c r="G509" s="19" t="str">
        <f>IFERROR(VLOOKUP($B509,'Tabelas auxiliares'!$A$67:$C$104,2,FALSE),"")</f>
        <v/>
      </c>
      <c r="H509" s="19" t="str">
        <f>IFERROR(VLOOKUP($B509,'Tabelas auxiliares'!$A$67:$C$104,3,FALSE),"")</f>
        <v/>
      </c>
      <c r="Y509" s="19" t="str">
        <f t="shared" si="7"/>
        <v/>
      </c>
      <c r="Z509" s="19" t="str">
        <f>IF(T509="","",IF(AND(T509&lt;&gt;'Tabelas auxiliares'!$B$241,T509&lt;&gt;'Tabelas auxiliares'!$B$242),"FOLHA DE PESSOAL",IF(Y509='Tabelas auxiliares'!$A$242,"CUSTEIO",IF(Y509='Tabelas auxiliares'!$A$241,"INVESTIMENTO","ERRO - VERIFICAR"))))</f>
        <v/>
      </c>
      <c r="AA509" s="37"/>
      <c r="AB509" s="37"/>
      <c r="AC509" s="37"/>
      <c r="AD509" s="37"/>
      <c r="AE509" s="37"/>
      <c r="AF509" s="37"/>
      <c r="AG509" s="37"/>
    </row>
    <row r="510" spans="6:33" x14ac:dyDescent="0.35">
      <c r="F510" s="19" t="str">
        <f>IFERROR(VLOOKUP(D510,'Tabelas auxiliares'!$A$3:$B$63,2,FALSE),"")</f>
        <v/>
      </c>
      <c r="G510" s="19" t="str">
        <f>IFERROR(VLOOKUP($B510,'Tabelas auxiliares'!$A$67:$C$104,2,FALSE),"")</f>
        <v/>
      </c>
      <c r="H510" s="19" t="str">
        <f>IFERROR(VLOOKUP($B510,'Tabelas auxiliares'!$A$67:$C$104,3,FALSE),"")</f>
        <v/>
      </c>
      <c r="Y510" s="19" t="str">
        <f t="shared" si="7"/>
        <v/>
      </c>
      <c r="Z510" s="19" t="str">
        <f>IF(T510="","",IF(AND(T510&lt;&gt;'Tabelas auxiliares'!$B$241,T510&lt;&gt;'Tabelas auxiliares'!$B$242),"FOLHA DE PESSOAL",IF(Y510='Tabelas auxiliares'!$A$242,"CUSTEIO",IF(Y510='Tabelas auxiliares'!$A$241,"INVESTIMENTO","ERRO - VERIFICAR"))))</f>
        <v/>
      </c>
      <c r="AA510" s="37"/>
      <c r="AB510" s="37"/>
      <c r="AC510" s="37"/>
      <c r="AD510" s="37"/>
      <c r="AE510" s="37"/>
      <c r="AF510" s="37"/>
      <c r="AG510" s="37"/>
    </row>
    <row r="511" spans="6:33" x14ac:dyDescent="0.35">
      <c r="F511" s="19" t="str">
        <f>IFERROR(VLOOKUP(D511,'Tabelas auxiliares'!$A$3:$B$63,2,FALSE),"")</f>
        <v/>
      </c>
      <c r="G511" s="19" t="str">
        <f>IFERROR(VLOOKUP($B511,'Tabelas auxiliares'!$A$67:$C$104,2,FALSE),"")</f>
        <v/>
      </c>
      <c r="H511" s="19" t="str">
        <f>IFERROR(VLOOKUP($B511,'Tabelas auxiliares'!$A$67:$C$104,3,FALSE),"")</f>
        <v/>
      </c>
      <c r="Y511" s="19" t="str">
        <f t="shared" si="7"/>
        <v/>
      </c>
      <c r="Z511" s="19" t="str">
        <f>IF(T511="","",IF(AND(T511&lt;&gt;'Tabelas auxiliares'!$B$241,T511&lt;&gt;'Tabelas auxiliares'!$B$242),"FOLHA DE PESSOAL",IF(Y511='Tabelas auxiliares'!$A$242,"CUSTEIO",IF(Y511='Tabelas auxiliares'!$A$241,"INVESTIMENTO","ERRO - VERIFICAR"))))</f>
        <v/>
      </c>
      <c r="AA511" s="37"/>
      <c r="AB511" s="37"/>
      <c r="AC511" s="37"/>
      <c r="AD511" s="37"/>
      <c r="AE511" s="37"/>
      <c r="AF511" s="37"/>
      <c r="AG511" s="37"/>
    </row>
    <row r="512" spans="6:33" x14ac:dyDescent="0.35">
      <c r="F512" s="19" t="str">
        <f>IFERROR(VLOOKUP(D512,'Tabelas auxiliares'!$A$3:$B$63,2,FALSE),"")</f>
        <v/>
      </c>
      <c r="G512" s="19" t="str">
        <f>IFERROR(VLOOKUP($B512,'Tabelas auxiliares'!$A$67:$C$104,2,FALSE),"")</f>
        <v/>
      </c>
      <c r="H512" s="19" t="str">
        <f>IFERROR(VLOOKUP($B512,'Tabelas auxiliares'!$A$67:$C$104,3,FALSE),"")</f>
        <v/>
      </c>
      <c r="Y512" s="19" t="str">
        <f t="shared" si="7"/>
        <v/>
      </c>
      <c r="Z512" s="19" t="str">
        <f>IF(T512="","",IF(AND(T512&lt;&gt;'Tabelas auxiliares'!$B$241,T512&lt;&gt;'Tabelas auxiliares'!$B$242),"FOLHA DE PESSOAL",IF(Y512='Tabelas auxiliares'!$A$242,"CUSTEIO",IF(Y512='Tabelas auxiliares'!$A$241,"INVESTIMENTO","ERRO - VERIFICAR"))))</f>
        <v/>
      </c>
      <c r="AA512" s="37"/>
      <c r="AB512" s="37"/>
      <c r="AC512" s="37"/>
      <c r="AD512" s="37"/>
      <c r="AE512" s="37"/>
      <c r="AF512" s="37"/>
      <c r="AG512" s="37"/>
    </row>
    <row r="513" spans="6:33" x14ac:dyDescent="0.35">
      <c r="F513" s="19" t="str">
        <f>IFERROR(VLOOKUP(D513,'Tabelas auxiliares'!$A$3:$B$63,2,FALSE),"")</f>
        <v/>
      </c>
      <c r="G513" s="19" t="str">
        <f>IFERROR(VLOOKUP($B513,'Tabelas auxiliares'!$A$67:$C$104,2,FALSE),"")</f>
        <v/>
      </c>
      <c r="H513" s="19" t="str">
        <f>IFERROR(VLOOKUP($B513,'Tabelas auxiliares'!$A$67:$C$104,3,FALSE),"")</f>
        <v/>
      </c>
      <c r="Y513" s="19" t="str">
        <f t="shared" si="7"/>
        <v/>
      </c>
      <c r="Z513" s="19" t="str">
        <f>IF(T513="","",IF(AND(T513&lt;&gt;'Tabelas auxiliares'!$B$241,T513&lt;&gt;'Tabelas auxiliares'!$B$242),"FOLHA DE PESSOAL",IF(Y513='Tabelas auxiliares'!$A$242,"CUSTEIO",IF(Y513='Tabelas auxiliares'!$A$241,"INVESTIMENTO","ERRO - VERIFICAR"))))</f>
        <v/>
      </c>
      <c r="AA513" s="37"/>
      <c r="AB513" s="37"/>
      <c r="AC513" s="37"/>
      <c r="AD513" s="37"/>
      <c r="AE513" s="37"/>
      <c r="AF513" s="37"/>
      <c r="AG513" s="37"/>
    </row>
    <row r="514" spans="6:33" x14ac:dyDescent="0.35">
      <c r="F514" s="19" t="str">
        <f>IFERROR(VLOOKUP(D514,'Tabelas auxiliares'!$A$3:$B$63,2,FALSE),"")</f>
        <v/>
      </c>
      <c r="G514" s="19" t="str">
        <f>IFERROR(VLOOKUP($B514,'Tabelas auxiliares'!$A$67:$C$104,2,FALSE),"")</f>
        <v/>
      </c>
      <c r="H514" s="19" t="str">
        <f>IFERROR(VLOOKUP($B514,'Tabelas auxiliares'!$A$67:$C$104,3,FALSE),"")</f>
        <v/>
      </c>
      <c r="Y514" s="19" t="str">
        <f t="shared" si="7"/>
        <v/>
      </c>
      <c r="Z514" s="19" t="str">
        <f>IF(T514="","",IF(AND(T514&lt;&gt;'Tabelas auxiliares'!$B$241,T514&lt;&gt;'Tabelas auxiliares'!$B$242),"FOLHA DE PESSOAL",IF(Y514='Tabelas auxiliares'!$A$242,"CUSTEIO",IF(Y514='Tabelas auxiliares'!$A$241,"INVESTIMENTO","ERRO - VERIFICAR"))))</f>
        <v/>
      </c>
      <c r="AA514" s="37"/>
      <c r="AB514" s="37"/>
      <c r="AC514" s="37"/>
      <c r="AD514" s="37"/>
      <c r="AE514" s="37"/>
      <c r="AF514" s="37"/>
      <c r="AG514" s="37"/>
    </row>
    <row r="515" spans="6:33" x14ac:dyDescent="0.35">
      <c r="F515" s="19" t="str">
        <f>IFERROR(VLOOKUP(D515,'Tabelas auxiliares'!$A$3:$B$63,2,FALSE),"")</f>
        <v/>
      </c>
      <c r="G515" s="19" t="str">
        <f>IFERROR(VLOOKUP($B515,'Tabelas auxiliares'!$A$67:$C$104,2,FALSE),"")</f>
        <v/>
      </c>
      <c r="H515" s="19" t="str">
        <f>IFERROR(VLOOKUP($B515,'Tabelas auxiliares'!$A$67:$C$104,3,FALSE),"")</f>
        <v/>
      </c>
      <c r="Y515" s="19" t="str">
        <f t="shared" si="7"/>
        <v/>
      </c>
      <c r="Z515" s="19" t="str">
        <f>IF(T515="","",IF(AND(T515&lt;&gt;'Tabelas auxiliares'!$B$241,T515&lt;&gt;'Tabelas auxiliares'!$B$242),"FOLHA DE PESSOAL",IF(Y515='Tabelas auxiliares'!$A$242,"CUSTEIO",IF(Y515='Tabelas auxiliares'!$A$241,"INVESTIMENTO","ERRO - VERIFICAR"))))</f>
        <v/>
      </c>
      <c r="AA515" s="37"/>
      <c r="AB515" s="37"/>
      <c r="AC515" s="37"/>
      <c r="AD515" s="37"/>
      <c r="AE515" s="37"/>
      <c r="AF515" s="37"/>
      <c r="AG515" s="37"/>
    </row>
    <row r="516" spans="6:33" x14ac:dyDescent="0.35">
      <c r="F516" s="19" t="str">
        <f>IFERROR(VLOOKUP(D516,'Tabelas auxiliares'!$A$3:$B$63,2,FALSE),"")</f>
        <v/>
      </c>
      <c r="G516" s="19" t="str">
        <f>IFERROR(VLOOKUP($B516,'Tabelas auxiliares'!$A$67:$C$104,2,FALSE),"")</f>
        <v/>
      </c>
      <c r="H516" s="19" t="str">
        <f>IFERROR(VLOOKUP($B516,'Tabelas auxiliares'!$A$67:$C$104,3,FALSE),"")</f>
        <v/>
      </c>
      <c r="Y516" s="19" t="str">
        <f t="shared" ref="Y516:Y579" si="8">LEFT(V516,1)</f>
        <v/>
      </c>
      <c r="Z516" s="19" t="str">
        <f>IF(T516="","",IF(AND(T516&lt;&gt;'Tabelas auxiliares'!$B$241,T516&lt;&gt;'Tabelas auxiliares'!$B$242),"FOLHA DE PESSOAL",IF(Y516='Tabelas auxiliares'!$A$242,"CUSTEIO",IF(Y516='Tabelas auxiliares'!$A$241,"INVESTIMENTO","ERRO - VERIFICAR"))))</f>
        <v/>
      </c>
      <c r="AA516" s="37"/>
      <c r="AB516" s="37"/>
      <c r="AC516" s="37"/>
      <c r="AD516" s="37"/>
      <c r="AE516" s="37"/>
      <c r="AF516" s="37"/>
      <c r="AG516" s="37"/>
    </row>
    <row r="517" spans="6:33" x14ac:dyDescent="0.35">
      <c r="F517" s="19" t="str">
        <f>IFERROR(VLOOKUP(D517,'Tabelas auxiliares'!$A$3:$B$63,2,FALSE),"")</f>
        <v/>
      </c>
      <c r="G517" s="19" t="str">
        <f>IFERROR(VLOOKUP($B517,'Tabelas auxiliares'!$A$67:$C$104,2,FALSE),"")</f>
        <v/>
      </c>
      <c r="H517" s="19" t="str">
        <f>IFERROR(VLOOKUP($B517,'Tabelas auxiliares'!$A$67:$C$104,3,FALSE),"")</f>
        <v/>
      </c>
      <c r="Y517" s="19" t="str">
        <f t="shared" si="8"/>
        <v/>
      </c>
      <c r="Z517" s="19" t="str">
        <f>IF(T517="","",IF(AND(T517&lt;&gt;'Tabelas auxiliares'!$B$241,T517&lt;&gt;'Tabelas auxiliares'!$B$242),"FOLHA DE PESSOAL",IF(Y517='Tabelas auxiliares'!$A$242,"CUSTEIO",IF(Y517='Tabelas auxiliares'!$A$241,"INVESTIMENTO","ERRO - VERIFICAR"))))</f>
        <v/>
      </c>
      <c r="AA517" s="37"/>
      <c r="AB517" s="37"/>
      <c r="AC517" s="37"/>
      <c r="AD517" s="37"/>
      <c r="AE517" s="37"/>
      <c r="AF517" s="37"/>
      <c r="AG517" s="37"/>
    </row>
    <row r="518" spans="6:33" x14ac:dyDescent="0.35">
      <c r="F518" s="19" t="str">
        <f>IFERROR(VLOOKUP(D518,'Tabelas auxiliares'!$A$3:$B$63,2,FALSE),"")</f>
        <v/>
      </c>
      <c r="G518" s="19" t="str">
        <f>IFERROR(VLOOKUP($B518,'Tabelas auxiliares'!$A$67:$C$104,2,FALSE),"")</f>
        <v/>
      </c>
      <c r="H518" s="19" t="str">
        <f>IFERROR(VLOOKUP($B518,'Tabelas auxiliares'!$A$67:$C$104,3,FALSE),"")</f>
        <v/>
      </c>
      <c r="Y518" s="19" t="str">
        <f t="shared" si="8"/>
        <v/>
      </c>
      <c r="Z518" s="19" t="str">
        <f>IF(T518="","",IF(AND(T518&lt;&gt;'Tabelas auxiliares'!$B$241,T518&lt;&gt;'Tabelas auxiliares'!$B$242),"FOLHA DE PESSOAL",IF(Y518='Tabelas auxiliares'!$A$242,"CUSTEIO",IF(Y518='Tabelas auxiliares'!$A$241,"INVESTIMENTO","ERRO - VERIFICAR"))))</f>
        <v/>
      </c>
      <c r="AA518" s="37"/>
      <c r="AB518" s="37"/>
      <c r="AC518" s="37"/>
      <c r="AD518" s="37"/>
      <c r="AE518" s="37"/>
      <c r="AF518" s="37"/>
      <c r="AG518" s="37"/>
    </row>
    <row r="519" spans="6:33" x14ac:dyDescent="0.35">
      <c r="F519" s="19" t="str">
        <f>IFERROR(VLOOKUP(D519,'Tabelas auxiliares'!$A$3:$B$63,2,FALSE),"")</f>
        <v/>
      </c>
      <c r="G519" s="19" t="str">
        <f>IFERROR(VLOOKUP($B519,'Tabelas auxiliares'!$A$67:$C$104,2,FALSE),"")</f>
        <v/>
      </c>
      <c r="H519" s="19" t="str">
        <f>IFERROR(VLOOKUP($B519,'Tabelas auxiliares'!$A$67:$C$104,3,FALSE),"")</f>
        <v/>
      </c>
      <c r="Y519" s="19" t="str">
        <f t="shared" si="8"/>
        <v/>
      </c>
      <c r="Z519" s="19" t="str">
        <f>IF(T519="","",IF(AND(T519&lt;&gt;'Tabelas auxiliares'!$B$241,T519&lt;&gt;'Tabelas auxiliares'!$B$242),"FOLHA DE PESSOAL",IF(Y519='Tabelas auxiliares'!$A$242,"CUSTEIO",IF(Y519='Tabelas auxiliares'!$A$241,"INVESTIMENTO","ERRO - VERIFICAR"))))</f>
        <v/>
      </c>
      <c r="AA519" s="37"/>
      <c r="AB519" s="37"/>
      <c r="AC519" s="37"/>
      <c r="AD519" s="37"/>
      <c r="AE519" s="37"/>
      <c r="AF519" s="37"/>
      <c r="AG519" s="37"/>
    </row>
    <row r="520" spans="6:33" x14ac:dyDescent="0.35">
      <c r="F520" s="19" t="str">
        <f>IFERROR(VLOOKUP(D520,'Tabelas auxiliares'!$A$3:$B$63,2,FALSE),"")</f>
        <v/>
      </c>
      <c r="G520" s="19" t="str">
        <f>IFERROR(VLOOKUP($B520,'Tabelas auxiliares'!$A$67:$C$104,2,FALSE),"")</f>
        <v/>
      </c>
      <c r="H520" s="19" t="str">
        <f>IFERROR(VLOOKUP($B520,'Tabelas auxiliares'!$A$67:$C$104,3,FALSE),"")</f>
        <v/>
      </c>
      <c r="Y520" s="19" t="str">
        <f t="shared" si="8"/>
        <v/>
      </c>
      <c r="Z520" s="19" t="str">
        <f>IF(T520="","",IF(AND(T520&lt;&gt;'Tabelas auxiliares'!$B$241,T520&lt;&gt;'Tabelas auxiliares'!$B$242),"FOLHA DE PESSOAL",IF(Y520='Tabelas auxiliares'!$A$242,"CUSTEIO",IF(Y520='Tabelas auxiliares'!$A$241,"INVESTIMENTO","ERRO - VERIFICAR"))))</f>
        <v/>
      </c>
      <c r="AA520" s="37"/>
      <c r="AB520" s="37"/>
      <c r="AC520" s="37"/>
      <c r="AD520" s="37"/>
      <c r="AE520" s="37"/>
      <c r="AF520" s="37"/>
      <c r="AG520" s="37"/>
    </row>
    <row r="521" spans="6:33" x14ac:dyDescent="0.35">
      <c r="F521" s="19" t="str">
        <f>IFERROR(VLOOKUP(D521,'Tabelas auxiliares'!$A$3:$B$63,2,FALSE),"")</f>
        <v/>
      </c>
      <c r="G521" s="19" t="str">
        <f>IFERROR(VLOOKUP($B521,'Tabelas auxiliares'!$A$67:$C$104,2,FALSE),"")</f>
        <v/>
      </c>
      <c r="H521" s="19" t="str">
        <f>IFERROR(VLOOKUP($B521,'Tabelas auxiliares'!$A$67:$C$104,3,FALSE),"")</f>
        <v/>
      </c>
      <c r="Y521" s="19" t="str">
        <f t="shared" si="8"/>
        <v/>
      </c>
      <c r="Z521" s="19" t="str">
        <f>IF(T521="","",IF(AND(T521&lt;&gt;'Tabelas auxiliares'!$B$241,T521&lt;&gt;'Tabelas auxiliares'!$B$242),"FOLHA DE PESSOAL",IF(Y521='Tabelas auxiliares'!$A$242,"CUSTEIO",IF(Y521='Tabelas auxiliares'!$A$241,"INVESTIMENTO","ERRO - VERIFICAR"))))</f>
        <v/>
      </c>
      <c r="AA521" s="127"/>
      <c r="AB521" s="127"/>
      <c r="AC521" s="37"/>
      <c r="AD521" s="37"/>
      <c r="AE521" s="37"/>
      <c r="AF521" s="37"/>
      <c r="AG521" s="37"/>
    </row>
    <row r="522" spans="6:33" x14ac:dyDescent="0.35">
      <c r="F522" s="19" t="str">
        <f>IFERROR(VLOOKUP(D522,'Tabelas auxiliares'!$A$3:$B$63,2,FALSE),"")</f>
        <v/>
      </c>
      <c r="G522" s="19" t="str">
        <f>IFERROR(VLOOKUP($B522,'Tabelas auxiliares'!$A$67:$C$104,2,FALSE),"")</f>
        <v/>
      </c>
      <c r="H522" s="19" t="str">
        <f>IFERROR(VLOOKUP($B522,'Tabelas auxiliares'!$A$67:$C$104,3,FALSE),"")</f>
        <v/>
      </c>
      <c r="Y522" s="19" t="str">
        <f t="shared" si="8"/>
        <v/>
      </c>
      <c r="Z522" s="19" t="str">
        <f>IF(T522="","",IF(AND(T522&lt;&gt;'Tabelas auxiliares'!$B$241,T522&lt;&gt;'Tabelas auxiliares'!$B$242),"FOLHA DE PESSOAL",IF(Y522='Tabelas auxiliares'!$A$242,"CUSTEIO",IF(Y522='Tabelas auxiliares'!$A$241,"INVESTIMENTO","ERRO - VERIFICAR"))))</f>
        <v/>
      </c>
      <c r="AA522" s="127"/>
      <c r="AB522" s="127"/>
      <c r="AC522" s="37"/>
      <c r="AD522" s="37"/>
      <c r="AE522" s="37"/>
      <c r="AF522" s="37"/>
      <c r="AG522" s="37"/>
    </row>
    <row r="523" spans="6:33" x14ac:dyDescent="0.35">
      <c r="F523" s="19" t="str">
        <f>IFERROR(VLOOKUP(D523,'Tabelas auxiliares'!$A$3:$B$63,2,FALSE),"")</f>
        <v/>
      </c>
      <c r="G523" s="19" t="str">
        <f>IFERROR(VLOOKUP($B523,'Tabelas auxiliares'!$A$67:$C$104,2,FALSE),"")</f>
        <v/>
      </c>
      <c r="H523" s="19" t="str">
        <f>IFERROR(VLOOKUP($B523,'Tabelas auxiliares'!$A$67:$C$104,3,FALSE),"")</f>
        <v/>
      </c>
      <c r="Y523" s="19" t="str">
        <f t="shared" si="8"/>
        <v/>
      </c>
      <c r="Z523" s="19" t="str">
        <f>IF(T523="","",IF(AND(T523&lt;&gt;'Tabelas auxiliares'!$B$241,T523&lt;&gt;'Tabelas auxiliares'!$B$242),"FOLHA DE PESSOAL",IF(Y523='Tabelas auxiliares'!$A$242,"CUSTEIO",IF(Y523='Tabelas auxiliares'!$A$241,"INVESTIMENTO","ERRO - VERIFICAR"))))</f>
        <v/>
      </c>
      <c r="AA523" s="127"/>
      <c r="AB523" s="127"/>
      <c r="AC523" s="37"/>
      <c r="AD523" s="37"/>
      <c r="AE523" s="37"/>
      <c r="AF523" s="37"/>
      <c r="AG523" s="37"/>
    </row>
    <row r="524" spans="6:33" x14ac:dyDescent="0.35">
      <c r="F524" s="19" t="str">
        <f>IFERROR(VLOOKUP(D524,'Tabelas auxiliares'!$A$3:$B$63,2,FALSE),"")</f>
        <v/>
      </c>
      <c r="G524" s="19" t="str">
        <f>IFERROR(VLOOKUP($B524,'Tabelas auxiliares'!$A$67:$C$104,2,FALSE),"")</f>
        <v/>
      </c>
      <c r="H524" s="19" t="str">
        <f>IFERROR(VLOOKUP($B524,'Tabelas auxiliares'!$A$67:$C$104,3,FALSE),"")</f>
        <v/>
      </c>
      <c r="Y524" s="19" t="str">
        <f t="shared" si="8"/>
        <v/>
      </c>
      <c r="Z524" s="19" t="str">
        <f>IF(T524="","",IF(AND(T524&lt;&gt;'Tabelas auxiliares'!$B$241,T524&lt;&gt;'Tabelas auxiliares'!$B$242),"FOLHA DE PESSOAL",IF(Y524='Tabelas auxiliares'!$A$242,"CUSTEIO",IF(Y524='Tabelas auxiliares'!$A$241,"INVESTIMENTO","ERRO - VERIFICAR"))))</f>
        <v/>
      </c>
      <c r="AA524" s="127"/>
      <c r="AB524" s="127"/>
      <c r="AC524" s="37"/>
      <c r="AD524" s="37"/>
      <c r="AE524" s="37"/>
      <c r="AF524" s="37"/>
      <c r="AG524" s="37"/>
    </row>
    <row r="525" spans="6:33" x14ac:dyDescent="0.35">
      <c r="F525" s="19" t="str">
        <f>IFERROR(VLOOKUP(D525,'Tabelas auxiliares'!$A$3:$B$63,2,FALSE),"")</f>
        <v/>
      </c>
      <c r="G525" s="19" t="str">
        <f>IFERROR(VLOOKUP($B525,'Tabelas auxiliares'!$A$67:$C$104,2,FALSE),"")</f>
        <v/>
      </c>
      <c r="H525" s="19" t="str">
        <f>IFERROR(VLOOKUP($B525,'Tabelas auxiliares'!$A$67:$C$104,3,FALSE),"")</f>
        <v/>
      </c>
      <c r="Y525" s="19" t="str">
        <f t="shared" si="8"/>
        <v/>
      </c>
      <c r="Z525" s="19" t="str">
        <f>IF(T525="","",IF(AND(T525&lt;&gt;'Tabelas auxiliares'!$B$241,T525&lt;&gt;'Tabelas auxiliares'!$B$242),"FOLHA DE PESSOAL",IF(Y525='Tabelas auxiliares'!$A$242,"CUSTEIO",IF(Y525='Tabelas auxiliares'!$A$241,"INVESTIMENTO","ERRO - VERIFICAR"))))</f>
        <v/>
      </c>
      <c r="AA525" s="127"/>
      <c r="AB525" s="127"/>
      <c r="AC525" s="37"/>
      <c r="AD525" s="37"/>
      <c r="AE525" s="37"/>
      <c r="AF525" s="37"/>
      <c r="AG525" s="37"/>
    </row>
    <row r="526" spans="6:33" x14ac:dyDescent="0.35">
      <c r="F526" s="19" t="str">
        <f>IFERROR(VLOOKUP(D526,'Tabelas auxiliares'!$A$3:$B$63,2,FALSE),"")</f>
        <v/>
      </c>
      <c r="G526" s="19" t="str">
        <f>IFERROR(VLOOKUP($B526,'Tabelas auxiliares'!$A$67:$C$104,2,FALSE),"")</f>
        <v/>
      </c>
      <c r="H526" s="19" t="str">
        <f>IFERROR(VLOOKUP($B526,'Tabelas auxiliares'!$A$67:$C$104,3,FALSE),"")</f>
        <v/>
      </c>
      <c r="Y526" s="19" t="str">
        <f t="shared" si="8"/>
        <v/>
      </c>
      <c r="Z526" s="19" t="str">
        <f>IF(T526="","",IF(AND(T526&lt;&gt;'Tabelas auxiliares'!$B$241,T526&lt;&gt;'Tabelas auxiliares'!$B$242),"FOLHA DE PESSOAL",IF(Y526='Tabelas auxiliares'!$A$242,"CUSTEIO",IF(Y526='Tabelas auxiliares'!$A$241,"INVESTIMENTO","ERRO - VERIFICAR"))))</f>
        <v/>
      </c>
      <c r="AA526" s="127"/>
      <c r="AB526" s="127"/>
      <c r="AC526" s="37"/>
      <c r="AD526" s="37"/>
      <c r="AE526" s="37"/>
      <c r="AF526" s="37"/>
      <c r="AG526" s="37"/>
    </row>
    <row r="527" spans="6:33" x14ac:dyDescent="0.35">
      <c r="F527" s="19" t="str">
        <f>IFERROR(VLOOKUP(D527,'Tabelas auxiliares'!$A$3:$B$63,2,FALSE),"")</f>
        <v/>
      </c>
      <c r="G527" s="19" t="str">
        <f>IFERROR(VLOOKUP($B527,'Tabelas auxiliares'!$A$67:$C$104,2,FALSE),"")</f>
        <v/>
      </c>
      <c r="H527" s="19" t="str">
        <f>IFERROR(VLOOKUP($B527,'Tabelas auxiliares'!$A$67:$C$104,3,FALSE),"")</f>
        <v/>
      </c>
      <c r="Y527" s="19" t="str">
        <f t="shared" si="8"/>
        <v/>
      </c>
      <c r="Z527" s="19" t="str">
        <f>IF(T527="","",IF(AND(T527&lt;&gt;'Tabelas auxiliares'!$B$241,T527&lt;&gt;'Tabelas auxiliares'!$B$242),"FOLHA DE PESSOAL",IF(Y527='Tabelas auxiliares'!$A$242,"CUSTEIO",IF(Y527='Tabelas auxiliares'!$A$241,"INVESTIMENTO","ERRO - VERIFICAR"))))</f>
        <v/>
      </c>
      <c r="AA527" s="127"/>
      <c r="AB527" s="127"/>
      <c r="AC527" s="37"/>
      <c r="AD527" s="37"/>
      <c r="AE527" s="37"/>
      <c r="AF527" s="37"/>
      <c r="AG527" s="37"/>
    </row>
    <row r="528" spans="6:33" x14ac:dyDescent="0.35">
      <c r="F528" s="19" t="str">
        <f>IFERROR(VLOOKUP(D528,'Tabelas auxiliares'!$A$3:$B$63,2,FALSE),"")</f>
        <v/>
      </c>
      <c r="G528" s="19" t="str">
        <f>IFERROR(VLOOKUP($B528,'Tabelas auxiliares'!$A$67:$C$104,2,FALSE),"")</f>
        <v/>
      </c>
      <c r="H528" s="19" t="str">
        <f>IFERROR(VLOOKUP($B528,'Tabelas auxiliares'!$A$67:$C$104,3,FALSE),"")</f>
        <v/>
      </c>
      <c r="Y528" s="19" t="str">
        <f t="shared" si="8"/>
        <v/>
      </c>
      <c r="Z528" s="19" t="str">
        <f>IF(T528="","",IF(AND(T528&lt;&gt;'Tabelas auxiliares'!$B$241,T528&lt;&gt;'Tabelas auxiliares'!$B$242),"FOLHA DE PESSOAL",IF(Y528='Tabelas auxiliares'!$A$242,"CUSTEIO",IF(Y528='Tabelas auxiliares'!$A$241,"INVESTIMENTO","ERRO - VERIFICAR"))))</f>
        <v/>
      </c>
      <c r="AA528" s="127"/>
      <c r="AB528" s="127"/>
      <c r="AC528" s="37"/>
      <c r="AD528" s="37"/>
      <c r="AE528" s="37"/>
      <c r="AF528" s="37"/>
      <c r="AG528" s="37"/>
    </row>
    <row r="529" spans="6:33" x14ac:dyDescent="0.35">
      <c r="F529" s="19" t="str">
        <f>IFERROR(VLOOKUP(D529,'Tabelas auxiliares'!$A$3:$B$63,2,FALSE),"")</f>
        <v/>
      </c>
      <c r="G529" s="19" t="str">
        <f>IFERROR(VLOOKUP($B529,'Tabelas auxiliares'!$A$67:$C$104,2,FALSE),"")</f>
        <v/>
      </c>
      <c r="H529" s="19" t="str">
        <f>IFERROR(VLOOKUP($B529,'Tabelas auxiliares'!$A$67:$C$104,3,FALSE),"")</f>
        <v/>
      </c>
      <c r="Y529" s="19" t="str">
        <f t="shared" si="8"/>
        <v/>
      </c>
      <c r="Z529" s="19" t="str">
        <f>IF(T529="","",IF(AND(T529&lt;&gt;'Tabelas auxiliares'!$B$241,T529&lt;&gt;'Tabelas auxiliares'!$B$242),"FOLHA DE PESSOAL",IF(Y529='Tabelas auxiliares'!$A$242,"CUSTEIO",IF(Y529='Tabelas auxiliares'!$A$241,"INVESTIMENTO","ERRO - VERIFICAR"))))</f>
        <v/>
      </c>
      <c r="AA529" s="127"/>
      <c r="AB529" s="127"/>
      <c r="AC529" s="37"/>
      <c r="AD529" s="37"/>
      <c r="AE529" s="37"/>
      <c r="AF529" s="37"/>
      <c r="AG529" s="37"/>
    </row>
    <row r="530" spans="6:33" x14ac:dyDescent="0.35">
      <c r="F530" s="19" t="str">
        <f>IFERROR(VLOOKUP(D530,'Tabelas auxiliares'!$A$3:$B$63,2,FALSE),"")</f>
        <v/>
      </c>
      <c r="G530" s="19" t="str">
        <f>IFERROR(VLOOKUP($B530,'Tabelas auxiliares'!$A$67:$C$104,2,FALSE),"")</f>
        <v/>
      </c>
      <c r="H530" s="19" t="str">
        <f>IFERROR(VLOOKUP($B530,'Tabelas auxiliares'!$A$67:$C$104,3,FALSE),"")</f>
        <v/>
      </c>
      <c r="Y530" s="19" t="str">
        <f t="shared" si="8"/>
        <v/>
      </c>
      <c r="Z530" s="19" t="str">
        <f>IF(T530="","",IF(AND(T530&lt;&gt;'Tabelas auxiliares'!$B$241,T530&lt;&gt;'Tabelas auxiliares'!$B$242),"FOLHA DE PESSOAL",IF(Y530='Tabelas auxiliares'!$A$242,"CUSTEIO",IF(Y530='Tabelas auxiliares'!$A$241,"INVESTIMENTO","ERRO - VERIFICAR"))))</f>
        <v/>
      </c>
      <c r="AA530" s="127"/>
      <c r="AB530" s="127"/>
      <c r="AC530" s="37"/>
      <c r="AD530" s="37"/>
      <c r="AE530" s="37"/>
      <c r="AF530" s="37"/>
      <c r="AG530" s="37"/>
    </row>
    <row r="531" spans="6:33" x14ac:dyDescent="0.35">
      <c r="F531" s="19" t="str">
        <f>IFERROR(VLOOKUP(D531,'Tabelas auxiliares'!$A$3:$B$63,2,FALSE),"")</f>
        <v/>
      </c>
      <c r="G531" s="19" t="str">
        <f>IFERROR(VLOOKUP($B531,'Tabelas auxiliares'!$A$67:$C$104,2,FALSE),"")</f>
        <v/>
      </c>
      <c r="H531" s="19" t="str">
        <f>IFERROR(VLOOKUP($B531,'Tabelas auxiliares'!$A$67:$C$104,3,FALSE),"")</f>
        <v/>
      </c>
      <c r="Y531" s="19" t="str">
        <f t="shared" si="8"/>
        <v/>
      </c>
      <c r="Z531" s="19" t="str">
        <f>IF(T531="","",IF(AND(T531&lt;&gt;'Tabelas auxiliares'!$B$241,T531&lt;&gt;'Tabelas auxiliares'!$B$242),"FOLHA DE PESSOAL",IF(Y531='Tabelas auxiliares'!$A$242,"CUSTEIO",IF(Y531='Tabelas auxiliares'!$A$241,"INVESTIMENTO","ERRO - VERIFICAR"))))</f>
        <v/>
      </c>
      <c r="AA531" s="127"/>
      <c r="AB531" s="127"/>
      <c r="AC531" s="37"/>
      <c r="AD531" s="37"/>
      <c r="AE531" s="37"/>
      <c r="AF531" s="37"/>
      <c r="AG531" s="37"/>
    </row>
    <row r="532" spans="6:33" x14ac:dyDescent="0.35">
      <c r="F532" s="19" t="str">
        <f>IFERROR(VLOOKUP(D532,'Tabelas auxiliares'!$A$3:$B$63,2,FALSE),"")</f>
        <v/>
      </c>
      <c r="G532" s="19" t="str">
        <f>IFERROR(VLOOKUP($B532,'Tabelas auxiliares'!$A$67:$C$104,2,FALSE),"")</f>
        <v/>
      </c>
      <c r="H532" s="19" t="str">
        <f>IFERROR(VLOOKUP($B532,'Tabelas auxiliares'!$A$67:$C$104,3,FALSE),"")</f>
        <v/>
      </c>
      <c r="Y532" s="19" t="str">
        <f t="shared" si="8"/>
        <v/>
      </c>
      <c r="Z532" s="19" t="str">
        <f>IF(T532="","",IF(AND(T532&lt;&gt;'Tabelas auxiliares'!$B$241,T532&lt;&gt;'Tabelas auxiliares'!$B$242),"FOLHA DE PESSOAL",IF(Y532='Tabelas auxiliares'!$A$242,"CUSTEIO",IF(Y532='Tabelas auxiliares'!$A$241,"INVESTIMENTO","ERRO - VERIFICAR"))))</f>
        <v/>
      </c>
      <c r="AA532" s="127"/>
      <c r="AB532" s="127"/>
      <c r="AC532" s="37"/>
      <c r="AD532" s="37"/>
      <c r="AE532" s="37"/>
      <c r="AF532" s="37"/>
      <c r="AG532" s="37"/>
    </row>
    <row r="533" spans="6:33" x14ac:dyDescent="0.35">
      <c r="F533" s="19" t="str">
        <f>IFERROR(VLOOKUP(D533,'Tabelas auxiliares'!$A$3:$B$63,2,FALSE),"")</f>
        <v/>
      </c>
      <c r="G533" s="19" t="str">
        <f>IFERROR(VLOOKUP($B533,'Tabelas auxiliares'!$A$67:$C$104,2,FALSE),"")</f>
        <v/>
      </c>
      <c r="H533" s="19" t="str">
        <f>IFERROR(VLOOKUP($B533,'Tabelas auxiliares'!$A$67:$C$104,3,FALSE),"")</f>
        <v/>
      </c>
      <c r="Y533" s="19" t="str">
        <f t="shared" si="8"/>
        <v/>
      </c>
      <c r="Z533" s="19" t="str">
        <f>IF(T533="","",IF(AND(T533&lt;&gt;'Tabelas auxiliares'!$B$241,T533&lt;&gt;'Tabelas auxiliares'!$B$242),"FOLHA DE PESSOAL",IF(Y533='Tabelas auxiliares'!$A$242,"CUSTEIO",IF(Y533='Tabelas auxiliares'!$A$241,"INVESTIMENTO","ERRO - VERIFICAR"))))</f>
        <v/>
      </c>
      <c r="AA533" s="127"/>
      <c r="AB533" s="127"/>
      <c r="AC533" s="37"/>
      <c r="AD533" s="37"/>
      <c r="AE533" s="37"/>
      <c r="AF533" s="37"/>
      <c r="AG533" s="37"/>
    </row>
    <row r="534" spans="6:33" x14ac:dyDescent="0.35">
      <c r="F534" s="19" t="str">
        <f>IFERROR(VLOOKUP(D534,'Tabelas auxiliares'!$A$3:$B$63,2,FALSE),"")</f>
        <v/>
      </c>
      <c r="G534" s="19" t="str">
        <f>IFERROR(VLOOKUP($B534,'Tabelas auxiliares'!$A$67:$C$104,2,FALSE),"")</f>
        <v/>
      </c>
      <c r="H534" s="19" t="str">
        <f>IFERROR(VLOOKUP($B534,'Tabelas auxiliares'!$A$67:$C$104,3,FALSE),"")</f>
        <v/>
      </c>
      <c r="Y534" s="19" t="str">
        <f t="shared" si="8"/>
        <v/>
      </c>
      <c r="Z534" s="19" t="str">
        <f>IF(T534="","",IF(AND(T534&lt;&gt;'Tabelas auxiliares'!$B$241,T534&lt;&gt;'Tabelas auxiliares'!$B$242),"FOLHA DE PESSOAL",IF(Y534='Tabelas auxiliares'!$A$242,"CUSTEIO",IF(Y534='Tabelas auxiliares'!$A$241,"INVESTIMENTO","ERRO - VERIFICAR"))))</f>
        <v/>
      </c>
      <c r="AA534" s="127"/>
      <c r="AB534" s="127"/>
      <c r="AC534" s="37"/>
      <c r="AD534" s="37"/>
      <c r="AE534" s="37"/>
      <c r="AF534" s="37"/>
      <c r="AG534" s="37"/>
    </row>
    <row r="535" spans="6:33" x14ac:dyDescent="0.35">
      <c r="F535" s="19" t="str">
        <f>IFERROR(VLOOKUP(D535,'Tabelas auxiliares'!$A$3:$B$63,2,FALSE),"")</f>
        <v/>
      </c>
      <c r="G535" s="19" t="str">
        <f>IFERROR(VLOOKUP($B535,'Tabelas auxiliares'!$A$67:$C$104,2,FALSE),"")</f>
        <v/>
      </c>
      <c r="H535" s="19" t="str">
        <f>IFERROR(VLOOKUP($B535,'Tabelas auxiliares'!$A$67:$C$104,3,FALSE),"")</f>
        <v/>
      </c>
      <c r="Y535" s="19" t="str">
        <f t="shared" si="8"/>
        <v/>
      </c>
      <c r="Z535" s="19" t="str">
        <f>IF(T535="","",IF(AND(T535&lt;&gt;'Tabelas auxiliares'!$B$241,T535&lt;&gt;'Tabelas auxiliares'!$B$242),"FOLHA DE PESSOAL",IF(Y535='Tabelas auxiliares'!$A$242,"CUSTEIO",IF(Y535='Tabelas auxiliares'!$A$241,"INVESTIMENTO","ERRO - VERIFICAR"))))</f>
        <v/>
      </c>
      <c r="AA535" s="127"/>
      <c r="AB535" s="127"/>
      <c r="AC535" s="37"/>
      <c r="AD535" s="37"/>
      <c r="AE535" s="37"/>
      <c r="AF535" s="37"/>
      <c r="AG535" s="37"/>
    </row>
    <row r="536" spans="6:33" x14ac:dyDescent="0.35">
      <c r="F536" s="19" t="str">
        <f>IFERROR(VLOOKUP(D536,'Tabelas auxiliares'!$A$3:$B$63,2,FALSE),"")</f>
        <v/>
      </c>
      <c r="G536" s="19" t="str">
        <f>IFERROR(VLOOKUP($B536,'Tabelas auxiliares'!$A$67:$C$104,2,FALSE),"")</f>
        <v/>
      </c>
      <c r="H536" s="19" t="str">
        <f>IFERROR(VLOOKUP($B536,'Tabelas auxiliares'!$A$67:$C$104,3,FALSE),"")</f>
        <v/>
      </c>
      <c r="Y536" s="19" t="str">
        <f t="shared" si="8"/>
        <v/>
      </c>
      <c r="Z536" s="19" t="str">
        <f>IF(T536="","",IF(AND(T536&lt;&gt;'Tabelas auxiliares'!$B$241,T536&lt;&gt;'Tabelas auxiliares'!$B$242),"FOLHA DE PESSOAL",IF(Y536='Tabelas auxiliares'!$A$242,"CUSTEIO",IF(Y536='Tabelas auxiliares'!$A$241,"INVESTIMENTO","ERRO - VERIFICAR"))))</f>
        <v/>
      </c>
      <c r="AA536" s="127"/>
      <c r="AB536" s="127"/>
      <c r="AC536" s="37"/>
      <c r="AD536" s="37"/>
      <c r="AE536" s="37"/>
      <c r="AF536" s="37"/>
      <c r="AG536" s="37"/>
    </row>
    <row r="537" spans="6:33" x14ac:dyDescent="0.35">
      <c r="F537" s="19" t="str">
        <f>IFERROR(VLOOKUP(D537,'Tabelas auxiliares'!$A$3:$B$63,2,FALSE),"")</f>
        <v/>
      </c>
      <c r="G537" s="19" t="str">
        <f>IFERROR(VLOOKUP($B537,'Tabelas auxiliares'!$A$67:$C$104,2,FALSE),"")</f>
        <v/>
      </c>
      <c r="H537" s="19" t="str">
        <f>IFERROR(VLOOKUP($B537,'Tabelas auxiliares'!$A$67:$C$104,3,FALSE),"")</f>
        <v/>
      </c>
      <c r="Y537" s="19" t="str">
        <f t="shared" si="8"/>
        <v/>
      </c>
      <c r="Z537" s="19" t="str">
        <f>IF(T537="","",IF(AND(T537&lt;&gt;'Tabelas auxiliares'!$B$241,T537&lt;&gt;'Tabelas auxiliares'!$B$242),"FOLHA DE PESSOAL",IF(Y537='Tabelas auxiliares'!$A$242,"CUSTEIO",IF(Y537='Tabelas auxiliares'!$A$241,"INVESTIMENTO","ERRO - VERIFICAR"))))</f>
        <v/>
      </c>
      <c r="AA537" s="127"/>
      <c r="AB537" s="127"/>
      <c r="AC537" s="37"/>
      <c r="AD537" s="37"/>
      <c r="AE537" s="37"/>
      <c r="AF537" s="37"/>
      <c r="AG537" s="37"/>
    </row>
    <row r="538" spans="6:33" x14ac:dyDescent="0.35">
      <c r="F538" s="19" t="str">
        <f>IFERROR(VLOOKUP(D538,'Tabelas auxiliares'!$A$3:$B$63,2,FALSE),"")</f>
        <v/>
      </c>
      <c r="G538" s="19" t="str">
        <f>IFERROR(VLOOKUP($B538,'Tabelas auxiliares'!$A$67:$C$104,2,FALSE),"")</f>
        <v/>
      </c>
      <c r="H538" s="19" t="str">
        <f>IFERROR(VLOOKUP($B538,'Tabelas auxiliares'!$A$67:$C$104,3,FALSE),"")</f>
        <v/>
      </c>
      <c r="Y538" s="19" t="str">
        <f t="shared" si="8"/>
        <v/>
      </c>
      <c r="Z538" s="19" t="str">
        <f>IF(T538="","",IF(AND(T538&lt;&gt;'Tabelas auxiliares'!$B$241,T538&lt;&gt;'Tabelas auxiliares'!$B$242),"FOLHA DE PESSOAL",IF(Y538='Tabelas auxiliares'!$A$242,"CUSTEIO",IF(Y538='Tabelas auxiliares'!$A$241,"INVESTIMENTO","ERRO - VERIFICAR"))))</f>
        <v/>
      </c>
      <c r="AA538" s="127"/>
      <c r="AB538" s="127"/>
      <c r="AC538" s="37"/>
      <c r="AD538" s="37"/>
      <c r="AE538" s="37"/>
      <c r="AF538" s="37"/>
      <c r="AG538" s="37"/>
    </row>
    <row r="539" spans="6:33" x14ac:dyDescent="0.35">
      <c r="F539" s="19" t="str">
        <f>IFERROR(VLOOKUP(D539,'Tabelas auxiliares'!$A$3:$B$63,2,FALSE),"")</f>
        <v/>
      </c>
      <c r="G539" s="19" t="str">
        <f>IFERROR(VLOOKUP($B539,'Tabelas auxiliares'!$A$67:$C$104,2,FALSE),"")</f>
        <v/>
      </c>
      <c r="H539" s="19" t="str">
        <f>IFERROR(VLOOKUP($B539,'Tabelas auxiliares'!$A$67:$C$104,3,FALSE),"")</f>
        <v/>
      </c>
      <c r="Y539" s="19" t="str">
        <f t="shared" si="8"/>
        <v/>
      </c>
      <c r="Z539" s="19" t="str">
        <f>IF(T539="","",IF(AND(T539&lt;&gt;'Tabelas auxiliares'!$B$241,T539&lt;&gt;'Tabelas auxiliares'!$B$242),"FOLHA DE PESSOAL",IF(Y539='Tabelas auxiliares'!$A$242,"CUSTEIO",IF(Y539='Tabelas auxiliares'!$A$241,"INVESTIMENTO","ERRO - VERIFICAR"))))</f>
        <v/>
      </c>
      <c r="AA539" s="127"/>
      <c r="AB539" s="127"/>
      <c r="AC539" s="37"/>
      <c r="AD539" s="37"/>
      <c r="AE539" s="37"/>
      <c r="AF539" s="37"/>
      <c r="AG539" s="37"/>
    </row>
    <row r="540" spans="6:33" x14ac:dyDescent="0.35">
      <c r="F540" s="19" t="str">
        <f>IFERROR(VLOOKUP(D540,'Tabelas auxiliares'!$A$3:$B$63,2,FALSE),"")</f>
        <v/>
      </c>
      <c r="G540" s="19" t="str">
        <f>IFERROR(VLOOKUP($B540,'Tabelas auxiliares'!$A$67:$C$104,2,FALSE),"")</f>
        <v/>
      </c>
      <c r="H540" s="19" t="str">
        <f>IFERROR(VLOOKUP($B540,'Tabelas auxiliares'!$A$67:$C$104,3,FALSE),"")</f>
        <v/>
      </c>
      <c r="Y540" s="19" t="str">
        <f t="shared" si="8"/>
        <v/>
      </c>
      <c r="Z540" s="19" t="str">
        <f>IF(T540="","",IF(AND(T540&lt;&gt;'Tabelas auxiliares'!$B$241,T540&lt;&gt;'Tabelas auxiliares'!$B$242),"FOLHA DE PESSOAL",IF(Y540='Tabelas auxiliares'!$A$242,"CUSTEIO",IF(Y540='Tabelas auxiliares'!$A$241,"INVESTIMENTO","ERRO - VERIFICAR"))))</f>
        <v/>
      </c>
      <c r="AA540" s="127"/>
      <c r="AB540" s="127"/>
      <c r="AC540" s="37"/>
      <c r="AD540" s="37"/>
      <c r="AE540" s="37"/>
      <c r="AF540" s="37"/>
      <c r="AG540" s="37"/>
    </row>
    <row r="541" spans="6:33" x14ac:dyDescent="0.35">
      <c r="F541" s="19" t="str">
        <f>IFERROR(VLOOKUP(D541,'Tabelas auxiliares'!$A$3:$B$63,2,FALSE),"")</f>
        <v/>
      </c>
      <c r="G541" s="19" t="str">
        <f>IFERROR(VLOOKUP($B541,'Tabelas auxiliares'!$A$67:$C$104,2,FALSE),"")</f>
        <v/>
      </c>
      <c r="H541" s="19" t="str">
        <f>IFERROR(VLOOKUP($B541,'Tabelas auxiliares'!$A$67:$C$104,3,FALSE),"")</f>
        <v/>
      </c>
      <c r="Y541" s="19" t="str">
        <f t="shared" si="8"/>
        <v/>
      </c>
      <c r="Z541" s="19" t="str">
        <f>IF(T541="","",IF(AND(T541&lt;&gt;'Tabelas auxiliares'!$B$241,T541&lt;&gt;'Tabelas auxiliares'!$B$242),"FOLHA DE PESSOAL",IF(Y541='Tabelas auxiliares'!$A$242,"CUSTEIO",IF(Y541='Tabelas auxiliares'!$A$241,"INVESTIMENTO","ERRO - VERIFICAR"))))</f>
        <v/>
      </c>
      <c r="AA541" s="127"/>
      <c r="AB541" s="127"/>
      <c r="AC541" s="37"/>
      <c r="AD541" s="37"/>
      <c r="AE541" s="37"/>
      <c r="AF541" s="37"/>
      <c r="AG541" s="37"/>
    </row>
    <row r="542" spans="6:33" x14ac:dyDescent="0.35">
      <c r="F542" s="19" t="str">
        <f>IFERROR(VLOOKUP(D542,'Tabelas auxiliares'!$A$3:$B$63,2,FALSE),"")</f>
        <v/>
      </c>
      <c r="G542" s="19" t="str">
        <f>IFERROR(VLOOKUP($B542,'Tabelas auxiliares'!$A$67:$C$104,2,FALSE),"")</f>
        <v/>
      </c>
      <c r="H542" s="19" t="str">
        <f>IFERROR(VLOOKUP($B542,'Tabelas auxiliares'!$A$67:$C$104,3,FALSE),"")</f>
        <v/>
      </c>
      <c r="Y542" s="19" t="str">
        <f t="shared" si="8"/>
        <v/>
      </c>
      <c r="Z542" s="19" t="str">
        <f>IF(T542="","",IF(AND(T542&lt;&gt;'Tabelas auxiliares'!$B$241,T542&lt;&gt;'Tabelas auxiliares'!$B$242),"FOLHA DE PESSOAL",IF(Y542='Tabelas auxiliares'!$A$242,"CUSTEIO",IF(Y542='Tabelas auxiliares'!$A$241,"INVESTIMENTO","ERRO - VERIFICAR"))))</f>
        <v/>
      </c>
      <c r="AA542" s="127"/>
      <c r="AB542" s="127"/>
      <c r="AC542" s="37"/>
      <c r="AD542" s="37"/>
      <c r="AE542" s="37"/>
      <c r="AF542" s="37"/>
      <c r="AG542" s="37"/>
    </row>
    <row r="543" spans="6:33" x14ac:dyDescent="0.35">
      <c r="F543" s="19" t="str">
        <f>IFERROR(VLOOKUP(D543,'Tabelas auxiliares'!$A$3:$B$63,2,FALSE),"")</f>
        <v/>
      </c>
      <c r="G543" s="19" t="str">
        <f>IFERROR(VLOOKUP($B543,'Tabelas auxiliares'!$A$67:$C$104,2,FALSE),"")</f>
        <v/>
      </c>
      <c r="H543" s="19" t="str">
        <f>IFERROR(VLOOKUP($B543,'Tabelas auxiliares'!$A$67:$C$104,3,FALSE),"")</f>
        <v/>
      </c>
      <c r="Y543" s="19" t="str">
        <f t="shared" si="8"/>
        <v/>
      </c>
      <c r="Z543" s="19" t="str">
        <f>IF(T543="","",IF(AND(T543&lt;&gt;'Tabelas auxiliares'!$B$241,T543&lt;&gt;'Tabelas auxiliares'!$B$242),"FOLHA DE PESSOAL",IF(Y543='Tabelas auxiliares'!$A$242,"CUSTEIO",IF(Y543='Tabelas auxiliares'!$A$241,"INVESTIMENTO","ERRO - VERIFICAR"))))</f>
        <v/>
      </c>
      <c r="AA543" s="127"/>
      <c r="AB543" s="127"/>
      <c r="AC543" s="37"/>
      <c r="AD543" s="37"/>
      <c r="AE543" s="37"/>
      <c r="AF543" s="37"/>
      <c r="AG543" s="37"/>
    </row>
    <row r="544" spans="6:33" x14ac:dyDescent="0.35">
      <c r="F544" s="19" t="str">
        <f>IFERROR(VLOOKUP(D544,'Tabelas auxiliares'!$A$3:$B$63,2,FALSE),"")</f>
        <v/>
      </c>
      <c r="G544" s="19" t="str">
        <f>IFERROR(VLOOKUP($B544,'Tabelas auxiliares'!$A$67:$C$104,2,FALSE),"")</f>
        <v/>
      </c>
      <c r="H544" s="19" t="str">
        <f>IFERROR(VLOOKUP($B544,'Tabelas auxiliares'!$A$67:$C$104,3,FALSE),"")</f>
        <v/>
      </c>
      <c r="Y544" s="19" t="str">
        <f t="shared" si="8"/>
        <v/>
      </c>
      <c r="Z544" s="19" t="str">
        <f>IF(T544="","",IF(AND(T544&lt;&gt;'Tabelas auxiliares'!$B$241,T544&lt;&gt;'Tabelas auxiliares'!$B$242),"FOLHA DE PESSOAL",IF(Y544='Tabelas auxiliares'!$A$242,"CUSTEIO",IF(Y544='Tabelas auxiliares'!$A$241,"INVESTIMENTO","ERRO - VERIFICAR"))))</f>
        <v/>
      </c>
      <c r="AA544" s="127"/>
      <c r="AB544" s="127"/>
      <c r="AC544" s="37"/>
      <c r="AD544" s="37"/>
      <c r="AE544" s="37"/>
      <c r="AF544" s="37"/>
      <c r="AG544" s="37"/>
    </row>
    <row r="545" spans="6:33" x14ac:dyDescent="0.35">
      <c r="F545" s="19" t="str">
        <f>IFERROR(VLOOKUP(D545,'Tabelas auxiliares'!$A$3:$B$63,2,FALSE),"")</f>
        <v/>
      </c>
      <c r="G545" s="19" t="str">
        <f>IFERROR(VLOOKUP($B545,'Tabelas auxiliares'!$A$67:$C$104,2,FALSE),"")</f>
        <v/>
      </c>
      <c r="H545" s="19" t="str">
        <f>IFERROR(VLOOKUP($B545,'Tabelas auxiliares'!$A$67:$C$104,3,FALSE),"")</f>
        <v/>
      </c>
      <c r="Y545" s="19" t="str">
        <f t="shared" si="8"/>
        <v/>
      </c>
      <c r="Z545" s="19" t="str">
        <f>IF(T545="","",IF(AND(T545&lt;&gt;'Tabelas auxiliares'!$B$241,T545&lt;&gt;'Tabelas auxiliares'!$B$242),"FOLHA DE PESSOAL",IF(Y545='Tabelas auxiliares'!$A$242,"CUSTEIO",IF(Y545='Tabelas auxiliares'!$A$241,"INVESTIMENTO","ERRO - VERIFICAR"))))</f>
        <v/>
      </c>
      <c r="AA545" s="127"/>
      <c r="AB545" s="127"/>
      <c r="AC545" s="37"/>
      <c r="AD545" s="37"/>
      <c r="AE545" s="37"/>
      <c r="AF545" s="37"/>
      <c r="AG545" s="37"/>
    </row>
    <row r="546" spans="6:33" x14ac:dyDescent="0.35">
      <c r="F546" s="19" t="str">
        <f>IFERROR(VLOOKUP(D546,'Tabelas auxiliares'!$A$3:$B$63,2,FALSE),"")</f>
        <v/>
      </c>
      <c r="G546" s="19" t="str">
        <f>IFERROR(VLOOKUP($B546,'Tabelas auxiliares'!$A$67:$C$104,2,FALSE),"")</f>
        <v/>
      </c>
      <c r="H546" s="19" t="str">
        <f>IFERROR(VLOOKUP($B546,'Tabelas auxiliares'!$A$67:$C$104,3,FALSE),"")</f>
        <v/>
      </c>
      <c r="Y546" s="19" t="str">
        <f t="shared" si="8"/>
        <v/>
      </c>
      <c r="Z546" s="19" t="str">
        <f>IF(T546="","",IF(AND(T546&lt;&gt;'Tabelas auxiliares'!$B$241,T546&lt;&gt;'Tabelas auxiliares'!$B$242),"FOLHA DE PESSOAL",IF(Y546='Tabelas auxiliares'!$A$242,"CUSTEIO",IF(Y546='Tabelas auxiliares'!$A$241,"INVESTIMENTO","ERRO - VERIFICAR"))))</f>
        <v/>
      </c>
      <c r="AA546" s="127"/>
      <c r="AB546" s="127"/>
      <c r="AC546" s="37"/>
      <c r="AD546" s="37"/>
      <c r="AE546" s="37"/>
      <c r="AF546" s="37"/>
      <c r="AG546" s="37"/>
    </row>
    <row r="547" spans="6:33" x14ac:dyDescent="0.35">
      <c r="F547" s="19" t="str">
        <f>IFERROR(VLOOKUP(D547,'Tabelas auxiliares'!$A$3:$B$63,2,FALSE),"")</f>
        <v/>
      </c>
      <c r="G547" s="19" t="str">
        <f>IFERROR(VLOOKUP($B547,'Tabelas auxiliares'!$A$67:$C$104,2,FALSE),"")</f>
        <v/>
      </c>
      <c r="H547" s="19" t="str">
        <f>IFERROR(VLOOKUP($B547,'Tabelas auxiliares'!$A$67:$C$104,3,FALSE),"")</f>
        <v/>
      </c>
      <c r="Y547" s="19" t="str">
        <f t="shared" si="8"/>
        <v/>
      </c>
      <c r="Z547" s="19" t="str">
        <f>IF(T547="","",IF(AND(T547&lt;&gt;'Tabelas auxiliares'!$B$241,T547&lt;&gt;'Tabelas auxiliares'!$B$242),"FOLHA DE PESSOAL",IF(Y547='Tabelas auxiliares'!$A$242,"CUSTEIO",IF(Y547='Tabelas auxiliares'!$A$241,"INVESTIMENTO","ERRO - VERIFICAR"))))</f>
        <v/>
      </c>
      <c r="AA547" s="127"/>
      <c r="AB547" s="127"/>
      <c r="AC547" s="37"/>
      <c r="AD547" s="37"/>
      <c r="AE547" s="37"/>
      <c r="AF547" s="37"/>
      <c r="AG547" s="37"/>
    </row>
    <row r="548" spans="6:33" x14ac:dyDescent="0.35">
      <c r="F548" s="19" t="str">
        <f>IFERROR(VLOOKUP(D548,'Tabelas auxiliares'!$A$3:$B$63,2,FALSE),"")</f>
        <v/>
      </c>
      <c r="G548" s="19" t="str">
        <f>IFERROR(VLOOKUP($B548,'Tabelas auxiliares'!$A$67:$C$104,2,FALSE),"")</f>
        <v/>
      </c>
      <c r="H548" s="19" t="str">
        <f>IFERROR(VLOOKUP($B548,'Tabelas auxiliares'!$A$67:$C$104,3,FALSE),"")</f>
        <v/>
      </c>
      <c r="Y548" s="19" t="str">
        <f t="shared" si="8"/>
        <v/>
      </c>
      <c r="Z548" s="19" t="str">
        <f>IF(T548="","",IF(AND(T548&lt;&gt;'Tabelas auxiliares'!$B$241,T548&lt;&gt;'Tabelas auxiliares'!$B$242),"FOLHA DE PESSOAL",IF(Y548='Tabelas auxiliares'!$A$242,"CUSTEIO",IF(Y548='Tabelas auxiliares'!$A$241,"INVESTIMENTO","ERRO - VERIFICAR"))))</f>
        <v/>
      </c>
      <c r="AA548" s="127"/>
      <c r="AB548" s="127"/>
      <c r="AC548" s="37"/>
      <c r="AD548" s="37"/>
      <c r="AE548" s="37"/>
      <c r="AF548" s="37"/>
      <c r="AG548" s="37"/>
    </row>
    <row r="549" spans="6:33" x14ac:dyDescent="0.35">
      <c r="F549" s="19" t="str">
        <f>IFERROR(VLOOKUP(D549,'Tabelas auxiliares'!$A$3:$B$63,2,FALSE),"")</f>
        <v/>
      </c>
      <c r="G549" s="19" t="str">
        <f>IFERROR(VLOOKUP($B549,'Tabelas auxiliares'!$A$67:$C$104,2,FALSE),"")</f>
        <v/>
      </c>
      <c r="H549" s="19" t="str">
        <f>IFERROR(VLOOKUP($B549,'Tabelas auxiliares'!$A$67:$C$104,3,FALSE),"")</f>
        <v/>
      </c>
      <c r="Y549" s="19" t="str">
        <f t="shared" si="8"/>
        <v/>
      </c>
      <c r="Z549" s="19" t="str">
        <f>IF(T549="","",IF(AND(T549&lt;&gt;'Tabelas auxiliares'!$B$241,T549&lt;&gt;'Tabelas auxiliares'!$B$242),"FOLHA DE PESSOAL",IF(Y549='Tabelas auxiliares'!$A$242,"CUSTEIO",IF(Y549='Tabelas auxiliares'!$A$241,"INVESTIMENTO","ERRO - VERIFICAR"))))</f>
        <v/>
      </c>
      <c r="AA549" s="127"/>
      <c r="AB549" s="127"/>
      <c r="AC549" s="37"/>
      <c r="AD549" s="37"/>
      <c r="AE549" s="37"/>
      <c r="AF549" s="37"/>
      <c r="AG549" s="37"/>
    </row>
    <row r="550" spans="6:33" x14ac:dyDescent="0.35">
      <c r="F550" s="19" t="str">
        <f>IFERROR(VLOOKUP(D550,'Tabelas auxiliares'!$A$3:$B$63,2,FALSE),"")</f>
        <v/>
      </c>
      <c r="G550" s="19" t="str">
        <f>IFERROR(VLOOKUP($B550,'Tabelas auxiliares'!$A$67:$C$104,2,FALSE),"")</f>
        <v/>
      </c>
      <c r="H550" s="19" t="str">
        <f>IFERROR(VLOOKUP($B550,'Tabelas auxiliares'!$A$67:$C$104,3,FALSE),"")</f>
        <v/>
      </c>
      <c r="Y550" s="19" t="str">
        <f t="shared" si="8"/>
        <v/>
      </c>
      <c r="Z550" s="19" t="str">
        <f>IF(T550="","",IF(AND(T550&lt;&gt;'Tabelas auxiliares'!$B$241,T550&lt;&gt;'Tabelas auxiliares'!$B$242),"FOLHA DE PESSOAL",IF(Y550='Tabelas auxiliares'!$A$242,"CUSTEIO",IF(Y550='Tabelas auxiliares'!$A$241,"INVESTIMENTO","ERRO - VERIFICAR"))))</f>
        <v/>
      </c>
      <c r="AA550" s="127"/>
      <c r="AB550" s="127"/>
      <c r="AC550" s="37"/>
      <c r="AD550" s="37"/>
      <c r="AE550" s="37"/>
      <c r="AF550" s="37"/>
      <c r="AG550" s="37"/>
    </row>
    <row r="551" spans="6:33" x14ac:dyDescent="0.35">
      <c r="F551" s="19" t="str">
        <f>IFERROR(VLOOKUP(D551,'Tabelas auxiliares'!$A$3:$B$63,2,FALSE),"")</f>
        <v/>
      </c>
      <c r="G551" s="19" t="str">
        <f>IFERROR(VLOOKUP($B551,'Tabelas auxiliares'!$A$67:$C$104,2,FALSE),"")</f>
        <v/>
      </c>
      <c r="H551" s="19" t="str">
        <f>IFERROR(VLOOKUP($B551,'Tabelas auxiliares'!$A$67:$C$104,3,FALSE),"")</f>
        <v/>
      </c>
      <c r="Y551" s="19" t="str">
        <f t="shared" si="8"/>
        <v/>
      </c>
      <c r="Z551" s="19" t="str">
        <f>IF(T551="","",IF(AND(T551&lt;&gt;'Tabelas auxiliares'!$B$241,T551&lt;&gt;'Tabelas auxiliares'!$B$242),"FOLHA DE PESSOAL",IF(Y551='Tabelas auxiliares'!$A$242,"CUSTEIO",IF(Y551='Tabelas auxiliares'!$A$241,"INVESTIMENTO","ERRO - VERIFICAR"))))</f>
        <v/>
      </c>
      <c r="AA551" s="127"/>
      <c r="AB551" s="127"/>
      <c r="AC551" s="37"/>
      <c r="AD551" s="37"/>
      <c r="AE551" s="37"/>
      <c r="AF551" s="37"/>
      <c r="AG551" s="37"/>
    </row>
    <row r="552" spans="6:33" x14ac:dyDescent="0.35">
      <c r="F552" s="19" t="str">
        <f>IFERROR(VLOOKUP(D552,'Tabelas auxiliares'!$A$3:$B$63,2,FALSE),"")</f>
        <v/>
      </c>
      <c r="G552" s="19" t="str">
        <f>IFERROR(VLOOKUP($B552,'Tabelas auxiliares'!$A$67:$C$104,2,FALSE),"")</f>
        <v/>
      </c>
      <c r="H552" s="19" t="str">
        <f>IFERROR(VLOOKUP($B552,'Tabelas auxiliares'!$A$67:$C$104,3,FALSE),"")</f>
        <v/>
      </c>
      <c r="Y552" s="19" t="str">
        <f t="shared" si="8"/>
        <v/>
      </c>
      <c r="Z552" s="19" t="str">
        <f>IF(T552="","",IF(AND(T552&lt;&gt;'Tabelas auxiliares'!$B$241,T552&lt;&gt;'Tabelas auxiliares'!$B$242),"FOLHA DE PESSOAL",IF(Y552='Tabelas auxiliares'!$A$242,"CUSTEIO",IF(Y552='Tabelas auxiliares'!$A$241,"INVESTIMENTO","ERRO - VERIFICAR"))))</f>
        <v/>
      </c>
      <c r="AA552" s="127"/>
      <c r="AB552" s="127"/>
      <c r="AC552" s="37"/>
      <c r="AD552" s="37"/>
      <c r="AE552" s="37"/>
      <c r="AF552" s="37"/>
      <c r="AG552" s="37"/>
    </row>
    <row r="553" spans="6:33" x14ac:dyDescent="0.35">
      <c r="F553" s="19" t="str">
        <f>IFERROR(VLOOKUP(D553,'Tabelas auxiliares'!$A$3:$B$63,2,FALSE),"")</f>
        <v/>
      </c>
      <c r="G553" s="19" t="str">
        <f>IFERROR(VLOOKUP($B553,'Tabelas auxiliares'!$A$67:$C$104,2,FALSE),"")</f>
        <v/>
      </c>
      <c r="H553" s="19" t="str">
        <f>IFERROR(VLOOKUP($B553,'Tabelas auxiliares'!$A$67:$C$104,3,FALSE),"")</f>
        <v/>
      </c>
      <c r="Y553" s="19" t="str">
        <f t="shared" si="8"/>
        <v/>
      </c>
      <c r="Z553" s="19" t="str">
        <f>IF(T553="","",IF(AND(T553&lt;&gt;'Tabelas auxiliares'!$B$241,T553&lt;&gt;'Tabelas auxiliares'!$B$242),"FOLHA DE PESSOAL",IF(Y553='Tabelas auxiliares'!$A$242,"CUSTEIO",IF(Y553='Tabelas auxiliares'!$A$241,"INVESTIMENTO","ERRO - VERIFICAR"))))</f>
        <v/>
      </c>
      <c r="AA553" s="127"/>
      <c r="AB553" s="127"/>
      <c r="AC553" s="37"/>
      <c r="AD553" s="37"/>
      <c r="AE553" s="37"/>
      <c r="AF553" s="37"/>
      <c r="AG553" s="37"/>
    </row>
    <row r="554" spans="6:33" x14ac:dyDescent="0.35">
      <c r="F554" s="19" t="str">
        <f>IFERROR(VLOOKUP(D554,'Tabelas auxiliares'!$A$3:$B$63,2,FALSE),"")</f>
        <v/>
      </c>
      <c r="G554" s="19" t="str">
        <f>IFERROR(VLOOKUP($B554,'Tabelas auxiliares'!$A$67:$C$104,2,FALSE),"")</f>
        <v/>
      </c>
      <c r="H554" s="19" t="str">
        <f>IFERROR(VLOOKUP($B554,'Tabelas auxiliares'!$A$67:$C$104,3,FALSE),"")</f>
        <v/>
      </c>
      <c r="Y554" s="19" t="str">
        <f t="shared" si="8"/>
        <v/>
      </c>
      <c r="Z554" s="19" t="str">
        <f>IF(T554="","",IF(AND(T554&lt;&gt;'Tabelas auxiliares'!$B$241,T554&lt;&gt;'Tabelas auxiliares'!$B$242),"FOLHA DE PESSOAL",IF(Y554='Tabelas auxiliares'!$A$242,"CUSTEIO",IF(Y554='Tabelas auxiliares'!$A$241,"INVESTIMENTO","ERRO - VERIFICAR"))))</f>
        <v/>
      </c>
      <c r="AA554" s="127"/>
      <c r="AB554" s="127"/>
      <c r="AC554" s="37"/>
      <c r="AD554" s="37"/>
      <c r="AE554" s="37"/>
      <c r="AF554" s="37"/>
      <c r="AG554" s="37"/>
    </row>
    <row r="555" spans="6:33" x14ac:dyDescent="0.35">
      <c r="F555" s="19" t="str">
        <f>IFERROR(VLOOKUP(D555,'Tabelas auxiliares'!$A$3:$B$63,2,FALSE),"")</f>
        <v/>
      </c>
      <c r="G555" s="19" t="str">
        <f>IFERROR(VLOOKUP($B555,'Tabelas auxiliares'!$A$67:$C$104,2,FALSE),"")</f>
        <v/>
      </c>
      <c r="H555" s="19" t="str">
        <f>IFERROR(VLOOKUP($B555,'Tabelas auxiliares'!$A$67:$C$104,3,FALSE),"")</f>
        <v/>
      </c>
      <c r="Y555" s="19" t="str">
        <f t="shared" si="8"/>
        <v/>
      </c>
      <c r="Z555" s="19" t="str">
        <f>IF(T555="","",IF(AND(T555&lt;&gt;'Tabelas auxiliares'!$B$241,T555&lt;&gt;'Tabelas auxiliares'!$B$242),"FOLHA DE PESSOAL",IF(Y555='Tabelas auxiliares'!$A$242,"CUSTEIO",IF(Y555='Tabelas auxiliares'!$A$241,"INVESTIMENTO","ERRO - VERIFICAR"))))</f>
        <v/>
      </c>
      <c r="AA555" s="127"/>
      <c r="AB555" s="127"/>
      <c r="AC555" s="37"/>
      <c r="AD555" s="37"/>
      <c r="AE555" s="37"/>
      <c r="AF555" s="37"/>
      <c r="AG555" s="37"/>
    </row>
    <row r="556" spans="6:33" x14ac:dyDescent="0.35">
      <c r="F556" s="19" t="str">
        <f>IFERROR(VLOOKUP(D556,'Tabelas auxiliares'!$A$3:$B$63,2,FALSE),"")</f>
        <v/>
      </c>
      <c r="G556" s="19" t="str">
        <f>IFERROR(VLOOKUP($B556,'Tabelas auxiliares'!$A$67:$C$104,2,FALSE),"")</f>
        <v/>
      </c>
      <c r="H556" s="19" t="str">
        <f>IFERROR(VLOOKUP($B556,'Tabelas auxiliares'!$A$67:$C$104,3,FALSE),"")</f>
        <v/>
      </c>
      <c r="Y556" s="19" t="str">
        <f t="shared" si="8"/>
        <v/>
      </c>
      <c r="Z556" s="19" t="str">
        <f>IF(T556="","",IF(AND(T556&lt;&gt;'Tabelas auxiliares'!$B$241,T556&lt;&gt;'Tabelas auxiliares'!$B$242),"FOLHA DE PESSOAL",IF(Y556='Tabelas auxiliares'!$A$242,"CUSTEIO",IF(Y556='Tabelas auxiliares'!$A$241,"INVESTIMENTO","ERRO - VERIFICAR"))))</f>
        <v/>
      </c>
      <c r="AA556" s="127"/>
      <c r="AB556" s="127"/>
      <c r="AC556" s="37"/>
      <c r="AD556" s="37"/>
      <c r="AE556" s="37"/>
      <c r="AF556" s="37"/>
      <c r="AG556" s="37"/>
    </row>
    <row r="557" spans="6:33" x14ac:dyDescent="0.35">
      <c r="F557" s="19" t="str">
        <f>IFERROR(VLOOKUP(D557,'Tabelas auxiliares'!$A$3:$B$63,2,FALSE),"")</f>
        <v/>
      </c>
      <c r="G557" s="19" t="str">
        <f>IFERROR(VLOOKUP($B557,'Tabelas auxiliares'!$A$67:$C$104,2,FALSE),"")</f>
        <v/>
      </c>
      <c r="H557" s="19" t="str">
        <f>IFERROR(VLOOKUP($B557,'Tabelas auxiliares'!$A$67:$C$104,3,FALSE),"")</f>
        <v/>
      </c>
      <c r="Y557" s="19" t="str">
        <f t="shared" si="8"/>
        <v/>
      </c>
      <c r="Z557" s="19" t="str">
        <f>IF(T557="","",IF(AND(T557&lt;&gt;'Tabelas auxiliares'!$B$241,T557&lt;&gt;'Tabelas auxiliares'!$B$242),"FOLHA DE PESSOAL",IF(Y557='Tabelas auxiliares'!$A$242,"CUSTEIO",IF(Y557='Tabelas auxiliares'!$A$241,"INVESTIMENTO","ERRO - VERIFICAR"))))</f>
        <v/>
      </c>
      <c r="AA557" s="127"/>
      <c r="AB557" s="127"/>
      <c r="AC557" s="37"/>
      <c r="AD557" s="37"/>
      <c r="AE557" s="37"/>
      <c r="AF557" s="37"/>
      <c r="AG557" s="37"/>
    </row>
    <row r="558" spans="6:33" x14ac:dyDescent="0.35">
      <c r="F558" s="19" t="str">
        <f>IFERROR(VLOOKUP(D558,'Tabelas auxiliares'!$A$3:$B$63,2,FALSE),"")</f>
        <v/>
      </c>
      <c r="G558" s="19" t="str">
        <f>IFERROR(VLOOKUP($B558,'Tabelas auxiliares'!$A$67:$C$104,2,FALSE),"")</f>
        <v/>
      </c>
      <c r="H558" s="19" t="str">
        <f>IFERROR(VLOOKUP($B558,'Tabelas auxiliares'!$A$67:$C$104,3,FALSE),"")</f>
        <v/>
      </c>
      <c r="Y558" s="19" t="str">
        <f t="shared" si="8"/>
        <v/>
      </c>
      <c r="Z558" s="19" t="str">
        <f>IF(T558="","",IF(AND(T558&lt;&gt;'Tabelas auxiliares'!$B$241,T558&lt;&gt;'Tabelas auxiliares'!$B$242),"FOLHA DE PESSOAL",IF(Y558='Tabelas auxiliares'!$A$242,"CUSTEIO",IF(Y558='Tabelas auxiliares'!$A$241,"INVESTIMENTO","ERRO - VERIFICAR"))))</f>
        <v/>
      </c>
      <c r="AA558" s="127"/>
      <c r="AB558" s="127"/>
      <c r="AC558" s="37"/>
      <c r="AD558" s="37"/>
      <c r="AE558" s="37"/>
      <c r="AF558" s="37"/>
      <c r="AG558" s="37"/>
    </row>
    <row r="559" spans="6:33" x14ac:dyDescent="0.35">
      <c r="F559" s="19" t="str">
        <f>IFERROR(VLOOKUP(D559,'Tabelas auxiliares'!$A$3:$B$63,2,FALSE),"")</f>
        <v/>
      </c>
      <c r="G559" s="19" t="str">
        <f>IFERROR(VLOOKUP($B559,'Tabelas auxiliares'!$A$67:$C$104,2,FALSE),"")</f>
        <v/>
      </c>
      <c r="H559" s="19" t="str">
        <f>IFERROR(VLOOKUP($B559,'Tabelas auxiliares'!$A$67:$C$104,3,FALSE),"")</f>
        <v/>
      </c>
      <c r="Y559" s="19" t="str">
        <f t="shared" si="8"/>
        <v/>
      </c>
      <c r="Z559" s="19" t="str">
        <f>IF(T559="","",IF(AND(T559&lt;&gt;'Tabelas auxiliares'!$B$241,T559&lt;&gt;'Tabelas auxiliares'!$B$242),"FOLHA DE PESSOAL",IF(Y559='Tabelas auxiliares'!$A$242,"CUSTEIO",IF(Y559='Tabelas auxiliares'!$A$241,"INVESTIMENTO","ERRO - VERIFICAR"))))</f>
        <v/>
      </c>
      <c r="AA559" s="127"/>
      <c r="AB559" s="127"/>
      <c r="AC559" s="37"/>
      <c r="AD559" s="37"/>
      <c r="AE559" s="37"/>
      <c r="AF559" s="37"/>
      <c r="AG559" s="37"/>
    </row>
    <row r="560" spans="6:33" x14ac:dyDescent="0.35">
      <c r="F560" s="19" t="str">
        <f>IFERROR(VLOOKUP(D560,'Tabelas auxiliares'!$A$3:$B$63,2,FALSE),"")</f>
        <v/>
      </c>
      <c r="G560" s="19" t="str">
        <f>IFERROR(VLOOKUP($B560,'Tabelas auxiliares'!$A$67:$C$104,2,FALSE),"")</f>
        <v/>
      </c>
      <c r="H560" s="19" t="str">
        <f>IFERROR(VLOOKUP($B560,'Tabelas auxiliares'!$A$67:$C$104,3,FALSE),"")</f>
        <v/>
      </c>
      <c r="Y560" s="19" t="str">
        <f t="shared" si="8"/>
        <v/>
      </c>
      <c r="Z560" s="19" t="str">
        <f>IF(T560="","",IF(AND(T560&lt;&gt;'Tabelas auxiliares'!$B$241,T560&lt;&gt;'Tabelas auxiliares'!$B$242),"FOLHA DE PESSOAL",IF(Y560='Tabelas auxiliares'!$A$242,"CUSTEIO",IF(Y560='Tabelas auxiliares'!$A$241,"INVESTIMENTO","ERRO - VERIFICAR"))))</f>
        <v/>
      </c>
      <c r="AA560" s="127"/>
      <c r="AB560" s="127"/>
      <c r="AC560" s="37"/>
      <c r="AD560" s="37"/>
      <c r="AE560" s="37"/>
      <c r="AF560" s="37"/>
      <c r="AG560" s="37"/>
    </row>
    <row r="561" spans="6:33" x14ac:dyDescent="0.35">
      <c r="F561" s="19" t="str">
        <f>IFERROR(VLOOKUP(D561,'Tabelas auxiliares'!$A$3:$B$63,2,FALSE),"")</f>
        <v/>
      </c>
      <c r="G561" s="19" t="str">
        <f>IFERROR(VLOOKUP($B561,'Tabelas auxiliares'!$A$67:$C$104,2,FALSE),"")</f>
        <v/>
      </c>
      <c r="H561" s="19" t="str">
        <f>IFERROR(VLOOKUP($B561,'Tabelas auxiliares'!$A$67:$C$104,3,FALSE),"")</f>
        <v/>
      </c>
      <c r="Y561" s="19" t="str">
        <f t="shared" si="8"/>
        <v/>
      </c>
      <c r="Z561" s="19" t="str">
        <f>IF(T561="","",IF(AND(T561&lt;&gt;'Tabelas auxiliares'!$B$241,T561&lt;&gt;'Tabelas auxiliares'!$B$242),"FOLHA DE PESSOAL",IF(Y561='Tabelas auxiliares'!$A$242,"CUSTEIO",IF(Y561='Tabelas auxiliares'!$A$241,"INVESTIMENTO","ERRO - VERIFICAR"))))</f>
        <v/>
      </c>
      <c r="AA561" s="127"/>
      <c r="AB561" s="127"/>
      <c r="AC561" s="37"/>
      <c r="AD561" s="37"/>
      <c r="AE561" s="37"/>
      <c r="AF561" s="37"/>
      <c r="AG561" s="37"/>
    </row>
    <row r="562" spans="6:33" x14ac:dyDescent="0.35">
      <c r="F562" s="19" t="str">
        <f>IFERROR(VLOOKUP(D562,'Tabelas auxiliares'!$A$3:$B$63,2,FALSE),"")</f>
        <v/>
      </c>
      <c r="G562" s="19" t="str">
        <f>IFERROR(VLOOKUP($B562,'Tabelas auxiliares'!$A$67:$C$104,2,FALSE),"")</f>
        <v/>
      </c>
      <c r="H562" s="19" t="str">
        <f>IFERROR(VLOOKUP($B562,'Tabelas auxiliares'!$A$67:$C$104,3,FALSE),"")</f>
        <v/>
      </c>
      <c r="Y562" s="19" t="str">
        <f t="shared" si="8"/>
        <v/>
      </c>
      <c r="Z562" s="19" t="str">
        <f>IF(T562="","",IF(AND(T562&lt;&gt;'Tabelas auxiliares'!$B$241,T562&lt;&gt;'Tabelas auxiliares'!$B$242),"FOLHA DE PESSOAL",IF(Y562='Tabelas auxiliares'!$A$242,"CUSTEIO",IF(Y562='Tabelas auxiliares'!$A$241,"INVESTIMENTO","ERRO - VERIFICAR"))))</f>
        <v/>
      </c>
      <c r="AA562" s="127"/>
      <c r="AB562" s="127"/>
      <c r="AC562" s="37"/>
      <c r="AD562" s="37"/>
      <c r="AE562" s="37"/>
      <c r="AF562" s="37"/>
      <c r="AG562" s="37"/>
    </row>
    <row r="563" spans="6:33" x14ac:dyDescent="0.35">
      <c r="F563" s="19" t="str">
        <f>IFERROR(VLOOKUP(D563,'Tabelas auxiliares'!$A$3:$B$63,2,FALSE),"")</f>
        <v/>
      </c>
      <c r="G563" s="19" t="str">
        <f>IFERROR(VLOOKUP($B563,'Tabelas auxiliares'!$A$67:$C$104,2,FALSE),"")</f>
        <v/>
      </c>
      <c r="H563" s="19" t="str">
        <f>IFERROR(VLOOKUP($B563,'Tabelas auxiliares'!$A$67:$C$104,3,FALSE),"")</f>
        <v/>
      </c>
      <c r="Y563" s="19" t="str">
        <f t="shared" si="8"/>
        <v/>
      </c>
      <c r="Z563" s="19" t="str">
        <f>IF(T563="","",IF(AND(T563&lt;&gt;'Tabelas auxiliares'!$B$241,T563&lt;&gt;'Tabelas auxiliares'!$B$242),"FOLHA DE PESSOAL",IF(Y563='Tabelas auxiliares'!$A$242,"CUSTEIO",IF(Y563='Tabelas auxiliares'!$A$241,"INVESTIMENTO","ERRO - VERIFICAR"))))</f>
        <v/>
      </c>
      <c r="AA563" s="127"/>
      <c r="AB563" s="127"/>
      <c r="AC563" s="37"/>
      <c r="AD563" s="37"/>
      <c r="AE563" s="37"/>
      <c r="AF563" s="37"/>
      <c r="AG563" s="37"/>
    </row>
    <row r="564" spans="6:33" x14ac:dyDescent="0.35">
      <c r="F564" s="19" t="str">
        <f>IFERROR(VLOOKUP(D564,'Tabelas auxiliares'!$A$3:$B$63,2,FALSE),"")</f>
        <v/>
      </c>
      <c r="G564" s="19" t="str">
        <f>IFERROR(VLOOKUP($B564,'Tabelas auxiliares'!$A$67:$C$104,2,FALSE),"")</f>
        <v/>
      </c>
      <c r="H564" s="19" t="str">
        <f>IFERROR(VLOOKUP($B564,'Tabelas auxiliares'!$A$67:$C$104,3,FALSE),"")</f>
        <v/>
      </c>
      <c r="Y564" s="19" t="str">
        <f t="shared" si="8"/>
        <v/>
      </c>
      <c r="Z564" s="19" t="str">
        <f>IF(T564="","",IF(AND(T564&lt;&gt;'Tabelas auxiliares'!$B$241,T564&lt;&gt;'Tabelas auxiliares'!$B$242),"FOLHA DE PESSOAL",IF(Y564='Tabelas auxiliares'!$A$242,"CUSTEIO",IF(Y564='Tabelas auxiliares'!$A$241,"INVESTIMENTO","ERRO - VERIFICAR"))))</f>
        <v/>
      </c>
      <c r="AA564" s="127"/>
      <c r="AB564" s="127"/>
      <c r="AC564" s="37"/>
      <c r="AD564" s="37"/>
      <c r="AE564" s="37"/>
      <c r="AF564" s="37"/>
      <c r="AG564" s="37"/>
    </row>
    <row r="565" spans="6:33" x14ac:dyDescent="0.35">
      <c r="F565" s="19" t="str">
        <f>IFERROR(VLOOKUP(D565,'Tabelas auxiliares'!$A$3:$B$63,2,FALSE),"")</f>
        <v/>
      </c>
      <c r="G565" s="19" t="str">
        <f>IFERROR(VLOOKUP($B565,'Tabelas auxiliares'!$A$67:$C$104,2,FALSE),"")</f>
        <v/>
      </c>
      <c r="H565" s="19" t="str">
        <f>IFERROR(VLOOKUP($B565,'Tabelas auxiliares'!$A$67:$C$104,3,FALSE),"")</f>
        <v/>
      </c>
      <c r="Y565" s="19" t="str">
        <f t="shared" si="8"/>
        <v/>
      </c>
      <c r="Z565" s="19" t="str">
        <f>IF(T565="","",IF(AND(T565&lt;&gt;'Tabelas auxiliares'!$B$241,T565&lt;&gt;'Tabelas auxiliares'!$B$242),"FOLHA DE PESSOAL",IF(Y565='Tabelas auxiliares'!$A$242,"CUSTEIO",IF(Y565='Tabelas auxiliares'!$A$241,"INVESTIMENTO","ERRO - VERIFICAR"))))</f>
        <v/>
      </c>
      <c r="AA565" s="127"/>
      <c r="AB565" s="127"/>
      <c r="AC565" s="37"/>
      <c r="AD565" s="37"/>
      <c r="AE565" s="37"/>
      <c r="AF565" s="37"/>
      <c r="AG565" s="37"/>
    </row>
    <row r="566" spans="6:33" x14ac:dyDescent="0.35">
      <c r="F566" s="19" t="str">
        <f>IFERROR(VLOOKUP(D566,'Tabelas auxiliares'!$A$3:$B$63,2,FALSE),"")</f>
        <v/>
      </c>
      <c r="G566" s="19" t="str">
        <f>IFERROR(VLOOKUP($B566,'Tabelas auxiliares'!$A$67:$C$104,2,FALSE),"")</f>
        <v/>
      </c>
      <c r="H566" s="19" t="str">
        <f>IFERROR(VLOOKUP($B566,'Tabelas auxiliares'!$A$67:$C$104,3,FALSE),"")</f>
        <v/>
      </c>
      <c r="Y566" s="19" t="str">
        <f t="shared" si="8"/>
        <v/>
      </c>
      <c r="Z566" s="19" t="str">
        <f>IF(T566="","",IF(AND(T566&lt;&gt;'Tabelas auxiliares'!$B$241,T566&lt;&gt;'Tabelas auxiliares'!$B$242),"FOLHA DE PESSOAL",IF(Y566='Tabelas auxiliares'!$A$242,"CUSTEIO",IF(Y566='Tabelas auxiliares'!$A$241,"INVESTIMENTO","ERRO - VERIFICAR"))))</f>
        <v/>
      </c>
      <c r="AA566" s="127"/>
      <c r="AB566" s="127"/>
      <c r="AC566" s="37"/>
      <c r="AD566" s="37"/>
      <c r="AE566" s="37"/>
      <c r="AF566" s="37"/>
      <c r="AG566" s="37"/>
    </row>
    <row r="567" spans="6:33" x14ac:dyDescent="0.35">
      <c r="F567" s="19" t="str">
        <f>IFERROR(VLOOKUP(D567,'Tabelas auxiliares'!$A$3:$B$63,2,FALSE),"")</f>
        <v/>
      </c>
      <c r="G567" s="19" t="str">
        <f>IFERROR(VLOOKUP($B567,'Tabelas auxiliares'!$A$67:$C$104,2,FALSE),"")</f>
        <v/>
      </c>
      <c r="H567" s="19" t="str">
        <f>IFERROR(VLOOKUP($B567,'Tabelas auxiliares'!$A$67:$C$104,3,FALSE),"")</f>
        <v/>
      </c>
      <c r="Y567" s="19" t="str">
        <f t="shared" si="8"/>
        <v/>
      </c>
      <c r="Z567" s="19" t="str">
        <f>IF(T567="","",IF(AND(T567&lt;&gt;'Tabelas auxiliares'!$B$241,T567&lt;&gt;'Tabelas auxiliares'!$B$242),"FOLHA DE PESSOAL",IF(Y567='Tabelas auxiliares'!$A$242,"CUSTEIO",IF(Y567='Tabelas auxiliares'!$A$241,"INVESTIMENTO","ERRO - VERIFICAR"))))</f>
        <v/>
      </c>
      <c r="AA567" s="127"/>
      <c r="AB567" s="127"/>
      <c r="AC567" s="37"/>
      <c r="AD567" s="37"/>
      <c r="AE567" s="37"/>
      <c r="AF567" s="37"/>
      <c r="AG567" s="37"/>
    </row>
    <row r="568" spans="6:33" x14ac:dyDescent="0.35">
      <c r="F568" s="19" t="str">
        <f>IFERROR(VLOOKUP(D568,'Tabelas auxiliares'!$A$3:$B$63,2,FALSE),"")</f>
        <v/>
      </c>
      <c r="G568" s="19" t="str">
        <f>IFERROR(VLOOKUP($B568,'Tabelas auxiliares'!$A$67:$C$104,2,FALSE),"")</f>
        <v/>
      </c>
      <c r="H568" s="19" t="str">
        <f>IFERROR(VLOOKUP($B568,'Tabelas auxiliares'!$A$67:$C$104,3,FALSE),"")</f>
        <v/>
      </c>
      <c r="Y568" s="19" t="str">
        <f t="shared" si="8"/>
        <v/>
      </c>
      <c r="Z568" s="19" t="str">
        <f>IF(T568="","",IF(AND(T568&lt;&gt;'Tabelas auxiliares'!$B$241,T568&lt;&gt;'Tabelas auxiliares'!$B$242),"FOLHA DE PESSOAL",IF(Y568='Tabelas auxiliares'!$A$242,"CUSTEIO",IF(Y568='Tabelas auxiliares'!$A$241,"INVESTIMENTO","ERRO - VERIFICAR"))))</f>
        <v/>
      </c>
      <c r="AA568" s="127"/>
      <c r="AB568" s="127"/>
      <c r="AC568" s="37"/>
      <c r="AD568" s="37"/>
      <c r="AE568" s="37"/>
      <c r="AF568" s="37"/>
      <c r="AG568" s="37"/>
    </row>
    <row r="569" spans="6:33" x14ac:dyDescent="0.35">
      <c r="F569" s="19" t="str">
        <f>IFERROR(VLOOKUP(D569,'Tabelas auxiliares'!$A$3:$B$63,2,FALSE),"")</f>
        <v/>
      </c>
      <c r="G569" s="19" t="str">
        <f>IFERROR(VLOOKUP($B569,'Tabelas auxiliares'!$A$67:$C$104,2,FALSE),"")</f>
        <v/>
      </c>
      <c r="H569" s="19" t="str">
        <f>IFERROR(VLOOKUP($B569,'Tabelas auxiliares'!$A$67:$C$104,3,FALSE),"")</f>
        <v/>
      </c>
      <c r="Y569" s="19" t="str">
        <f t="shared" si="8"/>
        <v/>
      </c>
      <c r="Z569" s="19" t="str">
        <f>IF(T569="","",IF(AND(T569&lt;&gt;'Tabelas auxiliares'!$B$241,T569&lt;&gt;'Tabelas auxiliares'!$B$242),"FOLHA DE PESSOAL",IF(Y569='Tabelas auxiliares'!$A$242,"CUSTEIO",IF(Y569='Tabelas auxiliares'!$A$241,"INVESTIMENTO","ERRO - VERIFICAR"))))</f>
        <v/>
      </c>
      <c r="AA569" s="127"/>
      <c r="AB569" s="127"/>
      <c r="AC569" s="37"/>
      <c r="AD569" s="37"/>
      <c r="AE569" s="37"/>
      <c r="AF569" s="37"/>
      <c r="AG569" s="37"/>
    </row>
    <row r="570" spans="6:33" x14ac:dyDescent="0.35">
      <c r="F570" s="19" t="str">
        <f>IFERROR(VLOOKUP(D570,'Tabelas auxiliares'!$A$3:$B$63,2,FALSE),"")</f>
        <v/>
      </c>
      <c r="G570" s="19" t="str">
        <f>IFERROR(VLOOKUP($B570,'Tabelas auxiliares'!$A$67:$C$104,2,FALSE),"")</f>
        <v/>
      </c>
      <c r="H570" s="19" t="str">
        <f>IFERROR(VLOOKUP($B570,'Tabelas auxiliares'!$A$67:$C$104,3,FALSE),"")</f>
        <v/>
      </c>
      <c r="Y570" s="19" t="str">
        <f t="shared" si="8"/>
        <v/>
      </c>
      <c r="Z570" s="19" t="str">
        <f>IF(T570="","",IF(AND(T570&lt;&gt;'Tabelas auxiliares'!$B$241,T570&lt;&gt;'Tabelas auxiliares'!$B$242),"FOLHA DE PESSOAL",IF(Y570='Tabelas auxiliares'!$A$242,"CUSTEIO",IF(Y570='Tabelas auxiliares'!$A$241,"INVESTIMENTO","ERRO - VERIFICAR"))))</f>
        <v/>
      </c>
      <c r="AA570" s="127"/>
      <c r="AB570" s="127"/>
      <c r="AC570" s="37"/>
      <c r="AD570" s="37"/>
      <c r="AE570" s="37"/>
      <c r="AF570" s="37"/>
      <c r="AG570" s="37"/>
    </row>
    <row r="571" spans="6:33" x14ac:dyDescent="0.35">
      <c r="F571" s="19" t="str">
        <f>IFERROR(VLOOKUP(D571,'Tabelas auxiliares'!$A$3:$B$63,2,FALSE),"")</f>
        <v/>
      </c>
      <c r="G571" s="19" t="str">
        <f>IFERROR(VLOOKUP($B571,'Tabelas auxiliares'!$A$67:$C$104,2,FALSE),"")</f>
        <v/>
      </c>
      <c r="H571" s="19" t="str">
        <f>IFERROR(VLOOKUP($B571,'Tabelas auxiliares'!$A$67:$C$104,3,FALSE),"")</f>
        <v/>
      </c>
      <c r="Y571" s="19" t="str">
        <f t="shared" si="8"/>
        <v/>
      </c>
      <c r="Z571" s="19" t="str">
        <f>IF(T571="","",IF(AND(T571&lt;&gt;'Tabelas auxiliares'!$B$241,T571&lt;&gt;'Tabelas auxiliares'!$B$242),"FOLHA DE PESSOAL",IF(Y571='Tabelas auxiliares'!$A$242,"CUSTEIO",IF(Y571='Tabelas auxiliares'!$A$241,"INVESTIMENTO","ERRO - VERIFICAR"))))</f>
        <v/>
      </c>
      <c r="AA571" s="127"/>
      <c r="AB571" s="127"/>
      <c r="AC571" s="37"/>
      <c r="AD571" s="37"/>
      <c r="AE571" s="37"/>
      <c r="AF571" s="37"/>
      <c r="AG571" s="37"/>
    </row>
    <row r="572" spans="6:33" x14ac:dyDescent="0.35">
      <c r="F572" s="19" t="str">
        <f>IFERROR(VLOOKUP(D572,'Tabelas auxiliares'!$A$3:$B$63,2,FALSE),"")</f>
        <v/>
      </c>
      <c r="G572" s="19" t="str">
        <f>IFERROR(VLOOKUP($B572,'Tabelas auxiliares'!$A$67:$C$104,2,FALSE),"")</f>
        <v/>
      </c>
      <c r="H572" s="19" t="str">
        <f>IFERROR(VLOOKUP($B572,'Tabelas auxiliares'!$A$67:$C$104,3,FALSE),"")</f>
        <v/>
      </c>
      <c r="Y572" s="19" t="str">
        <f t="shared" si="8"/>
        <v/>
      </c>
      <c r="Z572" s="19" t="str">
        <f>IF(T572="","",IF(AND(T572&lt;&gt;'Tabelas auxiliares'!$B$241,T572&lt;&gt;'Tabelas auxiliares'!$B$242),"FOLHA DE PESSOAL",IF(Y572='Tabelas auxiliares'!$A$242,"CUSTEIO",IF(Y572='Tabelas auxiliares'!$A$241,"INVESTIMENTO","ERRO - VERIFICAR"))))</f>
        <v/>
      </c>
      <c r="AA572" s="127"/>
      <c r="AB572" s="127"/>
      <c r="AC572" s="37"/>
      <c r="AD572" s="37"/>
      <c r="AE572" s="37"/>
      <c r="AF572" s="37"/>
      <c r="AG572" s="37"/>
    </row>
    <row r="573" spans="6:33" x14ac:dyDescent="0.35">
      <c r="F573" s="19" t="str">
        <f>IFERROR(VLOOKUP(D573,'Tabelas auxiliares'!$A$3:$B$63,2,FALSE),"")</f>
        <v/>
      </c>
      <c r="G573" s="19" t="str">
        <f>IFERROR(VLOOKUP($B573,'Tabelas auxiliares'!$A$67:$C$104,2,FALSE),"")</f>
        <v/>
      </c>
      <c r="H573" s="19" t="str">
        <f>IFERROR(VLOOKUP($B573,'Tabelas auxiliares'!$A$67:$C$104,3,FALSE),"")</f>
        <v/>
      </c>
      <c r="Y573" s="19" t="str">
        <f t="shared" si="8"/>
        <v/>
      </c>
      <c r="Z573" s="19" t="str">
        <f>IF(T573="","",IF(AND(T573&lt;&gt;'Tabelas auxiliares'!$B$241,T573&lt;&gt;'Tabelas auxiliares'!$B$242),"FOLHA DE PESSOAL",IF(Y573='Tabelas auxiliares'!$A$242,"CUSTEIO",IF(Y573='Tabelas auxiliares'!$A$241,"INVESTIMENTO","ERRO - VERIFICAR"))))</f>
        <v/>
      </c>
      <c r="AA573" s="127"/>
      <c r="AB573" s="127"/>
      <c r="AC573" s="37"/>
      <c r="AD573" s="37"/>
      <c r="AE573" s="37"/>
      <c r="AF573" s="37"/>
      <c r="AG573" s="37"/>
    </row>
    <row r="574" spans="6:33" x14ac:dyDescent="0.35">
      <c r="F574" s="19" t="str">
        <f>IFERROR(VLOOKUP(D574,'Tabelas auxiliares'!$A$3:$B$63,2,FALSE),"")</f>
        <v/>
      </c>
      <c r="G574" s="19" t="str">
        <f>IFERROR(VLOOKUP($B574,'Tabelas auxiliares'!$A$67:$C$104,2,FALSE),"")</f>
        <v/>
      </c>
      <c r="H574" s="19" t="str">
        <f>IFERROR(VLOOKUP($B574,'Tabelas auxiliares'!$A$67:$C$104,3,FALSE),"")</f>
        <v/>
      </c>
      <c r="Y574" s="19" t="str">
        <f t="shared" si="8"/>
        <v/>
      </c>
      <c r="Z574" s="19" t="str">
        <f>IF(T574="","",IF(AND(T574&lt;&gt;'Tabelas auxiliares'!$B$241,T574&lt;&gt;'Tabelas auxiliares'!$B$242),"FOLHA DE PESSOAL",IF(Y574='Tabelas auxiliares'!$A$242,"CUSTEIO",IF(Y574='Tabelas auxiliares'!$A$241,"INVESTIMENTO","ERRO - VERIFICAR"))))</f>
        <v/>
      </c>
      <c r="AA574" s="127"/>
      <c r="AB574" s="127"/>
      <c r="AC574" s="37"/>
      <c r="AD574" s="37"/>
      <c r="AE574" s="37"/>
      <c r="AF574" s="37"/>
      <c r="AG574" s="37"/>
    </row>
    <row r="575" spans="6:33" x14ac:dyDescent="0.35">
      <c r="F575" s="19" t="str">
        <f>IFERROR(VLOOKUP(D575,'Tabelas auxiliares'!$A$3:$B$63,2,FALSE),"")</f>
        <v/>
      </c>
      <c r="G575" s="19" t="str">
        <f>IFERROR(VLOOKUP($B575,'Tabelas auxiliares'!$A$67:$C$104,2,FALSE),"")</f>
        <v/>
      </c>
      <c r="H575" s="19" t="str">
        <f>IFERROR(VLOOKUP($B575,'Tabelas auxiliares'!$A$67:$C$104,3,FALSE),"")</f>
        <v/>
      </c>
      <c r="Y575" s="19" t="str">
        <f t="shared" si="8"/>
        <v/>
      </c>
      <c r="Z575" s="19" t="str">
        <f>IF(T575="","",IF(AND(T575&lt;&gt;'Tabelas auxiliares'!$B$241,T575&lt;&gt;'Tabelas auxiliares'!$B$242),"FOLHA DE PESSOAL",IF(Y575='Tabelas auxiliares'!$A$242,"CUSTEIO",IF(Y575='Tabelas auxiliares'!$A$241,"INVESTIMENTO","ERRO - VERIFICAR"))))</f>
        <v/>
      </c>
      <c r="AA575" s="127"/>
      <c r="AB575" s="127"/>
      <c r="AC575" s="37"/>
      <c r="AD575" s="37"/>
      <c r="AE575" s="37"/>
      <c r="AF575" s="37"/>
      <c r="AG575" s="37"/>
    </row>
    <row r="576" spans="6:33" x14ac:dyDescent="0.35">
      <c r="F576" s="19" t="str">
        <f>IFERROR(VLOOKUP(D576,'Tabelas auxiliares'!$A$3:$B$63,2,FALSE),"")</f>
        <v/>
      </c>
      <c r="G576" s="19" t="str">
        <f>IFERROR(VLOOKUP($B576,'Tabelas auxiliares'!$A$67:$C$104,2,FALSE),"")</f>
        <v/>
      </c>
      <c r="H576" s="19" t="str">
        <f>IFERROR(VLOOKUP($B576,'Tabelas auxiliares'!$A$67:$C$104,3,FALSE),"")</f>
        <v/>
      </c>
      <c r="Y576" s="19" t="str">
        <f t="shared" si="8"/>
        <v/>
      </c>
      <c r="Z576" s="19" t="str">
        <f>IF(T576="","",IF(AND(T576&lt;&gt;'Tabelas auxiliares'!$B$241,T576&lt;&gt;'Tabelas auxiliares'!$B$242),"FOLHA DE PESSOAL",IF(Y576='Tabelas auxiliares'!$A$242,"CUSTEIO",IF(Y576='Tabelas auxiliares'!$A$241,"INVESTIMENTO","ERRO - VERIFICAR"))))</f>
        <v/>
      </c>
      <c r="AA576" s="127"/>
      <c r="AB576" s="127"/>
      <c r="AC576" s="37"/>
      <c r="AD576" s="37"/>
      <c r="AE576" s="37"/>
      <c r="AF576" s="37"/>
      <c r="AG576" s="37"/>
    </row>
    <row r="577" spans="6:33" x14ac:dyDescent="0.35">
      <c r="F577" s="19" t="str">
        <f>IFERROR(VLOOKUP(D577,'Tabelas auxiliares'!$A$3:$B$63,2,FALSE),"")</f>
        <v/>
      </c>
      <c r="G577" s="19" t="str">
        <f>IFERROR(VLOOKUP($B577,'Tabelas auxiliares'!$A$67:$C$104,2,FALSE),"")</f>
        <v/>
      </c>
      <c r="H577" s="19" t="str">
        <f>IFERROR(VLOOKUP($B577,'Tabelas auxiliares'!$A$67:$C$104,3,FALSE),"")</f>
        <v/>
      </c>
      <c r="Y577" s="19" t="str">
        <f t="shared" si="8"/>
        <v/>
      </c>
      <c r="Z577" s="19" t="str">
        <f>IF(T577="","",IF(AND(T577&lt;&gt;'Tabelas auxiliares'!$B$241,T577&lt;&gt;'Tabelas auxiliares'!$B$242),"FOLHA DE PESSOAL",IF(Y577='Tabelas auxiliares'!$A$242,"CUSTEIO",IF(Y577='Tabelas auxiliares'!$A$241,"INVESTIMENTO","ERRO - VERIFICAR"))))</f>
        <v/>
      </c>
      <c r="AA577" s="127"/>
      <c r="AB577" s="127"/>
      <c r="AC577" s="37"/>
      <c r="AD577" s="37"/>
      <c r="AE577" s="37"/>
      <c r="AF577" s="37"/>
      <c r="AG577" s="37"/>
    </row>
    <row r="578" spans="6:33" x14ac:dyDescent="0.35">
      <c r="F578" s="19" t="str">
        <f>IFERROR(VLOOKUP(D578,'Tabelas auxiliares'!$A$3:$B$63,2,FALSE),"")</f>
        <v/>
      </c>
      <c r="G578" s="19" t="str">
        <f>IFERROR(VLOOKUP($B578,'Tabelas auxiliares'!$A$67:$C$104,2,FALSE),"")</f>
        <v/>
      </c>
      <c r="H578" s="19" t="str">
        <f>IFERROR(VLOOKUP($B578,'Tabelas auxiliares'!$A$67:$C$104,3,FALSE),"")</f>
        <v/>
      </c>
      <c r="Y578" s="19" t="str">
        <f t="shared" si="8"/>
        <v/>
      </c>
      <c r="Z578" s="19" t="str">
        <f>IF(T578="","",IF(AND(T578&lt;&gt;'Tabelas auxiliares'!$B$241,T578&lt;&gt;'Tabelas auxiliares'!$B$242),"FOLHA DE PESSOAL",IF(Y578='Tabelas auxiliares'!$A$242,"CUSTEIO",IF(Y578='Tabelas auxiliares'!$A$241,"INVESTIMENTO","ERRO - VERIFICAR"))))</f>
        <v/>
      </c>
      <c r="AA578" s="127"/>
      <c r="AB578" s="127"/>
      <c r="AC578" s="37"/>
      <c r="AD578" s="37"/>
      <c r="AE578" s="37"/>
      <c r="AF578" s="37"/>
      <c r="AG578" s="37"/>
    </row>
    <row r="579" spans="6:33" x14ac:dyDescent="0.35">
      <c r="F579" s="19" t="str">
        <f>IFERROR(VLOOKUP(D579,'Tabelas auxiliares'!$A$3:$B$63,2,FALSE),"")</f>
        <v/>
      </c>
      <c r="G579" s="19" t="str">
        <f>IFERROR(VLOOKUP($B579,'Tabelas auxiliares'!$A$67:$C$104,2,FALSE),"")</f>
        <v/>
      </c>
      <c r="H579" s="19" t="str">
        <f>IFERROR(VLOOKUP($B579,'Tabelas auxiliares'!$A$67:$C$104,3,FALSE),"")</f>
        <v/>
      </c>
      <c r="Y579" s="19" t="str">
        <f t="shared" si="8"/>
        <v/>
      </c>
      <c r="Z579" s="19" t="str">
        <f>IF(T579="","",IF(AND(T579&lt;&gt;'Tabelas auxiliares'!$B$241,T579&lt;&gt;'Tabelas auxiliares'!$B$242),"FOLHA DE PESSOAL",IF(Y579='Tabelas auxiliares'!$A$242,"CUSTEIO",IF(Y579='Tabelas auxiliares'!$A$241,"INVESTIMENTO","ERRO - VERIFICAR"))))</f>
        <v/>
      </c>
      <c r="AA579" s="127"/>
      <c r="AB579" s="127"/>
      <c r="AC579" s="37"/>
      <c r="AD579" s="37"/>
      <c r="AE579" s="37"/>
      <c r="AF579" s="37"/>
      <c r="AG579" s="37"/>
    </row>
    <row r="580" spans="6:33" x14ac:dyDescent="0.35">
      <c r="F580" s="19" t="str">
        <f>IFERROR(VLOOKUP(D580,'Tabelas auxiliares'!$A$3:$B$63,2,FALSE),"")</f>
        <v/>
      </c>
      <c r="G580" s="19" t="str">
        <f>IFERROR(VLOOKUP($B580,'Tabelas auxiliares'!$A$67:$C$104,2,FALSE),"")</f>
        <v/>
      </c>
      <c r="H580" s="19" t="str">
        <f>IFERROR(VLOOKUP($B580,'Tabelas auxiliares'!$A$67:$C$104,3,FALSE),"")</f>
        <v/>
      </c>
      <c r="Y580" s="19" t="str">
        <f t="shared" ref="Y580:Y643" si="9">LEFT(V580,1)</f>
        <v/>
      </c>
      <c r="Z580" s="19" t="str">
        <f>IF(T580="","",IF(AND(T580&lt;&gt;'Tabelas auxiliares'!$B$241,T580&lt;&gt;'Tabelas auxiliares'!$B$242),"FOLHA DE PESSOAL",IF(Y580='Tabelas auxiliares'!$A$242,"CUSTEIO",IF(Y580='Tabelas auxiliares'!$A$241,"INVESTIMENTO","ERRO - VERIFICAR"))))</f>
        <v/>
      </c>
      <c r="AA580" s="127"/>
      <c r="AB580" s="127"/>
      <c r="AC580" s="37"/>
      <c r="AD580" s="37"/>
      <c r="AE580" s="37"/>
      <c r="AF580" s="37"/>
      <c r="AG580" s="37"/>
    </row>
    <row r="581" spans="6:33" x14ac:dyDescent="0.35">
      <c r="F581" s="19" t="str">
        <f>IFERROR(VLOOKUP(D581,'Tabelas auxiliares'!$A$3:$B$63,2,FALSE),"")</f>
        <v/>
      </c>
      <c r="G581" s="19" t="str">
        <f>IFERROR(VLOOKUP($B581,'Tabelas auxiliares'!$A$67:$C$104,2,FALSE),"")</f>
        <v/>
      </c>
      <c r="H581" s="19" t="str">
        <f>IFERROR(VLOOKUP($B581,'Tabelas auxiliares'!$A$67:$C$104,3,FALSE),"")</f>
        <v/>
      </c>
      <c r="Y581" s="19" t="str">
        <f t="shared" si="9"/>
        <v/>
      </c>
      <c r="Z581" s="19" t="str">
        <f>IF(T581="","",IF(AND(T581&lt;&gt;'Tabelas auxiliares'!$B$241,T581&lt;&gt;'Tabelas auxiliares'!$B$242),"FOLHA DE PESSOAL",IF(Y581='Tabelas auxiliares'!$A$242,"CUSTEIO",IF(Y581='Tabelas auxiliares'!$A$241,"INVESTIMENTO","ERRO - VERIFICAR"))))</f>
        <v/>
      </c>
      <c r="AA581" s="127"/>
      <c r="AB581" s="127"/>
      <c r="AC581" s="37"/>
      <c r="AD581" s="37"/>
      <c r="AE581" s="37"/>
      <c r="AF581" s="37"/>
      <c r="AG581" s="37"/>
    </row>
    <row r="582" spans="6:33" x14ac:dyDescent="0.35">
      <c r="F582" s="19" t="str">
        <f>IFERROR(VLOOKUP(D582,'Tabelas auxiliares'!$A$3:$B$63,2,FALSE),"")</f>
        <v/>
      </c>
      <c r="G582" s="19" t="str">
        <f>IFERROR(VLOOKUP($B582,'Tabelas auxiliares'!$A$67:$C$104,2,FALSE),"")</f>
        <v/>
      </c>
      <c r="H582" s="19" t="str">
        <f>IFERROR(VLOOKUP($B582,'Tabelas auxiliares'!$A$67:$C$104,3,FALSE),"")</f>
        <v/>
      </c>
      <c r="Y582" s="19" t="str">
        <f t="shared" si="9"/>
        <v/>
      </c>
      <c r="Z582" s="19" t="str">
        <f>IF(T582="","",IF(AND(T582&lt;&gt;'Tabelas auxiliares'!$B$241,T582&lt;&gt;'Tabelas auxiliares'!$B$242),"FOLHA DE PESSOAL",IF(Y582='Tabelas auxiliares'!$A$242,"CUSTEIO",IF(Y582='Tabelas auxiliares'!$A$241,"INVESTIMENTO","ERRO - VERIFICAR"))))</f>
        <v/>
      </c>
      <c r="AA582" s="127"/>
      <c r="AB582" s="127"/>
      <c r="AC582" s="37"/>
      <c r="AD582" s="37"/>
      <c r="AE582" s="37"/>
      <c r="AF582" s="37"/>
      <c r="AG582" s="37"/>
    </row>
    <row r="583" spans="6:33" x14ac:dyDescent="0.35">
      <c r="F583" s="19" t="str">
        <f>IFERROR(VLOOKUP(D583,'Tabelas auxiliares'!$A$3:$B$63,2,FALSE),"")</f>
        <v/>
      </c>
      <c r="G583" s="19" t="str">
        <f>IFERROR(VLOOKUP($B583,'Tabelas auxiliares'!$A$67:$C$104,2,FALSE),"")</f>
        <v/>
      </c>
      <c r="H583" s="19" t="str">
        <f>IFERROR(VLOOKUP($B583,'Tabelas auxiliares'!$A$67:$C$104,3,FALSE),"")</f>
        <v/>
      </c>
      <c r="Y583" s="19" t="str">
        <f t="shared" si="9"/>
        <v/>
      </c>
      <c r="Z583" s="19" t="str">
        <f>IF(T583="","",IF(AND(T583&lt;&gt;'Tabelas auxiliares'!$B$241,T583&lt;&gt;'Tabelas auxiliares'!$B$242),"FOLHA DE PESSOAL",IF(Y583='Tabelas auxiliares'!$A$242,"CUSTEIO",IF(Y583='Tabelas auxiliares'!$A$241,"INVESTIMENTO","ERRO - VERIFICAR"))))</f>
        <v/>
      </c>
      <c r="AA583" s="127"/>
      <c r="AB583" s="127"/>
      <c r="AC583" s="37"/>
      <c r="AD583" s="37"/>
      <c r="AE583" s="37"/>
      <c r="AF583" s="37"/>
      <c r="AG583" s="37"/>
    </row>
    <row r="584" spans="6:33" x14ac:dyDescent="0.35">
      <c r="F584" s="19" t="str">
        <f>IFERROR(VLOOKUP(D584,'Tabelas auxiliares'!$A$3:$B$63,2,FALSE),"")</f>
        <v/>
      </c>
      <c r="G584" s="19" t="str">
        <f>IFERROR(VLOOKUP($B584,'Tabelas auxiliares'!$A$67:$C$104,2,FALSE),"")</f>
        <v/>
      </c>
      <c r="H584" s="19" t="str">
        <f>IFERROR(VLOOKUP($B584,'Tabelas auxiliares'!$A$67:$C$104,3,FALSE),"")</f>
        <v/>
      </c>
      <c r="Y584" s="19" t="str">
        <f t="shared" si="9"/>
        <v/>
      </c>
      <c r="Z584" s="19" t="str">
        <f>IF(T584="","",IF(AND(T584&lt;&gt;'Tabelas auxiliares'!$B$241,T584&lt;&gt;'Tabelas auxiliares'!$B$242),"FOLHA DE PESSOAL",IF(Y584='Tabelas auxiliares'!$A$242,"CUSTEIO",IF(Y584='Tabelas auxiliares'!$A$241,"INVESTIMENTO","ERRO - VERIFICAR"))))</f>
        <v/>
      </c>
      <c r="AA584" s="127"/>
      <c r="AB584" s="127"/>
      <c r="AC584" s="37"/>
      <c r="AD584" s="37"/>
      <c r="AE584" s="37"/>
      <c r="AF584" s="37"/>
      <c r="AG584" s="37"/>
    </row>
    <row r="585" spans="6:33" x14ac:dyDescent="0.35">
      <c r="F585" s="19" t="str">
        <f>IFERROR(VLOOKUP(D585,'Tabelas auxiliares'!$A$3:$B$63,2,FALSE),"")</f>
        <v/>
      </c>
      <c r="G585" s="19" t="str">
        <f>IFERROR(VLOOKUP($B585,'Tabelas auxiliares'!$A$67:$C$104,2,FALSE),"")</f>
        <v/>
      </c>
      <c r="H585" s="19" t="str">
        <f>IFERROR(VLOOKUP($B585,'Tabelas auxiliares'!$A$67:$C$104,3,FALSE),"")</f>
        <v/>
      </c>
      <c r="Y585" s="19" t="str">
        <f t="shared" si="9"/>
        <v/>
      </c>
      <c r="Z585" s="19" t="str">
        <f>IF(T585="","",IF(AND(T585&lt;&gt;'Tabelas auxiliares'!$B$241,T585&lt;&gt;'Tabelas auxiliares'!$B$242),"FOLHA DE PESSOAL",IF(Y585='Tabelas auxiliares'!$A$242,"CUSTEIO",IF(Y585='Tabelas auxiliares'!$A$241,"INVESTIMENTO","ERRO - VERIFICAR"))))</f>
        <v/>
      </c>
      <c r="AA585" s="127"/>
      <c r="AB585" s="127"/>
      <c r="AC585" s="37"/>
      <c r="AD585" s="37"/>
      <c r="AE585" s="37"/>
      <c r="AF585" s="37"/>
      <c r="AG585" s="37"/>
    </row>
    <row r="586" spans="6:33" x14ac:dyDescent="0.35">
      <c r="F586" s="19" t="str">
        <f>IFERROR(VLOOKUP(D586,'Tabelas auxiliares'!$A$3:$B$63,2,FALSE),"")</f>
        <v/>
      </c>
      <c r="G586" s="19" t="str">
        <f>IFERROR(VLOOKUP($B586,'Tabelas auxiliares'!$A$67:$C$104,2,FALSE),"")</f>
        <v/>
      </c>
      <c r="H586" s="19" t="str">
        <f>IFERROR(VLOOKUP($B586,'Tabelas auxiliares'!$A$67:$C$104,3,FALSE),"")</f>
        <v/>
      </c>
      <c r="Y586" s="19" t="str">
        <f t="shared" si="9"/>
        <v/>
      </c>
      <c r="Z586" s="19" t="str">
        <f>IF(T586="","",IF(AND(T586&lt;&gt;'Tabelas auxiliares'!$B$241,T586&lt;&gt;'Tabelas auxiliares'!$B$242),"FOLHA DE PESSOAL",IF(Y586='Tabelas auxiliares'!$A$242,"CUSTEIO",IF(Y586='Tabelas auxiliares'!$A$241,"INVESTIMENTO","ERRO - VERIFICAR"))))</f>
        <v/>
      </c>
      <c r="AA586" s="127"/>
      <c r="AB586" s="127"/>
      <c r="AC586" s="37"/>
      <c r="AD586" s="37"/>
      <c r="AE586" s="37"/>
      <c r="AF586" s="37"/>
      <c r="AG586" s="37"/>
    </row>
    <row r="587" spans="6:33" x14ac:dyDescent="0.35">
      <c r="F587" s="19" t="str">
        <f>IFERROR(VLOOKUP(D587,'Tabelas auxiliares'!$A$3:$B$63,2,FALSE),"")</f>
        <v/>
      </c>
      <c r="G587" s="19" t="str">
        <f>IFERROR(VLOOKUP($B587,'Tabelas auxiliares'!$A$67:$C$104,2,FALSE),"")</f>
        <v/>
      </c>
      <c r="H587" s="19" t="str">
        <f>IFERROR(VLOOKUP($B587,'Tabelas auxiliares'!$A$67:$C$104,3,FALSE),"")</f>
        <v/>
      </c>
      <c r="Y587" s="19" t="str">
        <f t="shared" si="9"/>
        <v/>
      </c>
      <c r="Z587" s="19" t="str">
        <f>IF(T587="","",IF(AND(T587&lt;&gt;'Tabelas auxiliares'!$B$241,T587&lt;&gt;'Tabelas auxiliares'!$B$242),"FOLHA DE PESSOAL",IF(Y587='Tabelas auxiliares'!$A$242,"CUSTEIO",IF(Y587='Tabelas auxiliares'!$A$241,"INVESTIMENTO","ERRO - VERIFICAR"))))</f>
        <v/>
      </c>
      <c r="AA587" s="127"/>
      <c r="AB587" s="127"/>
      <c r="AC587" s="37"/>
      <c r="AD587" s="37"/>
      <c r="AE587" s="37"/>
      <c r="AF587" s="37"/>
      <c r="AG587" s="37"/>
    </row>
    <row r="588" spans="6:33" x14ac:dyDescent="0.35">
      <c r="F588" s="19" t="str">
        <f>IFERROR(VLOOKUP(D588,'Tabelas auxiliares'!$A$3:$B$63,2,FALSE),"")</f>
        <v/>
      </c>
      <c r="G588" s="19" t="str">
        <f>IFERROR(VLOOKUP($B588,'Tabelas auxiliares'!$A$67:$C$104,2,FALSE),"")</f>
        <v/>
      </c>
      <c r="H588" s="19" t="str">
        <f>IFERROR(VLOOKUP($B588,'Tabelas auxiliares'!$A$67:$C$104,3,FALSE),"")</f>
        <v/>
      </c>
      <c r="Y588" s="19" t="str">
        <f t="shared" si="9"/>
        <v/>
      </c>
      <c r="Z588" s="19" t="str">
        <f>IF(T588="","",IF(AND(T588&lt;&gt;'Tabelas auxiliares'!$B$241,T588&lt;&gt;'Tabelas auxiliares'!$B$242),"FOLHA DE PESSOAL",IF(Y588='Tabelas auxiliares'!$A$242,"CUSTEIO",IF(Y588='Tabelas auxiliares'!$A$241,"INVESTIMENTO","ERRO - VERIFICAR"))))</f>
        <v/>
      </c>
      <c r="AA588" s="127"/>
      <c r="AB588" s="127"/>
      <c r="AC588" s="37"/>
      <c r="AD588" s="37"/>
      <c r="AE588" s="37"/>
      <c r="AF588" s="37"/>
      <c r="AG588" s="37"/>
    </row>
    <row r="589" spans="6:33" x14ac:dyDescent="0.35">
      <c r="F589" s="19" t="str">
        <f>IFERROR(VLOOKUP(D589,'Tabelas auxiliares'!$A$3:$B$63,2,FALSE),"")</f>
        <v/>
      </c>
      <c r="G589" s="19" t="str">
        <f>IFERROR(VLOOKUP($B589,'Tabelas auxiliares'!$A$67:$C$104,2,FALSE),"")</f>
        <v/>
      </c>
      <c r="H589" s="19" t="str">
        <f>IFERROR(VLOOKUP($B589,'Tabelas auxiliares'!$A$67:$C$104,3,FALSE),"")</f>
        <v/>
      </c>
      <c r="Y589" s="19" t="str">
        <f t="shared" si="9"/>
        <v/>
      </c>
      <c r="Z589" s="19" t="str">
        <f>IF(T589="","",IF(AND(T589&lt;&gt;'Tabelas auxiliares'!$B$241,T589&lt;&gt;'Tabelas auxiliares'!$B$242),"FOLHA DE PESSOAL",IF(Y589='Tabelas auxiliares'!$A$242,"CUSTEIO",IF(Y589='Tabelas auxiliares'!$A$241,"INVESTIMENTO","ERRO - VERIFICAR"))))</f>
        <v/>
      </c>
      <c r="AA589" s="127"/>
      <c r="AB589" s="127"/>
      <c r="AC589" s="37"/>
      <c r="AD589" s="37"/>
      <c r="AE589" s="37"/>
      <c r="AF589" s="37"/>
      <c r="AG589" s="37"/>
    </row>
    <row r="590" spans="6:33" x14ac:dyDescent="0.35">
      <c r="F590" s="19" t="str">
        <f>IFERROR(VLOOKUP(D590,'Tabelas auxiliares'!$A$3:$B$63,2,FALSE),"")</f>
        <v/>
      </c>
      <c r="G590" s="19" t="str">
        <f>IFERROR(VLOOKUP($B590,'Tabelas auxiliares'!$A$67:$C$104,2,FALSE),"")</f>
        <v/>
      </c>
      <c r="H590" s="19" t="str">
        <f>IFERROR(VLOOKUP($B590,'Tabelas auxiliares'!$A$67:$C$104,3,FALSE),"")</f>
        <v/>
      </c>
      <c r="Y590" s="19" t="str">
        <f t="shared" si="9"/>
        <v/>
      </c>
      <c r="Z590" s="19" t="str">
        <f>IF(T590="","",IF(AND(T590&lt;&gt;'Tabelas auxiliares'!$B$241,T590&lt;&gt;'Tabelas auxiliares'!$B$242),"FOLHA DE PESSOAL",IF(Y590='Tabelas auxiliares'!$A$242,"CUSTEIO",IF(Y590='Tabelas auxiliares'!$A$241,"INVESTIMENTO","ERRO - VERIFICAR"))))</f>
        <v/>
      </c>
      <c r="AA590" s="127"/>
      <c r="AB590" s="127"/>
      <c r="AC590" s="37"/>
      <c r="AD590" s="37"/>
      <c r="AE590" s="37"/>
      <c r="AF590" s="37"/>
      <c r="AG590" s="37"/>
    </row>
    <row r="591" spans="6:33" x14ac:dyDescent="0.35">
      <c r="F591" s="19" t="str">
        <f>IFERROR(VLOOKUP(D591,'Tabelas auxiliares'!$A$3:$B$63,2,FALSE),"")</f>
        <v/>
      </c>
      <c r="G591" s="19" t="str">
        <f>IFERROR(VLOOKUP($B591,'Tabelas auxiliares'!$A$67:$C$104,2,FALSE),"")</f>
        <v/>
      </c>
      <c r="H591" s="19" t="str">
        <f>IFERROR(VLOOKUP($B591,'Tabelas auxiliares'!$A$67:$C$104,3,FALSE),"")</f>
        <v/>
      </c>
      <c r="Y591" s="19" t="str">
        <f t="shared" si="9"/>
        <v/>
      </c>
      <c r="Z591" s="19" t="str">
        <f>IF(T591="","",IF(AND(T591&lt;&gt;'Tabelas auxiliares'!$B$241,T591&lt;&gt;'Tabelas auxiliares'!$B$242),"FOLHA DE PESSOAL",IF(Y591='Tabelas auxiliares'!$A$242,"CUSTEIO",IF(Y591='Tabelas auxiliares'!$A$241,"INVESTIMENTO","ERRO - VERIFICAR"))))</f>
        <v/>
      </c>
      <c r="AA591" s="127"/>
      <c r="AB591" s="127"/>
      <c r="AC591" s="37"/>
      <c r="AD591" s="37"/>
      <c r="AE591" s="37"/>
      <c r="AF591" s="37"/>
      <c r="AG591" s="37"/>
    </row>
    <row r="592" spans="6:33" x14ac:dyDescent="0.35">
      <c r="F592" s="19" t="str">
        <f>IFERROR(VLOOKUP(D592,'Tabelas auxiliares'!$A$3:$B$63,2,FALSE),"")</f>
        <v/>
      </c>
      <c r="G592" s="19" t="str">
        <f>IFERROR(VLOOKUP($B592,'Tabelas auxiliares'!$A$67:$C$104,2,FALSE),"")</f>
        <v/>
      </c>
      <c r="H592" s="19" t="str">
        <f>IFERROR(VLOOKUP($B592,'Tabelas auxiliares'!$A$67:$C$104,3,FALSE),"")</f>
        <v/>
      </c>
      <c r="Y592" s="19" t="str">
        <f t="shared" si="9"/>
        <v/>
      </c>
      <c r="Z592" s="19" t="str">
        <f>IF(T592="","",IF(AND(T592&lt;&gt;'Tabelas auxiliares'!$B$241,T592&lt;&gt;'Tabelas auxiliares'!$B$242),"FOLHA DE PESSOAL",IF(Y592='Tabelas auxiliares'!$A$242,"CUSTEIO",IF(Y592='Tabelas auxiliares'!$A$241,"INVESTIMENTO","ERRO - VERIFICAR"))))</f>
        <v/>
      </c>
      <c r="AA592" s="127"/>
      <c r="AB592" s="127"/>
      <c r="AC592" s="37"/>
      <c r="AD592" s="37"/>
      <c r="AE592" s="37"/>
      <c r="AF592" s="37"/>
      <c r="AG592" s="37"/>
    </row>
    <row r="593" spans="6:33" x14ac:dyDescent="0.35">
      <c r="F593" s="19" t="str">
        <f>IFERROR(VLOOKUP(D593,'Tabelas auxiliares'!$A$3:$B$63,2,FALSE),"")</f>
        <v/>
      </c>
      <c r="G593" s="19" t="str">
        <f>IFERROR(VLOOKUP($B593,'Tabelas auxiliares'!$A$67:$C$104,2,FALSE),"")</f>
        <v/>
      </c>
      <c r="H593" s="19" t="str">
        <f>IFERROR(VLOOKUP($B593,'Tabelas auxiliares'!$A$67:$C$104,3,FALSE),"")</f>
        <v/>
      </c>
      <c r="Y593" s="19" t="str">
        <f t="shared" si="9"/>
        <v/>
      </c>
      <c r="Z593" s="19" t="str">
        <f>IF(T593="","",IF(AND(T593&lt;&gt;'Tabelas auxiliares'!$B$241,T593&lt;&gt;'Tabelas auxiliares'!$B$242),"FOLHA DE PESSOAL",IF(Y593='Tabelas auxiliares'!$A$242,"CUSTEIO",IF(Y593='Tabelas auxiliares'!$A$241,"INVESTIMENTO","ERRO - VERIFICAR"))))</f>
        <v/>
      </c>
      <c r="AA593" s="127"/>
      <c r="AB593" s="127"/>
      <c r="AC593" s="37"/>
      <c r="AD593" s="37"/>
      <c r="AE593" s="37"/>
      <c r="AF593" s="37"/>
      <c r="AG593" s="37"/>
    </row>
    <row r="594" spans="6:33" x14ac:dyDescent="0.35">
      <c r="F594" s="19" t="str">
        <f>IFERROR(VLOOKUP(D594,'Tabelas auxiliares'!$A$3:$B$63,2,FALSE),"")</f>
        <v/>
      </c>
      <c r="G594" s="19" t="str">
        <f>IFERROR(VLOOKUP($B594,'Tabelas auxiliares'!$A$67:$C$104,2,FALSE),"")</f>
        <v/>
      </c>
      <c r="H594" s="19" t="str">
        <f>IFERROR(VLOOKUP($B594,'Tabelas auxiliares'!$A$67:$C$104,3,FALSE),"")</f>
        <v/>
      </c>
      <c r="Y594" s="19" t="str">
        <f t="shared" si="9"/>
        <v/>
      </c>
      <c r="Z594" s="19" t="str">
        <f>IF(T594="","",IF(AND(T594&lt;&gt;'Tabelas auxiliares'!$B$241,T594&lt;&gt;'Tabelas auxiliares'!$B$242),"FOLHA DE PESSOAL",IF(Y594='Tabelas auxiliares'!$A$242,"CUSTEIO",IF(Y594='Tabelas auxiliares'!$A$241,"INVESTIMENTO","ERRO - VERIFICAR"))))</f>
        <v/>
      </c>
      <c r="AA594" s="127"/>
      <c r="AB594" s="127"/>
      <c r="AC594" s="37"/>
      <c r="AD594" s="37"/>
      <c r="AE594" s="37"/>
      <c r="AF594" s="37"/>
      <c r="AG594" s="37"/>
    </row>
    <row r="595" spans="6:33" x14ac:dyDescent="0.35">
      <c r="F595" s="19" t="str">
        <f>IFERROR(VLOOKUP(D595,'Tabelas auxiliares'!$A$3:$B$63,2,FALSE),"")</f>
        <v/>
      </c>
      <c r="G595" s="19" t="str">
        <f>IFERROR(VLOOKUP($B595,'Tabelas auxiliares'!$A$67:$C$104,2,FALSE),"")</f>
        <v/>
      </c>
      <c r="H595" s="19" t="str">
        <f>IFERROR(VLOOKUP($B595,'Tabelas auxiliares'!$A$67:$C$104,3,FALSE),"")</f>
        <v/>
      </c>
      <c r="Y595" s="19" t="str">
        <f t="shared" si="9"/>
        <v/>
      </c>
      <c r="Z595" s="19" t="str">
        <f>IF(T595="","",IF(AND(T595&lt;&gt;'Tabelas auxiliares'!$B$241,T595&lt;&gt;'Tabelas auxiliares'!$B$242),"FOLHA DE PESSOAL",IF(Y595='Tabelas auxiliares'!$A$242,"CUSTEIO",IF(Y595='Tabelas auxiliares'!$A$241,"INVESTIMENTO","ERRO - VERIFICAR"))))</f>
        <v/>
      </c>
      <c r="AA595" s="127"/>
      <c r="AB595" s="127"/>
      <c r="AC595" s="37"/>
      <c r="AD595" s="37"/>
      <c r="AE595" s="37"/>
      <c r="AF595" s="37"/>
      <c r="AG595" s="37"/>
    </row>
    <row r="596" spans="6:33" x14ac:dyDescent="0.35">
      <c r="F596" s="19" t="str">
        <f>IFERROR(VLOOKUP(D596,'Tabelas auxiliares'!$A$3:$B$63,2,FALSE),"")</f>
        <v/>
      </c>
      <c r="G596" s="19" t="str">
        <f>IFERROR(VLOOKUP($B596,'Tabelas auxiliares'!$A$67:$C$104,2,FALSE),"")</f>
        <v/>
      </c>
      <c r="H596" s="19" t="str">
        <f>IFERROR(VLOOKUP($B596,'Tabelas auxiliares'!$A$67:$C$104,3,FALSE),"")</f>
        <v/>
      </c>
      <c r="Y596" s="19" t="str">
        <f t="shared" si="9"/>
        <v/>
      </c>
      <c r="Z596" s="19" t="str">
        <f>IF(T596="","",IF(AND(T596&lt;&gt;'Tabelas auxiliares'!$B$241,T596&lt;&gt;'Tabelas auxiliares'!$B$242),"FOLHA DE PESSOAL",IF(Y596='Tabelas auxiliares'!$A$242,"CUSTEIO",IF(Y596='Tabelas auxiliares'!$A$241,"INVESTIMENTO","ERRO - VERIFICAR"))))</f>
        <v/>
      </c>
      <c r="AA596" s="127"/>
      <c r="AB596" s="127"/>
      <c r="AC596" s="37"/>
      <c r="AD596" s="37"/>
      <c r="AE596" s="37"/>
      <c r="AF596" s="37"/>
      <c r="AG596" s="37"/>
    </row>
    <row r="597" spans="6:33" x14ac:dyDescent="0.35">
      <c r="F597" s="19" t="str">
        <f>IFERROR(VLOOKUP(D597,'Tabelas auxiliares'!$A$3:$B$63,2,FALSE),"")</f>
        <v/>
      </c>
      <c r="G597" s="19" t="str">
        <f>IFERROR(VLOOKUP($B597,'Tabelas auxiliares'!$A$67:$C$104,2,FALSE),"")</f>
        <v/>
      </c>
      <c r="H597" s="19" t="str">
        <f>IFERROR(VLOOKUP($B597,'Tabelas auxiliares'!$A$67:$C$104,3,FALSE),"")</f>
        <v/>
      </c>
      <c r="Y597" s="19" t="str">
        <f t="shared" si="9"/>
        <v/>
      </c>
      <c r="Z597" s="19" t="str">
        <f>IF(T597="","",IF(AND(T597&lt;&gt;'Tabelas auxiliares'!$B$241,T597&lt;&gt;'Tabelas auxiliares'!$B$242),"FOLHA DE PESSOAL",IF(Y597='Tabelas auxiliares'!$A$242,"CUSTEIO",IF(Y597='Tabelas auxiliares'!$A$241,"INVESTIMENTO","ERRO - VERIFICAR"))))</f>
        <v/>
      </c>
      <c r="AA597" s="127"/>
      <c r="AB597" s="127"/>
      <c r="AC597" s="37"/>
      <c r="AD597" s="37"/>
      <c r="AE597" s="37"/>
      <c r="AF597" s="37"/>
      <c r="AG597" s="37"/>
    </row>
    <row r="598" spans="6:33" x14ac:dyDescent="0.35">
      <c r="F598" s="19" t="str">
        <f>IFERROR(VLOOKUP(D598,'Tabelas auxiliares'!$A$3:$B$63,2,FALSE),"")</f>
        <v/>
      </c>
      <c r="G598" s="19" t="str">
        <f>IFERROR(VLOOKUP($B598,'Tabelas auxiliares'!$A$67:$C$104,2,FALSE),"")</f>
        <v/>
      </c>
      <c r="H598" s="19" t="str">
        <f>IFERROR(VLOOKUP($B598,'Tabelas auxiliares'!$A$67:$C$104,3,FALSE),"")</f>
        <v/>
      </c>
      <c r="Y598" s="19" t="str">
        <f t="shared" si="9"/>
        <v/>
      </c>
      <c r="Z598" s="19" t="str">
        <f>IF(T598="","",IF(AND(T598&lt;&gt;'Tabelas auxiliares'!$B$241,T598&lt;&gt;'Tabelas auxiliares'!$B$242),"FOLHA DE PESSOAL",IF(Y598='Tabelas auxiliares'!$A$242,"CUSTEIO",IF(Y598='Tabelas auxiliares'!$A$241,"INVESTIMENTO","ERRO - VERIFICAR"))))</f>
        <v/>
      </c>
      <c r="AA598" s="127"/>
      <c r="AB598" s="127"/>
      <c r="AC598" s="37"/>
      <c r="AD598" s="37"/>
      <c r="AE598" s="37"/>
      <c r="AF598" s="37"/>
      <c r="AG598" s="37"/>
    </row>
    <row r="599" spans="6:33" x14ac:dyDescent="0.35">
      <c r="F599" s="19" t="str">
        <f>IFERROR(VLOOKUP(D599,'Tabelas auxiliares'!$A$3:$B$63,2,FALSE),"")</f>
        <v/>
      </c>
      <c r="G599" s="19" t="str">
        <f>IFERROR(VLOOKUP($B599,'Tabelas auxiliares'!$A$67:$C$104,2,FALSE),"")</f>
        <v/>
      </c>
      <c r="H599" s="19" t="str">
        <f>IFERROR(VLOOKUP($B599,'Tabelas auxiliares'!$A$67:$C$104,3,FALSE),"")</f>
        <v/>
      </c>
      <c r="Y599" s="19" t="str">
        <f t="shared" si="9"/>
        <v/>
      </c>
      <c r="Z599" s="19" t="str">
        <f>IF(T599="","",IF(AND(T599&lt;&gt;'Tabelas auxiliares'!$B$241,T599&lt;&gt;'Tabelas auxiliares'!$B$242),"FOLHA DE PESSOAL",IF(Y599='Tabelas auxiliares'!$A$242,"CUSTEIO",IF(Y599='Tabelas auxiliares'!$A$241,"INVESTIMENTO","ERRO - VERIFICAR"))))</f>
        <v/>
      </c>
      <c r="AA599" s="127"/>
      <c r="AB599" s="127"/>
      <c r="AC599" s="37"/>
      <c r="AD599" s="37"/>
      <c r="AE599" s="37"/>
      <c r="AF599" s="37"/>
      <c r="AG599" s="37"/>
    </row>
    <row r="600" spans="6:33" x14ac:dyDescent="0.35">
      <c r="F600" s="19" t="str">
        <f>IFERROR(VLOOKUP(D600,'Tabelas auxiliares'!$A$3:$B$63,2,FALSE),"")</f>
        <v/>
      </c>
      <c r="G600" s="19" t="str">
        <f>IFERROR(VLOOKUP($B600,'Tabelas auxiliares'!$A$67:$C$104,2,FALSE),"")</f>
        <v/>
      </c>
      <c r="H600" s="19" t="str">
        <f>IFERROR(VLOOKUP($B600,'Tabelas auxiliares'!$A$67:$C$104,3,FALSE),"")</f>
        <v/>
      </c>
      <c r="Y600" s="19" t="str">
        <f t="shared" si="9"/>
        <v/>
      </c>
      <c r="Z600" s="19" t="str">
        <f>IF(T600="","",IF(AND(T600&lt;&gt;'Tabelas auxiliares'!$B$241,T600&lt;&gt;'Tabelas auxiliares'!$B$242),"FOLHA DE PESSOAL",IF(Y600='Tabelas auxiliares'!$A$242,"CUSTEIO",IF(Y600='Tabelas auxiliares'!$A$241,"INVESTIMENTO","ERRO - VERIFICAR"))))</f>
        <v/>
      </c>
      <c r="AA600" s="127"/>
      <c r="AB600" s="127"/>
      <c r="AC600" s="37"/>
      <c r="AD600" s="37"/>
      <c r="AE600" s="37"/>
      <c r="AF600" s="37"/>
      <c r="AG600" s="37"/>
    </row>
    <row r="601" spans="6:33" x14ac:dyDescent="0.35">
      <c r="F601" s="19" t="str">
        <f>IFERROR(VLOOKUP(D601,'Tabelas auxiliares'!$A$3:$B$63,2,FALSE),"")</f>
        <v/>
      </c>
      <c r="G601" s="19" t="str">
        <f>IFERROR(VLOOKUP($B601,'Tabelas auxiliares'!$A$67:$C$104,2,FALSE),"")</f>
        <v/>
      </c>
      <c r="H601" s="19" t="str">
        <f>IFERROR(VLOOKUP($B601,'Tabelas auxiliares'!$A$67:$C$104,3,FALSE),"")</f>
        <v/>
      </c>
      <c r="Y601" s="19" t="str">
        <f t="shared" si="9"/>
        <v/>
      </c>
      <c r="Z601" s="19" t="str">
        <f>IF(T601="","",IF(AND(T601&lt;&gt;'Tabelas auxiliares'!$B$241,T601&lt;&gt;'Tabelas auxiliares'!$B$242),"FOLHA DE PESSOAL",IF(Y601='Tabelas auxiliares'!$A$242,"CUSTEIO",IF(Y601='Tabelas auxiliares'!$A$241,"INVESTIMENTO","ERRO - VERIFICAR"))))</f>
        <v/>
      </c>
      <c r="AA601" s="127"/>
      <c r="AB601" s="127"/>
      <c r="AC601" s="37"/>
      <c r="AD601" s="37"/>
      <c r="AE601" s="37"/>
      <c r="AF601" s="37"/>
      <c r="AG601" s="37"/>
    </row>
    <row r="602" spans="6:33" x14ac:dyDescent="0.35">
      <c r="F602" s="19" t="str">
        <f>IFERROR(VLOOKUP(D602,'Tabelas auxiliares'!$A$3:$B$63,2,FALSE),"")</f>
        <v/>
      </c>
      <c r="G602" s="19" t="str">
        <f>IFERROR(VLOOKUP($B602,'Tabelas auxiliares'!$A$67:$C$104,2,FALSE),"")</f>
        <v/>
      </c>
      <c r="H602" s="19" t="str">
        <f>IFERROR(VLOOKUP($B602,'Tabelas auxiliares'!$A$67:$C$104,3,FALSE),"")</f>
        <v/>
      </c>
      <c r="Y602" s="19" t="str">
        <f t="shared" si="9"/>
        <v/>
      </c>
      <c r="Z602" s="19" t="str">
        <f>IF(T602="","",IF(AND(T602&lt;&gt;'Tabelas auxiliares'!$B$241,T602&lt;&gt;'Tabelas auxiliares'!$B$242),"FOLHA DE PESSOAL",IF(Y602='Tabelas auxiliares'!$A$242,"CUSTEIO",IF(Y602='Tabelas auxiliares'!$A$241,"INVESTIMENTO","ERRO - VERIFICAR"))))</f>
        <v/>
      </c>
      <c r="AA602" s="127"/>
      <c r="AB602" s="127"/>
      <c r="AC602" s="37"/>
      <c r="AD602" s="37"/>
      <c r="AE602" s="37"/>
      <c r="AF602" s="37"/>
      <c r="AG602" s="37"/>
    </row>
    <row r="603" spans="6:33" x14ac:dyDescent="0.35">
      <c r="F603" s="19" t="str">
        <f>IFERROR(VLOOKUP(D603,'Tabelas auxiliares'!$A$3:$B$63,2,FALSE),"")</f>
        <v/>
      </c>
      <c r="G603" s="19" t="str">
        <f>IFERROR(VLOOKUP($B603,'Tabelas auxiliares'!$A$67:$C$104,2,FALSE),"")</f>
        <v/>
      </c>
      <c r="H603" s="19" t="str">
        <f>IFERROR(VLOOKUP($B603,'Tabelas auxiliares'!$A$67:$C$104,3,FALSE),"")</f>
        <v/>
      </c>
      <c r="Y603" s="19" t="str">
        <f t="shared" si="9"/>
        <v/>
      </c>
      <c r="Z603" s="19" t="str">
        <f>IF(T603="","",IF(AND(T603&lt;&gt;'Tabelas auxiliares'!$B$241,T603&lt;&gt;'Tabelas auxiliares'!$B$242),"FOLHA DE PESSOAL",IF(Y603='Tabelas auxiliares'!$A$242,"CUSTEIO",IF(Y603='Tabelas auxiliares'!$A$241,"INVESTIMENTO","ERRO - VERIFICAR"))))</f>
        <v/>
      </c>
      <c r="AA603" s="127"/>
      <c r="AB603" s="127"/>
      <c r="AC603" s="37"/>
      <c r="AD603" s="37"/>
      <c r="AE603" s="37"/>
      <c r="AF603" s="37"/>
      <c r="AG603" s="37"/>
    </row>
    <row r="604" spans="6:33" x14ac:dyDescent="0.35">
      <c r="F604" s="19" t="str">
        <f>IFERROR(VLOOKUP(D604,'Tabelas auxiliares'!$A$3:$B$63,2,FALSE),"")</f>
        <v/>
      </c>
      <c r="G604" s="19" t="str">
        <f>IFERROR(VLOOKUP($B604,'Tabelas auxiliares'!$A$67:$C$104,2,FALSE),"")</f>
        <v/>
      </c>
      <c r="H604" s="19" t="str">
        <f>IFERROR(VLOOKUP($B604,'Tabelas auxiliares'!$A$67:$C$104,3,FALSE),"")</f>
        <v/>
      </c>
      <c r="Y604" s="19" t="str">
        <f t="shared" si="9"/>
        <v/>
      </c>
      <c r="Z604" s="19" t="str">
        <f>IF(T604="","",IF(AND(T604&lt;&gt;'Tabelas auxiliares'!$B$241,T604&lt;&gt;'Tabelas auxiliares'!$B$242),"FOLHA DE PESSOAL",IF(Y604='Tabelas auxiliares'!$A$242,"CUSTEIO",IF(Y604='Tabelas auxiliares'!$A$241,"INVESTIMENTO","ERRO - VERIFICAR"))))</f>
        <v/>
      </c>
      <c r="AA604" s="127"/>
      <c r="AB604" s="127"/>
      <c r="AC604" s="37"/>
      <c r="AD604" s="37"/>
      <c r="AE604" s="37"/>
      <c r="AF604" s="37"/>
      <c r="AG604" s="37"/>
    </row>
    <row r="605" spans="6:33" x14ac:dyDescent="0.35">
      <c r="F605" s="19" t="str">
        <f>IFERROR(VLOOKUP(D605,'Tabelas auxiliares'!$A$3:$B$63,2,FALSE),"")</f>
        <v/>
      </c>
      <c r="G605" s="19" t="str">
        <f>IFERROR(VLOOKUP($B605,'Tabelas auxiliares'!$A$67:$C$104,2,FALSE),"")</f>
        <v/>
      </c>
      <c r="H605" s="19" t="str">
        <f>IFERROR(VLOOKUP($B605,'Tabelas auxiliares'!$A$67:$C$104,3,FALSE),"")</f>
        <v/>
      </c>
      <c r="Y605" s="19" t="str">
        <f t="shared" si="9"/>
        <v/>
      </c>
      <c r="Z605" s="19" t="str">
        <f>IF(T605="","",IF(AND(T605&lt;&gt;'Tabelas auxiliares'!$B$241,T605&lt;&gt;'Tabelas auxiliares'!$B$242),"FOLHA DE PESSOAL",IF(Y605='Tabelas auxiliares'!$A$242,"CUSTEIO",IF(Y605='Tabelas auxiliares'!$A$241,"INVESTIMENTO","ERRO - VERIFICAR"))))</f>
        <v/>
      </c>
      <c r="AA605" s="127"/>
      <c r="AB605" s="127"/>
      <c r="AC605" s="37"/>
      <c r="AD605" s="37"/>
      <c r="AE605" s="37"/>
      <c r="AF605" s="37"/>
      <c r="AG605" s="37"/>
    </row>
    <row r="606" spans="6:33" x14ac:dyDescent="0.35">
      <c r="F606" s="19" t="str">
        <f>IFERROR(VLOOKUP(D606,'Tabelas auxiliares'!$A$3:$B$63,2,FALSE),"")</f>
        <v/>
      </c>
      <c r="G606" s="19" t="str">
        <f>IFERROR(VLOOKUP($B606,'Tabelas auxiliares'!$A$67:$C$104,2,FALSE),"")</f>
        <v/>
      </c>
      <c r="H606" s="19" t="str">
        <f>IFERROR(VLOOKUP($B606,'Tabelas auxiliares'!$A$67:$C$104,3,FALSE),"")</f>
        <v/>
      </c>
      <c r="Y606" s="19" t="str">
        <f t="shared" si="9"/>
        <v/>
      </c>
      <c r="Z606" s="19" t="str">
        <f>IF(T606="","",IF(AND(T606&lt;&gt;'Tabelas auxiliares'!$B$241,T606&lt;&gt;'Tabelas auxiliares'!$B$242),"FOLHA DE PESSOAL",IF(Y606='Tabelas auxiliares'!$A$242,"CUSTEIO",IF(Y606='Tabelas auxiliares'!$A$241,"INVESTIMENTO","ERRO - VERIFICAR"))))</f>
        <v/>
      </c>
      <c r="AA606" s="127"/>
      <c r="AB606" s="127"/>
      <c r="AC606" s="37"/>
      <c r="AD606" s="37"/>
      <c r="AE606" s="37"/>
      <c r="AF606" s="37"/>
      <c r="AG606" s="37"/>
    </row>
    <row r="607" spans="6:33" x14ac:dyDescent="0.35">
      <c r="F607" s="19" t="str">
        <f>IFERROR(VLOOKUP(D607,'Tabelas auxiliares'!$A$3:$B$63,2,FALSE),"")</f>
        <v/>
      </c>
      <c r="G607" s="19" t="str">
        <f>IFERROR(VLOOKUP($B607,'Tabelas auxiliares'!$A$67:$C$104,2,FALSE),"")</f>
        <v/>
      </c>
      <c r="H607" s="19" t="str">
        <f>IFERROR(VLOOKUP($B607,'Tabelas auxiliares'!$A$67:$C$104,3,FALSE),"")</f>
        <v/>
      </c>
      <c r="Y607" s="19" t="str">
        <f t="shared" si="9"/>
        <v/>
      </c>
      <c r="Z607" s="19" t="str">
        <f>IF(T607="","",IF(AND(T607&lt;&gt;'Tabelas auxiliares'!$B$241,T607&lt;&gt;'Tabelas auxiliares'!$B$242),"FOLHA DE PESSOAL",IF(Y607='Tabelas auxiliares'!$A$242,"CUSTEIO",IF(Y607='Tabelas auxiliares'!$A$241,"INVESTIMENTO","ERRO - VERIFICAR"))))</f>
        <v/>
      </c>
      <c r="AA607" s="127"/>
      <c r="AB607" s="127"/>
      <c r="AC607" s="37"/>
      <c r="AD607" s="37"/>
      <c r="AE607" s="37"/>
      <c r="AF607" s="37"/>
      <c r="AG607" s="37"/>
    </row>
    <row r="608" spans="6:33" x14ac:dyDescent="0.35">
      <c r="F608" s="19" t="str">
        <f>IFERROR(VLOOKUP(D608,'Tabelas auxiliares'!$A$3:$B$63,2,FALSE),"")</f>
        <v/>
      </c>
      <c r="G608" s="19" t="str">
        <f>IFERROR(VLOOKUP($B608,'Tabelas auxiliares'!$A$67:$C$104,2,FALSE),"")</f>
        <v/>
      </c>
      <c r="H608" s="19" t="str">
        <f>IFERROR(VLOOKUP($B608,'Tabelas auxiliares'!$A$67:$C$104,3,FALSE),"")</f>
        <v/>
      </c>
      <c r="Y608" s="19" t="str">
        <f t="shared" si="9"/>
        <v/>
      </c>
      <c r="Z608" s="19" t="str">
        <f>IF(T608="","",IF(AND(T608&lt;&gt;'Tabelas auxiliares'!$B$241,T608&lt;&gt;'Tabelas auxiliares'!$B$242),"FOLHA DE PESSOAL",IF(Y608='Tabelas auxiliares'!$A$242,"CUSTEIO",IF(Y608='Tabelas auxiliares'!$A$241,"INVESTIMENTO","ERRO - VERIFICAR"))))</f>
        <v/>
      </c>
      <c r="AA608" s="127"/>
      <c r="AB608" s="127"/>
      <c r="AC608" s="37"/>
      <c r="AD608" s="37"/>
      <c r="AE608" s="37"/>
      <c r="AF608" s="37"/>
      <c r="AG608" s="37"/>
    </row>
    <row r="609" spans="6:33" x14ac:dyDescent="0.35">
      <c r="F609" s="19" t="str">
        <f>IFERROR(VLOOKUP(D609,'Tabelas auxiliares'!$A$3:$B$63,2,FALSE),"")</f>
        <v/>
      </c>
      <c r="G609" s="19" t="str">
        <f>IFERROR(VLOOKUP($B609,'Tabelas auxiliares'!$A$67:$C$104,2,FALSE),"")</f>
        <v/>
      </c>
      <c r="H609" s="19" t="str">
        <f>IFERROR(VLOOKUP($B609,'Tabelas auxiliares'!$A$67:$C$104,3,FALSE),"")</f>
        <v/>
      </c>
      <c r="Y609" s="19" t="str">
        <f t="shared" si="9"/>
        <v/>
      </c>
      <c r="Z609" s="19" t="str">
        <f>IF(T609="","",IF(AND(T609&lt;&gt;'Tabelas auxiliares'!$B$241,T609&lt;&gt;'Tabelas auxiliares'!$B$242),"FOLHA DE PESSOAL",IF(Y609='Tabelas auxiliares'!$A$242,"CUSTEIO",IF(Y609='Tabelas auxiliares'!$A$241,"INVESTIMENTO","ERRO - VERIFICAR"))))</f>
        <v/>
      </c>
      <c r="AA609" s="127"/>
      <c r="AB609" s="127"/>
      <c r="AC609" s="37"/>
      <c r="AD609" s="37"/>
      <c r="AE609" s="37"/>
      <c r="AF609" s="37"/>
      <c r="AG609" s="37"/>
    </row>
    <row r="610" spans="6:33" x14ac:dyDescent="0.35">
      <c r="F610" s="19" t="str">
        <f>IFERROR(VLOOKUP(D610,'Tabelas auxiliares'!$A$3:$B$63,2,FALSE),"")</f>
        <v/>
      </c>
      <c r="G610" s="19" t="str">
        <f>IFERROR(VLOOKUP($B610,'Tabelas auxiliares'!$A$67:$C$104,2,FALSE),"")</f>
        <v/>
      </c>
      <c r="H610" s="19" t="str">
        <f>IFERROR(VLOOKUP($B610,'Tabelas auxiliares'!$A$67:$C$104,3,FALSE),"")</f>
        <v/>
      </c>
      <c r="Y610" s="19" t="str">
        <f t="shared" si="9"/>
        <v/>
      </c>
      <c r="Z610" s="19" t="str">
        <f>IF(T610="","",IF(AND(T610&lt;&gt;'Tabelas auxiliares'!$B$241,T610&lt;&gt;'Tabelas auxiliares'!$B$242),"FOLHA DE PESSOAL",IF(Y610='Tabelas auxiliares'!$A$242,"CUSTEIO",IF(Y610='Tabelas auxiliares'!$A$241,"INVESTIMENTO","ERRO - VERIFICAR"))))</f>
        <v/>
      </c>
      <c r="AA610" s="127"/>
      <c r="AB610" s="127"/>
      <c r="AC610" s="37"/>
      <c r="AD610" s="37"/>
      <c r="AE610" s="37"/>
      <c r="AF610" s="37"/>
      <c r="AG610" s="37"/>
    </row>
    <row r="611" spans="6:33" x14ac:dyDescent="0.35">
      <c r="F611" s="19" t="str">
        <f>IFERROR(VLOOKUP(D611,'Tabelas auxiliares'!$A$3:$B$63,2,FALSE),"")</f>
        <v/>
      </c>
      <c r="G611" s="19" t="str">
        <f>IFERROR(VLOOKUP($B611,'Tabelas auxiliares'!$A$67:$C$104,2,FALSE),"")</f>
        <v/>
      </c>
      <c r="H611" s="19" t="str">
        <f>IFERROR(VLOOKUP($B611,'Tabelas auxiliares'!$A$67:$C$104,3,FALSE),"")</f>
        <v/>
      </c>
      <c r="Y611" s="19" t="str">
        <f t="shared" si="9"/>
        <v/>
      </c>
      <c r="Z611" s="19" t="str">
        <f>IF(T611="","",IF(AND(T611&lt;&gt;'Tabelas auxiliares'!$B$241,T611&lt;&gt;'Tabelas auxiliares'!$B$242),"FOLHA DE PESSOAL",IF(Y611='Tabelas auxiliares'!$A$242,"CUSTEIO",IF(Y611='Tabelas auxiliares'!$A$241,"INVESTIMENTO","ERRO - VERIFICAR"))))</f>
        <v/>
      </c>
      <c r="AA611" s="127"/>
      <c r="AB611" s="127"/>
      <c r="AC611" s="37"/>
      <c r="AD611" s="37"/>
      <c r="AE611" s="37"/>
      <c r="AF611" s="37"/>
      <c r="AG611" s="37"/>
    </row>
    <row r="612" spans="6:33" x14ac:dyDescent="0.35">
      <c r="F612" s="19" t="str">
        <f>IFERROR(VLOOKUP(D612,'Tabelas auxiliares'!$A$3:$B$63,2,FALSE),"")</f>
        <v/>
      </c>
      <c r="G612" s="19" t="str">
        <f>IFERROR(VLOOKUP($B612,'Tabelas auxiliares'!$A$67:$C$104,2,FALSE),"")</f>
        <v/>
      </c>
      <c r="H612" s="19" t="str">
        <f>IFERROR(VLOOKUP($B612,'Tabelas auxiliares'!$A$67:$C$104,3,FALSE),"")</f>
        <v/>
      </c>
      <c r="Y612" s="19" t="str">
        <f t="shared" si="9"/>
        <v/>
      </c>
      <c r="Z612" s="19" t="str">
        <f>IF(T612="","",IF(AND(T612&lt;&gt;'Tabelas auxiliares'!$B$241,T612&lt;&gt;'Tabelas auxiliares'!$B$242),"FOLHA DE PESSOAL",IF(Y612='Tabelas auxiliares'!$A$242,"CUSTEIO",IF(Y612='Tabelas auxiliares'!$A$241,"INVESTIMENTO","ERRO - VERIFICAR"))))</f>
        <v/>
      </c>
      <c r="AA612" s="127"/>
      <c r="AB612" s="127"/>
      <c r="AC612" s="37"/>
      <c r="AD612" s="37"/>
      <c r="AE612" s="37"/>
      <c r="AF612" s="37"/>
      <c r="AG612" s="37"/>
    </row>
    <row r="613" spans="6:33" x14ac:dyDescent="0.35">
      <c r="F613" s="19" t="str">
        <f>IFERROR(VLOOKUP(D613,'Tabelas auxiliares'!$A$3:$B$63,2,FALSE),"")</f>
        <v/>
      </c>
      <c r="G613" s="19" t="str">
        <f>IFERROR(VLOOKUP($B613,'Tabelas auxiliares'!$A$67:$C$104,2,FALSE),"")</f>
        <v/>
      </c>
      <c r="H613" s="19" t="str">
        <f>IFERROR(VLOOKUP($B613,'Tabelas auxiliares'!$A$67:$C$104,3,FALSE),"")</f>
        <v/>
      </c>
      <c r="Y613" s="19" t="str">
        <f t="shared" si="9"/>
        <v/>
      </c>
      <c r="Z613" s="19" t="str">
        <f>IF(T613="","",IF(AND(T613&lt;&gt;'Tabelas auxiliares'!$B$241,T613&lt;&gt;'Tabelas auxiliares'!$B$242),"FOLHA DE PESSOAL",IF(Y613='Tabelas auxiliares'!$A$242,"CUSTEIO",IF(Y613='Tabelas auxiliares'!$A$241,"INVESTIMENTO","ERRO - VERIFICAR"))))</f>
        <v/>
      </c>
      <c r="AA613" s="127"/>
      <c r="AB613" s="127"/>
      <c r="AC613" s="37"/>
      <c r="AD613" s="37"/>
      <c r="AE613" s="37"/>
      <c r="AF613" s="37"/>
      <c r="AG613" s="37"/>
    </row>
    <row r="614" spans="6:33" x14ac:dyDescent="0.35">
      <c r="F614" s="19" t="str">
        <f>IFERROR(VLOOKUP(D614,'Tabelas auxiliares'!$A$3:$B$63,2,FALSE),"")</f>
        <v/>
      </c>
      <c r="G614" s="19" t="str">
        <f>IFERROR(VLOOKUP($B614,'Tabelas auxiliares'!$A$67:$C$104,2,FALSE),"")</f>
        <v/>
      </c>
      <c r="H614" s="19" t="str">
        <f>IFERROR(VLOOKUP($B614,'Tabelas auxiliares'!$A$67:$C$104,3,FALSE),"")</f>
        <v/>
      </c>
      <c r="Y614" s="19" t="str">
        <f t="shared" si="9"/>
        <v/>
      </c>
      <c r="Z614" s="19" t="str">
        <f>IF(T614="","",IF(AND(T614&lt;&gt;'Tabelas auxiliares'!$B$241,T614&lt;&gt;'Tabelas auxiliares'!$B$242),"FOLHA DE PESSOAL",IF(Y614='Tabelas auxiliares'!$A$242,"CUSTEIO",IF(Y614='Tabelas auxiliares'!$A$241,"INVESTIMENTO","ERRO - VERIFICAR"))))</f>
        <v/>
      </c>
      <c r="AA614" s="127"/>
      <c r="AB614" s="127"/>
      <c r="AC614" s="37"/>
      <c r="AD614" s="37"/>
      <c r="AE614" s="37"/>
      <c r="AF614" s="37"/>
      <c r="AG614" s="37"/>
    </row>
    <row r="615" spans="6:33" x14ac:dyDescent="0.35">
      <c r="F615" s="19" t="str">
        <f>IFERROR(VLOOKUP(D615,'Tabelas auxiliares'!$A$3:$B$63,2,FALSE),"")</f>
        <v/>
      </c>
      <c r="G615" s="19" t="str">
        <f>IFERROR(VLOOKUP($B615,'Tabelas auxiliares'!$A$67:$C$104,2,FALSE),"")</f>
        <v/>
      </c>
      <c r="H615" s="19" t="str">
        <f>IFERROR(VLOOKUP($B615,'Tabelas auxiliares'!$A$67:$C$104,3,FALSE),"")</f>
        <v/>
      </c>
      <c r="Y615" s="19" t="str">
        <f t="shared" si="9"/>
        <v/>
      </c>
      <c r="Z615" s="19" t="str">
        <f>IF(T615="","",IF(AND(T615&lt;&gt;'Tabelas auxiliares'!$B$241,T615&lt;&gt;'Tabelas auxiliares'!$B$242),"FOLHA DE PESSOAL",IF(Y615='Tabelas auxiliares'!$A$242,"CUSTEIO",IF(Y615='Tabelas auxiliares'!$A$241,"INVESTIMENTO","ERRO - VERIFICAR"))))</f>
        <v/>
      </c>
      <c r="AA615" s="127"/>
      <c r="AB615" s="127"/>
      <c r="AC615" s="37"/>
      <c r="AD615" s="37"/>
      <c r="AE615" s="37"/>
      <c r="AF615" s="37"/>
      <c r="AG615" s="37"/>
    </row>
    <row r="616" spans="6:33" x14ac:dyDescent="0.35">
      <c r="F616" s="19" t="str">
        <f>IFERROR(VLOOKUP(D616,'Tabelas auxiliares'!$A$3:$B$63,2,FALSE),"")</f>
        <v/>
      </c>
      <c r="G616" s="19" t="str">
        <f>IFERROR(VLOOKUP($B616,'Tabelas auxiliares'!$A$67:$C$104,2,FALSE),"")</f>
        <v/>
      </c>
      <c r="H616" s="19" t="str">
        <f>IFERROR(VLOOKUP($B616,'Tabelas auxiliares'!$A$67:$C$104,3,FALSE),"")</f>
        <v/>
      </c>
      <c r="Y616" s="19" t="str">
        <f t="shared" si="9"/>
        <v/>
      </c>
      <c r="Z616" s="19" t="str">
        <f>IF(T616="","",IF(AND(T616&lt;&gt;'Tabelas auxiliares'!$B$241,T616&lt;&gt;'Tabelas auxiliares'!$B$242),"FOLHA DE PESSOAL",IF(Y616='Tabelas auxiliares'!$A$242,"CUSTEIO",IF(Y616='Tabelas auxiliares'!$A$241,"INVESTIMENTO","ERRO - VERIFICAR"))))</f>
        <v/>
      </c>
      <c r="AA616" s="127"/>
      <c r="AB616" s="127"/>
      <c r="AC616" s="37"/>
      <c r="AD616" s="37"/>
      <c r="AE616" s="37"/>
      <c r="AF616" s="37"/>
      <c r="AG616" s="37"/>
    </row>
    <row r="617" spans="6:33" x14ac:dyDescent="0.35">
      <c r="F617" s="19" t="str">
        <f>IFERROR(VLOOKUP(D617,'Tabelas auxiliares'!$A$3:$B$63,2,FALSE),"")</f>
        <v/>
      </c>
      <c r="G617" s="19" t="str">
        <f>IFERROR(VLOOKUP($B617,'Tabelas auxiliares'!$A$67:$C$104,2,FALSE),"")</f>
        <v/>
      </c>
      <c r="H617" s="19" t="str">
        <f>IFERROR(VLOOKUP($B617,'Tabelas auxiliares'!$A$67:$C$104,3,FALSE),"")</f>
        <v/>
      </c>
      <c r="Y617" s="19" t="str">
        <f t="shared" si="9"/>
        <v/>
      </c>
      <c r="Z617" s="19" t="str">
        <f>IF(T617="","",IF(AND(T617&lt;&gt;'Tabelas auxiliares'!$B$241,T617&lt;&gt;'Tabelas auxiliares'!$B$242),"FOLHA DE PESSOAL",IF(Y617='Tabelas auxiliares'!$A$242,"CUSTEIO",IF(Y617='Tabelas auxiliares'!$A$241,"INVESTIMENTO","ERRO - VERIFICAR"))))</f>
        <v/>
      </c>
      <c r="AA617" s="127"/>
      <c r="AB617" s="127"/>
      <c r="AC617" s="37"/>
      <c r="AD617" s="37"/>
      <c r="AE617" s="37"/>
      <c r="AF617" s="37"/>
      <c r="AG617" s="37"/>
    </row>
    <row r="618" spans="6:33" x14ac:dyDescent="0.35">
      <c r="F618" s="19" t="str">
        <f>IFERROR(VLOOKUP(D618,'Tabelas auxiliares'!$A$3:$B$63,2,FALSE),"")</f>
        <v/>
      </c>
      <c r="G618" s="19" t="str">
        <f>IFERROR(VLOOKUP($B618,'Tabelas auxiliares'!$A$67:$C$104,2,FALSE),"")</f>
        <v/>
      </c>
      <c r="H618" s="19" t="str">
        <f>IFERROR(VLOOKUP($B618,'Tabelas auxiliares'!$A$67:$C$104,3,FALSE),"")</f>
        <v/>
      </c>
      <c r="Y618" s="19" t="str">
        <f t="shared" si="9"/>
        <v/>
      </c>
      <c r="Z618" s="19" t="str">
        <f>IF(T618="","",IF(AND(T618&lt;&gt;'Tabelas auxiliares'!$B$241,T618&lt;&gt;'Tabelas auxiliares'!$B$242),"FOLHA DE PESSOAL",IF(Y618='Tabelas auxiliares'!$A$242,"CUSTEIO",IF(Y618='Tabelas auxiliares'!$A$241,"INVESTIMENTO","ERRO - VERIFICAR"))))</f>
        <v/>
      </c>
      <c r="AA618" s="127"/>
      <c r="AB618" s="127"/>
      <c r="AC618" s="37"/>
      <c r="AD618" s="37"/>
      <c r="AE618" s="37"/>
      <c r="AF618" s="37"/>
      <c r="AG618" s="37"/>
    </row>
    <row r="619" spans="6:33" x14ac:dyDescent="0.35">
      <c r="F619" s="19" t="str">
        <f>IFERROR(VLOOKUP(D619,'Tabelas auxiliares'!$A$3:$B$63,2,FALSE),"")</f>
        <v/>
      </c>
      <c r="G619" s="19" t="str">
        <f>IFERROR(VLOOKUP($B619,'Tabelas auxiliares'!$A$67:$C$104,2,FALSE),"")</f>
        <v/>
      </c>
      <c r="H619" s="19" t="str">
        <f>IFERROR(VLOOKUP($B619,'Tabelas auxiliares'!$A$67:$C$104,3,FALSE),"")</f>
        <v/>
      </c>
      <c r="Y619" s="19" t="str">
        <f t="shared" si="9"/>
        <v/>
      </c>
      <c r="Z619" s="19" t="str">
        <f>IF(T619="","",IF(AND(T619&lt;&gt;'Tabelas auxiliares'!$B$241,T619&lt;&gt;'Tabelas auxiliares'!$B$242),"FOLHA DE PESSOAL",IF(Y619='Tabelas auxiliares'!$A$242,"CUSTEIO",IF(Y619='Tabelas auxiliares'!$A$241,"INVESTIMENTO","ERRO - VERIFICAR"))))</f>
        <v/>
      </c>
      <c r="AA619" s="127"/>
      <c r="AB619" s="127"/>
      <c r="AC619" s="37"/>
      <c r="AD619" s="37"/>
      <c r="AE619" s="37"/>
      <c r="AF619" s="37"/>
      <c r="AG619" s="37"/>
    </row>
    <row r="620" spans="6:33" x14ac:dyDescent="0.35">
      <c r="F620" s="19" t="str">
        <f>IFERROR(VLOOKUP(D620,'Tabelas auxiliares'!$A$3:$B$63,2,FALSE),"")</f>
        <v/>
      </c>
      <c r="G620" s="19" t="str">
        <f>IFERROR(VLOOKUP($B620,'Tabelas auxiliares'!$A$67:$C$104,2,FALSE),"")</f>
        <v/>
      </c>
      <c r="H620" s="19" t="str">
        <f>IFERROR(VLOOKUP($B620,'Tabelas auxiliares'!$A$67:$C$104,3,FALSE),"")</f>
        <v/>
      </c>
      <c r="Y620" s="19" t="str">
        <f t="shared" si="9"/>
        <v/>
      </c>
      <c r="Z620" s="19" t="str">
        <f>IF(T620="","",IF(AND(T620&lt;&gt;'Tabelas auxiliares'!$B$241,T620&lt;&gt;'Tabelas auxiliares'!$B$242),"FOLHA DE PESSOAL",IF(Y620='Tabelas auxiliares'!$A$242,"CUSTEIO",IF(Y620='Tabelas auxiliares'!$A$241,"INVESTIMENTO","ERRO - VERIFICAR"))))</f>
        <v/>
      </c>
      <c r="AA620" s="127"/>
      <c r="AB620" s="127"/>
      <c r="AC620" s="37"/>
      <c r="AD620" s="37"/>
      <c r="AE620" s="37"/>
      <c r="AF620" s="37"/>
      <c r="AG620" s="37"/>
    </row>
    <row r="621" spans="6:33" x14ac:dyDescent="0.35">
      <c r="F621" s="19" t="str">
        <f>IFERROR(VLOOKUP(D621,'Tabelas auxiliares'!$A$3:$B$63,2,FALSE),"")</f>
        <v/>
      </c>
      <c r="G621" s="19" t="str">
        <f>IFERROR(VLOOKUP($B621,'Tabelas auxiliares'!$A$67:$C$104,2,FALSE),"")</f>
        <v/>
      </c>
      <c r="H621" s="19" t="str">
        <f>IFERROR(VLOOKUP($B621,'Tabelas auxiliares'!$A$67:$C$104,3,FALSE),"")</f>
        <v/>
      </c>
      <c r="Y621" s="19" t="str">
        <f t="shared" si="9"/>
        <v/>
      </c>
      <c r="Z621" s="19" t="str">
        <f>IF(T621="","",IF(AND(T621&lt;&gt;'Tabelas auxiliares'!$B$241,T621&lt;&gt;'Tabelas auxiliares'!$B$242),"FOLHA DE PESSOAL",IF(Y621='Tabelas auxiliares'!$A$242,"CUSTEIO",IF(Y621='Tabelas auxiliares'!$A$241,"INVESTIMENTO","ERRO - VERIFICAR"))))</f>
        <v/>
      </c>
      <c r="AA621" s="127"/>
      <c r="AB621" s="127"/>
      <c r="AC621" s="37"/>
      <c r="AD621" s="37"/>
      <c r="AE621" s="37"/>
      <c r="AF621" s="37"/>
      <c r="AG621" s="37"/>
    </row>
    <row r="622" spans="6:33" x14ac:dyDescent="0.35">
      <c r="F622" s="19" t="str">
        <f>IFERROR(VLOOKUP(D622,'Tabelas auxiliares'!$A$3:$B$63,2,FALSE),"")</f>
        <v/>
      </c>
      <c r="G622" s="19" t="str">
        <f>IFERROR(VLOOKUP($B622,'Tabelas auxiliares'!$A$67:$C$104,2,FALSE),"")</f>
        <v/>
      </c>
      <c r="H622" s="19" t="str">
        <f>IFERROR(VLOOKUP($B622,'Tabelas auxiliares'!$A$67:$C$104,3,FALSE),"")</f>
        <v/>
      </c>
      <c r="Y622" s="19" t="str">
        <f t="shared" si="9"/>
        <v/>
      </c>
      <c r="Z622" s="19" t="str">
        <f>IF(T622="","",IF(AND(T622&lt;&gt;'Tabelas auxiliares'!$B$241,T622&lt;&gt;'Tabelas auxiliares'!$B$242),"FOLHA DE PESSOAL",IF(Y622='Tabelas auxiliares'!$A$242,"CUSTEIO",IF(Y622='Tabelas auxiliares'!$A$241,"INVESTIMENTO","ERRO - VERIFICAR"))))</f>
        <v/>
      </c>
      <c r="AA622" s="127"/>
      <c r="AB622" s="127"/>
      <c r="AC622" s="37"/>
      <c r="AD622" s="37"/>
      <c r="AE622" s="37"/>
      <c r="AF622" s="37"/>
      <c r="AG622" s="37"/>
    </row>
    <row r="623" spans="6:33" x14ac:dyDescent="0.35">
      <c r="F623" s="19" t="str">
        <f>IFERROR(VLOOKUP(D623,'Tabelas auxiliares'!$A$3:$B$63,2,FALSE),"")</f>
        <v/>
      </c>
      <c r="G623" s="19" t="str">
        <f>IFERROR(VLOOKUP($B623,'Tabelas auxiliares'!$A$67:$C$104,2,FALSE),"")</f>
        <v/>
      </c>
      <c r="H623" s="19" t="str">
        <f>IFERROR(VLOOKUP($B623,'Tabelas auxiliares'!$A$67:$C$104,3,FALSE),"")</f>
        <v/>
      </c>
      <c r="Y623" s="19" t="str">
        <f t="shared" si="9"/>
        <v/>
      </c>
      <c r="Z623" s="19" t="str">
        <f>IF(T623="","",IF(AND(T623&lt;&gt;'Tabelas auxiliares'!$B$241,T623&lt;&gt;'Tabelas auxiliares'!$B$242),"FOLHA DE PESSOAL",IF(Y623='Tabelas auxiliares'!$A$242,"CUSTEIO",IF(Y623='Tabelas auxiliares'!$A$241,"INVESTIMENTO","ERRO - VERIFICAR"))))</f>
        <v/>
      </c>
      <c r="AA623" s="127"/>
      <c r="AB623" s="127"/>
      <c r="AC623" s="37"/>
      <c r="AD623" s="37"/>
      <c r="AE623" s="37"/>
      <c r="AF623" s="37"/>
      <c r="AG623" s="37"/>
    </row>
    <row r="624" spans="6:33" x14ac:dyDescent="0.35">
      <c r="F624" s="19" t="str">
        <f>IFERROR(VLOOKUP(D624,'Tabelas auxiliares'!$A$3:$B$63,2,FALSE),"")</f>
        <v/>
      </c>
      <c r="G624" s="19" t="str">
        <f>IFERROR(VLOOKUP($B624,'Tabelas auxiliares'!$A$67:$C$104,2,FALSE),"")</f>
        <v/>
      </c>
      <c r="H624" s="19" t="str">
        <f>IFERROR(VLOOKUP($B624,'Tabelas auxiliares'!$A$67:$C$104,3,FALSE),"")</f>
        <v/>
      </c>
      <c r="Y624" s="19" t="str">
        <f t="shared" si="9"/>
        <v/>
      </c>
      <c r="Z624" s="19" t="str">
        <f>IF(T624="","",IF(AND(T624&lt;&gt;'Tabelas auxiliares'!$B$241,T624&lt;&gt;'Tabelas auxiliares'!$B$242),"FOLHA DE PESSOAL",IF(Y624='Tabelas auxiliares'!$A$242,"CUSTEIO",IF(Y624='Tabelas auxiliares'!$A$241,"INVESTIMENTO","ERRO - VERIFICAR"))))</f>
        <v/>
      </c>
      <c r="AA624" s="127"/>
      <c r="AB624" s="127"/>
      <c r="AC624" s="37"/>
      <c r="AD624" s="37"/>
      <c r="AE624" s="37"/>
      <c r="AF624" s="37"/>
      <c r="AG624" s="37"/>
    </row>
    <row r="625" spans="6:33" x14ac:dyDescent="0.35">
      <c r="F625" s="19" t="str">
        <f>IFERROR(VLOOKUP(D625,'Tabelas auxiliares'!$A$3:$B$63,2,FALSE),"")</f>
        <v/>
      </c>
      <c r="G625" s="19" t="str">
        <f>IFERROR(VLOOKUP($B625,'Tabelas auxiliares'!$A$67:$C$104,2,FALSE),"")</f>
        <v/>
      </c>
      <c r="H625" s="19" t="str">
        <f>IFERROR(VLOOKUP($B625,'Tabelas auxiliares'!$A$67:$C$104,3,FALSE),"")</f>
        <v/>
      </c>
      <c r="Y625" s="19" t="str">
        <f t="shared" si="9"/>
        <v/>
      </c>
      <c r="Z625" s="19" t="str">
        <f>IF(T625="","",IF(AND(T625&lt;&gt;'Tabelas auxiliares'!$B$241,T625&lt;&gt;'Tabelas auxiliares'!$B$242),"FOLHA DE PESSOAL",IF(Y625='Tabelas auxiliares'!$A$242,"CUSTEIO",IF(Y625='Tabelas auxiliares'!$A$241,"INVESTIMENTO","ERRO - VERIFICAR"))))</f>
        <v/>
      </c>
      <c r="AA625" s="127"/>
      <c r="AB625" s="127"/>
      <c r="AC625" s="37"/>
      <c r="AD625" s="37"/>
      <c r="AE625" s="37"/>
      <c r="AF625" s="37"/>
      <c r="AG625" s="37"/>
    </row>
    <row r="626" spans="6:33" x14ac:dyDescent="0.35">
      <c r="F626" s="19" t="str">
        <f>IFERROR(VLOOKUP(D626,'Tabelas auxiliares'!$A$3:$B$63,2,FALSE),"")</f>
        <v/>
      </c>
      <c r="G626" s="19" t="str">
        <f>IFERROR(VLOOKUP($B626,'Tabelas auxiliares'!$A$67:$C$104,2,FALSE),"")</f>
        <v/>
      </c>
      <c r="H626" s="19" t="str">
        <f>IFERROR(VLOOKUP($B626,'Tabelas auxiliares'!$A$67:$C$104,3,FALSE),"")</f>
        <v/>
      </c>
      <c r="Y626" s="19" t="str">
        <f t="shared" si="9"/>
        <v/>
      </c>
      <c r="Z626" s="19" t="str">
        <f>IF(T626="","",IF(AND(T626&lt;&gt;'Tabelas auxiliares'!$B$241,T626&lt;&gt;'Tabelas auxiliares'!$B$242),"FOLHA DE PESSOAL",IF(Y626='Tabelas auxiliares'!$A$242,"CUSTEIO",IF(Y626='Tabelas auxiliares'!$A$241,"INVESTIMENTO","ERRO - VERIFICAR"))))</f>
        <v/>
      </c>
      <c r="AA626" s="127"/>
      <c r="AB626" s="127"/>
      <c r="AC626" s="37"/>
      <c r="AD626" s="37"/>
      <c r="AE626" s="37"/>
      <c r="AF626" s="37"/>
      <c r="AG626" s="37"/>
    </row>
    <row r="627" spans="6:33" x14ac:dyDescent="0.35">
      <c r="F627" s="19" t="str">
        <f>IFERROR(VLOOKUP(D627,'Tabelas auxiliares'!$A$3:$B$63,2,FALSE),"")</f>
        <v/>
      </c>
      <c r="G627" s="19" t="str">
        <f>IFERROR(VLOOKUP($B627,'Tabelas auxiliares'!$A$67:$C$104,2,FALSE),"")</f>
        <v/>
      </c>
      <c r="H627" s="19" t="str">
        <f>IFERROR(VLOOKUP($B627,'Tabelas auxiliares'!$A$67:$C$104,3,FALSE),"")</f>
        <v/>
      </c>
      <c r="Y627" s="19" t="str">
        <f t="shared" si="9"/>
        <v/>
      </c>
      <c r="Z627" s="19" t="str">
        <f>IF(T627="","",IF(AND(T627&lt;&gt;'Tabelas auxiliares'!$B$241,T627&lt;&gt;'Tabelas auxiliares'!$B$242),"FOLHA DE PESSOAL",IF(Y627='Tabelas auxiliares'!$A$242,"CUSTEIO",IF(Y627='Tabelas auxiliares'!$A$241,"INVESTIMENTO","ERRO - VERIFICAR"))))</f>
        <v/>
      </c>
      <c r="AA627" s="127"/>
      <c r="AB627" s="127"/>
      <c r="AC627" s="37"/>
      <c r="AD627" s="37"/>
      <c r="AE627" s="37"/>
      <c r="AF627" s="37"/>
      <c r="AG627" s="37"/>
    </row>
    <row r="628" spans="6:33" x14ac:dyDescent="0.35">
      <c r="F628" s="19" t="str">
        <f>IFERROR(VLOOKUP(D628,'Tabelas auxiliares'!$A$3:$B$63,2,FALSE),"")</f>
        <v/>
      </c>
      <c r="G628" s="19" t="str">
        <f>IFERROR(VLOOKUP($B628,'Tabelas auxiliares'!$A$67:$C$104,2,FALSE),"")</f>
        <v/>
      </c>
      <c r="H628" s="19" t="str">
        <f>IFERROR(VLOOKUP($B628,'Tabelas auxiliares'!$A$67:$C$104,3,FALSE),"")</f>
        <v/>
      </c>
      <c r="Y628" s="19" t="str">
        <f t="shared" si="9"/>
        <v/>
      </c>
      <c r="Z628" s="19" t="str">
        <f>IF(T628="","",IF(AND(T628&lt;&gt;'Tabelas auxiliares'!$B$241,T628&lt;&gt;'Tabelas auxiliares'!$B$242),"FOLHA DE PESSOAL",IF(Y628='Tabelas auxiliares'!$A$242,"CUSTEIO",IF(Y628='Tabelas auxiliares'!$A$241,"INVESTIMENTO","ERRO - VERIFICAR"))))</f>
        <v/>
      </c>
      <c r="AA628" s="127"/>
      <c r="AB628" s="127"/>
      <c r="AC628" s="37"/>
      <c r="AD628" s="37"/>
      <c r="AE628" s="37"/>
      <c r="AF628" s="37"/>
      <c r="AG628" s="37"/>
    </row>
    <row r="629" spans="6:33" x14ac:dyDescent="0.35">
      <c r="F629" s="19" t="str">
        <f>IFERROR(VLOOKUP(D629,'Tabelas auxiliares'!$A$3:$B$63,2,FALSE),"")</f>
        <v/>
      </c>
      <c r="G629" s="19" t="str">
        <f>IFERROR(VLOOKUP($B629,'Tabelas auxiliares'!$A$67:$C$104,2,FALSE),"")</f>
        <v/>
      </c>
      <c r="H629" s="19" t="str">
        <f>IFERROR(VLOOKUP($B629,'Tabelas auxiliares'!$A$67:$C$104,3,FALSE),"")</f>
        <v/>
      </c>
      <c r="Y629" s="19" t="str">
        <f t="shared" si="9"/>
        <v/>
      </c>
      <c r="Z629" s="19" t="str">
        <f>IF(T629="","",IF(AND(T629&lt;&gt;'Tabelas auxiliares'!$B$241,T629&lt;&gt;'Tabelas auxiliares'!$B$242),"FOLHA DE PESSOAL",IF(Y629='Tabelas auxiliares'!$A$242,"CUSTEIO",IF(Y629='Tabelas auxiliares'!$A$241,"INVESTIMENTO","ERRO - VERIFICAR"))))</f>
        <v/>
      </c>
      <c r="AA629" s="127"/>
      <c r="AB629" s="127"/>
      <c r="AC629" s="37"/>
      <c r="AD629" s="37"/>
      <c r="AE629" s="37"/>
      <c r="AF629" s="37"/>
      <c r="AG629" s="37"/>
    </row>
    <row r="630" spans="6:33" x14ac:dyDescent="0.35">
      <c r="F630" s="19" t="str">
        <f>IFERROR(VLOOKUP(D630,'Tabelas auxiliares'!$A$3:$B$63,2,FALSE),"")</f>
        <v/>
      </c>
      <c r="G630" s="19" t="str">
        <f>IFERROR(VLOOKUP($B630,'Tabelas auxiliares'!$A$67:$C$104,2,FALSE),"")</f>
        <v/>
      </c>
      <c r="H630" s="19" t="str">
        <f>IFERROR(VLOOKUP($B630,'Tabelas auxiliares'!$A$67:$C$104,3,FALSE),"")</f>
        <v/>
      </c>
      <c r="Y630" s="19" t="str">
        <f t="shared" si="9"/>
        <v/>
      </c>
      <c r="Z630" s="19" t="str">
        <f>IF(T630="","",IF(AND(T630&lt;&gt;'Tabelas auxiliares'!$B$241,T630&lt;&gt;'Tabelas auxiliares'!$B$242),"FOLHA DE PESSOAL",IF(Y630='Tabelas auxiliares'!$A$242,"CUSTEIO",IF(Y630='Tabelas auxiliares'!$A$241,"INVESTIMENTO","ERRO - VERIFICAR"))))</f>
        <v/>
      </c>
      <c r="AA630" s="127"/>
      <c r="AB630" s="127"/>
      <c r="AC630" s="37"/>
      <c r="AD630" s="37"/>
      <c r="AE630" s="37"/>
      <c r="AF630" s="37"/>
      <c r="AG630" s="37"/>
    </row>
    <row r="631" spans="6:33" x14ac:dyDescent="0.35">
      <c r="F631" s="19" t="str">
        <f>IFERROR(VLOOKUP(D631,'Tabelas auxiliares'!$A$3:$B$63,2,FALSE),"")</f>
        <v/>
      </c>
      <c r="G631" s="19" t="str">
        <f>IFERROR(VLOOKUP($B631,'Tabelas auxiliares'!$A$67:$C$104,2,FALSE),"")</f>
        <v/>
      </c>
      <c r="H631" s="19" t="str">
        <f>IFERROR(VLOOKUP($B631,'Tabelas auxiliares'!$A$67:$C$104,3,FALSE),"")</f>
        <v/>
      </c>
      <c r="Y631" s="19" t="str">
        <f t="shared" si="9"/>
        <v/>
      </c>
      <c r="Z631" s="19" t="str">
        <f>IF(T631="","",IF(AND(T631&lt;&gt;'Tabelas auxiliares'!$B$241,T631&lt;&gt;'Tabelas auxiliares'!$B$242),"FOLHA DE PESSOAL",IF(Y631='Tabelas auxiliares'!$A$242,"CUSTEIO",IF(Y631='Tabelas auxiliares'!$A$241,"INVESTIMENTO","ERRO - VERIFICAR"))))</f>
        <v/>
      </c>
      <c r="AA631" s="127"/>
      <c r="AB631" s="127"/>
      <c r="AC631" s="37"/>
      <c r="AD631" s="37"/>
      <c r="AE631" s="37"/>
      <c r="AF631" s="37"/>
      <c r="AG631" s="37"/>
    </row>
    <row r="632" spans="6:33" x14ac:dyDescent="0.35">
      <c r="F632" s="19" t="str">
        <f>IFERROR(VLOOKUP(D632,'Tabelas auxiliares'!$A$3:$B$63,2,FALSE),"")</f>
        <v/>
      </c>
      <c r="G632" s="19" t="str">
        <f>IFERROR(VLOOKUP($B632,'Tabelas auxiliares'!$A$67:$C$104,2,FALSE),"")</f>
        <v/>
      </c>
      <c r="H632" s="19" t="str">
        <f>IFERROR(VLOOKUP($B632,'Tabelas auxiliares'!$A$67:$C$104,3,FALSE),"")</f>
        <v/>
      </c>
      <c r="Y632" s="19" t="str">
        <f t="shared" si="9"/>
        <v/>
      </c>
      <c r="Z632" s="19" t="str">
        <f>IF(T632="","",IF(AND(T632&lt;&gt;'Tabelas auxiliares'!$B$241,T632&lt;&gt;'Tabelas auxiliares'!$B$242),"FOLHA DE PESSOAL",IF(Y632='Tabelas auxiliares'!$A$242,"CUSTEIO",IF(Y632='Tabelas auxiliares'!$A$241,"INVESTIMENTO","ERRO - VERIFICAR"))))</f>
        <v/>
      </c>
      <c r="AA632" s="127"/>
      <c r="AB632" s="127"/>
      <c r="AC632" s="37"/>
      <c r="AD632" s="37"/>
      <c r="AE632" s="37"/>
      <c r="AF632" s="37"/>
      <c r="AG632" s="37"/>
    </row>
    <row r="633" spans="6:33" x14ac:dyDescent="0.35">
      <c r="F633" s="19" t="str">
        <f>IFERROR(VLOOKUP(D633,'Tabelas auxiliares'!$A$3:$B$63,2,FALSE),"")</f>
        <v/>
      </c>
      <c r="G633" s="19" t="str">
        <f>IFERROR(VLOOKUP($B633,'Tabelas auxiliares'!$A$67:$C$104,2,FALSE),"")</f>
        <v/>
      </c>
      <c r="H633" s="19" t="str">
        <f>IFERROR(VLOOKUP($B633,'Tabelas auxiliares'!$A$67:$C$104,3,FALSE),"")</f>
        <v/>
      </c>
      <c r="Y633" s="19" t="str">
        <f t="shared" si="9"/>
        <v/>
      </c>
      <c r="Z633" s="19" t="str">
        <f>IF(T633="","",IF(AND(T633&lt;&gt;'Tabelas auxiliares'!$B$241,T633&lt;&gt;'Tabelas auxiliares'!$B$242),"FOLHA DE PESSOAL",IF(Y633='Tabelas auxiliares'!$A$242,"CUSTEIO",IF(Y633='Tabelas auxiliares'!$A$241,"INVESTIMENTO","ERRO - VERIFICAR"))))</f>
        <v/>
      </c>
      <c r="AA633" s="127"/>
      <c r="AB633" s="127"/>
      <c r="AC633" s="37"/>
      <c r="AD633" s="37"/>
      <c r="AE633" s="37"/>
      <c r="AF633" s="37"/>
      <c r="AG633" s="37"/>
    </row>
    <row r="634" spans="6:33" x14ac:dyDescent="0.35">
      <c r="F634" s="19" t="str">
        <f>IFERROR(VLOOKUP(D634,'Tabelas auxiliares'!$A$3:$B$63,2,FALSE),"")</f>
        <v/>
      </c>
      <c r="G634" s="19" t="str">
        <f>IFERROR(VLOOKUP($B634,'Tabelas auxiliares'!$A$67:$C$104,2,FALSE),"")</f>
        <v/>
      </c>
      <c r="H634" s="19" t="str">
        <f>IFERROR(VLOOKUP($B634,'Tabelas auxiliares'!$A$67:$C$104,3,FALSE),"")</f>
        <v/>
      </c>
      <c r="Y634" s="19" t="str">
        <f t="shared" si="9"/>
        <v/>
      </c>
      <c r="Z634" s="19" t="str">
        <f>IF(T634="","",IF(AND(T634&lt;&gt;'Tabelas auxiliares'!$B$241,T634&lt;&gt;'Tabelas auxiliares'!$B$242),"FOLHA DE PESSOAL",IF(Y634='Tabelas auxiliares'!$A$242,"CUSTEIO",IF(Y634='Tabelas auxiliares'!$A$241,"INVESTIMENTO","ERRO - VERIFICAR"))))</f>
        <v/>
      </c>
      <c r="AA634" s="127"/>
      <c r="AB634" s="127"/>
      <c r="AC634" s="37"/>
      <c r="AD634" s="37"/>
      <c r="AE634" s="37"/>
      <c r="AF634" s="37"/>
      <c r="AG634" s="37"/>
    </row>
    <row r="635" spans="6:33" x14ac:dyDescent="0.35">
      <c r="F635" s="19" t="str">
        <f>IFERROR(VLOOKUP(D635,'Tabelas auxiliares'!$A$3:$B$63,2,FALSE),"")</f>
        <v/>
      </c>
      <c r="G635" s="19" t="str">
        <f>IFERROR(VLOOKUP($B635,'Tabelas auxiliares'!$A$67:$C$104,2,FALSE),"")</f>
        <v/>
      </c>
      <c r="H635" s="19" t="str">
        <f>IFERROR(VLOOKUP($B635,'Tabelas auxiliares'!$A$67:$C$104,3,FALSE),"")</f>
        <v/>
      </c>
      <c r="Y635" s="19" t="str">
        <f t="shared" si="9"/>
        <v/>
      </c>
      <c r="Z635" s="19" t="str">
        <f>IF(T635="","",IF(AND(T635&lt;&gt;'Tabelas auxiliares'!$B$241,T635&lt;&gt;'Tabelas auxiliares'!$B$242),"FOLHA DE PESSOAL",IF(Y635='Tabelas auxiliares'!$A$242,"CUSTEIO",IF(Y635='Tabelas auxiliares'!$A$241,"INVESTIMENTO","ERRO - VERIFICAR"))))</f>
        <v/>
      </c>
      <c r="AA635" s="127"/>
      <c r="AB635" s="127"/>
      <c r="AC635" s="37"/>
      <c r="AD635" s="37"/>
      <c r="AE635" s="37"/>
      <c r="AF635" s="37"/>
      <c r="AG635" s="37"/>
    </row>
    <row r="636" spans="6:33" x14ac:dyDescent="0.35">
      <c r="F636" s="19" t="str">
        <f>IFERROR(VLOOKUP(D636,'Tabelas auxiliares'!$A$3:$B$63,2,FALSE),"")</f>
        <v/>
      </c>
      <c r="G636" s="19" t="str">
        <f>IFERROR(VLOOKUP($B636,'Tabelas auxiliares'!$A$67:$C$104,2,FALSE),"")</f>
        <v/>
      </c>
      <c r="H636" s="19" t="str">
        <f>IFERROR(VLOOKUP($B636,'Tabelas auxiliares'!$A$67:$C$104,3,FALSE),"")</f>
        <v/>
      </c>
      <c r="Y636" s="19" t="str">
        <f t="shared" si="9"/>
        <v/>
      </c>
      <c r="Z636" s="19" t="str">
        <f>IF(T636="","",IF(AND(T636&lt;&gt;'Tabelas auxiliares'!$B$241,T636&lt;&gt;'Tabelas auxiliares'!$B$242),"FOLHA DE PESSOAL",IF(Y636='Tabelas auxiliares'!$A$242,"CUSTEIO",IF(Y636='Tabelas auxiliares'!$A$241,"INVESTIMENTO","ERRO - VERIFICAR"))))</f>
        <v/>
      </c>
      <c r="AA636" s="127"/>
      <c r="AB636" s="127"/>
      <c r="AC636" s="37"/>
      <c r="AD636" s="37"/>
      <c r="AE636" s="37"/>
      <c r="AF636" s="37"/>
      <c r="AG636" s="37"/>
    </row>
    <row r="637" spans="6:33" x14ac:dyDescent="0.35">
      <c r="F637" s="19" t="str">
        <f>IFERROR(VLOOKUP(D637,'Tabelas auxiliares'!$A$3:$B$63,2,FALSE),"")</f>
        <v/>
      </c>
      <c r="G637" s="19" t="str">
        <f>IFERROR(VLOOKUP($B637,'Tabelas auxiliares'!$A$67:$C$104,2,FALSE),"")</f>
        <v/>
      </c>
      <c r="H637" s="19" t="str">
        <f>IFERROR(VLOOKUP($B637,'Tabelas auxiliares'!$A$67:$C$104,3,FALSE),"")</f>
        <v/>
      </c>
      <c r="Y637" s="19" t="str">
        <f t="shared" si="9"/>
        <v/>
      </c>
      <c r="Z637" s="19" t="str">
        <f>IF(T637="","",IF(AND(T637&lt;&gt;'Tabelas auxiliares'!$B$241,T637&lt;&gt;'Tabelas auxiliares'!$B$242),"FOLHA DE PESSOAL",IF(Y637='Tabelas auxiliares'!$A$242,"CUSTEIO",IF(Y637='Tabelas auxiliares'!$A$241,"INVESTIMENTO","ERRO - VERIFICAR"))))</f>
        <v/>
      </c>
      <c r="AA637" s="127"/>
      <c r="AB637" s="127"/>
      <c r="AC637" s="37"/>
      <c r="AD637" s="37"/>
      <c r="AE637" s="37"/>
      <c r="AF637" s="37"/>
      <c r="AG637" s="37"/>
    </row>
    <row r="638" spans="6:33" x14ac:dyDescent="0.35">
      <c r="F638" s="19" t="str">
        <f>IFERROR(VLOOKUP(D638,'Tabelas auxiliares'!$A$3:$B$63,2,FALSE),"")</f>
        <v/>
      </c>
      <c r="G638" s="19" t="str">
        <f>IFERROR(VLOOKUP($B638,'Tabelas auxiliares'!$A$67:$C$104,2,FALSE),"")</f>
        <v/>
      </c>
      <c r="H638" s="19" t="str">
        <f>IFERROR(VLOOKUP($B638,'Tabelas auxiliares'!$A$67:$C$104,3,FALSE),"")</f>
        <v/>
      </c>
      <c r="Y638" s="19" t="str">
        <f t="shared" si="9"/>
        <v/>
      </c>
      <c r="Z638" s="19" t="str">
        <f>IF(T638="","",IF(AND(T638&lt;&gt;'Tabelas auxiliares'!$B$241,T638&lt;&gt;'Tabelas auxiliares'!$B$242),"FOLHA DE PESSOAL",IF(Y638='Tabelas auxiliares'!$A$242,"CUSTEIO",IF(Y638='Tabelas auxiliares'!$A$241,"INVESTIMENTO","ERRO - VERIFICAR"))))</f>
        <v/>
      </c>
      <c r="AA638" s="127"/>
      <c r="AB638" s="127"/>
      <c r="AC638" s="37"/>
      <c r="AD638" s="37"/>
      <c r="AE638" s="37"/>
      <c r="AF638" s="37"/>
      <c r="AG638" s="37"/>
    </row>
    <row r="639" spans="6:33" x14ac:dyDescent="0.35">
      <c r="F639" s="19" t="str">
        <f>IFERROR(VLOOKUP(D639,'Tabelas auxiliares'!$A$3:$B$63,2,FALSE),"")</f>
        <v/>
      </c>
      <c r="G639" s="19" t="str">
        <f>IFERROR(VLOOKUP($B639,'Tabelas auxiliares'!$A$67:$C$104,2,FALSE),"")</f>
        <v/>
      </c>
      <c r="H639" s="19" t="str">
        <f>IFERROR(VLOOKUP($B639,'Tabelas auxiliares'!$A$67:$C$104,3,FALSE),"")</f>
        <v/>
      </c>
      <c r="Y639" s="19" t="str">
        <f t="shared" si="9"/>
        <v/>
      </c>
      <c r="Z639" s="19" t="str">
        <f>IF(T639="","",IF(AND(T639&lt;&gt;'Tabelas auxiliares'!$B$241,T639&lt;&gt;'Tabelas auxiliares'!$B$242),"FOLHA DE PESSOAL",IF(Y639='Tabelas auxiliares'!$A$242,"CUSTEIO",IF(Y639='Tabelas auxiliares'!$A$241,"INVESTIMENTO","ERRO - VERIFICAR"))))</f>
        <v/>
      </c>
      <c r="AA639" s="127"/>
      <c r="AB639" s="127"/>
      <c r="AC639" s="37"/>
      <c r="AD639" s="37"/>
      <c r="AE639" s="37"/>
      <c r="AF639" s="37"/>
      <c r="AG639" s="37"/>
    </row>
    <row r="640" spans="6:33" x14ac:dyDescent="0.35">
      <c r="F640" s="19" t="str">
        <f>IFERROR(VLOOKUP(D640,'Tabelas auxiliares'!$A$3:$B$63,2,FALSE),"")</f>
        <v/>
      </c>
      <c r="G640" s="19" t="str">
        <f>IFERROR(VLOOKUP($B640,'Tabelas auxiliares'!$A$67:$C$104,2,FALSE),"")</f>
        <v/>
      </c>
      <c r="H640" s="19" t="str">
        <f>IFERROR(VLOOKUP($B640,'Tabelas auxiliares'!$A$67:$C$104,3,FALSE),"")</f>
        <v/>
      </c>
      <c r="Y640" s="19" t="str">
        <f t="shared" si="9"/>
        <v/>
      </c>
      <c r="Z640" s="19" t="str">
        <f>IF(T640="","",IF(AND(T640&lt;&gt;'Tabelas auxiliares'!$B$241,T640&lt;&gt;'Tabelas auxiliares'!$B$242),"FOLHA DE PESSOAL",IF(Y640='Tabelas auxiliares'!$A$242,"CUSTEIO",IF(Y640='Tabelas auxiliares'!$A$241,"INVESTIMENTO","ERRO - VERIFICAR"))))</f>
        <v/>
      </c>
      <c r="AA640" s="127"/>
      <c r="AB640" s="127"/>
      <c r="AC640" s="37"/>
      <c r="AD640" s="37"/>
      <c r="AE640" s="37"/>
      <c r="AF640" s="37"/>
      <c r="AG640" s="37"/>
    </row>
    <row r="641" spans="6:33" x14ac:dyDescent="0.35">
      <c r="F641" s="19" t="str">
        <f>IFERROR(VLOOKUP(D641,'Tabelas auxiliares'!$A$3:$B$63,2,FALSE),"")</f>
        <v/>
      </c>
      <c r="G641" s="19" t="str">
        <f>IFERROR(VLOOKUP($B641,'Tabelas auxiliares'!$A$67:$C$104,2,FALSE),"")</f>
        <v/>
      </c>
      <c r="H641" s="19" t="str">
        <f>IFERROR(VLOOKUP($B641,'Tabelas auxiliares'!$A$67:$C$104,3,FALSE),"")</f>
        <v/>
      </c>
      <c r="Y641" s="19" t="str">
        <f t="shared" si="9"/>
        <v/>
      </c>
      <c r="Z641" s="19" t="str">
        <f>IF(T641="","",IF(AND(T641&lt;&gt;'Tabelas auxiliares'!$B$241,T641&lt;&gt;'Tabelas auxiliares'!$B$242),"FOLHA DE PESSOAL",IF(Y641='Tabelas auxiliares'!$A$242,"CUSTEIO",IF(Y641='Tabelas auxiliares'!$A$241,"INVESTIMENTO","ERRO - VERIFICAR"))))</f>
        <v/>
      </c>
      <c r="AA641" s="127"/>
      <c r="AB641" s="127"/>
      <c r="AC641" s="37"/>
      <c r="AD641" s="37"/>
      <c r="AE641" s="37"/>
      <c r="AF641" s="37"/>
      <c r="AG641" s="37"/>
    </row>
    <row r="642" spans="6:33" x14ac:dyDescent="0.35">
      <c r="F642" s="19" t="str">
        <f>IFERROR(VLOOKUP(D642,'Tabelas auxiliares'!$A$3:$B$63,2,FALSE),"")</f>
        <v/>
      </c>
      <c r="G642" s="19" t="str">
        <f>IFERROR(VLOOKUP($B642,'Tabelas auxiliares'!$A$67:$C$104,2,FALSE),"")</f>
        <v/>
      </c>
      <c r="H642" s="19" t="str">
        <f>IFERROR(VLOOKUP($B642,'Tabelas auxiliares'!$A$67:$C$104,3,FALSE),"")</f>
        <v/>
      </c>
      <c r="Y642" s="19" t="str">
        <f t="shared" si="9"/>
        <v/>
      </c>
      <c r="Z642" s="19" t="str">
        <f>IF(T642="","",IF(AND(T642&lt;&gt;'Tabelas auxiliares'!$B$241,T642&lt;&gt;'Tabelas auxiliares'!$B$242),"FOLHA DE PESSOAL",IF(Y642='Tabelas auxiliares'!$A$242,"CUSTEIO",IF(Y642='Tabelas auxiliares'!$A$241,"INVESTIMENTO","ERRO - VERIFICAR"))))</f>
        <v/>
      </c>
      <c r="AA642" s="127"/>
      <c r="AB642" s="127"/>
      <c r="AC642" s="37"/>
      <c r="AD642" s="37"/>
      <c r="AE642" s="37"/>
      <c r="AF642" s="37"/>
      <c r="AG642" s="37"/>
    </row>
    <row r="643" spans="6:33" x14ac:dyDescent="0.35">
      <c r="F643" s="19" t="str">
        <f>IFERROR(VLOOKUP(D643,'Tabelas auxiliares'!$A$3:$B$63,2,FALSE),"")</f>
        <v/>
      </c>
      <c r="G643" s="19" t="str">
        <f>IFERROR(VLOOKUP($B643,'Tabelas auxiliares'!$A$67:$C$104,2,FALSE),"")</f>
        <v/>
      </c>
      <c r="H643" s="19" t="str">
        <f>IFERROR(VLOOKUP($B643,'Tabelas auxiliares'!$A$67:$C$104,3,FALSE),"")</f>
        <v/>
      </c>
      <c r="Y643" s="19" t="str">
        <f t="shared" si="9"/>
        <v/>
      </c>
      <c r="Z643" s="19" t="str">
        <f>IF(T643="","",IF(AND(T643&lt;&gt;'Tabelas auxiliares'!$B$241,T643&lt;&gt;'Tabelas auxiliares'!$B$242),"FOLHA DE PESSOAL",IF(Y643='Tabelas auxiliares'!$A$242,"CUSTEIO",IF(Y643='Tabelas auxiliares'!$A$241,"INVESTIMENTO","ERRO - VERIFICAR"))))</f>
        <v/>
      </c>
      <c r="AA643" s="127"/>
      <c r="AB643" s="127"/>
      <c r="AC643" s="37"/>
      <c r="AD643" s="37"/>
      <c r="AE643" s="37"/>
      <c r="AF643" s="37"/>
      <c r="AG643" s="37"/>
    </row>
    <row r="644" spans="6:33" x14ac:dyDescent="0.35">
      <c r="F644" s="19" t="str">
        <f>IFERROR(VLOOKUP(D644,'Tabelas auxiliares'!$A$3:$B$63,2,FALSE),"")</f>
        <v/>
      </c>
      <c r="G644" s="19" t="str">
        <f>IFERROR(VLOOKUP($B644,'Tabelas auxiliares'!$A$67:$C$104,2,FALSE),"")</f>
        <v/>
      </c>
      <c r="H644" s="19" t="str">
        <f>IFERROR(VLOOKUP($B644,'Tabelas auxiliares'!$A$67:$C$104,3,FALSE),"")</f>
        <v/>
      </c>
      <c r="Y644" s="19" t="str">
        <f t="shared" ref="Y644:Y707" si="10">LEFT(V644,1)</f>
        <v/>
      </c>
      <c r="Z644" s="19" t="str">
        <f>IF(T644="","",IF(AND(T644&lt;&gt;'Tabelas auxiliares'!$B$241,T644&lt;&gt;'Tabelas auxiliares'!$B$242),"FOLHA DE PESSOAL",IF(Y644='Tabelas auxiliares'!$A$242,"CUSTEIO",IF(Y644='Tabelas auxiliares'!$A$241,"INVESTIMENTO","ERRO - VERIFICAR"))))</f>
        <v/>
      </c>
      <c r="AA644" s="127"/>
      <c r="AB644" s="127"/>
      <c r="AC644" s="37"/>
      <c r="AD644" s="37"/>
      <c r="AE644" s="37"/>
      <c r="AF644" s="37"/>
      <c r="AG644" s="37"/>
    </row>
    <row r="645" spans="6:33" x14ac:dyDescent="0.35">
      <c r="F645" s="19" t="str">
        <f>IFERROR(VLOOKUP(D645,'Tabelas auxiliares'!$A$3:$B$63,2,FALSE),"")</f>
        <v/>
      </c>
      <c r="G645" s="19" t="str">
        <f>IFERROR(VLOOKUP($B645,'Tabelas auxiliares'!$A$67:$C$104,2,FALSE),"")</f>
        <v/>
      </c>
      <c r="H645" s="19" t="str">
        <f>IFERROR(VLOOKUP($B645,'Tabelas auxiliares'!$A$67:$C$104,3,FALSE),"")</f>
        <v/>
      </c>
      <c r="Y645" s="19" t="str">
        <f t="shared" si="10"/>
        <v/>
      </c>
      <c r="Z645" s="19" t="str">
        <f>IF(T645="","",IF(AND(T645&lt;&gt;'Tabelas auxiliares'!$B$241,T645&lt;&gt;'Tabelas auxiliares'!$B$242),"FOLHA DE PESSOAL",IF(Y645='Tabelas auxiliares'!$A$242,"CUSTEIO",IF(Y645='Tabelas auxiliares'!$A$241,"INVESTIMENTO","ERRO - VERIFICAR"))))</f>
        <v/>
      </c>
      <c r="AA645" s="127"/>
      <c r="AB645" s="127"/>
      <c r="AC645" s="37"/>
      <c r="AD645" s="37"/>
      <c r="AE645" s="37"/>
      <c r="AF645" s="37"/>
      <c r="AG645" s="37"/>
    </row>
    <row r="646" spans="6:33" x14ac:dyDescent="0.35">
      <c r="F646" s="19" t="str">
        <f>IFERROR(VLOOKUP(D646,'Tabelas auxiliares'!$A$3:$B$63,2,FALSE),"")</f>
        <v/>
      </c>
      <c r="G646" s="19" t="str">
        <f>IFERROR(VLOOKUP($B646,'Tabelas auxiliares'!$A$67:$C$104,2,FALSE),"")</f>
        <v/>
      </c>
      <c r="H646" s="19" t="str">
        <f>IFERROR(VLOOKUP($B646,'Tabelas auxiliares'!$A$67:$C$104,3,FALSE),"")</f>
        <v/>
      </c>
      <c r="Y646" s="19" t="str">
        <f t="shared" si="10"/>
        <v/>
      </c>
      <c r="Z646" s="19" t="str">
        <f>IF(T646="","",IF(AND(T646&lt;&gt;'Tabelas auxiliares'!$B$241,T646&lt;&gt;'Tabelas auxiliares'!$B$242),"FOLHA DE PESSOAL",IF(Y646='Tabelas auxiliares'!$A$242,"CUSTEIO",IF(Y646='Tabelas auxiliares'!$A$241,"INVESTIMENTO","ERRO - VERIFICAR"))))</f>
        <v/>
      </c>
      <c r="AA646" s="127"/>
      <c r="AB646" s="127"/>
      <c r="AC646" s="37"/>
      <c r="AD646" s="37"/>
      <c r="AE646" s="37"/>
      <c r="AF646" s="37"/>
      <c r="AG646" s="37"/>
    </row>
    <row r="647" spans="6:33" x14ac:dyDescent="0.35">
      <c r="F647" s="19" t="str">
        <f>IFERROR(VLOOKUP(D647,'Tabelas auxiliares'!$A$3:$B$63,2,FALSE),"")</f>
        <v/>
      </c>
      <c r="G647" s="19" t="str">
        <f>IFERROR(VLOOKUP($B647,'Tabelas auxiliares'!$A$67:$C$104,2,FALSE),"")</f>
        <v/>
      </c>
      <c r="H647" s="19" t="str">
        <f>IFERROR(VLOOKUP($B647,'Tabelas auxiliares'!$A$67:$C$104,3,FALSE),"")</f>
        <v/>
      </c>
      <c r="Y647" s="19" t="str">
        <f t="shared" si="10"/>
        <v/>
      </c>
      <c r="Z647" s="19" t="str">
        <f>IF(T647="","",IF(AND(T647&lt;&gt;'Tabelas auxiliares'!$B$241,T647&lt;&gt;'Tabelas auxiliares'!$B$242),"FOLHA DE PESSOAL",IF(Y647='Tabelas auxiliares'!$A$242,"CUSTEIO",IF(Y647='Tabelas auxiliares'!$A$241,"INVESTIMENTO","ERRO - VERIFICAR"))))</f>
        <v/>
      </c>
      <c r="AA647" s="127"/>
      <c r="AB647" s="127"/>
      <c r="AC647" s="37"/>
      <c r="AD647" s="37"/>
      <c r="AE647" s="37"/>
      <c r="AF647" s="37"/>
      <c r="AG647" s="37"/>
    </row>
    <row r="648" spans="6:33" x14ac:dyDescent="0.35">
      <c r="F648" s="19" t="str">
        <f>IFERROR(VLOOKUP(D648,'Tabelas auxiliares'!$A$3:$B$63,2,FALSE),"")</f>
        <v/>
      </c>
      <c r="G648" s="19" t="str">
        <f>IFERROR(VLOOKUP($B648,'Tabelas auxiliares'!$A$67:$C$104,2,FALSE),"")</f>
        <v/>
      </c>
      <c r="H648" s="19" t="str">
        <f>IFERROR(VLOOKUP($B648,'Tabelas auxiliares'!$A$67:$C$104,3,FALSE),"")</f>
        <v/>
      </c>
      <c r="Y648" s="19" t="str">
        <f t="shared" si="10"/>
        <v/>
      </c>
      <c r="Z648" s="19" t="str">
        <f>IF(T648="","",IF(AND(T648&lt;&gt;'Tabelas auxiliares'!$B$241,T648&lt;&gt;'Tabelas auxiliares'!$B$242),"FOLHA DE PESSOAL",IF(Y648='Tabelas auxiliares'!$A$242,"CUSTEIO",IF(Y648='Tabelas auxiliares'!$A$241,"INVESTIMENTO","ERRO - VERIFICAR"))))</f>
        <v/>
      </c>
      <c r="AA648" s="127"/>
      <c r="AB648" s="127"/>
      <c r="AC648" s="37"/>
      <c r="AD648" s="37"/>
      <c r="AE648" s="37"/>
      <c r="AF648" s="37"/>
      <c r="AG648" s="37"/>
    </row>
    <row r="649" spans="6:33" x14ac:dyDescent="0.35">
      <c r="F649" s="19" t="str">
        <f>IFERROR(VLOOKUP(D649,'Tabelas auxiliares'!$A$3:$B$63,2,FALSE),"")</f>
        <v/>
      </c>
      <c r="G649" s="19" t="str">
        <f>IFERROR(VLOOKUP($B649,'Tabelas auxiliares'!$A$67:$C$104,2,FALSE),"")</f>
        <v/>
      </c>
      <c r="H649" s="19" t="str">
        <f>IFERROR(VLOOKUP($B649,'Tabelas auxiliares'!$A$67:$C$104,3,FALSE),"")</f>
        <v/>
      </c>
      <c r="Y649" s="19" t="str">
        <f t="shared" si="10"/>
        <v/>
      </c>
      <c r="Z649" s="19" t="str">
        <f>IF(T649="","",IF(AND(T649&lt;&gt;'Tabelas auxiliares'!$B$241,T649&lt;&gt;'Tabelas auxiliares'!$B$242),"FOLHA DE PESSOAL",IF(Y649='Tabelas auxiliares'!$A$242,"CUSTEIO",IF(Y649='Tabelas auxiliares'!$A$241,"INVESTIMENTO","ERRO - VERIFICAR"))))</f>
        <v/>
      </c>
      <c r="AA649" s="127"/>
      <c r="AB649" s="127"/>
      <c r="AC649" s="37"/>
      <c r="AD649" s="37"/>
      <c r="AE649" s="37"/>
      <c r="AF649" s="37"/>
      <c r="AG649" s="37"/>
    </row>
    <row r="650" spans="6:33" x14ac:dyDescent="0.35">
      <c r="F650" s="19" t="str">
        <f>IFERROR(VLOOKUP(D650,'Tabelas auxiliares'!$A$3:$B$63,2,FALSE),"")</f>
        <v/>
      </c>
      <c r="G650" s="19" t="str">
        <f>IFERROR(VLOOKUP($B650,'Tabelas auxiliares'!$A$67:$C$104,2,FALSE),"")</f>
        <v/>
      </c>
      <c r="H650" s="19" t="str">
        <f>IFERROR(VLOOKUP($B650,'Tabelas auxiliares'!$A$67:$C$104,3,FALSE),"")</f>
        <v/>
      </c>
      <c r="Y650" s="19" t="str">
        <f t="shared" si="10"/>
        <v/>
      </c>
      <c r="Z650" s="19" t="str">
        <f>IF(T650="","",IF(AND(T650&lt;&gt;'Tabelas auxiliares'!$B$241,T650&lt;&gt;'Tabelas auxiliares'!$B$242),"FOLHA DE PESSOAL",IF(Y650='Tabelas auxiliares'!$A$242,"CUSTEIO",IF(Y650='Tabelas auxiliares'!$A$241,"INVESTIMENTO","ERRO - VERIFICAR"))))</f>
        <v/>
      </c>
      <c r="AA650" s="127"/>
      <c r="AB650" s="127"/>
      <c r="AC650" s="37"/>
      <c r="AD650" s="37"/>
      <c r="AE650" s="37"/>
      <c r="AF650" s="37"/>
      <c r="AG650" s="37"/>
    </row>
    <row r="651" spans="6:33" x14ac:dyDescent="0.35">
      <c r="F651" s="19" t="str">
        <f>IFERROR(VLOOKUP(D651,'Tabelas auxiliares'!$A$3:$B$63,2,FALSE),"")</f>
        <v/>
      </c>
      <c r="G651" s="19" t="str">
        <f>IFERROR(VLOOKUP($B651,'Tabelas auxiliares'!$A$67:$C$104,2,FALSE),"")</f>
        <v/>
      </c>
      <c r="H651" s="19" t="str">
        <f>IFERROR(VLOOKUP($B651,'Tabelas auxiliares'!$A$67:$C$104,3,FALSE),"")</f>
        <v/>
      </c>
      <c r="Y651" s="19" t="str">
        <f t="shared" si="10"/>
        <v/>
      </c>
      <c r="Z651" s="19" t="str">
        <f>IF(T651="","",IF(AND(T651&lt;&gt;'Tabelas auxiliares'!$B$241,T651&lt;&gt;'Tabelas auxiliares'!$B$242),"FOLHA DE PESSOAL",IF(Y651='Tabelas auxiliares'!$A$242,"CUSTEIO",IF(Y651='Tabelas auxiliares'!$A$241,"INVESTIMENTO","ERRO - VERIFICAR"))))</f>
        <v/>
      </c>
      <c r="AA651" s="127"/>
      <c r="AB651" s="127"/>
      <c r="AC651" s="37"/>
      <c r="AD651" s="37"/>
      <c r="AE651" s="37"/>
      <c r="AF651" s="37"/>
      <c r="AG651" s="37"/>
    </row>
    <row r="652" spans="6:33" x14ac:dyDescent="0.35">
      <c r="F652" s="19" t="str">
        <f>IFERROR(VLOOKUP(D652,'Tabelas auxiliares'!$A$3:$B$63,2,FALSE),"")</f>
        <v/>
      </c>
      <c r="G652" s="19" t="str">
        <f>IFERROR(VLOOKUP($B652,'Tabelas auxiliares'!$A$67:$C$104,2,FALSE),"")</f>
        <v/>
      </c>
      <c r="H652" s="19" t="str">
        <f>IFERROR(VLOOKUP($B652,'Tabelas auxiliares'!$A$67:$C$104,3,FALSE),"")</f>
        <v/>
      </c>
      <c r="Y652" s="19" t="str">
        <f t="shared" si="10"/>
        <v/>
      </c>
      <c r="Z652" s="19" t="str">
        <f>IF(T652="","",IF(AND(T652&lt;&gt;'Tabelas auxiliares'!$B$241,T652&lt;&gt;'Tabelas auxiliares'!$B$242),"FOLHA DE PESSOAL",IF(Y652='Tabelas auxiliares'!$A$242,"CUSTEIO",IF(Y652='Tabelas auxiliares'!$A$241,"INVESTIMENTO","ERRO - VERIFICAR"))))</f>
        <v/>
      </c>
      <c r="AA652" s="127"/>
      <c r="AB652" s="127"/>
      <c r="AC652" s="37"/>
      <c r="AD652" s="37"/>
      <c r="AE652" s="37"/>
      <c r="AF652" s="37"/>
      <c r="AG652" s="37"/>
    </row>
    <row r="653" spans="6:33" x14ac:dyDescent="0.35">
      <c r="F653" s="19" t="str">
        <f>IFERROR(VLOOKUP(D653,'Tabelas auxiliares'!$A$3:$B$63,2,FALSE),"")</f>
        <v/>
      </c>
      <c r="G653" s="19" t="str">
        <f>IFERROR(VLOOKUP($B653,'Tabelas auxiliares'!$A$67:$C$104,2,FALSE),"")</f>
        <v/>
      </c>
      <c r="H653" s="19" t="str">
        <f>IFERROR(VLOOKUP($B653,'Tabelas auxiliares'!$A$67:$C$104,3,FALSE),"")</f>
        <v/>
      </c>
      <c r="Y653" s="19" t="str">
        <f t="shared" si="10"/>
        <v/>
      </c>
      <c r="Z653" s="19" t="str">
        <f>IF(T653="","",IF(AND(T653&lt;&gt;'Tabelas auxiliares'!$B$241,T653&lt;&gt;'Tabelas auxiliares'!$B$242),"FOLHA DE PESSOAL",IF(Y653='Tabelas auxiliares'!$A$242,"CUSTEIO",IF(Y653='Tabelas auxiliares'!$A$241,"INVESTIMENTO","ERRO - VERIFICAR"))))</f>
        <v/>
      </c>
      <c r="AA653" s="127"/>
      <c r="AB653" s="127"/>
      <c r="AC653" s="37"/>
      <c r="AD653" s="37"/>
      <c r="AE653" s="37"/>
      <c r="AF653" s="37"/>
      <c r="AG653" s="37"/>
    </row>
    <row r="654" spans="6:33" x14ac:dyDescent="0.35">
      <c r="F654" s="19" t="str">
        <f>IFERROR(VLOOKUP(D654,'Tabelas auxiliares'!$A$3:$B$63,2,FALSE),"")</f>
        <v/>
      </c>
      <c r="G654" s="19" t="str">
        <f>IFERROR(VLOOKUP($B654,'Tabelas auxiliares'!$A$67:$C$104,2,FALSE),"")</f>
        <v/>
      </c>
      <c r="H654" s="19" t="str">
        <f>IFERROR(VLOOKUP($B654,'Tabelas auxiliares'!$A$67:$C$104,3,FALSE),"")</f>
        <v/>
      </c>
      <c r="Y654" s="19" t="str">
        <f t="shared" si="10"/>
        <v/>
      </c>
      <c r="Z654" s="19" t="str">
        <f>IF(T654="","",IF(AND(T654&lt;&gt;'Tabelas auxiliares'!$B$241,T654&lt;&gt;'Tabelas auxiliares'!$B$242),"FOLHA DE PESSOAL",IF(Y654='Tabelas auxiliares'!$A$242,"CUSTEIO",IF(Y654='Tabelas auxiliares'!$A$241,"INVESTIMENTO","ERRO - VERIFICAR"))))</f>
        <v/>
      </c>
      <c r="AA654" s="127"/>
      <c r="AB654" s="127"/>
      <c r="AC654" s="37"/>
      <c r="AD654" s="37"/>
      <c r="AE654" s="37"/>
      <c r="AF654" s="37"/>
      <c r="AG654" s="37"/>
    </row>
    <row r="655" spans="6:33" x14ac:dyDescent="0.35">
      <c r="F655" s="19" t="str">
        <f>IFERROR(VLOOKUP(D655,'Tabelas auxiliares'!$A$3:$B$63,2,FALSE),"")</f>
        <v/>
      </c>
      <c r="G655" s="19" t="str">
        <f>IFERROR(VLOOKUP($B655,'Tabelas auxiliares'!$A$67:$C$104,2,FALSE),"")</f>
        <v/>
      </c>
      <c r="H655" s="19" t="str">
        <f>IFERROR(VLOOKUP($B655,'Tabelas auxiliares'!$A$67:$C$104,3,FALSE),"")</f>
        <v/>
      </c>
      <c r="Y655" s="19" t="str">
        <f t="shared" si="10"/>
        <v/>
      </c>
      <c r="Z655" s="19" t="str">
        <f>IF(T655="","",IF(AND(T655&lt;&gt;'Tabelas auxiliares'!$B$241,T655&lt;&gt;'Tabelas auxiliares'!$B$242),"FOLHA DE PESSOAL",IF(Y655='Tabelas auxiliares'!$A$242,"CUSTEIO",IF(Y655='Tabelas auxiliares'!$A$241,"INVESTIMENTO","ERRO - VERIFICAR"))))</f>
        <v/>
      </c>
      <c r="AA655" s="127"/>
      <c r="AB655" s="127"/>
      <c r="AC655" s="37"/>
      <c r="AD655" s="37"/>
      <c r="AE655" s="37"/>
      <c r="AF655" s="37"/>
      <c r="AG655" s="37"/>
    </row>
    <row r="656" spans="6:33" x14ac:dyDescent="0.35">
      <c r="F656" s="19" t="str">
        <f>IFERROR(VLOOKUP(D656,'Tabelas auxiliares'!$A$3:$B$63,2,FALSE),"")</f>
        <v/>
      </c>
      <c r="G656" s="19" t="str">
        <f>IFERROR(VLOOKUP($B656,'Tabelas auxiliares'!$A$67:$C$104,2,FALSE),"")</f>
        <v/>
      </c>
      <c r="H656" s="19" t="str">
        <f>IFERROR(VLOOKUP($B656,'Tabelas auxiliares'!$A$67:$C$104,3,FALSE),"")</f>
        <v/>
      </c>
      <c r="Y656" s="19" t="str">
        <f t="shared" si="10"/>
        <v/>
      </c>
      <c r="Z656" s="19" t="str">
        <f>IF(T656="","",IF(AND(T656&lt;&gt;'Tabelas auxiliares'!$B$241,T656&lt;&gt;'Tabelas auxiliares'!$B$242),"FOLHA DE PESSOAL",IF(Y656='Tabelas auxiliares'!$A$242,"CUSTEIO",IF(Y656='Tabelas auxiliares'!$A$241,"INVESTIMENTO","ERRO - VERIFICAR"))))</f>
        <v/>
      </c>
      <c r="AA656" s="127"/>
      <c r="AB656" s="127"/>
      <c r="AC656" s="37"/>
      <c r="AD656" s="37"/>
      <c r="AE656" s="37"/>
      <c r="AF656" s="37"/>
      <c r="AG656" s="37"/>
    </row>
    <row r="657" spans="6:33" x14ac:dyDescent="0.35">
      <c r="F657" s="19" t="str">
        <f>IFERROR(VLOOKUP(D657,'Tabelas auxiliares'!$A$3:$B$63,2,FALSE),"")</f>
        <v/>
      </c>
      <c r="G657" s="19" t="str">
        <f>IFERROR(VLOOKUP($B657,'Tabelas auxiliares'!$A$67:$C$104,2,FALSE),"")</f>
        <v/>
      </c>
      <c r="H657" s="19" t="str">
        <f>IFERROR(VLOOKUP($B657,'Tabelas auxiliares'!$A$67:$C$104,3,FALSE),"")</f>
        <v/>
      </c>
      <c r="Y657" s="19" t="str">
        <f t="shared" si="10"/>
        <v/>
      </c>
      <c r="Z657" s="19" t="str">
        <f>IF(T657="","",IF(AND(T657&lt;&gt;'Tabelas auxiliares'!$B$241,T657&lt;&gt;'Tabelas auxiliares'!$B$242),"FOLHA DE PESSOAL",IF(Y657='Tabelas auxiliares'!$A$242,"CUSTEIO",IF(Y657='Tabelas auxiliares'!$A$241,"INVESTIMENTO","ERRO - VERIFICAR"))))</f>
        <v/>
      </c>
      <c r="AA657" s="127"/>
      <c r="AB657" s="127"/>
      <c r="AC657" s="37"/>
      <c r="AD657" s="37"/>
      <c r="AE657" s="37"/>
      <c r="AF657" s="37"/>
      <c r="AG657" s="37"/>
    </row>
    <row r="658" spans="6:33" x14ac:dyDescent="0.35">
      <c r="F658" s="19" t="str">
        <f>IFERROR(VLOOKUP(D658,'Tabelas auxiliares'!$A$3:$B$63,2,FALSE),"")</f>
        <v/>
      </c>
      <c r="G658" s="19" t="str">
        <f>IFERROR(VLOOKUP($B658,'Tabelas auxiliares'!$A$67:$C$104,2,FALSE),"")</f>
        <v/>
      </c>
      <c r="H658" s="19" t="str">
        <f>IFERROR(VLOOKUP($B658,'Tabelas auxiliares'!$A$67:$C$104,3,FALSE),"")</f>
        <v/>
      </c>
      <c r="Y658" s="19" t="str">
        <f t="shared" si="10"/>
        <v/>
      </c>
      <c r="Z658" s="19" t="str">
        <f>IF(T658="","",IF(AND(T658&lt;&gt;'Tabelas auxiliares'!$B$241,T658&lt;&gt;'Tabelas auxiliares'!$B$242),"FOLHA DE PESSOAL",IF(Y658='Tabelas auxiliares'!$A$242,"CUSTEIO",IF(Y658='Tabelas auxiliares'!$A$241,"INVESTIMENTO","ERRO - VERIFICAR"))))</f>
        <v/>
      </c>
      <c r="AA658" s="127"/>
      <c r="AB658" s="127"/>
      <c r="AC658" s="37"/>
      <c r="AD658" s="37"/>
      <c r="AE658" s="37"/>
      <c r="AF658" s="37"/>
      <c r="AG658" s="37"/>
    </row>
    <row r="659" spans="6:33" x14ac:dyDescent="0.35">
      <c r="F659" s="19" t="str">
        <f>IFERROR(VLOOKUP(D659,'Tabelas auxiliares'!$A$3:$B$63,2,FALSE),"")</f>
        <v/>
      </c>
      <c r="G659" s="19" t="str">
        <f>IFERROR(VLOOKUP($B659,'Tabelas auxiliares'!$A$67:$C$104,2,FALSE),"")</f>
        <v/>
      </c>
      <c r="H659" s="19" t="str">
        <f>IFERROR(VLOOKUP($B659,'Tabelas auxiliares'!$A$67:$C$104,3,FALSE),"")</f>
        <v/>
      </c>
      <c r="Y659" s="19" t="str">
        <f t="shared" si="10"/>
        <v/>
      </c>
      <c r="Z659" s="19" t="str">
        <f>IF(T659="","",IF(AND(T659&lt;&gt;'Tabelas auxiliares'!$B$241,T659&lt;&gt;'Tabelas auxiliares'!$B$242),"FOLHA DE PESSOAL",IF(Y659='Tabelas auxiliares'!$A$242,"CUSTEIO",IF(Y659='Tabelas auxiliares'!$A$241,"INVESTIMENTO","ERRO - VERIFICAR"))))</f>
        <v/>
      </c>
      <c r="AA659" s="127"/>
      <c r="AB659" s="127"/>
      <c r="AC659" s="37"/>
      <c r="AD659" s="37"/>
      <c r="AE659" s="37"/>
      <c r="AF659" s="37"/>
      <c r="AG659" s="37"/>
    </row>
    <row r="660" spans="6:33" x14ac:dyDescent="0.35">
      <c r="F660" s="19" t="str">
        <f>IFERROR(VLOOKUP(D660,'Tabelas auxiliares'!$A$3:$B$63,2,FALSE),"")</f>
        <v/>
      </c>
      <c r="G660" s="19" t="str">
        <f>IFERROR(VLOOKUP($B660,'Tabelas auxiliares'!$A$67:$C$104,2,FALSE),"")</f>
        <v/>
      </c>
      <c r="H660" s="19" t="str">
        <f>IFERROR(VLOOKUP($B660,'Tabelas auxiliares'!$A$67:$C$104,3,FALSE),"")</f>
        <v/>
      </c>
      <c r="Y660" s="19" t="str">
        <f t="shared" si="10"/>
        <v/>
      </c>
      <c r="Z660" s="19" t="str">
        <f>IF(T660="","",IF(AND(T660&lt;&gt;'Tabelas auxiliares'!$B$241,T660&lt;&gt;'Tabelas auxiliares'!$B$242),"FOLHA DE PESSOAL",IF(Y660='Tabelas auxiliares'!$A$242,"CUSTEIO",IF(Y660='Tabelas auxiliares'!$A$241,"INVESTIMENTO","ERRO - VERIFICAR"))))</f>
        <v/>
      </c>
      <c r="AA660" s="127"/>
      <c r="AB660" s="127"/>
      <c r="AC660" s="37"/>
      <c r="AD660" s="37"/>
      <c r="AE660" s="37"/>
      <c r="AF660" s="37"/>
      <c r="AG660" s="37"/>
    </row>
    <row r="661" spans="6:33" x14ac:dyDescent="0.35">
      <c r="F661" s="19" t="str">
        <f>IFERROR(VLOOKUP(D661,'Tabelas auxiliares'!$A$3:$B$63,2,FALSE),"")</f>
        <v/>
      </c>
      <c r="G661" s="19" t="str">
        <f>IFERROR(VLOOKUP($B661,'Tabelas auxiliares'!$A$67:$C$104,2,FALSE),"")</f>
        <v/>
      </c>
      <c r="H661" s="19" t="str">
        <f>IFERROR(VLOOKUP($B661,'Tabelas auxiliares'!$A$67:$C$104,3,FALSE),"")</f>
        <v/>
      </c>
      <c r="Y661" s="19" t="str">
        <f t="shared" si="10"/>
        <v/>
      </c>
      <c r="Z661" s="19" t="str">
        <f>IF(T661="","",IF(AND(T661&lt;&gt;'Tabelas auxiliares'!$B$241,T661&lt;&gt;'Tabelas auxiliares'!$B$242),"FOLHA DE PESSOAL",IF(Y661='Tabelas auxiliares'!$A$242,"CUSTEIO",IF(Y661='Tabelas auxiliares'!$A$241,"INVESTIMENTO","ERRO - VERIFICAR"))))</f>
        <v/>
      </c>
      <c r="AA661" s="127"/>
      <c r="AB661" s="127"/>
      <c r="AC661" s="37"/>
      <c r="AD661" s="37"/>
      <c r="AE661" s="37"/>
      <c r="AF661" s="37"/>
      <c r="AG661" s="37"/>
    </row>
    <row r="662" spans="6:33" x14ac:dyDescent="0.35">
      <c r="F662" s="19" t="str">
        <f>IFERROR(VLOOKUP(D662,'Tabelas auxiliares'!$A$3:$B$63,2,FALSE),"")</f>
        <v/>
      </c>
      <c r="G662" s="19" t="str">
        <f>IFERROR(VLOOKUP($B662,'Tabelas auxiliares'!$A$67:$C$104,2,FALSE),"")</f>
        <v/>
      </c>
      <c r="H662" s="19" t="str">
        <f>IFERROR(VLOOKUP($B662,'Tabelas auxiliares'!$A$67:$C$104,3,FALSE),"")</f>
        <v/>
      </c>
      <c r="Y662" s="19" t="str">
        <f t="shared" si="10"/>
        <v/>
      </c>
      <c r="Z662" s="19" t="str">
        <f>IF(T662="","",IF(AND(T662&lt;&gt;'Tabelas auxiliares'!$B$241,T662&lt;&gt;'Tabelas auxiliares'!$B$242),"FOLHA DE PESSOAL",IF(Y662='Tabelas auxiliares'!$A$242,"CUSTEIO",IF(Y662='Tabelas auxiliares'!$A$241,"INVESTIMENTO","ERRO - VERIFICAR"))))</f>
        <v/>
      </c>
      <c r="AA662" s="127"/>
      <c r="AB662" s="127"/>
      <c r="AC662" s="37"/>
      <c r="AD662" s="37"/>
      <c r="AE662" s="37"/>
      <c r="AF662" s="37"/>
      <c r="AG662" s="37"/>
    </row>
    <row r="663" spans="6:33" x14ac:dyDescent="0.35">
      <c r="F663" s="19" t="str">
        <f>IFERROR(VLOOKUP(D663,'Tabelas auxiliares'!$A$3:$B$63,2,FALSE),"")</f>
        <v/>
      </c>
      <c r="G663" s="19" t="str">
        <f>IFERROR(VLOOKUP($B663,'Tabelas auxiliares'!$A$67:$C$104,2,FALSE),"")</f>
        <v/>
      </c>
      <c r="H663" s="19" t="str">
        <f>IFERROR(VLOOKUP($B663,'Tabelas auxiliares'!$A$67:$C$104,3,FALSE),"")</f>
        <v/>
      </c>
      <c r="Y663" s="19" t="str">
        <f t="shared" si="10"/>
        <v/>
      </c>
      <c r="Z663" s="19" t="str">
        <f>IF(T663="","",IF(AND(T663&lt;&gt;'Tabelas auxiliares'!$B$241,T663&lt;&gt;'Tabelas auxiliares'!$B$242),"FOLHA DE PESSOAL",IF(Y663='Tabelas auxiliares'!$A$242,"CUSTEIO",IF(Y663='Tabelas auxiliares'!$A$241,"INVESTIMENTO","ERRO - VERIFICAR"))))</f>
        <v/>
      </c>
      <c r="AA663" s="127"/>
      <c r="AB663" s="127"/>
      <c r="AC663" s="37"/>
      <c r="AD663" s="37"/>
      <c r="AE663" s="37"/>
      <c r="AF663" s="37"/>
      <c r="AG663" s="37"/>
    </row>
    <row r="664" spans="6:33" x14ac:dyDescent="0.35">
      <c r="F664" s="19" t="str">
        <f>IFERROR(VLOOKUP(D664,'Tabelas auxiliares'!$A$3:$B$63,2,FALSE),"")</f>
        <v/>
      </c>
      <c r="G664" s="19" t="str">
        <f>IFERROR(VLOOKUP($B664,'Tabelas auxiliares'!$A$67:$C$104,2,FALSE),"")</f>
        <v/>
      </c>
      <c r="H664" s="19" t="str">
        <f>IFERROR(VLOOKUP($B664,'Tabelas auxiliares'!$A$67:$C$104,3,FALSE),"")</f>
        <v/>
      </c>
      <c r="Y664" s="19" t="str">
        <f t="shared" si="10"/>
        <v/>
      </c>
      <c r="Z664" s="19" t="str">
        <f>IF(T664="","",IF(AND(T664&lt;&gt;'Tabelas auxiliares'!$B$241,T664&lt;&gt;'Tabelas auxiliares'!$B$242),"FOLHA DE PESSOAL",IF(Y664='Tabelas auxiliares'!$A$242,"CUSTEIO",IF(Y664='Tabelas auxiliares'!$A$241,"INVESTIMENTO","ERRO - VERIFICAR"))))</f>
        <v/>
      </c>
      <c r="AA664" s="127"/>
      <c r="AB664" s="127"/>
      <c r="AC664" s="37"/>
      <c r="AD664" s="37"/>
      <c r="AE664" s="37"/>
      <c r="AF664" s="37"/>
      <c r="AG664" s="37"/>
    </row>
    <row r="665" spans="6:33" x14ac:dyDescent="0.35">
      <c r="F665" s="19" t="str">
        <f>IFERROR(VLOOKUP(D665,'Tabelas auxiliares'!$A$3:$B$63,2,FALSE),"")</f>
        <v/>
      </c>
      <c r="G665" s="19" t="str">
        <f>IFERROR(VLOOKUP($B665,'Tabelas auxiliares'!$A$67:$C$104,2,FALSE),"")</f>
        <v/>
      </c>
      <c r="H665" s="19" t="str">
        <f>IFERROR(VLOOKUP($B665,'Tabelas auxiliares'!$A$67:$C$104,3,FALSE),"")</f>
        <v/>
      </c>
      <c r="Y665" s="19" t="str">
        <f t="shared" si="10"/>
        <v/>
      </c>
      <c r="Z665" s="19" t="str">
        <f>IF(T665="","",IF(AND(T665&lt;&gt;'Tabelas auxiliares'!$B$241,T665&lt;&gt;'Tabelas auxiliares'!$B$242),"FOLHA DE PESSOAL",IF(Y665='Tabelas auxiliares'!$A$242,"CUSTEIO",IF(Y665='Tabelas auxiliares'!$A$241,"INVESTIMENTO","ERRO - VERIFICAR"))))</f>
        <v/>
      </c>
      <c r="AA665" s="127"/>
      <c r="AB665" s="127"/>
      <c r="AC665" s="37"/>
      <c r="AD665" s="37"/>
      <c r="AE665" s="37"/>
      <c r="AF665" s="37"/>
      <c r="AG665" s="37"/>
    </row>
    <row r="666" spans="6:33" x14ac:dyDescent="0.35">
      <c r="F666" s="19" t="str">
        <f>IFERROR(VLOOKUP(D666,'Tabelas auxiliares'!$A$3:$B$63,2,FALSE),"")</f>
        <v/>
      </c>
      <c r="G666" s="19" t="str">
        <f>IFERROR(VLOOKUP($B666,'Tabelas auxiliares'!$A$67:$C$104,2,FALSE),"")</f>
        <v/>
      </c>
      <c r="H666" s="19" t="str">
        <f>IFERROR(VLOOKUP($B666,'Tabelas auxiliares'!$A$67:$C$104,3,FALSE),"")</f>
        <v/>
      </c>
      <c r="Y666" s="19" t="str">
        <f t="shared" si="10"/>
        <v/>
      </c>
      <c r="Z666" s="19" t="str">
        <f>IF(T666="","",IF(AND(T666&lt;&gt;'Tabelas auxiliares'!$B$241,T666&lt;&gt;'Tabelas auxiliares'!$B$242),"FOLHA DE PESSOAL",IF(Y666='Tabelas auxiliares'!$A$242,"CUSTEIO",IF(Y666='Tabelas auxiliares'!$A$241,"INVESTIMENTO","ERRO - VERIFICAR"))))</f>
        <v/>
      </c>
      <c r="AA666" s="127"/>
      <c r="AB666" s="127"/>
      <c r="AC666" s="37"/>
      <c r="AD666" s="37"/>
      <c r="AE666" s="37"/>
      <c r="AF666" s="37"/>
      <c r="AG666" s="37"/>
    </row>
    <row r="667" spans="6:33" x14ac:dyDescent="0.35">
      <c r="F667" s="19" t="str">
        <f>IFERROR(VLOOKUP(D667,'Tabelas auxiliares'!$A$3:$B$63,2,FALSE),"")</f>
        <v/>
      </c>
      <c r="G667" s="19" t="str">
        <f>IFERROR(VLOOKUP($B667,'Tabelas auxiliares'!$A$67:$C$104,2,FALSE),"")</f>
        <v/>
      </c>
      <c r="H667" s="19" t="str">
        <f>IFERROR(VLOOKUP($B667,'Tabelas auxiliares'!$A$67:$C$104,3,FALSE),"")</f>
        <v/>
      </c>
      <c r="Y667" s="19" t="str">
        <f t="shared" si="10"/>
        <v/>
      </c>
      <c r="Z667" s="19" t="str">
        <f>IF(T667="","",IF(AND(T667&lt;&gt;'Tabelas auxiliares'!$B$241,T667&lt;&gt;'Tabelas auxiliares'!$B$242),"FOLHA DE PESSOAL",IF(Y667='Tabelas auxiliares'!$A$242,"CUSTEIO",IF(Y667='Tabelas auxiliares'!$A$241,"INVESTIMENTO","ERRO - VERIFICAR"))))</f>
        <v/>
      </c>
      <c r="AA667" s="127"/>
      <c r="AB667" s="127"/>
      <c r="AC667" s="37"/>
      <c r="AD667" s="37"/>
      <c r="AE667" s="37"/>
      <c r="AF667" s="37"/>
      <c r="AG667" s="37"/>
    </row>
    <row r="668" spans="6:33" x14ac:dyDescent="0.35">
      <c r="F668" s="19" t="str">
        <f>IFERROR(VLOOKUP(D668,'Tabelas auxiliares'!$A$3:$B$63,2,FALSE),"")</f>
        <v/>
      </c>
      <c r="G668" s="19" t="str">
        <f>IFERROR(VLOOKUP($B668,'Tabelas auxiliares'!$A$67:$C$104,2,FALSE),"")</f>
        <v/>
      </c>
      <c r="H668" s="19" t="str">
        <f>IFERROR(VLOOKUP($B668,'Tabelas auxiliares'!$A$67:$C$104,3,FALSE),"")</f>
        <v/>
      </c>
      <c r="Y668" s="19" t="str">
        <f t="shared" si="10"/>
        <v/>
      </c>
      <c r="Z668" s="19" t="str">
        <f>IF(T668="","",IF(AND(T668&lt;&gt;'Tabelas auxiliares'!$B$241,T668&lt;&gt;'Tabelas auxiliares'!$B$242),"FOLHA DE PESSOAL",IF(Y668='Tabelas auxiliares'!$A$242,"CUSTEIO",IF(Y668='Tabelas auxiliares'!$A$241,"INVESTIMENTO","ERRO - VERIFICAR"))))</f>
        <v/>
      </c>
      <c r="AA668" s="127"/>
      <c r="AB668" s="127"/>
      <c r="AC668" s="37"/>
      <c r="AD668" s="37"/>
      <c r="AE668" s="37"/>
      <c r="AF668" s="37"/>
      <c r="AG668" s="37"/>
    </row>
    <row r="669" spans="6:33" x14ac:dyDescent="0.35">
      <c r="F669" s="19" t="str">
        <f>IFERROR(VLOOKUP(D669,'Tabelas auxiliares'!$A$3:$B$63,2,FALSE),"")</f>
        <v/>
      </c>
      <c r="G669" s="19" t="str">
        <f>IFERROR(VLOOKUP($B669,'Tabelas auxiliares'!$A$67:$C$104,2,FALSE),"")</f>
        <v/>
      </c>
      <c r="H669" s="19" t="str">
        <f>IFERROR(VLOOKUP($B669,'Tabelas auxiliares'!$A$67:$C$104,3,FALSE),"")</f>
        <v/>
      </c>
      <c r="Y669" s="19" t="str">
        <f t="shared" si="10"/>
        <v/>
      </c>
      <c r="Z669" s="19" t="str">
        <f>IF(T669="","",IF(AND(T669&lt;&gt;'Tabelas auxiliares'!$B$241,T669&lt;&gt;'Tabelas auxiliares'!$B$242),"FOLHA DE PESSOAL",IF(Y669='Tabelas auxiliares'!$A$242,"CUSTEIO",IF(Y669='Tabelas auxiliares'!$A$241,"INVESTIMENTO","ERRO - VERIFICAR"))))</f>
        <v/>
      </c>
      <c r="AA669" s="127"/>
      <c r="AB669" s="127"/>
      <c r="AC669" s="37"/>
      <c r="AD669" s="37"/>
      <c r="AE669" s="37"/>
      <c r="AF669" s="37"/>
      <c r="AG669" s="37"/>
    </row>
    <row r="670" spans="6:33" x14ac:dyDescent="0.35">
      <c r="F670" s="19" t="str">
        <f>IFERROR(VLOOKUP(D670,'Tabelas auxiliares'!$A$3:$B$63,2,FALSE),"")</f>
        <v/>
      </c>
      <c r="G670" s="19" t="str">
        <f>IFERROR(VLOOKUP($B670,'Tabelas auxiliares'!$A$67:$C$104,2,FALSE),"")</f>
        <v/>
      </c>
      <c r="H670" s="19" t="str">
        <f>IFERROR(VLOOKUP($B670,'Tabelas auxiliares'!$A$67:$C$104,3,FALSE),"")</f>
        <v/>
      </c>
      <c r="Y670" s="19" t="str">
        <f t="shared" si="10"/>
        <v/>
      </c>
      <c r="Z670" s="19" t="str">
        <f>IF(T670="","",IF(AND(T670&lt;&gt;'Tabelas auxiliares'!$B$241,T670&lt;&gt;'Tabelas auxiliares'!$B$242),"FOLHA DE PESSOAL",IF(Y670='Tabelas auxiliares'!$A$242,"CUSTEIO",IF(Y670='Tabelas auxiliares'!$A$241,"INVESTIMENTO","ERRO - VERIFICAR"))))</f>
        <v/>
      </c>
      <c r="AA670" s="127"/>
      <c r="AB670" s="127"/>
      <c r="AC670" s="37"/>
      <c r="AD670" s="37"/>
      <c r="AE670" s="37"/>
      <c r="AF670" s="37"/>
      <c r="AG670" s="37"/>
    </row>
    <row r="671" spans="6:33" x14ac:dyDescent="0.35">
      <c r="F671" s="19" t="str">
        <f>IFERROR(VLOOKUP(D671,'Tabelas auxiliares'!$A$3:$B$63,2,FALSE),"")</f>
        <v/>
      </c>
      <c r="G671" s="19" t="str">
        <f>IFERROR(VLOOKUP($B671,'Tabelas auxiliares'!$A$67:$C$104,2,FALSE),"")</f>
        <v/>
      </c>
      <c r="H671" s="19" t="str">
        <f>IFERROR(VLOOKUP($B671,'Tabelas auxiliares'!$A$67:$C$104,3,FALSE),"")</f>
        <v/>
      </c>
      <c r="Y671" s="19" t="str">
        <f t="shared" si="10"/>
        <v/>
      </c>
      <c r="Z671" s="19" t="str">
        <f>IF(T671="","",IF(AND(T671&lt;&gt;'Tabelas auxiliares'!$B$241,T671&lt;&gt;'Tabelas auxiliares'!$B$242),"FOLHA DE PESSOAL",IF(Y671='Tabelas auxiliares'!$A$242,"CUSTEIO",IF(Y671='Tabelas auxiliares'!$A$241,"INVESTIMENTO","ERRO - VERIFICAR"))))</f>
        <v/>
      </c>
      <c r="AA671" s="127"/>
      <c r="AB671" s="127"/>
      <c r="AC671" s="37"/>
      <c r="AD671" s="37"/>
      <c r="AE671" s="37"/>
      <c r="AF671" s="37"/>
      <c r="AG671" s="37"/>
    </row>
    <row r="672" spans="6:33" x14ac:dyDescent="0.35">
      <c r="F672" s="19" t="str">
        <f>IFERROR(VLOOKUP(D672,'Tabelas auxiliares'!$A$3:$B$63,2,FALSE),"")</f>
        <v/>
      </c>
      <c r="G672" s="19" t="str">
        <f>IFERROR(VLOOKUP($B672,'Tabelas auxiliares'!$A$67:$C$104,2,FALSE),"")</f>
        <v/>
      </c>
      <c r="H672" s="19" t="str">
        <f>IFERROR(VLOOKUP($B672,'Tabelas auxiliares'!$A$67:$C$104,3,FALSE),"")</f>
        <v/>
      </c>
      <c r="Y672" s="19" t="str">
        <f t="shared" si="10"/>
        <v/>
      </c>
      <c r="Z672" s="19" t="str">
        <f>IF(T672="","",IF(AND(T672&lt;&gt;'Tabelas auxiliares'!$B$241,T672&lt;&gt;'Tabelas auxiliares'!$B$242),"FOLHA DE PESSOAL",IF(Y672='Tabelas auxiliares'!$A$242,"CUSTEIO",IF(Y672='Tabelas auxiliares'!$A$241,"INVESTIMENTO","ERRO - VERIFICAR"))))</f>
        <v/>
      </c>
      <c r="AA672" s="127"/>
      <c r="AB672" s="127"/>
      <c r="AC672" s="37"/>
      <c r="AD672" s="37"/>
      <c r="AE672" s="37"/>
      <c r="AF672" s="37"/>
      <c r="AG672" s="37"/>
    </row>
    <row r="673" spans="6:33" x14ac:dyDescent="0.35">
      <c r="F673" s="19" t="str">
        <f>IFERROR(VLOOKUP(D673,'Tabelas auxiliares'!$A$3:$B$63,2,FALSE),"")</f>
        <v/>
      </c>
      <c r="G673" s="19" t="str">
        <f>IFERROR(VLOOKUP($B673,'Tabelas auxiliares'!$A$67:$C$104,2,FALSE),"")</f>
        <v/>
      </c>
      <c r="H673" s="19" t="str">
        <f>IFERROR(VLOOKUP($B673,'Tabelas auxiliares'!$A$67:$C$104,3,FALSE),"")</f>
        <v/>
      </c>
      <c r="Y673" s="19" t="str">
        <f t="shared" si="10"/>
        <v/>
      </c>
      <c r="Z673" s="19" t="str">
        <f>IF(T673="","",IF(AND(T673&lt;&gt;'Tabelas auxiliares'!$B$241,T673&lt;&gt;'Tabelas auxiliares'!$B$242),"FOLHA DE PESSOAL",IF(Y673='Tabelas auxiliares'!$A$242,"CUSTEIO",IF(Y673='Tabelas auxiliares'!$A$241,"INVESTIMENTO","ERRO - VERIFICAR"))))</f>
        <v/>
      </c>
      <c r="AA673" s="127"/>
      <c r="AB673" s="127"/>
      <c r="AC673" s="37"/>
      <c r="AD673" s="37"/>
      <c r="AE673" s="37"/>
      <c r="AF673" s="37"/>
      <c r="AG673" s="37"/>
    </row>
    <row r="674" spans="6:33" x14ac:dyDescent="0.35">
      <c r="F674" s="19" t="str">
        <f>IFERROR(VLOOKUP(D674,'Tabelas auxiliares'!$A$3:$B$63,2,FALSE),"")</f>
        <v/>
      </c>
      <c r="G674" s="19" t="str">
        <f>IFERROR(VLOOKUP($B674,'Tabelas auxiliares'!$A$67:$C$104,2,FALSE),"")</f>
        <v/>
      </c>
      <c r="H674" s="19" t="str">
        <f>IFERROR(VLOOKUP($B674,'Tabelas auxiliares'!$A$67:$C$104,3,FALSE),"")</f>
        <v/>
      </c>
      <c r="Y674" s="19" t="str">
        <f t="shared" si="10"/>
        <v/>
      </c>
      <c r="Z674" s="19" t="str">
        <f>IF(T674="","",IF(AND(T674&lt;&gt;'Tabelas auxiliares'!$B$241,T674&lt;&gt;'Tabelas auxiliares'!$B$242),"FOLHA DE PESSOAL",IF(Y674='Tabelas auxiliares'!$A$242,"CUSTEIO",IF(Y674='Tabelas auxiliares'!$A$241,"INVESTIMENTO","ERRO - VERIFICAR"))))</f>
        <v/>
      </c>
      <c r="AA674" s="127"/>
      <c r="AB674" s="127"/>
      <c r="AC674" s="37"/>
      <c r="AD674" s="37"/>
      <c r="AE674" s="37"/>
      <c r="AF674" s="37"/>
      <c r="AG674" s="37"/>
    </row>
    <row r="675" spans="6:33" x14ac:dyDescent="0.35">
      <c r="F675" s="19" t="str">
        <f>IFERROR(VLOOKUP(D675,'Tabelas auxiliares'!$A$3:$B$63,2,FALSE),"")</f>
        <v/>
      </c>
      <c r="G675" s="19" t="str">
        <f>IFERROR(VLOOKUP($B675,'Tabelas auxiliares'!$A$67:$C$104,2,FALSE),"")</f>
        <v/>
      </c>
      <c r="H675" s="19" t="str">
        <f>IFERROR(VLOOKUP($B675,'Tabelas auxiliares'!$A$67:$C$104,3,FALSE),"")</f>
        <v/>
      </c>
      <c r="Y675" s="19" t="str">
        <f t="shared" si="10"/>
        <v/>
      </c>
      <c r="Z675" s="19" t="str">
        <f>IF(T675="","",IF(AND(T675&lt;&gt;'Tabelas auxiliares'!$B$241,T675&lt;&gt;'Tabelas auxiliares'!$B$242),"FOLHA DE PESSOAL",IF(Y675='Tabelas auxiliares'!$A$242,"CUSTEIO",IF(Y675='Tabelas auxiliares'!$A$241,"INVESTIMENTO","ERRO - VERIFICAR"))))</f>
        <v/>
      </c>
      <c r="AA675" s="127"/>
      <c r="AB675" s="127"/>
      <c r="AC675" s="37"/>
      <c r="AD675" s="37"/>
      <c r="AE675" s="37"/>
      <c r="AF675" s="37"/>
      <c r="AG675" s="37"/>
    </row>
    <row r="676" spans="6:33" x14ac:dyDescent="0.35">
      <c r="F676" s="19" t="str">
        <f>IFERROR(VLOOKUP(D676,'Tabelas auxiliares'!$A$3:$B$63,2,FALSE),"")</f>
        <v/>
      </c>
      <c r="G676" s="19" t="str">
        <f>IFERROR(VLOOKUP($B676,'Tabelas auxiliares'!$A$67:$C$104,2,FALSE),"")</f>
        <v/>
      </c>
      <c r="H676" s="19" t="str">
        <f>IFERROR(VLOOKUP($B676,'Tabelas auxiliares'!$A$67:$C$104,3,FALSE),"")</f>
        <v/>
      </c>
      <c r="Y676" s="19" t="str">
        <f t="shared" si="10"/>
        <v/>
      </c>
      <c r="Z676" s="19" t="str">
        <f>IF(T676="","",IF(AND(T676&lt;&gt;'Tabelas auxiliares'!$B$241,T676&lt;&gt;'Tabelas auxiliares'!$B$242),"FOLHA DE PESSOAL",IF(Y676='Tabelas auxiliares'!$A$242,"CUSTEIO",IF(Y676='Tabelas auxiliares'!$A$241,"INVESTIMENTO","ERRO - VERIFICAR"))))</f>
        <v/>
      </c>
      <c r="AA676" s="127"/>
      <c r="AB676" s="127"/>
      <c r="AC676" s="37"/>
      <c r="AD676" s="37"/>
      <c r="AE676" s="37"/>
      <c r="AF676" s="37"/>
      <c r="AG676" s="37"/>
    </row>
    <row r="677" spans="6:33" x14ac:dyDescent="0.35">
      <c r="F677" s="19" t="str">
        <f>IFERROR(VLOOKUP(D677,'Tabelas auxiliares'!$A$3:$B$63,2,FALSE),"")</f>
        <v/>
      </c>
      <c r="G677" s="19" t="str">
        <f>IFERROR(VLOOKUP($B677,'Tabelas auxiliares'!$A$67:$C$104,2,FALSE),"")</f>
        <v/>
      </c>
      <c r="H677" s="19" t="str">
        <f>IFERROR(VLOOKUP($B677,'Tabelas auxiliares'!$A$67:$C$104,3,FALSE),"")</f>
        <v/>
      </c>
      <c r="Y677" s="19" t="str">
        <f t="shared" si="10"/>
        <v/>
      </c>
      <c r="Z677" s="19" t="str">
        <f>IF(T677="","",IF(AND(T677&lt;&gt;'Tabelas auxiliares'!$B$241,T677&lt;&gt;'Tabelas auxiliares'!$B$242),"FOLHA DE PESSOAL",IF(Y677='Tabelas auxiliares'!$A$242,"CUSTEIO",IF(Y677='Tabelas auxiliares'!$A$241,"INVESTIMENTO","ERRO - VERIFICAR"))))</f>
        <v/>
      </c>
      <c r="AA677" s="127"/>
      <c r="AB677" s="127"/>
      <c r="AC677" s="37"/>
      <c r="AD677" s="37"/>
      <c r="AE677" s="37"/>
      <c r="AF677" s="37"/>
      <c r="AG677" s="37"/>
    </row>
    <row r="678" spans="6:33" x14ac:dyDescent="0.35">
      <c r="F678" s="19" t="str">
        <f>IFERROR(VLOOKUP(D678,'Tabelas auxiliares'!$A$3:$B$63,2,FALSE),"")</f>
        <v/>
      </c>
      <c r="G678" s="19" t="str">
        <f>IFERROR(VLOOKUP($B678,'Tabelas auxiliares'!$A$67:$C$104,2,FALSE),"")</f>
        <v/>
      </c>
      <c r="H678" s="19" t="str">
        <f>IFERROR(VLOOKUP($B678,'Tabelas auxiliares'!$A$67:$C$104,3,FALSE),"")</f>
        <v/>
      </c>
      <c r="Y678" s="19" t="str">
        <f t="shared" si="10"/>
        <v/>
      </c>
      <c r="Z678" s="19" t="str">
        <f>IF(T678="","",IF(AND(T678&lt;&gt;'Tabelas auxiliares'!$B$241,T678&lt;&gt;'Tabelas auxiliares'!$B$242),"FOLHA DE PESSOAL",IF(Y678='Tabelas auxiliares'!$A$242,"CUSTEIO",IF(Y678='Tabelas auxiliares'!$A$241,"INVESTIMENTO","ERRO - VERIFICAR"))))</f>
        <v/>
      </c>
      <c r="AA678" s="127"/>
      <c r="AB678" s="127"/>
      <c r="AC678" s="37"/>
      <c r="AD678" s="37"/>
      <c r="AE678" s="37"/>
      <c r="AF678" s="37"/>
      <c r="AG678" s="37"/>
    </row>
    <row r="679" spans="6:33" x14ac:dyDescent="0.35">
      <c r="F679" s="19" t="str">
        <f>IFERROR(VLOOKUP(D679,'Tabelas auxiliares'!$A$3:$B$63,2,FALSE),"")</f>
        <v/>
      </c>
      <c r="G679" s="19" t="str">
        <f>IFERROR(VLOOKUP($B679,'Tabelas auxiliares'!$A$67:$C$104,2,FALSE),"")</f>
        <v/>
      </c>
      <c r="H679" s="19" t="str">
        <f>IFERROR(VLOOKUP($B679,'Tabelas auxiliares'!$A$67:$C$104,3,FALSE),"")</f>
        <v/>
      </c>
      <c r="Y679" s="19" t="str">
        <f t="shared" si="10"/>
        <v/>
      </c>
      <c r="Z679" s="19" t="str">
        <f>IF(T679="","",IF(AND(T679&lt;&gt;'Tabelas auxiliares'!$B$241,T679&lt;&gt;'Tabelas auxiliares'!$B$242),"FOLHA DE PESSOAL",IF(Y679='Tabelas auxiliares'!$A$242,"CUSTEIO",IF(Y679='Tabelas auxiliares'!$A$241,"INVESTIMENTO","ERRO - VERIFICAR"))))</f>
        <v/>
      </c>
      <c r="AA679" s="127"/>
      <c r="AB679" s="127"/>
      <c r="AC679" s="37"/>
      <c r="AD679" s="37"/>
      <c r="AE679" s="37"/>
      <c r="AF679" s="37"/>
      <c r="AG679" s="37"/>
    </row>
    <row r="680" spans="6:33" x14ac:dyDescent="0.35">
      <c r="F680" s="19" t="str">
        <f>IFERROR(VLOOKUP(D680,'Tabelas auxiliares'!$A$3:$B$63,2,FALSE),"")</f>
        <v/>
      </c>
      <c r="G680" s="19" t="str">
        <f>IFERROR(VLOOKUP($B680,'Tabelas auxiliares'!$A$67:$C$104,2,FALSE),"")</f>
        <v/>
      </c>
      <c r="H680" s="19" t="str">
        <f>IFERROR(VLOOKUP($B680,'Tabelas auxiliares'!$A$67:$C$104,3,FALSE),"")</f>
        <v/>
      </c>
      <c r="Y680" s="19" t="str">
        <f t="shared" si="10"/>
        <v/>
      </c>
      <c r="Z680" s="19" t="str">
        <f>IF(T680="","",IF(AND(T680&lt;&gt;'Tabelas auxiliares'!$B$241,T680&lt;&gt;'Tabelas auxiliares'!$B$242),"FOLHA DE PESSOAL",IF(Y680='Tabelas auxiliares'!$A$242,"CUSTEIO",IF(Y680='Tabelas auxiliares'!$A$241,"INVESTIMENTO","ERRO - VERIFICAR"))))</f>
        <v/>
      </c>
      <c r="AA680" s="127"/>
      <c r="AB680" s="127"/>
      <c r="AC680" s="37"/>
      <c r="AD680" s="37"/>
      <c r="AE680" s="37"/>
      <c r="AF680" s="37"/>
      <c r="AG680" s="37"/>
    </row>
    <row r="681" spans="6:33" x14ac:dyDescent="0.35">
      <c r="F681" s="19" t="str">
        <f>IFERROR(VLOOKUP(D681,'Tabelas auxiliares'!$A$3:$B$63,2,FALSE),"")</f>
        <v/>
      </c>
      <c r="G681" s="19" t="str">
        <f>IFERROR(VLOOKUP($B681,'Tabelas auxiliares'!$A$67:$C$104,2,FALSE),"")</f>
        <v/>
      </c>
      <c r="H681" s="19" t="str">
        <f>IFERROR(VLOOKUP($B681,'Tabelas auxiliares'!$A$67:$C$104,3,FALSE),"")</f>
        <v/>
      </c>
      <c r="Y681" s="19" t="str">
        <f t="shared" si="10"/>
        <v/>
      </c>
      <c r="Z681" s="19" t="str">
        <f>IF(T681="","",IF(AND(T681&lt;&gt;'Tabelas auxiliares'!$B$241,T681&lt;&gt;'Tabelas auxiliares'!$B$242),"FOLHA DE PESSOAL",IF(Y681='Tabelas auxiliares'!$A$242,"CUSTEIO",IF(Y681='Tabelas auxiliares'!$A$241,"INVESTIMENTO","ERRO - VERIFICAR"))))</f>
        <v/>
      </c>
      <c r="AA681" s="127"/>
      <c r="AB681" s="127"/>
      <c r="AC681" s="37"/>
      <c r="AD681" s="37"/>
      <c r="AE681" s="37"/>
      <c r="AF681" s="37"/>
      <c r="AG681" s="37"/>
    </row>
    <row r="682" spans="6:33" x14ac:dyDescent="0.35">
      <c r="F682" s="19" t="str">
        <f>IFERROR(VLOOKUP(D682,'Tabelas auxiliares'!$A$3:$B$63,2,FALSE),"")</f>
        <v/>
      </c>
      <c r="G682" s="19" t="str">
        <f>IFERROR(VLOOKUP($B682,'Tabelas auxiliares'!$A$67:$C$104,2,FALSE),"")</f>
        <v/>
      </c>
      <c r="H682" s="19" t="str">
        <f>IFERROR(VLOOKUP($B682,'Tabelas auxiliares'!$A$67:$C$104,3,FALSE),"")</f>
        <v/>
      </c>
      <c r="Y682" s="19" t="str">
        <f t="shared" si="10"/>
        <v/>
      </c>
      <c r="Z682" s="19" t="str">
        <f>IF(T682="","",IF(AND(T682&lt;&gt;'Tabelas auxiliares'!$B$241,T682&lt;&gt;'Tabelas auxiliares'!$B$242),"FOLHA DE PESSOAL",IF(Y682='Tabelas auxiliares'!$A$242,"CUSTEIO",IF(Y682='Tabelas auxiliares'!$A$241,"INVESTIMENTO","ERRO - VERIFICAR"))))</f>
        <v/>
      </c>
      <c r="AA682" s="127"/>
      <c r="AB682" s="127"/>
      <c r="AC682" s="37"/>
      <c r="AD682" s="37"/>
      <c r="AE682" s="37"/>
      <c r="AF682" s="37"/>
      <c r="AG682" s="37"/>
    </row>
    <row r="683" spans="6:33" x14ac:dyDescent="0.35">
      <c r="F683" s="19" t="str">
        <f>IFERROR(VLOOKUP(D683,'Tabelas auxiliares'!$A$3:$B$63,2,FALSE),"")</f>
        <v/>
      </c>
      <c r="G683" s="19" t="str">
        <f>IFERROR(VLOOKUP($B683,'Tabelas auxiliares'!$A$67:$C$104,2,FALSE),"")</f>
        <v/>
      </c>
      <c r="H683" s="19" t="str">
        <f>IFERROR(VLOOKUP($B683,'Tabelas auxiliares'!$A$67:$C$104,3,FALSE),"")</f>
        <v/>
      </c>
      <c r="Y683" s="19" t="str">
        <f t="shared" si="10"/>
        <v/>
      </c>
      <c r="Z683" s="19" t="str">
        <f>IF(T683="","",IF(AND(T683&lt;&gt;'Tabelas auxiliares'!$B$241,T683&lt;&gt;'Tabelas auxiliares'!$B$242),"FOLHA DE PESSOAL",IF(Y683='Tabelas auxiliares'!$A$242,"CUSTEIO",IF(Y683='Tabelas auxiliares'!$A$241,"INVESTIMENTO","ERRO - VERIFICAR"))))</f>
        <v/>
      </c>
      <c r="AA683" s="127"/>
      <c r="AB683" s="127"/>
      <c r="AC683" s="37"/>
      <c r="AD683" s="37"/>
      <c r="AE683" s="37"/>
      <c r="AF683" s="37"/>
      <c r="AG683" s="37"/>
    </row>
    <row r="684" spans="6:33" x14ac:dyDescent="0.35">
      <c r="F684" s="19" t="str">
        <f>IFERROR(VLOOKUP(D684,'Tabelas auxiliares'!$A$3:$B$63,2,FALSE),"")</f>
        <v/>
      </c>
      <c r="G684" s="19" t="str">
        <f>IFERROR(VLOOKUP($B684,'Tabelas auxiliares'!$A$67:$C$104,2,FALSE),"")</f>
        <v/>
      </c>
      <c r="H684" s="19" t="str">
        <f>IFERROR(VLOOKUP($B684,'Tabelas auxiliares'!$A$67:$C$104,3,FALSE),"")</f>
        <v/>
      </c>
      <c r="Y684" s="19" t="str">
        <f t="shared" si="10"/>
        <v/>
      </c>
      <c r="Z684" s="19" t="str">
        <f>IF(T684="","",IF(AND(T684&lt;&gt;'Tabelas auxiliares'!$B$241,T684&lt;&gt;'Tabelas auxiliares'!$B$242),"FOLHA DE PESSOAL",IF(Y684='Tabelas auxiliares'!$A$242,"CUSTEIO",IF(Y684='Tabelas auxiliares'!$A$241,"INVESTIMENTO","ERRO - VERIFICAR"))))</f>
        <v/>
      </c>
      <c r="AA684" s="127"/>
      <c r="AB684" s="127"/>
      <c r="AC684" s="37"/>
      <c r="AD684" s="37"/>
      <c r="AE684" s="37"/>
      <c r="AF684" s="37"/>
      <c r="AG684" s="37"/>
    </row>
    <row r="685" spans="6:33" x14ac:dyDescent="0.35">
      <c r="F685" s="19" t="str">
        <f>IFERROR(VLOOKUP(D685,'Tabelas auxiliares'!$A$3:$B$63,2,FALSE),"")</f>
        <v/>
      </c>
      <c r="G685" s="19" t="str">
        <f>IFERROR(VLOOKUP($B685,'Tabelas auxiliares'!$A$67:$C$104,2,FALSE),"")</f>
        <v/>
      </c>
      <c r="H685" s="19" t="str">
        <f>IFERROR(VLOOKUP($B685,'Tabelas auxiliares'!$A$67:$C$104,3,FALSE),"")</f>
        <v/>
      </c>
      <c r="Y685" s="19" t="str">
        <f t="shared" si="10"/>
        <v/>
      </c>
      <c r="Z685" s="19" t="str">
        <f>IF(T685="","",IF(AND(T685&lt;&gt;'Tabelas auxiliares'!$B$241,T685&lt;&gt;'Tabelas auxiliares'!$B$242),"FOLHA DE PESSOAL",IF(Y685='Tabelas auxiliares'!$A$242,"CUSTEIO",IF(Y685='Tabelas auxiliares'!$A$241,"INVESTIMENTO","ERRO - VERIFICAR"))))</f>
        <v/>
      </c>
      <c r="AA685" s="127"/>
      <c r="AB685" s="127"/>
      <c r="AC685" s="37"/>
      <c r="AD685" s="37"/>
      <c r="AE685" s="37"/>
      <c r="AF685" s="37"/>
      <c r="AG685" s="37"/>
    </row>
    <row r="686" spans="6:33" x14ac:dyDescent="0.35">
      <c r="F686" s="19" t="str">
        <f>IFERROR(VLOOKUP(D686,'Tabelas auxiliares'!$A$3:$B$63,2,FALSE),"")</f>
        <v/>
      </c>
      <c r="G686" s="19" t="str">
        <f>IFERROR(VLOOKUP($B686,'Tabelas auxiliares'!$A$67:$C$104,2,FALSE),"")</f>
        <v/>
      </c>
      <c r="H686" s="19" t="str">
        <f>IFERROR(VLOOKUP($B686,'Tabelas auxiliares'!$A$67:$C$104,3,FALSE),"")</f>
        <v/>
      </c>
      <c r="Y686" s="19" t="str">
        <f t="shared" si="10"/>
        <v/>
      </c>
      <c r="Z686" s="19" t="str">
        <f>IF(T686="","",IF(AND(T686&lt;&gt;'Tabelas auxiliares'!$B$241,T686&lt;&gt;'Tabelas auxiliares'!$B$242),"FOLHA DE PESSOAL",IF(Y686='Tabelas auxiliares'!$A$242,"CUSTEIO",IF(Y686='Tabelas auxiliares'!$A$241,"INVESTIMENTO","ERRO - VERIFICAR"))))</f>
        <v/>
      </c>
      <c r="AA686" s="127"/>
      <c r="AB686" s="127"/>
      <c r="AC686" s="37"/>
      <c r="AD686" s="37"/>
      <c r="AE686" s="37"/>
      <c r="AF686" s="37"/>
      <c r="AG686" s="37"/>
    </row>
    <row r="687" spans="6:33" x14ac:dyDescent="0.35">
      <c r="F687" s="19" t="str">
        <f>IFERROR(VLOOKUP(D687,'Tabelas auxiliares'!$A$3:$B$63,2,FALSE),"")</f>
        <v/>
      </c>
      <c r="G687" s="19" t="str">
        <f>IFERROR(VLOOKUP($B687,'Tabelas auxiliares'!$A$67:$C$104,2,FALSE),"")</f>
        <v/>
      </c>
      <c r="H687" s="19" t="str">
        <f>IFERROR(VLOOKUP($B687,'Tabelas auxiliares'!$A$67:$C$104,3,FALSE),"")</f>
        <v/>
      </c>
      <c r="Y687" s="19" t="str">
        <f t="shared" si="10"/>
        <v/>
      </c>
      <c r="Z687" s="19" t="str">
        <f>IF(T687="","",IF(AND(T687&lt;&gt;'Tabelas auxiliares'!$B$241,T687&lt;&gt;'Tabelas auxiliares'!$B$242),"FOLHA DE PESSOAL",IF(Y687='Tabelas auxiliares'!$A$242,"CUSTEIO",IF(Y687='Tabelas auxiliares'!$A$241,"INVESTIMENTO","ERRO - VERIFICAR"))))</f>
        <v/>
      </c>
      <c r="AA687" s="127"/>
      <c r="AB687" s="127"/>
      <c r="AC687" s="37"/>
      <c r="AD687" s="37"/>
      <c r="AE687" s="37"/>
      <c r="AF687" s="37"/>
      <c r="AG687" s="37"/>
    </row>
    <row r="688" spans="6:33" x14ac:dyDescent="0.35">
      <c r="F688" s="19" t="str">
        <f>IFERROR(VLOOKUP(D688,'Tabelas auxiliares'!$A$3:$B$63,2,FALSE),"")</f>
        <v/>
      </c>
      <c r="G688" s="19" t="str">
        <f>IFERROR(VLOOKUP($B688,'Tabelas auxiliares'!$A$67:$C$104,2,FALSE),"")</f>
        <v/>
      </c>
      <c r="H688" s="19" t="str">
        <f>IFERROR(VLOOKUP($B688,'Tabelas auxiliares'!$A$67:$C$104,3,FALSE),"")</f>
        <v/>
      </c>
      <c r="Y688" s="19" t="str">
        <f t="shared" si="10"/>
        <v/>
      </c>
      <c r="Z688" s="19" t="str">
        <f>IF(T688="","",IF(AND(T688&lt;&gt;'Tabelas auxiliares'!$B$241,T688&lt;&gt;'Tabelas auxiliares'!$B$242),"FOLHA DE PESSOAL",IF(Y688='Tabelas auxiliares'!$A$242,"CUSTEIO",IF(Y688='Tabelas auxiliares'!$A$241,"INVESTIMENTO","ERRO - VERIFICAR"))))</f>
        <v/>
      </c>
      <c r="AA688" s="127"/>
      <c r="AB688" s="127"/>
      <c r="AC688" s="37"/>
      <c r="AD688" s="37"/>
      <c r="AE688" s="37"/>
      <c r="AF688" s="37"/>
      <c r="AG688" s="37"/>
    </row>
    <row r="689" spans="6:33" x14ac:dyDescent="0.35">
      <c r="F689" s="19" t="str">
        <f>IFERROR(VLOOKUP(D689,'Tabelas auxiliares'!$A$3:$B$63,2,FALSE),"")</f>
        <v/>
      </c>
      <c r="G689" s="19" t="str">
        <f>IFERROR(VLOOKUP($B689,'Tabelas auxiliares'!$A$67:$C$104,2,FALSE),"")</f>
        <v/>
      </c>
      <c r="H689" s="19" t="str">
        <f>IFERROR(VLOOKUP($B689,'Tabelas auxiliares'!$A$67:$C$104,3,FALSE),"")</f>
        <v/>
      </c>
      <c r="Y689" s="19" t="str">
        <f t="shared" si="10"/>
        <v/>
      </c>
      <c r="Z689" s="19" t="str">
        <f>IF(T689="","",IF(AND(T689&lt;&gt;'Tabelas auxiliares'!$B$241,T689&lt;&gt;'Tabelas auxiliares'!$B$242),"FOLHA DE PESSOAL",IF(Y689='Tabelas auxiliares'!$A$242,"CUSTEIO",IF(Y689='Tabelas auxiliares'!$A$241,"INVESTIMENTO","ERRO - VERIFICAR"))))</f>
        <v/>
      </c>
      <c r="AA689" s="127"/>
      <c r="AB689" s="127"/>
      <c r="AC689" s="37"/>
      <c r="AD689" s="37"/>
      <c r="AE689" s="37"/>
      <c r="AF689" s="37"/>
      <c r="AG689" s="37"/>
    </row>
    <row r="690" spans="6:33" x14ac:dyDescent="0.35">
      <c r="F690" s="19" t="str">
        <f>IFERROR(VLOOKUP(D690,'Tabelas auxiliares'!$A$3:$B$63,2,FALSE),"")</f>
        <v/>
      </c>
      <c r="G690" s="19" t="str">
        <f>IFERROR(VLOOKUP($B690,'Tabelas auxiliares'!$A$67:$C$104,2,FALSE),"")</f>
        <v/>
      </c>
      <c r="H690" s="19" t="str">
        <f>IFERROR(VLOOKUP($B690,'Tabelas auxiliares'!$A$67:$C$104,3,FALSE),"")</f>
        <v/>
      </c>
      <c r="Y690" s="19" t="str">
        <f t="shared" si="10"/>
        <v/>
      </c>
      <c r="Z690" s="19" t="str">
        <f>IF(T690="","",IF(AND(T690&lt;&gt;'Tabelas auxiliares'!$B$241,T690&lt;&gt;'Tabelas auxiliares'!$B$242),"FOLHA DE PESSOAL",IF(Y690='Tabelas auxiliares'!$A$242,"CUSTEIO",IF(Y690='Tabelas auxiliares'!$A$241,"INVESTIMENTO","ERRO - VERIFICAR"))))</f>
        <v/>
      </c>
      <c r="AA690" s="127"/>
      <c r="AB690" s="127"/>
      <c r="AC690" s="37"/>
      <c r="AD690" s="37"/>
      <c r="AE690" s="37"/>
      <c r="AF690" s="37"/>
      <c r="AG690" s="37"/>
    </row>
    <row r="691" spans="6:33" x14ac:dyDescent="0.35">
      <c r="F691" s="19" t="str">
        <f>IFERROR(VLOOKUP(D691,'Tabelas auxiliares'!$A$3:$B$63,2,FALSE),"")</f>
        <v/>
      </c>
      <c r="G691" s="19" t="str">
        <f>IFERROR(VLOOKUP($B691,'Tabelas auxiliares'!$A$67:$C$104,2,FALSE),"")</f>
        <v/>
      </c>
      <c r="H691" s="19" t="str">
        <f>IFERROR(VLOOKUP($B691,'Tabelas auxiliares'!$A$67:$C$104,3,FALSE),"")</f>
        <v/>
      </c>
      <c r="Y691" s="19" t="str">
        <f t="shared" si="10"/>
        <v/>
      </c>
      <c r="Z691" s="19" t="str">
        <f>IF(T691="","",IF(AND(T691&lt;&gt;'Tabelas auxiliares'!$B$241,T691&lt;&gt;'Tabelas auxiliares'!$B$242),"FOLHA DE PESSOAL",IF(Y691='Tabelas auxiliares'!$A$242,"CUSTEIO",IF(Y691='Tabelas auxiliares'!$A$241,"INVESTIMENTO","ERRO - VERIFICAR"))))</f>
        <v/>
      </c>
      <c r="AA691" s="127"/>
      <c r="AB691" s="127"/>
      <c r="AC691" s="37"/>
      <c r="AD691" s="37"/>
      <c r="AE691" s="37"/>
      <c r="AF691" s="37"/>
      <c r="AG691" s="37"/>
    </row>
    <row r="692" spans="6:33" x14ac:dyDescent="0.35">
      <c r="F692" s="19" t="str">
        <f>IFERROR(VLOOKUP(D692,'Tabelas auxiliares'!$A$3:$B$63,2,FALSE),"")</f>
        <v/>
      </c>
      <c r="G692" s="19" t="str">
        <f>IFERROR(VLOOKUP($B692,'Tabelas auxiliares'!$A$67:$C$104,2,FALSE),"")</f>
        <v/>
      </c>
      <c r="H692" s="19" t="str">
        <f>IFERROR(VLOOKUP($B692,'Tabelas auxiliares'!$A$67:$C$104,3,FALSE),"")</f>
        <v/>
      </c>
      <c r="Y692" s="19" t="str">
        <f t="shared" si="10"/>
        <v/>
      </c>
      <c r="Z692" s="19" t="str">
        <f>IF(T692="","",IF(AND(T692&lt;&gt;'Tabelas auxiliares'!$B$241,T692&lt;&gt;'Tabelas auxiliares'!$B$242),"FOLHA DE PESSOAL",IF(Y692='Tabelas auxiliares'!$A$242,"CUSTEIO",IF(Y692='Tabelas auxiliares'!$A$241,"INVESTIMENTO","ERRO - VERIFICAR"))))</f>
        <v/>
      </c>
      <c r="AA692" s="127"/>
      <c r="AB692" s="127"/>
      <c r="AC692" s="37"/>
      <c r="AD692" s="37"/>
      <c r="AE692" s="37"/>
      <c r="AF692" s="37"/>
      <c r="AG692" s="37"/>
    </row>
    <row r="693" spans="6:33" x14ac:dyDescent="0.35">
      <c r="F693" s="19" t="str">
        <f>IFERROR(VLOOKUP(D693,'Tabelas auxiliares'!$A$3:$B$63,2,FALSE),"")</f>
        <v/>
      </c>
      <c r="G693" s="19" t="str">
        <f>IFERROR(VLOOKUP($B693,'Tabelas auxiliares'!$A$67:$C$104,2,FALSE),"")</f>
        <v/>
      </c>
      <c r="H693" s="19" t="str">
        <f>IFERROR(VLOOKUP($B693,'Tabelas auxiliares'!$A$67:$C$104,3,FALSE),"")</f>
        <v/>
      </c>
      <c r="Y693" s="19" t="str">
        <f t="shared" si="10"/>
        <v/>
      </c>
      <c r="Z693" s="19" t="str">
        <f>IF(T693="","",IF(AND(T693&lt;&gt;'Tabelas auxiliares'!$B$241,T693&lt;&gt;'Tabelas auxiliares'!$B$242),"FOLHA DE PESSOAL",IF(Y693='Tabelas auxiliares'!$A$242,"CUSTEIO",IF(Y693='Tabelas auxiliares'!$A$241,"INVESTIMENTO","ERRO - VERIFICAR"))))</f>
        <v/>
      </c>
      <c r="AA693" s="127"/>
      <c r="AB693" s="127"/>
      <c r="AC693" s="37"/>
      <c r="AD693" s="37"/>
      <c r="AE693" s="37"/>
      <c r="AF693" s="37"/>
      <c r="AG693" s="37"/>
    </row>
    <row r="694" spans="6:33" x14ac:dyDescent="0.35">
      <c r="F694" s="19" t="str">
        <f>IFERROR(VLOOKUP(D694,'Tabelas auxiliares'!$A$3:$B$63,2,FALSE),"")</f>
        <v/>
      </c>
      <c r="G694" s="19" t="str">
        <f>IFERROR(VLOOKUP($B694,'Tabelas auxiliares'!$A$67:$C$104,2,FALSE),"")</f>
        <v/>
      </c>
      <c r="H694" s="19" t="str">
        <f>IFERROR(VLOOKUP($B694,'Tabelas auxiliares'!$A$67:$C$104,3,FALSE),"")</f>
        <v/>
      </c>
      <c r="Y694" s="19" t="str">
        <f t="shared" si="10"/>
        <v/>
      </c>
      <c r="Z694" s="19" t="str">
        <f>IF(T694="","",IF(AND(T694&lt;&gt;'Tabelas auxiliares'!$B$241,T694&lt;&gt;'Tabelas auxiliares'!$B$242),"FOLHA DE PESSOAL",IF(Y694='Tabelas auxiliares'!$A$242,"CUSTEIO",IF(Y694='Tabelas auxiliares'!$A$241,"INVESTIMENTO","ERRO - VERIFICAR"))))</f>
        <v/>
      </c>
      <c r="AA694" s="127"/>
      <c r="AB694" s="127"/>
      <c r="AC694" s="37"/>
      <c r="AD694" s="37"/>
      <c r="AE694" s="37"/>
      <c r="AF694" s="37"/>
      <c r="AG694" s="37"/>
    </row>
    <row r="695" spans="6:33" x14ac:dyDescent="0.35">
      <c r="F695" s="19" t="str">
        <f>IFERROR(VLOOKUP(D695,'Tabelas auxiliares'!$A$3:$B$63,2,FALSE),"")</f>
        <v/>
      </c>
      <c r="G695" s="19" t="str">
        <f>IFERROR(VLOOKUP($B695,'Tabelas auxiliares'!$A$67:$C$104,2,FALSE),"")</f>
        <v/>
      </c>
      <c r="H695" s="19" t="str">
        <f>IFERROR(VLOOKUP($B695,'Tabelas auxiliares'!$A$67:$C$104,3,FALSE),"")</f>
        <v/>
      </c>
      <c r="Y695" s="19" t="str">
        <f t="shared" si="10"/>
        <v/>
      </c>
      <c r="Z695" s="19" t="str">
        <f>IF(T695="","",IF(AND(T695&lt;&gt;'Tabelas auxiliares'!$B$241,T695&lt;&gt;'Tabelas auxiliares'!$B$242),"FOLHA DE PESSOAL",IF(Y695='Tabelas auxiliares'!$A$242,"CUSTEIO",IF(Y695='Tabelas auxiliares'!$A$241,"INVESTIMENTO","ERRO - VERIFICAR"))))</f>
        <v/>
      </c>
      <c r="AA695" s="127"/>
      <c r="AB695" s="127"/>
      <c r="AC695" s="37"/>
      <c r="AD695" s="37"/>
      <c r="AE695" s="37"/>
      <c r="AF695" s="37"/>
      <c r="AG695" s="37"/>
    </row>
    <row r="696" spans="6:33" x14ac:dyDescent="0.35">
      <c r="F696" s="19" t="str">
        <f>IFERROR(VLOOKUP(D696,'Tabelas auxiliares'!$A$3:$B$63,2,FALSE),"")</f>
        <v/>
      </c>
      <c r="G696" s="19" t="str">
        <f>IFERROR(VLOOKUP($B696,'Tabelas auxiliares'!$A$67:$C$104,2,FALSE),"")</f>
        <v/>
      </c>
      <c r="H696" s="19" t="str">
        <f>IFERROR(VLOOKUP($B696,'Tabelas auxiliares'!$A$67:$C$104,3,FALSE),"")</f>
        <v/>
      </c>
      <c r="Y696" s="19" t="str">
        <f t="shared" si="10"/>
        <v/>
      </c>
      <c r="Z696" s="19" t="str">
        <f>IF(T696="","",IF(AND(T696&lt;&gt;'Tabelas auxiliares'!$B$241,T696&lt;&gt;'Tabelas auxiliares'!$B$242),"FOLHA DE PESSOAL",IF(Y696='Tabelas auxiliares'!$A$242,"CUSTEIO",IF(Y696='Tabelas auxiliares'!$A$241,"INVESTIMENTO","ERRO - VERIFICAR"))))</f>
        <v/>
      </c>
      <c r="AA696" s="127"/>
      <c r="AB696" s="127"/>
      <c r="AC696" s="37"/>
      <c r="AD696" s="37"/>
      <c r="AE696" s="37"/>
      <c r="AF696" s="37"/>
      <c r="AG696" s="37"/>
    </row>
    <row r="697" spans="6:33" x14ac:dyDescent="0.35">
      <c r="F697" s="19" t="str">
        <f>IFERROR(VLOOKUP(D697,'Tabelas auxiliares'!$A$3:$B$63,2,FALSE),"")</f>
        <v/>
      </c>
      <c r="G697" s="19" t="str">
        <f>IFERROR(VLOOKUP($B697,'Tabelas auxiliares'!$A$67:$C$104,2,FALSE),"")</f>
        <v/>
      </c>
      <c r="H697" s="19" t="str">
        <f>IFERROR(VLOOKUP($B697,'Tabelas auxiliares'!$A$67:$C$104,3,FALSE),"")</f>
        <v/>
      </c>
      <c r="Y697" s="19" t="str">
        <f t="shared" si="10"/>
        <v/>
      </c>
      <c r="Z697" s="19" t="str">
        <f>IF(T697="","",IF(AND(T697&lt;&gt;'Tabelas auxiliares'!$B$241,T697&lt;&gt;'Tabelas auxiliares'!$B$242),"FOLHA DE PESSOAL",IF(Y697='Tabelas auxiliares'!$A$242,"CUSTEIO",IF(Y697='Tabelas auxiliares'!$A$241,"INVESTIMENTO","ERRO - VERIFICAR"))))</f>
        <v/>
      </c>
      <c r="AA697" s="127"/>
      <c r="AB697" s="127"/>
      <c r="AC697" s="37"/>
      <c r="AD697" s="37"/>
      <c r="AE697" s="37"/>
      <c r="AF697" s="37"/>
      <c r="AG697" s="37"/>
    </row>
    <row r="698" spans="6:33" x14ac:dyDescent="0.35">
      <c r="F698" s="19" t="str">
        <f>IFERROR(VLOOKUP(D698,'Tabelas auxiliares'!$A$3:$B$63,2,FALSE),"")</f>
        <v/>
      </c>
      <c r="G698" s="19" t="str">
        <f>IFERROR(VLOOKUP($B698,'Tabelas auxiliares'!$A$67:$C$104,2,FALSE),"")</f>
        <v/>
      </c>
      <c r="H698" s="19" t="str">
        <f>IFERROR(VLOOKUP($B698,'Tabelas auxiliares'!$A$67:$C$104,3,FALSE),"")</f>
        <v/>
      </c>
      <c r="Y698" s="19" t="str">
        <f t="shared" si="10"/>
        <v/>
      </c>
      <c r="Z698" s="19" t="str">
        <f>IF(T698="","",IF(AND(T698&lt;&gt;'Tabelas auxiliares'!$B$241,T698&lt;&gt;'Tabelas auxiliares'!$B$242),"FOLHA DE PESSOAL",IF(Y698='Tabelas auxiliares'!$A$242,"CUSTEIO",IF(Y698='Tabelas auxiliares'!$A$241,"INVESTIMENTO","ERRO - VERIFICAR"))))</f>
        <v/>
      </c>
      <c r="AA698" s="127"/>
      <c r="AB698" s="127"/>
      <c r="AC698" s="37"/>
      <c r="AD698" s="37"/>
      <c r="AE698" s="37"/>
      <c r="AF698" s="37"/>
      <c r="AG698" s="37"/>
    </row>
    <row r="699" spans="6:33" x14ac:dyDescent="0.35">
      <c r="F699" s="19" t="str">
        <f>IFERROR(VLOOKUP(D699,'Tabelas auxiliares'!$A$3:$B$63,2,FALSE),"")</f>
        <v/>
      </c>
      <c r="G699" s="19" t="str">
        <f>IFERROR(VLOOKUP($B699,'Tabelas auxiliares'!$A$67:$C$104,2,FALSE),"")</f>
        <v/>
      </c>
      <c r="H699" s="19" t="str">
        <f>IFERROR(VLOOKUP($B699,'Tabelas auxiliares'!$A$67:$C$104,3,FALSE),"")</f>
        <v/>
      </c>
      <c r="Y699" s="19" t="str">
        <f t="shared" si="10"/>
        <v/>
      </c>
      <c r="Z699" s="19" t="str">
        <f>IF(T699="","",IF(AND(T699&lt;&gt;'Tabelas auxiliares'!$B$241,T699&lt;&gt;'Tabelas auxiliares'!$B$242),"FOLHA DE PESSOAL",IF(Y699='Tabelas auxiliares'!$A$242,"CUSTEIO",IF(Y699='Tabelas auxiliares'!$A$241,"INVESTIMENTO","ERRO - VERIFICAR"))))</f>
        <v/>
      </c>
      <c r="AA699" s="127"/>
      <c r="AB699" s="127"/>
      <c r="AC699" s="37"/>
      <c r="AD699" s="37"/>
      <c r="AE699" s="37"/>
      <c r="AF699" s="37"/>
      <c r="AG699" s="37"/>
    </row>
    <row r="700" spans="6:33" x14ac:dyDescent="0.35">
      <c r="F700" s="19" t="str">
        <f>IFERROR(VLOOKUP(D700,'Tabelas auxiliares'!$A$3:$B$63,2,FALSE),"")</f>
        <v/>
      </c>
      <c r="G700" s="19" t="str">
        <f>IFERROR(VLOOKUP($B700,'Tabelas auxiliares'!$A$67:$C$104,2,FALSE),"")</f>
        <v/>
      </c>
      <c r="H700" s="19" t="str">
        <f>IFERROR(VLOOKUP($B700,'Tabelas auxiliares'!$A$67:$C$104,3,FALSE),"")</f>
        <v/>
      </c>
      <c r="Y700" s="19" t="str">
        <f t="shared" si="10"/>
        <v/>
      </c>
      <c r="Z700" s="19" t="str">
        <f>IF(T700="","",IF(AND(T700&lt;&gt;'Tabelas auxiliares'!$B$241,T700&lt;&gt;'Tabelas auxiliares'!$B$242),"FOLHA DE PESSOAL",IF(Y700='Tabelas auxiliares'!$A$242,"CUSTEIO",IF(Y700='Tabelas auxiliares'!$A$241,"INVESTIMENTO","ERRO - VERIFICAR"))))</f>
        <v/>
      </c>
      <c r="AA700" s="127"/>
      <c r="AB700" s="127"/>
      <c r="AC700" s="37"/>
      <c r="AD700" s="37"/>
      <c r="AE700" s="37"/>
      <c r="AF700" s="37"/>
      <c r="AG700" s="37"/>
    </row>
    <row r="701" spans="6:33" x14ac:dyDescent="0.35">
      <c r="F701" s="19" t="str">
        <f>IFERROR(VLOOKUP(D701,'Tabelas auxiliares'!$A$3:$B$63,2,FALSE),"")</f>
        <v/>
      </c>
      <c r="G701" s="19" t="str">
        <f>IFERROR(VLOOKUP($B701,'Tabelas auxiliares'!$A$67:$C$104,2,FALSE),"")</f>
        <v/>
      </c>
      <c r="H701" s="19" t="str">
        <f>IFERROR(VLOOKUP($B701,'Tabelas auxiliares'!$A$67:$C$104,3,FALSE),"")</f>
        <v/>
      </c>
      <c r="Y701" s="19" t="str">
        <f t="shared" si="10"/>
        <v/>
      </c>
      <c r="Z701" s="19" t="str">
        <f>IF(T701="","",IF(AND(T701&lt;&gt;'Tabelas auxiliares'!$B$241,T701&lt;&gt;'Tabelas auxiliares'!$B$242),"FOLHA DE PESSOAL",IF(Y701='Tabelas auxiliares'!$A$242,"CUSTEIO",IF(Y701='Tabelas auxiliares'!$A$241,"INVESTIMENTO","ERRO - VERIFICAR"))))</f>
        <v/>
      </c>
      <c r="AA701" s="127"/>
      <c r="AB701" s="127"/>
      <c r="AC701" s="37"/>
      <c r="AD701" s="37"/>
      <c r="AE701" s="37"/>
      <c r="AF701" s="37"/>
      <c r="AG701" s="37"/>
    </row>
    <row r="702" spans="6:33" x14ac:dyDescent="0.35">
      <c r="F702" s="19" t="str">
        <f>IFERROR(VLOOKUP(D702,'Tabelas auxiliares'!$A$3:$B$63,2,FALSE),"")</f>
        <v/>
      </c>
      <c r="G702" s="19" t="str">
        <f>IFERROR(VLOOKUP($B702,'Tabelas auxiliares'!$A$67:$C$104,2,FALSE),"")</f>
        <v/>
      </c>
      <c r="H702" s="19" t="str">
        <f>IFERROR(VLOOKUP($B702,'Tabelas auxiliares'!$A$67:$C$104,3,FALSE),"")</f>
        <v/>
      </c>
      <c r="Y702" s="19" t="str">
        <f t="shared" si="10"/>
        <v/>
      </c>
      <c r="Z702" s="19" t="str">
        <f>IF(T702="","",IF(AND(T702&lt;&gt;'Tabelas auxiliares'!$B$241,T702&lt;&gt;'Tabelas auxiliares'!$B$242),"FOLHA DE PESSOAL",IF(Y702='Tabelas auxiliares'!$A$242,"CUSTEIO",IF(Y702='Tabelas auxiliares'!$A$241,"INVESTIMENTO","ERRO - VERIFICAR"))))</f>
        <v/>
      </c>
      <c r="AA702" s="127"/>
      <c r="AB702" s="127"/>
      <c r="AC702" s="37"/>
      <c r="AD702" s="37"/>
      <c r="AE702" s="37"/>
      <c r="AF702" s="37"/>
      <c r="AG702" s="37"/>
    </row>
    <row r="703" spans="6:33" x14ac:dyDescent="0.35">
      <c r="F703" s="19" t="str">
        <f>IFERROR(VLOOKUP(D703,'Tabelas auxiliares'!$A$3:$B$63,2,FALSE),"")</f>
        <v/>
      </c>
      <c r="G703" s="19" t="str">
        <f>IFERROR(VLOOKUP($B703,'Tabelas auxiliares'!$A$67:$C$104,2,FALSE),"")</f>
        <v/>
      </c>
      <c r="H703" s="19" t="str">
        <f>IFERROR(VLOOKUP($B703,'Tabelas auxiliares'!$A$67:$C$104,3,FALSE),"")</f>
        <v/>
      </c>
      <c r="Y703" s="19" t="str">
        <f t="shared" si="10"/>
        <v/>
      </c>
      <c r="Z703" s="19" t="str">
        <f>IF(T703="","",IF(AND(T703&lt;&gt;'Tabelas auxiliares'!$B$241,T703&lt;&gt;'Tabelas auxiliares'!$B$242),"FOLHA DE PESSOAL",IF(Y703='Tabelas auxiliares'!$A$242,"CUSTEIO",IF(Y703='Tabelas auxiliares'!$A$241,"INVESTIMENTO","ERRO - VERIFICAR"))))</f>
        <v/>
      </c>
      <c r="AA703" s="127"/>
      <c r="AB703" s="127"/>
      <c r="AC703" s="37"/>
      <c r="AD703" s="37"/>
      <c r="AE703" s="37"/>
      <c r="AF703" s="37"/>
      <c r="AG703" s="37"/>
    </row>
    <row r="704" spans="6:33" x14ac:dyDescent="0.35">
      <c r="F704" s="19" t="str">
        <f>IFERROR(VLOOKUP(D704,'Tabelas auxiliares'!$A$3:$B$63,2,FALSE),"")</f>
        <v/>
      </c>
      <c r="G704" s="19" t="str">
        <f>IFERROR(VLOOKUP($B704,'Tabelas auxiliares'!$A$67:$C$104,2,FALSE),"")</f>
        <v/>
      </c>
      <c r="H704" s="19" t="str">
        <f>IFERROR(VLOOKUP($B704,'Tabelas auxiliares'!$A$67:$C$104,3,FALSE),"")</f>
        <v/>
      </c>
      <c r="Y704" s="19" t="str">
        <f t="shared" si="10"/>
        <v/>
      </c>
      <c r="Z704" s="19" t="str">
        <f>IF(T704="","",IF(AND(T704&lt;&gt;'Tabelas auxiliares'!$B$241,T704&lt;&gt;'Tabelas auxiliares'!$B$242),"FOLHA DE PESSOAL",IF(Y704='Tabelas auxiliares'!$A$242,"CUSTEIO",IF(Y704='Tabelas auxiliares'!$A$241,"INVESTIMENTO","ERRO - VERIFICAR"))))</f>
        <v/>
      </c>
      <c r="AA704" s="127"/>
      <c r="AB704" s="127"/>
      <c r="AC704" s="37"/>
      <c r="AD704" s="37"/>
      <c r="AE704" s="37"/>
      <c r="AF704" s="37"/>
      <c r="AG704" s="37"/>
    </row>
    <row r="705" spans="6:33" x14ac:dyDescent="0.35">
      <c r="F705" s="19" t="str">
        <f>IFERROR(VLOOKUP(D705,'Tabelas auxiliares'!$A$3:$B$63,2,FALSE),"")</f>
        <v/>
      </c>
      <c r="G705" s="19" t="str">
        <f>IFERROR(VLOOKUP($B705,'Tabelas auxiliares'!$A$67:$C$104,2,FALSE),"")</f>
        <v/>
      </c>
      <c r="H705" s="19" t="str">
        <f>IFERROR(VLOOKUP($B705,'Tabelas auxiliares'!$A$67:$C$104,3,FALSE),"")</f>
        <v/>
      </c>
      <c r="Y705" s="19" t="str">
        <f t="shared" si="10"/>
        <v/>
      </c>
      <c r="Z705" s="19" t="str">
        <f>IF(T705="","",IF(AND(T705&lt;&gt;'Tabelas auxiliares'!$B$241,T705&lt;&gt;'Tabelas auxiliares'!$B$242),"FOLHA DE PESSOAL",IF(Y705='Tabelas auxiliares'!$A$242,"CUSTEIO",IF(Y705='Tabelas auxiliares'!$A$241,"INVESTIMENTO","ERRO - VERIFICAR"))))</f>
        <v/>
      </c>
      <c r="AA705" s="127"/>
      <c r="AB705" s="127"/>
      <c r="AC705" s="37"/>
      <c r="AD705" s="37"/>
      <c r="AE705" s="37"/>
      <c r="AF705" s="37"/>
      <c r="AG705" s="37"/>
    </row>
    <row r="706" spans="6:33" x14ac:dyDescent="0.35">
      <c r="F706" s="19" t="str">
        <f>IFERROR(VLOOKUP(D706,'Tabelas auxiliares'!$A$3:$B$63,2,FALSE),"")</f>
        <v/>
      </c>
      <c r="G706" s="19" t="str">
        <f>IFERROR(VLOOKUP($B706,'Tabelas auxiliares'!$A$67:$C$104,2,FALSE),"")</f>
        <v/>
      </c>
      <c r="H706" s="19" t="str">
        <f>IFERROR(VLOOKUP($B706,'Tabelas auxiliares'!$A$67:$C$104,3,FALSE),"")</f>
        <v/>
      </c>
      <c r="Y706" s="19" t="str">
        <f t="shared" si="10"/>
        <v/>
      </c>
      <c r="Z706" s="19" t="str">
        <f>IF(T706="","",IF(AND(T706&lt;&gt;'Tabelas auxiliares'!$B$241,T706&lt;&gt;'Tabelas auxiliares'!$B$242),"FOLHA DE PESSOAL",IF(Y706='Tabelas auxiliares'!$A$242,"CUSTEIO",IF(Y706='Tabelas auxiliares'!$A$241,"INVESTIMENTO","ERRO - VERIFICAR"))))</f>
        <v/>
      </c>
      <c r="AA706" s="127"/>
      <c r="AB706" s="127"/>
      <c r="AC706" s="37"/>
      <c r="AD706" s="37"/>
      <c r="AE706" s="37"/>
      <c r="AF706" s="37"/>
      <c r="AG706" s="37"/>
    </row>
    <row r="707" spans="6:33" x14ac:dyDescent="0.35">
      <c r="F707" s="19" t="str">
        <f>IFERROR(VLOOKUP(D707,'Tabelas auxiliares'!$A$3:$B$63,2,FALSE),"")</f>
        <v/>
      </c>
      <c r="G707" s="19" t="str">
        <f>IFERROR(VLOOKUP($B707,'Tabelas auxiliares'!$A$67:$C$104,2,FALSE),"")</f>
        <v/>
      </c>
      <c r="H707" s="19" t="str">
        <f>IFERROR(VLOOKUP($B707,'Tabelas auxiliares'!$A$67:$C$104,3,FALSE),"")</f>
        <v/>
      </c>
      <c r="Y707" s="19" t="str">
        <f t="shared" si="10"/>
        <v/>
      </c>
      <c r="Z707" s="19" t="str">
        <f>IF(T707="","",IF(AND(T707&lt;&gt;'Tabelas auxiliares'!$B$241,T707&lt;&gt;'Tabelas auxiliares'!$B$242),"FOLHA DE PESSOAL",IF(Y707='Tabelas auxiliares'!$A$242,"CUSTEIO",IF(Y707='Tabelas auxiliares'!$A$241,"INVESTIMENTO","ERRO - VERIFICAR"))))</f>
        <v/>
      </c>
      <c r="AA707" s="127"/>
      <c r="AB707" s="127"/>
      <c r="AC707" s="37"/>
      <c r="AD707" s="37"/>
      <c r="AE707" s="37"/>
      <c r="AF707" s="37"/>
      <c r="AG707" s="37"/>
    </row>
    <row r="708" spans="6:33" x14ac:dyDescent="0.35">
      <c r="F708" s="19" t="str">
        <f>IFERROR(VLOOKUP(D708,'Tabelas auxiliares'!$A$3:$B$63,2,FALSE),"")</f>
        <v/>
      </c>
      <c r="G708" s="19" t="str">
        <f>IFERROR(VLOOKUP($B708,'Tabelas auxiliares'!$A$67:$C$104,2,FALSE),"")</f>
        <v/>
      </c>
      <c r="H708" s="19" t="str">
        <f>IFERROR(VLOOKUP($B708,'Tabelas auxiliares'!$A$67:$C$104,3,FALSE),"")</f>
        <v/>
      </c>
      <c r="Y708" s="19" t="str">
        <f t="shared" ref="Y708:Y771" si="11">LEFT(V708,1)</f>
        <v/>
      </c>
      <c r="Z708" s="19" t="str">
        <f>IF(T708="","",IF(AND(T708&lt;&gt;'Tabelas auxiliares'!$B$241,T708&lt;&gt;'Tabelas auxiliares'!$B$242),"FOLHA DE PESSOAL",IF(Y708='Tabelas auxiliares'!$A$242,"CUSTEIO",IF(Y708='Tabelas auxiliares'!$A$241,"INVESTIMENTO","ERRO - VERIFICAR"))))</f>
        <v/>
      </c>
      <c r="AA708" s="127"/>
      <c r="AB708" s="127"/>
      <c r="AC708" s="37"/>
      <c r="AD708" s="37"/>
      <c r="AE708" s="37"/>
      <c r="AF708" s="37"/>
      <c r="AG708" s="37"/>
    </row>
    <row r="709" spans="6:33" x14ac:dyDescent="0.35">
      <c r="F709" s="19" t="str">
        <f>IFERROR(VLOOKUP(D709,'Tabelas auxiliares'!$A$3:$B$63,2,FALSE),"")</f>
        <v/>
      </c>
      <c r="G709" s="19" t="str">
        <f>IFERROR(VLOOKUP($B709,'Tabelas auxiliares'!$A$67:$C$104,2,FALSE),"")</f>
        <v/>
      </c>
      <c r="H709" s="19" t="str">
        <f>IFERROR(VLOOKUP($B709,'Tabelas auxiliares'!$A$67:$C$104,3,FALSE),"")</f>
        <v/>
      </c>
      <c r="Y709" s="19" t="str">
        <f t="shared" si="11"/>
        <v/>
      </c>
      <c r="Z709" s="19" t="str">
        <f>IF(T709="","",IF(AND(T709&lt;&gt;'Tabelas auxiliares'!$B$241,T709&lt;&gt;'Tabelas auxiliares'!$B$242),"FOLHA DE PESSOAL",IF(Y709='Tabelas auxiliares'!$A$242,"CUSTEIO",IF(Y709='Tabelas auxiliares'!$A$241,"INVESTIMENTO","ERRO - VERIFICAR"))))</f>
        <v/>
      </c>
      <c r="AA709" s="127"/>
      <c r="AB709" s="127"/>
      <c r="AC709" s="37"/>
      <c r="AD709" s="37"/>
      <c r="AE709" s="37"/>
      <c r="AF709" s="37"/>
      <c r="AG709" s="37"/>
    </row>
    <row r="710" spans="6:33" x14ac:dyDescent="0.35">
      <c r="F710" s="19" t="str">
        <f>IFERROR(VLOOKUP(D710,'Tabelas auxiliares'!$A$3:$B$63,2,FALSE),"")</f>
        <v/>
      </c>
      <c r="G710" s="19" t="str">
        <f>IFERROR(VLOOKUP($B710,'Tabelas auxiliares'!$A$67:$C$104,2,FALSE),"")</f>
        <v/>
      </c>
      <c r="H710" s="19" t="str">
        <f>IFERROR(VLOOKUP($B710,'Tabelas auxiliares'!$A$67:$C$104,3,FALSE),"")</f>
        <v/>
      </c>
      <c r="Y710" s="19" t="str">
        <f t="shared" si="11"/>
        <v/>
      </c>
      <c r="Z710" s="19" t="str">
        <f>IF(T710="","",IF(AND(T710&lt;&gt;'Tabelas auxiliares'!$B$241,T710&lt;&gt;'Tabelas auxiliares'!$B$242),"FOLHA DE PESSOAL",IF(Y710='Tabelas auxiliares'!$A$242,"CUSTEIO",IF(Y710='Tabelas auxiliares'!$A$241,"INVESTIMENTO","ERRO - VERIFICAR"))))</f>
        <v/>
      </c>
      <c r="AA710" s="127"/>
      <c r="AB710" s="127"/>
      <c r="AC710" s="37"/>
      <c r="AD710" s="37"/>
      <c r="AE710" s="37"/>
      <c r="AF710" s="37"/>
      <c r="AG710" s="37"/>
    </row>
    <row r="711" spans="6:33" x14ac:dyDescent="0.35">
      <c r="F711" s="19" t="str">
        <f>IFERROR(VLOOKUP(D711,'Tabelas auxiliares'!$A$3:$B$63,2,FALSE),"")</f>
        <v/>
      </c>
      <c r="G711" s="19" t="str">
        <f>IFERROR(VLOOKUP($B711,'Tabelas auxiliares'!$A$67:$C$104,2,FALSE),"")</f>
        <v/>
      </c>
      <c r="H711" s="19" t="str">
        <f>IFERROR(VLOOKUP($B711,'Tabelas auxiliares'!$A$67:$C$104,3,FALSE),"")</f>
        <v/>
      </c>
      <c r="Y711" s="19" t="str">
        <f t="shared" si="11"/>
        <v/>
      </c>
      <c r="Z711" s="19" t="str">
        <f>IF(T711="","",IF(AND(T711&lt;&gt;'Tabelas auxiliares'!$B$241,T711&lt;&gt;'Tabelas auxiliares'!$B$242),"FOLHA DE PESSOAL",IF(Y711='Tabelas auxiliares'!$A$242,"CUSTEIO",IF(Y711='Tabelas auxiliares'!$A$241,"INVESTIMENTO","ERRO - VERIFICAR"))))</f>
        <v/>
      </c>
      <c r="AA711" s="127"/>
      <c r="AB711" s="127"/>
      <c r="AC711" s="37"/>
      <c r="AD711" s="37"/>
      <c r="AE711" s="37"/>
      <c r="AF711" s="37"/>
      <c r="AG711" s="37"/>
    </row>
    <row r="712" spans="6:33" x14ac:dyDescent="0.35">
      <c r="F712" s="19" t="str">
        <f>IFERROR(VLOOKUP(D712,'Tabelas auxiliares'!$A$3:$B$63,2,FALSE),"")</f>
        <v/>
      </c>
      <c r="G712" s="19" t="str">
        <f>IFERROR(VLOOKUP($B712,'Tabelas auxiliares'!$A$67:$C$104,2,FALSE),"")</f>
        <v/>
      </c>
      <c r="H712" s="19" t="str">
        <f>IFERROR(VLOOKUP($B712,'Tabelas auxiliares'!$A$67:$C$104,3,FALSE),"")</f>
        <v/>
      </c>
      <c r="Y712" s="19" t="str">
        <f t="shared" si="11"/>
        <v/>
      </c>
      <c r="Z712" s="19" t="str">
        <f>IF(T712="","",IF(AND(T712&lt;&gt;'Tabelas auxiliares'!$B$241,T712&lt;&gt;'Tabelas auxiliares'!$B$242),"FOLHA DE PESSOAL",IF(Y712='Tabelas auxiliares'!$A$242,"CUSTEIO",IF(Y712='Tabelas auxiliares'!$A$241,"INVESTIMENTO","ERRO - VERIFICAR"))))</f>
        <v/>
      </c>
      <c r="AA712" s="127"/>
      <c r="AB712" s="127"/>
      <c r="AC712" s="37"/>
      <c r="AD712" s="37"/>
      <c r="AE712" s="37"/>
      <c r="AF712" s="37"/>
      <c r="AG712" s="37"/>
    </row>
    <row r="713" spans="6:33" x14ac:dyDescent="0.35">
      <c r="F713" s="19" t="str">
        <f>IFERROR(VLOOKUP(D713,'Tabelas auxiliares'!$A$3:$B$63,2,FALSE),"")</f>
        <v/>
      </c>
      <c r="G713" s="19" t="str">
        <f>IFERROR(VLOOKUP($B713,'Tabelas auxiliares'!$A$67:$C$104,2,FALSE),"")</f>
        <v/>
      </c>
      <c r="H713" s="19" t="str">
        <f>IFERROR(VLOOKUP($B713,'Tabelas auxiliares'!$A$67:$C$104,3,FALSE),"")</f>
        <v/>
      </c>
      <c r="Y713" s="19" t="str">
        <f t="shared" si="11"/>
        <v/>
      </c>
      <c r="Z713" s="19" t="str">
        <f>IF(T713="","",IF(AND(T713&lt;&gt;'Tabelas auxiliares'!$B$241,T713&lt;&gt;'Tabelas auxiliares'!$B$242),"FOLHA DE PESSOAL",IF(Y713='Tabelas auxiliares'!$A$242,"CUSTEIO",IF(Y713='Tabelas auxiliares'!$A$241,"INVESTIMENTO","ERRO - VERIFICAR"))))</f>
        <v/>
      </c>
      <c r="AA713" s="127"/>
      <c r="AB713" s="127"/>
      <c r="AC713" s="37"/>
      <c r="AD713" s="37"/>
      <c r="AE713" s="37"/>
      <c r="AF713" s="37"/>
      <c r="AG713" s="37"/>
    </row>
    <row r="714" spans="6:33" x14ac:dyDescent="0.35">
      <c r="F714" s="19" t="str">
        <f>IFERROR(VLOOKUP(D714,'Tabelas auxiliares'!$A$3:$B$63,2,FALSE),"")</f>
        <v/>
      </c>
      <c r="G714" s="19" t="str">
        <f>IFERROR(VLOOKUP($B714,'Tabelas auxiliares'!$A$67:$C$104,2,FALSE),"")</f>
        <v/>
      </c>
      <c r="H714" s="19" t="str">
        <f>IFERROR(VLOOKUP($B714,'Tabelas auxiliares'!$A$67:$C$104,3,FALSE),"")</f>
        <v/>
      </c>
      <c r="Y714" s="19" t="str">
        <f t="shared" si="11"/>
        <v/>
      </c>
      <c r="Z714" s="19" t="str">
        <f>IF(T714="","",IF(AND(T714&lt;&gt;'Tabelas auxiliares'!$B$241,T714&lt;&gt;'Tabelas auxiliares'!$B$242),"FOLHA DE PESSOAL",IF(Y714='Tabelas auxiliares'!$A$242,"CUSTEIO",IF(Y714='Tabelas auxiliares'!$A$241,"INVESTIMENTO","ERRO - VERIFICAR"))))</f>
        <v/>
      </c>
      <c r="AA714" s="127"/>
      <c r="AB714" s="127"/>
      <c r="AC714" s="37"/>
      <c r="AD714" s="37"/>
      <c r="AE714" s="37"/>
      <c r="AF714" s="37"/>
      <c r="AG714" s="37"/>
    </row>
    <row r="715" spans="6:33" x14ac:dyDescent="0.35">
      <c r="F715" s="19" t="str">
        <f>IFERROR(VLOOKUP(D715,'Tabelas auxiliares'!$A$3:$B$63,2,FALSE),"")</f>
        <v/>
      </c>
      <c r="G715" s="19" t="str">
        <f>IFERROR(VLOOKUP($B715,'Tabelas auxiliares'!$A$67:$C$104,2,FALSE),"")</f>
        <v/>
      </c>
      <c r="H715" s="19" t="str">
        <f>IFERROR(VLOOKUP($B715,'Tabelas auxiliares'!$A$67:$C$104,3,FALSE),"")</f>
        <v/>
      </c>
      <c r="Y715" s="19" t="str">
        <f t="shared" si="11"/>
        <v/>
      </c>
      <c r="Z715" s="19" t="str">
        <f>IF(T715="","",IF(AND(T715&lt;&gt;'Tabelas auxiliares'!$B$241,T715&lt;&gt;'Tabelas auxiliares'!$B$242),"FOLHA DE PESSOAL",IF(Y715='Tabelas auxiliares'!$A$242,"CUSTEIO",IF(Y715='Tabelas auxiliares'!$A$241,"INVESTIMENTO","ERRO - VERIFICAR"))))</f>
        <v/>
      </c>
      <c r="AA715" s="127"/>
      <c r="AB715" s="127"/>
      <c r="AC715" s="37"/>
      <c r="AD715" s="37"/>
      <c r="AE715" s="37"/>
      <c r="AF715" s="37"/>
      <c r="AG715" s="37"/>
    </row>
    <row r="716" spans="6:33" x14ac:dyDescent="0.35">
      <c r="F716" s="19" t="str">
        <f>IFERROR(VLOOKUP(D716,'Tabelas auxiliares'!$A$3:$B$63,2,FALSE),"")</f>
        <v/>
      </c>
      <c r="G716" s="19" t="str">
        <f>IFERROR(VLOOKUP($B716,'Tabelas auxiliares'!$A$67:$C$104,2,FALSE),"")</f>
        <v/>
      </c>
      <c r="H716" s="19" t="str">
        <f>IFERROR(VLOOKUP($B716,'Tabelas auxiliares'!$A$67:$C$104,3,FALSE),"")</f>
        <v/>
      </c>
      <c r="Y716" s="19" t="str">
        <f t="shared" si="11"/>
        <v/>
      </c>
      <c r="Z716" s="19" t="str">
        <f>IF(T716="","",IF(AND(T716&lt;&gt;'Tabelas auxiliares'!$B$241,T716&lt;&gt;'Tabelas auxiliares'!$B$242),"FOLHA DE PESSOAL",IF(Y716='Tabelas auxiliares'!$A$242,"CUSTEIO",IF(Y716='Tabelas auxiliares'!$A$241,"INVESTIMENTO","ERRO - VERIFICAR"))))</f>
        <v/>
      </c>
      <c r="AA716" s="127"/>
      <c r="AB716" s="127"/>
      <c r="AC716" s="37"/>
      <c r="AD716" s="37"/>
      <c r="AE716" s="37"/>
      <c r="AF716" s="37"/>
      <c r="AG716" s="37"/>
    </row>
    <row r="717" spans="6:33" x14ac:dyDescent="0.35">
      <c r="F717" s="19" t="str">
        <f>IFERROR(VLOOKUP(D717,'Tabelas auxiliares'!$A$3:$B$63,2,FALSE),"")</f>
        <v/>
      </c>
      <c r="G717" s="19" t="str">
        <f>IFERROR(VLOOKUP($B717,'Tabelas auxiliares'!$A$67:$C$104,2,FALSE),"")</f>
        <v/>
      </c>
      <c r="H717" s="19" t="str">
        <f>IFERROR(VLOOKUP($B717,'Tabelas auxiliares'!$A$67:$C$104,3,FALSE),"")</f>
        <v/>
      </c>
      <c r="Y717" s="19" t="str">
        <f t="shared" si="11"/>
        <v/>
      </c>
      <c r="Z717" s="19" t="str">
        <f>IF(T717="","",IF(AND(T717&lt;&gt;'Tabelas auxiliares'!$B$241,T717&lt;&gt;'Tabelas auxiliares'!$B$242),"FOLHA DE PESSOAL",IF(Y717='Tabelas auxiliares'!$A$242,"CUSTEIO",IF(Y717='Tabelas auxiliares'!$A$241,"INVESTIMENTO","ERRO - VERIFICAR"))))</f>
        <v/>
      </c>
      <c r="AA717" s="127"/>
      <c r="AB717" s="127"/>
      <c r="AC717" s="37"/>
      <c r="AD717" s="37"/>
      <c r="AE717" s="37"/>
      <c r="AF717" s="37"/>
      <c r="AG717" s="37"/>
    </row>
    <row r="718" spans="6:33" x14ac:dyDescent="0.35">
      <c r="F718" s="19" t="str">
        <f>IFERROR(VLOOKUP(D718,'Tabelas auxiliares'!$A$3:$B$63,2,FALSE),"")</f>
        <v/>
      </c>
      <c r="G718" s="19" t="str">
        <f>IFERROR(VLOOKUP($B718,'Tabelas auxiliares'!$A$67:$C$104,2,FALSE),"")</f>
        <v/>
      </c>
      <c r="H718" s="19" t="str">
        <f>IFERROR(VLOOKUP($B718,'Tabelas auxiliares'!$A$67:$C$104,3,FALSE),"")</f>
        <v/>
      </c>
      <c r="Y718" s="19" t="str">
        <f t="shared" si="11"/>
        <v/>
      </c>
      <c r="Z718" s="19" t="str">
        <f>IF(T718="","",IF(AND(T718&lt;&gt;'Tabelas auxiliares'!$B$241,T718&lt;&gt;'Tabelas auxiliares'!$B$242),"FOLHA DE PESSOAL",IF(Y718='Tabelas auxiliares'!$A$242,"CUSTEIO",IF(Y718='Tabelas auxiliares'!$A$241,"INVESTIMENTO","ERRO - VERIFICAR"))))</f>
        <v/>
      </c>
      <c r="AA718" s="127"/>
      <c r="AB718" s="127"/>
      <c r="AC718" s="37"/>
      <c r="AD718" s="37"/>
      <c r="AE718" s="37"/>
      <c r="AF718" s="37"/>
      <c r="AG718" s="37"/>
    </row>
    <row r="719" spans="6:33" x14ac:dyDescent="0.35">
      <c r="F719" s="19" t="str">
        <f>IFERROR(VLOOKUP(D719,'Tabelas auxiliares'!$A$3:$B$63,2,FALSE),"")</f>
        <v/>
      </c>
      <c r="G719" s="19" t="str">
        <f>IFERROR(VLOOKUP($B719,'Tabelas auxiliares'!$A$67:$C$104,2,FALSE),"")</f>
        <v/>
      </c>
      <c r="H719" s="19" t="str">
        <f>IFERROR(VLOOKUP($B719,'Tabelas auxiliares'!$A$67:$C$104,3,FALSE),"")</f>
        <v/>
      </c>
      <c r="Y719" s="19" t="str">
        <f t="shared" si="11"/>
        <v/>
      </c>
      <c r="Z719" s="19" t="str">
        <f>IF(T719="","",IF(AND(T719&lt;&gt;'Tabelas auxiliares'!$B$241,T719&lt;&gt;'Tabelas auxiliares'!$B$242),"FOLHA DE PESSOAL",IF(Y719='Tabelas auxiliares'!$A$242,"CUSTEIO",IF(Y719='Tabelas auxiliares'!$A$241,"INVESTIMENTO","ERRO - VERIFICAR"))))</f>
        <v/>
      </c>
      <c r="AA719" s="127"/>
      <c r="AB719" s="127"/>
      <c r="AC719" s="37"/>
      <c r="AD719" s="37"/>
      <c r="AE719" s="37"/>
      <c r="AF719" s="37"/>
      <c r="AG719" s="37"/>
    </row>
    <row r="720" spans="6:33" x14ac:dyDescent="0.35">
      <c r="F720" s="19" t="str">
        <f>IFERROR(VLOOKUP(D720,'Tabelas auxiliares'!$A$3:$B$63,2,FALSE),"")</f>
        <v/>
      </c>
      <c r="G720" s="19" t="str">
        <f>IFERROR(VLOOKUP($B720,'Tabelas auxiliares'!$A$67:$C$104,2,FALSE),"")</f>
        <v/>
      </c>
      <c r="H720" s="19" t="str">
        <f>IFERROR(VLOOKUP($B720,'Tabelas auxiliares'!$A$67:$C$104,3,FALSE),"")</f>
        <v/>
      </c>
      <c r="Y720" s="19" t="str">
        <f t="shared" si="11"/>
        <v/>
      </c>
      <c r="Z720" s="19" t="str">
        <f>IF(T720="","",IF(AND(T720&lt;&gt;'Tabelas auxiliares'!$B$241,T720&lt;&gt;'Tabelas auxiliares'!$B$242),"FOLHA DE PESSOAL",IF(Y720='Tabelas auxiliares'!$A$242,"CUSTEIO",IF(Y720='Tabelas auxiliares'!$A$241,"INVESTIMENTO","ERRO - VERIFICAR"))))</f>
        <v/>
      </c>
      <c r="AA720" s="127"/>
      <c r="AB720" s="127"/>
      <c r="AC720" s="37"/>
      <c r="AD720" s="37"/>
      <c r="AE720" s="37"/>
      <c r="AF720" s="37"/>
      <c r="AG720" s="37"/>
    </row>
    <row r="721" spans="6:33" x14ac:dyDescent="0.35">
      <c r="F721" s="19" t="str">
        <f>IFERROR(VLOOKUP(D721,'Tabelas auxiliares'!$A$3:$B$63,2,FALSE),"")</f>
        <v/>
      </c>
      <c r="G721" s="19" t="str">
        <f>IFERROR(VLOOKUP($B721,'Tabelas auxiliares'!$A$67:$C$104,2,FALSE),"")</f>
        <v/>
      </c>
      <c r="H721" s="19" t="str">
        <f>IFERROR(VLOOKUP($B721,'Tabelas auxiliares'!$A$67:$C$104,3,FALSE),"")</f>
        <v/>
      </c>
      <c r="Y721" s="19" t="str">
        <f t="shared" si="11"/>
        <v/>
      </c>
      <c r="Z721" s="19" t="str">
        <f>IF(T721="","",IF(AND(T721&lt;&gt;'Tabelas auxiliares'!$B$241,T721&lt;&gt;'Tabelas auxiliares'!$B$242),"FOLHA DE PESSOAL",IF(Y721='Tabelas auxiliares'!$A$242,"CUSTEIO",IF(Y721='Tabelas auxiliares'!$A$241,"INVESTIMENTO","ERRO - VERIFICAR"))))</f>
        <v/>
      </c>
      <c r="AA721" s="127"/>
      <c r="AB721" s="127"/>
      <c r="AC721" s="37"/>
      <c r="AD721" s="37"/>
      <c r="AE721" s="37"/>
      <c r="AF721" s="37"/>
      <c r="AG721" s="37"/>
    </row>
    <row r="722" spans="6:33" x14ac:dyDescent="0.35">
      <c r="F722" s="19" t="str">
        <f>IFERROR(VLOOKUP(D722,'Tabelas auxiliares'!$A$3:$B$63,2,FALSE),"")</f>
        <v/>
      </c>
      <c r="G722" s="19" t="str">
        <f>IFERROR(VLOOKUP($B722,'Tabelas auxiliares'!$A$67:$C$104,2,FALSE),"")</f>
        <v/>
      </c>
      <c r="H722" s="19" t="str">
        <f>IFERROR(VLOOKUP($B722,'Tabelas auxiliares'!$A$67:$C$104,3,FALSE),"")</f>
        <v/>
      </c>
      <c r="Y722" s="19" t="str">
        <f t="shared" si="11"/>
        <v/>
      </c>
      <c r="Z722" s="19" t="str">
        <f>IF(T722="","",IF(AND(T722&lt;&gt;'Tabelas auxiliares'!$B$241,T722&lt;&gt;'Tabelas auxiliares'!$B$242),"FOLHA DE PESSOAL",IF(Y722='Tabelas auxiliares'!$A$242,"CUSTEIO",IF(Y722='Tabelas auxiliares'!$A$241,"INVESTIMENTO","ERRO - VERIFICAR"))))</f>
        <v/>
      </c>
      <c r="AA722" s="127"/>
      <c r="AB722" s="127"/>
      <c r="AC722" s="37"/>
      <c r="AD722" s="37"/>
      <c r="AE722" s="37"/>
      <c r="AF722" s="37"/>
      <c r="AG722" s="37"/>
    </row>
    <row r="723" spans="6:33" x14ac:dyDescent="0.35">
      <c r="F723" s="19" t="str">
        <f>IFERROR(VLOOKUP(D723,'Tabelas auxiliares'!$A$3:$B$63,2,FALSE),"")</f>
        <v/>
      </c>
      <c r="G723" s="19" t="str">
        <f>IFERROR(VLOOKUP($B723,'Tabelas auxiliares'!$A$67:$C$104,2,FALSE),"")</f>
        <v/>
      </c>
      <c r="H723" s="19" t="str">
        <f>IFERROR(VLOOKUP($B723,'Tabelas auxiliares'!$A$67:$C$104,3,FALSE),"")</f>
        <v/>
      </c>
      <c r="Y723" s="19" t="str">
        <f t="shared" si="11"/>
        <v/>
      </c>
      <c r="Z723" s="19" t="str">
        <f>IF(T723="","",IF(AND(T723&lt;&gt;'Tabelas auxiliares'!$B$241,T723&lt;&gt;'Tabelas auxiliares'!$B$242),"FOLHA DE PESSOAL",IF(Y723='Tabelas auxiliares'!$A$242,"CUSTEIO",IF(Y723='Tabelas auxiliares'!$A$241,"INVESTIMENTO","ERRO - VERIFICAR"))))</f>
        <v/>
      </c>
      <c r="AA723" s="127"/>
      <c r="AB723" s="127"/>
      <c r="AC723" s="37"/>
      <c r="AD723" s="37"/>
      <c r="AE723" s="37"/>
      <c r="AF723" s="37"/>
      <c r="AG723" s="37"/>
    </row>
    <row r="724" spans="6:33" x14ac:dyDescent="0.35">
      <c r="F724" s="19" t="str">
        <f>IFERROR(VLOOKUP(D724,'Tabelas auxiliares'!$A$3:$B$63,2,FALSE),"")</f>
        <v/>
      </c>
      <c r="G724" s="19" t="str">
        <f>IFERROR(VLOOKUP($B724,'Tabelas auxiliares'!$A$67:$C$104,2,FALSE),"")</f>
        <v/>
      </c>
      <c r="H724" s="19" t="str">
        <f>IFERROR(VLOOKUP($B724,'Tabelas auxiliares'!$A$67:$C$104,3,FALSE),"")</f>
        <v/>
      </c>
      <c r="Y724" s="19" t="str">
        <f t="shared" si="11"/>
        <v/>
      </c>
      <c r="Z724" s="19" t="str">
        <f>IF(T724="","",IF(AND(T724&lt;&gt;'Tabelas auxiliares'!$B$241,T724&lt;&gt;'Tabelas auxiliares'!$B$242),"FOLHA DE PESSOAL",IF(Y724='Tabelas auxiliares'!$A$242,"CUSTEIO",IF(Y724='Tabelas auxiliares'!$A$241,"INVESTIMENTO","ERRO - VERIFICAR"))))</f>
        <v/>
      </c>
      <c r="AA724" s="127"/>
      <c r="AB724" s="127"/>
      <c r="AC724" s="37"/>
      <c r="AD724" s="37"/>
      <c r="AE724" s="37"/>
      <c r="AF724" s="37"/>
      <c r="AG724" s="37"/>
    </row>
    <row r="725" spans="6:33" x14ac:dyDescent="0.35">
      <c r="F725" s="19" t="str">
        <f>IFERROR(VLOOKUP(D725,'Tabelas auxiliares'!$A$3:$B$63,2,FALSE),"")</f>
        <v/>
      </c>
      <c r="G725" s="19" t="str">
        <f>IFERROR(VLOOKUP($B725,'Tabelas auxiliares'!$A$67:$C$104,2,FALSE),"")</f>
        <v/>
      </c>
      <c r="H725" s="19" t="str">
        <f>IFERROR(VLOOKUP($B725,'Tabelas auxiliares'!$A$67:$C$104,3,FALSE),"")</f>
        <v/>
      </c>
      <c r="Y725" s="19" t="str">
        <f t="shared" si="11"/>
        <v/>
      </c>
      <c r="Z725" s="19" t="str">
        <f>IF(T725="","",IF(AND(T725&lt;&gt;'Tabelas auxiliares'!$B$241,T725&lt;&gt;'Tabelas auxiliares'!$B$242),"FOLHA DE PESSOAL",IF(Y725='Tabelas auxiliares'!$A$242,"CUSTEIO",IF(Y725='Tabelas auxiliares'!$A$241,"INVESTIMENTO","ERRO - VERIFICAR"))))</f>
        <v/>
      </c>
      <c r="AA725" s="127"/>
      <c r="AB725" s="127"/>
      <c r="AC725" s="37"/>
      <c r="AD725" s="37"/>
      <c r="AE725" s="37"/>
      <c r="AF725" s="37"/>
      <c r="AG725" s="37"/>
    </row>
    <row r="726" spans="6:33" x14ac:dyDescent="0.35">
      <c r="F726" s="19" t="str">
        <f>IFERROR(VLOOKUP(D726,'Tabelas auxiliares'!$A$3:$B$63,2,FALSE),"")</f>
        <v/>
      </c>
      <c r="G726" s="19" t="str">
        <f>IFERROR(VLOOKUP($B726,'Tabelas auxiliares'!$A$67:$C$104,2,FALSE),"")</f>
        <v/>
      </c>
      <c r="H726" s="19" t="str">
        <f>IFERROR(VLOOKUP($B726,'Tabelas auxiliares'!$A$67:$C$104,3,FALSE),"")</f>
        <v/>
      </c>
      <c r="Y726" s="19" t="str">
        <f t="shared" si="11"/>
        <v/>
      </c>
      <c r="Z726" s="19" t="str">
        <f>IF(T726="","",IF(AND(T726&lt;&gt;'Tabelas auxiliares'!$B$241,T726&lt;&gt;'Tabelas auxiliares'!$B$242),"FOLHA DE PESSOAL",IF(Y726='Tabelas auxiliares'!$A$242,"CUSTEIO",IF(Y726='Tabelas auxiliares'!$A$241,"INVESTIMENTO","ERRO - VERIFICAR"))))</f>
        <v/>
      </c>
      <c r="AA726" s="127"/>
      <c r="AB726" s="127"/>
      <c r="AC726" s="37"/>
      <c r="AD726" s="37"/>
      <c r="AE726" s="37"/>
      <c r="AF726" s="37"/>
      <c r="AG726" s="37"/>
    </row>
    <row r="727" spans="6:33" x14ac:dyDescent="0.35">
      <c r="F727" s="19" t="str">
        <f>IFERROR(VLOOKUP(D727,'Tabelas auxiliares'!$A$3:$B$63,2,FALSE),"")</f>
        <v/>
      </c>
      <c r="G727" s="19" t="str">
        <f>IFERROR(VLOOKUP($B727,'Tabelas auxiliares'!$A$67:$C$104,2,FALSE),"")</f>
        <v/>
      </c>
      <c r="H727" s="19" t="str">
        <f>IFERROR(VLOOKUP($B727,'Tabelas auxiliares'!$A$67:$C$104,3,FALSE),"")</f>
        <v/>
      </c>
      <c r="Y727" s="19" t="str">
        <f t="shared" si="11"/>
        <v/>
      </c>
      <c r="Z727" s="19" t="str">
        <f>IF(T727="","",IF(AND(T727&lt;&gt;'Tabelas auxiliares'!$B$241,T727&lt;&gt;'Tabelas auxiliares'!$B$242),"FOLHA DE PESSOAL",IF(Y727='Tabelas auxiliares'!$A$242,"CUSTEIO",IF(Y727='Tabelas auxiliares'!$A$241,"INVESTIMENTO","ERRO - VERIFICAR"))))</f>
        <v/>
      </c>
      <c r="AA727" s="127"/>
      <c r="AB727" s="127"/>
      <c r="AC727" s="37"/>
      <c r="AD727" s="37"/>
      <c r="AE727" s="37"/>
      <c r="AF727" s="37"/>
      <c r="AG727" s="37"/>
    </row>
    <row r="728" spans="6:33" x14ac:dyDescent="0.35">
      <c r="F728" s="19" t="str">
        <f>IFERROR(VLOOKUP(D728,'Tabelas auxiliares'!$A$3:$B$63,2,FALSE),"")</f>
        <v/>
      </c>
      <c r="G728" s="19" t="str">
        <f>IFERROR(VLOOKUP($B728,'Tabelas auxiliares'!$A$67:$C$104,2,FALSE),"")</f>
        <v/>
      </c>
      <c r="H728" s="19" t="str">
        <f>IFERROR(VLOOKUP($B728,'Tabelas auxiliares'!$A$67:$C$104,3,FALSE),"")</f>
        <v/>
      </c>
      <c r="Y728" s="19" t="str">
        <f t="shared" si="11"/>
        <v/>
      </c>
      <c r="Z728" s="19" t="str">
        <f>IF(T728="","",IF(AND(T728&lt;&gt;'Tabelas auxiliares'!$B$241,T728&lt;&gt;'Tabelas auxiliares'!$B$242),"FOLHA DE PESSOAL",IF(Y728='Tabelas auxiliares'!$A$242,"CUSTEIO",IF(Y728='Tabelas auxiliares'!$A$241,"INVESTIMENTO","ERRO - VERIFICAR"))))</f>
        <v/>
      </c>
      <c r="AA728" s="127"/>
      <c r="AB728" s="127"/>
      <c r="AC728" s="37"/>
      <c r="AD728" s="37"/>
      <c r="AE728" s="37"/>
      <c r="AF728" s="37"/>
      <c r="AG728" s="37"/>
    </row>
    <row r="729" spans="6:33" x14ac:dyDescent="0.35">
      <c r="F729" s="19" t="str">
        <f>IFERROR(VLOOKUP(D729,'Tabelas auxiliares'!$A$3:$B$63,2,FALSE),"")</f>
        <v/>
      </c>
      <c r="G729" s="19" t="str">
        <f>IFERROR(VLOOKUP($B729,'Tabelas auxiliares'!$A$67:$C$104,2,FALSE),"")</f>
        <v/>
      </c>
      <c r="H729" s="19" t="str">
        <f>IFERROR(VLOOKUP($B729,'Tabelas auxiliares'!$A$67:$C$104,3,FALSE),"")</f>
        <v/>
      </c>
      <c r="Y729" s="19" t="str">
        <f t="shared" si="11"/>
        <v/>
      </c>
      <c r="Z729" s="19" t="str">
        <f>IF(T729="","",IF(AND(T729&lt;&gt;'Tabelas auxiliares'!$B$241,T729&lt;&gt;'Tabelas auxiliares'!$B$242),"FOLHA DE PESSOAL",IF(Y729='Tabelas auxiliares'!$A$242,"CUSTEIO",IF(Y729='Tabelas auxiliares'!$A$241,"INVESTIMENTO","ERRO - VERIFICAR"))))</f>
        <v/>
      </c>
      <c r="AA729" s="127"/>
      <c r="AB729" s="127"/>
      <c r="AC729" s="37"/>
      <c r="AD729" s="37"/>
      <c r="AE729" s="37"/>
      <c r="AF729" s="37"/>
      <c r="AG729" s="37"/>
    </row>
    <row r="730" spans="6:33" x14ac:dyDescent="0.35">
      <c r="F730" s="19" t="str">
        <f>IFERROR(VLOOKUP(D730,'Tabelas auxiliares'!$A$3:$B$63,2,FALSE),"")</f>
        <v/>
      </c>
      <c r="G730" s="19" t="str">
        <f>IFERROR(VLOOKUP($B730,'Tabelas auxiliares'!$A$67:$C$104,2,FALSE),"")</f>
        <v/>
      </c>
      <c r="H730" s="19" t="str">
        <f>IFERROR(VLOOKUP($B730,'Tabelas auxiliares'!$A$67:$C$104,3,FALSE),"")</f>
        <v/>
      </c>
      <c r="Y730" s="19" t="str">
        <f t="shared" si="11"/>
        <v/>
      </c>
      <c r="Z730" s="19" t="str">
        <f>IF(T730="","",IF(AND(T730&lt;&gt;'Tabelas auxiliares'!$B$241,T730&lt;&gt;'Tabelas auxiliares'!$B$242),"FOLHA DE PESSOAL",IF(Y730='Tabelas auxiliares'!$A$242,"CUSTEIO",IF(Y730='Tabelas auxiliares'!$A$241,"INVESTIMENTO","ERRO - VERIFICAR"))))</f>
        <v/>
      </c>
      <c r="AA730" s="127"/>
      <c r="AB730" s="127"/>
      <c r="AC730" s="37"/>
      <c r="AD730" s="37"/>
      <c r="AE730" s="37"/>
      <c r="AF730" s="37"/>
      <c r="AG730" s="37"/>
    </row>
    <row r="731" spans="6:33" x14ac:dyDescent="0.35">
      <c r="F731" s="19" t="str">
        <f>IFERROR(VLOOKUP(D731,'Tabelas auxiliares'!$A$3:$B$63,2,FALSE),"")</f>
        <v/>
      </c>
      <c r="G731" s="19" t="str">
        <f>IFERROR(VLOOKUP($B731,'Tabelas auxiliares'!$A$67:$C$104,2,FALSE),"")</f>
        <v/>
      </c>
      <c r="H731" s="19" t="str">
        <f>IFERROR(VLOOKUP($B731,'Tabelas auxiliares'!$A$67:$C$104,3,FALSE),"")</f>
        <v/>
      </c>
      <c r="Y731" s="19" t="str">
        <f t="shared" si="11"/>
        <v/>
      </c>
      <c r="Z731" s="19" t="str">
        <f>IF(T731="","",IF(AND(T731&lt;&gt;'Tabelas auxiliares'!$B$241,T731&lt;&gt;'Tabelas auxiliares'!$B$242),"FOLHA DE PESSOAL",IF(Y731='Tabelas auxiliares'!$A$242,"CUSTEIO",IF(Y731='Tabelas auxiliares'!$A$241,"INVESTIMENTO","ERRO - VERIFICAR"))))</f>
        <v/>
      </c>
      <c r="AA731" s="127"/>
      <c r="AB731" s="127"/>
      <c r="AC731" s="37"/>
      <c r="AD731" s="37"/>
      <c r="AE731" s="37"/>
      <c r="AF731" s="37"/>
      <c r="AG731" s="37"/>
    </row>
    <row r="732" spans="6:33" x14ac:dyDescent="0.35">
      <c r="F732" s="19" t="str">
        <f>IFERROR(VLOOKUP(D732,'Tabelas auxiliares'!$A$3:$B$63,2,FALSE),"")</f>
        <v/>
      </c>
      <c r="G732" s="19" t="str">
        <f>IFERROR(VLOOKUP($B732,'Tabelas auxiliares'!$A$67:$C$104,2,FALSE),"")</f>
        <v/>
      </c>
      <c r="H732" s="19" t="str">
        <f>IFERROR(VLOOKUP($B732,'Tabelas auxiliares'!$A$67:$C$104,3,FALSE),"")</f>
        <v/>
      </c>
      <c r="Y732" s="19" t="str">
        <f t="shared" si="11"/>
        <v/>
      </c>
      <c r="Z732" s="19" t="str">
        <f>IF(T732="","",IF(AND(T732&lt;&gt;'Tabelas auxiliares'!$B$241,T732&lt;&gt;'Tabelas auxiliares'!$B$242),"FOLHA DE PESSOAL",IF(Y732='Tabelas auxiliares'!$A$242,"CUSTEIO",IF(Y732='Tabelas auxiliares'!$A$241,"INVESTIMENTO","ERRO - VERIFICAR"))))</f>
        <v/>
      </c>
      <c r="AA732" s="127"/>
      <c r="AB732" s="127"/>
      <c r="AC732" s="37"/>
      <c r="AD732" s="37"/>
      <c r="AE732" s="37"/>
      <c r="AF732" s="37"/>
      <c r="AG732" s="37"/>
    </row>
    <row r="733" spans="6:33" x14ac:dyDescent="0.35">
      <c r="F733" s="19" t="str">
        <f>IFERROR(VLOOKUP(D733,'Tabelas auxiliares'!$A$3:$B$63,2,FALSE),"")</f>
        <v/>
      </c>
      <c r="G733" s="19" t="str">
        <f>IFERROR(VLOOKUP($B733,'Tabelas auxiliares'!$A$67:$C$104,2,FALSE),"")</f>
        <v/>
      </c>
      <c r="H733" s="19" t="str">
        <f>IFERROR(VLOOKUP($B733,'Tabelas auxiliares'!$A$67:$C$104,3,FALSE),"")</f>
        <v/>
      </c>
      <c r="Y733" s="19" t="str">
        <f t="shared" si="11"/>
        <v/>
      </c>
      <c r="Z733" s="19" t="str">
        <f>IF(T733="","",IF(AND(T733&lt;&gt;'Tabelas auxiliares'!$B$241,T733&lt;&gt;'Tabelas auxiliares'!$B$242),"FOLHA DE PESSOAL",IF(Y733='Tabelas auxiliares'!$A$242,"CUSTEIO",IF(Y733='Tabelas auxiliares'!$A$241,"INVESTIMENTO","ERRO - VERIFICAR"))))</f>
        <v/>
      </c>
      <c r="AA733" s="127"/>
      <c r="AB733" s="127"/>
      <c r="AC733" s="37"/>
      <c r="AD733" s="37"/>
      <c r="AE733" s="37"/>
      <c r="AF733" s="37"/>
      <c r="AG733" s="37"/>
    </row>
    <row r="734" spans="6:33" x14ac:dyDescent="0.35">
      <c r="F734" s="19" t="str">
        <f>IFERROR(VLOOKUP(D734,'Tabelas auxiliares'!$A$3:$B$63,2,FALSE),"")</f>
        <v/>
      </c>
      <c r="G734" s="19" t="str">
        <f>IFERROR(VLOOKUP($B734,'Tabelas auxiliares'!$A$67:$C$104,2,FALSE),"")</f>
        <v/>
      </c>
      <c r="H734" s="19" t="str">
        <f>IFERROR(VLOOKUP($B734,'Tabelas auxiliares'!$A$67:$C$104,3,FALSE),"")</f>
        <v/>
      </c>
      <c r="Y734" s="19" t="str">
        <f t="shared" si="11"/>
        <v/>
      </c>
      <c r="Z734" s="19" t="str">
        <f>IF(T734="","",IF(AND(T734&lt;&gt;'Tabelas auxiliares'!$B$241,T734&lt;&gt;'Tabelas auxiliares'!$B$242),"FOLHA DE PESSOAL",IF(Y734='Tabelas auxiliares'!$A$242,"CUSTEIO",IF(Y734='Tabelas auxiliares'!$A$241,"INVESTIMENTO","ERRO - VERIFICAR"))))</f>
        <v/>
      </c>
      <c r="AA734" s="127"/>
      <c r="AB734" s="127"/>
      <c r="AC734" s="37"/>
      <c r="AD734" s="37"/>
      <c r="AE734" s="37"/>
      <c r="AF734" s="37"/>
      <c r="AG734" s="37"/>
    </row>
    <row r="735" spans="6:33" x14ac:dyDescent="0.35">
      <c r="F735" s="19" t="str">
        <f>IFERROR(VLOOKUP(D735,'Tabelas auxiliares'!$A$3:$B$63,2,FALSE),"")</f>
        <v/>
      </c>
      <c r="G735" s="19" t="str">
        <f>IFERROR(VLOOKUP($B735,'Tabelas auxiliares'!$A$67:$C$104,2,FALSE),"")</f>
        <v/>
      </c>
      <c r="H735" s="19" t="str">
        <f>IFERROR(VLOOKUP($B735,'Tabelas auxiliares'!$A$67:$C$104,3,FALSE),"")</f>
        <v/>
      </c>
      <c r="Y735" s="19" t="str">
        <f t="shared" si="11"/>
        <v/>
      </c>
      <c r="Z735" s="19" t="str">
        <f>IF(T735="","",IF(AND(T735&lt;&gt;'Tabelas auxiliares'!$B$241,T735&lt;&gt;'Tabelas auxiliares'!$B$242),"FOLHA DE PESSOAL",IF(Y735='Tabelas auxiliares'!$A$242,"CUSTEIO",IF(Y735='Tabelas auxiliares'!$A$241,"INVESTIMENTO","ERRO - VERIFICAR"))))</f>
        <v/>
      </c>
      <c r="AA735" s="127"/>
      <c r="AB735" s="127"/>
      <c r="AC735" s="37"/>
      <c r="AD735" s="37"/>
      <c r="AE735" s="37"/>
      <c r="AF735" s="37"/>
      <c r="AG735" s="37"/>
    </row>
    <row r="736" spans="6:33" x14ac:dyDescent="0.35">
      <c r="F736" s="19" t="str">
        <f>IFERROR(VLOOKUP(D736,'Tabelas auxiliares'!$A$3:$B$63,2,FALSE),"")</f>
        <v/>
      </c>
      <c r="G736" s="19" t="str">
        <f>IFERROR(VLOOKUP($B736,'Tabelas auxiliares'!$A$67:$C$104,2,FALSE),"")</f>
        <v/>
      </c>
      <c r="H736" s="19" t="str">
        <f>IFERROR(VLOOKUP($B736,'Tabelas auxiliares'!$A$67:$C$104,3,FALSE),"")</f>
        <v/>
      </c>
      <c r="Y736" s="19" t="str">
        <f t="shared" si="11"/>
        <v/>
      </c>
      <c r="Z736" s="19" t="str">
        <f>IF(T736="","",IF(AND(T736&lt;&gt;'Tabelas auxiliares'!$B$241,T736&lt;&gt;'Tabelas auxiliares'!$B$242),"FOLHA DE PESSOAL",IF(Y736='Tabelas auxiliares'!$A$242,"CUSTEIO",IF(Y736='Tabelas auxiliares'!$A$241,"INVESTIMENTO","ERRO - VERIFICAR"))))</f>
        <v/>
      </c>
      <c r="AA736" s="127"/>
      <c r="AB736" s="127"/>
      <c r="AC736" s="37"/>
      <c r="AD736" s="37"/>
      <c r="AE736" s="37"/>
      <c r="AF736" s="37"/>
      <c r="AG736" s="37"/>
    </row>
    <row r="737" spans="6:33" x14ac:dyDescent="0.35">
      <c r="F737" s="19" t="str">
        <f>IFERROR(VLOOKUP(D737,'Tabelas auxiliares'!$A$3:$B$63,2,FALSE),"")</f>
        <v/>
      </c>
      <c r="G737" s="19" t="str">
        <f>IFERROR(VLOOKUP($B737,'Tabelas auxiliares'!$A$67:$C$104,2,FALSE),"")</f>
        <v/>
      </c>
      <c r="H737" s="19" t="str">
        <f>IFERROR(VLOOKUP($B737,'Tabelas auxiliares'!$A$67:$C$104,3,FALSE),"")</f>
        <v/>
      </c>
      <c r="Y737" s="19" t="str">
        <f t="shared" si="11"/>
        <v/>
      </c>
      <c r="Z737" s="19" t="str">
        <f>IF(T737="","",IF(AND(T737&lt;&gt;'Tabelas auxiliares'!$B$241,T737&lt;&gt;'Tabelas auxiliares'!$B$242),"FOLHA DE PESSOAL",IF(Y737='Tabelas auxiliares'!$A$242,"CUSTEIO",IF(Y737='Tabelas auxiliares'!$A$241,"INVESTIMENTO","ERRO - VERIFICAR"))))</f>
        <v/>
      </c>
      <c r="AA737" s="127"/>
      <c r="AB737" s="127"/>
      <c r="AC737" s="37"/>
      <c r="AD737" s="37"/>
      <c r="AE737" s="37"/>
      <c r="AF737" s="37"/>
      <c r="AG737" s="37"/>
    </row>
    <row r="738" spans="6:33" x14ac:dyDescent="0.35">
      <c r="F738" s="19" t="str">
        <f>IFERROR(VLOOKUP(D738,'Tabelas auxiliares'!$A$3:$B$63,2,FALSE),"")</f>
        <v/>
      </c>
      <c r="G738" s="19" t="str">
        <f>IFERROR(VLOOKUP($B738,'Tabelas auxiliares'!$A$67:$C$104,2,FALSE),"")</f>
        <v/>
      </c>
      <c r="H738" s="19" t="str">
        <f>IFERROR(VLOOKUP($B738,'Tabelas auxiliares'!$A$67:$C$104,3,FALSE),"")</f>
        <v/>
      </c>
      <c r="Y738" s="19" t="str">
        <f t="shared" si="11"/>
        <v/>
      </c>
      <c r="Z738" s="19" t="str">
        <f>IF(T738="","",IF(AND(T738&lt;&gt;'Tabelas auxiliares'!$B$241,T738&lt;&gt;'Tabelas auxiliares'!$B$242),"FOLHA DE PESSOAL",IF(Y738='Tabelas auxiliares'!$A$242,"CUSTEIO",IF(Y738='Tabelas auxiliares'!$A$241,"INVESTIMENTO","ERRO - VERIFICAR"))))</f>
        <v/>
      </c>
      <c r="AA738" s="127"/>
      <c r="AB738" s="127"/>
      <c r="AC738" s="37"/>
      <c r="AD738" s="37"/>
      <c r="AE738" s="37"/>
      <c r="AF738" s="37"/>
      <c r="AG738" s="37"/>
    </row>
    <row r="739" spans="6:33" x14ac:dyDescent="0.35">
      <c r="F739" s="19" t="str">
        <f>IFERROR(VLOOKUP(D739,'Tabelas auxiliares'!$A$3:$B$63,2,FALSE),"")</f>
        <v/>
      </c>
      <c r="G739" s="19" t="str">
        <f>IFERROR(VLOOKUP($B739,'Tabelas auxiliares'!$A$67:$C$104,2,FALSE),"")</f>
        <v/>
      </c>
      <c r="H739" s="19" t="str">
        <f>IFERROR(VLOOKUP($B739,'Tabelas auxiliares'!$A$67:$C$104,3,FALSE),"")</f>
        <v/>
      </c>
      <c r="Y739" s="19" t="str">
        <f t="shared" si="11"/>
        <v/>
      </c>
      <c r="Z739" s="19" t="str">
        <f>IF(T739="","",IF(AND(T739&lt;&gt;'Tabelas auxiliares'!$B$241,T739&lt;&gt;'Tabelas auxiliares'!$B$242),"FOLHA DE PESSOAL",IF(Y739='Tabelas auxiliares'!$A$242,"CUSTEIO",IF(Y739='Tabelas auxiliares'!$A$241,"INVESTIMENTO","ERRO - VERIFICAR"))))</f>
        <v/>
      </c>
      <c r="AA739" s="127"/>
      <c r="AB739" s="127"/>
      <c r="AC739" s="37"/>
      <c r="AD739" s="37"/>
      <c r="AE739" s="37"/>
      <c r="AF739" s="37"/>
      <c r="AG739" s="37"/>
    </row>
    <row r="740" spans="6:33" x14ac:dyDescent="0.35">
      <c r="F740" s="19" t="str">
        <f>IFERROR(VLOOKUP(D740,'Tabelas auxiliares'!$A$3:$B$63,2,FALSE),"")</f>
        <v/>
      </c>
      <c r="G740" s="19" t="str">
        <f>IFERROR(VLOOKUP($B740,'Tabelas auxiliares'!$A$67:$C$104,2,FALSE),"")</f>
        <v/>
      </c>
      <c r="H740" s="19" t="str">
        <f>IFERROR(VLOOKUP($B740,'Tabelas auxiliares'!$A$67:$C$104,3,FALSE),"")</f>
        <v/>
      </c>
      <c r="Y740" s="19" t="str">
        <f t="shared" si="11"/>
        <v/>
      </c>
      <c r="Z740" s="19" t="str">
        <f>IF(T740="","",IF(AND(T740&lt;&gt;'Tabelas auxiliares'!$B$241,T740&lt;&gt;'Tabelas auxiliares'!$B$242),"FOLHA DE PESSOAL",IF(Y740='Tabelas auxiliares'!$A$242,"CUSTEIO",IF(Y740='Tabelas auxiliares'!$A$241,"INVESTIMENTO","ERRO - VERIFICAR"))))</f>
        <v/>
      </c>
      <c r="AA740" s="127"/>
      <c r="AB740" s="127"/>
      <c r="AC740" s="37"/>
      <c r="AD740" s="37"/>
      <c r="AE740" s="37"/>
      <c r="AF740" s="37"/>
      <c r="AG740" s="37"/>
    </row>
    <row r="741" spans="6:33" x14ac:dyDescent="0.35">
      <c r="F741" s="19" t="str">
        <f>IFERROR(VLOOKUP(D741,'Tabelas auxiliares'!$A$3:$B$63,2,FALSE),"")</f>
        <v/>
      </c>
      <c r="G741" s="19" t="str">
        <f>IFERROR(VLOOKUP($B741,'Tabelas auxiliares'!$A$67:$C$104,2,FALSE),"")</f>
        <v/>
      </c>
      <c r="H741" s="19" t="str">
        <f>IFERROR(VLOOKUP($B741,'Tabelas auxiliares'!$A$67:$C$104,3,FALSE),"")</f>
        <v/>
      </c>
      <c r="Y741" s="19" t="str">
        <f t="shared" si="11"/>
        <v/>
      </c>
      <c r="Z741" s="19" t="str">
        <f>IF(T741="","",IF(AND(T741&lt;&gt;'Tabelas auxiliares'!$B$241,T741&lt;&gt;'Tabelas auxiliares'!$B$242),"FOLHA DE PESSOAL",IF(Y741='Tabelas auxiliares'!$A$242,"CUSTEIO",IF(Y741='Tabelas auxiliares'!$A$241,"INVESTIMENTO","ERRO - VERIFICAR"))))</f>
        <v/>
      </c>
      <c r="AA741" s="127"/>
      <c r="AB741" s="127"/>
      <c r="AC741" s="37"/>
      <c r="AD741" s="37"/>
      <c r="AE741" s="37"/>
      <c r="AF741" s="37"/>
      <c r="AG741" s="37"/>
    </row>
    <row r="742" spans="6:33" x14ac:dyDescent="0.35">
      <c r="F742" s="19" t="str">
        <f>IFERROR(VLOOKUP(D742,'Tabelas auxiliares'!$A$3:$B$63,2,FALSE),"")</f>
        <v/>
      </c>
      <c r="G742" s="19" t="str">
        <f>IFERROR(VLOOKUP($B742,'Tabelas auxiliares'!$A$67:$C$104,2,FALSE),"")</f>
        <v/>
      </c>
      <c r="H742" s="19" t="str">
        <f>IFERROR(VLOOKUP($B742,'Tabelas auxiliares'!$A$67:$C$104,3,FALSE),"")</f>
        <v/>
      </c>
      <c r="Y742" s="19" t="str">
        <f t="shared" si="11"/>
        <v/>
      </c>
      <c r="Z742" s="19" t="str">
        <f>IF(T742="","",IF(AND(T742&lt;&gt;'Tabelas auxiliares'!$B$241,T742&lt;&gt;'Tabelas auxiliares'!$B$242),"FOLHA DE PESSOAL",IF(Y742='Tabelas auxiliares'!$A$242,"CUSTEIO",IF(Y742='Tabelas auxiliares'!$A$241,"INVESTIMENTO","ERRO - VERIFICAR"))))</f>
        <v/>
      </c>
      <c r="AA742" s="127"/>
      <c r="AB742" s="127"/>
      <c r="AC742" s="37"/>
      <c r="AD742" s="37"/>
      <c r="AE742" s="37"/>
      <c r="AF742" s="37"/>
      <c r="AG742" s="37"/>
    </row>
    <row r="743" spans="6:33" x14ac:dyDescent="0.35">
      <c r="F743" s="19" t="str">
        <f>IFERROR(VLOOKUP(D743,'Tabelas auxiliares'!$A$3:$B$63,2,FALSE),"")</f>
        <v/>
      </c>
      <c r="G743" s="19" t="str">
        <f>IFERROR(VLOOKUP($B743,'Tabelas auxiliares'!$A$67:$C$104,2,FALSE),"")</f>
        <v/>
      </c>
      <c r="H743" s="19" t="str">
        <f>IFERROR(VLOOKUP($B743,'Tabelas auxiliares'!$A$67:$C$104,3,FALSE),"")</f>
        <v/>
      </c>
      <c r="Y743" s="19" t="str">
        <f t="shared" si="11"/>
        <v/>
      </c>
      <c r="Z743" s="19" t="str">
        <f>IF(T743="","",IF(AND(T743&lt;&gt;'Tabelas auxiliares'!$B$241,T743&lt;&gt;'Tabelas auxiliares'!$B$242),"FOLHA DE PESSOAL",IF(Y743='Tabelas auxiliares'!$A$242,"CUSTEIO",IF(Y743='Tabelas auxiliares'!$A$241,"INVESTIMENTO","ERRO - VERIFICAR"))))</f>
        <v/>
      </c>
      <c r="AA743" s="127"/>
      <c r="AB743" s="127"/>
      <c r="AC743" s="37"/>
      <c r="AD743" s="37"/>
      <c r="AE743" s="37"/>
      <c r="AF743" s="37"/>
      <c r="AG743" s="37"/>
    </row>
    <row r="744" spans="6:33" x14ac:dyDescent="0.35">
      <c r="F744" s="19" t="str">
        <f>IFERROR(VLOOKUP(D744,'Tabelas auxiliares'!$A$3:$B$63,2,FALSE),"")</f>
        <v/>
      </c>
      <c r="G744" s="19" t="str">
        <f>IFERROR(VLOOKUP($B744,'Tabelas auxiliares'!$A$67:$C$104,2,FALSE),"")</f>
        <v/>
      </c>
      <c r="H744" s="19" t="str">
        <f>IFERROR(VLOOKUP($B744,'Tabelas auxiliares'!$A$67:$C$104,3,FALSE),"")</f>
        <v/>
      </c>
      <c r="Y744" s="19" t="str">
        <f t="shared" si="11"/>
        <v/>
      </c>
      <c r="Z744" s="19" t="str">
        <f>IF(T744="","",IF(AND(T744&lt;&gt;'Tabelas auxiliares'!$B$241,T744&lt;&gt;'Tabelas auxiliares'!$B$242),"FOLHA DE PESSOAL",IF(Y744='Tabelas auxiliares'!$A$242,"CUSTEIO",IF(Y744='Tabelas auxiliares'!$A$241,"INVESTIMENTO","ERRO - VERIFICAR"))))</f>
        <v/>
      </c>
      <c r="AA744" s="127"/>
      <c r="AB744" s="127"/>
      <c r="AC744" s="37"/>
      <c r="AD744" s="37"/>
      <c r="AE744" s="37"/>
      <c r="AF744" s="37"/>
      <c r="AG744" s="37"/>
    </row>
    <row r="745" spans="6:33" x14ac:dyDescent="0.35">
      <c r="F745" s="19" t="str">
        <f>IFERROR(VLOOKUP(D745,'Tabelas auxiliares'!$A$3:$B$63,2,FALSE),"")</f>
        <v/>
      </c>
      <c r="G745" s="19" t="str">
        <f>IFERROR(VLOOKUP($B745,'Tabelas auxiliares'!$A$67:$C$104,2,FALSE),"")</f>
        <v/>
      </c>
      <c r="H745" s="19" t="str">
        <f>IFERROR(VLOOKUP($B745,'Tabelas auxiliares'!$A$67:$C$104,3,FALSE),"")</f>
        <v/>
      </c>
      <c r="Y745" s="19" t="str">
        <f t="shared" si="11"/>
        <v/>
      </c>
      <c r="Z745" s="19" t="str">
        <f>IF(T745="","",IF(AND(T745&lt;&gt;'Tabelas auxiliares'!$B$241,T745&lt;&gt;'Tabelas auxiliares'!$B$242),"FOLHA DE PESSOAL",IF(Y745='Tabelas auxiliares'!$A$242,"CUSTEIO",IF(Y745='Tabelas auxiliares'!$A$241,"INVESTIMENTO","ERRO - VERIFICAR"))))</f>
        <v/>
      </c>
      <c r="AA745" s="127"/>
      <c r="AB745" s="127"/>
      <c r="AC745" s="37"/>
      <c r="AD745" s="37"/>
      <c r="AE745" s="37"/>
      <c r="AF745" s="37"/>
      <c r="AG745" s="37"/>
    </row>
    <row r="746" spans="6:33" x14ac:dyDescent="0.35">
      <c r="F746" s="19" t="str">
        <f>IFERROR(VLOOKUP(D746,'Tabelas auxiliares'!$A$3:$B$63,2,FALSE),"")</f>
        <v/>
      </c>
      <c r="G746" s="19" t="str">
        <f>IFERROR(VLOOKUP($B746,'Tabelas auxiliares'!$A$67:$C$104,2,FALSE),"")</f>
        <v/>
      </c>
      <c r="H746" s="19" t="str">
        <f>IFERROR(VLOOKUP($B746,'Tabelas auxiliares'!$A$67:$C$104,3,FALSE),"")</f>
        <v/>
      </c>
      <c r="Y746" s="19" t="str">
        <f t="shared" si="11"/>
        <v/>
      </c>
      <c r="Z746" s="19" t="str">
        <f>IF(T746="","",IF(AND(T746&lt;&gt;'Tabelas auxiliares'!$B$241,T746&lt;&gt;'Tabelas auxiliares'!$B$242),"FOLHA DE PESSOAL",IF(Y746='Tabelas auxiliares'!$A$242,"CUSTEIO",IF(Y746='Tabelas auxiliares'!$A$241,"INVESTIMENTO","ERRO - VERIFICAR"))))</f>
        <v/>
      </c>
      <c r="AA746" s="127"/>
      <c r="AB746" s="127"/>
      <c r="AC746" s="37"/>
      <c r="AD746" s="37"/>
      <c r="AE746" s="37"/>
      <c r="AF746" s="37"/>
      <c r="AG746" s="37"/>
    </row>
    <row r="747" spans="6:33" x14ac:dyDescent="0.35">
      <c r="F747" s="19" t="str">
        <f>IFERROR(VLOOKUP(D747,'Tabelas auxiliares'!$A$3:$B$63,2,FALSE),"")</f>
        <v/>
      </c>
      <c r="G747" s="19" t="str">
        <f>IFERROR(VLOOKUP($B747,'Tabelas auxiliares'!$A$67:$C$104,2,FALSE),"")</f>
        <v/>
      </c>
      <c r="H747" s="19" t="str">
        <f>IFERROR(VLOOKUP($B747,'Tabelas auxiliares'!$A$67:$C$104,3,FALSE),"")</f>
        <v/>
      </c>
      <c r="Y747" s="19" t="str">
        <f t="shared" si="11"/>
        <v/>
      </c>
      <c r="Z747" s="19" t="str">
        <f>IF(T747="","",IF(AND(T747&lt;&gt;'Tabelas auxiliares'!$B$241,T747&lt;&gt;'Tabelas auxiliares'!$B$242),"FOLHA DE PESSOAL",IF(Y747='Tabelas auxiliares'!$A$242,"CUSTEIO",IF(Y747='Tabelas auxiliares'!$A$241,"INVESTIMENTO","ERRO - VERIFICAR"))))</f>
        <v/>
      </c>
      <c r="AA747" s="127"/>
      <c r="AB747" s="127"/>
      <c r="AC747" s="37"/>
      <c r="AD747" s="37"/>
      <c r="AE747" s="37"/>
      <c r="AF747" s="37"/>
      <c r="AG747" s="37"/>
    </row>
    <row r="748" spans="6:33" x14ac:dyDescent="0.35">
      <c r="F748" s="19" t="str">
        <f>IFERROR(VLOOKUP(D748,'Tabelas auxiliares'!$A$3:$B$63,2,FALSE),"")</f>
        <v/>
      </c>
      <c r="G748" s="19" t="str">
        <f>IFERROR(VLOOKUP($B748,'Tabelas auxiliares'!$A$67:$C$104,2,FALSE),"")</f>
        <v/>
      </c>
      <c r="H748" s="19" t="str">
        <f>IFERROR(VLOOKUP($B748,'Tabelas auxiliares'!$A$67:$C$104,3,FALSE),"")</f>
        <v/>
      </c>
      <c r="Y748" s="19" t="str">
        <f t="shared" si="11"/>
        <v/>
      </c>
      <c r="Z748" s="19" t="str">
        <f>IF(T748="","",IF(AND(T748&lt;&gt;'Tabelas auxiliares'!$B$241,T748&lt;&gt;'Tabelas auxiliares'!$B$242),"FOLHA DE PESSOAL",IF(Y748='Tabelas auxiliares'!$A$242,"CUSTEIO",IF(Y748='Tabelas auxiliares'!$A$241,"INVESTIMENTO","ERRO - VERIFICAR"))))</f>
        <v/>
      </c>
      <c r="AA748" s="127"/>
      <c r="AB748" s="127"/>
      <c r="AC748" s="37"/>
      <c r="AD748" s="37"/>
      <c r="AE748" s="37"/>
      <c r="AF748" s="37"/>
      <c r="AG748" s="37"/>
    </row>
    <row r="749" spans="6:33" x14ac:dyDescent="0.35">
      <c r="F749" s="19" t="str">
        <f>IFERROR(VLOOKUP(D749,'Tabelas auxiliares'!$A$3:$B$63,2,FALSE),"")</f>
        <v/>
      </c>
      <c r="G749" s="19" t="str">
        <f>IFERROR(VLOOKUP($B749,'Tabelas auxiliares'!$A$67:$C$104,2,FALSE),"")</f>
        <v/>
      </c>
      <c r="H749" s="19" t="str">
        <f>IFERROR(VLOOKUP($B749,'Tabelas auxiliares'!$A$67:$C$104,3,FALSE),"")</f>
        <v/>
      </c>
      <c r="Y749" s="19" t="str">
        <f t="shared" si="11"/>
        <v/>
      </c>
      <c r="Z749" s="19" t="str">
        <f>IF(T749="","",IF(AND(T749&lt;&gt;'Tabelas auxiliares'!$B$241,T749&lt;&gt;'Tabelas auxiliares'!$B$242),"FOLHA DE PESSOAL",IF(Y749='Tabelas auxiliares'!$A$242,"CUSTEIO",IF(Y749='Tabelas auxiliares'!$A$241,"INVESTIMENTO","ERRO - VERIFICAR"))))</f>
        <v/>
      </c>
      <c r="AA749" s="127"/>
      <c r="AB749" s="127"/>
      <c r="AC749" s="37"/>
      <c r="AD749" s="37"/>
      <c r="AE749" s="37"/>
      <c r="AF749" s="37"/>
      <c r="AG749" s="37"/>
    </row>
    <row r="750" spans="6:33" x14ac:dyDescent="0.35">
      <c r="F750" s="19" t="str">
        <f>IFERROR(VLOOKUP(D750,'Tabelas auxiliares'!$A$3:$B$63,2,FALSE),"")</f>
        <v/>
      </c>
      <c r="G750" s="19" t="str">
        <f>IFERROR(VLOOKUP($B750,'Tabelas auxiliares'!$A$67:$C$104,2,FALSE),"")</f>
        <v/>
      </c>
      <c r="H750" s="19" t="str">
        <f>IFERROR(VLOOKUP($B750,'Tabelas auxiliares'!$A$67:$C$104,3,FALSE),"")</f>
        <v/>
      </c>
      <c r="Y750" s="19" t="str">
        <f t="shared" si="11"/>
        <v/>
      </c>
      <c r="Z750" s="19" t="str">
        <f>IF(T750="","",IF(AND(T750&lt;&gt;'Tabelas auxiliares'!$B$241,T750&lt;&gt;'Tabelas auxiliares'!$B$242),"FOLHA DE PESSOAL",IF(Y750='Tabelas auxiliares'!$A$242,"CUSTEIO",IF(Y750='Tabelas auxiliares'!$A$241,"INVESTIMENTO","ERRO - VERIFICAR"))))</f>
        <v/>
      </c>
      <c r="AA750" s="127"/>
      <c r="AB750" s="127"/>
      <c r="AC750" s="37"/>
      <c r="AD750" s="37"/>
      <c r="AE750" s="37"/>
      <c r="AF750" s="37"/>
      <c r="AG750" s="37"/>
    </row>
    <row r="751" spans="6:33" x14ac:dyDescent="0.35">
      <c r="F751" s="19" t="str">
        <f>IFERROR(VLOOKUP(D751,'Tabelas auxiliares'!$A$3:$B$63,2,FALSE),"")</f>
        <v/>
      </c>
      <c r="G751" s="19" t="str">
        <f>IFERROR(VLOOKUP($B751,'Tabelas auxiliares'!$A$67:$C$104,2,FALSE),"")</f>
        <v/>
      </c>
      <c r="H751" s="19" t="str">
        <f>IFERROR(VLOOKUP($B751,'Tabelas auxiliares'!$A$67:$C$104,3,FALSE),"")</f>
        <v/>
      </c>
      <c r="Y751" s="19" t="str">
        <f t="shared" si="11"/>
        <v/>
      </c>
      <c r="Z751" s="19" t="str">
        <f>IF(T751="","",IF(AND(T751&lt;&gt;'Tabelas auxiliares'!$B$241,T751&lt;&gt;'Tabelas auxiliares'!$B$242),"FOLHA DE PESSOAL",IF(Y751='Tabelas auxiliares'!$A$242,"CUSTEIO",IF(Y751='Tabelas auxiliares'!$A$241,"INVESTIMENTO","ERRO - VERIFICAR"))))</f>
        <v/>
      </c>
      <c r="AA751" s="127"/>
      <c r="AB751" s="127"/>
      <c r="AC751" s="37"/>
      <c r="AD751" s="37"/>
      <c r="AE751" s="37"/>
      <c r="AF751" s="37"/>
      <c r="AG751" s="37"/>
    </row>
    <row r="752" spans="6:33" x14ac:dyDescent="0.35">
      <c r="F752" s="19" t="str">
        <f>IFERROR(VLOOKUP(D752,'Tabelas auxiliares'!$A$3:$B$63,2,FALSE),"")</f>
        <v/>
      </c>
      <c r="G752" s="19" t="str">
        <f>IFERROR(VLOOKUP($B752,'Tabelas auxiliares'!$A$67:$C$104,2,FALSE),"")</f>
        <v/>
      </c>
      <c r="H752" s="19" t="str">
        <f>IFERROR(VLOOKUP($B752,'Tabelas auxiliares'!$A$67:$C$104,3,FALSE),"")</f>
        <v/>
      </c>
      <c r="Y752" s="19" t="str">
        <f t="shared" si="11"/>
        <v/>
      </c>
      <c r="Z752" s="19" t="str">
        <f>IF(T752="","",IF(AND(T752&lt;&gt;'Tabelas auxiliares'!$B$241,T752&lt;&gt;'Tabelas auxiliares'!$B$242),"FOLHA DE PESSOAL",IF(Y752='Tabelas auxiliares'!$A$242,"CUSTEIO",IF(Y752='Tabelas auxiliares'!$A$241,"INVESTIMENTO","ERRO - VERIFICAR"))))</f>
        <v/>
      </c>
      <c r="AA752" s="127"/>
      <c r="AB752" s="127"/>
      <c r="AC752" s="37"/>
      <c r="AD752" s="37"/>
      <c r="AE752" s="37"/>
      <c r="AF752" s="37"/>
      <c r="AG752" s="37"/>
    </row>
    <row r="753" spans="6:33" x14ac:dyDescent="0.35">
      <c r="F753" s="19" t="str">
        <f>IFERROR(VLOOKUP(D753,'Tabelas auxiliares'!$A$3:$B$63,2,FALSE),"")</f>
        <v/>
      </c>
      <c r="G753" s="19" t="str">
        <f>IFERROR(VLOOKUP($B753,'Tabelas auxiliares'!$A$67:$C$104,2,FALSE),"")</f>
        <v/>
      </c>
      <c r="H753" s="19" t="str">
        <f>IFERROR(VLOOKUP($B753,'Tabelas auxiliares'!$A$67:$C$104,3,FALSE),"")</f>
        <v/>
      </c>
      <c r="Y753" s="19" t="str">
        <f t="shared" si="11"/>
        <v/>
      </c>
      <c r="Z753" s="19" t="str">
        <f>IF(T753="","",IF(AND(T753&lt;&gt;'Tabelas auxiliares'!$B$241,T753&lt;&gt;'Tabelas auxiliares'!$B$242),"FOLHA DE PESSOAL",IF(Y753='Tabelas auxiliares'!$A$242,"CUSTEIO",IF(Y753='Tabelas auxiliares'!$A$241,"INVESTIMENTO","ERRO - VERIFICAR"))))</f>
        <v/>
      </c>
      <c r="AA753" s="127"/>
      <c r="AB753" s="127"/>
      <c r="AC753" s="37"/>
      <c r="AD753" s="37"/>
      <c r="AE753" s="37"/>
      <c r="AF753" s="37"/>
      <c r="AG753" s="37"/>
    </row>
    <row r="754" spans="6:33" x14ac:dyDescent="0.35">
      <c r="F754" s="19" t="str">
        <f>IFERROR(VLOOKUP(D754,'Tabelas auxiliares'!$A$3:$B$63,2,FALSE),"")</f>
        <v/>
      </c>
      <c r="G754" s="19" t="str">
        <f>IFERROR(VLOOKUP($B754,'Tabelas auxiliares'!$A$67:$C$104,2,FALSE),"")</f>
        <v/>
      </c>
      <c r="H754" s="19" t="str">
        <f>IFERROR(VLOOKUP($B754,'Tabelas auxiliares'!$A$67:$C$104,3,FALSE),"")</f>
        <v/>
      </c>
      <c r="Y754" s="19" t="str">
        <f t="shared" si="11"/>
        <v/>
      </c>
      <c r="Z754" s="19" t="str">
        <f>IF(T754="","",IF(AND(T754&lt;&gt;'Tabelas auxiliares'!$B$241,T754&lt;&gt;'Tabelas auxiliares'!$B$242),"FOLHA DE PESSOAL",IF(Y754='Tabelas auxiliares'!$A$242,"CUSTEIO",IF(Y754='Tabelas auxiliares'!$A$241,"INVESTIMENTO","ERRO - VERIFICAR"))))</f>
        <v/>
      </c>
      <c r="AA754" s="127"/>
      <c r="AB754" s="127"/>
      <c r="AC754" s="37"/>
      <c r="AD754" s="37"/>
      <c r="AE754" s="37"/>
      <c r="AF754" s="37"/>
      <c r="AG754" s="37"/>
    </row>
    <row r="755" spans="6:33" x14ac:dyDescent="0.35">
      <c r="F755" s="19" t="str">
        <f>IFERROR(VLOOKUP(D755,'Tabelas auxiliares'!$A$3:$B$63,2,FALSE),"")</f>
        <v/>
      </c>
      <c r="G755" s="19" t="str">
        <f>IFERROR(VLOOKUP($B755,'Tabelas auxiliares'!$A$67:$C$104,2,FALSE),"")</f>
        <v/>
      </c>
      <c r="H755" s="19" t="str">
        <f>IFERROR(VLOOKUP($B755,'Tabelas auxiliares'!$A$67:$C$104,3,FALSE),"")</f>
        <v/>
      </c>
      <c r="Y755" s="19" t="str">
        <f t="shared" si="11"/>
        <v/>
      </c>
      <c r="Z755" s="19" t="str">
        <f>IF(T755="","",IF(AND(T755&lt;&gt;'Tabelas auxiliares'!$B$241,T755&lt;&gt;'Tabelas auxiliares'!$B$242),"FOLHA DE PESSOAL",IF(Y755='Tabelas auxiliares'!$A$242,"CUSTEIO",IF(Y755='Tabelas auxiliares'!$A$241,"INVESTIMENTO","ERRO - VERIFICAR"))))</f>
        <v/>
      </c>
      <c r="AA755" s="127"/>
      <c r="AB755" s="127"/>
      <c r="AC755" s="37"/>
      <c r="AD755" s="37"/>
      <c r="AE755" s="37"/>
      <c r="AF755" s="37"/>
      <c r="AG755" s="37"/>
    </row>
    <row r="756" spans="6:33" x14ac:dyDescent="0.35">
      <c r="F756" s="19" t="str">
        <f>IFERROR(VLOOKUP(D756,'Tabelas auxiliares'!$A$3:$B$63,2,FALSE),"")</f>
        <v/>
      </c>
      <c r="G756" s="19" t="str">
        <f>IFERROR(VLOOKUP($B756,'Tabelas auxiliares'!$A$67:$C$104,2,FALSE),"")</f>
        <v/>
      </c>
      <c r="H756" s="19" t="str">
        <f>IFERROR(VLOOKUP($B756,'Tabelas auxiliares'!$A$67:$C$104,3,FALSE),"")</f>
        <v/>
      </c>
      <c r="Y756" s="19" t="str">
        <f t="shared" si="11"/>
        <v/>
      </c>
      <c r="Z756" s="19" t="str">
        <f>IF(T756="","",IF(AND(T756&lt;&gt;'Tabelas auxiliares'!$B$241,T756&lt;&gt;'Tabelas auxiliares'!$B$242),"FOLHA DE PESSOAL",IF(Y756='Tabelas auxiliares'!$A$242,"CUSTEIO",IF(Y756='Tabelas auxiliares'!$A$241,"INVESTIMENTO","ERRO - VERIFICAR"))))</f>
        <v/>
      </c>
      <c r="AA756" s="127"/>
      <c r="AB756" s="127"/>
      <c r="AC756" s="37"/>
      <c r="AD756" s="37"/>
      <c r="AE756" s="37"/>
      <c r="AF756" s="37"/>
      <c r="AG756" s="37"/>
    </row>
    <row r="757" spans="6:33" x14ac:dyDescent="0.35">
      <c r="F757" s="19" t="str">
        <f>IFERROR(VLOOKUP(D757,'Tabelas auxiliares'!$A$3:$B$63,2,FALSE),"")</f>
        <v/>
      </c>
      <c r="G757" s="19" t="str">
        <f>IFERROR(VLOOKUP($B757,'Tabelas auxiliares'!$A$67:$C$104,2,FALSE),"")</f>
        <v/>
      </c>
      <c r="H757" s="19" t="str">
        <f>IFERROR(VLOOKUP($B757,'Tabelas auxiliares'!$A$67:$C$104,3,FALSE),"")</f>
        <v/>
      </c>
      <c r="Y757" s="19" t="str">
        <f t="shared" si="11"/>
        <v/>
      </c>
      <c r="Z757" s="19" t="str">
        <f>IF(T757="","",IF(AND(T757&lt;&gt;'Tabelas auxiliares'!$B$241,T757&lt;&gt;'Tabelas auxiliares'!$B$242),"FOLHA DE PESSOAL",IF(Y757='Tabelas auxiliares'!$A$242,"CUSTEIO",IF(Y757='Tabelas auxiliares'!$A$241,"INVESTIMENTO","ERRO - VERIFICAR"))))</f>
        <v/>
      </c>
      <c r="AA757" s="127"/>
      <c r="AB757" s="127"/>
      <c r="AC757" s="37"/>
      <c r="AD757" s="37"/>
      <c r="AE757" s="37"/>
      <c r="AF757" s="37"/>
      <c r="AG757" s="37"/>
    </row>
    <row r="758" spans="6:33" x14ac:dyDescent="0.35">
      <c r="F758" s="19" t="str">
        <f>IFERROR(VLOOKUP(D758,'Tabelas auxiliares'!$A$3:$B$63,2,FALSE),"")</f>
        <v/>
      </c>
      <c r="G758" s="19" t="str">
        <f>IFERROR(VLOOKUP($B758,'Tabelas auxiliares'!$A$67:$C$104,2,FALSE),"")</f>
        <v/>
      </c>
      <c r="H758" s="19" t="str">
        <f>IFERROR(VLOOKUP($B758,'Tabelas auxiliares'!$A$67:$C$104,3,FALSE),"")</f>
        <v/>
      </c>
      <c r="Y758" s="19" t="str">
        <f t="shared" si="11"/>
        <v/>
      </c>
      <c r="Z758" s="19" t="str">
        <f>IF(T758="","",IF(AND(T758&lt;&gt;'Tabelas auxiliares'!$B$241,T758&lt;&gt;'Tabelas auxiliares'!$B$242),"FOLHA DE PESSOAL",IF(Y758='Tabelas auxiliares'!$A$242,"CUSTEIO",IF(Y758='Tabelas auxiliares'!$A$241,"INVESTIMENTO","ERRO - VERIFICAR"))))</f>
        <v/>
      </c>
      <c r="AA758" s="127"/>
      <c r="AB758" s="127"/>
      <c r="AC758" s="37"/>
      <c r="AD758" s="37"/>
      <c r="AE758" s="37"/>
      <c r="AF758" s="37"/>
      <c r="AG758" s="37"/>
    </row>
    <row r="759" spans="6:33" x14ac:dyDescent="0.35">
      <c r="F759" s="19" t="str">
        <f>IFERROR(VLOOKUP(D759,'Tabelas auxiliares'!$A$3:$B$63,2,FALSE),"")</f>
        <v/>
      </c>
      <c r="G759" s="19" t="str">
        <f>IFERROR(VLOOKUP($B759,'Tabelas auxiliares'!$A$67:$C$104,2,FALSE),"")</f>
        <v/>
      </c>
      <c r="H759" s="19" t="str">
        <f>IFERROR(VLOOKUP($B759,'Tabelas auxiliares'!$A$67:$C$104,3,FALSE),"")</f>
        <v/>
      </c>
      <c r="Y759" s="19" t="str">
        <f t="shared" si="11"/>
        <v/>
      </c>
      <c r="Z759" s="19" t="str">
        <f>IF(T759="","",IF(AND(T759&lt;&gt;'Tabelas auxiliares'!$B$241,T759&lt;&gt;'Tabelas auxiliares'!$B$242),"FOLHA DE PESSOAL",IF(Y759='Tabelas auxiliares'!$A$242,"CUSTEIO",IF(Y759='Tabelas auxiliares'!$A$241,"INVESTIMENTO","ERRO - VERIFICAR"))))</f>
        <v/>
      </c>
      <c r="AA759" s="127"/>
      <c r="AB759" s="127"/>
      <c r="AC759" s="37"/>
      <c r="AD759" s="37"/>
      <c r="AE759" s="37"/>
      <c r="AF759" s="37"/>
      <c r="AG759" s="37"/>
    </row>
    <row r="760" spans="6:33" x14ac:dyDescent="0.35">
      <c r="F760" s="19" t="str">
        <f>IFERROR(VLOOKUP(D760,'Tabelas auxiliares'!$A$3:$B$63,2,FALSE),"")</f>
        <v/>
      </c>
      <c r="G760" s="19" t="str">
        <f>IFERROR(VLOOKUP($B760,'Tabelas auxiliares'!$A$67:$C$104,2,FALSE),"")</f>
        <v/>
      </c>
      <c r="H760" s="19" t="str">
        <f>IFERROR(VLOOKUP($B760,'Tabelas auxiliares'!$A$67:$C$104,3,FALSE),"")</f>
        <v/>
      </c>
      <c r="Y760" s="19" t="str">
        <f t="shared" si="11"/>
        <v/>
      </c>
      <c r="Z760" s="19" t="str">
        <f>IF(T760="","",IF(AND(T760&lt;&gt;'Tabelas auxiliares'!$B$241,T760&lt;&gt;'Tabelas auxiliares'!$B$242),"FOLHA DE PESSOAL",IF(Y760='Tabelas auxiliares'!$A$242,"CUSTEIO",IF(Y760='Tabelas auxiliares'!$A$241,"INVESTIMENTO","ERRO - VERIFICAR"))))</f>
        <v/>
      </c>
      <c r="AA760" s="127"/>
      <c r="AB760" s="127"/>
      <c r="AC760" s="37"/>
      <c r="AD760" s="37"/>
      <c r="AE760" s="37"/>
      <c r="AF760" s="37"/>
      <c r="AG760" s="37"/>
    </row>
    <row r="761" spans="6:33" x14ac:dyDescent="0.35">
      <c r="F761" s="19" t="str">
        <f>IFERROR(VLOOKUP(D761,'Tabelas auxiliares'!$A$3:$B$63,2,FALSE),"")</f>
        <v/>
      </c>
      <c r="G761" s="19" t="str">
        <f>IFERROR(VLOOKUP($B761,'Tabelas auxiliares'!$A$67:$C$104,2,FALSE),"")</f>
        <v/>
      </c>
      <c r="H761" s="19" t="str">
        <f>IFERROR(VLOOKUP($B761,'Tabelas auxiliares'!$A$67:$C$104,3,FALSE),"")</f>
        <v/>
      </c>
      <c r="Y761" s="19" t="str">
        <f t="shared" si="11"/>
        <v/>
      </c>
      <c r="Z761" s="19" t="str">
        <f>IF(T761="","",IF(AND(T761&lt;&gt;'Tabelas auxiliares'!$B$241,T761&lt;&gt;'Tabelas auxiliares'!$B$242),"FOLHA DE PESSOAL",IF(Y761='Tabelas auxiliares'!$A$242,"CUSTEIO",IF(Y761='Tabelas auxiliares'!$A$241,"INVESTIMENTO","ERRO - VERIFICAR"))))</f>
        <v/>
      </c>
      <c r="AA761" s="127"/>
      <c r="AB761" s="127"/>
      <c r="AC761" s="37"/>
      <c r="AD761" s="37"/>
      <c r="AE761" s="37"/>
      <c r="AF761" s="37"/>
      <c r="AG761" s="37"/>
    </row>
    <row r="762" spans="6:33" x14ac:dyDescent="0.35">
      <c r="F762" s="19" t="str">
        <f>IFERROR(VLOOKUP(D762,'Tabelas auxiliares'!$A$3:$B$63,2,FALSE),"")</f>
        <v/>
      </c>
      <c r="G762" s="19" t="str">
        <f>IFERROR(VLOOKUP($B762,'Tabelas auxiliares'!$A$67:$C$104,2,FALSE),"")</f>
        <v/>
      </c>
      <c r="H762" s="19" t="str">
        <f>IFERROR(VLOOKUP($B762,'Tabelas auxiliares'!$A$67:$C$104,3,FALSE),"")</f>
        <v/>
      </c>
      <c r="Y762" s="19" t="str">
        <f t="shared" si="11"/>
        <v/>
      </c>
      <c r="Z762" s="19" t="str">
        <f>IF(T762="","",IF(AND(T762&lt;&gt;'Tabelas auxiliares'!$B$241,T762&lt;&gt;'Tabelas auxiliares'!$B$242),"FOLHA DE PESSOAL",IF(Y762='Tabelas auxiliares'!$A$242,"CUSTEIO",IF(Y762='Tabelas auxiliares'!$A$241,"INVESTIMENTO","ERRO - VERIFICAR"))))</f>
        <v/>
      </c>
      <c r="AA762" s="127"/>
      <c r="AB762" s="127"/>
      <c r="AC762" s="37"/>
      <c r="AD762" s="37"/>
      <c r="AE762" s="37"/>
      <c r="AF762" s="37"/>
      <c r="AG762" s="37"/>
    </row>
    <row r="763" spans="6:33" x14ac:dyDescent="0.35">
      <c r="F763" s="19" t="str">
        <f>IFERROR(VLOOKUP(D763,'Tabelas auxiliares'!$A$3:$B$63,2,FALSE),"")</f>
        <v/>
      </c>
      <c r="G763" s="19" t="str">
        <f>IFERROR(VLOOKUP($B763,'Tabelas auxiliares'!$A$67:$C$104,2,FALSE),"")</f>
        <v/>
      </c>
      <c r="H763" s="19" t="str">
        <f>IFERROR(VLOOKUP($B763,'Tabelas auxiliares'!$A$67:$C$104,3,FALSE),"")</f>
        <v/>
      </c>
      <c r="Y763" s="19" t="str">
        <f t="shared" si="11"/>
        <v/>
      </c>
      <c r="Z763" s="19" t="str">
        <f>IF(T763="","",IF(AND(T763&lt;&gt;'Tabelas auxiliares'!$B$241,T763&lt;&gt;'Tabelas auxiliares'!$B$242),"FOLHA DE PESSOAL",IF(Y763='Tabelas auxiliares'!$A$242,"CUSTEIO",IF(Y763='Tabelas auxiliares'!$A$241,"INVESTIMENTO","ERRO - VERIFICAR"))))</f>
        <v/>
      </c>
      <c r="AA763" s="127"/>
      <c r="AB763" s="127"/>
      <c r="AC763" s="37"/>
      <c r="AD763" s="37"/>
      <c r="AE763" s="37"/>
      <c r="AF763" s="37"/>
      <c r="AG763" s="37"/>
    </row>
    <row r="764" spans="6:33" x14ac:dyDescent="0.35">
      <c r="F764" s="19" t="str">
        <f>IFERROR(VLOOKUP(D764,'Tabelas auxiliares'!$A$3:$B$63,2,FALSE),"")</f>
        <v/>
      </c>
      <c r="G764" s="19" t="str">
        <f>IFERROR(VLOOKUP($B764,'Tabelas auxiliares'!$A$67:$C$104,2,FALSE),"")</f>
        <v/>
      </c>
      <c r="H764" s="19" t="str">
        <f>IFERROR(VLOOKUP($B764,'Tabelas auxiliares'!$A$67:$C$104,3,FALSE),"")</f>
        <v/>
      </c>
      <c r="Y764" s="19" t="str">
        <f t="shared" si="11"/>
        <v/>
      </c>
      <c r="Z764" s="19" t="str">
        <f>IF(T764="","",IF(AND(T764&lt;&gt;'Tabelas auxiliares'!$B$241,T764&lt;&gt;'Tabelas auxiliares'!$B$242),"FOLHA DE PESSOAL",IF(Y764='Tabelas auxiliares'!$A$242,"CUSTEIO",IF(Y764='Tabelas auxiliares'!$A$241,"INVESTIMENTO","ERRO - VERIFICAR"))))</f>
        <v/>
      </c>
      <c r="AA764" s="127"/>
      <c r="AB764" s="127"/>
      <c r="AC764" s="37"/>
      <c r="AD764" s="37"/>
      <c r="AE764" s="37"/>
      <c r="AF764" s="37"/>
      <c r="AG764" s="37"/>
    </row>
    <row r="765" spans="6:33" x14ac:dyDescent="0.35">
      <c r="F765" s="19" t="str">
        <f>IFERROR(VLOOKUP(D765,'Tabelas auxiliares'!$A$3:$B$63,2,FALSE),"")</f>
        <v/>
      </c>
      <c r="G765" s="19" t="str">
        <f>IFERROR(VLOOKUP($B765,'Tabelas auxiliares'!$A$67:$C$104,2,FALSE),"")</f>
        <v/>
      </c>
      <c r="H765" s="19" t="str">
        <f>IFERROR(VLOOKUP($B765,'Tabelas auxiliares'!$A$67:$C$104,3,FALSE),"")</f>
        <v/>
      </c>
      <c r="Y765" s="19" t="str">
        <f t="shared" si="11"/>
        <v/>
      </c>
      <c r="Z765" s="19" t="str">
        <f>IF(T765="","",IF(AND(T765&lt;&gt;'Tabelas auxiliares'!$B$241,T765&lt;&gt;'Tabelas auxiliares'!$B$242),"FOLHA DE PESSOAL",IF(Y765='Tabelas auxiliares'!$A$242,"CUSTEIO",IF(Y765='Tabelas auxiliares'!$A$241,"INVESTIMENTO","ERRO - VERIFICAR"))))</f>
        <v/>
      </c>
      <c r="AA765" s="127"/>
      <c r="AB765" s="127"/>
      <c r="AC765" s="37"/>
      <c r="AD765" s="37"/>
      <c r="AE765" s="37"/>
      <c r="AF765" s="37"/>
      <c r="AG765" s="37"/>
    </row>
    <row r="766" spans="6:33" x14ac:dyDescent="0.35">
      <c r="F766" s="19" t="str">
        <f>IFERROR(VLOOKUP(D766,'Tabelas auxiliares'!$A$3:$B$63,2,FALSE),"")</f>
        <v/>
      </c>
      <c r="G766" s="19" t="str">
        <f>IFERROR(VLOOKUP($B766,'Tabelas auxiliares'!$A$67:$C$104,2,FALSE),"")</f>
        <v/>
      </c>
      <c r="H766" s="19" t="str">
        <f>IFERROR(VLOOKUP($B766,'Tabelas auxiliares'!$A$67:$C$104,3,FALSE),"")</f>
        <v/>
      </c>
      <c r="Y766" s="19" t="str">
        <f t="shared" si="11"/>
        <v/>
      </c>
      <c r="Z766" s="19" t="str">
        <f>IF(T766="","",IF(AND(T766&lt;&gt;'Tabelas auxiliares'!$B$241,T766&lt;&gt;'Tabelas auxiliares'!$B$242),"FOLHA DE PESSOAL",IF(Y766='Tabelas auxiliares'!$A$242,"CUSTEIO",IF(Y766='Tabelas auxiliares'!$A$241,"INVESTIMENTO","ERRO - VERIFICAR"))))</f>
        <v/>
      </c>
      <c r="AA766" s="127"/>
      <c r="AB766" s="127"/>
      <c r="AC766" s="37"/>
      <c r="AD766" s="37"/>
      <c r="AE766" s="37"/>
      <c r="AF766" s="37"/>
      <c r="AG766" s="37"/>
    </row>
    <row r="767" spans="6:33" x14ac:dyDescent="0.35">
      <c r="F767" s="19" t="str">
        <f>IFERROR(VLOOKUP(D767,'Tabelas auxiliares'!$A$3:$B$63,2,FALSE),"")</f>
        <v/>
      </c>
      <c r="G767" s="19" t="str">
        <f>IFERROR(VLOOKUP($B767,'Tabelas auxiliares'!$A$67:$C$104,2,FALSE),"")</f>
        <v/>
      </c>
      <c r="H767" s="19" t="str">
        <f>IFERROR(VLOOKUP($B767,'Tabelas auxiliares'!$A$67:$C$104,3,FALSE),"")</f>
        <v/>
      </c>
      <c r="Y767" s="19" t="str">
        <f t="shared" si="11"/>
        <v/>
      </c>
      <c r="Z767" s="19" t="str">
        <f>IF(T767="","",IF(AND(T767&lt;&gt;'Tabelas auxiliares'!$B$241,T767&lt;&gt;'Tabelas auxiliares'!$B$242),"FOLHA DE PESSOAL",IF(Y767='Tabelas auxiliares'!$A$242,"CUSTEIO",IF(Y767='Tabelas auxiliares'!$A$241,"INVESTIMENTO","ERRO - VERIFICAR"))))</f>
        <v/>
      </c>
      <c r="AA767" s="127"/>
      <c r="AB767" s="127"/>
      <c r="AC767" s="37"/>
      <c r="AD767" s="37"/>
      <c r="AE767" s="37"/>
      <c r="AF767" s="37"/>
      <c r="AG767" s="37"/>
    </row>
    <row r="768" spans="6:33" x14ac:dyDescent="0.35">
      <c r="F768" s="19" t="str">
        <f>IFERROR(VLOOKUP(D768,'Tabelas auxiliares'!$A$3:$B$63,2,FALSE),"")</f>
        <v/>
      </c>
      <c r="G768" s="19" t="str">
        <f>IFERROR(VLOOKUP($B768,'Tabelas auxiliares'!$A$67:$C$104,2,FALSE),"")</f>
        <v/>
      </c>
      <c r="H768" s="19" t="str">
        <f>IFERROR(VLOOKUP($B768,'Tabelas auxiliares'!$A$67:$C$104,3,FALSE),"")</f>
        <v/>
      </c>
      <c r="Y768" s="19" t="str">
        <f t="shared" si="11"/>
        <v/>
      </c>
      <c r="Z768" s="19" t="str">
        <f>IF(T768="","",IF(AND(T768&lt;&gt;'Tabelas auxiliares'!$B$241,T768&lt;&gt;'Tabelas auxiliares'!$B$242),"FOLHA DE PESSOAL",IF(Y768='Tabelas auxiliares'!$A$242,"CUSTEIO",IF(Y768='Tabelas auxiliares'!$A$241,"INVESTIMENTO","ERRO - VERIFICAR"))))</f>
        <v/>
      </c>
      <c r="AA768" s="127"/>
      <c r="AB768" s="127"/>
      <c r="AC768" s="37"/>
      <c r="AD768" s="37"/>
      <c r="AE768" s="37"/>
      <c r="AF768" s="37"/>
      <c r="AG768" s="37"/>
    </row>
    <row r="769" spans="6:33" x14ac:dyDescent="0.35">
      <c r="F769" s="19" t="str">
        <f>IFERROR(VLOOKUP(D769,'Tabelas auxiliares'!$A$3:$B$63,2,FALSE),"")</f>
        <v/>
      </c>
      <c r="G769" s="19" t="str">
        <f>IFERROR(VLOOKUP($B769,'Tabelas auxiliares'!$A$67:$C$104,2,FALSE),"")</f>
        <v/>
      </c>
      <c r="H769" s="19" t="str">
        <f>IFERROR(VLOOKUP($B769,'Tabelas auxiliares'!$A$67:$C$104,3,FALSE),"")</f>
        <v/>
      </c>
      <c r="Y769" s="19" t="str">
        <f t="shared" si="11"/>
        <v/>
      </c>
      <c r="Z769" s="19" t="str">
        <f>IF(T769="","",IF(AND(T769&lt;&gt;'Tabelas auxiliares'!$B$241,T769&lt;&gt;'Tabelas auxiliares'!$B$242),"FOLHA DE PESSOAL",IF(Y769='Tabelas auxiliares'!$A$242,"CUSTEIO",IF(Y769='Tabelas auxiliares'!$A$241,"INVESTIMENTO","ERRO - VERIFICAR"))))</f>
        <v/>
      </c>
      <c r="AA769" s="127"/>
      <c r="AB769" s="127"/>
      <c r="AC769" s="37"/>
      <c r="AD769" s="37"/>
      <c r="AE769" s="37"/>
      <c r="AF769" s="37"/>
      <c r="AG769" s="37"/>
    </row>
    <row r="770" spans="6:33" x14ac:dyDescent="0.35">
      <c r="F770" s="19" t="str">
        <f>IFERROR(VLOOKUP(D770,'Tabelas auxiliares'!$A$3:$B$63,2,FALSE),"")</f>
        <v/>
      </c>
      <c r="G770" s="19" t="str">
        <f>IFERROR(VLOOKUP($B770,'Tabelas auxiliares'!$A$67:$C$104,2,FALSE),"")</f>
        <v/>
      </c>
      <c r="H770" s="19" t="str">
        <f>IFERROR(VLOOKUP($B770,'Tabelas auxiliares'!$A$67:$C$104,3,FALSE),"")</f>
        <v/>
      </c>
      <c r="Y770" s="19" t="str">
        <f t="shared" si="11"/>
        <v/>
      </c>
      <c r="Z770" s="19" t="str">
        <f>IF(T770="","",IF(AND(T770&lt;&gt;'Tabelas auxiliares'!$B$241,T770&lt;&gt;'Tabelas auxiliares'!$B$242),"FOLHA DE PESSOAL",IF(Y770='Tabelas auxiliares'!$A$242,"CUSTEIO",IF(Y770='Tabelas auxiliares'!$A$241,"INVESTIMENTO","ERRO - VERIFICAR"))))</f>
        <v/>
      </c>
      <c r="AA770" s="127"/>
      <c r="AB770" s="127"/>
      <c r="AC770" s="37"/>
      <c r="AD770" s="37"/>
      <c r="AE770" s="37"/>
      <c r="AF770" s="37"/>
      <c r="AG770" s="37"/>
    </row>
    <row r="771" spans="6:33" x14ac:dyDescent="0.35">
      <c r="F771" s="19" t="str">
        <f>IFERROR(VLOOKUP(D771,'Tabelas auxiliares'!$A$3:$B$63,2,FALSE),"")</f>
        <v/>
      </c>
      <c r="G771" s="19" t="str">
        <f>IFERROR(VLOOKUP($B771,'Tabelas auxiliares'!$A$67:$C$104,2,FALSE),"")</f>
        <v/>
      </c>
      <c r="H771" s="19" t="str">
        <f>IFERROR(VLOOKUP($B771,'Tabelas auxiliares'!$A$67:$C$104,3,FALSE),"")</f>
        <v/>
      </c>
      <c r="Y771" s="19" t="str">
        <f t="shared" si="11"/>
        <v/>
      </c>
      <c r="Z771" s="19" t="str">
        <f>IF(T771="","",IF(AND(T771&lt;&gt;'Tabelas auxiliares'!$B$241,T771&lt;&gt;'Tabelas auxiliares'!$B$242),"FOLHA DE PESSOAL",IF(Y771='Tabelas auxiliares'!$A$242,"CUSTEIO",IF(Y771='Tabelas auxiliares'!$A$241,"INVESTIMENTO","ERRO - VERIFICAR"))))</f>
        <v/>
      </c>
      <c r="AA771" s="127"/>
      <c r="AB771" s="127"/>
      <c r="AC771" s="37"/>
      <c r="AD771" s="37"/>
      <c r="AE771" s="37"/>
      <c r="AF771" s="37"/>
      <c r="AG771" s="37"/>
    </row>
    <row r="772" spans="6:33" x14ac:dyDescent="0.35">
      <c r="F772" s="19" t="str">
        <f>IFERROR(VLOOKUP(D772,'Tabelas auxiliares'!$A$3:$B$63,2,FALSE),"")</f>
        <v/>
      </c>
      <c r="G772" s="19" t="str">
        <f>IFERROR(VLOOKUP($B772,'Tabelas auxiliares'!$A$67:$C$104,2,FALSE),"")</f>
        <v/>
      </c>
      <c r="H772" s="19" t="str">
        <f>IFERROR(VLOOKUP($B772,'Tabelas auxiliares'!$A$67:$C$104,3,FALSE),"")</f>
        <v/>
      </c>
      <c r="Y772" s="19" t="str">
        <f t="shared" ref="Y772:Y835" si="12">LEFT(V772,1)</f>
        <v/>
      </c>
      <c r="Z772" s="19" t="str">
        <f>IF(T772="","",IF(AND(T772&lt;&gt;'Tabelas auxiliares'!$B$241,T772&lt;&gt;'Tabelas auxiliares'!$B$242),"FOLHA DE PESSOAL",IF(Y772='Tabelas auxiliares'!$A$242,"CUSTEIO",IF(Y772='Tabelas auxiliares'!$A$241,"INVESTIMENTO","ERRO - VERIFICAR"))))</f>
        <v/>
      </c>
      <c r="AA772" s="127"/>
      <c r="AB772" s="127"/>
      <c r="AC772" s="37"/>
      <c r="AD772" s="37"/>
      <c r="AE772" s="37"/>
      <c r="AF772" s="37"/>
      <c r="AG772" s="37"/>
    </row>
    <row r="773" spans="6:33" x14ac:dyDescent="0.35">
      <c r="F773" s="19" t="str">
        <f>IFERROR(VLOOKUP(D773,'Tabelas auxiliares'!$A$3:$B$63,2,FALSE),"")</f>
        <v/>
      </c>
      <c r="G773" s="19" t="str">
        <f>IFERROR(VLOOKUP($B773,'Tabelas auxiliares'!$A$67:$C$104,2,FALSE),"")</f>
        <v/>
      </c>
      <c r="H773" s="19" t="str">
        <f>IFERROR(VLOOKUP($B773,'Tabelas auxiliares'!$A$67:$C$104,3,FALSE),"")</f>
        <v/>
      </c>
      <c r="Y773" s="19" t="str">
        <f t="shared" si="12"/>
        <v/>
      </c>
      <c r="Z773" s="19" t="str">
        <f>IF(T773="","",IF(AND(T773&lt;&gt;'Tabelas auxiliares'!$B$241,T773&lt;&gt;'Tabelas auxiliares'!$B$242),"FOLHA DE PESSOAL",IF(Y773='Tabelas auxiliares'!$A$242,"CUSTEIO",IF(Y773='Tabelas auxiliares'!$A$241,"INVESTIMENTO","ERRO - VERIFICAR"))))</f>
        <v/>
      </c>
      <c r="AA773" s="127"/>
      <c r="AB773" s="127"/>
      <c r="AC773" s="37"/>
      <c r="AD773" s="37"/>
      <c r="AE773" s="37"/>
      <c r="AF773" s="37"/>
      <c r="AG773" s="37"/>
    </row>
    <row r="774" spans="6:33" x14ac:dyDescent="0.35">
      <c r="F774" s="19" t="str">
        <f>IFERROR(VLOOKUP(D774,'Tabelas auxiliares'!$A$3:$B$63,2,FALSE),"")</f>
        <v/>
      </c>
      <c r="G774" s="19" t="str">
        <f>IFERROR(VLOOKUP($B774,'Tabelas auxiliares'!$A$67:$C$104,2,FALSE),"")</f>
        <v/>
      </c>
      <c r="H774" s="19" t="str">
        <f>IFERROR(VLOOKUP($B774,'Tabelas auxiliares'!$A$67:$C$104,3,FALSE),"")</f>
        <v/>
      </c>
      <c r="Y774" s="19" t="str">
        <f t="shared" si="12"/>
        <v/>
      </c>
      <c r="Z774" s="19" t="str">
        <f>IF(T774="","",IF(AND(T774&lt;&gt;'Tabelas auxiliares'!$B$241,T774&lt;&gt;'Tabelas auxiliares'!$B$242),"FOLHA DE PESSOAL",IF(Y774='Tabelas auxiliares'!$A$242,"CUSTEIO",IF(Y774='Tabelas auxiliares'!$A$241,"INVESTIMENTO","ERRO - VERIFICAR"))))</f>
        <v/>
      </c>
      <c r="AA774" s="127"/>
      <c r="AB774" s="127"/>
      <c r="AC774" s="37"/>
      <c r="AD774" s="37"/>
      <c r="AE774" s="37"/>
      <c r="AF774" s="37"/>
      <c r="AG774" s="37"/>
    </row>
    <row r="775" spans="6:33" x14ac:dyDescent="0.35">
      <c r="F775" s="19" t="str">
        <f>IFERROR(VLOOKUP(D775,'Tabelas auxiliares'!$A$3:$B$63,2,FALSE),"")</f>
        <v/>
      </c>
      <c r="G775" s="19" t="str">
        <f>IFERROR(VLOOKUP($B775,'Tabelas auxiliares'!$A$67:$C$104,2,FALSE),"")</f>
        <v/>
      </c>
      <c r="H775" s="19" t="str">
        <f>IFERROR(VLOOKUP($B775,'Tabelas auxiliares'!$A$67:$C$104,3,FALSE),"")</f>
        <v/>
      </c>
      <c r="Y775" s="19" t="str">
        <f t="shared" si="12"/>
        <v/>
      </c>
      <c r="Z775" s="19" t="str">
        <f>IF(T775="","",IF(AND(T775&lt;&gt;'Tabelas auxiliares'!$B$241,T775&lt;&gt;'Tabelas auxiliares'!$B$242),"FOLHA DE PESSOAL",IF(Y775='Tabelas auxiliares'!$A$242,"CUSTEIO",IF(Y775='Tabelas auxiliares'!$A$241,"INVESTIMENTO","ERRO - VERIFICAR"))))</f>
        <v/>
      </c>
      <c r="AA775" s="127"/>
      <c r="AB775" s="127"/>
      <c r="AC775" s="37"/>
      <c r="AD775" s="37"/>
      <c r="AE775" s="37"/>
      <c r="AF775" s="37"/>
      <c r="AG775" s="37"/>
    </row>
    <row r="776" spans="6:33" x14ac:dyDescent="0.35">
      <c r="F776" s="19" t="str">
        <f>IFERROR(VLOOKUP(D776,'Tabelas auxiliares'!$A$3:$B$63,2,FALSE),"")</f>
        <v/>
      </c>
      <c r="G776" s="19" t="str">
        <f>IFERROR(VLOOKUP($B776,'Tabelas auxiliares'!$A$67:$C$104,2,FALSE),"")</f>
        <v/>
      </c>
      <c r="H776" s="19" t="str">
        <f>IFERROR(VLOOKUP($B776,'Tabelas auxiliares'!$A$67:$C$104,3,FALSE),"")</f>
        <v/>
      </c>
      <c r="Y776" s="19" t="str">
        <f t="shared" si="12"/>
        <v/>
      </c>
      <c r="Z776" s="19" t="str">
        <f>IF(T776="","",IF(AND(T776&lt;&gt;'Tabelas auxiliares'!$B$241,T776&lt;&gt;'Tabelas auxiliares'!$B$242),"FOLHA DE PESSOAL",IF(Y776='Tabelas auxiliares'!$A$242,"CUSTEIO",IF(Y776='Tabelas auxiliares'!$A$241,"INVESTIMENTO","ERRO - VERIFICAR"))))</f>
        <v/>
      </c>
      <c r="AA776" s="127"/>
      <c r="AB776" s="127"/>
      <c r="AC776" s="37"/>
      <c r="AD776" s="37"/>
      <c r="AE776" s="37"/>
      <c r="AF776" s="37"/>
      <c r="AG776" s="37"/>
    </row>
    <row r="777" spans="6:33" x14ac:dyDescent="0.35">
      <c r="F777" s="19" t="str">
        <f>IFERROR(VLOOKUP(D777,'Tabelas auxiliares'!$A$3:$B$63,2,FALSE),"")</f>
        <v/>
      </c>
      <c r="G777" s="19" t="str">
        <f>IFERROR(VLOOKUP($B777,'Tabelas auxiliares'!$A$67:$C$104,2,FALSE),"")</f>
        <v/>
      </c>
      <c r="H777" s="19" t="str">
        <f>IFERROR(VLOOKUP($B777,'Tabelas auxiliares'!$A$67:$C$104,3,FALSE),"")</f>
        <v/>
      </c>
      <c r="Y777" s="19" t="str">
        <f t="shared" si="12"/>
        <v/>
      </c>
      <c r="Z777" s="19" t="str">
        <f>IF(T777="","",IF(AND(T777&lt;&gt;'Tabelas auxiliares'!$B$241,T777&lt;&gt;'Tabelas auxiliares'!$B$242),"FOLHA DE PESSOAL",IF(Y777='Tabelas auxiliares'!$A$242,"CUSTEIO",IF(Y777='Tabelas auxiliares'!$A$241,"INVESTIMENTO","ERRO - VERIFICAR"))))</f>
        <v/>
      </c>
      <c r="AA777" s="127"/>
      <c r="AB777" s="127"/>
      <c r="AC777" s="37"/>
      <c r="AD777" s="37"/>
      <c r="AE777" s="37"/>
      <c r="AF777" s="37"/>
      <c r="AG777" s="37"/>
    </row>
    <row r="778" spans="6:33" x14ac:dyDescent="0.35">
      <c r="F778" s="19" t="str">
        <f>IFERROR(VLOOKUP(D778,'Tabelas auxiliares'!$A$3:$B$63,2,FALSE),"")</f>
        <v/>
      </c>
      <c r="G778" s="19" t="str">
        <f>IFERROR(VLOOKUP($B778,'Tabelas auxiliares'!$A$67:$C$104,2,FALSE),"")</f>
        <v/>
      </c>
      <c r="H778" s="19" t="str">
        <f>IFERROR(VLOOKUP($B778,'Tabelas auxiliares'!$A$67:$C$104,3,FALSE),"")</f>
        <v/>
      </c>
      <c r="Y778" s="19" t="str">
        <f t="shared" si="12"/>
        <v/>
      </c>
      <c r="Z778" s="19" t="str">
        <f>IF(T778="","",IF(AND(T778&lt;&gt;'Tabelas auxiliares'!$B$241,T778&lt;&gt;'Tabelas auxiliares'!$B$242),"FOLHA DE PESSOAL",IF(Y778='Tabelas auxiliares'!$A$242,"CUSTEIO",IF(Y778='Tabelas auxiliares'!$A$241,"INVESTIMENTO","ERRO - VERIFICAR"))))</f>
        <v/>
      </c>
      <c r="AA778" s="127"/>
      <c r="AB778" s="127"/>
      <c r="AC778" s="37"/>
      <c r="AD778" s="37"/>
      <c r="AE778" s="37"/>
      <c r="AF778" s="37"/>
      <c r="AG778" s="37"/>
    </row>
    <row r="779" spans="6:33" x14ac:dyDescent="0.35">
      <c r="F779" s="19" t="str">
        <f>IFERROR(VLOOKUP(D779,'Tabelas auxiliares'!$A$3:$B$63,2,FALSE),"")</f>
        <v/>
      </c>
      <c r="G779" s="19" t="str">
        <f>IFERROR(VLOOKUP($B779,'Tabelas auxiliares'!$A$67:$C$104,2,FALSE),"")</f>
        <v/>
      </c>
      <c r="H779" s="19" t="str">
        <f>IFERROR(VLOOKUP($B779,'Tabelas auxiliares'!$A$67:$C$104,3,FALSE),"")</f>
        <v/>
      </c>
      <c r="Y779" s="19" t="str">
        <f t="shared" si="12"/>
        <v/>
      </c>
      <c r="Z779" s="19" t="str">
        <f>IF(T779="","",IF(AND(T779&lt;&gt;'Tabelas auxiliares'!$B$241,T779&lt;&gt;'Tabelas auxiliares'!$B$242),"FOLHA DE PESSOAL",IF(Y779='Tabelas auxiliares'!$A$242,"CUSTEIO",IF(Y779='Tabelas auxiliares'!$A$241,"INVESTIMENTO","ERRO - VERIFICAR"))))</f>
        <v/>
      </c>
      <c r="AA779" s="127"/>
      <c r="AB779" s="127"/>
      <c r="AC779" s="37"/>
      <c r="AD779" s="37"/>
      <c r="AE779" s="37"/>
      <c r="AF779" s="37"/>
      <c r="AG779" s="37"/>
    </row>
    <row r="780" spans="6:33" x14ac:dyDescent="0.35">
      <c r="F780" s="19" t="str">
        <f>IFERROR(VLOOKUP(D780,'Tabelas auxiliares'!$A$3:$B$63,2,FALSE),"")</f>
        <v/>
      </c>
      <c r="G780" s="19" t="str">
        <f>IFERROR(VLOOKUP($B780,'Tabelas auxiliares'!$A$67:$C$104,2,FALSE),"")</f>
        <v/>
      </c>
      <c r="H780" s="19" t="str">
        <f>IFERROR(VLOOKUP($B780,'Tabelas auxiliares'!$A$67:$C$104,3,FALSE),"")</f>
        <v/>
      </c>
      <c r="Y780" s="19" t="str">
        <f t="shared" si="12"/>
        <v/>
      </c>
      <c r="Z780" s="19" t="str">
        <f>IF(T780="","",IF(AND(T780&lt;&gt;'Tabelas auxiliares'!$B$241,T780&lt;&gt;'Tabelas auxiliares'!$B$242),"FOLHA DE PESSOAL",IF(Y780='Tabelas auxiliares'!$A$242,"CUSTEIO",IF(Y780='Tabelas auxiliares'!$A$241,"INVESTIMENTO","ERRO - VERIFICAR"))))</f>
        <v/>
      </c>
      <c r="AA780" s="127"/>
      <c r="AB780" s="127"/>
      <c r="AC780" s="37"/>
      <c r="AD780" s="37"/>
      <c r="AE780" s="37"/>
      <c r="AF780" s="37"/>
      <c r="AG780" s="37"/>
    </row>
    <row r="781" spans="6:33" x14ac:dyDescent="0.35">
      <c r="F781" s="19" t="str">
        <f>IFERROR(VLOOKUP(D781,'Tabelas auxiliares'!$A$3:$B$63,2,FALSE),"")</f>
        <v/>
      </c>
      <c r="G781" s="19" t="str">
        <f>IFERROR(VLOOKUP($B781,'Tabelas auxiliares'!$A$67:$C$104,2,FALSE),"")</f>
        <v/>
      </c>
      <c r="H781" s="19" t="str">
        <f>IFERROR(VLOOKUP($B781,'Tabelas auxiliares'!$A$67:$C$104,3,FALSE),"")</f>
        <v/>
      </c>
      <c r="Y781" s="19" t="str">
        <f t="shared" si="12"/>
        <v/>
      </c>
      <c r="Z781" s="19" t="str">
        <f>IF(T781="","",IF(AND(T781&lt;&gt;'Tabelas auxiliares'!$B$241,T781&lt;&gt;'Tabelas auxiliares'!$B$242),"FOLHA DE PESSOAL",IF(Y781='Tabelas auxiliares'!$A$242,"CUSTEIO",IF(Y781='Tabelas auxiliares'!$A$241,"INVESTIMENTO","ERRO - VERIFICAR"))))</f>
        <v/>
      </c>
      <c r="AA781" s="127"/>
      <c r="AB781" s="127"/>
      <c r="AC781" s="37"/>
      <c r="AD781" s="37"/>
      <c r="AE781" s="37"/>
      <c r="AF781" s="37"/>
      <c r="AG781" s="37"/>
    </row>
    <row r="782" spans="6:33" x14ac:dyDescent="0.35">
      <c r="F782" s="19" t="str">
        <f>IFERROR(VLOOKUP(D782,'Tabelas auxiliares'!$A$3:$B$63,2,FALSE),"")</f>
        <v/>
      </c>
      <c r="G782" s="19" t="str">
        <f>IFERROR(VLOOKUP($B782,'Tabelas auxiliares'!$A$67:$C$104,2,FALSE),"")</f>
        <v/>
      </c>
      <c r="H782" s="19" t="str">
        <f>IFERROR(VLOOKUP($B782,'Tabelas auxiliares'!$A$67:$C$104,3,FALSE),"")</f>
        <v/>
      </c>
      <c r="Y782" s="19" t="str">
        <f t="shared" si="12"/>
        <v/>
      </c>
      <c r="Z782" s="19" t="str">
        <f>IF(T782="","",IF(AND(T782&lt;&gt;'Tabelas auxiliares'!$B$241,T782&lt;&gt;'Tabelas auxiliares'!$B$242),"FOLHA DE PESSOAL",IF(Y782='Tabelas auxiliares'!$A$242,"CUSTEIO",IF(Y782='Tabelas auxiliares'!$A$241,"INVESTIMENTO","ERRO - VERIFICAR"))))</f>
        <v/>
      </c>
      <c r="AA782" s="127"/>
      <c r="AB782" s="127"/>
      <c r="AC782" s="37"/>
      <c r="AD782" s="37"/>
      <c r="AE782" s="37"/>
      <c r="AF782" s="37"/>
      <c r="AG782" s="37"/>
    </row>
    <row r="783" spans="6:33" x14ac:dyDescent="0.35">
      <c r="F783" s="19" t="str">
        <f>IFERROR(VLOOKUP(D783,'Tabelas auxiliares'!$A$3:$B$63,2,FALSE),"")</f>
        <v/>
      </c>
      <c r="G783" s="19" t="str">
        <f>IFERROR(VLOOKUP($B783,'Tabelas auxiliares'!$A$67:$C$104,2,FALSE),"")</f>
        <v/>
      </c>
      <c r="H783" s="19" t="str">
        <f>IFERROR(VLOOKUP($B783,'Tabelas auxiliares'!$A$67:$C$104,3,FALSE),"")</f>
        <v/>
      </c>
      <c r="Y783" s="19" t="str">
        <f t="shared" si="12"/>
        <v/>
      </c>
      <c r="Z783" s="19" t="str">
        <f>IF(T783="","",IF(AND(T783&lt;&gt;'Tabelas auxiliares'!$B$241,T783&lt;&gt;'Tabelas auxiliares'!$B$242),"FOLHA DE PESSOAL",IF(Y783='Tabelas auxiliares'!$A$242,"CUSTEIO",IF(Y783='Tabelas auxiliares'!$A$241,"INVESTIMENTO","ERRO - VERIFICAR"))))</f>
        <v/>
      </c>
      <c r="AA783" s="127"/>
      <c r="AB783" s="127"/>
      <c r="AC783" s="37"/>
      <c r="AD783" s="37"/>
      <c r="AE783" s="37"/>
      <c r="AF783" s="37"/>
      <c r="AG783" s="37"/>
    </row>
    <row r="784" spans="6:33" x14ac:dyDescent="0.35">
      <c r="F784" s="19" t="str">
        <f>IFERROR(VLOOKUP(D784,'Tabelas auxiliares'!$A$3:$B$63,2,FALSE),"")</f>
        <v/>
      </c>
      <c r="G784" s="19" t="str">
        <f>IFERROR(VLOOKUP($B784,'Tabelas auxiliares'!$A$67:$C$104,2,FALSE),"")</f>
        <v/>
      </c>
      <c r="H784" s="19" t="str">
        <f>IFERROR(VLOOKUP($B784,'Tabelas auxiliares'!$A$67:$C$104,3,FALSE),"")</f>
        <v/>
      </c>
      <c r="Y784" s="19" t="str">
        <f t="shared" si="12"/>
        <v/>
      </c>
      <c r="Z784" s="19" t="str">
        <f>IF(T784="","",IF(AND(T784&lt;&gt;'Tabelas auxiliares'!$B$241,T784&lt;&gt;'Tabelas auxiliares'!$B$242),"FOLHA DE PESSOAL",IF(Y784='Tabelas auxiliares'!$A$242,"CUSTEIO",IF(Y784='Tabelas auxiliares'!$A$241,"INVESTIMENTO","ERRO - VERIFICAR"))))</f>
        <v/>
      </c>
      <c r="AA784" s="127"/>
      <c r="AB784" s="127"/>
      <c r="AC784" s="37"/>
      <c r="AD784" s="37"/>
      <c r="AE784" s="37"/>
      <c r="AF784" s="37"/>
      <c r="AG784" s="37"/>
    </row>
    <row r="785" spans="6:33" x14ac:dyDescent="0.35">
      <c r="F785" s="19" t="str">
        <f>IFERROR(VLOOKUP(D785,'Tabelas auxiliares'!$A$3:$B$63,2,FALSE),"")</f>
        <v/>
      </c>
      <c r="G785" s="19" t="str">
        <f>IFERROR(VLOOKUP($B785,'Tabelas auxiliares'!$A$67:$C$104,2,FALSE),"")</f>
        <v/>
      </c>
      <c r="H785" s="19" t="str">
        <f>IFERROR(VLOOKUP($B785,'Tabelas auxiliares'!$A$67:$C$104,3,FALSE),"")</f>
        <v/>
      </c>
      <c r="Y785" s="19" t="str">
        <f t="shared" si="12"/>
        <v/>
      </c>
      <c r="Z785" s="19" t="str">
        <f>IF(T785="","",IF(AND(T785&lt;&gt;'Tabelas auxiliares'!$B$241,T785&lt;&gt;'Tabelas auxiliares'!$B$242),"FOLHA DE PESSOAL",IF(Y785='Tabelas auxiliares'!$A$242,"CUSTEIO",IF(Y785='Tabelas auxiliares'!$A$241,"INVESTIMENTO","ERRO - VERIFICAR"))))</f>
        <v/>
      </c>
      <c r="AA785" s="127"/>
      <c r="AB785" s="127"/>
      <c r="AC785" s="37"/>
      <c r="AD785" s="37"/>
      <c r="AE785" s="37"/>
      <c r="AF785" s="37"/>
      <c r="AG785" s="37"/>
    </row>
    <row r="786" spans="6:33" x14ac:dyDescent="0.35">
      <c r="F786" s="19" t="str">
        <f>IFERROR(VLOOKUP(D786,'Tabelas auxiliares'!$A$3:$B$63,2,FALSE),"")</f>
        <v/>
      </c>
      <c r="G786" s="19" t="str">
        <f>IFERROR(VLOOKUP($B786,'Tabelas auxiliares'!$A$67:$C$104,2,FALSE),"")</f>
        <v/>
      </c>
      <c r="H786" s="19" t="str">
        <f>IFERROR(VLOOKUP($B786,'Tabelas auxiliares'!$A$67:$C$104,3,FALSE),"")</f>
        <v/>
      </c>
      <c r="Y786" s="19" t="str">
        <f t="shared" si="12"/>
        <v/>
      </c>
      <c r="Z786" s="19" t="str">
        <f>IF(T786="","",IF(AND(T786&lt;&gt;'Tabelas auxiliares'!$B$241,T786&lt;&gt;'Tabelas auxiliares'!$B$242),"FOLHA DE PESSOAL",IF(Y786='Tabelas auxiliares'!$A$242,"CUSTEIO",IF(Y786='Tabelas auxiliares'!$A$241,"INVESTIMENTO","ERRO - VERIFICAR"))))</f>
        <v/>
      </c>
      <c r="AA786" s="127"/>
      <c r="AB786" s="127"/>
      <c r="AC786" s="37"/>
      <c r="AD786" s="37"/>
      <c r="AE786" s="37"/>
      <c r="AF786" s="37"/>
      <c r="AG786" s="37"/>
    </row>
    <row r="787" spans="6:33" x14ac:dyDescent="0.35">
      <c r="F787" s="19" t="str">
        <f>IFERROR(VLOOKUP(D787,'Tabelas auxiliares'!$A$3:$B$63,2,FALSE),"")</f>
        <v/>
      </c>
      <c r="G787" s="19" t="str">
        <f>IFERROR(VLOOKUP($B787,'Tabelas auxiliares'!$A$67:$C$104,2,FALSE),"")</f>
        <v/>
      </c>
      <c r="H787" s="19" t="str">
        <f>IFERROR(VLOOKUP($B787,'Tabelas auxiliares'!$A$67:$C$104,3,FALSE),"")</f>
        <v/>
      </c>
      <c r="Y787" s="19" t="str">
        <f t="shared" si="12"/>
        <v/>
      </c>
      <c r="Z787" s="19" t="str">
        <f>IF(T787="","",IF(AND(T787&lt;&gt;'Tabelas auxiliares'!$B$241,T787&lt;&gt;'Tabelas auxiliares'!$B$242),"FOLHA DE PESSOAL",IF(Y787='Tabelas auxiliares'!$A$242,"CUSTEIO",IF(Y787='Tabelas auxiliares'!$A$241,"INVESTIMENTO","ERRO - VERIFICAR"))))</f>
        <v/>
      </c>
      <c r="AA787" s="127"/>
      <c r="AB787" s="127"/>
      <c r="AC787" s="37"/>
      <c r="AD787" s="37"/>
      <c r="AE787" s="37"/>
      <c r="AF787" s="37"/>
      <c r="AG787" s="37"/>
    </row>
    <row r="788" spans="6:33" x14ac:dyDescent="0.35">
      <c r="F788" s="19" t="str">
        <f>IFERROR(VLOOKUP(D788,'Tabelas auxiliares'!$A$3:$B$63,2,FALSE),"")</f>
        <v/>
      </c>
      <c r="G788" s="19" t="str">
        <f>IFERROR(VLOOKUP($B788,'Tabelas auxiliares'!$A$67:$C$104,2,FALSE),"")</f>
        <v/>
      </c>
      <c r="H788" s="19" t="str">
        <f>IFERROR(VLOOKUP($B788,'Tabelas auxiliares'!$A$67:$C$104,3,FALSE),"")</f>
        <v/>
      </c>
      <c r="Y788" s="19" t="str">
        <f t="shared" si="12"/>
        <v/>
      </c>
      <c r="Z788" s="19" t="str">
        <f>IF(T788="","",IF(AND(T788&lt;&gt;'Tabelas auxiliares'!$B$241,T788&lt;&gt;'Tabelas auxiliares'!$B$242),"FOLHA DE PESSOAL",IF(Y788='Tabelas auxiliares'!$A$242,"CUSTEIO",IF(Y788='Tabelas auxiliares'!$A$241,"INVESTIMENTO","ERRO - VERIFICAR"))))</f>
        <v/>
      </c>
      <c r="AA788" s="127"/>
      <c r="AB788" s="127"/>
      <c r="AC788" s="37"/>
      <c r="AD788" s="37"/>
      <c r="AE788" s="37"/>
      <c r="AF788" s="37"/>
      <c r="AG788" s="37"/>
    </row>
    <row r="789" spans="6:33" x14ac:dyDescent="0.35">
      <c r="F789" s="19" t="str">
        <f>IFERROR(VLOOKUP(D789,'Tabelas auxiliares'!$A$3:$B$63,2,FALSE),"")</f>
        <v/>
      </c>
      <c r="G789" s="19" t="str">
        <f>IFERROR(VLOOKUP($B789,'Tabelas auxiliares'!$A$67:$C$104,2,FALSE),"")</f>
        <v/>
      </c>
      <c r="H789" s="19" t="str">
        <f>IFERROR(VLOOKUP($B789,'Tabelas auxiliares'!$A$67:$C$104,3,FALSE),"")</f>
        <v/>
      </c>
      <c r="Y789" s="19" t="str">
        <f t="shared" si="12"/>
        <v/>
      </c>
      <c r="Z789" s="19" t="str">
        <f>IF(T789="","",IF(AND(T789&lt;&gt;'Tabelas auxiliares'!$B$241,T789&lt;&gt;'Tabelas auxiliares'!$B$242),"FOLHA DE PESSOAL",IF(Y789='Tabelas auxiliares'!$A$242,"CUSTEIO",IF(Y789='Tabelas auxiliares'!$A$241,"INVESTIMENTO","ERRO - VERIFICAR"))))</f>
        <v/>
      </c>
      <c r="AA789" s="127"/>
      <c r="AB789" s="127"/>
      <c r="AC789" s="37"/>
      <c r="AD789" s="37"/>
      <c r="AE789" s="37"/>
      <c r="AF789" s="37"/>
      <c r="AG789" s="37"/>
    </row>
    <row r="790" spans="6:33" x14ac:dyDescent="0.35">
      <c r="F790" s="19" t="str">
        <f>IFERROR(VLOOKUP(D790,'Tabelas auxiliares'!$A$3:$B$63,2,FALSE),"")</f>
        <v/>
      </c>
      <c r="G790" s="19" t="str">
        <f>IFERROR(VLOOKUP($B790,'Tabelas auxiliares'!$A$67:$C$104,2,FALSE),"")</f>
        <v/>
      </c>
      <c r="H790" s="19" t="str">
        <f>IFERROR(VLOOKUP($B790,'Tabelas auxiliares'!$A$67:$C$104,3,FALSE),"")</f>
        <v/>
      </c>
      <c r="Y790" s="19" t="str">
        <f t="shared" si="12"/>
        <v/>
      </c>
      <c r="Z790" s="19" t="str">
        <f>IF(T790="","",IF(AND(T790&lt;&gt;'Tabelas auxiliares'!$B$241,T790&lt;&gt;'Tabelas auxiliares'!$B$242),"FOLHA DE PESSOAL",IF(Y790='Tabelas auxiliares'!$A$242,"CUSTEIO",IF(Y790='Tabelas auxiliares'!$A$241,"INVESTIMENTO","ERRO - VERIFICAR"))))</f>
        <v/>
      </c>
      <c r="AA790" s="127"/>
      <c r="AB790" s="127"/>
      <c r="AC790" s="37"/>
      <c r="AD790" s="37"/>
      <c r="AE790" s="37"/>
      <c r="AF790" s="37"/>
      <c r="AG790" s="37"/>
    </row>
    <row r="791" spans="6:33" x14ac:dyDescent="0.35">
      <c r="F791" s="19" t="str">
        <f>IFERROR(VLOOKUP(D791,'Tabelas auxiliares'!$A$3:$B$63,2,FALSE),"")</f>
        <v/>
      </c>
      <c r="G791" s="19" t="str">
        <f>IFERROR(VLOOKUP($B791,'Tabelas auxiliares'!$A$67:$C$104,2,FALSE),"")</f>
        <v/>
      </c>
      <c r="H791" s="19" t="str">
        <f>IFERROR(VLOOKUP($B791,'Tabelas auxiliares'!$A$67:$C$104,3,FALSE),"")</f>
        <v/>
      </c>
      <c r="Y791" s="19" t="str">
        <f t="shared" si="12"/>
        <v/>
      </c>
      <c r="Z791" s="19" t="str">
        <f>IF(T791="","",IF(AND(T791&lt;&gt;'Tabelas auxiliares'!$B$241,T791&lt;&gt;'Tabelas auxiliares'!$B$242),"FOLHA DE PESSOAL",IF(Y791='Tabelas auxiliares'!$A$242,"CUSTEIO",IF(Y791='Tabelas auxiliares'!$A$241,"INVESTIMENTO","ERRO - VERIFICAR"))))</f>
        <v/>
      </c>
      <c r="AA791" s="127"/>
      <c r="AB791" s="127"/>
      <c r="AC791" s="37"/>
      <c r="AD791" s="37"/>
      <c r="AE791" s="37"/>
      <c r="AF791" s="37"/>
      <c r="AG791" s="37"/>
    </row>
    <row r="792" spans="6:33" x14ac:dyDescent="0.35">
      <c r="F792" s="19" t="str">
        <f>IFERROR(VLOOKUP(D792,'Tabelas auxiliares'!$A$3:$B$63,2,FALSE),"")</f>
        <v/>
      </c>
      <c r="G792" s="19" t="str">
        <f>IFERROR(VLOOKUP($B792,'Tabelas auxiliares'!$A$67:$C$104,2,FALSE),"")</f>
        <v/>
      </c>
      <c r="H792" s="19" t="str">
        <f>IFERROR(VLOOKUP($B792,'Tabelas auxiliares'!$A$67:$C$104,3,FALSE),"")</f>
        <v/>
      </c>
      <c r="Y792" s="19" t="str">
        <f t="shared" si="12"/>
        <v/>
      </c>
      <c r="Z792" s="19" t="str">
        <f>IF(T792="","",IF(AND(T792&lt;&gt;'Tabelas auxiliares'!$B$241,T792&lt;&gt;'Tabelas auxiliares'!$B$242),"FOLHA DE PESSOAL",IF(Y792='Tabelas auxiliares'!$A$242,"CUSTEIO",IF(Y792='Tabelas auxiliares'!$A$241,"INVESTIMENTO","ERRO - VERIFICAR"))))</f>
        <v/>
      </c>
      <c r="AA792" s="127"/>
      <c r="AB792" s="127"/>
      <c r="AC792" s="37"/>
      <c r="AD792" s="37"/>
      <c r="AE792" s="37"/>
      <c r="AF792" s="37"/>
      <c r="AG792" s="37"/>
    </row>
    <row r="793" spans="6:33" x14ac:dyDescent="0.35">
      <c r="F793" s="19" t="str">
        <f>IFERROR(VLOOKUP(D793,'Tabelas auxiliares'!$A$3:$B$63,2,FALSE),"")</f>
        <v/>
      </c>
      <c r="G793" s="19" t="str">
        <f>IFERROR(VLOOKUP($B793,'Tabelas auxiliares'!$A$67:$C$104,2,FALSE),"")</f>
        <v/>
      </c>
      <c r="H793" s="19" t="str">
        <f>IFERROR(VLOOKUP($B793,'Tabelas auxiliares'!$A$67:$C$104,3,FALSE),"")</f>
        <v/>
      </c>
      <c r="Y793" s="19" t="str">
        <f t="shared" si="12"/>
        <v/>
      </c>
      <c r="Z793" s="19" t="str">
        <f>IF(T793="","",IF(AND(T793&lt;&gt;'Tabelas auxiliares'!$B$241,T793&lt;&gt;'Tabelas auxiliares'!$B$242),"FOLHA DE PESSOAL",IF(Y793='Tabelas auxiliares'!$A$242,"CUSTEIO",IF(Y793='Tabelas auxiliares'!$A$241,"INVESTIMENTO","ERRO - VERIFICAR"))))</f>
        <v/>
      </c>
      <c r="AA793" s="127"/>
      <c r="AB793" s="127"/>
      <c r="AC793" s="37"/>
      <c r="AD793" s="37"/>
      <c r="AE793" s="37"/>
      <c r="AF793" s="37"/>
      <c r="AG793" s="37"/>
    </row>
    <row r="794" spans="6:33" x14ac:dyDescent="0.35">
      <c r="F794" s="19" t="str">
        <f>IFERROR(VLOOKUP(D794,'Tabelas auxiliares'!$A$3:$B$63,2,FALSE),"")</f>
        <v/>
      </c>
      <c r="G794" s="19" t="str">
        <f>IFERROR(VLOOKUP($B794,'Tabelas auxiliares'!$A$67:$C$104,2,FALSE),"")</f>
        <v/>
      </c>
      <c r="H794" s="19" t="str">
        <f>IFERROR(VLOOKUP($B794,'Tabelas auxiliares'!$A$67:$C$104,3,FALSE),"")</f>
        <v/>
      </c>
      <c r="Y794" s="19" t="str">
        <f t="shared" si="12"/>
        <v/>
      </c>
      <c r="Z794" s="19" t="str">
        <f>IF(T794="","",IF(AND(T794&lt;&gt;'Tabelas auxiliares'!$B$241,T794&lt;&gt;'Tabelas auxiliares'!$B$242),"FOLHA DE PESSOAL",IF(Y794='Tabelas auxiliares'!$A$242,"CUSTEIO",IF(Y794='Tabelas auxiliares'!$A$241,"INVESTIMENTO","ERRO - VERIFICAR"))))</f>
        <v/>
      </c>
      <c r="AA794" s="127"/>
      <c r="AB794" s="127"/>
      <c r="AC794" s="37"/>
      <c r="AD794" s="37"/>
      <c r="AE794" s="37"/>
      <c r="AF794" s="37"/>
      <c r="AG794" s="37"/>
    </row>
    <row r="795" spans="6:33" x14ac:dyDescent="0.35">
      <c r="F795" s="19" t="str">
        <f>IFERROR(VLOOKUP(D795,'Tabelas auxiliares'!$A$3:$B$63,2,FALSE),"")</f>
        <v/>
      </c>
      <c r="G795" s="19" t="str">
        <f>IFERROR(VLOOKUP($B795,'Tabelas auxiliares'!$A$67:$C$104,2,FALSE),"")</f>
        <v/>
      </c>
      <c r="H795" s="19" t="str">
        <f>IFERROR(VLOOKUP($B795,'Tabelas auxiliares'!$A$67:$C$104,3,FALSE),"")</f>
        <v/>
      </c>
      <c r="Y795" s="19" t="str">
        <f t="shared" si="12"/>
        <v/>
      </c>
      <c r="Z795" s="19" t="str">
        <f>IF(T795="","",IF(AND(T795&lt;&gt;'Tabelas auxiliares'!$B$241,T795&lt;&gt;'Tabelas auxiliares'!$B$242),"FOLHA DE PESSOAL",IF(Y795='Tabelas auxiliares'!$A$242,"CUSTEIO",IF(Y795='Tabelas auxiliares'!$A$241,"INVESTIMENTO","ERRO - VERIFICAR"))))</f>
        <v/>
      </c>
      <c r="AA795" s="127"/>
      <c r="AB795" s="127"/>
      <c r="AC795" s="37"/>
      <c r="AD795" s="37"/>
      <c r="AE795" s="37"/>
      <c r="AF795" s="37"/>
      <c r="AG795" s="37"/>
    </row>
    <row r="796" spans="6:33" x14ac:dyDescent="0.35">
      <c r="F796" s="19" t="str">
        <f>IFERROR(VLOOKUP(D796,'Tabelas auxiliares'!$A$3:$B$63,2,FALSE),"")</f>
        <v/>
      </c>
      <c r="G796" s="19" t="str">
        <f>IFERROR(VLOOKUP($B796,'Tabelas auxiliares'!$A$67:$C$104,2,FALSE),"")</f>
        <v/>
      </c>
      <c r="H796" s="19" t="str">
        <f>IFERROR(VLOOKUP($B796,'Tabelas auxiliares'!$A$67:$C$104,3,FALSE),"")</f>
        <v/>
      </c>
      <c r="Y796" s="19" t="str">
        <f t="shared" si="12"/>
        <v/>
      </c>
      <c r="Z796" s="19" t="str">
        <f>IF(T796="","",IF(AND(T796&lt;&gt;'Tabelas auxiliares'!$B$241,T796&lt;&gt;'Tabelas auxiliares'!$B$242),"FOLHA DE PESSOAL",IF(Y796='Tabelas auxiliares'!$A$242,"CUSTEIO",IF(Y796='Tabelas auxiliares'!$A$241,"INVESTIMENTO","ERRO - VERIFICAR"))))</f>
        <v/>
      </c>
      <c r="AA796" s="127"/>
      <c r="AB796" s="127"/>
      <c r="AC796" s="37"/>
      <c r="AD796" s="37"/>
      <c r="AE796" s="37"/>
      <c r="AF796" s="37"/>
      <c r="AG796" s="37"/>
    </row>
    <row r="797" spans="6:33" x14ac:dyDescent="0.35">
      <c r="F797" s="19" t="str">
        <f>IFERROR(VLOOKUP(D797,'Tabelas auxiliares'!$A$3:$B$63,2,FALSE),"")</f>
        <v/>
      </c>
      <c r="G797" s="19" t="str">
        <f>IFERROR(VLOOKUP($B797,'Tabelas auxiliares'!$A$67:$C$104,2,FALSE),"")</f>
        <v/>
      </c>
      <c r="H797" s="19" t="str">
        <f>IFERROR(VLOOKUP($B797,'Tabelas auxiliares'!$A$67:$C$104,3,FALSE),"")</f>
        <v/>
      </c>
      <c r="Y797" s="19" t="str">
        <f t="shared" si="12"/>
        <v/>
      </c>
      <c r="Z797" s="19" t="str">
        <f>IF(T797="","",IF(AND(T797&lt;&gt;'Tabelas auxiliares'!$B$241,T797&lt;&gt;'Tabelas auxiliares'!$B$242),"FOLHA DE PESSOAL",IF(Y797='Tabelas auxiliares'!$A$242,"CUSTEIO",IF(Y797='Tabelas auxiliares'!$A$241,"INVESTIMENTO","ERRO - VERIFICAR"))))</f>
        <v/>
      </c>
      <c r="AA797" s="127"/>
      <c r="AB797" s="127"/>
      <c r="AC797" s="37"/>
      <c r="AD797" s="37"/>
      <c r="AE797" s="37"/>
      <c r="AF797" s="37"/>
      <c r="AG797" s="37"/>
    </row>
    <row r="798" spans="6:33" x14ac:dyDescent="0.35">
      <c r="F798" s="19" t="str">
        <f>IFERROR(VLOOKUP(D798,'Tabelas auxiliares'!$A$3:$B$63,2,FALSE),"")</f>
        <v/>
      </c>
      <c r="G798" s="19" t="str">
        <f>IFERROR(VLOOKUP($B798,'Tabelas auxiliares'!$A$67:$C$104,2,FALSE),"")</f>
        <v/>
      </c>
      <c r="H798" s="19" t="str">
        <f>IFERROR(VLOOKUP($B798,'Tabelas auxiliares'!$A$67:$C$104,3,FALSE),"")</f>
        <v/>
      </c>
      <c r="Y798" s="19" t="str">
        <f t="shared" si="12"/>
        <v/>
      </c>
      <c r="Z798" s="19" t="str">
        <f>IF(T798="","",IF(AND(T798&lt;&gt;'Tabelas auxiliares'!$B$241,T798&lt;&gt;'Tabelas auxiliares'!$B$242),"FOLHA DE PESSOAL",IF(Y798='Tabelas auxiliares'!$A$242,"CUSTEIO",IF(Y798='Tabelas auxiliares'!$A$241,"INVESTIMENTO","ERRO - VERIFICAR"))))</f>
        <v/>
      </c>
      <c r="AA798" s="127"/>
      <c r="AB798" s="127"/>
      <c r="AC798" s="37"/>
      <c r="AD798" s="37"/>
      <c r="AE798" s="37"/>
      <c r="AF798" s="37"/>
      <c r="AG798" s="37"/>
    </row>
    <row r="799" spans="6:33" x14ac:dyDescent="0.35">
      <c r="F799" s="19" t="str">
        <f>IFERROR(VLOOKUP(D799,'Tabelas auxiliares'!$A$3:$B$63,2,FALSE),"")</f>
        <v/>
      </c>
      <c r="G799" s="19" t="str">
        <f>IFERROR(VLOOKUP($B799,'Tabelas auxiliares'!$A$67:$C$104,2,FALSE),"")</f>
        <v/>
      </c>
      <c r="H799" s="19" t="str">
        <f>IFERROR(VLOOKUP($B799,'Tabelas auxiliares'!$A$67:$C$104,3,FALSE),"")</f>
        <v/>
      </c>
      <c r="Y799" s="19" t="str">
        <f t="shared" si="12"/>
        <v/>
      </c>
      <c r="Z799" s="19" t="str">
        <f>IF(T799="","",IF(AND(T799&lt;&gt;'Tabelas auxiliares'!$B$241,T799&lt;&gt;'Tabelas auxiliares'!$B$242),"FOLHA DE PESSOAL",IF(Y799='Tabelas auxiliares'!$A$242,"CUSTEIO",IF(Y799='Tabelas auxiliares'!$A$241,"INVESTIMENTO","ERRO - VERIFICAR"))))</f>
        <v/>
      </c>
      <c r="AA799" s="127"/>
      <c r="AB799" s="127"/>
      <c r="AC799" s="37"/>
      <c r="AD799" s="37"/>
      <c r="AE799" s="37"/>
      <c r="AF799" s="37"/>
      <c r="AG799" s="37"/>
    </row>
    <row r="800" spans="6:33" x14ac:dyDescent="0.35">
      <c r="F800" s="19" t="str">
        <f>IFERROR(VLOOKUP(D800,'Tabelas auxiliares'!$A$3:$B$63,2,FALSE),"")</f>
        <v/>
      </c>
      <c r="G800" s="19" t="str">
        <f>IFERROR(VLOOKUP($B800,'Tabelas auxiliares'!$A$67:$C$104,2,FALSE),"")</f>
        <v/>
      </c>
      <c r="H800" s="19" t="str">
        <f>IFERROR(VLOOKUP($B800,'Tabelas auxiliares'!$A$67:$C$104,3,FALSE),"")</f>
        <v/>
      </c>
      <c r="Y800" s="19" t="str">
        <f t="shared" si="12"/>
        <v/>
      </c>
      <c r="Z800" s="19" t="str">
        <f>IF(T800="","",IF(AND(T800&lt;&gt;'Tabelas auxiliares'!$B$241,T800&lt;&gt;'Tabelas auxiliares'!$B$242),"FOLHA DE PESSOAL",IF(Y800='Tabelas auxiliares'!$A$242,"CUSTEIO",IF(Y800='Tabelas auxiliares'!$A$241,"INVESTIMENTO","ERRO - VERIFICAR"))))</f>
        <v/>
      </c>
      <c r="AA800" s="127"/>
      <c r="AB800" s="127"/>
      <c r="AC800" s="37"/>
      <c r="AD800" s="37"/>
      <c r="AE800" s="37"/>
      <c r="AF800" s="37"/>
      <c r="AG800" s="37"/>
    </row>
    <row r="801" spans="6:33" x14ac:dyDescent="0.35">
      <c r="F801" s="19" t="str">
        <f>IFERROR(VLOOKUP(D801,'Tabelas auxiliares'!$A$3:$B$63,2,FALSE),"")</f>
        <v/>
      </c>
      <c r="G801" s="19" t="str">
        <f>IFERROR(VLOOKUP($B801,'Tabelas auxiliares'!$A$67:$C$104,2,FALSE),"")</f>
        <v/>
      </c>
      <c r="H801" s="19" t="str">
        <f>IFERROR(VLOOKUP($B801,'Tabelas auxiliares'!$A$67:$C$104,3,FALSE),"")</f>
        <v/>
      </c>
      <c r="Y801" s="19" t="str">
        <f t="shared" si="12"/>
        <v/>
      </c>
      <c r="Z801" s="19" t="str">
        <f>IF(T801="","",IF(AND(T801&lt;&gt;'Tabelas auxiliares'!$B$241,T801&lt;&gt;'Tabelas auxiliares'!$B$242),"FOLHA DE PESSOAL",IF(Y801='Tabelas auxiliares'!$A$242,"CUSTEIO",IF(Y801='Tabelas auxiliares'!$A$241,"INVESTIMENTO","ERRO - VERIFICAR"))))</f>
        <v/>
      </c>
      <c r="AA801" s="127"/>
      <c r="AB801" s="127"/>
      <c r="AC801" s="37"/>
      <c r="AD801" s="37"/>
      <c r="AE801" s="37"/>
      <c r="AF801" s="37"/>
      <c r="AG801" s="37"/>
    </row>
    <row r="802" spans="6:33" x14ac:dyDescent="0.35">
      <c r="F802" s="19" t="str">
        <f>IFERROR(VLOOKUP(D802,'Tabelas auxiliares'!$A$3:$B$63,2,FALSE),"")</f>
        <v/>
      </c>
      <c r="G802" s="19" t="str">
        <f>IFERROR(VLOOKUP($B802,'Tabelas auxiliares'!$A$67:$C$104,2,FALSE),"")</f>
        <v/>
      </c>
      <c r="H802" s="19" t="str">
        <f>IFERROR(VLOOKUP($B802,'Tabelas auxiliares'!$A$67:$C$104,3,FALSE),"")</f>
        <v/>
      </c>
      <c r="Y802" s="19" t="str">
        <f t="shared" si="12"/>
        <v/>
      </c>
      <c r="Z802" s="19" t="str">
        <f>IF(T802="","",IF(AND(T802&lt;&gt;'Tabelas auxiliares'!$B$241,T802&lt;&gt;'Tabelas auxiliares'!$B$242),"FOLHA DE PESSOAL",IF(Y802='Tabelas auxiliares'!$A$242,"CUSTEIO",IF(Y802='Tabelas auxiliares'!$A$241,"INVESTIMENTO","ERRO - VERIFICAR"))))</f>
        <v/>
      </c>
      <c r="AA802" s="127"/>
      <c r="AB802" s="127"/>
      <c r="AC802" s="37"/>
      <c r="AD802" s="37"/>
      <c r="AE802" s="37"/>
      <c r="AF802" s="37"/>
      <c r="AG802" s="37"/>
    </row>
    <row r="803" spans="6:33" x14ac:dyDescent="0.35">
      <c r="F803" s="19" t="str">
        <f>IFERROR(VLOOKUP(D803,'Tabelas auxiliares'!$A$3:$B$63,2,FALSE),"")</f>
        <v/>
      </c>
      <c r="G803" s="19" t="str">
        <f>IFERROR(VLOOKUP($B803,'Tabelas auxiliares'!$A$67:$C$104,2,FALSE),"")</f>
        <v/>
      </c>
      <c r="H803" s="19" t="str">
        <f>IFERROR(VLOOKUP($B803,'Tabelas auxiliares'!$A$67:$C$104,3,FALSE),"")</f>
        <v/>
      </c>
      <c r="Y803" s="19" t="str">
        <f t="shared" si="12"/>
        <v/>
      </c>
      <c r="Z803" s="19" t="str">
        <f>IF(T803="","",IF(AND(T803&lt;&gt;'Tabelas auxiliares'!$B$241,T803&lt;&gt;'Tabelas auxiliares'!$B$242),"FOLHA DE PESSOAL",IF(Y803='Tabelas auxiliares'!$A$242,"CUSTEIO",IF(Y803='Tabelas auxiliares'!$A$241,"INVESTIMENTO","ERRO - VERIFICAR"))))</f>
        <v/>
      </c>
      <c r="AA803" s="127"/>
      <c r="AB803" s="127"/>
      <c r="AC803" s="37"/>
      <c r="AD803" s="37"/>
      <c r="AE803" s="37"/>
      <c r="AF803" s="37"/>
      <c r="AG803" s="37"/>
    </row>
    <row r="804" spans="6:33" x14ac:dyDescent="0.35">
      <c r="F804" s="19" t="str">
        <f>IFERROR(VLOOKUP(D804,'Tabelas auxiliares'!$A$3:$B$63,2,FALSE),"")</f>
        <v/>
      </c>
      <c r="G804" s="19" t="str">
        <f>IFERROR(VLOOKUP($B804,'Tabelas auxiliares'!$A$67:$C$104,2,FALSE),"")</f>
        <v/>
      </c>
      <c r="H804" s="19" t="str">
        <f>IFERROR(VLOOKUP($B804,'Tabelas auxiliares'!$A$67:$C$104,3,FALSE),"")</f>
        <v/>
      </c>
      <c r="Y804" s="19" t="str">
        <f t="shared" si="12"/>
        <v/>
      </c>
      <c r="Z804" s="19" t="str">
        <f>IF(T804="","",IF(AND(T804&lt;&gt;'Tabelas auxiliares'!$B$241,T804&lt;&gt;'Tabelas auxiliares'!$B$242),"FOLHA DE PESSOAL",IF(Y804='Tabelas auxiliares'!$A$242,"CUSTEIO",IF(Y804='Tabelas auxiliares'!$A$241,"INVESTIMENTO","ERRO - VERIFICAR"))))</f>
        <v/>
      </c>
      <c r="AA804" s="127"/>
      <c r="AB804" s="127"/>
      <c r="AC804" s="37"/>
      <c r="AD804" s="37"/>
      <c r="AE804" s="37"/>
      <c r="AF804" s="37"/>
      <c r="AG804" s="37"/>
    </row>
    <row r="805" spans="6:33" x14ac:dyDescent="0.35">
      <c r="F805" s="19" t="str">
        <f>IFERROR(VLOOKUP(D805,'Tabelas auxiliares'!$A$3:$B$63,2,FALSE),"")</f>
        <v/>
      </c>
      <c r="G805" s="19" t="str">
        <f>IFERROR(VLOOKUP($B805,'Tabelas auxiliares'!$A$67:$C$104,2,FALSE),"")</f>
        <v/>
      </c>
      <c r="H805" s="19" t="str">
        <f>IFERROR(VLOOKUP($B805,'Tabelas auxiliares'!$A$67:$C$104,3,FALSE),"")</f>
        <v/>
      </c>
      <c r="Y805" s="19" t="str">
        <f t="shared" si="12"/>
        <v/>
      </c>
      <c r="Z805" s="19" t="str">
        <f>IF(T805="","",IF(AND(T805&lt;&gt;'Tabelas auxiliares'!$B$241,T805&lt;&gt;'Tabelas auxiliares'!$B$242),"FOLHA DE PESSOAL",IF(Y805='Tabelas auxiliares'!$A$242,"CUSTEIO",IF(Y805='Tabelas auxiliares'!$A$241,"INVESTIMENTO","ERRO - VERIFICAR"))))</f>
        <v/>
      </c>
      <c r="AA805" s="127"/>
      <c r="AB805" s="127"/>
      <c r="AC805" s="37"/>
      <c r="AD805" s="37"/>
      <c r="AE805" s="37"/>
      <c r="AF805" s="37"/>
      <c r="AG805" s="37"/>
    </row>
    <row r="806" spans="6:33" x14ac:dyDescent="0.35">
      <c r="F806" s="19" t="str">
        <f>IFERROR(VLOOKUP(D806,'Tabelas auxiliares'!$A$3:$B$63,2,FALSE),"")</f>
        <v/>
      </c>
      <c r="G806" s="19" t="str">
        <f>IFERROR(VLOOKUP($B806,'Tabelas auxiliares'!$A$67:$C$104,2,FALSE),"")</f>
        <v/>
      </c>
      <c r="H806" s="19" t="str">
        <f>IFERROR(VLOOKUP($B806,'Tabelas auxiliares'!$A$67:$C$104,3,FALSE),"")</f>
        <v/>
      </c>
      <c r="Y806" s="19" t="str">
        <f t="shared" si="12"/>
        <v/>
      </c>
      <c r="Z806" s="19" t="str">
        <f>IF(T806="","",IF(AND(T806&lt;&gt;'Tabelas auxiliares'!$B$241,T806&lt;&gt;'Tabelas auxiliares'!$B$242),"FOLHA DE PESSOAL",IF(Y806='Tabelas auxiliares'!$A$242,"CUSTEIO",IF(Y806='Tabelas auxiliares'!$A$241,"INVESTIMENTO","ERRO - VERIFICAR"))))</f>
        <v/>
      </c>
      <c r="AA806" s="127"/>
      <c r="AB806" s="127"/>
      <c r="AC806" s="37"/>
      <c r="AD806" s="37"/>
      <c r="AE806" s="37"/>
      <c r="AF806" s="37"/>
      <c r="AG806" s="37"/>
    </row>
    <row r="807" spans="6:33" x14ac:dyDescent="0.35">
      <c r="F807" s="19" t="str">
        <f>IFERROR(VLOOKUP(D807,'Tabelas auxiliares'!$A$3:$B$63,2,FALSE),"")</f>
        <v/>
      </c>
      <c r="G807" s="19" t="str">
        <f>IFERROR(VLOOKUP($B807,'Tabelas auxiliares'!$A$67:$C$104,2,FALSE),"")</f>
        <v/>
      </c>
      <c r="H807" s="19" t="str">
        <f>IFERROR(VLOOKUP($B807,'Tabelas auxiliares'!$A$67:$C$104,3,FALSE),"")</f>
        <v/>
      </c>
      <c r="Y807" s="19" t="str">
        <f t="shared" si="12"/>
        <v/>
      </c>
      <c r="Z807" s="19" t="str">
        <f>IF(T807="","",IF(AND(T807&lt;&gt;'Tabelas auxiliares'!$B$241,T807&lt;&gt;'Tabelas auxiliares'!$B$242),"FOLHA DE PESSOAL",IF(Y807='Tabelas auxiliares'!$A$242,"CUSTEIO",IF(Y807='Tabelas auxiliares'!$A$241,"INVESTIMENTO","ERRO - VERIFICAR"))))</f>
        <v/>
      </c>
      <c r="AA807" s="127"/>
      <c r="AB807" s="127"/>
      <c r="AC807" s="37"/>
      <c r="AD807" s="37"/>
      <c r="AE807" s="37"/>
      <c r="AF807" s="37"/>
      <c r="AG807" s="37"/>
    </row>
    <row r="808" spans="6:33" x14ac:dyDescent="0.35">
      <c r="F808" s="19" t="str">
        <f>IFERROR(VLOOKUP(D808,'Tabelas auxiliares'!$A$3:$B$63,2,FALSE),"")</f>
        <v/>
      </c>
      <c r="G808" s="19" t="str">
        <f>IFERROR(VLOOKUP($B808,'Tabelas auxiliares'!$A$67:$C$104,2,FALSE),"")</f>
        <v/>
      </c>
      <c r="H808" s="19" t="str">
        <f>IFERROR(VLOOKUP($B808,'Tabelas auxiliares'!$A$67:$C$104,3,FALSE),"")</f>
        <v/>
      </c>
      <c r="Y808" s="19" t="str">
        <f t="shared" si="12"/>
        <v/>
      </c>
      <c r="Z808" s="19" t="str">
        <f>IF(T808="","",IF(AND(T808&lt;&gt;'Tabelas auxiliares'!$B$241,T808&lt;&gt;'Tabelas auxiliares'!$B$242),"FOLHA DE PESSOAL",IF(Y808='Tabelas auxiliares'!$A$242,"CUSTEIO",IF(Y808='Tabelas auxiliares'!$A$241,"INVESTIMENTO","ERRO - VERIFICAR"))))</f>
        <v/>
      </c>
      <c r="AA808" s="127"/>
      <c r="AB808" s="127"/>
      <c r="AC808" s="37"/>
      <c r="AD808" s="37"/>
      <c r="AE808" s="37"/>
      <c r="AF808" s="37"/>
      <c r="AG808" s="37"/>
    </row>
    <row r="809" spans="6:33" x14ac:dyDescent="0.35">
      <c r="F809" s="19" t="str">
        <f>IFERROR(VLOOKUP(D809,'Tabelas auxiliares'!$A$3:$B$63,2,FALSE),"")</f>
        <v/>
      </c>
      <c r="G809" s="19" t="str">
        <f>IFERROR(VLOOKUP($B809,'Tabelas auxiliares'!$A$67:$C$104,2,FALSE),"")</f>
        <v/>
      </c>
      <c r="H809" s="19" t="str">
        <f>IFERROR(VLOOKUP($B809,'Tabelas auxiliares'!$A$67:$C$104,3,FALSE),"")</f>
        <v/>
      </c>
      <c r="Y809" s="19" t="str">
        <f t="shared" si="12"/>
        <v/>
      </c>
      <c r="Z809" s="19" t="str">
        <f>IF(T809="","",IF(AND(T809&lt;&gt;'Tabelas auxiliares'!$B$241,T809&lt;&gt;'Tabelas auxiliares'!$B$242),"FOLHA DE PESSOAL",IF(Y809='Tabelas auxiliares'!$A$242,"CUSTEIO",IF(Y809='Tabelas auxiliares'!$A$241,"INVESTIMENTO","ERRO - VERIFICAR"))))</f>
        <v/>
      </c>
      <c r="AA809" s="127"/>
      <c r="AB809" s="127"/>
      <c r="AC809" s="37"/>
      <c r="AD809" s="37"/>
      <c r="AE809" s="37"/>
      <c r="AF809" s="37"/>
      <c r="AG809" s="37"/>
    </row>
    <row r="810" spans="6:33" x14ac:dyDescent="0.35">
      <c r="F810" s="19" t="str">
        <f>IFERROR(VLOOKUP(D810,'Tabelas auxiliares'!$A$3:$B$63,2,FALSE),"")</f>
        <v/>
      </c>
      <c r="G810" s="19" t="str">
        <f>IFERROR(VLOOKUP($B810,'Tabelas auxiliares'!$A$67:$C$104,2,FALSE),"")</f>
        <v/>
      </c>
      <c r="H810" s="19" t="str">
        <f>IFERROR(VLOOKUP($B810,'Tabelas auxiliares'!$A$67:$C$104,3,FALSE),"")</f>
        <v/>
      </c>
      <c r="Y810" s="19" t="str">
        <f t="shared" si="12"/>
        <v/>
      </c>
      <c r="Z810" s="19" t="str">
        <f>IF(T810="","",IF(AND(T810&lt;&gt;'Tabelas auxiliares'!$B$241,T810&lt;&gt;'Tabelas auxiliares'!$B$242),"FOLHA DE PESSOAL",IF(Y810='Tabelas auxiliares'!$A$242,"CUSTEIO",IF(Y810='Tabelas auxiliares'!$A$241,"INVESTIMENTO","ERRO - VERIFICAR"))))</f>
        <v/>
      </c>
      <c r="AA810" s="127"/>
      <c r="AB810" s="127"/>
      <c r="AC810" s="37"/>
      <c r="AD810" s="37"/>
      <c r="AE810" s="37"/>
      <c r="AF810" s="37"/>
      <c r="AG810" s="37"/>
    </row>
    <row r="811" spans="6:33" x14ac:dyDescent="0.35">
      <c r="F811" s="19" t="str">
        <f>IFERROR(VLOOKUP(D811,'Tabelas auxiliares'!$A$3:$B$63,2,FALSE),"")</f>
        <v/>
      </c>
      <c r="G811" s="19" t="str">
        <f>IFERROR(VLOOKUP($B811,'Tabelas auxiliares'!$A$67:$C$104,2,FALSE),"")</f>
        <v/>
      </c>
      <c r="H811" s="19" t="str">
        <f>IFERROR(VLOOKUP($B811,'Tabelas auxiliares'!$A$67:$C$104,3,FALSE),"")</f>
        <v/>
      </c>
      <c r="Y811" s="19" t="str">
        <f t="shared" si="12"/>
        <v/>
      </c>
      <c r="Z811" s="19" t="str">
        <f>IF(T811="","",IF(AND(T811&lt;&gt;'Tabelas auxiliares'!$B$241,T811&lt;&gt;'Tabelas auxiliares'!$B$242),"FOLHA DE PESSOAL",IF(Y811='Tabelas auxiliares'!$A$242,"CUSTEIO",IF(Y811='Tabelas auxiliares'!$A$241,"INVESTIMENTO","ERRO - VERIFICAR"))))</f>
        <v/>
      </c>
      <c r="AA811" s="127"/>
      <c r="AB811" s="127"/>
      <c r="AC811" s="37"/>
      <c r="AD811" s="37"/>
      <c r="AE811" s="37"/>
      <c r="AF811" s="37"/>
      <c r="AG811" s="37"/>
    </row>
    <row r="812" spans="6:33" x14ac:dyDescent="0.35">
      <c r="F812" s="19" t="str">
        <f>IFERROR(VLOOKUP(D812,'Tabelas auxiliares'!$A$3:$B$63,2,FALSE),"")</f>
        <v/>
      </c>
      <c r="G812" s="19" t="str">
        <f>IFERROR(VLOOKUP($B812,'Tabelas auxiliares'!$A$67:$C$104,2,FALSE),"")</f>
        <v/>
      </c>
      <c r="H812" s="19" t="str">
        <f>IFERROR(VLOOKUP($B812,'Tabelas auxiliares'!$A$67:$C$104,3,FALSE),"")</f>
        <v/>
      </c>
      <c r="Y812" s="19" t="str">
        <f t="shared" si="12"/>
        <v/>
      </c>
      <c r="Z812" s="19" t="str">
        <f>IF(T812="","",IF(AND(T812&lt;&gt;'Tabelas auxiliares'!$B$241,T812&lt;&gt;'Tabelas auxiliares'!$B$242),"FOLHA DE PESSOAL",IF(Y812='Tabelas auxiliares'!$A$242,"CUSTEIO",IF(Y812='Tabelas auxiliares'!$A$241,"INVESTIMENTO","ERRO - VERIFICAR"))))</f>
        <v/>
      </c>
      <c r="AA812" s="127"/>
      <c r="AB812" s="127"/>
      <c r="AC812" s="37"/>
      <c r="AD812" s="37"/>
      <c r="AE812" s="37"/>
      <c r="AF812" s="37"/>
      <c r="AG812" s="37"/>
    </row>
    <row r="813" spans="6:33" x14ac:dyDescent="0.35">
      <c r="F813" s="19" t="str">
        <f>IFERROR(VLOOKUP(D813,'Tabelas auxiliares'!$A$3:$B$63,2,FALSE),"")</f>
        <v/>
      </c>
      <c r="G813" s="19" t="str">
        <f>IFERROR(VLOOKUP($B813,'Tabelas auxiliares'!$A$67:$C$104,2,FALSE),"")</f>
        <v/>
      </c>
      <c r="H813" s="19" t="str">
        <f>IFERROR(VLOOKUP($B813,'Tabelas auxiliares'!$A$67:$C$104,3,FALSE),"")</f>
        <v/>
      </c>
      <c r="Y813" s="19" t="str">
        <f t="shared" si="12"/>
        <v/>
      </c>
      <c r="Z813" s="19" t="str">
        <f>IF(T813="","",IF(AND(T813&lt;&gt;'Tabelas auxiliares'!$B$241,T813&lt;&gt;'Tabelas auxiliares'!$B$242),"FOLHA DE PESSOAL",IF(Y813='Tabelas auxiliares'!$A$242,"CUSTEIO",IF(Y813='Tabelas auxiliares'!$A$241,"INVESTIMENTO","ERRO - VERIFICAR"))))</f>
        <v/>
      </c>
      <c r="AA813" s="127"/>
      <c r="AB813" s="127"/>
      <c r="AC813" s="37"/>
      <c r="AD813" s="37"/>
      <c r="AE813" s="37"/>
      <c r="AF813" s="37"/>
      <c r="AG813" s="37"/>
    </row>
    <row r="814" spans="6:33" x14ac:dyDescent="0.35">
      <c r="F814" s="19" t="str">
        <f>IFERROR(VLOOKUP(D814,'Tabelas auxiliares'!$A$3:$B$63,2,FALSE),"")</f>
        <v/>
      </c>
      <c r="G814" s="19" t="str">
        <f>IFERROR(VLOOKUP($B814,'Tabelas auxiliares'!$A$67:$C$104,2,FALSE),"")</f>
        <v/>
      </c>
      <c r="H814" s="19" t="str">
        <f>IFERROR(VLOOKUP($B814,'Tabelas auxiliares'!$A$67:$C$104,3,FALSE),"")</f>
        <v/>
      </c>
      <c r="Y814" s="19" t="str">
        <f t="shared" si="12"/>
        <v/>
      </c>
      <c r="Z814" s="19" t="str">
        <f>IF(T814="","",IF(AND(T814&lt;&gt;'Tabelas auxiliares'!$B$241,T814&lt;&gt;'Tabelas auxiliares'!$B$242),"FOLHA DE PESSOAL",IF(Y814='Tabelas auxiliares'!$A$242,"CUSTEIO",IF(Y814='Tabelas auxiliares'!$A$241,"INVESTIMENTO","ERRO - VERIFICAR"))))</f>
        <v/>
      </c>
      <c r="AA814" s="127"/>
      <c r="AB814" s="127"/>
      <c r="AC814" s="37"/>
      <c r="AD814" s="37"/>
      <c r="AE814" s="37"/>
      <c r="AF814" s="37"/>
      <c r="AG814" s="37"/>
    </row>
    <row r="815" spans="6:33" x14ac:dyDescent="0.35">
      <c r="F815" s="19" t="str">
        <f>IFERROR(VLOOKUP(D815,'Tabelas auxiliares'!$A$3:$B$63,2,FALSE),"")</f>
        <v/>
      </c>
      <c r="G815" s="19" t="str">
        <f>IFERROR(VLOOKUP($B815,'Tabelas auxiliares'!$A$67:$C$104,2,FALSE),"")</f>
        <v/>
      </c>
      <c r="H815" s="19" t="str">
        <f>IFERROR(VLOOKUP($B815,'Tabelas auxiliares'!$A$67:$C$104,3,FALSE),"")</f>
        <v/>
      </c>
      <c r="Y815" s="19" t="str">
        <f t="shared" si="12"/>
        <v/>
      </c>
      <c r="Z815" s="19" t="str">
        <f>IF(T815="","",IF(AND(T815&lt;&gt;'Tabelas auxiliares'!$B$241,T815&lt;&gt;'Tabelas auxiliares'!$B$242),"FOLHA DE PESSOAL",IF(Y815='Tabelas auxiliares'!$A$242,"CUSTEIO",IF(Y815='Tabelas auxiliares'!$A$241,"INVESTIMENTO","ERRO - VERIFICAR"))))</f>
        <v/>
      </c>
      <c r="AA815" s="127"/>
      <c r="AB815" s="127"/>
      <c r="AC815" s="37"/>
      <c r="AD815" s="37"/>
      <c r="AE815" s="37"/>
      <c r="AF815" s="37"/>
      <c r="AG815" s="37"/>
    </row>
    <row r="816" spans="6:33" x14ac:dyDescent="0.35">
      <c r="F816" s="19" t="str">
        <f>IFERROR(VLOOKUP(D816,'Tabelas auxiliares'!$A$3:$B$63,2,FALSE),"")</f>
        <v/>
      </c>
      <c r="G816" s="19" t="str">
        <f>IFERROR(VLOOKUP($B816,'Tabelas auxiliares'!$A$67:$C$104,2,FALSE),"")</f>
        <v/>
      </c>
      <c r="H816" s="19" t="str">
        <f>IFERROR(VLOOKUP($B816,'Tabelas auxiliares'!$A$67:$C$104,3,FALSE),"")</f>
        <v/>
      </c>
      <c r="Y816" s="19" t="str">
        <f t="shared" si="12"/>
        <v/>
      </c>
      <c r="Z816" s="19" t="str">
        <f>IF(T816="","",IF(AND(T816&lt;&gt;'Tabelas auxiliares'!$B$241,T816&lt;&gt;'Tabelas auxiliares'!$B$242),"FOLHA DE PESSOAL",IF(Y816='Tabelas auxiliares'!$A$242,"CUSTEIO",IF(Y816='Tabelas auxiliares'!$A$241,"INVESTIMENTO","ERRO - VERIFICAR"))))</f>
        <v/>
      </c>
      <c r="AA816" s="127"/>
      <c r="AB816" s="127"/>
      <c r="AC816" s="37"/>
      <c r="AD816" s="37"/>
      <c r="AE816" s="37"/>
      <c r="AF816" s="37"/>
      <c r="AG816" s="37"/>
    </row>
    <row r="817" spans="6:33" x14ac:dyDescent="0.35">
      <c r="F817" s="19" t="str">
        <f>IFERROR(VLOOKUP(D817,'Tabelas auxiliares'!$A$3:$B$63,2,FALSE),"")</f>
        <v/>
      </c>
      <c r="G817" s="19" t="str">
        <f>IFERROR(VLOOKUP($B817,'Tabelas auxiliares'!$A$67:$C$104,2,FALSE),"")</f>
        <v/>
      </c>
      <c r="H817" s="19" t="str">
        <f>IFERROR(VLOOKUP($B817,'Tabelas auxiliares'!$A$67:$C$104,3,FALSE),"")</f>
        <v/>
      </c>
      <c r="Y817" s="19" t="str">
        <f t="shared" si="12"/>
        <v/>
      </c>
      <c r="Z817" s="19" t="str">
        <f>IF(T817="","",IF(AND(T817&lt;&gt;'Tabelas auxiliares'!$B$241,T817&lt;&gt;'Tabelas auxiliares'!$B$242),"FOLHA DE PESSOAL",IF(Y817='Tabelas auxiliares'!$A$242,"CUSTEIO",IF(Y817='Tabelas auxiliares'!$A$241,"INVESTIMENTO","ERRO - VERIFICAR"))))</f>
        <v/>
      </c>
      <c r="AA817" s="127"/>
      <c r="AB817" s="127"/>
      <c r="AC817" s="37"/>
      <c r="AD817" s="37"/>
      <c r="AE817" s="37"/>
      <c r="AF817" s="37"/>
      <c r="AG817" s="37"/>
    </row>
    <row r="818" spans="6:33" x14ac:dyDescent="0.35">
      <c r="F818" s="19" t="str">
        <f>IFERROR(VLOOKUP(D818,'Tabelas auxiliares'!$A$3:$B$63,2,FALSE),"")</f>
        <v/>
      </c>
      <c r="G818" s="19" t="str">
        <f>IFERROR(VLOOKUP($B818,'Tabelas auxiliares'!$A$67:$C$104,2,FALSE),"")</f>
        <v/>
      </c>
      <c r="H818" s="19" t="str">
        <f>IFERROR(VLOOKUP($B818,'Tabelas auxiliares'!$A$67:$C$104,3,FALSE),"")</f>
        <v/>
      </c>
      <c r="Y818" s="19" t="str">
        <f t="shared" si="12"/>
        <v/>
      </c>
      <c r="Z818" s="19" t="str">
        <f>IF(T818="","",IF(AND(T818&lt;&gt;'Tabelas auxiliares'!$B$241,T818&lt;&gt;'Tabelas auxiliares'!$B$242),"FOLHA DE PESSOAL",IF(Y818='Tabelas auxiliares'!$A$242,"CUSTEIO",IF(Y818='Tabelas auxiliares'!$A$241,"INVESTIMENTO","ERRO - VERIFICAR"))))</f>
        <v/>
      </c>
      <c r="AA818" s="127"/>
      <c r="AB818" s="127"/>
      <c r="AC818" s="37"/>
      <c r="AD818" s="37"/>
      <c r="AE818" s="37"/>
      <c r="AF818" s="37"/>
      <c r="AG818" s="37"/>
    </row>
    <row r="819" spans="6:33" x14ac:dyDescent="0.35">
      <c r="F819" s="19" t="str">
        <f>IFERROR(VLOOKUP(D819,'Tabelas auxiliares'!$A$3:$B$63,2,FALSE),"")</f>
        <v/>
      </c>
      <c r="G819" s="19" t="str">
        <f>IFERROR(VLOOKUP($B819,'Tabelas auxiliares'!$A$67:$C$104,2,FALSE),"")</f>
        <v/>
      </c>
      <c r="H819" s="19" t="str">
        <f>IFERROR(VLOOKUP($B819,'Tabelas auxiliares'!$A$67:$C$104,3,FALSE),"")</f>
        <v/>
      </c>
      <c r="Y819" s="19" t="str">
        <f t="shared" si="12"/>
        <v/>
      </c>
      <c r="Z819" s="19" t="str">
        <f>IF(T819="","",IF(AND(T819&lt;&gt;'Tabelas auxiliares'!$B$241,T819&lt;&gt;'Tabelas auxiliares'!$B$242),"FOLHA DE PESSOAL",IF(Y819='Tabelas auxiliares'!$A$242,"CUSTEIO",IF(Y819='Tabelas auxiliares'!$A$241,"INVESTIMENTO","ERRO - VERIFICAR"))))</f>
        <v/>
      </c>
      <c r="AA819" s="127"/>
      <c r="AB819" s="127"/>
      <c r="AC819" s="37"/>
      <c r="AD819" s="37"/>
      <c r="AE819" s="37"/>
      <c r="AF819" s="37"/>
      <c r="AG819" s="37"/>
    </row>
    <row r="820" spans="6:33" x14ac:dyDescent="0.35">
      <c r="F820" s="19" t="str">
        <f>IFERROR(VLOOKUP(D820,'Tabelas auxiliares'!$A$3:$B$63,2,FALSE),"")</f>
        <v/>
      </c>
      <c r="G820" s="19" t="str">
        <f>IFERROR(VLOOKUP($B820,'Tabelas auxiliares'!$A$67:$C$104,2,FALSE),"")</f>
        <v/>
      </c>
      <c r="H820" s="19" t="str">
        <f>IFERROR(VLOOKUP($B820,'Tabelas auxiliares'!$A$67:$C$104,3,FALSE),"")</f>
        <v/>
      </c>
      <c r="Y820" s="19" t="str">
        <f t="shared" si="12"/>
        <v/>
      </c>
      <c r="Z820" s="19" t="str">
        <f>IF(T820="","",IF(AND(T820&lt;&gt;'Tabelas auxiliares'!$B$241,T820&lt;&gt;'Tabelas auxiliares'!$B$242),"FOLHA DE PESSOAL",IF(Y820='Tabelas auxiliares'!$A$242,"CUSTEIO",IF(Y820='Tabelas auxiliares'!$A$241,"INVESTIMENTO","ERRO - VERIFICAR"))))</f>
        <v/>
      </c>
      <c r="AA820" s="127"/>
      <c r="AB820" s="127"/>
      <c r="AC820" s="37"/>
      <c r="AD820" s="37"/>
      <c r="AE820" s="37"/>
      <c r="AF820" s="37"/>
      <c r="AG820" s="37"/>
    </row>
    <row r="821" spans="6:33" x14ac:dyDescent="0.35">
      <c r="F821" s="19" t="str">
        <f>IFERROR(VLOOKUP(D821,'Tabelas auxiliares'!$A$3:$B$63,2,FALSE),"")</f>
        <v/>
      </c>
      <c r="G821" s="19" t="str">
        <f>IFERROR(VLOOKUP($B821,'Tabelas auxiliares'!$A$67:$C$104,2,FALSE),"")</f>
        <v/>
      </c>
      <c r="H821" s="19" t="str">
        <f>IFERROR(VLOOKUP($B821,'Tabelas auxiliares'!$A$67:$C$104,3,FALSE),"")</f>
        <v/>
      </c>
      <c r="Y821" s="19" t="str">
        <f t="shared" si="12"/>
        <v/>
      </c>
      <c r="Z821" s="19" t="str">
        <f>IF(T821="","",IF(AND(T821&lt;&gt;'Tabelas auxiliares'!$B$241,T821&lt;&gt;'Tabelas auxiliares'!$B$242),"FOLHA DE PESSOAL",IF(Y821='Tabelas auxiliares'!$A$242,"CUSTEIO",IF(Y821='Tabelas auxiliares'!$A$241,"INVESTIMENTO","ERRO - VERIFICAR"))))</f>
        <v/>
      </c>
      <c r="AA821" s="127"/>
      <c r="AB821" s="127"/>
      <c r="AC821" s="37"/>
      <c r="AD821" s="37"/>
      <c r="AE821" s="37"/>
      <c r="AF821" s="37"/>
      <c r="AG821" s="37"/>
    </row>
    <row r="822" spans="6:33" x14ac:dyDescent="0.35">
      <c r="F822" s="19" t="str">
        <f>IFERROR(VLOOKUP(D822,'Tabelas auxiliares'!$A$3:$B$63,2,FALSE),"")</f>
        <v/>
      </c>
      <c r="G822" s="19" t="str">
        <f>IFERROR(VLOOKUP($B822,'Tabelas auxiliares'!$A$67:$C$104,2,FALSE),"")</f>
        <v/>
      </c>
      <c r="H822" s="19" t="str">
        <f>IFERROR(VLOOKUP($B822,'Tabelas auxiliares'!$A$67:$C$104,3,FALSE),"")</f>
        <v/>
      </c>
      <c r="Y822" s="19" t="str">
        <f t="shared" si="12"/>
        <v/>
      </c>
      <c r="Z822" s="19" t="str">
        <f>IF(T822="","",IF(AND(T822&lt;&gt;'Tabelas auxiliares'!$B$241,T822&lt;&gt;'Tabelas auxiliares'!$B$242),"FOLHA DE PESSOAL",IF(Y822='Tabelas auxiliares'!$A$242,"CUSTEIO",IF(Y822='Tabelas auxiliares'!$A$241,"INVESTIMENTO","ERRO - VERIFICAR"))))</f>
        <v/>
      </c>
      <c r="AA822" s="127"/>
      <c r="AB822" s="127"/>
      <c r="AC822" s="37"/>
      <c r="AD822" s="37"/>
      <c r="AE822" s="37"/>
      <c r="AF822" s="37"/>
      <c r="AG822" s="37"/>
    </row>
    <row r="823" spans="6:33" x14ac:dyDescent="0.35">
      <c r="F823" s="19" t="str">
        <f>IFERROR(VLOOKUP(D823,'Tabelas auxiliares'!$A$3:$B$63,2,FALSE),"")</f>
        <v/>
      </c>
      <c r="G823" s="19" t="str">
        <f>IFERROR(VLOOKUP($B823,'Tabelas auxiliares'!$A$67:$C$104,2,FALSE),"")</f>
        <v/>
      </c>
      <c r="H823" s="19" t="str">
        <f>IFERROR(VLOOKUP($B823,'Tabelas auxiliares'!$A$67:$C$104,3,FALSE),"")</f>
        <v/>
      </c>
      <c r="Y823" s="19" t="str">
        <f t="shared" si="12"/>
        <v/>
      </c>
      <c r="Z823" s="19" t="str">
        <f>IF(T823="","",IF(AND(T823&lt;&gt;'Tabelas auxiliares'!$B$241,T823&lt;&gt;'Tabelas auxiliares'!$B$242),"FOLHA DE PESSOAL",IF(Y823='Tabelas auxiliares'!$A$242,"CUSTEIO",IF(Y823='Tabelas auxiliares'!$A$241,"INVESTIMENTO","ERRO - VERIFICAR"))))</f>
        <v/>
      </c>
      <c r="AA823" s="127"/>
      <c r="AB823" s="127"/>
      <c r="AC823" s="37"/>
      <c r="AD823" s="37"/>
      <c r="AE823" s="37"/>
      <c r="AF823" s="37"/>
      <c r="AG823" s="37"/>
    </row>
    <row r="824" spans="6:33" x14ac:dyDescent="0.35">
      <c r="F824" s="19" t="str">
        <f>IFERROR(VLOOKUP(D824,'Tabelas auxiliares'!$A$3:$B$63,2,FALSE),"")</f>
        <v/>
      </c>
      <c r="G824" s="19" t="str">
        <f>IFERROR(VLOOKUP($B824,'Tabelas auxiliares'!$A$67:$C$104,2,FALSE),"")</f>
        <v/>
      </c>
      <c r="H824" s="19" t="str">
        <f>IFERROR(VLOOKUP($B824,'Tabelas auxiliares'!$A$67:$C$104,3,FALSE),"")</f>
        <v/>
      </c>
      <c r="Y824" s="19" t="str">
        <f t="shared" si="12"/>
        <v/>
      </c>
      <c r="Z824" s="19" t="str">
        <f>IF(T824="","",IF(AND(T824&lt;&gt;'Tabelas auxiliares'!$B$241,T824&lt;&gt;'Tabelas auxiliares'!$B$242),"FOLHA DE PESSOAL",IF(Y824='Tabelas auxiliares'!$A$242,"CUSTEIO",IF(Y824='Tabelas auxiliares'!$A$241,"INVESTIMENTO","ERRO - VERIFICAR"))))</f>
        <v/>
      </c>
      <c r="AA824" s="127"/>
      <c r="AB824" s="127"/>
      <c r="AC824" s="37"/>
      <c r="AD824" s="37"/>
      <c r="AE824" s="37"/>
      <c r="AF824" s="37"/>
      <c r="AG824" s="37"/>
    </row>
    <row r="825" spans="6:33" x14ac:dyDescent="0.35">
      <c r="F825" s="19" t="str">
        <f>IFERROR(VLOOKUP(D825,'Tabelas auxiliares'!$A$3:$B$63,2,FALSE),"")</f>
        <v/>
      </c>
      <c r="G825" s="19" t="str">
        <f>IFERROR(VLOOKUP($B825,'Tabelas auxiliares'!$A$67:$C$104,2,FALSE),"")</f>
        <v/>
      </c>
      <c r="H825" s="19" t="str">
        <f>IFERROR(VLOOKUP($B825,'Tabelas auxiliares'!$A$67:$C$104,3,FALSE),"")</f>
        <v/>
      </c>
      <c r="Y825" s="19" t="str">
        <f t="shared" si="12"/>
        <v/>
      </c>
      <c r="Z825" s="19" t="str">
        <f>IF(T825="","",IF(AND(T825&lt;&gt;'Tabelas auxiliares'!$B$241,T825&lt;&gt;'Tabelas auxiliares'!$B$242),"FOLHA DE PESSOAL",IF(Y825='Tabelas auxiliares'!$A$242,"CUSTEIO",IF(Y825='Tabelas auxiliares'!$A$241,"INVESTIMENTO","ERRO - VERIFICAR"))))</f>
        <v/>
      </c>
      <c r="AA825" s="127"/>
      <c r="AB825" s="127"/>
      <c r="AC825" s="37"/>
      <c r="AD825" s="37"/>
      <c r="AE825" s="37"/>
      <c r="AF825" s="37"/>
      <c r="AG825" s="37"/>
    </row>
    <row r="826" spans="6:33" x14ac:dyDescent="0.35">
      <c r="F826" s="19" t="str">
        <f>IFERROR(VLOOKUP(D826,'Tabelas auxiliares'!$A$3:$B$63,2,FALSE),"")</f>
        <v/>
      </c>
      <c r="G826" s="19" t="str">
        <f>IFERROR(VLOOKUP($B826,'Tabelas auxiliares'!$A$67:$C$104,2,FALSE),"")</f>
        <v/>
      </c>
      <c r="H826" s="19" t="str">
        <f>IFERROR(VLOOKUP($B826,'Tabelas auxiliares'!$A$67:$C$104,3,FALSE),"")</f>
        <v/>
      </c>
      <c r="Y826" s="19" t="str">
        <f t="shared" si="12"/>
        <v/>
      </c>
      <c r="Z826" s="19" t="str">
        <f>IF(T826="","",IF(AND(T826&lt;&gt;'Tabelas auxiliares'!$B$241,T826&lt;&gt;'Tabelas auxiliares'!$B$242),"FOLHA DE PESSOAL",IF(Y826='Tabelas auxiliares'!$A$242,"CUSTEIO",IF(Y826='Tabelas auxiliares'!$A$241,"INVESTIMENTO","ERRO - VERIFICAR"))))</f>
        <v/>
      </c>
      <c r="AA826" s="127"/>
      <c r="AB826" s="127"/>
      <c r="AC826" s="37"/>
      <c r="AD826" s="37"/>
      <c r="AE826" s="37"/>
      <c r="AF826" s="37"/>
      <c r="AG826" s="37"/>
    </row>
    <row r="827" spans="6:33" x14ac:dyDescent="0.35">
      <c r="F827" s="19" t="str">
        <f>IFERROR(VLOOKUP(D827,'Tabelas auxiliares'!$A$3:$B$63,2,FALSE),"")</f>
        <v/>
      </c>
      <c r="G827" s="19" t="str">
        <f>IFERROR(VLOOKUP($B827,'Tabelas auxiliares'!$A$67:$C$104,2,FALSE),"")</f>
        <v/>
      </c>
      <c r="H827" s="19" t="str">
        <f>IFERROR(VLOOKUP($B827,'Tabelas auxiliares'!$A$67:$C$104,3,FALSE),"")</f>
        <v/>
      </c>
      <c r="Y827" s="19" t="str">
        <f t="shared" si="12"/>
        <v/>
      </c>
      <c r="Z827" s="19" t="str">
        <f>IF(T827="","",IF(AND(T827&lt;&gt;'Tabelas auxiliares'!$B$241,T827&lt;&gt;'Tabelas auxiliares'!$B$242),"FOLHA DE PESSOAL",IF(Y827='Tabelas auxiliares'!$A$242,"CUSTEIO",IF(Y827='Tabelas auxiliares'!$A$241,"INVESTIMENTO","ERRO - VERIFICAR"))))</f>
        <v/>
      </c>
      <c r="AA827" s="127"/>
      <c r="AB827" s="127"/>
      <c r="AC827" s="37"/>
      <c r="AD827" s="37"/>
      <c r="AE827" s="37"/>
      <c r="AF827" s="37"/>
      <c r="AG827" s="37"/>
    </row>
    <row r="828" spans="6:33" x14ac:dyDescent="0.35">
      <c r="F828" s="19" t="str">
        <f>IFERROR(VLOOKUP(D828,'Tabelas auxiliares'!$A$3:$B$63,2,FALSE),"")</f>
        <v/>
      </c>
      <c r="G828" s="19" t="str">
        <f>IFERROR(VLOOKUP($B828,'Tabelas auxiliares'!$A$67:$C$104,2,FALSE),"")</f>
        <v/>
      </c>
      <c r="H828" s="19" t="str">
        <f>IFERROR(VLOOKUP($B828,'Tabelas auxiliares'!$A$67:$C$104,3,FALSE),"")</f>
        <v/>
      </c>
      <c r="Y828" s="19" t="str">
        <f t="shared" si="12"/>
        <v/>
      </c>
      <c r="Z828" s="19" t="str">
        <f>IF(T828="","",IF(AND(T828&lt;&gt;'Tabelas auxiliares'!$B$241,T828&lt;&gt;'Tabelas auxiliares'!$B$242),"FOLHA DE PESSOAL",IF(Y828='Tabelas auxiliares'!$A$242,"CUSTEIO",IF(Y828='Tabelas auxiliares'!$A$241,"INVESTIMENTO","ERRO - VERIFICAR"))))</f>
        <v/>
      </c>
      <c r="AA828" s="127"/>
      <c r="AB828" s="127"/>
      <c r="AC828" s="37"/>
      <c r="AD828" s="37"/>
      <c r="AE828" s="37"/>
      <c r="AF828" s="37"/>
      <c r="AG828" s="37"/>
    </row>
    <row r="829" spans="6:33" x14ac:dyDescent="0.35">
      <c r="F829" s="19" t="str">
        <f>IFERROR(VLOOKUP(D829,'Tabelas auxiliares'!$A$3:$B$63,2,FALSE),"")</f>
        <v/>
      </c>
      <c r="G829" s="19" t="str">
        <f>IFERROR(VLOOKUP($B829,'Tabelas auxiliares'!$A$67:$C$104,2,FALSE),"")</f>
        <v/>
      </c>
      <c r="H829" s="19" t="str">
        <f>IFERROR(VLOOKUP($B829,'Tabelas auxiliares'!$A$67:$C$104,3,FALSE),"")</f>
        <v/>
      </c>
      <c r="Y829" s="19" t="str">
        <f t="shared" si="12"/>
        <v/>
      </c>
      <c r="Z829" s="19" t="str">
        <f>IF(T829="","",IF(AND(T829&lt;&gt;'Tabelas auxiliares'!$B$241,T829&lt;&gt;'Tabelas auxiliares'!$B$242),"FOLHA DE PESSOAL",IF(Y829='Tabelas auxiliares'!$A$242,"CUSTEIO",IF(Y829='Tabelas auxiliares'!$A$241,"INVESTIMENTO","ERRO - VERIFICAR"))))</f>
        <v/>
      </c>
      <c r="AA829" s="127"/>
      <c r="AB829" s="127"/>
      <c r="AC829" s="37"/>
      <c r="AD829" s="37"/>
      <c r="AE829" s="37"/>
      <c r="AF829" s="37"/>
      <c r="AG829" s="37"/>
    </row>
    <row r="830" spans="6:33" x14ac:dyDescent="0.35">
      <c r="F830" s="19" t="str">
        <f>IFERROR(VLOOKUP(D830,'Tabelas auxiliares'!$A$3:$B$63,2,FALSE),"")</f>
        <v/>
      </c>
      <c r="G830" s="19" t="str">
        <f>IFERROR(VLOOKUP($B830,'Tabelas auxiliares'!$A$67:$C$104,2,FALSE),"")</f>
        <v/>
      </c>
      <c r="H830" s="19" t="str">
        <f>IFERROR(VLOOKUP($B830,'Tabelas auxiliares'!$A$67:$C$104,3,FALSE),"")</f>
        <v/>
      </c>
      <c r="Y830" s="19" t="str">
        <f t="shared" si="12"/>
        <v/>
      </c>
      <c r="Z830" s="19" t="str">
        <f>IF(T830="","",IF(AND(T830&lt;&gt;'Tabelas auxiliares'!$B$241,T830&lt;&gt;'Tabelas auxiliares'!$B$242),"FOLHA DE PESSOAL",IF(Y830='Tabelas auxiliares'!$A$242,"CUSTEIO",IF(Y830='Tabelas auxiliares'!$A$241,"INVESTIMENTO","ERRO - VERIFICAR"))))</f>
        <v/>
      </c>
      <c r="AA830" s="127"/>
      <c r="AB830" s="127"/>
      <c r="AC830" s="37"/>
      <c r="AD830" s="37"/>
      <c r="AE830" s="37"/>
      <c r="AF830" s="37"/>
      <c r="AG830" s="37"/>
    </row>
    <row r="831" spans="6:33" x14ac:dyDescent="0.35">
      <c r="F831" s="19" t="str">
        <f>IFERROR(VLOOKUP(D831,'Tabelas auxiliares'!$A$3:$B$63,2,FALSE),"")</f>
        <v/>
      </c>
      <c r="G831" s="19" t="str">
        <f>IFERROR(VLOOKUP($B831,'Tabelas auxiliares'!$A$67:$C$104,2,FALSE),"")</f>
        <v/>
      </c>
      <c r="H831" s="19" t="str">
        <f>IFERROR(VLOOKUP($B831,'Tabelas auxiliares'!$A$67:$C$104,3,FALSE),"")</f>
        <v/>
      </c>
      <c r="Y831" s="19" t="str">
        <f t="shared" si="12"/>
        <v/>
      </c>
      <c r="Z831" s="19" t="str">
        <f>IF(T831="","",IF(AND(T831&lt;&gt;'Tabelas auxiliares'!$B$241,T831&lt;&gt;'Tabelas auxiliares'!$B$242),"FOLHA DE PESSOAL",IF(Y831='Tabelas auxiliares'!$A$242,"CUSTEIO",IF(Y831='Tabelas auxiliares'!$A$241,"INVESTIMENTO","ERRO - VERIFICAR"))))</f>
        <v/>
      </c>
      <c r="AA831" s="127"/>
      <c r="AB831" s="127"/>
      <c r="AC831" s="37"/>
      <c r="AD831" s="37"/>
      <c r="AE831" s="37"/>
      <c r="AF831" s="37"/>
      <c r="AG831" s="37"/>
    </row>
    <row r="832" spans="6:33" x14ac:dyDescent="0.35">
      <c r="F832" s="19" t="str">
        <f>IFERROR(VLOOKUP(D832,'Tabelas auxiliares'!$A$3:$B$63,2,FALSE),"")</f>
        <v/>
      </c>
      <c r="G832" s="19" t="str">
        <f>IFERROR(VLOOKUP($B832,'Tabelas auxiliares'!$A$67:$C$104,2,FALSE),"")</f>
        <v/>
      </c>
      <c r="H832" s="19" t="str">
        <f>IFERROR(VLOOKUP($B832,'Tabelas auxiliares'!$A$67:$C$104,3,FALSE),"")</f>
        <v/>
      </c>
      <c r="Y832" s="19" t="str">
        <f t="shared" si="12"/>
        <v/>
      </c>
      <c r="Z832" s="19" t="str">
        <f>IF(T832="","",IF(AND(T832&lt;&gt;'Tabelas auxiliares'!$B$241,T832&lt;&gt;'Tabelas auxiliares'!$B$242),"FOLHA DE PESSOAL",IF(Y832='Tabelas auxiliares'!$A$242,"CUSTEIO",IF(Y832='Tabelas auxiliares'!$A$241,"INVESTIMENTO","ERRO - VERIFICAR"))))</f>
        <v/>
      </c>
      <c r="AA832" s="127"/>
      <c r="AB832" s="127"/>
      <c r="AC832" s="37"/>
      <c r="AD832" s="37"/>
      <c r="AE832" s="37"/>
      <c r="AF832" s="37"/>
      <c r="AG832" s="37"/>
    </row>
    <row r="833" spans="6:33" x14ac:dyDescent="0.35">
      <c r="F833" s="19" t="str">
        <f>IFERROR(VLOOKUP(D833,'Tabelas auxiliares'!$A$3:$B$63,2,FALSE),"")</f>
        <v/>
      </c>
      <c r="G833" s="19" t="str">
        <f>IFERROR(VLOOKUP($B833,'Tabelas auxiliares'!$A$67:$C$104,2,FALSE),"")</f>
        <v/>
      </c>
      <c r="H833" s="19" t="str">
        <f>IFERROR(VLOOKUP($B833,'Tabelas auxiliares'!$A$67:$C$104,3,FALSE),"")</f>
        <v/>
      </c>
      <c r="Y833" s="19" t="str">
        <f t="shared" si="12"/>
        <v/>
      </c>
      <c r="Z833" s="19" t="str">
        <f>IF(T833="","",IF(AND(T833&lt;&gt;'Tabelas auxiliares'!$B$241,T833&lt;&gt;'Tabelas auxiliares'!$B$242),"FOLHA DE PESSOAL",IF(Y833='Tabelas auxiliares'!$A$242,"CUSTEIO",IF(Y833='Tabelas auxiliares'!$A$241,"INVESTIMENTO","ERRO - VERIFICAR"))))</f>
        <v/>
      </c>
      <c r="AA833" s="127"/>
      <c r="AB833" s="127"/>
      <c r="AC833" s="37"/>
      <c r="AD833" s="37"/>
      <c r="AE833" s="37"/>
      <c r="AF833" s="37"/>
      <c r="AG833" s="37"/>
    </row>
    <row r="834" spans="6:33" x14ac:dyDescent="0.35">
      <c r="F834" s="19" t="str">
        <f>IFERROR(VLOOKUP(D834,'Tabelas auxiliares'!$A$3:$B$63,2,FALSE),"")</f>
        <v/>
      </c>
      <c r="G834" s="19" t="str">
        <f>IFERROR(VLOOKUP($B834,'Tabelas auxiliares'!$A$67:$C$104,2,FALSE),"")</f>
        <v/>
      </c>
      <c r="H834" s="19" t="str">
        <f>IFERROR(VLOOKUP($B834,'Tabelas auxiliares'!$A$67:$C$104,3,FALSE),"")</f>
        <v/>
      </c>
      <c r="Y834" s="19" t="str">
        <f t="shared" si="12"/>
        <v/>
      </c>
      <c r="Z834" s="19" t="str">
        <f>IF(T834="","",IF(AND(T834&lt;&gt;'Tabelas auxiliares'!$B$241,T834&lt;&gt;'Tabelas auxiliares'!$B$242),"FOLHA DE PESSOAL",IF(Y834='Tabelas auxiliares'!$A$242,"CUSTEIO",IF(Y834='Tabelas auxiliares'!$A$241,"INVESTIMENTO","ERRO - VERIFICAR"))))</f>
        <v/>
      </c>
      <c r="AA834" s="127"/>
      <c r="AB834" s="127"/>
      <c r="AC834" s="37"/>
      <c r="AD834" s="37"/>
      <c r="AE834" s="37"/>
      <c r="AF834" s="37"/>
      <c r="AG834" s="37"/>
    </row>
    <row r="835" spans="6:33" x14ac:dyDescent="0.35">
      <c r="F835" s="19" t="str">
        <f>IFERROR(VLOOKUP(D835,'Tabelas auxiliares'!$A$3:$B$63,2,FALSE),"")</f>
        <v/>
      </c>
      <c r="G835" s="19" t="str">
        <f>IFERROR(VLOOKUP($B835,'Tabelas auxiliares'!$A$67:$C$104,2,FALSE),"")</f>
        <v/>
      </c>
      <c r="H835" s="19" t="str">
        <f>IFERROR(VLOOKUP($B835,'Tabelas auxiliares'!$A$67:$C$104,3,FALSE),"")</f>
        <v/>
      </c>
      <c r="Y835" s="19" t="str">
        <f t="shared" si="12"/>
        <v/>
      </c>
      <c r="Z835" s="19" t="str">
        <f>IF(T835="","",IF(AND(T835&lt;&gt;'Tabelas auxiliares'!$B$241,T835&lt;&gt;'Tabelas auxiliares'!$B$242),"FOLHA DE PESSOAL",IF(Y835='Tabelas auxiliares'!$A$242,"CUSTEIO",IF(Y835='Tabelas auxiliares'!$A$241,"INVESTIMENTO","ERRO - VERIFICAR"))))</f>
        <v/>
      </c>
      <c r="AA835" s="127"/>
      <c r="AB835" s="127"/>
      <c r="AC835" s="37"/>
      <c r="AD835" s="37"/>
      <c r="AE835" s="37"/>
      <c r="AF835" s="37"/>
      <c r="AG835" s="37"/>
    </row>
    <row r="836" spans="6:33" x14ac:dyDescent="0.35">
      <c r="F836" s="19" t="str">
        <f>IFERROR(VLOOKUP(D836,'Tabelas auxiliares'!$A$3:$B$63,2,FALSE),"")</f>
        <v/>
      </c>
      <c r="G836" s="19" t="str">
        <f>IFERROR(VLOOKUP($B836,'Tabelas auxiliares'!$A$67:$C$104,2,FALSE),"")</f>
        <v/>
      </c>
      <c r="H836" s="19" t="str">
        <f>IFERROR(VLOOKUP($B836,'Tabelas auxiliares'!$A$67:$C$104,3,FALSE),"")</f>
        <v/>
      </c>
      <c r="Y836" s="19" t="str">
        <f t="shared" ref="Y836:Y899" si="13">LEFT(V836,1)</f>
        <v/>
      </c>
      <c r="Z836" s="19" t="str">
        <f>IF(T836="","",IF(AND(T836&lt;&gt;'Tabelas auxiliares'!$B$241,T836&lt;&gt;'Tabelas auxiliares'!$B$242),"FOLHA DE PESSOAL",IF(Y836='Tabelas auxiliares'!$A$242,"CUSTEIO",IF(Y836='Tabelas auxiliares'!$A$241,"INVESTIMENTO","ERRO - VERIFICAR"))))</f>
        <v/>
      </c>
      <c r="AA836" s="127"/>
      <c r="AB836" s="127"/>
      <c r="AC836" s="37"/>
      <c r="AD836" s="37"/>
      <c r="AE836" s="37"/>
      <c r="AF836" s="37"/>
      <c r="AG836" s="37"/>
    </row>
    <row r="837" spans="6:33" x14ac:dyDescent="0.35">
      <c r="F837" s="19" t="str">
        <f>IFERROR(VLOOKUP(D837,'Tabelas auxiliares'!$A$3:$B$63,2,FALSE),"")</f>
        <v/>
      </c>
      <c r="G837" s="19" t="str">
        <f>IFERROR(VLOOKUP($B837,'Tabelas auxiliares'!$A$67:$C$104,2,FALSE),"")</f>
        <v/>
      </c>
      <c r="H837" s="19" t="str">
        <f>IFERROR(VLOOKUP($B837,'Tabelas auxiliares'!$A$67:$C$104,3,FALSE),"")</f>
        <v/>
      </c>
      <c r="Y837" s="19" t="str">
        <f t="shared" si="13"/>
        <v/>
      </c>
      <c r="Z837" s="19" t="str">
        <f>IF(T837="","",IF(AND(T837&lt;&gt;'Tabelas auxiliares'!$B$241,T837&lt;&gt;'Tabelas auxiliares'!$B$242),"FOLHA DE PESSOAL",IF(Y837='Tabelas auxiliares'!$A$242,"CUSTEIO",IF(Y837='Tabelas auxiliares'!$A$241,"INVESTIMENTO","ERRO - VERIFICAR"))))</f>
        <v/>
      </c>
      <c r="AA837" s="127"/>
      <c r="AB837" s="127"/>
      <c r="AC837" s="37"/>
      <c r="AD837" s="37"/>
      <c r="AE837" s="37"/>
      <c r="AF837" s="37"/>
      <c r="AG837" s="37"/>
    </row>
    <row r="838" spans="6:33" x14ac:dyDescent="0.35">
      <c r="F838" s="19" t="str">
        <f>IFERROR(VLOOKUP(D838,'Tabelas auxiliares'!$A$3:$B$63,2,FALSE),"")</f>
        <v/>
      </c>
      <c r="G838" s="19" t="str">
        <f>IFERROR(VLOOKUP($B838,'Tabelas auxiliares'!$A$67:$C$104,2,FALSE),"")</f>
        <v/>
      </c>
      <c r="H838" s="19" t="str">
        <f>IFERROR(VLOOKUP($B838,'Tabelas auxiliares'!$A$67:$C$104,3,FALSE),"")</f>
        <v/>
      </c>
      <c r="Y838" s="19" t="str">
        <f t="shared" si="13"/>
        <v/>
      </c>
      <c r="Z838" s="19" t="str">
        <f>IF(T838="","",IF(AND(T838&lt;&gt;'Tabelas auxiliares'!$B$241,T838&lt;&gt;'Tabelas auxiliares'!$B$242),"FOLHA DE PESSOAL",IF(Y838='Tabelas auxiliares'!$A$242,"CUSTEIO",IF(Y838='Tabelas auxiliares'!$A$241,"INVESTIMENTO","ERRO - VERIFICAR"))))</f>
        <v/>
      </c>
      <c r="AA838" s="127"/>
      <c r="AB838" s="127"/>
      <c r="AC838" s="37"/>
      <c r="AD838" s="37"/>
      <c r="AE838" s="37"/>
      <c r="AF838" s="37"/>
      <c r="AG838" s="37"/>
    </row>
    <row r="839" spans="6:33" x14ac:dyDescent="0.35">
      <c r="F839" s="19" t="str">
        <f>IFERROR(VLOOKUP(D839,'Tabelas auxiliares'!$A$3:$B$63,2,FALSE),"")</f>
        <v/>
      </c>
      <c r="G839" s="19" t="str">
        <f>IFERROR(VLOOKUP($B839,'Tabelas auxiliares'!$A$67:$C$104,2,FALSE),"")</f>
        <v/>
      </c>
      <c r="H839" s="19" t="str">
        <f>IFERROR(VLOOKUP($B839,'Tabelas auxiliares'!$A$67:$C$104,3,FALSE),"")</f>
        <v/>
      </c>
      <c r="Y839" s="19" t="str">
        <f t="shared" si="13"/>
        <v/>
      </c>
      <c r="Z839" s="19" t="str">
        <f>IF(T839="","",IF(AND(T839&lt;&gt;'Tabelas auxiliares'!$B$241,T839&lt;&gt;'Tabelas auxiliares'!$B$242),"FOLHA DE PESSOAL",IF(Y839='Tabelas auxiliares'!$A$242,"CUSTEIO",IF(Y839='Tabelas auxiliares'!$A$241,"INVESTIMENTO","ERRO - VERIFICAR"))))</f>
        <v/>
      </c>
      <c r="AA839" s="127"/>
      <c r="AB839" s="127"/>
      <c r="AC839" s="37"/>
      <c r="AD839" s="37"/>
      <c r="AE839" s="37"/>
      <c r="AF839" s="37"/>
      <c r="AG839" s="37"/>
    </row>
    <row r="840" spans="6:33" x14ac:dyDescent="0.35">
      <c r="F840" s="19" t="str">
        <f>IFERROR(VLOOKUP(D840,'Tabelas auxiliares'!$A$3:$B$63,2,FALSE),"")</f>
        <v/>
      </c>
      <c r="G840" s="19" t="str">
        <f>IFERROR(VLOOKUP($B840,'Tabelas auxiliares'!$A$67:$C$104,2,FALSE),"")</f>
        <v/>
      </c>
      <c r="H840" s="19" t="str">
        <f>IFERROR(VLOOKUP($B840,'Tabelas auxiliares'!$A$67:$C$104,3,FALSE),"")</f>
        <v/>
      </c>
      <c r="Y840" s="19" t="str">
        <f t="shared" si="13"/>
        <v/>
      </c>
      <c r="Z840" s="19" t="str">
        <f>IF(T840="","",IF(AND(T840&lt;&gt;'Tabelas auxiliares'!$B$241,T840&lt;&gt;'Tabelas auxiliares'!$B$242),"FOLHA DE PESSOAL",IF(Y840='Tabelas auxiliares'!$A$242,"CUSTEIO",IF(Y840='Tabelas auxiliares'!$A$241,"INVESTIMENTO","ERRO - VERIFICAR"))))</f>
        <v/>
      </c>
      <c r="AA840" s="127"/>
      <c r="AB840" s="127"/>
      <c r="AC840" s="37"/>
      <c r="AD840" s="37"/>
      <c r="AE840" s="37"/>
      <c r="AF840" s="37"/>
      <c r="AG840" s="37"/>
    </row>
    <row r="841" spans="6:33" x14ac:dyDescent="0.35">
      <c r="F841" s="19" t="str">
        <f>IFERROR(VLOOKUP(D841,'Tabelas auxiliares'!$A$3:$B$63,2,FALSE),"")</f>
        <v/>
      </c>
      <c r="G841" s="19" t="str">
        <f>IFERROR(VLOOKUP($B841,'Tabelas auxiliares'!$A$67:$C$104,2,FALSE),"")</f>
        <v/>
      </c>
      <c r="H841" s="19" t="str">
        <f>IFERROR(VLOOKUP($B841,'Tabelas auxiliares'!$A$67:$C$104,3,FALSE),"")</f>
        <v/>
      </c>
      <c r="Y841" s="19" t="str">
        <f t="shared" si="13"/>
        <v/>
      </c>
      <c r="Z841" s="19" t="str">
        <f>IF(T841="","",IF(AND(T841&lt;&gt;'Tabelas auxiliares'!$B$241,T841&lt;&gt;'Tabelas auxiliares'!$B$242),"FOLHA DE PESSOAL",IF(Y841='Tabelas auxiliares'!$A$242,"CUSTEIO",IF(Y841='Tabelas auxiliares'!$A$241,"INVESTIMENTO","ERRO - VERIFICAR"))))</f>
        <v/>
      </c>
      <c r="AA841" s="127"/>
      <c r="AB841" s="127"/>
      <c r="AC841" s="37"/>
      <c r="AD841" s="37"/>
      <c r="AE841" s="37"/>
      <c r="AF841" s="37"/>
      <c r="AG841" s="37"/>
    </row>
    <row r="842" spans="6:33" x14ac:dyDescent="0.35">
      <c r="F842" s="19" t="str">
        <f>IFERROR(VLOOKUP(D842,'Tabelas auxiliares'!$A$3:$B$63,2,FALSE),"")</f>
        <v/>
      </c>
      <c r="G842" s="19" t="str">
        <f>IFERROR(VLOOKUP($B842,'Tabelas auxiliares'!$A$67:$C$104,2,FALSE),"")</f>
        <v/>
      </c>
      <c r="H842" s="19" t="str">
        <f>IFERROR(VLOOKUP($B842,'Tabelas auxiliares'!$A$67:$C$104,3,FALSE),"")</f>
        <v/>
      </c>
      <c r="Y842" s="19" t="str">
        <f t="shared" si="13"/>
        <v/>
      </c>
      <c r="Z842" s="19" t="str">
        <f>IF(T842="","",IF(AND(T842&lt;&gt;'Tabelas auxiliares'!$B$241,T842&lt;&gt;'Tabelas auxiliares'!$B$242),"FOLHA DE PESSOAL",IF(Y842='Tabelas auxiliares'!$A$242,"CUSTEIO",IF(Y842='Tabelas auxiliares'!$A$241,"INVESTIMENTO","ERRO - VERIFICAR"))))</f>
        <v/>
      </c>
      <c r="AA842" s="127"/>
      <c r="AB842" s="127"/>
      <c r="AC842" s="37"/>
      <c r="AD842" s="37"/>
      <c r="AE842" s="37"/>
      <c r="AF842" s="37"/>
      <c r="AG842" s="37"/>
    </row>
    <row r="843" spans="6:33" x14ac:dyDescent="0.35">
      <c r="F843" s="19" t="str">
        <f>IFERROR(VLOOKUP(D843,'Tabelas auxiliares'!$A$3:$B$63,2,FALSE),"")</f>
        <v/>
      </c>
      <c r="G843" s="19" t="str">
        <f>IFERROR(VLOOKUP($B843,'Tabelas auxiliares'!$A$67:$C$104,2,FALSE),"")</f>
        <v/>
      </c>
      <c r="H843" s="19" t="str">
        <f>IFERROR(VLOOKUP($B843,'Tabelas auxiliares'!$A$67:$C$104,3,FALSE),"")</f>
        <v/>
      </c>
      <c r="Y843" s="19" t="str">
        <f t="shared" si="13"/>
        <v/>
      </c>
      <c r="Z843" s="19" t="str">
        <f>IF(T843="","",IF(AND(T843&lt;&gt;'Tabelas auxiliares'!$B$241,T843&lt;&gt;'Tabelas auxiliares'!$B$242),"FOLHA DE PESSOAL",IF(Y843='Tabelas auxiliares'!$A$242,"CUSTEIO",IF(Y843='Tabelas auxiliares'!$A$241,"INVESTIMENTO","ERRO - VERIFICAR"))))</f>
        <v/>
      </c>
      <c r="AA843" s="127"/>
      <c r="AB843" s="127"/>
      <c r="AC843" s="37"/>
      <c r="AD843" s="37"/>
      <c r="AE843" s="37"/>
      <c r="AF843" s="37"/>
      <c r="AG843" s="37"/>
    </row>
    <row r="844" spans="6:33" x14ac:dyDescent="0.35">
      <c r="F844" s="19" t="str">
        <f>IFERROR(VLOOKUP(D844,'Tabelas auxiliares'!$A$3:$B$63,2,FALSE),"")</f>
        <v/>
      </c>
      <c r="G844" s="19" t="str">
        <f>IFERROR(VLOOKUP($B844,'Tabelas auxiliares'!$A$67:$C$104,2,FALSE),"")</f>
        <v/>
      </c>
      <c r="H844" s="19" t="str">
        <f>IFERROR(VLOOKUP($B844,'Tabelas auxiliares'!$A$67:$C$104,3,FALSE),"")</f>
        <v/>
      </c>
      <c r="Y844" s="19" t="str">
        <f t="shared" si="13"/>
        <v/>
      </c>
      <c r="Z844" s="19" t="str">
        <f>IF(T844="","",IF(AND(T844&lt;&gt;'Tabelas auxiliares'!$B$241,T844&lt;&gt;'Tabelas auxiliares'!$B$242),"FOLHA DE PESSOAL",IF(Y844='Tabelas auxiliares'!$A$242,"CUSTEIO",IF(Y844='Tabelas auxiliares'!$A$241,"INVESTIMENTO","ERRO - VERIFICAR"))))</f>
        <v/>
      </c>
      <c r="AA844" s="127"/>
      <c r="AB844" s="127"/>
      <c r="AC844" s="37"/>
      <c r="AD844" s="37"/>
      <c r="AE844" s="37"/>
      <c r="AF844" s="37"/>
      <c r="AG844" s="37"/>
    </row>
    <row r="845" spans="6:33" x14ac:dyDescent="0.35">
      <c r="F845" s="19" t="str">
        <f>IFERROR(VLOOKUP(D845,'Tabelas auxiliares'!$A$3:$B$63,2,FALSE),"")</f>
        <v/>
      </c>
      <c r="G845" s="19" t="str">
        <f>IFERROR(VLOOKUP($B845,'Tabelas auxiliares'!$A$67:$C$104,2,FALSE),"")</f>
        <v/>
      </c>
      <c r="H845" s="19" t="str">
        <f>IFERROR(VLOOKUP($B845,'Tabelas auxiliares'!$A$67:$C$104,3,FALSE),"")</f>
        <v/>
      </c>
      <c r="Y845" s="19" t="str">
        <f t="shared" si="13"/>
        <v/>
      </c>
      <c r="Z845" s="19" t="str">
        <f>IF(T845="","",IF(AND(T845&lt;&gt;'Tabelas auxiliares'!$B$241,T845&lt;&gt;'Tabelas auxiliares'!$B$242),"FOLHA DE PESSOAL",IF(Y845='Tabelas auxiliares'!$A$242,"CUSTEIO",IF(Y845='Tabelas auxiliares'!$A$241,"INVESTIMENTO","ERRO - VERIFICAR"))))</f>
        <v/>
      </c>
      <c r="AA845" s="127"/>
      <c r="AB845" s="127"/>
      <c r="AC845" s="37"/>
      <c r="AD845" s="37"/>
      <c r="AE845" s="37"/>
      <c r="AF845" s="37"/>
      <c r="AG845" s="37"/>
    </row>
    <row r="846" spans="6:33" x14ac:dyDescent="0.35">
      <c r="F846" s="19" t="str">
        <f>IFERROR(VLOOKUP(D846,'Tabelas auxiliares'!$A$3:$B$63,2,FALSE),"")</f>
        <v/>
      </c>
      <c r="G846" s="19" t="str">
        <f>IFERROR(VLOOKUP($B846,'Tabelas auxiliares'!$A$67:$C$104,2,FALSE),"")</f>
        <v/>
      </c>
      <c r="H846" s="19" t="str">
        <f>IFERROR(VLOOKUP($B846,'Tabelas auxiliares'!$A$67:$C$104,3,FALSE),"")</f>
        <v/>
      </c>
      <c r="Y846" s="19" t="str">
        <f t="shared" si="13"/>
        <v/>
      </c>
      <c r="Z846" s="19" t="str">
        <f>IF(T846="","",IF(AND(T846&lt;&gt;'Tabelas auxiliares'!$B$241,T846&lt;&gt;'Tabelas auxiliares'!$B$242),"FOLHA DE PESSOAL",IF(Y846='Tabelas auxiliares'!$A$242,"CUSTEIO",IF(Y846='Tabelas auxiliares'!$A$241,"INVESTIMENTO","ERRO - VERIFICAR"))))</f>
        <v/>
      </c>
      <c r="AA846" s="127"/>
      <c r="AB846" s="127"/>
      <c r="AC846" s="37"/>
      <c r="AD846" s="37"/>
      <c r="AE846" s="37"/>
      <c r="AF846" s="37"/>
      <c r="AG846" s="37"/>
    </row>
    <row r="847" spans="6:33" x14ac:dyDescent="0.35">
      <c r="F847" s="19" t="str">
        <f>IFERROR(VLOOKUP(D847,'Tabelas auxiliares'!$A$3:$B$63,2,FALSE),"")</f>
        <v/>
      </c>
      <c r="G847" s="19" t="str">
        <f>IFERROR(VLOOKUP($B847,'Tabelas auxiliares'!$A$67:$C$104,2,FALSE),"")</f>
        <v/>
      </c>
      <c r="H847" s="19" t="str">
        <f>IFERROR(VLOOKUP($B847,'Tabelas auxiliares'!$A$67:$C$104,3,FALSE),"")</f>
        <v/>
      </c>
      <c r="Y847" s="19" t="str">
        <f t="shared" si="13"/>
        <v/>
      </c>
      <c r="Z847" s="19" t="str">
        <f>IF(T847="","",IF(AND(T847&lt;&gt;'Tabelas auxiliares'!$B$241,T847&lt;&gt;'Tabelas auxiliares'!$B$242),"FOLHA DE PESSOAL",IF(Y847='Tabelas auxiliares'!$A$242,"CUSTEIO",IF(Y847='Tabelas auxiliares'!$A$241,"INVESTIMENTO","ERRO - VERIFICAR"))))</f>
        <v/>
      </c>
      <c r="AA847" s="127"/>
      <c r="AB847" s="127"/>
      <c r="AC847" s="37"/>
      <c r="AD847" s="37"/>
      <c r="AE847" s="37"/>
      <c r="AF847" s="37"/>
      <c r="AG847" s="37"/>
    </row>
    <row r="848" spans="6:33" x14ac:dyDescent="0.35">
      <c r="F848" s="19" t="str">
        <f>IFERROR(VLOOKUP(D848,'Tabelas auxiliares'!$A$3:$B$63,2,FALSE),"")</f>
        <v/>
      </c>
      <c r="G848" s="19" t="str">
        <f>IFERROR(VLOOKUP($B848,'Tabelas auxiliares'!$A$67:$C$104,2,FALSE),"")</f>
        <v/>
      </c>
      <c r="H848" s="19" t="str">
        <f>IFERROR(VLOOKUP($B848,'Tabelas auxiliares'!$A$67:$C$104,3,FALSE),"")</f>
        <v/>
      </c>
      <c r="Y848" s="19" t="str">
        <f t="shared" si="13"/>
        <v/>
      </c>
      <c r="Z848" s="19" t="str">
        <f>IF(T848="","",IF(AND(T848&lt;&gt;'Tabelas auxiliares'!$B$241,T848&lt;&gt;'Tabelas auxiliares'!$B$242),"FOLHA DE PESSOAL",IF(Y848='Tabelas auxiliares'!$A$242,"CUSTEIO",IF(Y848='Tabelas auxiliares'!$A$241,"INVESTIMENTO","ERRO - VERIFICAR"))))</f>
        <v/>
      </c>
      <c r="AA848" s="127"/>
      <c r="AB848" s="127"/>
      <c r="AC848" s="37"/>
      <c r="AD848" s="37"/>
      <c r="AE848" s="37"/>
      <c r="AF848" s="37"/>
      <c r="AG848" s="37"/>
    </row>
    <row r="849" spans="6:33" x14ac:dyDescent="0.35">
      <c r="F849" s="19" t="str">
        <f>IFERROR(VLOOKUP(D849,'Tabelas auxiliares'!$A$3:$B$63,2,FALSE),"")</f>
        <v/>
      </c>
      <c r="G849" s="19" t="str">
        <f>IFERROR(VLOOKUP($B849,'Tabelas auxiliares'!$A$67:$C$104,2,FALSE),"")</f>
        <v/>
      </c>
      <c r="H849" s="19" t="str">
        <f>IFERROR(VLOOKUP($B849,'Tabelas auxiliares'!$A$67:$C$104,3,FALSE),"")</f>
        <v/>
      </c>
      <c r="Y849" s="19" t="str">
        <f t="shared" si="13"/>
        <v/>
      </c>
      <c r="Z849" s="19" t="str">
        <f>IF(T849="","",IF(AND(T849&lt;&gt;'Tabelas auxiliares'!$B$241,T849&lt;&gt;'Tabelas auxiliares'!$B$242),"FOLHA DE PESSOAL",IF(Y849='Tabelas auxiliares'!$A$242,"CUSTEIO",IF(Y849='Tabelas auxiliares'!$A$241,"INVESTIMENTO","ERRO - VERIFICAR"))))</f>
        <v/>
      </c>
      <c r="AA849" s="127"/>
      <c r="AB849" s="127"/>
      <c r="AC849" s="37"/>
      <c r="AD849" s="37"/>
      <c r="AE849" s="37"/>
      <c r="AF849" s="37"/>
      <c r="AG849" s="37"/>
    </row>
    <row r="850" spans="6:33" x14ac:dyDescent="0.35">
      <c r="F850" s="19" t="str">
        <f>IFERROR(VLOOKUP(D850,'Tabelas auxiliares'!$A$3:$B$63,2,FALSE),"")</f>
        <v/>
      </c>
      <c r="G850" s="19" t="str">
        <f>IFERROR(VLOOKUP($B850,'Tabelas auxiliares'!$A$67:$C$104,2,FALSE),"")</f>
        <v/>
      </c>
      <c r="H850" s="19" t="str">
        <f>IFERROR(VLOOKUP($B850,'Tabelas auxiliares'!$A$67:$C$104,3,FALSE),"")</f>
        <v/>
      </c>
      <c r="Y850" s="19" t="str">
        <f t="shared" si="13"/>
        <v/>
      </c>
      <c r="Z850" s="19" t="str">
        <f>IF(T850="","",IF(AND(T850&lt;&gt;'Tabelas auxiliares'!$B$241,T850&lt;&gt;'Tabelas auxiliares'!$B$242),"FOLHA DE PESSOAL",IF(Y850='Tabelas auxiliares'!$A$242,"CUSTEIO",IF(Y850='Tabelas auxiliares'!$A$241,"INVESTIMENTO","ERRO - VERIFICAR"))))</f>
        <v/>
      </c>
      <c r="AA850" s="127"/>
      <c r="AB850" s="127"/>
      <c r="AC850" s="37"/>
      <c r="AD850" s="37"/>
      <c r="AE850" s="37"/>
      <c r="AF850" s="37"/>
      <c r="AG850" s="37"/>
    </row>
    <row r="851" spans="6:33" x14ac:dyDescent="0.35">
      <c r="F851" s="19" t="str">
        <f>IFERROR(VLOOKUP(D851,'Tabelas auxiliares'!$A$3:$B$63,2,FALSE),"")</f>
        <v/>
      </c>
      <c r="G851" s="19" t="str">
        <f>IFERROR(VLOOKUP($B851,'Tabelas auxiliares'!$A$67:$C$104,2,FALSE),"")</f>
        <v/>
      </c>
      <c r="H851" s="19" t="str">
        <f>IFERROR(VLOOKUP($B851,'Tabelas auxiliares'!$A$67:$C$104,3,FALSE),"")</f>
        <v/>
      </c>
      <c r="Y851" s="19" t="str">
        <f t="shared" si="13"/>
        <v/>
      </c>
      <c r="Z851" s="19" t="str">
        <f>IF(T851="","",IF(AND(T851&lt;&gt;'Tabelas auxiliares'!$B$241,T851&lt;&gt;'Tabelas auxiliares'!$B$242),"FOLHA DE PESSOAL",IF(Y851='Tabelas auxiliares'!$A$242,"CUSTEIO",IF(Y851='Tabelas auxiliares'!$A$241,"INVESTIMENTO","ERRO - VERIFICAR"))))</f>
        <v/>
      </c>
      <c r="AA851" s="127"/>
      <c r="AB851" s="127"/>
      <c r="AC851" s="37"/>
      <c r="AD851" s="37"/>
      <c r="AE851" s="37"/>
      <c r="AF851" s="37"/>
      <c r="AG851" s="37"/>
    </row>
    <row r="852" spans="6:33" x14ac:dyDescent="0.35">
      <c r="F852" s="19" t="str">
        <f>IFERROR(VLOOKUP(D852,'Tabelas auxiliares'!$A$3:$B$63,2,FALSE),"")</f>
        <v/>
      </c>
      <c r="G852" s="19" t="str">
        <f>IFERROR(VLOOKUP($B852,'Tabelas auxiliares'!$A$67:$C$104,2,FALSE),"")</f>
        <v/>
      </c>
      <c r="H852" s="19" t="str">
        <f>IFERROR(VLOOKUP($B852,'Tabelas auxiliares'!$A$67:$C$104,3,FALSE),"")</f>
        <v/>
      </c>
      <c r="Y852" s="19" t="str">
        <f t="shared" si="13"/>
        <v/>
      </c>
      <c r="Z852" s="19" t="str">
        <f>IF(T852="","",IF(AND(T852&lt;&gt;'Tabelas auxiliares'!$B$241,T852&lt;&gt;'Tabelas auxiliares'!$B$242),"FOLHA DE PESSOAL",IF(Y852='Tabelas auxiliares'!$A$242,"CUSTEIO",IF(Y852='Tabelas auxiliares'!$A$241,"INVESTIMENTO","ERRO - VERIFICAR"))))</f>
        <v/>
      </c>
      <c r="AA852" s="127"/>
      <c r="AB852" s="127"/>
      <c r="AC852" s="37"/>
      <c r="AD852" s="37"/>
      <c r="AE852" s="37"/>
      <c r="AF852" s="37"/>
      <c r="AG852" s="37"/>
    </row>
    <row r="853" spans="6:33" x14ac:dyDescent="0.35">
      <c r="F853" s="19" t="str">
        <f>IFERROR(VLOOKUP(D853,'Tabelas auxiliares'!$A$3:$B$63,2,FALSE),"")</f>
        <v/>
      </c>
      <c r="G853" s="19" t="str">
        <f>IFERROR(VLOOKUP($B853,'Tabelas auxiliares'!$A$67:$C$104,2,FALSE),"")</f>
        <v/>
      </c>
      <c r="H853" s="19" t="str">
        <f>IFERROR(VLOOKUP($B853,'Tabelas auxiliares'!$A$67:$C$104,3,FALSE),"")</f>
        <v/>
      </c>
      <c r="Y853" s="19" t="str">
        <f t="shared" si="13"/>
        <v/>
      </c>
      <c r="Z853" s="19" t="str">
        <f>IF(T853="","",IF(AND(T853&lt;&gt;'Tabelas auxiliares'!$B$241,T853&lt;&gt;'Tabelas auxiliares'!$B$242),"FOLHA DE PESSOAL",IF(Y853='Tabelas auxiliares'!$A$242,"CUSTEIO",IF(Y853='Tabelas auxiliares'!$A$241,"INVESTIMENTO","ERRO - VERIFICAR"))))</f>
        <v/>
      </c>
      <c r="AA853" s="127"/>
      <c r="AB853" s="127"/>
      <c r="AC853" s="37"/>
      <c r="AD853" s="37"/>
      <c r="AE853" s="37"/>
      <c r="AF853" s="37"/>
      <c r="AG853" s="37"/>
    </row>
    <row r="854" spans="6:33" x14ac:dyDescent="0.35">
      <c r="F854" s="19" t="str">
        <f>IFERROR(VLOOKUP(D854,'Tabelas auxiliares'!$A$3:$B$63,2,FALSE),"")</f>
        <v/>
      </c>
      <c r="G854" s="19" t="str">
        <f>IFERROR(VLOOKUP($B854,'Tabelas auxiliares'!$A$67:$C$104,2,FALSE),"")</f>
        <v/>
      </c>
      <c r="H854" s="19" t="str">
        <f>IFERROR(VLOOKUP($B854,'Tabelas auxiliares'!$A$67:$C$104,3,FALSE),"")</f>
        <v/>
      </c>
      <c r="Y854" s="19" t="str">
        <f t="shared" si="13"/>
        <v/>
      </c>
      <c r="Z854" s="19" t="str">
        <f>IF(T854="","",IF(AND(T854&lt;&gt;'Tabelas auxiliares'!$B$241,T854&lt;&gt;'Tabelas auxiliares'!$B$242),"FOLHA DE PESSOAL",IF(Y854='Tabelas auxiliares'!$A$242,"CUSTEIO",IF(Y854='Tabelas auxiliares'!$A$241,"INVESTIMENTO","ERRO - VERIFICAR"))))</f>
        <v/>
      </c>
      <c r="AA854" s="127"/>
      <c r="AB854" s="127"/>
      <c r="AC854" s="37"/>
      <c r="AD854" s="37"/>
      <c r="AE854" s="37"/>
      <c r="AF854" s="37"/>
      <c r="AG854" s="37"/>
    </row>
    <row r="855" spans="6:33" x14ac:dyDescent="0.35">
      <c r="F855" s="19" t="str">
        <f>IFERROR(VLOOKUP(D855,'Tabelas auxiliares'!$A$3:$B$63,2,FALSE),"")</f>
        <v/>
      </c>
      <c r="G855" s="19" t="str">
        <f>IFERROR(VLOOKUP($B855,'Tabelas auxiliares'!$A$67:$C$104,2,FALSE),"")</f>
        <v/>
      </c>
      <c r="H855" s="19" t="str">
        <f>IFERROR(VLOOKUP($B855,'Tabelas auxiliares'!$A$67:$C$104,3,FALSE),"")</f>
        <v/>
      </c>
      <c r="Y855" s="19" t="str">
        <f t="shared" si="13"/>
        <v/>
      </c>
      <c r="Z855" s="19" t="str">
        <f>IF(T855="","",IF(AND(T855&lt;&gt;'Tabelas auxiliares'!$B$241,T855&lt;&gt;'Tabelas auxiliares'!$B$242),"FOLHA DE PESSOAL",IF(Y855='Tabelas auxiliares'!$A$242,"CUSTEIO",IF(Y855='Tabelas auxiliares'!$A$241,"INVESTIMENTO","ERRO - VERIFICAR"))))</f>
        <v/>
      </c>
      <c r="AA855" s="127"/>
      <c r="AB855" s="127"/>
      <c r="AC855" s="37"/>
      <c r="AD855" s="37"/>
      <c r="AE855" s="37"/>
      <c r="AF855" s="37"/>
      <c r="AG855" s="37"/>
    </row>
    <row r="856" spans="6:33" x14ac:dyDescent="0.35">
      <c r="F856" s="19" t="str">
        <f>IFERROR(VLOOKUP(D856,'Tabelas auxiliares'!$A$3:$B$63,2,FALSE),"")</f>
        <v/>
      </c>
      <c r="G856" s="19" t="str">
        <f>IFERROR(VLOOKUP($B856,'Tabelas auxiliares'!$A$67:$C$104,2,FALSE),"")</f>
        <v/>
      </c>
      <c r="H856" s="19" t="str">
        <f>IFERROR(VLOOKUP($B856,'Tabelas auxiliares'!$A$67:$C$104,3,FALSE),"")</f>
        <v/>
      </c>
      <c r="Y856" s="19" t="str">
        <f t="shared" si="13"/>
        <v/>
      </c>
      <c r="Z856" s="19" t="str">
        <f>IF(T856="","",IF(AND(T856&lt;&gt;'Tabelas auxiliares'!$B$241,T856&lt;&gt;'Tabelas auxiliares'!$B$242),"FOLHA DE PESSOAL",IF(Y856='Tabelas auxiliares'!$A$242,"CUSTEIO",IF(Y856='Tabelas auxiliares'!$A$241,"INVESTIMENTO","ERRO - VERIFICAR"))))</f>
        <v/>
      </c>
      <c r="AA856" s="127"/>
      <c r="AB856" s="127"/>
      <c r="AC856" s="37"/>
      <c r="AD856" s="37"/>
      <c r="AE856" s="37"/>
      <c r="AF856" s="37"/>
      <c r="AG856" s="37"/>
    </row>
    <row r="857" spans="6:33" x14ac:dyDescent="0.35">
      <c r="F857" s="19" t="str">
        <f>IFERROR(VLOOKUP(D857,'Tabelas auxiliares'!$A$3:$B$63,2,FALSE),"")</f>
        <v/>
      </c>
      <c r="G857" s="19" t="str">
        <f>IFERROR(VLOOKUP($B857,'Tabelas auxiliares'!$A$67:$C$104,2,FALSE),"")</f>
        <v/>
      </c>
      <c r="H857" s="19" t="str">
        <f>IFERROR(VLOOKUP($B857,'Tabelas auxiliares'!$A$67:$C$104,3,FALSE),"")</f>
        <v/>
      </c>
      <c r="Y857" s="19" t="str">
        <f t="shared" si="13"/>
        <v/>
      </c>
      <c r="Z857" s="19" t="str">
        <f>IF(T857="","",IF(AND(T857&lt;&gt;'Tabelas auxiliares'!$B$241,T857&lt;&gt;'Tabelas auxiliares'!$B$242),"FOLHA DE PESSOAL",IF(Y857='Tabelas auxiliares'!$A$242,"CUSTEIO",IF(Y857='Tabelas auxiliares'!$A$241,"INVESTIMENTO","ERRO - VERIFICAR"))))</f>
        <v/>
      </c>
      <c r="AA857" s="127"/>
      <c r="AB857" s="127"/>
      <c r="AC857" s="37"/>
      <c r="AD857" s="37"/>
      <c r="AE857" s="37"/>
      <c r="AF857" s="37"/>
      <c r="AG857" s="37"/>
    </row>
    <row r="858" spans="6:33" x14ac:dyDescent="0.35">
      <c r="F858" s="19" t="str">
        <f>IFERROR(VLOOKUP(D858,'Tabelas auxiliares'!$A$3:$B$63,2,FALSE),"")</f>
        <v/>
      </c>
      <c r="G858" s="19" t="str">
        <f>IFERROR(VLOOKUP($B858,'Tabelas auxiliares'!$A$67:$C$104,2,FALSE),"")</f>
        <v/>
      </c>
      <c r="H858" s="19" t="str">
        <f>IFERROR(VLOOKUP($B858,'Tabelas auxiliares'!$A$67:$C$104,3,FALSE),"")</f>
        <v/>
      </c>
      <c r="Y858" s="19" t="str">
        <f t="shared" si="13"/>
        <v/>
      </c>
      <c r="Z858" s="19" t="str">
        <f>IF(T858="","",IF(AND(T858&lt;&gt;'Tabelas auxiliares'!$B$241,T858&lt;&gt;'Tabelas auxiliares'!$B$242),"FOLHA DE PESSOAL",IF(Y858='Tabelas auxiliares'!$A$242,"CUSTEIO",IF(Y858='Tabelas auxiliares'!$A$241,"INVESTIMENTO","ERRO - VERIFICAR"))))</f>
        <v/>
      </c>
      <c r="AA858" s="127"/>
      <c r="AB858" s="127"/>
      <c r="AC858" s="37"/>
      <c r="AD858" s="37"/>
      <c r="AE858" s="37"/>
      <c r="AF858" s="37"/>
      <c r="AG858" s="37"/>
    </row>
    <row r="859" spans="6:33" x14ac:dyDescent="0.35">
      <c r="F859" s="19" t="str">
        <f>IFERROR(VLOOKUP(D859,'Tabelas auxiliares'!$A$3:$B$63,2,FALSE),"")</f>
        <v/>
      </c>
      <c r="G859" s="19" t="str">
        <f>IFERROR(VLOOKUP($B859,'Tabelas auxiliares'!$A$67:$C$104,2,FALSE),"")</f>
        <v/>
      </c>
      <c r="H859" s="19" t="str">
        <f>IFERROR(VLOOKUP($B859,'Tabelas auxiliares'!$A$67:$C$104,3,FALSE),"")</f>
        <v/>
      </c>
      <c r="Y859" s="19" t="str">
        <f t="shared" si="13"/>
        <v/>
      </c>
      <c r="Z859" s="19" t="str">
        <f>IF(T859="","",IF(AND(T859&lt;&gt;'Tabelas auxiliares'!$B$241,T859&lt;&gt;'Tabelas auxiliares'!$B$242),"FOLHA DE PESSOAL",IF(Y859='Tabelas auxiliares'!$A$242,"CUSTEIO",IF(Y859='Tabelas auxiliares'!$A$241,"INVESTIMENTO","ERRO - VERIFICAR"))))</f>
        <v/>
      </c>
      <c r="AA859" s="127"/>
      <c r="AB859" s="127"/>
      <c r="AC859" s="37"/>
      <c r="AD859" s="37"/>
      <c r="AE859" s="37"/>
      <c r="AF859" s="37"/>
      <c r="AG859" s="37"/>
    </row>
    <row r="860" spans="6:33" x14ac:dyDescent="0.35">
      <c r="F860" s="19" t="str">
        <f>IFERROR(VLOOKUP(D860,'Tabelas auxiliares'!$A$3:$B$63,2,FALSE),"")</f>
        <v/>
      </c>
      <c r="G860" s="19" t="str">
        <f>IFERROR(VLOOKUP($B860,'Tabelas auxiliares'!$A$67:$C$104,2,FALSE),"")</f>
        <v/>
      </c>
      <c r="H860" s="19" t="str">
        <f>IFERROR(VLOOKUP($B860,'Tabelas auxiliares'!$A$67:$C$104,3,FALSE),"")</f>
        <v/>
      </c>
      <c r="Y860" s="19" t="str">
        <f t="shared" si="13"/>
        <v/>
      </c>
      <c r="Z860" s="19" t="str">
        <f>IF(T860="","",IF(AND(T860&lt;&gt;'Tabelas auxiliares'!$B$241,T860&lt;&gt;'Tabelas auxiliares'!$B$242),"FOLHA DE PESSOAL",IF(Y860='Tabelas auxiliares'!$A$242,"CUSTEIO",IF(Y860='Tabelas auxiliares'!$A$241,"INVESTIMENTO","ERRO - VERIFICAR"))))</f>
        <v/>
      </c>
      <c r="AA860" s="127"/>
      <c r="AB860" s="127"/>
      <c r="AC860" s="37"/>
      <c r="AD860" s="37"/>
      <c r="AE860" s="37"/>
      <c r="AF860" s="37"/>
      <c r="AG860" s="37"/>
    </row>
    <row r="861" spans="6:33" x14ac:dyDescent="0.35">
      <c r="F861" s="19" t="str">
        <f>IFERROR(VLOOKUP(D861,'Tabelas auxiliares'!$A$3:$B$63,2,FALSE),"")</f>
        <v/>
      </c>
      <c r="G861" s="19" t="str">
        <f>IFERROR(VLOOKUP($B861,'Tabelas auxiliares'!$A$67:$C$104,2,FALSE),"")</f>
        <v/>
      </c>
      <c r="H861" s="19" t="str">
        <f>IFERROR(VLOOKUP($B861,'Tabelas auxiliares'!$A$67:$C$104,3,FALSE),"")</f>
        <v/>
      </c>
      <c r="Y861" s="19" t="str">
        <f t="shared" si="13"/>
        <v/>
      </c>
      <c r="Z861" s="19" t="str">
        <f>IF(T861="","",IF(AND(T861&lt;&gt;'Tabelas auxiliares'!$B$241,T861&lt;&gt;'Tabelas auxiliares'!$B$242),"FOLHA DE PESSOAL",IF(Y861='Tabelas auxiliares'!$A$242,"CUSTEIO",IF(Y861='Tabelas auxiliares'!$A$241,"INVESTIMENTO","ERRO - VERIFICAR"))))</f>
        <v/>
      </c>
      <c r="AA861" s="127"/>
      <c r="AB861" s="127"/>
      <c r="AC861" s="37"/>
      <c r="AD861" s="37"/>
      <c r="AE861" s="37"/>
      <c r="AF861" s="37"/>
      <c r="AG861" s="37"/>
    </row>
    <row r="862" spans="6:33" x14ac:dyDescent="0.35">
      <c r="F862" s="19" t="str">
        <f>IFERROR(VLOOKUP(D862,'Tabelas auxiliares'!$A$3:$B$63,2,FALSE),"")</f>
        <v/>
      </c>
      <c r="G862" s="19" t="str">
        <f>IFERROR(VLOOKUP($B862,'Tabelas auxiliares'!$A$67:$C$104,2,FALSE),"")</f>
        <v/>
      </c>
      <c r="H862" s="19" t="str">
        <f>IFERROR(VLOOKUP($B862,'Tabelas auxiliares'!$A$67:$C$104,3,FALSE),"")</f>
        <v/>
      </c>
      <c r="Y862" s="19" t="str">
        <f t="shared" si="13"/>
        <v/>
      </c>
      <c r="Z862" s="19" t="str">
        <f>IF(T862="","",IF(AND(T862&lt;&gt;'Tabelas auxiliares'!$B$241,T862&lt;&gt;'Tabelas auxiliares'!$B$242),"FOLHA DE PESSOAL",IF(Y862='Tabelas auxiliares'!$A$242,"CUSTEIO",IF(Y862='Tabelas auxiliares'!$A$241,"INVESTIMENTO","ERRO - VERIFICAR"))))</f>
        <v/>
      </c>
      <c r="AA862" s="127"/>
      <c r="AB862" s="127"/>
      <c r="AC862" s="37"/>
      <c r="AD862" s="37"/>
      <c r="AE862" s="37"/>
      <c r="AF862" s="37"/>
      <c r="AG862" s="37"/>
    </row>
    <row r="863" spans="6:33" x14ac:dyDescent="0.35">
      <c r="F863" s="19" t="str">
        <f>IFERROR(VLOOKUP(D863,'Tabelas auxiliares'!$A$3:$B$63,2,FALSE),"")</f>
        <v/>
      </c>
      <c r="G863" s="19" t="str">
        <f>IFERROR(VLOOKUP($B863,'Tabelas auxiliares'!$A$67:$C$104,2,FALSE),"")</f>
        <v/>
      </c>
      <c r="H863" s="19" t="str">
        <f>IFERROR(VLOOKUP($B863,'Tabelas auxiliares'!$A$67:$C$104,3,FALSE),"")</f>
        <v/>
      </c>
      <c r="Y863" s="19" t="str">
        <f t="shared" si="13"/>
        <v/>
      </c>
      <c r="Z863" s="19" t="str">
        <f>IF(T863="","",IF(AND(T863&lt;&gt;'Tabelas auxiliares'!$B$241,T863&lt;&gt;'Tabelas auxiliares'!$B$242),"FOLHA DE PESSOAL",IF(Y863='Tabelas auxiliares'!$A$242,"CUSTEIO",IF(Y863='Tabelas auxiliares'!$A$241,"INVESTIMENTO","ERRO - VERIFICAR"))))</f>
        <v/>
      </c>
      <c r="AA863" s="127"/>
      <c r="AB863" s="127"/>
      <c r="AC863" s="37"/>
      <c r="AD863" s="37"/>
      <c r="AE863" s="37"/>
      <c r="AF863" s="37"/>
      <c r="AG863" s="37"/>
    </row>
    <row r="864" spans="6:33" x14ac:dyDescent="0.35">
      <c r="F864" s="19" t="str">
        <f>IFERROR(VLOOKUP(D864,'Tabelas auxiliares'!$A$3:$B$63,2,FALSE),"")</f>
        <v/>
      </c>
      <c r="G864" s="19" t="str">
        <f>IFERROR(VLOOKUP($B864,'Tabelas auxiliares'!$A$67:$C$104,2,FALSE),"")</f>
        <v/>
      </c>
      <c r="H864" s="19" t="str">
        <f>IFERROR(VLOOKUP($B864,'Tabelas auxiliares'!$A$67:$C$104,3,FALSE),"")</f>
        <v/>
      </c>
      <c r="Y864" s="19" t="str">
        <f t="shared" si="13"/>
        <v/>
      </c>
      <c r="Z864" s="19" t="str">
        <f>IF(T864="","",IF(AND(T864&lt;&gt;'Tabelas auxiliares'!$B$241,T864&lt;&gt;'Tabelas auxiliares'!$B$242),"FOLHA DE PESSOAL",IF(Y864='Tabelas auxiliares'!$A$242,"CUSTEIO",IF(Y864='Tabelas auxiliares'!$A$241,"INVESTIMENTO","ERRO - VERIFICAR"))))</f>
        <v/>
      </c>
      <c r="AA864" s="127"/>
      <c r="AB864" s="127"/>
      <c r="AC864" s="37"/>
      <c r="AD864" s="37"/>
      <c r="AE864" s="37"/>
      <c r="AF864" s="37"/>
      <c r="AG864" s="37"/>
    </row>
    <row r="865" spans="6:33" x14ac:dyDescent="0.35">
      <c r="F865" s="19" t="str">
        <f>IFERROR(VLOOKUP(D865,'Tabelas auxiliares'!$A$3:$B$63,2,FALSE),"")</f>
        <v/>
      </c>
      <c r="G865" s="19" t="str">
        <f>IFERROR(VLOOKUP($B865,'Tabelas auxiliares'!$A$67:$C$104,2,FALSE),"")</f>
        <v/>
      </c>
      <c r="H865" s="19" t="str">
        <f>IFERROR(VLOOKUP($B865,'Tabelas auxiliares'!$A$67:$C$104,3,FALSE),"")</f>
        <v/>
      </c>
      <c r="Y865" s="19" t="str">
        <f t="shared" si="13"/>
        <v/>
      </c>
      <c r="Z865" s="19" t="str">
        <f>IF(T865="","",IF(AND(T865&lt;&gt;'Tabelas auxiliares'!$B$241,T865&lt;&gt;'Tabelas auxiliares'!$B$242),"FOLHA DE PESSOAL",IF(Y865='Tabelas auxiliares'!$A$242,"CUSTEIO",IF(Y865='Tabelas auxiliares'!$A$241,"INVESTIMENTO","ERRO - VERIFICAR"))))</f>
        <v/>
      </c>
      <c r="AA865" s="127"/>
      <c r="AB865" s="127"/>
      <c r="AC865" s="37"/>
      <c r="AD865" s="37"/>
      <c r="AE865" s="37"/>
      <c r="AF865" s="37"/>
      <c r="AG865" s="37"/>
    </row>
    <row r="866" spans="6:33" x14ac:dyDescent="0.35">
      <c r="F866" s="19" t="str">
        <f>IFERROR(VLOOKUP(D866,'Tabelas auxiliares'!$A$3:$B$63,2,FALSE),"")</f>
        <v/>
      </c>
      <c r="G866" s="19" t="str">
        <f>IFERROR(VLOOKUP($B866,'Tabelas auxiliares'!$A$67:$C$104,2,FALSE),"")</f>
        <v/>
      </c>
      <c r="H866" s="19" t="str">
        <f>IFERROR(VLOOKUP($B866,'Tabelas auxiliares'!$A$67:$C$104,3,FALSE),"")</f>
        <v/>
      </c>
      <c r="Y866" s="19" t="str">
        <f t="shared" si="13"/>
        <v/>
      </c>
      <c r="Z866" s="19" t="str">
        <f>IF(T866="","",IF(AND(T866&lt;&gt;'Tabelas auxiliares'!$B$241,T866&lt;&gt;'Tabelas auxiliares'!$B$242),"FOLHA DE PESSOAL",IF(Y866='Tabelas auxiliares'!$A$242,"CUSTEIO",IF(Y866='Tabelas auxiliares'!$A$241,"INVESTIMENTO","ERRO - VERIFICAR"))))</f>
        <v/>
      </c>
      <c r="AA866" s="127"/>
      <c r="AB866" s="127"/>
      <c r="AC866" s="37"/>
      <c r="AD866" s="37"/>
      <c r="AE866" s="37"/>
      <c r="AF866" s="37"/>
      <c r="AG866" s="37"/>
    </row>
    <row r="867" spans="6:33" x14ac:dyDescent="0.35">
      <c r="F867" s="19" t="str">
        <f>IFERROR(VLOOKUP(D867,'Tabelas auxiliares'!$A$3:$B$63,2,FALSE),"")</f>
        <v/>
      </c>
      <c r="G867" s="19" t="str">
        <f>IFERROR(VLOOKUP($B867,'Tabelas auxiliares'!$A$67:$C$104,2,FALSE),"")</f>
        <v/>
      </c>
      <c r="H867" s="19" t="str">
        <f>IFERROR(VLOOKUP($B867,'Tabelas auxiliares'!$A$67:$C$104,3,FALSE),"")</f>
        <v/>
      </c>
      <c r="Y867" s="19" t="str">
        <f t="shared" si="13"/>
        <v/>
      </c>
      <c r="Z867" s="19" t="str">
        <f>IF(T867="","",IF(AND(T867&lt;&gt;'Tabelas auxiliares'!$B$241,T867&lt;&gt;'Tabelas auxiliares'!$B$242),"FOLHA DE PESSOAL",IF(Y867='Tabelas auxiliares'!$A$242,"CUSTEIO",IF(Y867='Tabelas auxiliares'!$A$241,"INVESTIMENTO","ERRO - VERIFICAR"))))</f>
        <v/>
      </c>
      <c r="AA867" s="127"/>
      <c r="AB867" s="127"/>
      <c r="AC867" s="37"/>
      <c r="AD867" s="37"/>
      <c r="AE867" s="37"/>
      <c r="AF867" s="37"/>
      <c r="AG867" s="37"/>
    </row>
    <row r="868" spans="6:33" x14ac:dyDescent="0.35">
      <c r="F868" s="19" t="str">
        <f>IFERROR(VLOOKUP(D868,'Tabelas auxiliares'!$A$3:$B$63,2,FALSE),"")</f>
        <v/>
      </c>
      <c r="G868" s="19" t="str">
        <f>IFERROR(VLOOKUP($B868,'Tabelas auxiliares'!$A$67:$C$104,2,FALSE),"")</f>
        <v/>
      </c>
      <c r="H868" s="19" t="str">
        <f>IFERROR(VLOOKUP($B868,'Tabelas auxiliares'!$A$67:$C$104,3,FALSE),"")</f>
        <v/>
      </c>
      <c r="Y868" s="19" t="str">
        <f t="shared" si="13"/>
        <v/>
      </c>
      <c r="Z868" s="19" t="str">
        <f>IF(T868="","",IF(AND(T868&lt;&gt;'Tabelas auxiliares'!$B$241,T868&lt;&gt;'Tabelas auxiliares'!$B$242),"FOLHA DE PESSOAL",IF(Y868='Tabelas auxiliares'!$A$242,"CUSTEIO",IF(Y868='Tabelas auxiliares'!$A$241,"INVESTIMENTO","ERRO - VERIFICAR"))))</f>
        <v/>
      </c>
      <c r="AA868" s="127"/>
      <c r="AB868" s="127"/>
      <c r="AC868" s="37"/>
      <c r="AD868" s="37"/>
      <c r="AE868" s="37"/>
      <c r="AF868" s="37"/>
      <c r="AG868" s="37"/>
    </row>
    <row r="869" spans="6:33" x14ac:dyDescent="0.35">
      <c r="F869" s="19" t="str">
        <f>IFERROR(VLOOKUP(D869,'Tabelas auxiliares'!$A$3:$B$63,2,FALSE),"")</f>
        <v/>
      </c>
      <c r="G869" s="19" t="str">
        <f>IFERROR(VLOOKUP($B869,'Tabelas auxiliares'!$A$67:$C$104,2,FALSE),"")</f>
        <v/>
      </c>
      <c r="H869" s="19" t="str">
        <f>IFERROR(VLOOKUP($B869,'Tabelas auxiliares'!$A$67:$C$104,3,FALSE),"")</f>
        <v/>
      </c>
      <c r="Y869" s="19" t="str">
        <f t="shared" si="13"/>
        <v/>
      </c>
      <c r="Z869" s="19" t="str">
        <f>IF(T869="","",IF(AND(T869&lt;&gt;'Tabelas auxiliares'!$B$241,T869&lt;&gt;'Tabelas auxiliares'!$B$242),"FOLHA DE PESSOAL",IF(Y869='Tabelas auxiliares'!$A$242,"CUSTEIO",IF(Y869='Tabelas auxiliares'!$A$241,"INVESTIMENTO","ERRO - VERIFICAR"))))</f>
        <v/>
      </c>
      <c r="AA869" s="127"/>
      <c r="AB869" s="127"/>
      <c r="AC869" s="37"/>
      <c r="AD869" s="37"/>
      <c r="AE869" s="37"/>
      <c r="AF869" s="37"/>
      <c r="AG869" s="37"/>
    </row>
    <row r="870" spans="6:33" x14ac:dyDescent="0.35">
      <c r="F870" s="19" t="str">
        <f>IFERROR(VLOOKUP(D870,'Tabelas auxiliares'!$A$3:$B$63,2,FALSE),"")</f>
        <v/>
      </c>
      <c r="G870" s="19" t="str">
        <f>IFERROR(VLOOKUP($B870,'Tabelas auxiliares'!$A$67:$C$104,2,FALSE),"")</f>
        <v/>
      </c>
      <c r="H870" s="19" t="str">
        <f>IFERROR(VLOOKUP($B870,'Tabelas auxiliares'!$A$67:$C$104,3,FALSE),"")</f>
        <v/>
      </c>
      <c r="Y870" s="19" t="str">
        <f t="shared" si="13"/>
        <v/>
      </c>
      <c r="Z870" s="19" t="str">
        <f>IF(T870="","",IF(AND(T870&lt;&gt;'Tabelas auxiliares'!$B$241,T870&lt;&gt;'Tabelas auxiliares'!$B$242),"FOLHA DE PESSOAL",IF(Y870='Tabelas auxiliares'!$A$242,"CUSTEIO",IF(Y870='Tabelas auxiliares'!$A$241,"INVESTIMENTO","ERRO - VERIFICAR"))))</f>
        <v/>
      </c>
      <c r="AA870" s="127"/>
      <c r="AB870" s="127"/>
      <c r="AC870" s="37"/>
      <c r="AD870" s="37"/>
      <c r="AE870" s="37"/>
      <c r="AF870" s="37"/>
      <c r="AG870" s="37"/>
    </row>
    <row r="871" spans="6:33" x14ac:dyDescent="0.35">
      <c r="F871" s="19" t="str">
        <f>IFERROR(VLOOKUP(D871,'Tabelas auxiliares'!$A$3:$B$63,2,FALSE),"")</f>
        <v/>
      </c>
      <c r="G871" s="19" t="str">
        <f>IFERROR(VLOOKUP($B871,'Tabelas auxiliares'!$A$67:$C$104,2,FALSE),"")</f>
        <v/>
      </c>
      <c r="H871" s="19" t="str">
        <f>IFERROR(VLOOKUP($B871,'Tabelas auxiliares'!$A$67:$C$104,3,FALSE),"")</f>
        <v/>
      </c>
      <c r="Y871" s="19" t="str">
        <f t="shared" si="13"/>
        <v/>
      </c>
      <c r="Z871" s="19" t="str">
        <f>IF(T871="","",IF(AND(T871&lt;&gt;'Tabelas auxiliares'!$B$241,T871&lt;&gt;'Tabelas auxiliares'!$B$242),"FOLHA DE PESSOAL",IF(Y871='Tabelas auxiliares'!$A$242,"CUSTEIO",IF(Y871='Tabelas auxiliares'!$A$241,"INVESTIMENTO","ERRO - VERIFICAR"))))</f>
        <v/>
      </c>
      <c r="AA871" s="127"/>
      <c r="AB871" s="127"/>
      <c r="AC871" s="37"/>
      <c r="AD871" s="37"/>
      <c r="AE871" s="37"/>
      <c r="AF871" s="37"/>
      <c r="AG871" s="37"/>
    </row>
    <row r="872" spans="6:33" x14ac:dyDescent="0.35">
      <c r="F872" s="19" t="str">
        <f>IFERROR(VLOOKUP(D872,'Tabelas auxiliares'!$A$3:$B$63,2,FALSE),"")</f>
        <v/>
      </c>
      <c r="G872" s="19" t="str">
        <f>IFERROR(VLOOKUP($B872,'Tabelas auxiliares'!$A$67:$C$104,2,FALSE),"")</f>
        <v/>
      </c>
      <c r="H872" s="19" t="str">
        <f>IFERROR(VLOOKUP($B872,'Tabelas auxiliares'!$A$67:$C$104,3,FALSE),"")</f>
        <v/>
      </c>
      <c r="Y872" s="19" t="str">
        <f t="shared" si="13"/>
        <v/>
      </c>
      <c r="Z872" s="19" t="str">
        <f>IF(T872="","",IF(AND(T872&lt;&gt;'Tabelas auxiliares'!$B$241,T872&lt;&gt;'Tabelas auxiliares'!$B$242),"FOLHA DE PESSOAL",IF(Y872='Tabelas auxiliares'!$A$242,"CUSTEIO",IF(Y872='Tabelas auxiliares'!$A$241,"INVESTIMENTO","ERRO - VERIFICAR"))))</f>
        <v/>
      </c>
      <c r="AA872" s="127"/>
      <c r="AB872" s="127"/>
      <c r="AC872" s="37"/>
      <c r="AD872" s="37"/>
      <c r="AE872" s="37"/>
      <c r="AF872" s="37"/>
      <c r="AG872" s="37"/>
    </row>
    <row r="873" spans="6:33" x14ac:dyDescent="0.35">
      <c r="F873" s="19" t="str">
        <f>IFERROR(VLOOKUP(D873,'Tabelas auxiliares'!$A$3:$B$63,2,FALSE),"")</f>
        <v/>
      </c>
      <c r="G873" s="19" t="str">
        <f>IFERROR(VLOOKUP($B873,'Tabelas auxiliares'!$A$67:$C$104,2,FALSE),"")</f>
        <v/>
      </c>
      <c r="H873" s="19" t="str">
        <f>IFERROR(VLOOKUP($B873,'Tabelas auxiliares'!$A$67:$C$104,3,FALSE),"")</f>
        <v/>
      </c>
      <c r="Y873" s="19" t="str">
        <f t="shared" si="13"/>
        <v/>
      </c>
      <c r="Z873" s="19" t="str">
        <f>IF(T873="","",IF(AND(T873&lt;&gt;'Tabelas auxiliares'!$B$241,T873&lt;&gt;'Tabelas auxiliares'!$B$242),"FOLHA DE PESSOAL",IF(Y873='Tabelas auxiliares'!$A$242,"CUSTEIO",IF(Y873='Tabelas auxiliares'!$A$241,"INVESTIMENTO","ERRO - VERIFICAR"))))</f>
        <v/>
      </c>
      <c r="AA873" s="127"/>
      <c r="AB873" s="127"/>
      <c r="AC873" s="37"/>
      <c r="AD873" s="37"/>
      <c r="AE873" s="37"/>
      <c r="AF873" s="37"/>
      <c r="AG873" s="37"/>
    </row>
    <row r="874" spans="6:33" x14ac:dyDescent="0.35">
      <c r="F874" s="19" t="str">
        <f>IFERROR(VLOOKUP(D874,'Tabelas auxiliares'!$A$3:$B$63,2,FALSE),"")</f>
        <v/>
      </c>
      <c r="G874" s="19" t="str">
        <f>IFERROR(VLOOKUP($B874,'Tabelas auxiliares'!$A$67:$C$104,2,FALSE),"")</f>
        <v/>
      </c>
      <c r="H874" s="19" t="str">
        <f>IFERROR(VLOOKUP($B874,'Tabelas auxiliares'!$A$67:$C$104,3,FALSE),"")</f>
        <v/>
      </c>
      <c r="Y874" s="19" t="str">
        <f t="shared" si="13"/>
        <v/>
      </c>
      <c r="Z874" s="19" t="str">
        <f>IF(T874="","",IF(AND(T874&lt;&gt;'Tabelas auxiliares'!$B$241,T874&lt;&gt;'Tabelas auxiliares'!$B$242),"FOLHA DE PESSOAL",IF(Y874='Tabelas auxiliares'!$A$242,"CUSTEIO",IF(Y874='Tabelas auxiliares'!$A$241,"INVESTIMENTO","ERRO - VERIFICAR"))))</f>
        <v/>
      </c>
      <c r="AA874" s="127"/>
      <c r="AB874" s="127"/>
      <c r="AC874" s="37"/>
      <c r="AD874" s="37"/>
      <c r="AE874" s="37"/>
      <c r="AF874" s="37"/>
      <c r="AG874" s="37"/>
    </row>
    <row r="875" spans="6:33" x14ac:dyDescent="0.35">
      <c r="F875" s="19" t="str">
        <f>IFERROR(VLOOKUP(D875,'Tabelas auxiliares'!$A$3:$B$63,2,FALSE),"")</f>
        <v/>
      </c>
      <c r="G875" s="19" t="str">
        <f>IFERROR(VLOOKUP($B875,'Tabelas auxiliares'!$A$67:$C$104,2,FALSE),"")</f>
        <v/>
      </c>
      <c r="H875" s="19" t="str">
        <f>IFERROR(VLOOKUP($B875,'Tabelas auxiliares'!$A$67:$C$104,3,FALSE),"")</f>
        <v/>
      </c>
      <c r="Y875" s="19" t="str">
        <f t="shared" si="13"/>
        <v/>
      </c>
      <c r="Z875" s="19" t="str">
        <f>IF(T875="","",IF(AND(T875&lt;&gt;'Tabelas auxiliares'!$B$241,T875&lt;&gt;'Tabelas auxiliares'!$B$242),"FOLHA DE PESSOAL",IF(Y875='Tabelas auxiliares'!$A$242,"CUSTEIO",IF(Y875='Tabelas auxiliares'!$A$241,"INVESTIMENTO","ERRO - VERIFICAR"))))</f>
        <v/>
      </c>
      <c r="AA875" s="127"/>
      <c r="AB875" s="127"/>
      <c r="AC875" s="37"/>
      <c r="AD875" s="37"/>
      <c r="AE875" s="37"/>
      <c r="AF875" s="37"/>
      <c r="AG875" s="37"/>
    </row>
    <row r="876" spans="6:33" x14ac:dyDescent="0.35">
      <c r="F876" s="19" t="str">
        <f>IFERROR(VLOOKUP(D876,'Tabelas auxiliares'!$A$3:$B$63,2,FALSE),"")</f>
        <v/>
      </c>
      <c r="G876" s="19" t="str">
        <f>IFERROR(VLOOKUP($B876,'Tabelas auxiliares'!$A$67:$C$104,2,FALSE),"")</f>
        <v/>
      </c>
      <c r="H876" s="19" t="str">
        <f>IFERROR(VLOOKUP($B876,'Tabelas auxiliares'!$A$67:$C$104,3,FALSE),"")</f>
        <v/>
      </c>
      <c r="Y876" s="19" t="str">
        <f t="shared" si="13"/>
        <v/>
      </c>
      <c r="Z876" s="19" t="str">
        <f>IF(T876="","",IF(AND(T876&lt;&gt;'Tabelas auxiliares'!$B$241,T876&lt;&gt;'Tabelas auxiliares'!$B$242),"FOLHA DE PESSOAL",IF(Y876='Tabelas auxiliares'!$A$242,"CUSTEIO",IF(Y876='Tabelas auxiliares'!$A$241,"INVESTIMENTO","ERRO - VERIFICAR"))))</f>
        <v/>
      </c>
      <c r="AA876" s="127"/>
      <c r="AB876" s="127"/>
      <c r="AC876" s="37"/>
      <c r="AD876" s="37"/>
      <c r="AE876" s="37"/>
      <c r="AF876" s="37"/>
      <c r="AG876" s="37"/>
    </row>
    <row r="877" spans="6:33" x14ac:dyDescent="0.35">
      <c r="F877" s="19" t="str">
        <f>IFERROR(VLOOKUP(D877,'Tabelas auxiliares'!$A$3:$B$63,2,FALSE),"")</f>
        <v/>
      </c>
      <c r="G877" s="19" t="str">
        <f>IFERROR(VLOOKUP($B877,'Tabelas auxiliares'!$A$67:$C$104,2,FALSE),"")</f>
        <v/>
      </c>
      <c r="H877" s="19" t="str">
        <f>IFERROR(VLOOKUP($B877,'Tabelas auxiliares'!$A$67:$C$104,3,FALSE),"")</f>
        <v/>
      </c>
      <c r="Y877" s="19" t="str">
        <f t="shared" si="13"/>
        <v/>
      </c>
      <c r="Z877" s="19" t="str">
        <f>IF(T877="","",IF(AND(T877&lt;&gt;'Tabelas auxiliares'!$B$241,T877&lt;&gt;'Tabelas auxiliares'!$B$242),"FOLHA DE PESSOAL",IF(Y877='Tabelas auxiliares'!$A$242,"CUSTEIO",IF(Y877='Tabelas auxiliares'!$A$241,"INVESTIMENTO","ERRO - VERIFICAR"))))</f>
        <v/>
      </c>
      <c r="AA877" s="127"/>
      <c r="AB877" s="127"/>
      <c r="AC877" s="37"/>
      <c r="AD877" s="37"/>
      <c r="AE877" s="37"/>
      <c r="AF877" s="37"/>
      <c r="AG877" s="37"/>
    </row>
    <row r="878" spans="6:33" x14ac:dyDescent="0.35">
      <c r="F878" s="19" t="str">
        <f>IFERROR(VLOOKUP(D878,'Tabelas auxiliares'!$A$3:$B$63,2,FALSE),"")</f>
        <v/>
      </c>
      <c r="G878" s="19" t="str">
        <f>IFERROR(VLOOKUP($B878,'Tabelas auxiliares'!$A$67:$C$104,2,FALSE),"")</f>
        <v/>
      </c>
      <c r="H878" s="19" t="str">
        <f>IFERROR(VLOOKUP($B878,'Tabelas auxiliares'!$A$67:$C$104,3,FALSE),"")</f>
        <v/>
      </c>
      <c r="Y878" s="19" t="str">
        <f t="shared" si="13"/>
        <v/>
      </c>
      <c r="Z878" s="19" t="str">
        <f>IF(T878="","",IF(AND(T878&lt;&gt;'Tabelas auxiliares'!$B$241,T878&lt;&gt;'Tabelas auxiliares'!$B$242),"FOLHA DE PESSOAL",IF(Y878='Tabelas auxiliares'!$A$242,"CUSTEIO",IF(Y878='Tabelas auxiliares'!$A$241,"INVESTIMENTO","ERRO - VERIFICAR"))))</f>
        <v/>
      </c>
      <c r="AA878" s="127"/>
      <c r="AB878" s="127"/>
      <c r="AC878" s="37"/>
      <c r="AD878" s="37"/>
      <c r="AE878" s="37"/>
      <c r="AF878" s="37"/>
      <c r="AG878" s="37"/>
    </row>
    <row r="879" spans="6:33" x14ac:dyDescent="0.35">
      <c r="F879" s="19" t="str">
        <f>IFERROR(VLOOKUP(D879,'Tabelas auxiliares'!$A$3:$B$63,2,FALSE),"")</f>
        <v/>
      </c>
      <c r="G879" s="19" t="str">
        <f>IFERROR(VLOOKUP($B879,'Tabelas auxiliares'!$A$67:$C$104,2,FALSE),"")</f>
        <v/>
      </c>
      <c r="H879" s="19" t="str">
        <f>IFERROR(VLOOKUP($B879,'Tabelas auxiliares'!$A$67:$C$104,3,FALSE),"")</f>
        <v/>
      </c>
      <c r="Y879" s="19" t="str">
        <f t="shared" si="13"/>
        <v/>
      </c>
      <c r="Z879" s="19" t="str">
        <f>IF(T879="","",IF(AND(T879&lt;&gt;'Tabelas auxiliares'!$B$241,T879&lt;&gt;'Tabelas auxiliares'!$B$242),"FOLHA DE PESSOAL",IF(Y879='Tabelas auxiliares'!$A$242,"CUSTEIO",IF(Y879='Tabelas auxiliares'!$A$241,"INVESTIMENTO","ERRO - VERIFICAR"))))</f>
        <v/>
      </c>
      <c r="AA879" s="127"/>
      <c r="AB879" s="127"/>
      <c r="AC879" s="37"/>
      <c r="AD879" s="37"/>
      <c r="AE879" s="37"/>
      <c r="AF879" s="37"/>
      <c r="AG879" s="37"/>
    </row>
    <row r="880" spans="6:33" x14ac:dyDescent="0.35">
      <c r="F880" s="19" t="str">
        <f>IFERROR(VLOOKUP(D880,'Tabelas auxiliares'!$A$3:$B$63,2,FALSE),"")</f>
        <v/>
      </c>
      <c r="G880" s="19" t="str">
        <f>IFERROR(VLOOKUP($B880,'Tabelas auxiliares'!$A$67:$C$104,2,FALSE),"")</f>
        <v/>
      </c>
      <c r="H880" s="19" t="str">
        <f>IFERROR(VLOOKUP($B880,'Tabelas auxiliares'!$A$67:$C$104,3,FALSE),"")</f>
        <v/>
      </c>
      <c r="Y880" s="19" t="str">
        <f t="shared" si="13"/>
        <v/>
      </c>
      <c r="Z880" s="19" t="str">
        <f>IF(T880="","",IF(AND(T880&lt;&gt;'Tabelas auxiliares'!$B$241,T880&lt;&gt;'Tabelas auxiliares'!$B$242),"FOLHA DE PESSOAL",IF(Y880='Tabelas auxiliares'!$A$242,"CUSTEIO",IF(Y880='Tabelas auxiliares'!$A$241,"INVESTIMENTO","ERRO - VERIFICAR"))))</f>
        <v/>
      </c>
      <c r="AA880" s="127"/>
      <c r="AB880" s="127"/>
      <c r="AC880" s="37"/>
      <c r="AD880" s="37"/>
      <c r="AE880" s="37"/>
      <c r="AF880" s="37"/>
      <c r="AG880" s="37"/>
    </row>
    <row r="881" spans="6:33" x14ac:dyDescent="0.35">
      <c r="F881" s="19" t="str">
        <f>IFERROR(VLOOKUP(D881,'Tabelas auxiliares'!$A$3:$B$63,2,FALSE),"")</f>
        <v/>
      </c>
      <c r="G881" s="19" t="str">
        <f>IFERROR(VLOOKUP($B881,'Tabelas auxiliares'!$A$67:$C$104,2,FALSE),"")</f>
        <v/>
      </c>
      <c r="H881" s="19" t="str">
        <f>IFERROR(VLOOKUP($B881,'Tabelas auxiliares'!$A$67:$C$104,3,FALSE),"")</f>
        <v/>
      </c>
      <c r="Y881" s="19" t="str">
        <f t="shared" si="13"/>
        <v/>
      </c>
      <c r="Z881" s="19" t="str">
        <f>IF(T881="","",IF(AND(T881&lt;&gt;'Tabelas auxiliares'!$B$241,T881&lt;&gt;'Tabelas auxiliares'!$B$242),"FOLHA DE PESSOAL",IF(Y881='Tabelas auxiliares'!$A$242,"CUSTEIO",IF(Y881='Tabelas auxiliares'!$A$241,"INVESTIMENTO","ERRO - VERIFICAR"))))</f>
        <v/>
      </c>
      <c r="AA881" s="127"/>
      <c r="AB881" s="127"/>
      <c r="AC881" s="37"/>
      <c r="AD881" s="37"/>
      <c r="AE881" s="37"/>
      <c r="AF881" s="37"/>
      <c r="AG881" s="37"/>
    </row>
    <row r="882" spans="6:33" x14ac:dyDescent="0.35">
      <c r="F882" s="19" t="str">
        <f>IFERROR(VLOOKUP(D882,'Tabelas auxiliares'!$A$3:$B$63,2,FALSE),"")</f>
        <v/>
      </c>
      <c r="G882" s="19" t="str">
        <f>IFERROR(VLOOKUP($B882,'Tabelas auxiliares'!$A$67:$C$104,2,FALSE),"")</f>
        <v/>
      </c>
      <c r="H882" s="19" t="str">
        <f>IFERROR(VLOOKUP($B882,'Tabelas auxiliares'!$A$67:$C$104,3,FALSE),"")</f>
        <v/>
      </c>
      <c r="Y882" s="19" t="str">
        <f t="shared" si="13"/>
        <v/>
      </c>
      <c r="Z882" s="19" t="str">
        <f>IF(T882="","",IF(AND(T882&lt;&gt;'Tabelas auxiliares'!$B$241,T882&lt;&gt;'Tabelas auxiliares'!$B$242),"FOLHA DE PESSOAL",IF(Y882='Tabelas auxiliares'!$A$242,"CUSTEIO",IF(Y882='Tabelas auxiliares'!$A$241,"INVESTIMENTO","ERRO - VERIFICAR"))))</f>
        <v/>
      </c>
      <c r="AA882" s="127"/>
      <c r="AB882" s="127"/>
      <c r="AC882" s="37"/>
      <c r="AD882" s="37"/>
      <c r="AE882" s="37"/>
      <c r="AF882" s="37"/>
      <c r="AG882" s="37"/>
    </row>
    <row r="883" spans="6:33" x14ac:dyDescent="0.35">
      <c r="F883" s="19" t="str">
        <f>IFERROR(VLOOKUP(D883,'Tabelas auxiliares'!$A$3:$B$63,2,FALSE),"")</f>
        <v/>
      </c>
      <c r="G883" s="19" t="str">
        <f>IFERROR(VLOOKUP($B883,'Tabelas auxiliares'!$A$67:$C$104,2,FALSE),"")</f>
        <v/>
      </c>
      <c r="H883" s="19" t="str">
        <f>IFERROR(VLOOKUP($B883,'Tabelas auxiliares'!$A$67:$C$104,3,FALSE),"")</f>
        <v/>
      </c>
      <c r="Y883" s="19" t="str">
        <f t="shared" si="13"/>
        <v/>
      </c>
      <c r="Z883" s="19" t="str">
        <f>IF(T883="","",IF(AND(T883&lt;&gt;'Tabelas auxiliares'!$B$241,T883&lt;&gt;'Tabelas auxiliares'!$B$242),"FOLHA DE PESSOAL",IF(Y883='Tabelas auxiliares'!$A$242,"CUSTEIO",IF(Y883='Tabelas auxiliares'!$A$241,"INVESTIMENTO","ERRO - VERIFICAR"))))</f>
        <v/>
      </c>
      <c r="AA883" s="127"/>
      <c r="AB883" s="127"/>
      <c r="AC883" s="37"/>
      <c r="AD883" s="37"/>
      <c r="AE883" s="37"/>
      <c r="AF883" s="37"/>
      <c r="AG883" s="37"/>
    </row>
    <row r="884" spans="6:33" x14ac:dyDescent="0.35">
      <c r="F884" s="19" t="str">
        <f>IFERROR(VLOOKUP(D884,'Tabelas auxiliares'!$A$3:$B$63,2,FALSE),"")</f>
        <v/>
      </c>
      <c r="G884" s="19" t="str">
        <f>IFERROR(VLOOKUP($B884,'Tabelas auxiliares'!$A$67:$C$104,2,FALSE),"")</f>
        <v/>
      </c>
      <c r="H884" s="19" t="str">
        <f>IFERROR(VLOOKUP($B884,'Tabelas auxiliares'!$A$67:$C$104,3,FALSE),"")</f>
        <v/>
      </c>
      <c r="Y884" s="19" t="str">
        <f t="shared" si="13"/>
        <v/>
      </c>
      <c r="Z884" s="19" t="str">
        <f>IF(T884="","",IF(AND(T884&lt;&gt;'Tabelas auxiliares'!$B$241,T884&lt;&gt;'Tabelas auxiliares'!$B$242),"FOLHA DE PESSOAL",IF(Y884='Tabelas auxiliares'!$A$242,"CUSTEIO",IF(Y884='Tabelas auxiliares'!$A$241,"INVESTIMENTO","ERRO - VERIFICAR"))))</f>
        <v/>
      </c>
      <c r="AA884" s="127"/>
      <c r="AB884" s="127"/>
      <c r="AC884" s="37"/>
      <c r="AD884" s="37"/>
      <c r="AE884" s="37"/>
      <c r="AF884" s="37"/>
      <c r="AG884" s="37"/>
    </row>
    <row r="885" spans="6:33" x14ac:dyDescent="0.35">
      <c r="F885" s="19" t="str">
        <f>IFERROR(VLOOKUP(D885,'Tabelas auxiliares'!$A$3:$B$63,2,FALSE),"")</f>
        <v/>
      </c>
      <c r="G885" s="19" t="str">
        <f>IFERROR(VLOOKUP($B885,'Tabelas auxiliares'!$A$67:$C$104,2,FALSE),"")</f>
        <v/>
      </c>
      <c r="H885" s="19" t="str">
        <f>IFERROR(VLOOKUP($B885,'Tabelas auxiliares'!$A$67:$C$104,3,FALSE),"")</f>
        <v/>
      </c>
      <c r="Y885" s="19" t="str">
        <f t="shared" si="13"/>
        <v/>
      </c>
      <c r="Z885" s="19" t="str">
        <f>IF(T885="","",IF(AND(T885&lt;&gt;'Tabelas auxiliares'!$B$241,T885&lt;&gt;'Tabelas auxiliares'!$B$242),"FOLHA DE PESSOAL",IF(Y885='Tabelas auxiliares'!$A$242,"CUSTEIO",IF(Y885='Tabelas auxiliares'!$A$241,"INVESTIMENTO","ERRO - VERIFICAR"))))</f>
        <v/>
      </c>
      <c r="AA885" s="127"/>
      <c r="AB885" s="127"/>
      <c r="AC885" s="37"/>
      <c r="AD885" s="37"/>
      <c r="AE885" s="37"/>
      <c r="AF885" s="37"/>
      <c r="AG885" s="37"/>
    </row>
    <row r="886" spans="6:33" x14ac:dyDescent="0.35">
      <c r="F886" s="19" t="str">
        <f>IFERROR(VLOOKUP(D886,'Tabelas auxiliares'!$A$3:$B$63,2,FALSE),"")</f>
        <v/>
      </c>
      <c r="G886" s="19" t="str">
        <f>IFERROR(VLOOKUP($B886,'Tabelas auxiliares'!$A$67:$C$104,2,FALSE),"")</f>
        <v/>
      </c>
      <c r="H886" s="19" t="str">
        <f>IFERROR(VLOOKUP($B886,'Tabelas auxiliares'!$A$67:$C$104,3,FALSE),"")</f>
        <v/>
      </c>
      <c r="Y886" s="19" t="str">
        <f t="shared" si="13"/>
        <v/>
      </c>
      <c r="Z886" s="19" t="str">
        <f>IF(T886="","",IF(AND(T886&lt;&gt;'Tabelas auxiliares'!$B$241,T886&lt;&gt;'Tabelas auxiliares'!$B$242),"FOLHA DE PESSOAL",IF(Y886='Tabelas auxiliares'!$A$242,"CUSTEIO",IF(Y886='Tabelas auxiliares'!$A$241,"INVESTIMENTO","ERRO - VERIFICAR"))))</f>
        <v/>
      </c>
      <c r="AA886" s="127"/>
      <c r="AB886" s="127"/>
      <c r="AC886" s="37"/>
      <c r="AD886" s="37"/>
      <c r="AE886" s="37"/>
      <c r="AF886" s="37"/>
      <c r="AG886" s="37"/>
    </row>
    <row r="887" spans="6:33" x14ac:dyDescent="0.35">
      <c r="F887" s="19" t="str">
        <f>IFERROR(VLOOKUP(D887,'Tabelas auxiliares'!$A$3:$B$63,2,FALSE),"")</f>
        <v/>
      </c>
      <c r="G887" s="19" t="str">
        <f>IFERROR(VLOOKUP($B887,'Tabelas auxiliares'!$A$67:$C$104,2,FALSE),"")</f>
        <v/>
      </c>
      <c r="H887" s="19" t="str">
        <f>IFERROR(VLOOKUP($B887,'Tabelas auxiliares'!$A$67:$C$104,3,FALSE),"")</f>
        <v/>
      </c>
      <c r="Y887" s="19" t="str">
        <f t="shared" si="13"/>
        <v/>
      </c>
      <c r="Z887" s="19" t="str">
        <f>IF(T887="","",IF(AND(T887&lt;&gt;'Tabelas auxiliares'!$B$241,T887&lt;&gt;'Tabelas auxiliares'!$B$242),"FOLHA DE PESSOAL",IF(Y887='Tabelas auxiliares'!$A$242,"CUSTEIO",IF(Y887='Tabelas auxiliares'!$A$241,"INVESTIMENTO","ERRO - VERIFICAR"))))</f>
        <v/>
      </c>
      <c r="AA887" s="127"/>
      <c r="AB887" s="127"/>
      <c r="AC887" s="37"/>
      <c r="AD887" s="37"/>
      <c r="AE887" s="37"/>
      <c r="AF887" s="37"/>
      <c r="AG887" s="37"/>
    </row>
    <row r="888" spans="6:33" x14ac:dyDescent="0.35">
      <c r="F888" s="19" t="str">
        <f>IFERROR(VLOOKUP(D888,'Tabelas auxiliares'!$A$3:$B$63,2,FALSE),"")</f>
        <v/>
      </c>
      <c r="G888" s="19" t="str">
        <f>IFERROR(VLOOKUP($B888,'Tabelas auxiliares'!$A$67:$C$104,2,FALSE),"")</f>
        <v/>
      </c>
      <c r="H888" s="19" t="str">
        <f>IFERROR(VLOOKUP($B888,'Tabelas auxiliares'!$A$67:$C$104,3,FALSE),"")</f>
        <v/>
      </c>
      <c r="Y888" s="19" t="str">
        <f t="shared" si="13"/>
        <v/>
      </c>
      <c r="Z888" s="19" t="str">
        <f>IF(T888="","",IF(AND(T888&lt;&gt;'Tabelas auxiliares'!$B$241,T888&lt;&gt;'Tabelas auxiliares'!$B$242),"FOLHA DE PESSOAL",IF(Y888='Tabelas auxiliares'!$A$242,"CUSTEIO",IF(Y888='Tabelas auxiliares'!$A$241,"INVESTIMENTO","ERRO - VERIFICAR"))))</f>
        <v/>
      </c>
      <c r="AA888" s="127"/>
      <c r="AB888" s="127"/>
      <c r="AC888" s="37"/>
      <c r="AD888" s="37"/>
      <c r="AE888" s="37"/>
      <c r="AF888" s="37"/>
      <c r="AG888" s="37"/>
    </row>
    <row r="889" spans="6:33" x14ac:dyDescent="0.35">
      <c r="F889" s="19" t="str">
        <f>IFERROR(VLOOKUP(D889,'Tabelas auxiliares'!$A$3:$B$63,2,FALSE),"")</f>
        <v/>
      </c>
      <c r="G889" s="19" t="str">
        <f>IFERROR(VLOOKUP($B889,'Tabelas auxiliares'!$A$67:$C$104,2,FALSE),"")</f>
        <v/>
      </c>
      <c r="H889" s="19" t="str">
        <f>IFERROR(VLOOKUP($B889,'Tabelas auxiliares'!$A$67:$C$104,3,FALSE),"")</f>
        <v/>
      </c>
      <c r="Y889" s="19" t="str">
        <f t="shared" si="13"/>
        <v/>
      </c>
      <c r="Z889" s="19" t="str">
        <f>IF(T889="","",IF(AND(T889&lt;&gt;'Tabelas auxiliares'!$B$241,T889&lt;&gt;'Tabelas auxiliares'!$B$242),"FOLHA DE PESSOAL",IF(Y889='Tabelas auxiliares'!$A$242,"CUSTEIO",IF(Y889='Tabelas auxiliares'!$A$241,"INVESTIMENTO","ERRO - VERIFICAR"))))</f>
        <v/>
      </c>
      <c r="AA889" s="127"/>
      <c r="AB889" s="127"/>
      <c r="AC889" s="37"/>
      <c r="AD889" s="37"/>
      <c r="AE889" s="37"/>
      <c r="AF889" s="37"/>
      <c r="AG889" s="37"/>
    </row>
    <row r="890" spans="6:33" x14ac:dyDescent="0.35">
      <c r="F890" s="19" t="str">
        <f>IFERROR(VLOOKUP(D890,'Tabelas auxiliares'!$A$3:$B$63,2,FALSE),"")</f>
        <v/>
      </c>
      <c r="G890" s="19" t="str">
        <f>IFERROR(VLOOKUP($B890,'Tabelas auxiliares'!$A$67:$C$104,2,FALSE),"")</f>
        <v/>
      </c>
      <c r="H890" s="19" t="str">
        <f>IFERROR(VLOOKUP($B890,'Tabelas auxiliares'!$A$67:$C$104,3,FALSE),"")</f>
        <v/>
      </c>
      <c r="Y890" s="19" t="str">
        <f t="shared" si="13"/>
        <v/>
      </c>
      <c r="Z890" s="19" t="str">
        <f>IF(T890="","",IF(AND(T890&lt;&gt;'Tabelas auxiliares'!$B$241,T890&lt;&gt;'Tabelas auxiliares'!$B$242),"FOLHA DE PESSOAL",IF(Y890='Tabelas auxiliares'!$A$242,"CUSTEIO",IF(Y890='Tabelas auxiliares'!$A$241,"INVESTIMENTO","ERRO - VERIFICAR"))))</f>
        <v/>
      </c>
      <c r="AA890" s="127"/>
      <c r="AB890" s="127"/>
      <c r="AC890" s="37"/>
      <c r="AD890" s="37"/>
      <c r="AE890" s="37"/>
      <c r="AF890" s="37"/>
      <c r="AG890" s="37"/>
    </row>
    <row r="891" spans="6:33" x14ac:dyDescent="0.35">
      <c r="F891" s="19" t="str">
        <f>IFERROR(VLOOKUP(D891,'Tabelas auxiliares'!$A$3:$B$63,2,FALSE),"")</f>
        <v/>
      </c>
      <c r="G891" s="19" t="str">
        <f>IFERROR(VLOOKUP($B891,'Tabelas auxiliares'!$A$67:$C$104,2,FALSE),"")</f>
        <v/>
      </c>
      <c r="H891" s="19" t="str">
        <f>IFERROR(VLOOKUP($B891,'Tabelas auxiliares'!$A$67:$C$104,3,FALSE),"")</f>
        <v/>
      </c>
      <c r="Y891" s="19" t="str">
        <f t="shared" si="13"/>
        <v/>
      </c>
      <c r="Z891" s="19" t="str">
        <f>IF(T891="","",IF(AND(T891&lt;&gt;'Tabelas auxiliares'!$B$241,T891&lt;&gt;'Tabelas auxiliares'!$B$242),"FOLHA DE PESSOAL",IF(Y891='Tabelas auxiliares'!$A$242,"CUSTEIO",IF(Y891='Tabelas auxiliares'!$A$241,"INVESTIMENTO","ERRO - VERIFICAR"))))</f>
        <v/>
      </c>
      <c r="AA891" s="127"/>
      <c r="AB891" s="127"/>
      <c r="AC891" s="37"/>
      <c r="AD891" s="37"/>
      <c r="AE891" s="37"/>
      <c r="AF891" s="37"/>
      <c r="AG891" s="37"/>
    </row>
    <row r="892" spans="6:33" x14ac:dyDescent="0.35">
      <c r="F892" s="19" t="str">
        <f>IFERROR(VLOOKUP(D892,'Tabelas auxiliares'!$A$3:$B$63,2,FALSE),"")</f>
        <v/>
      </c>
      <c r="G892" s="19" t="str">
        <f>IFERROR(VLOOKUP($B892,'Tabelas auxiliares'!$A$67:$C$104,2,FALSE),"")</f>
        <v/>
      </c>
      <c r="H892" s="19" t="str">
        <f>IFERROR(VLOOKUP($B892,'Tabelas auxiliares'!$A$67:$C$104,3,FALSE),"")</f>
        <v/>
      </c>
      <c r="Y892" s="19" t="str">
        <f t="shared" si="13"/>
        <v/>
      </c>
      <c r="Z892" s="19" t="str">
        <f>IF(T892="","",IF(AND(T892&lt;&gt;'Tabelas auxiliares'!$B$241,T892&lt;&gt;'Tabelas auxiliares'!$B$242),"FOLHA DE PESSOAL",IF(Y892='Tabelas auxiliares'!$A$242,"CUSTEIO",IF(Y892='Tabelas auxiliares'!$A$241,"INVESTIMENTO","ERRO - VERIFICAR"))))</f>
        <v/>
      </c>
      <c r="AA892" s="127"/>
      <c r="AB892" s="127"/>
      <c r="AC892" s="37"/>
      <c r="AD892" s="37"/>
      <c r="AE892" s="37"/>
      <c r="AF892" s="37"/>
      <c r="AG892" s="37"/>
    </row>
    <row r="893" spans="6:33" x14ac:dyDescent="0.35">
      <c r="F893" s="19" t="str">
        <f>IFERROR(VLOOKUP(D893,'Tabelas auxiliares'!$A$3:$B$63,2,FALSE),"")</f>
        <v/>
      </c>
      <c r="G893" s="19" t="str">
        <f>IFERROR(VLOOKUP($B893,'Tabelas auxiliares'!$A$67:$C$104,2,FALSE),"")</f>
        <v/>
      </c>
      <c r="H893" s="19" t="str">
        <f>IFERROR(VLOOKUP($B893,'Tabelas auxiliares'!$A$67:$C$104,3,FALSE),"")</f>
        <v/>
      </c>
      <c r="Y893" s="19" t="str">
        <f t="shared" si="13"/>
        <v/>
      </c>
      <c r="Z893" s="19" t="str">
        <f>IF(T893="","",IF(AND(T893&lt;&gt;'Tabelas auxiliares'!$B$241,T893&lt;&gt;'Tabelas auxiliares'!$B$242),"FOLHA DE PESSOAL",IF(Y893='Tabelas auxiliares'!$A$242,"CUSTEIO",IF(Y893='Tabelas auxiliares'!$A$241,"INVESTIMENTO","ERRO - VERIFICAR"))))</f>
        <v/>
      </c>
      <c r="AA893" s="127"/>
      <c r="AB893" s="127"/>
      <c r="AC893" s="37"/>
      <c r="AD893" s="37"/>
      <c r="AE893" s="37"/>
      <c r="AF893" s="37"/>
      <c r="AG893" s="37"/>
    </row>
    <row r="894" spans="6:33" x14ac:dyDescent="0.35">
      <c r="F894" s="19" t="str">
        <f>IFERROR(VLOOKUP(D894,'Tabelas auxiliares'!$A$3:$B$63,2,FALSE),"")</f>
        <v/>
      </c>
      <c r="G894" s="19" t="str">
        <f>IFERROR(VLOOKUP($B894,'Tabelas auxiliares'!$A$67:$C$104,2,FALSE),"")</f>
        <v/>
      </c>
      <c r="H894" s="19" t="str">
        <f>IFERROR(VLOOKUP($B894,'Tabelas auxiliares'!$A$67:$C$104,3,FALSE),"")</f>
        <v/>
      </c>
      <c r="Y894" s="19" t="str">
        <f t="shared" si="13"/>
        <v/>
      </c>
      <c r="Z894" s="19" t="str">
        <f>IF(T894="","",IF(AND(T894&lt;&gt;'Tabelas auxiliares'!$B$241,T894&lt;&gt;'Tabelas auxiliares'!$B$242),"FOLHA DE PESSOAL",IF(Y894='Tabelas auxiliares'!$A$242,"CUSTEIO",IF(Y894='Tabelas auxiliares'!$A$241,"INVESTIMENTO","ERRO - VERIFICAR"))))</f>
        <v/>
      </c>
      <c r="AA894" s="127"/>
      <c r="AB894" s="127"/>
      <c r="AC894" s="37"/>
      <c r="AD894" s="37"/>
      <c r="AE894" s="37"/>
      <c r="AF894" s="37"/>
      <c r="AG894" s="37"/>
    </row>
    <row r="895" spans="6:33" x14ac:dyDescent="0.35">
      <c r="F895" s="19" t="str">
        <f>IFERROR(VLOOKUP(D895,'Tabelas auxiliares'!$A$3:$B$63,2,FALSE),"")</f>
        <v/>
      </c>
      <c r="G895" s="19" t="str">
        <f>IFERROR(VLOOKUP($B895,'Tabelas auxiliares'!$A$67:$C$104,2,FALSE),"")</f>
        <v/>
      </c>
      <c r="H895" s="19" t="str">
        <f>IFERROR(VLOOKUP($B895,'Tabelas auxiliares'!$A$67:$C$104,3,FALSE),"")</f>
        <v/>
      </c>
      <c r="Y895" s="19" t="str">
        <f t="shared" si="13"/>
        <v/>
      </c>
      <c r="Z895" s="19" t="str">
        <f>IF(T895="","",IF(AND(T895&lt;&gt;'Tabelas auxiliares'!$B$241,T895&lt;&gt;'Tabelas auxiliares'!$B$242),"FOLHA DE PESSOAL",IF(Y895='Tabelas auxiliares'!$A$242,"CUSTEIO",IF(Y895='Tabelas auxiliares'!$A$241,"INVESTIMENTO","ERRO - VERIFICAR"))))</f>
        <v/>
      </c>
      <c r="AA895" s="127"/>
      <c r="AB895" s="127"/>
      <c r="AC895" s="37"/>
      <c r="AD895" s="37"/>
      <c r="AE895" s="37"/>
      <c r="AF895" s="37"/>
      <c r="AG895" s="37"/>
    </row>
    <row r="896" spans="6:33" x14ac:dyDescent="0.35">
      <c r="F896" s="19" t="str">
        <f>IFERROR(VLOOKUP(D896,'Tabelas auxiliares'!$A$3:$B$63,2,FALSE),"")</f>
        <v/>
      </c>
      <c r="G896" s="19" t="str">
        <f>IFERROR(VLOOKUP($B896,'Tabelas auxiliares'!$A$67:$C$104,2,FALSE),"")</f>
        <v/>
      </c>
      <c r="H896" s="19" t="str">
        <f>IFERROR(VLOOKUP($B896,'Tabelas auxiliares'!$A$67:$C$104,3,FALSE),"")</f>
        <v/>
      </c>
      <c r="Y896" s="19" t="str">
        <f t="shared" si="13"/>
        <v/>
      </c>
      <c r="Z896" s="19" t="str">
        <f>IF(T896="","",IF(AND(T896&lt;&gt;'Tabelas auxiliares'!$B$241,T896&lt;&gt;'Tabelas auxiliares'!$B$242),"FOLHA DE PESSOAL",IF(Y896='Tabelas auxiliares'!$A$242,"CUSTEIO",IF(Y896='Tabelas auxiliares'!$A$241,"INVESTIMENTO","ERRO - VERIFICAR"))))</f>
        <v/>
      </c>
      <c r="AA896" s="127"/>
      <c r="AB896" s="127"/>
      <c r="AC896" s="37"/>
      <c r="AD896" s="37"/>
      <c r="AE896" s="37"/>
      <c r="AF896" s="37"/>
      <c r="AG896" s="37"/>
    </row>
    <row r="897" spans="6:33" x14ac:dyDescent="0.35">
      <c r="F897" s="19" t="str">
        <f>IFERROR(VLOOKUP(D897,'Tabelas auxiliares'!$A$3:$B$63,2,FALSE),"")</f>
        <v/>
      </c>
      <c r="G897" s="19" t="str">
        <f>IFERROR(VLOOKUP($B897,'Tabelas auxiliares'!$A$67:$C$104,2,FALSE),"")</f>
        <v/>
      </c>
      <c r="H897" s="19" t="str">
        <f>IFERROR(VLOOKUP($B897,'Tabelas auxiliares'!$A$67:$C$104,3,FALSE),"")</f>
        <v/>
      </c>
      <c r="Y897" s="19" t="str">
        <f t="shared" si="13"/>
        <v/>
      </c>
      <c r="Z897" s="19" t="str">
        <f>IF(T897="","",IF(AND(T897&lt;&gt;'Tabelas auxiliares'!$B$241,T897&lt;&gt;'Tabelas auxiliares'!$B$242),"FOLHA DE PESSOAL",IF(Y897='Tabelas auxiliares'!$A$242,"CUSTEIO",IF(Y897='Tabelas auxiliares'!$A$241,"INVESTIMENTO","ERRO - VERIFICAR"))))</f>
        <v/>
      </c>
      <c r="AA897" s="127"/>
      <c r="AB897" s="127"/>
      <c r="AC897" s="37"/>
      <c r="AD897" s="37"/>
      <c r="AE897" s="37"/>
      <c r="AF897" s="37"/>
      <c r="AG897" s="37"/>
    </row>
    <row r="898" spans="6:33" x14ac:dyDescent="0.35">
      <c r="F898" s="19" t="str">
        <f>IFERROR(VLOOKUP(D898,'Tabelas auxiliares'!$A$3:$B$63,2,FALSE),"")</f>
        <v/>
      </c>
      <c r="G898" s="19" t="str">
        <f>IFERROR(VLOOKUP($B898,'Tabelas auxiliares'!$A$67:$C$104,2,FALSE),"")</f>
        <v/>
      </c>
      <c r="H898" s="19" t="str">
        <f>IFERROR(VLOOKUP($B898,'Tabelas auxiliares'!$A$67:$C$104,3,FALSE),"")</f>
        <v/>
      </c>
      <c r="Y898" s="19" t="str">
        <f t="shared" si="13"/>
        <v/>
      </c>
      <c r="Z898" s="19" t="str">
        <f>IF(T898="","",IF(AND(T898&lt;&gt;'Tabelas auxiliares'!$B$241,T898&lt;&gt;'Tabelas auxiliares'!$B$242),"FOLHA DE PESSOAL",IF(Y898='Tabelas auxiliares'!$A$242,"CUSTEIO",IF(Y898='Tabelas auxiliares'!$A$241,"INVESTIMENTO","ERRO - VERIFICAR"))))</f>
        <v/>
      </c>
      <c r="AA898" s="127"/>
      <c r="AB898" s="127"/>
      <c r="AC898" s="37"/>
      <c r="AD898" s="37"/>
      <c r="AE898" s="37"/>
      <c r="AF898" s="37"/>
      <c r="AG898" s="37"/>
    </row>
    <row r="899" spans="6:33" x14ac:dyDescent="0.35">
      <c r="F899" s="19" t="str">
        <f>IFERROR(VLOOKUP(D899,'Tabelas auxiliares'!$A$3:$B$63,2,FALSE),"")</f>
        <v/>
      </c>
      <c r="G899" s="19" t="str">
        <f>IFERROR(VLOOKUP($B899,'Tabelas auxiliares'!$A$67:$C$104,2,FALSE),"")</f>
        <v/>
      </c>
      <c r="H899" s="19" t="str">
        <f>IFERROR(VLOOKUP($B899,'Tabelas auxiliares'!$A$67:$C$104,3,FALSE),"")</f>
        <v/>
      </c>
      <c r="Y899" s="19" t="str">
        <f t="shared" si="13"/>
        <v/>
      </c>
      <c r="Z899" s="19" t="str">
        <f>IF(T899="","",IF(AND(T899&lt;&gt;'Tabelas auxiliares'!$B$241,T899&lt;&gt;'Tabelas auxiliares'!$B$242),"FOLHA DE PESSOAL",IF(Y899='Tabelas auxiliares'!$A$242,"CUSTEIO",IF(Y899='Tabelas auxiliares'!$A$241,"INVESTIMENTO","ERRO - VERIFICAR"))))</f>
        <v/>
      </c>
      <c r="AA899" s="127"/>
      <c r="AB899" s="127"/>
      <c r="AC899" s="37"/>
      <c r="AD899" s="37"/>
      <c r="AE899" s="37"/>
      <c r="AF899" s="37"/>
      <c r="AG899" s="37"/>
    </row>
    <row r="900" spans="6:33" x14ac:dyDescent="0.35">
      <c r="F900" s="19" t="str">
        <f>IFERROR(VLOOKUP(D900,'Tabelas auxiliares'!$A$3:$B$63,2,FALSE),"")</f>
        <v/>
      </c>
      <c r="G900" s="19" t="str">
        <f>IFERROR(VLOOKUP($B900,'Tabelas auxiliares'!$A$67:$C$104,2,FALSE),"")</f>
        <v/>
      </c>
      <c r="H900" s="19" t="str">
        <f>IFERROR(VLOOKUP($B900,'Tabelas auxiliares'!$A$67:$C$104,3,FALSE),"")</f>
        <v/>
      </c>
      <c r="Y900" s="19" t="str">
        <f t="shared" ref="Y900:Y963" si="14">LEFT(V900,1)</f>
        <v/>
      </c>
      <c r="Z900" s="19" t="str">
        <f>IF(T900="","",IF(AND(T900&lt;&gt;'Tabelas auxiliares'!$B$241,T900&lt;&gt;'Tabelas auxiliares'!$B$242),"FOLHA DE PESSOAL",IF(Y900='Tabelas auxiliares'!$A$242,"CUSTEIO",IF(Y900='Tabelas auxiliares'!$A$241,"INVESTIMENTO","ERRO - VERIFICAR"))))</f>
        <v/>
      </c>
      <c r="AA900" s="127"/>
      <c r="AB900" s="127"/>
      <c r="AC900" s="37"/>
      <c r="AD900" s="37"/>
      <c r="AE900" s="37"/>
      <c r="AF900" s="37"/>
      <c r="AG900" s="37"/>
    </row>
    <row r="901" spans="6:33" x14ac:dyDescent="0.35">
      <c r="F901" s="19" t="str">
        <f>IFERROR(VLOOKUP(D901,'Tabelas auxiliares'!$A$3:$B$63,2,FALSE),"")</f>
        <v/>
      </c>
      <c r="G901" s="19" t="str">
        <f>IFERROR(VLOOKUP($B901,'Tabelas auxiliares'!$A$67:$C$104,2,FALSE),"")</f>
        <v/>
      </c>
      <c r="H901" s="19" t="str">
        <f>IFERROR(VLOOKUP($B901,'Tabelas auxiliares'!$A$67:$C$104,3,FALSE),"")</f>
        <v/>
      </c>
      <c r="Y901" s="19" t="str">
        <f t="shared" si="14"/>
        <v/>
      </c>
      <c r="Z901" s="19" t="str">
        <f>IF(T901="","",IF(AND(T901&lt;&gt;'Tabelas auxiliares'!$B$241,T901&lt;&gt;'Tabelas auxiliares'!$B$242),"FOLHA DE PESSOAL",IF(Y901='Tabelas auxiliares'!$A$242,"CUSTEIO",IF(Y901='Tabelas auxiliares'!$A$241,"INVESTIMENTO","ERRO - VERIFICAR"))))</f>
        <v/>
      </c>
      <c r="AA901" s="127"/>
      <c r="AB901" s="127"/>
      <c r="AC901" s="37"/>
      <c r="AD901" s="37"/>
      <c r="AE901" s="37"/>
      <c r="AF901" s="37"/>
      <c r="AG901" s="37"/>
    </row>
    <row r="902" spans="6:33" x14ac:dyDescent="0.35">
      <c r="F902" s="19" t="str">
        <f>IFERROR(VLOOKUP(D902,'Tabelas auxiliares'!$A$3:$B$63,2,FALSE),"")</f>
        <v/>
      </c>
      <c r="G902" s="19" t="str">
        <f>IFERROR(VLOOKUP($B902,'Tabelas auxiliares'!$A$67:$C$104,2,FALSE),"")</f>
        <v/>
      </c>
      <c r="H902" s="19" t="str">
        <f>IFERROR(VLOOKUP($B902,'Tabelas auxiliares'!$A$67:$C$104,3,FALSE),"")</f>
        <v/>
      </c>
      <c r="Y902" s="19" t="str">
        <f t="shared" si="14"/>
        <v/>
      </c>
      <c r="Z902" s="19" t="str">
        <f>IF(T902="","",IF(AND(T902&lt;&gt;'Tabelas auxiliares'!$B$241,T902&lt;&gt;'Tabelas auxiliares'!$B$242),"FOLHA DE PESSOAL",IF(Y902='Tabelas auxiliares'!$A$242,"CUSTEIO",IF(Y902='Tabelas auxiliares'!$A$241,"INVESTIMENTO","ERRO - VERIFICAR"))))</f>
        <v/>
      </c>
      <c r="AA902" s="127"/>
      <c r="AB902" s="127"/>
      <c r="AC902" s="37"/>
      <c r="AD902" s="37"/>
      <c r="AE902" s="37"/>
      <c r="AF902" s="37"/>
      <c r="AG902" s="37"/>
    </row>
    <row r="903" spans="6:33" x14ac:dyDescent="0.35">
      <c r="F903" s="19" t="str">
        <f>IFERROR(VLOOKUP(D903,'Tabelas auxiliares'!$A$3:$B$63,2,FALSE),"")</f>
        <v/>
      </c>
      <c r="G903" s="19" t="str">
        <f>IFERROR(VLOOKUP($B903,'Tabelas auxiliares'!$A$67:$C$104,2,FALSE),"")</f>
        <v/>
      </c>
      <c r="H903" s="19" t="str">
        <f>IFERROR(VLOOKUP($B903,'Tabelas auxiliares'!$A$67:$C$104,3,FALSE),"")</f>
        <v/>
      </c>
      <c r="Y903" s="19" t="str">
        <f t="shared" si="14"/>
        <v/>
      </c>
      <c r="Z903" s="19" t="str">
        <f>IF(T903="","",IF(AND(T903&lt;&gt;'Tabelas auxiliares'!$B$241,T903&lt;&gt;'Tabelas auxiliares'!$B$242),"FOLHA DE PESSOAL",IF(Y903='Tabelas auxiliares'!$A$242,"CUSTEIO",IF(Y903='Tabelas auxiliares'!$A$241,"INVESTIMENTO","ERRO - VERIFICAR"))))</f>
        <v/>
      </c>
      <c r="AA903" s="127"/>
      <c r="AB903" s="127"/>
      <c r="AC903" s="37"/>
      <c r="AD903" s="37"/>
      <c r="AE903" s="37"/>
      <c r="AF903" s="37"/>
      <c r="AG903" s="37"/>
    </row>
    <row r="904" spans="6:33" x14ac:dyDescent="0.35">
      <c r="F904" s="19" t="str">
        <f>IFERROR(VLOOKUP(D904,'Tabelas auxiliares'!$A$3:$B$63,2,FALSE),"")</f>
        <v/>
      </c>
      <c r="G904" s="19" t="str">
        <f>IFERROR(VLOOKUP($B904,'Tabelas auxiliares'!$A$67:$C$104,2,FALSE),"")</f>
        <v/>
      </c>
      <c r="H904" s="19" t="str">
        <f>IFERROR(VLOOKUP($B904,'Tabelas auxiliares'!$A$67:$C$104,3,FALSE),"")</f>
        <v/>
      </c>
      <c r="Y904" s="19" t="str">
        <f t="shared" si="14"/>
        <v/>
      </c>
      <c r="Z904" s="19" t="str">
        <f>IF(T904="","",IF(AND(T904&lt;&gt;'Tabelas auxiliares'!$B$241,T904&lt;&gt;'Tabelas auxiliares'!$B$242),"FOLHA DE PESSOAL",IF(Y904='Tabelas auxiliares'!$A$242,"CUSTEIO",IF(Y904='Tabelas auxiliares'!$A$241,"INVESTIMENTO","ERRO - VERIFICAR"))))</f>
        <v/>
      </c>
      <c r="AA904" s="127"/>
      <c r="AB904" s="127"/>
      <c r="AC904" s="37"/>
      <c r="AD904" s="37"/>
      <c r="AE904" s="37"/>
      <c r="AF904" s="37"/>
      <c r="AG904" s="37"/>
    </row>
    <row r="905" spans="6:33" x14ac:dyDescent="0.35">
      <c r="F905" s="19" t="str">
        <f>IFERROR(VLOOKUP(D905,'Tabelas auxiliares'!$A$3:$B$63,2,FALSE),"")</f>
        <v/>
      </c>
      <c r="G905" s="19" t="str">
        <f>IFERROR(VLOOKUP($B905,'Tabelas auxiliares'!$A$67:$C$104,2,FALSE),"")</f>
        <v/>
      </c>
      <c r="H905" s="19" t="str">
        <f>IFERROR(VLOOKUP($B905,'Tabelas auxiliares'!$A$67:$C$104,3,FALSE),"")</f>
        <v/>
      </c>
      <c r="Y905" s="19" t="str">
        <f t="shared" si="14"/>
        <v/>
      </c>
      <c r="Z905" s="19" t="str">
        <f>IF(T905="","",IF(AND(T905&lt;&gt;'Tabelas auxiliares'!$B$241,T905&lt;&gt;'Tabelas auxiliares'!$B$242),"FOLHA DE PESSOAL",IF(Y905='Tabelas auxiliares'!$A$242,"CUSTEIO",IF(Y905='Tabelas auxiliares'!$A$241,"INVESTIMENTO","ERRO - VERIFICAR"))))</f>
        <v/>
      </c>
      <c r="AA905" s="127"/>
      <c r="AB905" s="127"/>
      <c r="AC905" s="37"/>
      <c r="AD905" s="37"/>
      <c r="AE905" s="37"/>
      <c r="AF905" s="37"/>
      <c r="AG905" s="37"/>
    </row>
    <row r="906" spans="6:33" x14ac:dyDescent="0.35">
      <c r="F906" s="19" t="str">
        <f>IFERROR(VLOOKUP(D906,'Tabelas auxiliares'!$A$3:$B$63,2,FALSE),"")</f>
        <v/>
      </c>
      <c r="G906" s="19" t="str">
        <f>IFERROR(VLOOKUP($B906,'Tabelas auxiliares'!$A$67:$C$104,2,FALSE),"")</f>
        <v/>
      </c>
      <c r="H906" s="19" t="str">
        <f>IFERROR(VLOOKUP($B906,'Tabelas auxiliares'!$A$67:$C$104,3,FALSE),"")</f>
        <v/>
      </c>
      <c r="Y906" s="19" t="str">
        <f t="shared" si="14"/>
        <v/>
      </c>
      <c r="Z906" s="19" t="str">
        <f>IF(T906="","",IF(AND(T906&lt;&gt;'Tabelas auxiliares'!$B$241,T906&lt;&gt;'Tabelas auxiliares'!$B$242),"FOLHA DE PESSOAL",IF(Y906='Tabelas auxiliares'!$A$242,"CUSTEIO",IF(Y906='Tabelas auxiliares'!$A$241,"INVESTIMENTO","ERRO - VERIFICAR"))))</f>
        <v/>
      </c>
      <c r="AA906" s="127"/>
      <c r="AB906" s="127"/>
      <c r="AC906" s="37"/>
      <c r="AD906" s="37"/>
      <c r="AE906" s="37"/>
      <c r="AF906" s="37"/>
      <c r="AG906" s="37"/>
    </row>
    <row r="907" spans="6:33" x14ac:dyDescent="0.35">
      <c r="F907" s="19" t="str">
        <f>IFERROR(VLOOKUP(D907,'Tabelas auxiliares'!$A$3:$B$63,2,FALSE),"")</f>
        <v/>
      </c>
      <c r="G907" s="19" t="str">
        <f>IFERROR(VLOOKUP($B907,'Tabelas auxiliares'!$A$67:$C$104,2,FALSE),"")</f>
        <v/>
      </c>
      <c r="H907" s="19" t="str">
        <f>IFERROR(VLOOKUP($B907,'Tabelas auxiliares'!$A$67:$C$104,3,FALSE),"")</f>
        <v/>
      </c>
      <c r="Y907" s="19" t="str">
        <f t="shared" si="14"/>
        <v/>
      </c>
      <c r="Z907" s="19" t="str">
        <f>IF(T907="","",IF(AND(T907&lt;&gt;'Tabelas auxiliares'!$B$241,T907&lt;&gt;'Tabelas auxiliares'!$B$242),"FOLHA DE PESSOAL",IF(Y907='Tabelas auxiliares'!$A$242,"CUSTEIO",IF(Y907='Tabelas auxiliares'!$A$241,"INVESTIMENTO","ERRO - VERIFICAR"))))</f>
        <v/>
      </c>
      <c r="AA907" s="127"/>
      <c r="AB907" s="127"/>
      <c r="AC907" s="37"/>
      <c r="AD907" s="37"/>
      <c r="AE907" s="37"/>
      <c r="AF907" s="37"/>
      <c r="AG907" s="37"/>
    </row>
    <row r="908" spans="6:33" x14ac:dyDescent="0.35">
      <c r="F908" s="19" t="str">
        <f>IFERROR(VLOOKUP(D908,'Tabelas auxiliares'!$A$3:$B$63,2,FALSE),"")</f>
        <v/>
      </c>
      <c r="G908" s="19" t="str">
        <f>IFERROR(VLOOKUP($B908,'Tabelas auxiliares'!$A$67:$C$104,2,FALSE),"")</f>
        <v/>
      </c>
      <c r="H908" s="19" t="str">
        <f>IFERROR(VLOOKUP($B908,'Tabelas auxiliares'!$A$67:$C$104,3,FALSE),"")</f>
        <v/>
      </c>
      <c r="Y908" s="19" t="str">
        <f t="shared" si="14"/>
        <v/>
      </c>
      <c r="Z908" s="19" t="str">
        <f>IF(T908="","",IF(AND(T908&lt;&gt;'Tabelas auxiliares'!$B$241,T908&lt;&gt;'Tabelas auxiliares'!$B$242),"FOLHA DE PESSOAL",IF(Y908='Tabelas auxiliares'!$A$242,"CUSTEIO",IF(Y908='Tabelas auxiliares'!$A$241,"INVESTIMENTO","ERRO - VERIFICAR"))))</f>
        <v/>
      </c>
      <c r="AA908" s="127"/>
      <c r="AB908" s="127"/>
      <c r="AC908" s="37"/>
      <c r="AD908" s="37"/>
      <c r="AE908" s="37"/>
      <c r="AF908" s="37"/>
      <c r="AG908" s="37"/>
    </row>
    <row r="909" spans="6:33" x14ac:dyDescent="0.35">
      <c r="F909" s="19" t="str">
        <f>IFERROR(VLOOKUP(D909,'Tabelas auxiliares'!$A$3:$B$63,2,FALSE),"")</f>
        <v/>
      </c>
      <c r="G909" s="19" t="str">
        <f>IFERROR(VLOOKUP($B909,'Tabelas auxiliares'!$A$67:$C$104,2,FALSE),"")</f>
        <v/>
      </c>
      <c r="H909" s="19" t="str">
        <f>IFERROR(VLOOKUP($B909,'Tabelas auxiliares'!$A$67:$C$104,3,FALSE),"")</f>
        <v/>
      </c>
      <c r="Y909" s="19" t="str">
        <f t="shared" si="14"/>
        <v/>
      </c>
      <c r="Z909" s="19" t="str">
        <f>IF(T909="","",IF(AND(T909&lt;&gt;'Tabelas auxiliares'!$B$241,T909&lt;&gt;'Tabelas auxiliares'!$B$242),"FOLHA DE PESSOAL",IF(Y909='Tabelas auxiliares'!$A$242,"CUSTEIO",IF(Y909='Tabelas auxiliares'!$A$241,"INVESTIMENTO","ERRO - VERIFICAR"))))</f>
        <v/>
      </c>
      <c r="AA909" s="127"/>
      <c r="AB909" s="127"/>
      <c r="AC909" s="37"/>
      <c r="AD909" s="37"/>
      <c r="AE909" s="37"/>
      <c r="AF909" s="37"/>
      <c r="AG909" s="37"/>
    </row>
    <row r="910" spans="6:33" x14ac:dyDescent="0.35">
      <c r="F910" s="19" t="str">
        <f>IFERROR(VLOOKUP(D910,'Tabelas auxiliares'!$A$3:$B$63,2,FALSE),"")</f>
        <v/>
      </c>
      <c r="G910" s="19" t="str">
        <f>IFERROR(VLOOKUP($B910,'Tabelas auxiliares'!$A$67:$C$104,2,FALSE),"")</f>
        <v/>
      </c>
      <c r="H910" s="19" t="str">
        <f>IFERROR(VLOOKUP($B910,'Tabelas auxiliares'!$A$67:$C$104,3,FALSE),"")</f>
        <v/>
      </c>
      <c r="Y910" s="19" t="str">
        <f t="shared" si="14"/>
        <v/>
      </c>
      <c r="Z910" s="19" t="str">
        <f>IF(T910="","",IF(AND(T910&lt;&gt;'Tabelas auxiliares'!$B$241,T910&lt;&gt;'Tabelas auxiliares'!$B$242),"FOLHA DE PESSOAL",IF(Y910='Tabelas auxiliares'!$A$242,"CUSTEIO",IF(Y910='Tabelas auxiliares'!$A$241,"INVESTIMENTO","ERRO - VERIFICAR"))))</f>
        <v/>
      </c>
      <c r="AA910" s="127"/>
      <c r="AB910" s="127"/>
      <c r="AC910" s="37"/>
      <c r="AD910" s="37"/>
      <c r="AE910" s="37"/>
      <c r="AF910" s="37"/>
      <c r="AG910" s="37"/>
    </row>
    <row r="911" spans="6:33" x14ac:dyDescent="0.35">
      <c r="F911" s="19" t="str">
        <f>IFERROR(VLOOKUP(D911,'Tabelas auxiliares'!$A$3:$B$63,2,FALSE),"")</f>
        <v/>
      </c>
      <c r="G911" s="19" t="str">
        <f>IFERROR(VLOOKUP($B911,'Tabelas auxiliares'!$A$67:$C$104,2,FALSE),"")</f>
        <v/>
      </c>
      <c r="H911" s="19" t="str">
        <f>IFERROR(VLOOKUP($B911,'Tabelas auxiliares'!$A$67:$C$104,3,FALSE),"")</f>
        <v/>
      </c>
      <c r="Y911" s="19" t="str">
        <f t="shared" si="14"/>
        <v/>
      </c>
      <c r="Z911" s="19" t="str">
        <f>IF(T911="","",IF(AND(T911&lt;&gt;'Tabelas auxiliares'!$B$241,T911&lt;&gt;'Tabelas auxiliares'!$B$242),"FOLHA DE PESSOAL",IF(Y911='Tabelas auxiliares'!$A$242,"CUSTEIO",IF(Y911='Tabelas auxiliares'!$A$241,"INVESTIMENTO","ERRO - VERIFICAR"))))</f>
        <v/>
      </c>
      <c r="AA911" s="127"/>
      <c r="AB911" s="127"/>
      <c r="AC911" s="37"/>
      <c r="AD911" s="37"/>
      <c r="AE911" s="37"/>
      <c r="AF911" s="37"/>
      <c r="AG911" s="37"/>
    </row>
    <row r="912" spans="6:33" x14ac:dyDescent="0.35">
      <c r="F912" s="19" t="str">
        <f>IFERROR(VLOOKUP(D912,'Tabelas auxiliares'!$A$3:$B$63,2,FALSE),"")</f>
        <v/>
      </c>
      <c r="G912" s="19" t="str">
        <f>IFERROR(VLOOKUP($B912,'Tabelas auxiliares'!$A$67:$C$104,2,FALSE),"")</f>
        <v/>
      </c>
      <c r="H912" s="19" t="str">
        <f>IFERROR(VLOOKUP($B912,'Tabelas auxiliares'!$A$67:$C$104,3,FALSE),"")</f>
        <v/>
      </c>
      <c r="Y912" s="19" t="str">
        <f t="shared" si="14"/>
        <v/>
      </c>
      <c r="Z912" s="19" t="str">
        <f>IF(T912="","",IF(AND(T912&lt;&gt;'Tabelas auxiliares'!$B$241,T912&lt;&gt;'Tabelas auxiliares'!$B$242),"FOLHA DE PESSOAL",IF(Y912='Tabelas auxiliares'!$A$242,"CUSTEIO",IF(Y912='Tabelas auxiliares'!$A$241,"INVESTIMENTO","ERRO - VERIFICAR"))))</f>
        <v/>
      </c>
      <c r="AA912" s="127"/>
      <c r="AB912" s="127"/>
      <c r="AC912" s="37"/>
      <c r="AD912" s="37"/>
      <c r="AE912" s="37"/>
      <c r="AF912" s="37"/>
      <c r="AG912" s="37"/>
    </row>
    <row r="913" spans="6:33" x14ac:dyDescent="0.35">
      <c r="F913" s="19" t="str">
        <f>IFERROR(VLOOKUP(D913,'Tabelas auxiliares'!$A$3:$B$63,2,FALSE),"")</f>
        <v/>
      </c>
      <c r="G913" s="19" t="str">
        <f>IFERROR(VLOOKUP($B913,'Tabelas auxiliares'!$A$67:$C$104,2,FALSE),"")</f>
        <v/>
      </c>
      <c r="H913" s="19" t="str">
        <f>IFERROR(VLOOKUP($B913,'Tabelas auxiliares'!$A$67:$C$104,3,FALSE),"")</f>
        <v/>
      </c>
      <c r="Y913" s="19" t="str">
        <f t="shared" si="14"/>
        <v/>
      </c>
      <c r="Z913" s="19" t="str">
        <f>IF(T913="","",IF(AND(T913&lt;&gt;'Tabelas auxiliares'!$B$241,T913&lt;&gt;'Tabelas auxiliares'!$B$242),"FOLHA DE PESSOAL",IF(Y913='Tabelas auxiliares'!$A$242,"CUSTEIO",IF(Y913='Tabelas auxiliares'!$A$241,"INVESTIMENTO","ERRO - VERIFICAR"))))</f>
        <v/>
      </c>
      <c r="AA913" s="127"/>
      <c r="AB913" s="127"/>
      <c r="AC913" s="37"/>
      <c r="AD913" s="37"/>
      <c r="AE913" s="37"/>
      <c r="AF913" s="37"/>
      <c r="AG913" s="37"/>
    </row>
    <row r="914" spans="6:33" x14ac:dyDescent="0.35">
      <c r="F914" s="19" t="str">
        <f>IFERROR(VLOOKUP(D914,'Tabelas auxiliares'!$A$3:$B$63,2,FALSE),"")</f>
        <v/>
      </c>
      <c r="G914" s="19" t="str">
        <f>IFERROR(VLOOKUP($B914,'Tabelas auxiliares'!$A$67:$C$104,2,FALSE),"")</f>
        <v/>
      </c>
      <c r="H914" s="19" t="str">
        <f>IFERROR(VLOOKUP($B914,'Tabelas auxiliares'!$A$67:$C$104,3,FALSE),"")</f>
        <v/>
      </c>
      <c r="Y914" s="19" t="str">
        <f t="shared" si="14"/>
        <v/>
      </c>
      <c r="Z914" s="19" t="str">
        <f>IF(T914="","",IF(AND(T914&lt;&gt;'Tabelas auxiliares'!$B$241,T914&lt;&gt;'Tabelas auxiliares'!$B$242),"FOLHA DE PESSOAL",IF(Y914='Tabelas auxiliares'!$A$242,"CUSTEIO",IF(Y914='Tabelas auxiliares'!$A$241,"INVESTIMENTO","ERRO - VERIFICAR"))))</f>
        <v/>
      </c>
      <c r="AA914" s="127"/>
      <c r="AB914" s="127"/>
      <c r="AC914" s="37"/>
      <c r="AD914" s="37"/>
      <c r="AE914" s="37"/>
      <c r="AF914" s="37"/>
      <c r="AG914" s="37"/>
    </row>
    <row r="915" spans="6:33" x14ac:dyDescent="0.35">
      <c r="F915" s="19" t="str">
        <f>IFERROR(VLOOKUP(D915,'Tabelas auxiliares'!$A$3:$B$63,2,FALSE),"")</f>
        <v/>
      </c>
      <c r="G915" s="19" t="str">
        <f>IFERROR(VLOOKUP($B915,'Tabelas auxiliares'!$A$67:$C$104,2,FALSE),"")</f>
        <v/>
      </c>
      <c r="H915" s="19" t="str">
        <f>IFERROR(VLOOKUP($B915,'Tabelas auxiliares'!$A$67:$C$104,3,FALSE),"")</f>
        <v/>
      </c>
      <c r="Y915" s="19" t="str">
        <f t="shared" si="14"/>
        <v/>
      </c>
      <c r="Z915" s="19" t="str">
        <f>IF(T915="","",IF(AND(T915&lt;&gt;'Tabelas auxiliares'!$B$241,T915&lt;&gt;'Tabelas auxiliares'!$B$242),"FOLHA DE PESSOAL",IF(Y915='Tabelas auxiliares'!$A$242,"CUSTEIO",IF(Y915='Tabelas auxiliares'!$A$241,"INVESTIMENTO","ERRO - VERIFICAR"))))</f>
        <v/>
      </c>
      <c r="AA915" s="127"/>
      <c r="AB915" s="127"/>
      <c r="AC915" s="37"/>
      <c r="AD915" s="37"/>
      <c r="AE915" s="37"/>
      <c r="AF915" s="37"/>
      <c r="AG915" s="37"/>
    </row>
    <row r="916" spans="6:33" x14ac:dyDescent="0.35">
      <c r="F916" s="19" t="str">
        <f>IFERROR(VLOOKUP(D916,'Tabelas auxiliares'!$A$3:$B$63,2,FALSE),"")</f>
        <v/>
      </c>
      <c r="G916" s="19" t="str">
        <f>IFERROR(VLOOKUP($B916,'Tabelas auxiliares'!$A$67:$C$104,2,FALSE),"")</f>
        <v/>
      </c>
      <c r="H916" s="19" t="str">
        <f>IFERROR(VLOOKUP($B916,'Tabelas auxiliares'!$A$67:$C$104,3,FALSE),"")</f>
        <v/>
      </c>
      <c r="Y916" s="19" t="str">
        <f t="shared" si="14"/>
        <v/>
      </c>
      <c r="Z916" s="19" t="str">
        <f>IF(T916="","",IF(AND(T916&lt;&gt;'Tabelas auxiliares'!$B$241,T916&lt;&gt;'Tabelas auxiliares'!$B$242),"FOLHA DE PESSOAL",IF(Y916='Tabelas auxiliares'!$A$242,"CUSTEIO",IF(Y916='Tabelas auxiliares'!$A$241,"INVESTIMENTO","ERRO - VERIFICAR"))))</f>
        <v/>
      </c>
      <c r="AA916" s="127"/>
      <c r="AB916" s="127"/>
      <c r="AC916" s="37"/>
      <c r="AD916" s="37"/>
      <c r="AE916" s="37"/>
      <c r="AF916" s="37"/>
      <c r="AG916" s="37"/>
    </row>
    <row r="917" spans="6:33" x14ac:dyDescent="0.35">
      <c r="F917" s="19" t="str">
        <f>IFERROR(VLOOKUP(D917,'Tabelas auxiliares'!$A$3:$B$63,2,FALSE),"")</f>
        <v/>
      </c>
      <c r="G917" s="19" t="str">
        <f>IFERROR(VLOOKUP($B917,'Tabelas auxiliares'!$A$67:$C$104,2,FALSE),"")</f>
        <v/>
      </c>
      <c r="H917" s="19" t="str">
        <f>IFERROR(VLOOKUP($B917,'Tabelas auxiliares'!$A$67:$C$104,3,FALSE),"")</f>
        <v/>
      </c>
      <c r="Y917" s="19" t="str">
        <f t="shared" si="14"/>
        <v/>
      </c>
      <c r="Z917" s="19" t="str">
        <f>IF(T917="","",IF(AND(T917&lt;&gt;'Tabelas auxiliares'!$B$241,T917&lt;&gt;'Tabelas auxiliares'!$B$242),"FOLHA DE PESSOAL",IF(Y917='Tabelas auxiliares'!$A$242,"CUSTEIO",IF(Y917='Tabelas auxiliares'!$A$241,"INVESTIMENTO","ERRO - VERIFICAR"))))</f>
        <v/>
      </c>
      <c r="AA917" s="127"/>
      <c r="AB917" s="127"/>
      <c r="AC917" s="37"/>
      <c r="AD917" s="37"/>
      <c r="AE917" s="37"/>
      <c r="AF917" s="37"/>
      <c r="AG917" s="37"/>
    </row>
    <row r="918" spans="6:33" x14ac:dyDescent="0.35">
      <c r="F918" s="19" t="str">
        <f>IFERROR(VLOOKUP(D918,'Tabelas auxiliares'!$A$3:$B$63,2,FALSE),"")</f>
        <v/>
      </c>
      <c r="G918" s="19" t="str">
        <f>IFERROR(VLOOKUP($B918,'Tabelas auxiliares'!$A$67:$C$104,2,FALSE),"")</f>
        <v/>
      </c>
      <c r="H918" s="19" t="str">
        <f>IFERROR(VLOOKUP($B918,'Tabelas auxiliares'!$A$67:$C$104,3,FALSE),"")</f>
        <v/>
      </c>
      <c r="Y918" s="19" t="str">
        <f t="shared" si="14"/>
        <v/>
      </c>
      <c r="Z918" s="19" t="str">
        <f>IF(T918="","",IF(AND(T918&lt;&gt;'Tabelas auxiliares'!$B$241,T918&lt;&gt;'Tabelas auxiliares'!$B$242),"FOLHA DE PESSOAL",IF(Y918='Tabelas auxiliares'!$A$242,"CUSTEIO",IF(Y918='Tabelas auxiliares'!$A$241,"INVESTIMENTO","ERRO - VERIFICAR"))))</f>
        <v/>
      </c>
      <c r="AA918" s="127"/>
      <c r="AB918" s="127"/>
      <c r="AC918" s="37"/>
      <c r="AD918" s="37"/>
      <c r="AE918" s="37"/>
      <c r="AF918" s="37"/>
      <c r="AG918" s="37"/>
    </row>
    <row r="919" spans="6:33" x14ac:dyDescent="0.35">
      <c r="F919" s="19" t="str">
        <f>IFERROR(VLOOKUP(D919,'Tabelas auxiliares'!$A$3:$B$63,2,FALSE),"")</f>
        <v/>
      </c>
      <c r="G919" s="19" t="str">
        <f>IFERROR(VLOOKUP($B919,'Tabelas auxiliares'!$A$67:$C$104,2,FALSE),"")</f>
        <v/>
      </c>
      <c r="H919" s="19" t="str">
        <f>IFERROR(VLOOKUP($B919,'Tabelas auxiliares'!$A$67:$C$104,3,FALSE),"")</f>
        <v/>
      </c>
      <c r="Y919" s="19" t="str">
        <f t="shared" si="14"/>
        <v/>
      </c>
      <c r="Z919" s="19" t="str">
        <f>IF(T919="","",IF(AND(T919&lt;&gt;'Tabelas auxiliares'!$B$241,T919&lt;&gt;'Tabelas auxiliares'!$B$242),"FOLHA DE PESSOAL",IF(Y919='Tabelas auxiliares'!$A$242,"CUSTEIO",IF(Y919='Tabelas auxiliares'!$A$241,"INVESTIMENTO","ERRO - VERIFICAR"))))</f>
        <v/>
      </c>
      <c r="AA919" s="127"/>
      <c r="AB919" s="127"/>
      <c r="AC919" s="37"/>
      <c r="AD919" s="37"/>
      <c r="AE919" s="37"/>
      <c r="AF919" s="37"/>
      <c r="AG919" s="37"/>
    </row>
    <row r="920" spans="6:33" x14ac:dyDescent="0.35">
      <c r="F920" s="19" t="str">
        <f>IFERROR(VLOOKUP(D920,'Tabelas auxiliares'!$A$3:$B$63,2,FALSE),"")</f>
        <v/>
      </c>
      <c r="G920" s="19" t="str">
        <f>IFERROR(VLOOKUP($B920,'Tabelas auxiliares'!$A$67:$C$104,2,FALSE),"")</f>
        <v/>
      </c>
      <c r="H920" s="19" t="str">
        <f>IFERROR(VLOOKUP($B920,'Tabelas auxiliares'!$A$67:$C$104,3,FALSE),"")</f>
        <v/>
      </c>
      <c r="Y920" s="19" t="str">
        <f t="shared" si="14"/>
        <v/>
      </c>
      <c r="Z920" s="19" t="str">
        <f>IF(T920="","",IF(AND(T920&lt;&gt;'Tabelas auxiliares'!$B$241,T920&lt;&gt;'Tabelas auxiliares'!$B$242),"FOLHA DE PESSOAL",IF(Y920='Tabelas auxiliares'!$A$242,"CUSTEIO",IF(Y920='Tabelas auxiliares'!$A$241,"INVESTIMENTO","ERRO - VERIFICAR"))))</f>
        <v/>
      </c>
      <c r="AA920" s="127"/>
      <c r="AB920" s="127"/>
      <c r="AC920" s="37"/>
      <c r="AD920" s="37"/>
      <c r="AE920" s="37"/>
      <c r="AF920" s="37"/>
      <c r="AG920" s="37"/>
    </row>
    <row r="921" spans="6:33" x14ac:dyDescent="0.35">
      <c r="F921" s="19" t="str">
        <f>IFERROR(VLOOKUP(D921,'Tabelas auxiliares'!$A$3:$B$63,2,FALSE),"")</f>
        <v/>
      </c>
      <c r="G921" s="19" t="str">
        <f>IFERROR(VLOOKUP($B921,'Tabelas auxiliares'!$A$67:$C$104,2,FALSE),"")</f>
        <v/>
      </c>
      <c r="H921" s="19" t="str">
        <f>IFERROR(VLOOKUP($B921,'Tabelas auxiliares'!$A$67:$C$104,3,FALSE),"")</f>
        <v/>
      </c>
      <c r="Y921" s="19" t="str">
        <f t="shared" si="14"/>
        <v/>
      </c>
      <c r="Z921" s="19" t="str">
        <f>IF(T921="","",IF(AND(T921&lt;&gt;'Tabelas auxiliares'!$B$241,T921&lt;&gt;'Tabelas auxiliares'!$B$242),"FOLHA DE PESSOAL",IF(Y921='Tabelas auxiliares'!$A$242,"CUSTEIO",IF(Y921='Tabelas auxiliares'!$A$241,"INVESTIMENTO","ERRO - VERIFICAR"))))</f>
        <v/>
      </c>
      <c r="AA921" s="127"/>
      <c r="AB921" s="127"/>
      <c r="AC921" s="37"/>
      <c r="AD921" s="37"/>
      <c r="AE921" s="37"/>
      <c r="AF921" s="37"/>
      <c r="AG921" s="37"/>
    </row>
    <row r="922" spans="6:33" x14ac:dyDescent="0.35">
      <c r="F922" s="19" t="str">
        <f>IFERROR(VLOOKUP(D922,'Tabelas auxiliares'!$A$3:$B$63,2,FALSE),"")</f>
        <v/>
      </c>
      <c r="G922" s="19" t="str">
        <f>IFERROR(VLOOKUP($B922,'Tabelas auxiliares'!$A$67:$C$104,2,FALSE),"")</f>
        <v/>
      </c>
      <c r="H922" s="19" t="str">
        <f>IFERROR(VLOOKUP($B922,'Tabelas auxiliares'!$A$67:$C$104,3,FALSE),"")</f>
        <v/>
      </c>
      <c r="Y922" s="19" t="str">
        <f t="shared" si="14"/>
        <v/>
      </c>
      <c r="Z922" s="19" t="str">
        <f>IF(T922="","",IF(AND(T922&lt;&gt;'Tabelas auxiliares'!$B$241,T922&lt;&gt;'Tabelas auxiliares'!$B$242),"FOLHA DE PESSOAL",IF(Y922='Tabelas auxiliares'!$A$242,"CUSTEIO",IF(Y922='Tabelas auxiliares'!$A$241,"INVESTIMENTO","ERRO - VERIFICAR"))))</f>
        <v/>
      </c>
      <c r="AA922" s="127"/>
      <c r="AB922" s="127"/>
      <c r="AC922" s="37"/>
      <c r="AD922" s="37"/>
      <c r="AE922" s="37"/>
      <c r="AF922" s="37"/>
      <c r="AG922" s="37"/>
    </row>
    <row r="923" spans="6:33" x14ac:dyDescent="0.35">
      <c r="F923" s="19" t="str">
        <f>IFERROR(VLOOKUP(D923,'Tabelas auxiliares'!$A$3:$B$63,2,FALSE),"")</f>
        <v/>
      </c>
      <c r="G923" s="19" t="str">
        <f>IFERROR(VLOOKUP($B923,'Tabelas auxiliares'!$A$67:$C$104,2,FALSE),"")</f>
        <v/>
      </c>
      <c r="H923" s="19" t="str">
        <f>IFERROR(VLOOKUP($B923,'Tabelas auxiliares'!$A$67:$C$104,3,FALSE),"")</f>
        <v/>
      </c>
      <c r="Y923" s="19" t="str">
        <f t="shared" si="14"/>
        <v/>
      </c>
      <c r="Z923" s="19" t="str">
        <f>IF(T923="","",IF(AND(T923&lt;&gt;'Tabelas auxiliares'!$B$241,T923&lt;&gt;'Tabelas auxiliares'!$B$242),"FOLHA DE PESSOAL",IF(Y923='Tabelas auxiliares'!$A$242,"CUSTEIO",IF(Y923='Tabelas auxiliares'!$A$241,"INVESTIMENTO","ERRO - VERIFICAR"))))</f>
        <v/>
      </c>
      <c r="AA923" s="127"/>
      <c r="AB923" s="127"/>
      <c r="AC923" s="37"/>
      <c r="AD923" s="37"/>
      <c r="AE923" s="37"/>
      <c r="AF923" s="37"/>
      <c r="AG923" s="37"/>
    </row>
    <row r="924" spans="6:33" x14ac:dyDescent="0.35">
      <c r="F924" s="19" t="str">
        <f>IFERROR(VLOOKUP(D924,'Tabelas auxiliares'!$A$3:$B$63,2,FALSE),"")</f>
        <v/>
      </c>
      <c r="G924" s="19" t="str">
        <f>IFERROR(VLOOKUP($B924,'Tabelas auxiliares'!$A$67:$C$104,2,FALSE),"")</f>
        <v/>
      </c>
      <c r="H924" s="19" t="str">
        <f>IFERROR(VLOOKUP($B924,'Tabelas auxiliares'!$A$67:$C$104,3,FALSE),"")</f>
        <v/>
      </c>
      <c r="Y924" s="19" t="str">
        <f t="shared" si="14"/>
        <v/>
      </c>
      <c r="Z924" s="19" t="str">
        <f>IF(T924="","",IF(AND(T924&lt;&gt;'Tabelas auxiliares'!$B$241,T924&lt;&gt;'Tabelas auxiliares'!$B$242),"FOLHA DE PESSOAL",IF(Y924='Tabelas auxiliares'!$A$242,"CUSTEIO",IF(Y924='Tabelas auxiliares'!$A$241,"INVESTIMENTO","ERRO - VERIFICAR"))))</f>
        <v/>
      </c>
      <c r="AA924" s="127"/>
      <c r="AB924" s="127"/>
      <c r="AC924" s="37"/>
      <c r="AD924" s="37"/>
      <c r="AE924" s="37"/>
      <c r="AF924" s="37"/>
      <c r="AG924" s="37"/>
    </row>
    <row r="925" spans="6:33" x14ac:dyDescent="0.35">
      <c r="F925" s="19" t="str">
        <f>IFERROR(VLOOKUP(D925,'Tabelas auxiliares'!$A$3:$B$63,2,FALSE),"")</f>
        <v/>
      </c>
      <c r="G925" s="19" t="str">
        <f>IFERROR(VLOOKUP($B925,'Tabelas auxiliares'!$A$67:$C$104,2,FALSE),"")</f>
        <v/>
      </c>
      <c r="H925" s="19" t="str">
        <f>IFERROR(VLOOKUP($B925,'Tabelas auxiliares'!$A$67:$C$104,3,FALSE),"")</f>
        <v/>
      </c>
      <c r="Y925" s="19" t="str">
        <f t="shared" si="14"/>
        <v/>
      </c>
      <c r="Z925" s="19" t="str">
        <f>IF(T925="","",IF(AND(T925&lt;&gt;'Tabelas auxiliares'!$B$241,T925&lt;&gt;'Tabelas auxiliares'!$B$242),"FOLHA DE PESSOAL",IF(Y925='Tabelas auxiliares'!$A$242,"CUSTEIO",IF(Y925='Tabelas auxiliares'!$A$241,"INVESTIMENTO","ERRO - VERIFICAR"))))</f>
        <v/>
      </c>
      <c r="AA925" s="127"/>
      <c r="AB925" s="127"/>
      <c r="AC925" s="37"/>
      <c r="AD925" s="37"/>
      <c r="AE925" s="37"/>
      <c r="AF925" s="37"/>
      <c r="AG925" s="37"/>
    </row>
    <row r="926" spans="6:33" x14ac:dyDescent="0.35">
      <c r="F926" s="19" t="str">
        <f>IFERROR(VLOOKUP(D926,'Tabelas auxiliares'!$A$3:$B$63,2,FALSE),"")</f>
        <v/>
      </c>
      <c r="G926" s="19" t="str">
        <f>IFERROR(VLOOKUP($B926,'Tabelas auxiliares'!$A$67:$C$104,2,FALSE),"")</f>
        <v/>
      </c>
      <c r="H926" s="19" t="str">
        <f>IFERROR(VLOOKUP($B926,'Tabelas auxiliares'!$A$67:$C$104,3,FALSE),"")</f>
        <v/>
      </c>
      <c r="Y926" s="19" t="str">
        <f t="shared" si="14"/>
        <v/>
      </c>
      <c r="Z926" s="19" t="str">
        <f>IF(T926="","",IF(AND(T926&lt;&gt;'Tabelas auxiliares'!$B$241,T926&lt;&gt;'Tabelas auxiliares'!$B$242),"FOLHA DE PESSOAL",IF(Y926='Tabelas auxiliares'!$A$242,"CUSTEIO",IF(Y926='Tabelas auxiliares'!$A$241,"INVESTIMENTO","ERRO - VERIFICAR"))))</f>
        <v/>
      </c>
      <c r="AA926" s="127"/>
      <c r="AB926" s="127"/>
      <c r="AC926" s="37"/>
      <c r="AD926" s="37"/>
      <c r="AE926" s="37"/>
      <c r="AF926" s="37"/>
      <c r="AG926" s="37"/>
    </row>
    <row r="927" spans="6:33" x14ac:dyDescent="0.35">
      <c r="F927" s="19" t="str">
        <f>IFERROR(VLOOKUP(D927,'Tabelas auxiliares'!$A$3:$B$63,2,FALSE),"")</f>
        <v/>
      </c>
      <c r="G927" s="19" t="str">
        <f>IFERROR(VLOOKUP($B927,'Tabelas auxiliares'!$A$67:$C$104,2,FALSE),"")</f>
        <v/>
      </c>
      <c r="H927" s="19" t="str">
        <f>IFERROR(VLOOKUP($B927,'Tabelas auxiliares'!$A$67:$C$104,3,FALSE),"")</f>
        <v/>
      </c>
      <c r="Y927" s="19" t="str">
        <f t="shared" si="14"/>
        <v/>
      </c>
      <c r="Z927" s="19" t="str">
        <f>IF(T927="","",IF(AND(T927&lt;&gt;'Tabelas auxiliares'!$B$241,T927&lt;&gt;'Tabelas auxiliares'!$B$242),"FOLHA DE PESSOAL",IF(Y927='Tabelas auxiliares'!$A$242,"CUSTEIO",IF(Y927='Tabelas auxiliares'!$A$241,"INVESTIMENTO","ERRO - VERIFICAR"))))</f>
        <v/>
      </c>
      <c r="AA927" s="127"/>
      <c r="AB927" s="127"/>
      <c r="AC927" s="37"/>
      <c r="AD927" s="37"/>
      <c r="AE927" s="37"/>
      <c r="AF927" s="37"/>
      <c r="AG927" s="37"/>
    </row>
    <row r="928" spans="6:33" x14ac:dyDescent="0.35">
      <c r="F928" s="19" t="str">
        <f>IFERROR(VLOOKUP(D928,'Tabelas auxiliares'!$A$3:$B$63,2,FALSE),"")</f>
        <v/>
      </c>
      <c r="G928" s="19" t="str">
        <f>IFERROR(VLOOKUP($B928,'Tabelas auxiliares'!$A$67:$C$104,2,FALSE),"")</f>
        <v/>
      </c>
      <c r="H928" s="19" t="str">
        <f>IFERROR(VLOOKUP($B928,'Tabelas auxiliares'!$A$67:$C$104,3,FALSE),"")</f>
        <v/>
      </c>
      <c r="Y928" s="19" t="str">
        <f t="shared" si="14"/>
        <v/>
      </c>
      <c r="Z928" s="19" t="str">
        <f>IF(T928="","",IF(AND(T928&lt;&gt;'Tabelas auxiliares'!$B$241,T928&lt;&gt;'Tabelas auxiliares'!$B$242),"FOLHA DE PESSOAL",IF(Y928='Tabelas auxiliares'!$A$242,"CUSTEIO",IF(Y928='Tabelas auxiliares'!$A$241,"INVESTIMENTO","ERRO - VERIFICAR"))))</f>
        <v/>
      </c>
      <c r="AA928" s="127"/>
      <c r="AB928" s="127"/>
      <c r="AC928" s="37"/>
      <c r="AD928" s="37"/>
      <c r="AE928" s="37"/>
      <c r="AF928" s="37"/>
      <c r="AG928" s="37"/>
    </row>
    <row r="929" spans="6:33" x14ac:dyDescent="0.35">
      <c r="F929" s="19" t="str">
        <f>IFERROR(VLOOKUP(D929,'Tabelas auxiliares'!$A$3:$B$63,2,FALSE),"")</f>
        <v/>
      </c>
      <c r="G929" s="19" t="str">
        <f>IFERROR(VLOOKUP($B929,'Tabelas auxiliares'!$A$67:$C$104,2,FALSE),"")</f>
        <v/>
      </c>
      <c r="H929" s="19" t="str">
        <f>IFERROR(VLOOKUP($B929,'Tabelas auxiliares'!$A$67:$C$104,3,FALSE),"")</f>
        <v/>
      </c>
      <c r="Y929" s="19" t="str">
        <f t="shared" si="14"/>
        <v/>
      </c>
      <c r="Z929" s="19" t="str">
        <f>IF(T929="","",IF(AND(T929&lt;&gt;'Tabelas auxiliares'!$B$241,T929&lt;&gt;'Tabelas auxiliares'!$B$242),"FOLHA DE PESSOAL",IF(Y929='Tabelas auxiliares'!$A$242,"CUSTEIO",IF(Y929='Tabelas auxiliares'!$A$241,"INVESTIMENTO","ERRO - VERIFICAR"))))</f>
        <v/>
      </c>
      <c r="AA929" s="127"/>
      <c r="AB929" s="127"/>
      <c r="AC929" s="37"/>
      <c r="AD929" s="37"/>
      <c r="AE929" s="37"/>
      <c r="AF929" s="37"/>
      <c r="AG929" s="37"/>
    </row>
    <row r="930" spans="6:33" x14ac:dyDescent="0.35">
      <c r="F930" s="19" t="str">
        <f>IFERROR(VLOOKUP(D930,'Tabelas auxiliares'!$A$3:$B$63,2,FALSE),"")</f>
        <v/>
      </c>
      <c r="G930" s="19" t="str">
        <f>IFERROR(VLOOKUP($B930,'Tabelas auxiliares'!$A$67:$C$104,2,FALSE),"")</f>
        <v/>
      </c>
      <c r="H930" s="19" t="str">
        <f>IFERROR(VLOOKUP($B930,'Tabelas auxiliares'!$A$67:$C$104,3,FALSE),"")</f>
        <v/>
      </c>
      <c r="Y930" s="19" t="str">
        <f t="shared" si="14"/>
        <v/>
      </c>
      <c r="Z930" s="19" t="str">
        <f>IF(T930="","",IF(AND(T930&lt;&gt;'Tabelas auxiliares'!$B$241,T930&lt;&gt;'Tabelas auxiliares'!$B$242),"FOLHA DE PESSOAL",IF(Y930='Tabelas auxiliares'!$A$242,"CUSTEIO",IF(Y930='Tabelas auxiliares'!$A$241,"INVESTIMENTO","ERRO - VERIFICAR"))))</f>
        <v/>
      </c>
      <c r="AA930" s="127"/>
      <c r="AB930" s="127"/>
      <c r="AC930" s="37"/>
      <c r="AD930" s="37"/>
      <c r="AE930" s="37"/>
      <c r="AF930" s="37"/>
      <c r="AG930" s="37"/>
    </row>
    <row r="931" spans="6:33" x14ac:dyDescent="0.35">
      <c r="F931" s="19" t="str">
        <f>IFERROR(VLOOKUP(D931,'Tabelas auxiliares'!$A$3:$B$63,2,FALSE),"")</f>
        <v/>
      </c>
      <c r="G931" s="19" t="str">
        <f>IFERROR(VLOOKUP($B931,'Tabelas auxiliares'!$A$67:$C$104,2,FALSE),"")</f>
        <v/>
      </c>
      <c r="H931" s="19" t="str">
        <f>IFERROR(VLOOKUP($B931,'Tabelas auxiliares'!$A$67:$C$104,3,FALSE),"")</f>
        <v/>
      </c>
      <c r="Y931" s="19" t="str">
        <f t="shared" si="14"/>
        <v/>
      </c>
      <c r="Z931" s="19" t="str">
        <f>IF(T931="","",IF(AND(T931&lt;&gt;'Tabelas auxiliares'!$B$241,T931&lt;&gt;'Tabelas auxiliares'!$B$242),"FOLHA DE PESSOAL",IF(Y931='Tabelas auxiliares'!$A$242,"CUSTEIO",IF(Y931='Tabelas auxiliares'!$A$241,"INVESTIMENTO","ERRO - VERIFICAR"))))</f>
        <v/>
      </c>
      <c r="AA931" s="127"/>
      <c r="AB931" s="127"/>
      <c r="AC931" s="37"/>
      <c r="AD931" s="37"/>
      <c r="AE931" s="37"/>
      <c r="AF931" s="37"/>
      <c r="AG931" s="37"/>
    </row>
    <row r="932" spans="6:33" x14ac:dyDescent="0.35">
      <c r="F932" s="19" t="str">
        <f>IFERROR(VLOOKUP(D932,'Tabelas auxiliares'!$A$3:$B$63,2,FALSE),"")</f>
        <v/>
      </c>
      <c r="G932" s="19" t="str">
        <f>IFERROR(VLOOKUP($B932,'Tabelas auxiliares'!$A$67:$C$104,2,FALSE),"")</f>
        <v/>
      </c>
      <c r="H932" s="19" t="str">
        <f>IFERROR(VLOOKUP($B932,'Tabelas auxiliares'!$A$67:$C$104,3,FALSE),"")</f>
        <v/>
      </c>
      <c r="Y932" s="19" t="str">
        <f t="shared" si="14"/>
        <v/>
      </c>
      <c r="Z932" s="19" t="str">
        <f>IF(T932="","",IF(AND(T932&lt;&gt;'Tabelas auxiliares'!$B$241,T932&lt;&gt;'Tabelas auxiliares'!$B$242),"FOLHA DE PESSOAL",IF(Y932='Tabelas auxiliares'!$A$242,"CUSTEIO",IF(Y932='Tabelas auxiliares'!$A$241,"INVESTIMENTO","ERRO - VERIFICAR"))))</f>
        <v/>
      </c>
      <c r="AA932" s="127"/>
      <c r="AB932" s="127"/>
      <c r="AC932" s="37"/>
      <c r="AD932" s="37"/>
      <c r="AE932" s="37"/>
      <c r="AF932" s="37"/>
      <c r="AG932" s="37"/>
    </row>
    <row r="933" spans="6:33" x14ac:dyDescent="0.35">
      <c r="F933" s="19" t="str">
        <f>IFERROR(VLOOKUP(D933,'Tabelas auxiliares'!$A$3:$B$63,2,FALSE),"")</f>
        <v/>
      </c>
      <c r="G933" s="19" t="str">
        <f>IFERROR(VLOOKUP($B933,'Tabelas auxiliares'!$A$67:$C$104,2,FALSE),"")</f>
        <v/>
      </c>
      <c r="H933" s="19" t="str">
        <f>IFERROR(VLOOKUP($B933,'Tabelas auxiliares'!$A$67:$C$104,3,FALSE),"")</f>
        <v/>
      </c>
      <c r="Y933" s="19" t="str">
        <f t="shared" si="14"/>
        <v/>
      </c>
      <c r="Z933" s="19" t="str">
        <f>IF(T933="","",IF(AND(T933&lt;&gt;'Tabelas auxiliares'!$B$241,T933&lt;&gt;'Tabelas auxiliares'!$B$242),"FOLHA DE PESSOAL",IF(Y933='Tabelas auxiliares'!$A$242,"CUSTEIO",IF(Y933='Tabelas auxiliares'!$A$241,"INVESTIMENTO","ERRO - VERIFICAR"))))</f>
        <v/>
      </c>
      <c r="AA933" s="127"/>
      <c r="AB933" s="127"/>
      <c r="AC933" s="37"/>
      <c r="AD933" s="37"/>
      <c r="AE933" s="37"/>
      <c r="AF933" s="37"/>
      <c r="AG933" s="37"/>
    </row>
    <row r="934" spans="6:33" x14ac:dyDescent="0.35">
      <c r="F934" s="19" t="str">
        <f>IFERROR(VLOOKUP(D934,'Tabelas auxiliares'!$A$3:$B$63,2,FALSE),"")</f>
        <v/>
      </c>
      <c r="G934" s="19" t="str">
        <f>IFERROR(VLOOKUP($B934,'Tabelas auxiliares'!$A$67:$C$104,2,FALSE),"")</f>
        <v/>
      </c>
      <c r="H934" s="19" t="str">
        <f>IFERROR(VLOOKUP($B934,'Tabelas auxiliares'!$A$67:$C$104,3,FALSE),"")</f>
        <v/>
      </c>
      <c r="Y934" s="19" t="str">
        <f t="shared" si="14"/>
        <v/>
      </c>
      <c r="Z934" s="19" t="str">
        <f>IF(T934="","",IF(AND(T934&lt;&gt;'Tabelas auxiliares'!$B$241,T934&lt;&gt;'Tabelas auxiliares'!$B$242),"FOLHA DE PESSOAL",IF(Y934='Tabelas auxiliares'!$A$242,"CUSTEIO",IF(Y934='Tabelas auxiliares'!$A$241,"INVESTIMENTO","ERRO - VERIFICAR"))))</f>
        <v/>
      </c>
      <c r="AA934" s="127"/>
      <c r="AB934" s="127"/>
      <c r="AC934" s="37"/>
      <c r="AD934" s="37"/>
      <c r="AE934" s="37"/>
      <c r="AF934" s="37"/>
      <c r="AG934" s="37"/>
    </row>
    <row r="935" spans="6:33" x14ac:dyDescent="0.35">
      <c r="F935" s="19" t="str">
        <f>IFERROR(VLOOKUP(D935,'Tabelas auxiliares'!$A$3:$B$63,2,FALSE),"")</f>
        <v/>
      </c>
      <c r="G935" s="19" t="str">
        <f>IFERROR(VLOOKUP($B935,'Tabelas auxiliares'!$A$67:$C$104,2,FALSE),"")</f>
        <v/>
      </c>
      <c r="H935" s="19" t="str">
        <f>IFERROR(VLOOKUP($B935,'Tabelas auxiliares'!$A$67:$C$104,3,FALSE),"")</f>
        <v/>
      </c>
      <c r="Y935" s="19" t="str">
        <f t="shared" si="14"/>
        <v/>
      </c>
      <c r="Z935" s="19" t="str">
        <f>IF(T935="","",IF(AND(T935&lt;&gt;'Tabelas auxiliares'!$B$241,T935&lt;&gt;'Tabelas auxiliares'!$B$242),"FOLHA DE PESSOAL",IF(Y935='Tabelas auxiliares'!$A$242,"CUSTEIO",IF(Y935='Tabelas auxiliares'!$A$241,"INVESTIMENTO","ERRO - VERIFICAR"))))</f>
        <v/>
      </c>
      <c r="AA935" s="127"/>
      <c r="AB935" s="127"/>
      <c r="AC935" s="37"/>
      <c r="AD935" s="37"/>
      <c r="AE935" s="37"/>
      <c r="AF935" s="37"/>
      <c r="AG935" s="37"/>
    </row>
    <row r="936" spans="6:33" x14ac:dyDescent="0.35">
      <c r="F936" s="19" t="str">
        <f>IFERROR(VLOOKUP(D936,'Tabelas auxiliares'!$A$3:$B$63,2,FALSE),"")</f>
        <v/>
      </c>
      <c r="G936" s="19" t="str">
        <f>IFERROR(VLOOKUP($B936,'Tabelas auxiliares'!$A$67:$C$104,2,FALSE),"")</f>
        <v/>
      </c>
      <c r="H936" s="19" t="str">
        <f>IFERROR(VLOOKUP($B936,'Tabelas auxiliares'!$A$67:$C$104,3,FALSE),"")</f>
        <v/>
      </c>
      <c r="Y936" s="19" t="str">
        <f t="shared" si="14"/>
        <v/>
      </c>
      <c r="Z936" s="19" t="str">
        <f>IF(T936="","",IF(AND(T936&lt;&gt;'Tabelas auxiliares'!$B$241,T936&lt;&gt;'Tabelas auxiliares'!$B$242),"FOLHA DE PESSOAL",IF(Y936='Tabelas auxiliares'!$A$242,"CUSTEIO",IF(Y936='Tabelas auxiliares'!$A$241,"INVESTIMENTO","ERRO - VERIFICAR"))))</f>
        <v/>
      </c>
      <c r="AA936" s="127"/>
      <c r="AB936" s="127"/>
      <c r="AC936" s="37"/>
      <c r="AD936" s="37"/>
      <c r="AE936" s="37"/>
      <c r="AF936" s="37"/>
      <c r="AG936" s="37"/>
    </row>
    <row r="937" spans="6:33" x14ac:dyDescent="0.35">
      <c r="F937" s="19" t="str">
        <f>IFERROR(VLOOKUP(D937,'Tabelas auxiliares'!$A$3:$B$63,2,FALSE),"")</f>
        <v/>
      </c>
      <c r="G937" s="19" t="str">
        <f>IFERROR(VLOOKUP($B937,'Tabelas auxiliares'!$A$67:$C$104,2,FALSE),"")</f>
        <v/>
      </c>
      <c r="H937" s="19" t="str">
        <f>IFERROR(VLOOKUP($B937,'Tabelas auxiliares'!$A$67:$C$104,3,FALSE),"")</f>
        <v/>
      </c>
      <c r="Y937" s="19" t="str">
        <f t="shared" si="14"/>
        <v/>
      </c>
      <c r="Z937" s="19" t="str">
        <f>IF(T937="","",IF(AND(T937&lt;&gt;'Tabelas auxiliares'!$B$241,T937&lt;&gt;'Tabelas auxiliares'!$B$242),"FOLHA DE PESSOAL",IF(Y937='Tabelas auxiliares'!$A$242,"CUSTEIO",IF(Y937='Tabelas auxiliares'!$A$241,"INVESTIMENTO","ERRO - VERIFICAR"))))</f>
        <v/>
      </c>
      <c r="AA937" s="127"/>
      <c r="AB937" s="127"/>
      <c r="AC937" s="37"/>
      <c r="AD937" s="37"/>
      <c r="AE937" s="37"/>
      <c r="AF937" s="37"/>
      <c r="AG937" s="37"/>
    </row>
    <row r="938" spans="6:33" x14ac:dyDescent="0.35">
      <c r="F938" s="19" t="str">
        <f>IFERROR(VLOOKUP(D938,'Tabelas auxiliares'!$A$3:$B$63,2,FALSE),"")</f>
        <v/>
      </c>
      <c r="G938" s="19" t="str">
        <f>IFERROR(VLOOKUP($B938,'Tabelas auxiliares'!$A$67:$C$104,2,FALSE),"")</f>
        <v/>
      </c>
      <c r="H938" s="19" t="str">
        <f>IFERROR(VLOOKUP($B938,'Tabelas auxiliares'!$A$67:$C$104,3,FALSE),"")</f>
        <v/>
      </c>
      <c r="Y938" s="19" t="str">
        <f t="shared" si="14"/>
        <v/>
      </c>
      <c r="Z938" s="19" t="str">
        <f>IF(T938="","",IF(AND(T938&lt;&gt;'Tabelas auxiliares'!$B$241,T938&lt;&gt;'Tabelas auxiliares'!$B$242),"FOLHA DE PESSOAL",IF(Y938='Tabelas auxiliares'!$A$242,"CUSTEIO",IF(Y938='Tabelas auxiliares'!$A$241,"INVESTIMENTO","ERRO - VERIFICAR"))))</f>
        <v/>
      </c>
      <c r="AA938" s="127"/>
      <c r="AB938" s="127"/>
      <c r="AC938" s="37"/>
      <c r="AD938" s="37"/>
      <c r="AE938" s="37"/>
      <c r="AF938" s="37"/>
      <c r="AG938" s="37"/>
    </row>
    <row r="939" spans="6:33" x14ac:dyDescent="0.35">
      <c r="F939" s="19" t="str">
        <f>IFERROR(VLOOKUP(D939,'Tabelas auxiliares'!$A$3:$B$63,2,FALSE),"")</f>
        <v/>
      </c>
      <c r="G939" s="19" t="str">
        <f>IFERROR(VLOOKUP($B939,'Tabelas auxiliares'!$A$67:$C$104,2,FALSE),"")</f>
        <v/>
      </c>
      <c r="H939" s="19" t="str">
        <f>IFERROR(VLOOKUP($B939,'Tabelas auxiliares'!$A$67:$C$104,3,FALSE),"")</f>
        <v/>
      </c>
      <c r="Y939" s="19" t="str">
        <f t="shared" si="14"/>
        <v/>
      </c>
      <c r="Z939" s="19" t="str">
        <f>IF(T939="","",IF(AND(T939&lt;&gt;'Tabelas auxiliares'!$B$241,T939&lt;&gt;'Tabelas auxiliares'!$B$242),"FOLHA DE PESSOAL",IF(Y939='Tabelas auxiliares'!$A$242,"CUSTEIO",IF(Y939='Tabelas auxiliares'!$A$241,"INVESTIMENTO","ERRO - VERIFICAR"))))</f>
        <v/>
      </c>
      <c r="AA939" s="127"/>
      <c r="AB939" s="127"/>
      <c r="AC939" s="37"/>
      <c r="AD939" s="37"/>
      <c r="AE939" s="37"/>
      <c r="AF939" s="37"/>
      <c r="AG939" s="37"/>
    </row>
    <row r="940" spans="6:33" x14ac:dyDescent="0.35">
      <c r="F940" s="19" t="str">
        <f>IFERROR(VLOOKUP(D940,'Tabelas auxiliares'!$A$3:$B$63,2,FALSE),"")</f>
        <v/>
      </c>
      <c r="G940" s="19" t="str">
        <f>IFERROR(VLOOKUP($B940,'Tabelas auxiliares'!$A$67:$C$104,2,FALSE),"")</f>
        <v/>
      </c>
      <c r="H940" s="19" t="str">
        <f>IFERROR(VLOOKUP($B940,'Tabelas auxiliares'!$A$67:$C$104,3,FALSE),"")</f>
        <v/>
      </c>
      <c r="Y940" s="19" t="str">
        <f t="shared" si="14"/>
        <v/>
      </c>
      <c r="Z940" s="19" t="str">
        <f>IF(T940="","",IF(AND(T940&lt;&gt;'Tabelas auxiliares'!$B$241,T940&lt;&gt;'Tabelas auxiliares'!$B$242),"FOLHA DE PESSOAL",IF(Y940='Tabelas auxiliares'!$A$242,"CUSTEIO",IF(Y940='Tabelas auxiliares'!$A$241,"INVESTIMENTO","ERRO - VERIFICAR"))))</f>
        <v/>
      </c>
      <c r="AA940" s="127"/>
      <c r="AB940" s="127"/>
      <c r="AC940" s="37"/>
      <c r="AD940" s="37"/>
      <c r="AE940" s="37"/>
      <c r="AF940" s="37"/>
      <c r="AG940" s="37"/>
    </row>
    <row r="941" spans="6:33" x14ac:dyDescent="0.35">
      <c r="F941" s="19" t="str">
        <f>IFERROR(VLOOKUP(D941,'Tabelas auxiliares'!$A$3:$B$63,2,FALSE),"")</f>
        <v/>
      </c>
      <c r="G941" s="19" t="str">
        <f>IFERROR(VLOOKUP($B941,'Tabelas auxiliares'!$A$67:$C$104,2,FALSE),"")</f>
        <v/>
      </c>
      <c r="H941" s="19" t="str">
        <f>IFERROR(VLOOKUP($B941,'Tabelas auxiliares'!$A$67:$C$104,3,FALSE),"")</f>
        <v/>
      </c>
      <c r="Y941" s="19" t="str">
        <f t="shared" si="14"/>
        <v/>
      </c>
      <c r="Z941" s="19" t="str">
        <f>IF(T941="","",IF(AND(T941&lt;&gt;'Tabelas auxiliares'!$B$241,T941&lt;&gt;'Tabelas auxiliares'!$B$242),"FOLHA DE PESSOAL",IF(Y941='Tabelas auxiliares'!$A$242,"CUSTEIO",IF(Y941='Tabelas auxiliares'!$A$241,"INVESTIMENTO","ERRO - VERIFICAR"))))</f>
        <v/>
      </c>
      <c r="AA941" s="127"/>
      <c r="AB941" s="127"/>
      <c r="AC941" s="37"/>
      <c r="AD941" s="37"/>
      <c r="AE941" s="37"/>
      <c r="AF941" s="37"/>
      <c r="AG941" s="37"/>
    </row>
    <row r="942" spans="6:33" x14ac:dyDescent="0.35">
      <c r="F942" s="19" t="str">
        <f>IFERROR(VLOOKUP(D942,'Tabelas auxiliares'!$A$3:$B$63,2,FALSE),"")</f>
        <v/>
      </c>
      <c r="G942" s="19" t="str">
        <f>IFERROR(VLOOKUP($B942,'Tabelas auxiliares'!$A$67:$C$104,2,FALSE),"")</f>
        <v/>
      </c>
      <c r="H942" s="19" t="str">
        <f>IFERROR(VLOOKUP($B942,'Tabelas auxiliares'!$A$67:$C$104,3,FALSE),"")</f>
        <v/>
      </c>
      <c r="Y942" s="19" t="str">
        <f t="shared" si="14"/>
        <v/>
      </c>
      <c r="Z942" s="19" t="str">
        <f>IF(T942="","",IF(AND(T942&lt;&gt;'Tabelas auxiliares'!$B$241,T942&lt;&gt;'Tabelas auxiliares'!$B$242),"FOLHA DE PESSOAL",IF(Y942='Tabelas auxiliares'!$A$242,"CUSTEIO",IF(Y942='Tabelas auxiliares'!$A$241,"INVESTIMENTO","ERRO - VERIFICAR"))))</f>
        <v/>
      </c>
      <c r="AA942" s="127"/>
      <c r="AB942" s="127"/>
      <c r="AC942" s="37"/>
      <c r="AD942" s="37"/>
      <c r="AE942" s="37"/>
      <c r="AF942" s="37"/>
      <c r="AG942" s="37"/>
    </row>
    <row r="943" spans="6:33" x14ac:dyDescent="0.35">
      <c r="F943" s="19" t="str">
        <f>IFERROR(VLOOKUP(D943,'Tabelas auxiliares'!$A$3:$B$63,2,FALSE),"")</f>
        <v/>
      </c>
      <c r="G943" s="19" t="str">
        <f>IFERROR(VLOOKUP($B943,'Tabelas auxiliares'!$A$67:$C$104,2,FALSE),"")</f>
        <v/>
      </c>
      <c r="H943" s="19" t="str">
        <f>IFERROR(VLOOKUP($B943,'Tabelas auxiliares'!$A$67:$C$104,3,FALSE),"")</f>
        <v/>
      </c>
      <c r="Y943" s="19" t="str">
        <f t="shared" si="14"/>
        <v/>
      </c>
      <c r="Z943" s="19" t="str">
        <f>IF(T943="","",IF(AND(T943&lt;&gt;'Tabelas auxiliares'!$B$241,T943&lt;&gt;'Tabelas auxiliares'!$B$242),"FOLHA DE PESSOAL",IF(Y943='Tabelas auxiliares'!$A$242,"CUSTEIO",IF(Y943='Tabelas auxiliares'!$A$241,"INVESTIMENTO","ERRO - VERIFICAR"))))</f>
        <v/>
      </c>
      <c r="AA943" s="127"/>
      <c r="AB943" s="127"/>
      <c r="AC943" s="37"/>
      <c r="AD943" s="37"/>
      <c r="AE943" s="37"/>
      <c r="AF943" s="37"/>
      <c r="AG943" s="37"/>
    </row>
    <row r="944" spans="6:33" x14ac:dyDescent="0.35">
      <c r="F944" s="19" t="str">
        <f>IFERROR(VLOOKUP(D944,'Tabelas auxiliares'!$A$3:$B$63,2,FALSE),"")</f>
        <v/>
      </c>
      <c r="G944" s="19" t="str">
        <f>IFERROR(VLOOKUP($B944,'Tabelas auxiliares'!$A$67:$C$104,2,FALSE),"")</f>
        <v/>
      </c>
      <c r="H944" s="19" t="str">
        <f>IFERROR(VLOOKUP($B944,'Tabelas auxiliares'!$A$67:$C$104,3,FALSE),"")</f>
        <v/>
      </c>
      <c r="Y944" s="19" t="str">
        <f t="shared" si="14"/>
        <v/>
      </c>
      <c r="Z944" s="19" t="str">
        <f>IF(T944="","",IF(AND(T944&lt;&gt;'Tabelas auxiliares'!$B$241,T944&lt;&gt;'Tabelas auxiliares'!$B$242),"FOLHA DE PESSOAL",IF(Y944='Tabelas auxiliares'!$A$242,"CUSTEIO",IF(Y944='Tabelas auxiliares'!$A$241,"INVESTIMENTO","ERRO - VERIFICAR"))))</f>
        <v/>
      </c>
      <c r="AA944" s="127"/>
      <c r="AB944" s="127"/>
      <c r="AC944" s="37"/>
      <c r="AD944" s="37"/>
      <c r="AE944" s="37"/>
      <c r="AF944" s="37"/>
      <c r="AG944" s="37"/>
    </row>
    <row r="945" spans="6:33" x14ac:dyDescent="0.35">
      <c r="F945" s="19" t="str">
        <f>IFERROR(VLOOKUP(D945,'Tabelas auxiliares'!$A$3:$B$63,2,FALSE),"")</f>
        <v/>
      </c>
      <c r="G945" s="19" t="str">
        <f>IFERROR(VLOOKUP($B945,'Tabelas auxiliares'!$A$67:$C$104,2,FALSE),"")</f>
        <v/>
      </c>
      <c r="H945" s="19" t="str">
        <f>IFERROR(VLOOKUP($B945,'Tabelas auxiliares'!$A$67:$C$104,3,FALSE),"")</f>
        <v/>
      </c>
      <c r="Y945" s="19" t="str">
        <f t="shared" si="14"/>
        <v/>
      </c>
      <c r="Z945" s="19" t="str">
        <f>IF(T945="","",IF(AND(T945&lt;&gt;'Tabelas auxiliares'!$B$241,T945&lt;&gt;'Tabelas auxiliares'!$B$242),"FOLHA DE PESSOAL",IF(Y945='Tabelas auxiliares'!$A$242,"CUSTEIO",IF(Y945='Tabelas auxiliares'!$A$241,"INVESTIMENTO","ERRO - VERIFICAR"))))</f>
        <v/>
      </c>
      <c r="AA945" s="127"/>
      <c r="AB945" s="127"/>
      <c r="AC945" s="37"/>
      <c r="AD945" s="37"/>
      <c r="AE945" s="37"/>
      <c r="AF945" s="37"/>
      <c r="AG945" s="37"/>
    </row>
    <row r="946" spans="6:33" x14ac:dyDescent="0.35">
      <c r="F946" s="19" t="str">
        <f>IFERROR(VLOOKUP(D946,'Tabelas auxiliares'!$A$3:$B$63,2,FALSE),"")</f>
        <v/>
      </c>
      <c r="G946" s="19" t="str">
        <f>IFERROR(VLOOKUP($B946,'Tabelas auxiliares'!$A$67:$C$104,2,FALSE),"")</f>
        <v/>
      </c>
      <c r="H946" s="19" t="str">
        <f>IFERROR(VLOOKUP($B946,'Tabelas auxiliares'!$A$67:$C$104,3,FALSE),"")</f>
        <v/>
      </c>
      <c r="Y946" s="19" t="str">
        <f t="shared" si="14"/>
        <v/>
      </c>
      <c r="Z946" s="19" t="str">
        <f>IF(T946="","",IF(AND(T946&lt;&gt;'Tabelas auxiliares'!$B$241,T946&lt;&gt;'Tabelas auxiliares'!$B$242),"FOLHA DE PESSOAL",IF(Y946='Tabelas auxiliares'!$A$242,"CUSTEIO",IF(Y946='Tabelas auxiliares'!$A$241,"INVESTIMENTO","ERRO - VERIFICAR"))))</f>
        <v/>
      </c>
      <c r="AA946" s="127"/>
      <c r="AB946" s="127"/>
      <c r="AC946" s="37"/>
      <c r="AD946" s="37"/>
      <c r="AE946" s="37"/>
      <c r="AF946" s="37"/>
      <c r="AG946" s="37"/>
    </row>
    <row r="947" spans="6:33" x14ac:dyDescent="0.35">
      <c r="F947" s="19" t="str">
        <f>IFERROR(VLOOKUP(D947,'Tabelas auxiliares'!$A$3:$B$63,2,FALSE),"")</f>
        <v/>
      </c>
      <c r="G947" s="19" t="str">
        <f>IFERROR(VLOOKUP($B947,'Tabelas auxiliares'!$A$67:$C$104,2,FALSE),"")</f>
        <v/>
      </c>
      <c r="H947" s="19" t="str">
        <f>IFERROR(VLOOKUP($B947,'Tabelas auxiliares'!$A$67:$C$104,3,FALSE),"")</f>
        <v/>
      </c>
      <c r="Y947" s="19" t="str">
        <f t="shared" si="14"/>
        <v/>
      </c>
      <c r="Z947" s="19" t="str">
        <f>IF(T947="","",IF(AND(T947&lt;&gt;'Tabelas auxiliares'!$B$241,T947&lt;&gt;'Tabelas auxiliares'!$B$242),"FOLHA DE PESSOAL",IF(Y947='Tabelas auxiliares'!$A$242,"CUSTEIO",IF(Y947='Tabelas auxiliares'!$A$241,"INVESTIMENTO","ERRO - VERIFICAR"))))</f>
        <v/>
      </c>
      <c r="AA947" s="127"/>
      <c r="AB947" s="127"/>
      <c r="AC947" s="37"/>
      <c r="AD947" s="37"/>
      <c r="AE947" s="37"/>
      <c r="AF947" s="37"/>
      <c r="AG947" s="37"/>
    </row>
    <row r="948" spans="6:33" x14ac:dyDescent="0.35">
      <c r="F948" s="19" t="str">
        <f>IFERROR(VLOOKUP(D948,'Tabelas auxiliares'!$A$3:$B$63,2,FALSE),"")</f>
        <v/>
      </c>
      <c r="G948" s="19" t="str">
        <f>IFERROR(VLOOKUP($B948,'Tabelas auxiliares'!$A$67:$C$104,2,FALSE),"")</f>
        <v/>
      </c>
      <c r="H948" s="19" t="str">
        <f>IFERROR(VLOOKUP($B948,'Tabelas auxiliares'!$A$67:$C$104,3,FALSE),"")</f>
        <v/>
      </c>
      <c r="Y948" s="19" t="str">
        <f t="shared" si="14"/>
        <v/>
      </c>
      <c r="Z948" s="19" t="str">
        <f>IF(T948="","",IF(AND(T948&lt;&gt;'Tabelas auxiliares'!$B$241,T948&lt;&gt;'Tabelas auxiliares'!$B$242),"FOLHA DE PESSOAL",IF(Y948='Tabelas auxiliares'!$A$242,"CUSTEIO",IF(Y948='Tabelas auxiliares'!$A$241,"INVESTIMENTO","ERRO - VERIFICAR"))))</f>
        <v/>
      </c>
      <c r="AA948" s="127"/>
      <c r="AB948" s="127"/>
      <c r="AC948" s="37"/>
      <c r="AD948" s="37"/>
      <c r="AE948" s="37"/>
      <c r="AF948" s="37"/>
      <c r="AG948" s="37"/>
    </row>
    <row r="949" spans="6:33" x14ac:dyDescent="0.35">
      <c r="F949" s="19" t="str">
        <f>IFERROR(VLOOKUP(D949,'Tabelas auxiliares'!$A$3:$B$63,2,FALSE),"")</f>
        <v/>
      </c>
      <c r="G949" s="19" t="str">
        <f>IFERROR(VLOOKUP($B949,'Tabelas auxiliares'!$A$67:$C$104,2,FALSE),"")</f>
        <v/>
      </c>
      <c r="H949" s="19" t="str">
        <f>IFERROR(VLOOKUP($B949,'Tabelas auxiliares'!$A$67:$C$104,3,FALSE),"")</f>
        <v/>
      </c>
      <c r="Y949" s="19" t="str">
        <f t="shared" si="14"/>
        <v/>
      </c>
      <c r="Z949" s="19" t="str">
        <f>IF(T949="","",IF(AND(T949&lt;&gt;'Tabelas auxiliares'!$B$241,T949&lt;&gt;'Tabelas auxiliares'!$B$242),"FOLHA DE PESSOAL",IF(Y949='Tabelas auxiliares'!$A$242,"CUSTEIO",IF(Y949='Tabelas auxiliares'!$A$241,"INVESTIMENTO","ERRO - VERIFICAR"))))</f>
        <v/>
      </c>
      <c r="AA949" s="127"/>
      <c r="AB949" s="127"/>
      <c r="AC949" s="37"/>
      <c r="AD949" s="37"/>
      <c r="AE949" s="37"/>
      <c r="AF949" s="37"/>
      <c r="AG949" s="37"/>
    </row>
    <row r="950" spans="6:33" x14ac:dyDescent="0.35">
      <c r="F950" s="19" t="str">
        <f>IFERROR(VLOOKUP(D950,'Tabelas auxiliares'!$A$3:$B$63,2,FALSE),"")</f>
        <v/>
      </c>
      <c r="G950" s="19" t="str">
        <f>IFERROR(VLOOKUP($B950,'Tabelas auxiliares'!$A$67:$C$104,2,FALSE),"")</f>
        <v/>
      </c>
      <c r="H950" s="19" t="str">
        <f>IFERROR(VLOOKUP($B950,'Tabelas auxiliares'!$A$67:$C$104,3,FALSE),"")</f>
        <v/>
      </c>
      <c r="Y950" s="19" t="str">
        <f t="shared" si="14"/>
        <v/>
      </c>
      <c r="Z950" s="19" t="str">
        <f>IF(T950="","",IF(AND(T950&lt;&gt;'Tabelas auxiliares'!$B$241,T950&lt;&gt;'Tabelas auxiliares'!$B$242),"FOLHA DE PESSOAL",IF(Y950='Tabelas auxiliares'!$A$242,"CUSTEIO",IF(Y950='Tabelas auxiliares'!$A$241,"INVESTIMENTO","ERRO - VERIFICAR"))))</f>
        <v/>
      </c>
      <c r="AA950" s="127"/>
      <c r="AB950" s="127"/>
      <c r="AC950" s="37"/>
      <c r="AD950" s="37"/>
      <c r="AE950" s="37"/>
      <c r="AF950" s="37"/>
      <c r="AG950" s="37"/>
    </row>
    <row r="951" spans="6:33" x14ac:dyDescent="0.35">
      <c r="F951" s="19" t="str">
        <f>IFERROR(VLOOKUP(D951,'Tabelas auxiliares'!$A$3:$B$63,2,FALSE),"")</f>
        <v/>
      </c>
      <c r="G951" s="19" t="str">
        <f>IFERROR(VLOOKUP($B951,'Tabelas auxiliares'!$A$67:$C$104,2,FALSE),"")</f>
        <v/>
      </c>
      <c r="H951" s="19" t="str">
        <f>IFERROR(VLOOKUP($B951,'Tabelas auxiliares'!$A$67:$C$104,3,FALSE),"")</f>
        <v/>
      </c>
      <c r="Y951" s="19" t="str">
        <f t="shared" si="14"/>
        <v/>
      </c>
      <c r="Z951" s="19" t="str">
        <f>IF(T951="","",IF(AND(T951&lt;&gt;'Tabelas auxiliares'!$B$241,T951&lt;&gt;'Tabelas auxiliares'!$B$242),"FOLHA DE PESSOAL",IF(Y951='Tabelas auxiliares'!$A$242,"CUSTEIO",IF(Y951='Tabelas auxiliares'!$A$241,"INVESTIMENTO","ERRO - VERIFICAR"))))</f>
        <v/>
      </c>
      <c r="AA951" s="127"/>
      <c r="AB951" s="127"/>
      <c r="AC951" s="37"/>
      <c r="AD951" s="37"/>
      <c r="AE951" s="37"/>
      <c r="AF951" s="37"/>
      <c r="AG951" s="37"/>
    </row>
    <row r="952" spans="6:33" x14ac:dyDescent="0.35">
      <c r="F952" s="19" t="str">
        <f>IFERROR(VLOOKUP(D952,'Tabelas auxiliares'!$A$3:$B$63,2,FALSE),"")</f>
        <v/>
      </c>
      <c r="G952" s="19" t="str">
        <f>IFERROR(VLOOKUP($B952,'Tabelas auxiliares'!$A$67:$C$104,2,FALSE),"")</f>
        <v/>
      </c>
      <c r="H952" s="19" t="str">
        <f>IFERROR(VLOOKUP($B952,'Tabelas auxiliares'!$A$67:$C$104,3,FALSE),"")</f>
        <v/>
      </c>
      <c r="Y952" s="19" t="str">
        <f t="shared" si="14"/>
        <v/>
      </c>
      <c r="Z952" s="19" t="str">
        <f>IF(T952="","",IF(AND(T952&lt;&gt;'Tabelas auxiliares'!$B$241,T952&lt;&gt;'Tabelas auxiliares'!$B$242),"FOLHA DE PESSOAL",IF(Y952='Tabelas auxiliares'!$A$242,"CUSTEIO",IF(Y952='Tabelas auxiliares'!$A$241,"INVESTIMENTO","ERRO - VERIFICAR"))))</f>
        <v/>
      </c>
      <c r="AA952" s="127"/>
      <c r="AB952" s="127"/>
      <c r="AC952" s="37"/>
      <c r="AD952" s="37"/>
      <c r="AE952" s="37"/>
      <c r="AF952" s="37"/>
      <c r="AG952" s="37"/>
    </row>
    <row r="953" spans="6:33" x14ac:dyDescent="0.35">
      <c r="F953" s="19" t="str">
        <f>IFERROR(VLOOKUP(D953,'Tabelas auxiliares'!$A$3:$B$63,2,FALSE),"")</f>
        <v/>
      </c>
      <c r="G953" s="19" t="str">
        <f>IFERROR(VLOOKUP($B953,'Tabelas auxiliares'!$A$67:$C$104,2,FALSE),"")</f>
        <v/>
      </c>
      <c r="H953" s="19" t="str">
        <f>IFERROR(VLOOKUP($B953,'Tabelas auxiliares'!$A$67:$C$104,3,FALSE),"")</f>
        <v/>
      </c>
      <c r="Y953" s="19" t="str">
        <f t="shared" si="14"/>
        <v/>
      </c>
      <c r="Z953" s="19" t="str">
        <f>IF(T953="","",IF(AND(T953&lt;&gt;'Tabelas auxiliares'!$B$241,T953&lt;&gt;'Tabelas auxiliares'!$B$242),"FOLHA DE PESSOAL",IF(Y953='Tabelas auxiliares'!$A$242,"CUSTEIO",IF(Y953='Tabelas auxiliares'!$A$241,"INVESTIMENTO","ERRO - VERIFICAR"))))</f>
        <v/>
      </c>
      <c r="AA953" s="127"/>
      <c r="AB953" s="127"/>
      <c r="AC953" s="37"/>
      <c r="AD953" s="37"/>
      <c r="AE953" s="37"/>
      <c r="AF953" s="37"/>
      <c r="AG953" s="37"/>
    </row>
    <row r="954" spans="6:33" x14ac:dyDescent="0.35">
      <c r="F954" s="19" t="str">
        <f>IFERROR(VLOOKUP(D954,'Tabelas auxiliares'!$A$3:$B$63,2,FALSE),"")</f>
        <v/>
      </c>
      <c r="G954" s="19" t="str">
        <f>IFERROR(VLOOKUP($B954,'Tabelas auxiliares'!$A$67:$C$104,2,FALSE),"")</f>
        <v/>
      </c>
      <c r="H954" s="19" t="str">
        <f>IFERROR(VLOOKUP($B954,'Tabelas auxiliares'!$A$67:$C$104,3,FALSE),"")</f>
        <v/>
      </c>
      <c r="Y954" s="19" t="str">
        <f t="shared" si="14"/>
        <v/>
      </c>
      <c r="Z954" s="19" t="str">
        <f>IF(T954="","",IF(AND(T954&lt;&gt;'Tabelas auxiliares'!$B$241,T954&lt;&gt;'Tabelas auxiliares'!$B$242),"FOLHA DE PESSOAL",IF(Y954='Tabelas auxiliares'!$A$242,"CUSTEIO",IF(Y954='Tabelas auxiliares'!$A$241,"INVESTIMENTO","ERRO - VERIFICAR"))))</f>
        <v/>
      </c>
      <c r="AA954" s="127"/>
      <c r="AB954" s="127"/>
      <c r="AC954" s="37"/>
      <c r="AD954" s="37"/>
      <c r="AE954" s="37"/>
      <c r="AF954" s="37"/>
      <c r="AG954" s="37"/>
    </row>
    <row r="955" spans="6:33" x14ac:dyDescent="0.35">
      <c r="F955" s="19" t="str">
        <f>IFERROR(VLOOKUP(D955,'Tabelas auxiliares'!$A$3:$B$63,2,FALSE),"")</f>
        <v/>
      </c>
      <c r="G955" s="19" t="str">
        <f>IFERROR(VLOOKUP($B955,'Tabelas auxiliares'!$A$67:$C$104,2,FALSE),"")</f>
        <v/>
      </c>
      <c r="H955" s="19" t="str">
        <f>IFERROR(VLOOKUP($B955,'Tabelas auxiliares'!$A$67:$C$104,3,FALSE),"")</f>
        <v/>
      </c>
      <c r="Y955" s="19" t="str">
        <f t="shared" si="14"/>
        <v/>
      </c>
      <c r="Z955" s="19" t="str">
        <f>IF(T955="","",IF(AND(T955&lt;&gt;'Tabelas auxiliares'!$B$241,T955&lt;&gt;'Tabelas auxiliares'!$B$242),"FOLHA DE PESSOAL",IF(Y955='Tabelas auxiliares'!$A$242,"CUSTEIO",IF(Y955='Tabelas auxiliares'!$A$241,"INVESTIMENTO","ERRO - VERIFICAR"))))</f>
        <v/>
      </c>
      <c r="AA955" s="127"/>
      <c r="AB955" s="127"/>
      <c r="AC955" s="37"/>
      <c r="AD955" s="37"/>
      <c r="AE955" s="37"/>
      <c r="AF955" s="37"/>
      <c r="AG955" s="37"/>
    </row>
    <row r="956" spans="6:33" x14ac:dyDescent="0.35">
      <c r="F956" s="19" t="str">
        <f>IFERROR(VLOOKUP(D956,'Tabelas auxiliares'!$A$3:$B$63,2,FALSE),"")</f>
        <v/>
      </c>
      <c r="G956" s="19" t="str">
        <f>IFERROR(VLOOKUP($B956,'Tabelas auxiliares'!$A$67:$C$104,2,FALSE),"")</f>
        <v/>
      </c>
      <c r="H956" s="19" t="str">
        <f>IFERROR(VLOOKUP($B956,'Tabelas auxiliares'!$A$67:$C$104,3,FALSE),"")</f>
        <v/>
      </c>
      <c r="Y956" s="19" t="str">
        <f t="shared" si="14"/>
        <v/>
      </c>
      <c r="Z956" s="19" t="str">
        <f>IF(T956="","",IF(AND(T956&lt;&gt;'Tabelas auxiliares'!$B$241,T956&lt;&gt;'Tabelas auxiliares'!$B$242),"FOLHA DE PESSOAL",IF(Y956='Tabelas auxiliares'!$A$242,"CUSTEIO",IF(Y956='Tabelas auxiliares'!$A$241,"INVESTIMENTO","ERRO - VERIFICAR"))))</f>
        <v/>
      </c>
      <c r="AA956" s="127"/>
      <c r="AB956" s="127"/>
      <c r="AC956" s="37"/>
      <c r="AD956" s="37"/>
      <c r="AE956" s="37"/>
      <c r="AF956" s="37"/>
      <c r="AG956" s="37"/>
    </row>
    <row r="957" spans="6:33" x14ac:dyDescent="0.35">
      <c r="F957" s="19" t="str">
        <f>IFERROR(VLOOKUP(D957,'Tabelas auxiliares'!$A$3:$B$63,2,FALSE),"")</f>
        <v/>
      </c>
      <c r="G957" s="19" t="str">
        <f>IFERROR(VLOOKUP($B957,'Tabelas auxiliares'!$A$67:$C$104,2,FALSE),"")</f>
        <v/>
      </c>
      <c r="H957" s="19" t="str">
        <f>IFERROR(VLOOKUP($B957,'Tabelas auxiliares'!$A$67:$C$104,3,FALSE),"")</f>
        <v/>
      </c>
      <c r="Y957" s="19" t="str">
        <f t="shared" si="14"/>
        <v/>
      </c>
      <c r="Z957" s="19" t="str">
        <f>IF(T957="","",IF(AND(T957&lt;&gt;'Tabelas auxiliares'!$B$241,T957&lt;&gt;'Tabelas auxiliares'!$B$242),"FOLHA DE PESSOAL",IF(Y957='Tabelas auxiliares'!$A$242,"CUSTEIO",IF(Y957='Tabelas auxiliares'!$A$241,"INVESTIMENTO","ERRO - VERIFICAR"))))</f>
        <v/>
      </c>
      <c r="AA957" s="127"/>
      <c r="AB957" s="127"/>
      <c r="AC957" s="37"/>
      <c r="AD957" s="37"/>
      <c r="AE957" s="37"/>
      <c r="AF957" s="37"/>
      <c r="AG957" s="37"/>
    </row>
    <row r="958" spans="6:33" x14ac:dyDescent="0.35">
      <c r="F958" s="19" t="str">
        <f>IFERROR(VLOOKUP(D958,'Tabelas auxiliares'!$A$3:$B$63,2,FALSE),"")</f>
        <v/>
      </c>
      <c r="G958" s="19" t="str">
        <f>IFERROR(VLOOKUP($B958,'Tabelas auxiliares'!$A$67:$C$104,2,FALSE),"")</f>
        <v/>
      </c>
      <c r="H958" s="19" t="str">
        <f>IFERROR(VLOOKUP($B958,'Tabelas auxiliares'!$A$67:$C$104,3,FALSE),"")</f>
        <v/>
      </c>
      <c r="Y958" s="19" t="str">
        <f t="shared" si="14"/>
        <v/>
      </c>
      <c r="Z958" s="19" t="str">
        <f>IF(T958="","",IF(AND(T958&lt;&gt;'Tabelas auxiliares'!$B$241,T958&lt;&gt;'Tabelas auxiliares'!$B$242),"FOLHA DE PESSOAL",IF(Y958='Tabelas auxiliares'!$A$242,"CUSTEIO",IF(Y958='Tabelas auxiliares'!$A$241,"INVESTIMENTO","ERRO - VERIFICAR"))))</f>
        <v/>
      </c>
      <c r="AA958" s="127"/>
      <c r="AB958" s="127"/>
      <c r="AC958" s="37"/>
      <c r="AD958" s="37"/>
      <c r="AE958" s="37"/>
      <c r="AF958" s="37"/>
      <c r="AG958" s="37"/>
    </row>
    <row r="959" spans="6:33" x14ac:dyDescent="0.35">
      <c r="F959" s="19" t="str">
        <f>IFERROR(VLOOKUP(D959,'Tabelas auxiliares'!$A$3:$B$63,2,FALSE),"")</f>
        <v/>
      </c>
      <c r="G959" s="19" t="str">
        <f>IFERROR(VLOOKUP($B959,'Tabelas auxiliares'!$A$67:$C$104,2,FALSE),"")</f>
        <v/>
      </c>
      <c r="H959" s="19" t="str">
        <f>IFERROR(VLOOKUP($B959,'Tabelas auxiliares'!$A$67:$C$104,3,FALSE),"")</f>
        <v/>
      </c>
      <c r="Y959" s="19" t="str">
        <f t="shared" si="14"/>
        <v/>
      </c>
      <c r="Z959" s="19" t="str">
        <f>IF(T959="","",IF(AND(T959&lt;&gt;'Tabelas auxiliares'!$B$241,T959&lt;&gt;'Tabelas auxiliares'!$B$242),"FOLHA DE PESSOAL",IF(Y959='Tabelas auxiliares'!$A$242,"CUSTEIO",IF(Y959='Tabelas auxiliares'!$A$241,"INVESTIMENTO","ERRO - VERIFICAR"))))</f>
        <v/>
      </c>
      <c r="AA959" s="127"/>
      <c r="AB959" s="127"/>
      <c r="AC959" s="37"/>
      <c r="AD959" s="37"/>
      <c r="AE959" s="37"/>
      <c r="AF959" s="37"/>
      <c r="AG959" s="37"/>
    </row>
    <row r="960" spans="6:33" x14ac:dyDescent="0.35">
      <c r="F960" s="19" t="str">
        <f>IFERROR(VLOOKUP(D960,'Tabelas auxiliares'!$A$3:$B$63,2,FALSE),"")</f>
        <v/>
      </c>
      <c r="G960" s="19" t="str">
        <f>IFERROR(VLOOKUP($B960,'Tabelas auxiliares'!$A$67:$C$104,2,FALSE),"")</f>
        <v/>
      </c>
      <c r="H960" s="19" t="str">
        <f>IFERROR(VLOOKUP($B960,'Tabelas auxiliares'!$A$67:$C$104,3,FALSE),"")</f>
        <v/>
      </c>
      <c r="Y960" s="19" t="str">
        <f t="shared" si="14"/>
        <v/>
      </c>
      <c r="Z960" s="19" t="str">
        <f>IF(T960="","",IF(AND(T960&lt;&gt;'Tabelas auxiliares'!$B$241,T960&lt;&gt;'Tabelas auxiliares'!$B$242),"FOLHA DE PESSOAL",IF(Y960='Tabelas auxiliares'!$A$242,"CUSTEIO",IF(Y960='Tabelas auxiliares'!$A$241,"INVESTIMENTO","ERRO - VERIFICAR"))))</f>
        <v/>
      </c>
      <c r="AA960" s="127"/>
      <c r="AB960" s="127"/>
      <c r="AC960" s="37"/>
      <c r="AD960" s="37"/>
      <c r="AE960" s="37"/>
      <c r="AF960" s="37"/>
      <c r="AG960" s="37"/>
    </row>
    <row r="961" spans="6:33" x14ac:dyDescent="0.35">
      <c r="F961" s="19" t="str">
        <f>IFERROR(VLOOKUP(D961,'Tabelas auxiliares'!$A$3:$B$63,2,FALSE),"")</f>
        <v/>
      </c>
      <c r="G961" s="19" t="str">
        <f>IFERROR(VLOOKUP($B961,'Tabelas auxiliares'!$A$67:$C$104,2,FALSE),"")</f>
        <v/>
      </c>
      <c r="H961" s="19" t="str">
        <f>IFERROR(VLOOKUP($B961,'Tabelas auxiliares'!$A$67:$C$104,3,FALSE),"")</f>
        <v/>
      </c>
      <c r="Y961" s="19" t="str">
        <f t="shared" si="14"/>
        <v/>
      </c>
      <c r="Z961" s="19" t="str">
        <f>IF(T961="","",IF(AND(T961&lt;&gt;'Tabelas auxiliares'!$B$241,T961&lt;&gt;'Tabelas auxiliares'!$B$242),"FOLHA DE PESSOAL",IF(Y961='Tabelas auxiliares'!$A$242,"CUSTEIO",IF(Y961='Tabelas auxiliares'!$A$241,"INVESTIMENTO","ERRO - VERIFICAR"))))</f>
        <v/>
      </c>
      <c r="AA961" s="127"/>
      <c r="AB961" s="127"/>
      <c r="AC961" s="37"/>
      <c r="AD961" s="37"/>
      <c r="AE961" s="37"/>
      <c r="AF961" s="37"/>
      <c r="AG961" s="37"/>
    </row>
    <row r="962" spans="6:33" x14ac:dyDescent="0.35">
      <c r="F962" s="19" t="str">
        <f>IFERROR(VLOOKUP(D962,'Tabelas auxiliares'!$A$3:$B$63,2,FALSE),"")</f>
        <v/>
      </c>
      <c r="G962" s="19" t="str">
        <f>IFERROR(VLOOKUP($B962,'Tabelas auxiliares'!$A$67:$C$104,2,FALSE),"")</f>
        <v/>
      </c>
      <c r="H962" s="19" t="str">
        <f>IFERROR(VLOOKUP($B962,'Tabelas auxiliares'!$A$67:$C$104,3,FALSE),"")</f>
        <v/>
      </c>
      <c r="Y962" s="19" t="str">
        <f t="shared" si="14"/>
        <v/>
      </c>
      <c r="Z962" s="19" t="str">
        <f>IF(T962="","",IF(AND(T962&lt;&gt;'Tabelas auxiliares'!$B$241,T962&lt;&gt;'Tabelas auxiliares'!$B$242),"FOLHA DE PESSOAL",IF(Y962='Tabelas auxiliares'!$A$242,"CUSTEIO",IF(Y962='Tabelas auxiliares'!$A$241,"INVESTIMENTO","ERRO - VERIFICAR"))))</f>
        <v/>
      </c>
      <c r="AA962" s="127"/>
      <c r="AB962" s="127"/>
      <c r="AC962" s="37"/>
      <c r="AD962" s="37"/>
      <c r="AE962" s="37"/>
      <c r="AF962" s="37"/>
      <c r="AG962" s="37"/>
    </row>
    <row r="963" spans="6:33" x14ac:dyDescent="0.35">
      <c r="F963" s="19" t="str">
        <f>IFERROR(VLOOKUP(D963,'Tabelas auxiliares'!$A$3:$B$63,2,FALSE),"")</f>
        <v/>
      </c>
      <c r="G963" s="19" t="str">
        <f>IFERROR(VLOOKUP($B963,'Tabelas auxiliares'!$A$67:$C$104,2,FALSE),"")</f>
        <v/>
      </c>
      <c r="H963" s="19" t="str">
        <f>IFERROR(VLOOKUP($B963,'Tabelas auxiliares'!$A$67:$C$104,3,FALSE),"")</f>
        <v/>
      </c>
      <c r="Y963" s="19" t="str">
        <f t="shared" si="14"/>
        <v/>
      </c>
      <c r="Z963" s="19" t="str">
        <f>IF(T963="","",IF(AND(T963&lt;&gt;'Tabelas auxiliares'!$B$241,T963&lt;&gt;'Tabelas auxiliares'!$B$242),"FOLHA DE PESSOAL",IF(Y963='Tabelas auxiliares'!$A$242,"CUSTEIO",IF(Y963='Tabelas auxiliares'!$A$241,"INVESTIMENTO","ERRO - VERIFICAR"))))</f>
        <v/>
      </c>
      <c r="AA963" s="127"/>
      <c r="AB963" s="127"/>
      <c r="AC963" s="37"/>
      <c r="AD963" s="37"/>
      <c r="AE963" s="37"/>
      <c r="AF963" s="37"/>
      <c r="AG963" s="37"/>
    </row>
    <row r="964" spans="6:33" x14ac:dyDescent="0.35">
      <c r="F964" s="19" t="str">
        <f>IFERROR(VLOOKUP(D964,'Tabelas auxiliares'!$A$3:$B$63,2,FALSE),"")</f>
        <v/>
      </c>
      <c r="G964" s="19" t="str">
        <f>IFERROR(VLOOKUP($B964,'Tabelas auxiliares'!$A$67:$C$104,2,FALSE),"")</f>
        <v/>
      </c>
      <c r="H964" s="19" t="str">
        <f>IFERROR(VLOOKUP($B964,'Tabelas auxiliares'!$A$67:$C$104,3,FALSE),"")</f>
        <v/>
      </c>
      <c r="Y964" s="19" t="str">
        <f t="shared" ref="Y964:Y1000" si="15">LEFT(V964,1)</f>
        <v/>
      </c>
      <c r="Z964" s="19" t="str">
        <f>IF(T964="","",IF(AND(T964&lt;&gt;'Tabelas auxiliares'!$B$241,T964&lt;&gt;'Tabelas auxiliares'!$B$242),"FOLHA DE PESSOAL",IF(Y964='Tabelas auxiliares'!$A$242,"CUSTEIO",IF(Y964='Tabelas auxiliares'!$A$241,"INVESTIMENTO","ERRO - VERIFICAR"))))</f>
        <v/>
      </c>
      <c r="AA964" s="127"/>
      <c r="AB964" s="127"/>
      <c r="AC964" s="37"/>
      <c r="AD964" s="37"/>
      <c r="AE964" s="37"/>
      <c r="AF964" s="37"/>
      <c r="AG964" s="37"/>
    </row>
    <row r="965" spans="6:33" x14ac:dyDescent="0.35">
      <c r="F965" s="19" t="str">
        <f>IFERROR(VLOOKUP(D965,'Tabelas auxiliares'!$A$3:$B$63,2,FALSE),"")</f>
        <v/>
      </c>
      <c r="G965" s="19" t="str">
        <f>IFERROR(VLOOKUP($B965,'Tabelas auxiliares'!$A$67:$C$104,2,FALSE),"")</f>
        <v/>
      </c>
      <c r="H965" s="19" t="str">
        <f>IFERROR(VLOOKUP($B965,'Tabelas auxiliares'!$A$67:$C$104,3,FALSE),"")</f>
        <v/>
      </c>
      <c r="Y965" s="19" t="str">
        <f t="shared" si="15"/>
        <v/>
      </c>
      <c r="Z965" s="19" t="str">
        <f>IF(T965="","",IF(AND(T965&lt;&gt;'Tabelas auxiliares'!$B$241,T965&lt;&gt;'Tabelas auxiliares'!$B$242),"FOLHA DE PESSOAL",IF(Y965='Tabelas auxiliares'!$A$242,"CUSTEIO",IF(Y965='Tabelas auxiliares'!$A$241,"INVESTIMENTO","ERRO - VERIFICAR"))))</f>
        <v/>
      </c>
      <c r="AA965" s="127"/>
      <c r="AB965" s="127"/>
      <c r="AC965" s="37"/>
      <c r="AD965" s="37"/>
      <c r="AE965" s="37"/>
      <c r="AF965" s="37"/>
      <c r="AG965" s="37"/>
    </row>
    <row r="966" spans="6:33" x14ac:dyDescent="0.35">
      <c r="F966" s="19" t="str">
        <f>IFERROR(VLOOKUP(D966,'Tabelas auxiliares'!$A$3:$B$63,2,FALSE),"")</f>
        <v/>
      </c>
      <c r="G966" s="19" t="str">
        <f>IFERROR(VLOOKUP($B966,'Tabelas auxiliares'!$A$67:$C$104,2,FALSE),"")</f>
        <v/>
      </c>
      <c r="H966" s="19" t="str">
        <f>IFERROR(VLOOKUP($B966,'Tabelas auxiliares'!$A$67:$C$104,3,FALSE),"")</f>
        <v/>
      </c>
      <c r="Y966" s="19" t="str">
        <f t="shared" si="15"/>
        <v/>
      </c>
      <c r="Z966" s="19" t="str">
        <f>IF(T966="","",IF(AND(T966&lt;&gt;'Tabelas auxiliares'!$B$241,T966&lt;&gt;'Tabelas auxiliares'!$B$242),"FOLHA DE PESSOAL",IF(Y966='Tabelas auxiliares'!$A$242,"CUSTEIO",IF(Y966='Tabelas auxiliares'!$A$241,"INVESTIMENTO","ERRO - VERIFICAR"))))</f>
        <v/>
      </c>
      <c r="AA966" s="127"/>
      <c r="AB966" s="127"/>
      <c r="AC966" s="37"/>
      <c r="AD966" s="37"/>
      <c r="AE966" s="37"/>
      <c r="AF966" s="37"/>
      <c r="AG966" s="37"/>
    </row>
    <row r="967" spans="6:33" x14ac:dyDescent="0.35">
      <c r="F967" s="19" t="str">
        <f>IFERROR(VLOOKUP(D967,'Tabelas auxiliares'!$A$3:$B$63,2,FALSE),"")</f>
        <v/>
      </c>
      <c r="G967" s="19" t="str">
        <f>IFERROR(VLOOKUP($B967,'Tabelas auxiliares'!$A$67:$C$104,2,FALSE),"")</f>
        <v/>
      </c>
      <c r="H967" s="19" t="str">
        <f>IFERROR(VLOOKUP($B967,'Tabelas auxiliares'!$A$67:$C$104,3,FALSE),"")</f>
        <v/>
      </c>
      <c r="Y967" s="19" t="str">
        <f t="shared" si="15"/>
        <v/>
      </c>
      <c r="Z967" s="19" t="str">
        <f>IF(T967="","",IF(AND(T967&lt;&gt;'Tabelas auxiliares'!$B$241,T967&lt;&gt;'Tabelas auxiliares'!$B$242),"FOLHA DE PESSOAL",IF(Y967='Tabelas auxiliares'!$A$242,"CUSTEIO",IF(Y967='Tabelas auxiliares'!$A$241,"INVESTIMENTO","ERRO - VERIFICAR"))))</f>
        <v/>
      </c>
      <c r="AA967" s="127"/>
      <c r="AB967" s="127"/>
      <c r="AC967" s="37"/>
      <c r="AD967" s="37"/>
      <c r="AE967" s="37"/>
      <c r="AF967" s="37"/>
      <c r="AG967" s="37"/>
    </row>
    <row r="968" spans="6:33" x14ac:dyDescent="0.35">
      <c r="F968" s="19" t="str">
        <f>IFERROR(VLOOKUP(D968,'Tabelas auxiliares'!$A$3:$B$63,2,FALSE),"")</f>
        <v/>
      </c>
      <c r="G968" s="19" t="str">
        <f>IFERROR(VLOOKUP($B968,'Tabelas auxiliares'!$A$67:$C$104,2,FALSE),"")</f>
        <v/>
      </c>
      <c r="H968" s="19" t="str">
        <f>IFERROR(VLOOKUP($B968,'Tabelas auxiliares'!$A$67:$C$104,3,FALSE),"")</f>
        <v/>
      </c>
      <c r="Y968" s="19" t="str">
        <f t="shared" si="15"/>
        <v/>
      </c>
      <c r="Z968" s="19" t="str">
        <f>IF(T968="","",IF(AND(T968&lt;&gt;'Tabelas auxiliares'!$B$241,T968&lt;&gt;'Tabelas auxiliares'!$B$242),"FOLHA DE PESSOAL",IF(Y968='Tabelas auxiliares'!$A$242,"CUSTEIO",IF(Y968='Tabelas auxiliares'!$A$241,"INVESTIMENTO","ERRO - VERIFICAR"))))</f>
        <v/>
      </c>
      <c r="AA968" s="127"/>
      <c r="AB968" s="127"/>
      <c r="AC968" s="37"/>
      <c r="AD968" s="37"/>
      <c r="AE968" s="37"/>
      <c r="AF968" s="37"/>
      <c r="AG968" s="37"/>
    </row>
    <row r="969" spans="6:33" x14ac:dyDescent="0.35">
      <c r="F969" s="19" t="str">
        <f>IFERROR(VLOOKUP(D969,'Tabelas auxiliares'!$A$3:$B$63,2,FALSE),"")</f>
        <v/>
      </c>
      <c r="G969" s="19" t="str">
        <f>IFERROR(VLOOKUP($B969,'Tabelas auxiliares'!$A$67:$C$104,2,FALSE),"")</f>
        <v/>
      </c>
      <c r="H969" s="19" t="str">
        <f>IFERROR(VLOOKUP($B969,'Tabelas auxiliares'!$A$67:$C$104,3,FALSE),"")</f>
        <v/>
      </c>
      <c r="Y969" s="19" t="str">
        <f t="shared" si="15"/>
        <v/>
      </c>
      <c r="Z969" s="19" t="str">
        <f>IF(T969="","",IF(AND(T969&lt;&gt;'Tabelas auxiliares'!$B$241,T969&lt;&gt;'Tabelas auxiliares'!$B$242),"FOLHA DE PESSOAL",IF(Y969='Tabelas auxiliares'!$A$242,"CUSTEIO",IF(Y969='Tabelas auxiliares'!$A$241,"INVESTIMENTO","ERRO - VERIFICAR"))))</f>
        <v/>
      </c>
      <c r="AA969" s="127"/>
      <c r="AB969" s="127"/>
      <c r="AC969" s="37"/>
      <c r="AD969" s="37"/>
      <c r="AE969" s="37"/>
      <c r="AF969" s="37"/>
      <c r="AG969" s="37"/>
    </row>
    <row r="970" spans="6:33" x14ac:dyDescent="0.35">
      <c r="F970" s="19" t="str">
        <f>IFERROR(VLOOKUP(D970,'Tabelas auxiliares'!$A$3:$B$63,2,FALSE),"")</f>
        <v/>
      </c>
      <c r="G970" s="19" t="str">
        <f>IFERROR(VLOOKUP($B970,'Tabelas auxiliares'!$A$67:$C$104,2,FALSE),"")</f>
        <v/>
      </c>
      <c r="H970" s="19" t="str">
        <f>IFERROR(VLOOKUP($B970,'Tabelas auxiliares'!$A$67:$C$104,3,FALSE),"")</f>
        <v/>
      </c>
      <c r="Y970" s="19" t="str">
        <f t="shared" si="15"/>
        <v/>
      </c>
      <c r="Z970" s="19" t="str">
        <f>IF(T970="","",IF(AND(T970&lt;&gt;'Tabelas auxiliares'!$B$241,T970&lt;&gt;'Tabelas auxiliares'!$B$242),"FOLHA DE PESSOAL",IF(Y970='Tabelas auxiliares'!$A$242,"CUSTEIO",IF(Y970='Tabelas auxiliares'!$A$241,"INVESTIMENTO","ERRO - VERIFICAR"))))</f>
        <v/>
      </c>
      <c r="AA970" s="127"/>
      <c r="AB970" s="127"/>
      <c r="AC970" s="37"/>
      <c r="AD970" s="37"/>
      <c r="AE970" s="37"/>
      <c r="AF970" s="37"/>
      <c r="AG970" s="37"/>
    </row>
    <row r="971" spans="6:33" x14ac:dyDescent="0.35">
      <c r="F971" s="19" t="str">
        <f>IFERROR(VLOOKUP(D971,'Tabelas auxiliares'!$A$3:$B$63,2,FALSE),"")</f>
        <v/>
      </c>
      <c r="G971" s="19" t="str">
        <f>IFERROR(VLOOKUP($B971,'Tabelas auxiliares'!$A$67:$C$104,2,FALSE),"")</f>
        <v/>
      </c>
      <c r="H971" s="19" t="str">
        <f>IFERROR(VLOOKUP($B971,'Tabelas auxiliares'!$A$67:$C$104,3,FALSE),"")</f>
        <v/>
      </c>
      <c r="Y971" s="19" t="str">
        <f t="shared" si="15"/>
        <v/>
      </c>
      <c r="Z971" s="19" t="str">
        <f>IF(T971="","",IF(AND(T971&lt;&gt;'Tabelas auxiliares'!$B$241,T971&lt;&gt;'Tabelas auxiliares'!$B$242),"FOLHA DE PESSOAL",IF(Y971='Tabelas auxiliares'!$A$242,"CUSTEIO",IF(Y971='Tabelas auxiliares'!$A$241,"INVESTIMENTO","ERRO - VERIFICAR"))))</f>
        <v/>
      </c>
      <c r="AA971" s="127"/>
      <c r="AB971" s="127"/>
      <c r="AC971" s="37"/>
      <c r="AD971" s="37"/>
      <c r="AE971" s="37"/>
      <c r="AF971" s="37"/>
      <c r="AG971" s="37"/>
    </row>
    <row r="972" spans="6:33" x14ac:dyDescent="0.35">
      <c r="F972" s="19" t="str">
        <f>IFERROR(VLOOKUP(D972,'Tabelas auxiliares'!$A$3:$B$63,2,FALSE),"")</f>
        <v/>
      </c>
      <c r="G972" s="19" t="str">
        <f>IFERROR(VLOOKUP($B972,'Tabelas auxiliares'!$A$67:$C$104,2,FALSE),"")</f>
        <v/>
      </c>
      <c r="H972" s="19" t="str">
        <f>IFERROR(VLOOKUP($B972,'Tabelas auxiliares'!$A$67:$C$104,3,FALSE),"")</f>
        <v/>
      </c>
      <c r="Y972" s="19" t="str">
        <f t="shared" si="15"/>
        <v/>
      </c>
      <c r="Z972" s="19" t="str">
        <f>IF(T972="","",IF(AND(T972&lt;&gt;'Tabelas auxiliares'!$B$241,T972&lt;&gt;'Tabelas auxiliares'!$B$242),"FOLHA DE PESSOAL",IF(Y972='Tabelas auxiliares'!$A$242,"CUSTEIO",IF(Y972='Tabelas auxiliares'!$A$241,"INVESTIMENTO","ERRO - VERIFICAR"))))</f>
        <v/>
      </c>
      <c r="AA972" s="127"/>
      <c r="AB972" s="127"/>
      <c r="AC972" s="37"/>
      <c r="AD972" s="37"/>
      <c r="AE972" s="37"/>
      <c r="AF972" s="37"/>
      <c r="AG972" s="37"/>
    </row>
    <row r="973" spans="6:33" x14ac:dyDescent="0.35">
      <c r="F973" s="19" t="str">
        <f>IFERROR(VLOOKUP(D973,'Tabelas auxiliares'!$A$3:$B$63,2,FALSE),"")</f>
        <v/>
      </c>
      <c r="G973" s="19" t="str">
        <f>IFERROR(VLOOKUP($B973,'Tabelas auxiliares'!$A$67:$C$104,2,FALSE),"")</f>
        <v/>
      </c>
      <c r="H973" s="19" t="str">
        <f>IFERROR(VLOOKUP($B973,'Tabelas auxiliares'!$A$67:$C$104,3,FALSE),"")</f>
        <v/>
      </c>
      <c r="Y973" s="19" t="str">
        <f t="shared" si="15"/>
        <v/>
      </c>
      <c r="Z973" s="19" t="str">
        <f>IF(T973="","",IF(AND(T973&lt;&gt;'Tabelas auxiliares'!$B$241,T973&lt;&gt;'Tabelas auxiliares'!$B$242),"FOLHA DE PESSOAL",IF(Y973='Tabelas auxiliares'!$A$242,"CUSTEIO",IF(Y973='Tabelas auxiliares'!$A$241,"INVESTIMENTO","ERRO - VERIFICAR"))))</f>
        <v/>
      </c>
      <c r="AA973" s="127"/>
      <c r="AB973" s="127"/>
      <c r="AC973" s="37"/>
      <c r="AD973" s="37"/>
      <c r="AE973" s="37"/>
      <c r="AF973" s="37"/>
      <c r="AG973" s="37"/>
    </row>
    <row r="974" spans="6:33" x14ac:dyDescent="0.35">
      <c r="F974" s="19" t="str">
        <f>IFERROR(VLOOKUP(D974,'Tabelas auxiliares'!$A$3:$B$63,2,FALSE),"")</f>
        <v/>
      </c>
      <c r="G974" s="19" t="str">
        <f>IFERROR(VLOOKUP($B974,'Tabelas auxiliares'!$A$67:$C$104,2,FALSE),"")</f>
        <v/>
      </c>
      <c r="H974" s="19" t="str">
        <f>IFERROR(VLOOKUP($B974,'Tabelas auxiliares'!$A$67:$C$104,3,FALSE),"")</f>
        <v/>
      </c>
      <c r="Y974" s="19" t="str">
        <f t="shared" si="15"/>
        <v/>
      </c>
      <c r="Z974" s="19" t="str">
        <f>IF(T974="","",IF(AND(T974&lt;&gt;'Tabelas auxiliares'!$B$241,T974&lt;&gt;'Tabelas auxiliares'!$B$242),"FOLHA DE PESSOAL",IF(Y974='Tabelas auxiliares'!$A$242,"CUSTEIO",IF(Y974='Tabelas auxiliares'!$A$241,"INVESTIMENTO","ERRO - VERIFICAR"))))</f>
        <v/>
      </c>
      <c r="AA974" s="127"/>
      <c r="AB974" s="127"/>
      <c r="AC974" s="37"/>
      <c r="AD974" s="37"/>
      <c r="AE974" s="37"/>
      <c r="AF974" s="37"/>
      <c r="AG974" s="37"/>
    </row>
    <row r="975" spans="6:33" x14ac:dyDescent="0.35">
      <c r="F975" s="19" t="str">
        <f>IFERROR(VLOOKUP(D975,'Tabelas auxiliares'!$A$3:$B$63,2,FALSE),"")</f>
        <v/>
      </c>
      <c r="G975" s="19" t="str">
        <f>IFERROR(VLOOKUP($B975,'Tabelas auxiliares'!$A$67:$C$104,2,FALSE),"")</f>
        <v/>
      </c>
      <c r="H975" s="19" t="str">
        <f>IFERROR(VLOOKUP($B975,'Tabelas auxiliares'!$A$67:$C$104,3,FALSE),"")</f>
        <v/>
      </c>
      <c r="Y975" s="19" t="str">
        <f t="shared" si="15"/>
        <v/>
      </c>
      <c r="Z975" s="19" t="str">
        <f>IF(T975="","",IF(AND(T975&lt;&gt;'Tabelas auxiliares'!$B$241,T975&lt;&gt;'Tabelas auxiliares'!$B$242),"FOLHA DE PESSOAL",IF(Y975='Tabelas auxiliares'!$A$242,"CUSTEIO",IF(Y975='Tabelas auxiliares'!$A$241,"INVESTIMENTO","ERRO - VERIFICAR"))))</f>
        <v/>
      </c>
      <c r="AA975" s="127"/>
      <c r="AB975" s="127"/>
      <c r="AC975" s="37"/>
      <c r="AD975" s="37"/>
      <c r="AE975" s="37"/>
      <c r="AF975" s="37"/>
      <c r="AG975" s="37"/>
    </row>
    <row r="976" spans="6:33" x14ac:dyDescent="0.35">
      <c r="F976" s="19" t="str">
        <f>IFERROR(VLOOKUP(D976,'Tabelas auxiliares'!$A$3:$B$63,2,FALSE),"")</f>
        <v/>
      </c>
      <c r="G976" s="19" t="str">
        <f>IFERROR(VLOOKUP($B976,'Tabelas auxiliares'!$A$67:$C$104,2,FALSE),"")</f>
        <v/>
      </c>
      <c r="H976" s="19" t="str">
        <f>IFERROR(VLOOKUP($B976,'Tabelas auxiliares'!$A$67:$C$104,3,FALSE),"")</f>
        <v/>
      </c>
      <c r="Y976" s="19" t="str">
        <f t="shared" si="15"/>
        <v/>
      </c>
      <c r="Z976" s="19" t="str">
        <f>IF(T976="","",IF(AND(T976&lt;&gt;'Tabelas auxiliares'!$B$241,T976&lt;&gt;'Tabelas auxiliares'!$B$242),"FOLHA DE PESSOAL",IF(Y976='Tabelas auxiliares'!$A$242,"CUSTEIO",IF(Y976='Tabelas auxiliares'!$A$241,"INVESTIMENTO","ERRO - VERIFICAR"))))</f>
        <v/>
      </c>
      <c r="AA976" s="127"/>
      <c r="AB976" s="127"/>
      <c r="AC976" s="37"/>
      <c r="AD976" s="37"/>
      <c r="AE976" s="37"/>
      <c r="AF976" s="37"/>
      <c r="AG976" s="37"/>
    </row>
    <row r="977" spans="6:33" x14ac:dyDescent="0.35">
      <c r="F977" s="19" t="str">
        <f>IFERROR(VLOOKUP(D977,'Tabelas auxiliares'!$A$3:$B$63,2,FALSE),"")</f>
        <v/>
      </c>
      <c r="G977" s="19" t="str">
        <f>IFERROR(VLOOKUP($B977,'Tabelas auxiliares'!$A$67:$C$104,2,FALSE),"")</f>
        <v/>
      </c>
      <c r="H977" s="19" t="str">
        <f>IFERROR(VLOOKUP($B977,'Tabelas auxiliares'!$A$67:$C$104,3,FALSE),"")</f>
        <v/>
      </c>
      <c r="Y977" s="19" t="str">
        <f t="shared" si="15"/>
        <v/>
      </c>
      <c r="Z977" s="19" t="str">
        <f>IF(T977="","",IF(AND(T977&lt;&gt;'Tabelas auxiliares'!$B$241,T977&lt;&gt;'Tabelas auxiliares'!$B$242),"FOLHA DE PESSOAL",IF(Y977='Tabelas auxiliares'!$A$242,"CUSTEIO",IF(Y977='Tabelas auxiliares'!$A$241,"INVESTIMENTO","ERRO - VERIFICAR"))))</f>
        <v/>
      </c>
      <c r="AA977" s="127"/>
      <c r="AB977" s="127"/>
      <c r="AC977" s="37"/>
      <c r="AD977" s="37"/>
      <c r="AE977" s="37"/>
      <c r="AF977" s="37"/>
      <c r="AG977" s="37"/>
    </row>
    <row r="978" spans="6:33" x14ac:dyDescent="0.35">
      <c r="F978" s="19" t="str">
        <f>IFERROR(VLOOKUP(D978,'Tabelas auxiliares'!$A$3:$B$63,2,FALSE),"")</f>
        <v/>
      </c>
      <c r="G978" s="19" t="str">
        <f>IFERROR(VLOOKUP($B978,'Tabelas auxiliares'!$A$67:$C$104,2,FALSE),"")</f>
        <v/>
      </c>
      <c r="H978" s="19" t="str">
        <f>IFERROR(VLOOKUP($B978,'Tabelas auxiliares'!$A$67:$C$104,3,FALSE),"")</f>
        <v/>
      </c>
      <c r="Y978" s="19" t="str">
        <f t="shared" si="15"/>
        <v/>
      </c>
      <c r="Z978" s="19" t="str">
        <f>IF(T978="","",IF(AND(T978&lt;&gt;'Tabelas auxiliares'!$B$241,T978&lt;&gt;'Tabelas auxiliares'!$B$242),"FOLHA DE PESSOAL",IF(Y978='Tabelas auxiliares'!$A$242,"CUSTEIO",IF(Y978='Tabelas auxiliares'!$A$241,"INVESTIMENTO","ERRO - VERIFICAR"))))</f>
        <v/>
      </c>
      <c r="AA978" s="127"/>
      <c r="AB978" s="127"/>
      <c r="AC978" s="37"/>
      <c r="AD978" s="37"/>
      <c r="AE978" s="37"/>
      <c r="AF978" s="37"/>
      <c r="AG978" s="37"/>
    </row>
    <row r="979" spans="6:33" x14ac:dyDescent="0.35">
      <c r="F979" s="19" t="str">
        <f>IFERROR(VLOOKUP(D979,'Tabelas auxiliares'!$A$3:$B$63,2,FALSE),"")</f>
        <v/>
      </c>
      <c r="G979" s="19" t="str">
        <f>IFERROR(VLOOKUP($B979,'Tabelas auxiliares'!$A$67:$C$104,2,FALSE),"")</f>
        <v/>
      </c>
      <c r="H979" s="19" t="str">
        <f>IFERROR(VLOOKUP($B979,'Tabelas auxiliares'!$A$67:$C$104,3,FALSE),"")</f>
        <v/>
      </c>
      <c r="Y979" s="19" t="str">
        <f t="shared" si="15"/>
        <v/>
      </c>
      <c r="Z979" s="19" t="str">
        <f>IF(T979="","",IF(AND(T979&lt;&gt;'Tabelas auxiliares'!$B$241,T979&lt;&gt;'Tabelas auxiliares'!$B$242),"FOLHA DE PESSOAL",IF(Y979='Tabelas auxiliares'!$A$242,"CUSTEIO",IF(Y979='Tabelas auxiliares'!$A$241,"INVESTIMENTO","ERRO - VERIFICAR"))))</f>
        <v/>
      </c>
      <c r="AA979" s="127"/>
      <c r="AB979" s="127"/>
      <c r="AC979" s="37"/>
      <c r="AD979" s="37"/>
      <c r="AE979" s="37"/>
      <c r="AF979" s="37"/>
      <c r="AG979" s="37"/>
    </row>
    <row r="980" spans="6:33" x14ac:dyDescent="0.35">
      <c r="F980" s="19" t="str">
        <f>IFERROR(VLOOKUP(D980,'Tabelas auxiliares'!$A$3:$B$63,2,FALSE),"")</f>
        <v/>
      </c>
      <c r="G980" s="19" t="str">
        <f>IFERROR(VLOOKUP($B980,'Tabelas auxiliares'!$A$67:$C$104,2,FALSE),"")</f>
        <v/>
      </c>
      <c r="H980" s="19" t="str">
        <f>IFERROR(VLOOKUP($B980,'Tabelas auxiliares'!$A$67:$C$104,3,FALSE),"")</f>
        <v/>
      </c>
      <c r="Y980" s="19" t="str">
        <f t="shared" si="15"/>
        <v/>
      </c>
      <c r="Z980" s="19" t="str">
        <f>IF(T980="","",IF(AND(T980&lt;&gt;'Tabelas auxiliares'!$B$241,T980&lt;&gt;'Tabelas auxiliares'!$B$242),"FOLHA DE PESSOAL",IF(Y980='Tabelas auxiliares'!$A$242,"CUSTEIO",IF(Y980='Tabelas auxiliares'!$A$241,"INVESTIMENTO","ERRO - VERIFICAR"))))</f>
        <v/>
      </c>
      <c r="AA980" s="127"/>
      <c r="AB980" s="127"/>
      <c r="AC980" s="37"/>
      <c r="AD980" s="37"/>
      <c r="AE980" s="37"/>
      <c r="AF980" s="37"/>
      <c r="AG980" s="37"/>
    </row>
    <row r="981" spans="6:33" x14ac:dyDescent="0.35">
      <c r="F981" s="19" t="str">
        <f>IFERROR(VLOOKUP(D981,'Tabelas auxiliares'!$A$3:$B$63,2,FALSE),"")</f>
        <v/>
      </c>
      <c r="G981" s="19" t="str">
        <f>IFERROR(VLOOKUP($B981,'Tabelas auxiliares'!$A$67:$C$104,2,FALSE),"")</f>
        <v/>
      </c>
      <c r="H981" s="19" t="str">
        <f>IFERROR(VLOOKUP($B981,'Tabelas auxiliares'!$A$67:$C$104,3,FALSE),"")</f>
        <v/>
      </c>
      <c r="Y981" s="19" t="str">
        <f t="shared" si="15"/>
        <v/>
      </c>
      <c r="Z981" s="19" t="str">
        <f>IF(T981="","",IF(AND(T981&lt;&gt;'Tabelas auxiliares'!$B$241,T981&lt;&gt;'Tabelas auxiliares'!$B$242),"FOLHA DE PESSOAL",IF(Y981='Tabelas auxiliares'!$A$242,"CUSTEIO",IF(Y981='Tabelas auxiliares'!$A$241,"INVESTIMENTO","ERRO - VERIFICAR"))))</f>
        <v/>
      </c>
      <c r="AA981" s="127"/>
      <c r="AB981" s="127"/>
      <c r="AC981" s="37"/>
      <c r="AD981" s="37"/>
      <c r="AE981" s="37"/>
      <c r="AF981" s="37"/>
      <c r="AG981" s="37"/>
    </row>
    <row r="982" spans="6:33" x14ac:dyDescent="0.35">
      <c r="F982" s="19" t="str">
        <f>IFERROR(VLOOKUP(D982,'Tabelas auxiliares'!$A$3:$B$63,2,FALSE),"")</f>
        <v/>
      </c>
      <c r="G982" s="19" t="str">
        <f>IFERROR(VLOOKUP($B982,'Tabelas auxiliares'!$A$67:$C$104,2,FALSE),"")</f>
        <v/>
      </c>
      <c r="H982" s="19" t="str">
        <f>IFERROR(VLOOKUP($B982,'Tabelas auxiliares'!$A$67:$C$104,3,FALSE),"")</f>
        <v/>
      </c>
      <c r="Y982" s="19" t="str">
        <f t="shared" si="15"/>
        <v/>
      </c>
      <c r="Z982" s="19" t="str">
        <f>IF(T982="","",IF(AND(T982&lt;&gt;'Tabelas auxiliares'!$B$241,T982&lt;&gt;'Tabelas auxiliares'!$B$242),"FOLHA DE PESSOAL",IF(Y982='Tabelas auxiliares'!$A$242,"CUSTEIO",IF(Y982='Tabelas auxiliares'!$A$241,"INVESTIMENTO","ERRO - VERIFICAR"))))</f>
        <v/>
      </c>
      <c r="AA982" s="127"/>
      <c r="AB982" s="127"/>
      <c r="AC982" s="37"/>
      <c r="AD982" s="37"/>
      <c r="AE982" s="37"/>
      <c r="AF982" s="37"/>
      <c r="AG982" s="37"/>
    </row>
    <row r="983" spans="6:33" x14ac:dyDescent="0.35">
      <c r="F983" s="19" t="str">
        <f>IFERROR(VLOOKUP(D983,'Tabelas auxiliares'!$A$3:$B$63,2,FALSE),"")</f>
        <v/>
      </c>
      <c r="G983" s="19" t="str">
        <f>IFERROR(VLOOKUP($B983,'Tabelas auxiliares'!$A$67:$C$104,2,FALSE),"")</f>
        <v/>
      </c>
      <c r="H983" s="19" t="str">
        <f>IFERROR(VLOOKUP($B983,'Tabelas auxiliares'!$A$67:$C$104,3,FALSE),"")</f>
        <v/>
      </c>
      <c r="Y983" s="19" t="str">
        <f t="shared" si="15"/>
        <v/>
      </c>
      <c r="Z983" s="19" t="str">
        <f>IF(T983="","",IF(AND(T983&lt;&gt;'Tabelas auxiliares'!$B$241,T983&lt;&gt;'Tabelas auxiliares'!$B$242),"FOLHA DE PESSOAL",IF(Y983='Tabelas auxiliares'!$A$242,"CUSTEIO",IF(Y983='Tabelas auxiliares'!$A$241,"INVESTIMENTO","ERRO - VERIFICAR"))))</f>
        <v/>
      </c>
      <c r="AA983" s="127"/>
      <c r="AB983" s="127"/>
      <c r="AC983" s="37"/>
      <c r="AD983" s="37"/>
      <c r="AE983" s="37"/>
      <c r="AF983" s="37"/>
      <c r="AG983" s="37"/>
    </row>
    <row r="984" spans="6:33" x14ac:dyDescent="0.35">
      <c r="F984" s="19" t="str">
        <f>IFERROR(VLOOKUP(D984,'Tabelas auxiliares'!$A$3:$B$63,2,FALSE),"")</f>
        <v/>
      </c>
      <c r="G984" s="19" t="str">
        <f>IFERROR(VLOOKUP($B984,'Tabelas auxiliares'!$A$67:$C$104,2,FALSE),"")</f>
        <v/>
      </c>
      <c r="H984" s="19" t="str">
        <f>IFERROR(VLOOKUP($B984,'Tabelas auxiliares'!$A$67:$C$104,3,FALSE),"")</f>
        <v/>
      </c>
      <c r="Y984" s="19" t="str">
        <f t="shared" si="15"/>
        <v/>
      </c>
      <c r="Z984" s="19" t="str">
        <f>IF(T984="","",IF(AND(T984&lt;&gt;'Tabelas auxiliares'!$B$241,T984&lt;&gt;'Tabelas auxiliares'!$B$242),"FOLHA DE PESSOAL",IF(Y984='Tabelas auxiliares'!$A$242,"CUSTEIO",IF(Y984='Tabelas auxiliares'!$A$241,"INVESTIMENTO","ERRO - VERIFICAR"))))</f>
        <v/>
      </c>
      <c r="AA984" s="127"/>
      <c r="AB984" s="127"/>
      <c r="AC984" s="37"/>
      <c r="AD984" s="37"/>
      <c r="AE984" s="37"/>
      <c r="AF984" s="37"/>
      <c r="AG984" s="37"/>
    </row>
    <row r="985" spans="6:33" x14ac:dyDescent="0.35">
      <c r="F985" s="19" t="str">
        <f>IFERROR(VLOOKUP(D985,'Tabelas auxiliares'!$A$3:$B$63,2,FALSE),"")</f>
        <v/>
      </c>
      <c r="G985" s="19" t="str">
        <f>IFERROR(VLOOKUP($B985,'Tabelas auxiliares'!$A$67:$C$104,2,FALSE),"")</f>
        <v/>
      </c>
      <c r="H985" s="19" t="str">
        <f>IFERROR(VLOOKUP($B985,'Tabelas auxiliares'!$A$67:$C$104,3,FALSE),"")</f>
        <v/>
      </c>
      <c r="Y985" s="19" t="str">
        <f t="shared" si="15"/>
        <v/>
      </c>
      <c r="Z985" s="19" t="str">
        <f>IF(T985="","",IF(AND(T985&lt;&gt;'Tabelas auxiliares'!$B$241,T985&lt;&gt;'Tabelas auxiliares'!$B$242),"FOLHA DE PESSOAL",IF(Y985='Tabelas auxiliares'!$A$242,"CUSTEIO",IF(Y985='Tabelas auxiliares'!$A$241,"INVESTIMENTO","ERRO - VERIFICAR"))))</f>
        <v/>
      </c>
      <c r="AA985" s="127"/>
      <c r="AB985" s="127"/>
      <c r="AC985" s="37"/>
      <c r="AD985" s="37"/>
      <c r="AE985" s="37"/>
      <c r="AF985" s="37"/>
      <c r="AG985" s="37"/>
    </row>
    <row r="986" spans="6:33" x14ac:dyDescent="0.35">
      <c r="F986" s="19" t="str">
        <f>IFERROR(VLOOKUP(D986,'Tabelas auxiliares'!$A$3:$B$63,2,FALSE),"")</f>
        <v/>
      </c>
      <c r="G986" s="19" t="str">
        <f>IFERROR(VLOOKUP($B986,'Tabelas auxiliares'!$A$67:$C$104,2,FALSE),"")</f>
        <v/>
      </c>
      <c r="H986" s="19" t="str">
        <f>IFERROR(VLOOKUP($B986,'Tabelas auxiliares'!$A$67:$C$104,3,FALSE),"")</f>
        <v/>
      </c>
      <c r="Y986" s="19" t="str">
        <f t="shared" si="15"/>
        <v/>
      </c>
      <c r="Z986" s="19" t="str">
        <f>IF(T986="","",IF(AND(T986&lt;&gt;'Tabelas auxiliares'!$B$241,T986&lt;&gt;'Tabelas auxiliares'!$B$242),"FOLHA DE PESSOAL",IF(Y986='Tabelas auxiliares'!$A$242,"CUSTEIO",IF(Y986='Tabelas auxiliares'!$A$241,"INVESTIMENTO","ERRO - VERIFICAR"))))</f>
        <v/>
      </c>
      <c r="AA986" s="127"/>
      <c r="AB986" s="127"/>
      <c r="AC986" s="37"/>
      <c r="AD986" s="37"/>
      <c r="AE986" s="37"/>
      <c r="AF986" s="37"/>
      <c r="AG986" s="37"/>
    </row>
    <row r="987" spans="6:33" x14ac:dyDescent="0.35">
      <c r="F987" s="19" t="str">
        <f>IFERROR(VLOOKUP(D987,'Tabelas auxiliares'!$A$3:$B$63,2,FALSE),"")</f>
        <v/>
      </c>
      <c r="G987" s="19" t="str">
        <f>IFERROR(VLOOKUP($B987,'Tabelas auxiliares'!$A$67:$C$104,2,FALSE),"")</f>
        <v/>
      </c>
      <c r="H987" s="19" t="str">
        <f>IFERROR(VLOOKUP($B987,'Tabelas auxiliares'!$A$67:$C$104,3,FALSE),"")</f>
        <v/>
      </c>
      <c r="Y987" s="19" t="str">
        <f t="shared" si="15"/>
        <v/>
      </c>
      <c r="Z987" s="19" t="str">
        <f>IF(T987="","",IF(AND(T987&lt;&gt;'Tabelas auxiliares'!$B$241,T987&lt;&gt;'Tabelas auxiliares'!$B$242),"FOLHA DE PESSOAL",IF(Y987='Tabelas auxiliares'!$A$242,"CUSTEIO",IF(Y987='Tabelas auxiliares'!$A$241,"INVESTIMENTO","ERRO - VERIFICAR"))))</f>
        <v/>
      </c>
      <c r="AA987" s="127"/>
      <c r="AB987" s="127"/>
      <c r="AC987" s="37"/>
      <c r="AD987" s="37"/>
      <c r="AE987" s="37"/>
      <c r="AF987" s="37"/>
      <c r="AG987" s="37"/>
    </row>
    <row r="988" spans="6:33" x14ac:dyDescent="0.35">
      <c r="F988" s="19" t="str">
        <f>IFERROR(VLOOKUP(D988,'Tabelas auxiliares'!$A$3:$B$63,2,FALSE),"")</f>
        <v/>
      </c>
      <c r="G988" s="19" t="str">
        <f>IFERROR(VLOOKUP($B988,'Tabelas auxiliares'!$A$67:$C$104,2,FALSE),"")</f>
        <v/>
      </c>
      <c r="H988" s="19" t="str">
        <f>IFERROR(VLOOKUP($B988,'Tabelas auxiliares'!$A$67:$C$104,3,FALSE),"")</f>
        <v/>
      </c>
      <c r="Y988" s="19" t="str">
        <f t="shared" si="15"/>
        <v/>
      </c>
      <c r="Z988" s="19" t="str">
        <f>IF(T988="","",IF(AND(T988&lt;&gt;'Tabelas auxiliares'!$B$241,T988&lt;&gt;'Tabelas auxiliares'!$B$242),"FOLHA DE PESSOAL",IF(Y988='Tabelas auxiliares'!$A$242,"CUSTEIO",IF(Y988='Tabelas auxiliares'!$A$241,"INVESTIMENTO","ERRO - VERIFICAR"))))</f>
        <v/>
      </c>
      <c r="AA988" s="127"/>
      <c r="AB988" s="127"/>
      <c r="AC988" s="37"/>
      <c r="AD988" s="37"/>
      <c r="AE988" s="37"/>
      <c r="AF988" s="37"/>
      <c r="AG988" s="37"/>
    </row>
    <row r="989" spans="6:33" x14ac:dyDescent="0.35">
      <c r="F989" s="19" t="str">
        <f>IFERROR(VLOOKUP(D989,'Tabelas auxiliares'!$A$3:$B$63,2,FALSE),"")</f>
        <v/>
      </c>
      <c r="G989" s="19" t="str">
        <f>IFERROR(VLOOKUP($B989,'Tabelas auxiliares'!$A$67:$C$104,2,FALSE),"")</f>
        <v/>
      </c>
      <c r="H989" s="19" t="str">
        <f>IFERROR(VLOOKUP($B989,'Tabelas auxiliares'!$A$67:$C$104,3,FALSE),"")</f>
        <v/>
      </c>
      <c r="Y989" s="19" t="str">
        <f t="shared" si="15"/>
        <v/>
      </c>
      <c r="Z989" s="19" t="str">
        <f>IF(T989="","",IF(AND(T989&lt;&gt;'Tabelas auxiliares'!$B$241,T989&lt;&gt;'Tabelas auxiliares'!$B$242),"FOLHA DE PESSOAL",IF(Y989='Tabelas auxiliares'!$A$242,"CUSTEIO",IF(Y989='Tabelas auxiliares'!$A$241,"INVESTIMENTO","ERRO - VERIFICAR"))))</f>
        <v/>
      </c>
      <c r="AA989" s="127"/>
      <c r="AB989" s="127"/>
      <c r="AC989" s="37"/>
      <c r="AD989" s="37"/>
      <c r="AE989" s="37"/>
      <c r="AF989" s="37"/>
      <c r="AG989" s="37"/>
    </row>
    <row r="990" spans="6:33" x14ac:dyDescent="0.35">
      <c r="F990" s="19" t="str">
        <f>IFERROR(VLOOKUP(D990,'Tabelas auxiliares'!$A$3:$B$63,2,FALSE),"")</f>
        <v/>
      </c>
      <c r="G990" s="19" t="str">
        <f>IFERROR(VLOOKUP($B990,'Tabelas auxiliares'!$A$67:$C$104,2,FALSE),"")</f>
        <v/>
      </c>
      <c r="H990" s="19" t="str">
        <f>IFERROR(VLOOKUP($B990,'Tabelas auxiliares'!$A$67:$C$104,3,FALSE),"")</f>
        <v/>
      </c>
      <c r="Y990" s="19" t="str">
        <f t="shared" si="15"/>
        <v/>
      </c>
      <c r="Z990" s="19" t="str">
        <f>IF(T990="","",IF(AND(T990&lt;&gt;'Tabelas auxiliares'!$B$241,T990&lt;&gt;'Tabelas auxiliares'!$B$242),"FOLHA DE PESSOAL",IF(Y990='Tabelas auxiliares'!$A$242,"CUSTEIO",IF(Y990='Tabelas auxiliares'!$A$241,"INVESTIMENTO","ERRO - VERIFICAR"))))</f>
        <v/>
      </c>
      <c r="AA990" s="127"/>
      <c r="AB990" s="127"/>
      <c r="AC990" s="37"/>
      <c r="AD990" s="37"/>
      <c r="AE990" s="37"/>
      <c r="AF990" s="37"/>
      <c r="AG990" s="37"/>
    </row>
    <row r="991" spans="6:33" x14ac:dyDescent="0.35">
      <c r="F991" s="19" t="str">
        <f>IFERROR(VLOOKUP(D991,'Tabelas auxiliares'!$A$3:$B$63,2,FALSE),"")</f>
        <v/>
      </c>
      <c r="G991" s="19" t="str">
        <f>IFERROR(VLOOKUP($B991,'Tabelas auxiliares'!$A$67:$C$104,2,FALSE),"")</f>
        <v/>
      </c>
      <c r="H991" s="19" t="str">
        <f>IFERROR(VLOOKUP($B991,'Tabelas auxiliares'!$A$67:$C$104,3,FALSE),"")</f>
        <v/>
      </c>
      <c r="Y991" s="19" t="str">
        <f t="shared" si="15"/>
        <v/>
      </c>
      <c r="Z991" s="19" t="str">
        <f>IF(T991="","",IF(AND(T991&lt;&gt;'Tabelas auxiliares'!$B$241,T991&lt;&gt;'Tabelas auxiliares'!$B$242),"FOLHA DE PESSOAL",IF(Y991='Tabelas auxiliares'!$A$242,"CUSTEIO",IF(Y991='Tabelas auxiliares'!$A$241,"INVESTIMENTO","ERRO - VERIFICAR"))))</f>
        <v/>
      </c>
      <c r="AA991" s="127"/>
      <c r="AB991" s="127"/>
      <c r="AC991" s="37"/>
      <c r="AD991" s="37"/>
      <c r="AE991" s="37"/>
      <c r="AF991" s="37"/>
      <c r="AG991" s="37"/>
    </row>
    <row r="992" spans="6:33" x14ac:dyDescent="0.35">
      <c r="F992" s="19" t="str">
        <f>IFERROR(VLOOKUP(D992,'Tabelas auxiliares'!$A$3:$B$63,2,FALSE),"")</f>
        <v/>
      </c>
      <c r="G992" s="19" t="str">
        <f>IFERROR(VLOOKUP($B992,'Tabelas auxiliares'!$A$67:$C$104,2,FALSE),"")</f>
        <v/>
      </c>
      <c r="H992" s="19" t="str">
        <f>IFERROR(VLOOKUP($B992,'Tabelas auxiliares'!$A$67:$C$104,3,FALSE),"")</f>
        <v/>
      </c>
      <c r="Y992" s="19" t="str">
        <f t="shared" si="15"/>
        <v/>
      </c>
      <c r="Z992" s="19" t="str">
        <f>IF(T992="","",IF(AND(T992&lt;&gt;'Tabelas auxiliares'!$B$241,T992&lt;&gt;'Tabelas auxiliares'!$B$242),"FOLHA DE PESSOAL",IF(Y992='Tabelas auxiliares'!$A$242,"CUSTEIO",IF(Y992='Tabelas auxiliares'!$A$241,"INVESTIMENTO","ERRO - VERIFICAR"))))</f>
        <v/>
      </c>
      <c r="AA992" s="127"/>
      <c r="AB992" s="127"/>
      <c r="AC992" s="37"/>
      <c r="AD992" s="37"/>
      <c r="AE992" s="37"/>
      <c r="AF992" s="37"/>
      <c r="AG992" s="37"/>
    </row>
    <row r="993" spans="1:33" x14ac:dyDescent="0.35">
      <c r="F993" s="19" t="str">
        <f>IFERROR(VLOOKUP(D993,'Tabelas auxiliares'!$A$3:$B$63,2,FALSE),"")</f>
        <v/>
      </c>
      <c r="G993" s="19" t="str">
        <f>IFERROR(VLOOKUP($B993,'Tabelas auxiliares'!$A$67:$C$104,2,FALSE),"")</f>
        <v/>
      </c>
      <c r="H993" s="19" t="str">
        <f>IFERROR(VLOOKUP($B993,'Tabelas auxiliares'!$A$67:$C$104,3,FALSE),"")</f>
        <v/>
      </c>
      <c r="Y993" s="19" t="str">
        <f t="shared" si="15"/>
        <v/>
      </c>
      <c r="Z993" s="19" t="str">
        <f>IF(T993="","",IF(AND(T993&lt;&gt;'Tabelas auxiliares'!$B$241,T993&lt;&gt;'Tabelas auxiliares'!$B$242),"FOLHA DE PESSOAL",IF(Y993='Tabelas auxiliares'!$A$242,"CUSTEIO",IF(Y993='Tabelas auxiliares'!$A$241,"INVESTIMENTO","ERRO - VERIFICAR"))))</f>
        <v/>
      </c>
      <c r="AA993" s="127"/>
      <c r="AB993" s="127"/>
      <c r="AC993" s="37"/>
      <c r="AD993" s="37"/>
      <c r="AE993" s="37"/>
      <c r="AF993" s="37"/>
      <c r="AG993" s="37"/>
    </row>
    <row r="994" spans="1:33" x14ac:dyDescent="0.35">
      <c r="F994" s="19" t="str">
        <f>IFERROR(VLOOKUP(D994,'Tabelas auxiliares'!$A$3:$B$63,2,FALSE),"")</f>
        <v/>
      </c>
      <c r="G994" s="19" t="str">
        <f>IFERROR(VLOOKUP($B994,'Tabelas auxiliares'!$A$67:$C$104,2,FALSE),"")</f>
        <v/>
      </c>
      <c r="H994" s="19" t="str">
        <f>IFERROR(VLOOKUP($B994,'Tabelas auxiliares'!$A$67:$C$104,3,FALSE),"")</f>
        <v/>
      </c>
      <c r="Y994" s="19" t="str">
        <f t="shared" si="15"/>
        <v/>
      </c>
      <c r="Z994" s="19" t="str">
        <f>IF(T994="","",IF(AND(T994&lt;&gt;'Tabelas auxiliares'!$B$241,T994&lt;&gt;'Tabelas auxiliares'!$B$242),"FOLHA DE PESSOAL",IF(Y994='Tabelas auxiliares'!$A$242,"CUSTEIO",IF(Y994='Tabelas auxiliares'!$A$241,"INVESTIMENTO","ERRO - VERIFICAR"))))</f>
        <v/>
      </c>
      <c r="AA994" s="127"/>
      <c r="AB994" s="127"/>
      <c r="AC994" s="37"/>
      <c r="AD994" s="37"/>
      <c r="AE994" s="37"/>
      <c r="AF994" s="37"/>
      <c r="AG994" s="37"/>
    </row>
    <row r="995" spans="1:33" x14ac:dyDescent="0.35">
      <c r="F995" s="19" t="str">
        <f>IFERROR(VLOOKUP(D995,'Tabelas auxiliares'!$A$3:$B$63,2,FALSE),"")</f>
        <v/>
      </c>
      <c r="G995" s="19" t="str">
        <f>IFERROR(VLOOKUP($B995,'Tabelas auxiliares'!$A$67:$C$104,2,FALSE),"")</f>
        <v/>
      </c>
      <c r="H995" s="19" t="str">
        <f>IFERROR(VLOOKUP($B995,'Tabelas auxiliares'!$A$67:$C$104,3,FALSE),"")</f>
        <v/>
      </c>
      <c r="Y995" s="19" t="str">
        <f t="shared" si="15"/>
        <v/>
      </c>
      <c r="Z995" s="19" t="str">
        <f>IF(T995="","",IF(AND(T995&lt;&gt;'Tabelas auxiliares'!$B$241,T995&lt;&gt;'Tabelas auxiliares'!$B$242),"FOLHA DE PESSOAL",IF(Y995='Tabelas auxiliares'!$A$242,"CUSTEIO",IF(Y995='Tabelas auxiliares'!$A$241,"INVESTIMENTO","ERRO - VERIFICAR"))))</f>
        <v/>
      </c>
      <c r="AA995" s="127"/>
      <c r="AB995" s="127"/>
      <c r="AC995" s="37"/>
      <c r="AD995" s="37"/>
      <c r="AE995" s="37"/>
      <c r="AF995" s="37"/>
      <c r="AG995" s="37"/>
    </row>
    <row r="996" spans="1:33" x14ac:dyDescent="0.35">
      <c r="F996" s="19" t="str">
        <f>IFERROR(VLOOKUP(D996,'Tabelas auxiliares'!$A$3:$B$63,2,FALSE),"")</f>
        <v/>
      </c>
      <c r="G996" s="19" t="str">
        <f>IFERROR(VLOOKUP($B996,'Tabelas auxiliares'!$A$67:$C$104,2,FALSE),"")</f>
        <v/>
      </c>
      <c r="H996" s="19" t="str">
        <f>IFERROR(VLOOKUP($B996,'Tabelas auxiliares'!$A$67:$C$104,3,FALSE),"")</f>
        <v/>
      </c>
      <c r="Y996" s="19" t="str">
        <f t="shared" si="15"/>
        <v/>
      </c>
      <c r="Z996" s="19" t="str">
        <f>IF(T996="","",IF(AND(T996&lt;&gt;'Tabelas auxiliares'!$B$241,T996&lt;&gt;'Tabelas auxiliares'!$B$242),"FOLHA DE PESSOAL",IF(Y996='Tabelas auxiliares'!$A$242,"CUSTEIO",IF(Y996='Tabelas auxiliares'!$A$241,"INVESTIMENTO","ERRO - VERIFICAR"))))</f>
        <v/>
      </c>
      <c r="AA996" s="127"/>
      <c r="AB996" s="127"/>
      <c r="AC996" s="37"/>
      <c r="AD996" s="37"/>
      <c r="AE996" s="37"/>
      <c r="AF996" s="37"/>
      <c r="AG996" s="37"/>
    </row>
    <row r="997" spans="1:33" x14ac:dyDescent="0.35">
      <c r="F997" s="19" t="str">
        <f>IFERROR(VLOOKUP(D997,'Tabelas auxiliares'!$A$3:$B$63,2,FALSE),"")</f>
        <v/>
      </c>
      <c r="G997" s="19" t="str">
        <f>IFERROR(VLOOKUP($B997,'Tabelas auxiliares'!$A$67:$C$104,2,FALSE),"")</f>
        <v/>
      </c>
      <c r="H997" s="19" t="str">
        <f>IFERROR(VLOOKUP($B997,'Tabelas auxiliares'!$A$67:$C$104,3,FALSE),"")</f>
        <v/>
      </c>
      <c r="Y997" s="19" t="str">
        <f t="shared" si="15"/>
        <v/>
      </c>
      <c r="Z997" s="19" t="str">
        <f>IF(T997="","",IF(AND(T997&lt;&gt;'Tabelas auxiliares'!$B$241,T997&lt;&gt;'Tabelas auxiliares'!$B$242),"FOLHA DE PESSOAL",IF(Y997='Tabelas auxiliares'!$A$242,"CUSTEIO",IF(Y997='Tabelas auxiliares'!$A$241,"INVESTIMENTO","ERRO - VERIFICAR"))))</f>
        <v/>
      </c>
      <c r="AA997" s="127"/>
      <c r="AB997" s="127"/>
      <c r="AC997" s="37"/>
      <c r="AD997" s="37"/>
      <c r="AE997" s="37"/>
      <c r="AF997" s="37"/>
      <c r="AG997" s="37"/>
    </row>
    <row r="998" spans="1:33" x14ac:dyDescent="0.35">
      <c r="F998" s="19" t="str">
        <f>IFERROR(VLOOKUP(D998,'Tabelas auxiliares'!$A$3:$B$63,2,FALSE),"")</f>
        <v/>
      </c>
      <c r="G998" s="19" t="str">
        <f>IFERROR(VLOOKUP($B998,'Tabelas auxiliares'!$A$67:$C$104,2,FALSE),"")</f>
        <v/>
      </c>
      <c r="H998" s="19" t="str">
        <f>IFERROR(VLOOKUP($B998,'Tabelas auxiliares'!$A$67:$C$104,3,FALSE),"")</f>
        <v/>
      </c>
      <c r="Y998" s="19" t="str">
        <f t="shared" si="15"/>
        <v/>
      </c>
      <c r="Z998" s="19" t="str">
        <f>IF(T998="","",IF(AND(T998&lt;&gt;'Tabelas auxiliares'!$B$241,T998&lt;&gt;'Tabelas auxiliares'!$B$242),"FOLHA DE PESSOAL",IF(Y998='Tabelas auxiliares'!$A$242,"CUSTEIO",IF(Y998='Tabelas auxiliares'!$A$241,"INVESTIMENTO","ERRO - VERIFICAR"))))</f>
        <v/>
      </c>
      <c r="AA998" s="127"/>
      <c r="AB998" s="127"/>
      <c r="AC998" s="37"/>
      <c r="AD998" s="37"/>
      <c r="AE998" s="37"/>
      <c r="AF998" s="37"/>
      <c r="AG998" s="37"/>
    </row>
    <row r="999" spans="1:33" x14ac:dyDescent="0.35">
      <c r="F999" s="19" t="str">
        <f>IFERROR(VLOOKUP(D999,'Tabelas auxiliares'!$A$3:$B$63,2,FALSE),"")</f>
        <v/>
      </c>
      <c r="G999" s="19" t="str">
        <f>IFERROR(VLOOKUP($B999,'Tabelas auxiliares'!$A$67:$C$104,2,FALSE),"")</f>
        <v/>
      </c>
      <c r="H999" s="19" t="str">
        <f>IFERROR(VLOOKUP($B999,'Tabelas auxiliares'!$A$67:$C$104,3,FALSE),"")</f>
        <v/>
      </c>
      <c r="Y999" s="19" t="str">
        <f t="shared" si="15"/>
        <v/>
      </c>
      <c r="Z999" s="19" t="str">
        <f>IF(T999="","",IF(AND(T999&lt;&gt;'Tabelas auxiliares'!$B$241,T999&lt;&gt;'Tabelas auxiliares'!$B$242),"FOLHA DE PESSOAL",IF(Y999='Tabelas auxiliares'!$A$242,"CUSTEIO",IF(Y999='Tabelas auxiliares'!$A$241,"INVESTIMENTO","ERRO - VERIFICAR"))))</f>
        <v/>
      </c>
      <c r="AA999" s="127"/>
      <c r="AB999" s="127"/>
      <c r="AC999" s="37"/>
      <c r="AD999" s="37"/>
      <c r="AE999" s="37"/>
      <c r="AF999" s="37"/>
      <c r="AG999" s="37"/>
    </row>
    <row r="1000" spans="1:33" x14ac:dyDescent="0.35">
      <c r="F1000" s="19" t="str">
        <f>IFERROR(VLOOKUP(D1000,'Tabelas auxiliares'!$A$3:$B$63,2,FALSE),"")</f>
        <v/>
      </c>
      <c r="G1000" s="19" t="str">
        <f>IFERROR(VLOOKUP($B1000,'Tabelas auxiliares'!$A$67:$C$104,2,FALSE),"")</f>
        <v/>
      </c>
      <c r="H1000" s="19" t="str">
        <f>IFERROR(VLOOKUP($B1000,'Tabelas auxiliares'!$A$67:$C$104,3,FALSE),"")</f>
        <v/>
      </c>
      <c r="Y1000" s="19" t="str">
        <f t="shared" si="15"/>
        <v/>
      </c>
      <c r="Z1000" s="19" t="str">
        <f>IF(T1000="","",IF(AND(T1000&lt;&gt;'Tabelas auxiliares'!$B$241,T1000&lt;&gt;'Tabelas auxiliares'!$B$242),"FOLHA DE PESSOAL",IF(Y1000='Tabelas auxiliares'!$A$242,"CUSTEIO",IF(Y1000='Tabelas auxiliares'!$A$241,"INVESTIMENTO","ERRO - VERIFICAR"))))</f>
        <v/>
      </c>
      <c r="AA1000" s="127"/>
      <c r="AB1000" s="127"/>
      <c r="AC1000" s="37"/>
      <c r="AD1000" s="37"/>
      <c r="AE1000" s="37"/>
      <c r="AF1000" s="37"/>
      <c r="AG1000" s="37"/>
    </row>
    <row r="1001" spans="1:33" x14ac:dyDescent="0.35">
      <c r="A1001" s="25" t="s">
        <v>91</v>
      </c>
      <c r="B1001" s="25"/>
      <c r="C1001" s="25"/>
      <c r="D1001" s="25"/>
      <c r="E1001" s="25"/>
      <c r="F1001" s="25"/>
      <c r="G1001" s="25"/>
      <c r="H1001" s="25"/>
      <c r="I1001" s="25"/>
      <c r="J1001" s="25"/>
      <c r="K1001" s="25"/>
      <c r="L1001" s="25"/>
      <c r="M1001" s="25"/>
      <c r="N1001" s="25"/>
      <c r="O1001" s="25"/>
      <c r="P1001" s="25"/>
      <c r="Q1001" s="25"/>
      <c r="R1001" s="25"/>
      <c r="S1001" s="25"/>
      <c r="T1001" s="25"/>
      <c r="U1001" s="25"/>
      <c r="V1001" s="25"/>
      <c r="W1001" s="25"/>
      <c r="X1001" s="25"/>
      <c r="Y1001" s="25"/>
      <c r="Z1001" s="25"/>
      <c r="AA1001" s="24">
        <f>SUBTOTAL(9,AA4:AA1000)</f>
        <v>18268926.720000003</v>
      </c>
      <c r="AB1001" s="24"/>
      <c r="AC1001" s="24">
        <f t="shared" ref="AC1001:AE1001" si="16">SUBTOTAL(9,AC4:AC1000)</f>
        <v>2731172.0999999987</v>
      </c>
      <c r="AD1001" s="24">
        <f t="shared" si="16"/>
        <v>210693.47999999995</v>
      </c>
      <c r="AE1001" s="24">
        <f t="shared" si="16"/>
        <v>15076121</v>
      </c>
    </row>
  </sheetData>
  <sheetProtection algorithmName="SHA-512" hashValue="PwDeCi56HvD/D/nXBfeMksdUQGkBAAE8agcxZgolwwCw2p9TLNUdhXgkAzHQFTf/OstZoFO7dX7XHq1YVk+LMA==" saltValue="8NqM0neSjeBUSsJRZVxjYQ==" spinCount="100000" sheet="1" selectLockedCells="1" selectUnlockedCells="1"/>
  <autoFilter ref="A3:AD1000" xr:uid="{00000000-0009-0000-0000-00000A000000}"/>
  <pageMargins left="0.511811024" right="0.511811024" top="0.78740157499999996" bottom="0.78740157499999996" header="0.31496062000000002" footer="0.31496062000000002"/>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030A0"/>
  </sheetPr>
  <dimension ref="A1:Z1001"/>
  <sheetViews>
    <sheetView topLeftCell="U3" zoomScaleNormal="100" workbookViewId="0">
      <selection activeCell="Y59" sqref="Y59"/>
    </sheetView>
  </sheetViews>
  <sheetFormatPr defaultColWidth="9.1796875" defaultRowHeight="14.5" zeroHeight="1" x14ac:dyDescent="0.35"/>
  <cols>
    <col min="1" max="1" width="15" customWidth="1"/>
    <col min="2" max="3" width="23.54296875" customWidth="1"/>
    <col min="4" max="4" width="21.26953125" customWidth="1"/>
    <col min="5" max="5" width="47.81640625" customWidth="1"/>
    <col min="6" max="7" width="25" customWidth="1"/>
    <col min="8" max="8" width="16.7265625" customWidth="1"/>
    <col min="9" max="9" width="16.1796875" customWidth="1"/>
    <col min="10" max="10" width="19.7265625" customWidth="1"/>
    <col min="11" max="12" width="17.1796875" customWidth="1"/>
    <col min="13" max="13" width="12.7265625" customWidth="1"/>
    <col min="14" max="14" width="17.1796875" customWidth="1"/>
    <col min="15" max="15" width="14.54296875" customWidth="1"/>
    <col min="16" max="17" width="16" customWidth="1"/>
    <col min="18" max="18" width="19.54296875" customWidth="1"/>
    <col min="19" max="19" width="18.7265625" customWidth="1"/>
    <col min="20" max="20" width="18" customWidth="1"/>
    <col min="21" max="21" width="24.54296875" customWidth="1"/>
    <col min="22" max="22" width="19" customWidth="1"/>
    <col min="23" max="23" width="17.7265625" bestFit="1" customWidth="1"/>
    <col min="24" max="24" width="19.453125" customWidth="1"/>
    <col min="25" max="25" width="19.26953125" customWidth="1"/>
    <col min="26" max="26" width="18" customWidth="1"/>
  </cols>
  <sheetData>
    <row r="1" spans="1:26" ht="28.5" hidden="1" customHeight="1" x14ac:dyDescent="0.35">
      <c r="A1" s="236" t="s">
        <v>153</v>
      </c>
      <c r="B1" s="236"/>
      <c r="M1" s="22"/>
      <c r="N1" s="22"/>
      <c r="O1" s="22"/>
      <c r="P1" s="22"/>
      <c r="Q1" s="22"/>
      <c r="R1" s="22"/>
    </row>
    <row r="2" spans="1:26" ht="18.5" hidden="1" x14ac:dyDescent="0.45">
      <c r="A2" s="236"/>
      <c r="B2" s="236"/>
      <c r="M2" s="22"/>
      <c r="O2" s="22"/>
      <c r="P2" s="22"/>
      <c r="Q2" s="22"/>
      <c r="R2" s="22"/>
      <c r="T2" s="23" t="s">
        <v>129</v>
      </c>
    </row>
    <row r="3" spans="1:26" s="60" customFormat="1" ht="62" x14ac:dyDescent="0.35">
      <c r="A3" s="59" t="s">
        <v>151</v>
      </c>
      <c r="B3" s="59" t="s">
        <v>152</v>
      </c>
      <c r="C3" s="59" t="s">
        <v>149</v>
      </c>
      <c r="D3" s="59" t="s">
        <v>0</v>
      </c>
      <c r="E3" s="59" t="s">
        <v>137</v>
      </c>
      <c r="F3" s="59" t="s">
        <v>1</v>
      </c>
      <c r="G3" s="59" t="s">
        <v>138</v>
      </c>
      <c r="H3" s="58" t="s">
        <v>139</v>
      </c>
      <c r="I3" s="58" t="s">
        <v>140</v>
      </c>
      <c r="J3" s="58" t="s">
        <v>141</v>
      </c>
      <c r="K3" s="59" t="s">
        <v>349</v>
      </c>
      <c r="L3" s="58" t="s">
        <v>350</v>
      </c>
      <c r="M3" s="58" t="s">
        <v>144</v>
      </c>
      <c r="N3" s="58" t="s">
        <v>102</v>
      </c>
      <c r="O3" s="58" t="s">
        <v>324</v>
      </c>
      <c r="P3" s="59" t="s">
        <v>325</v>
      </c>
      <c r="Q3" s="59" t="s">
        <v>467</v>
      </c>
      <c r="R3" s="58" t="s">
        <v>125</v>
      </c>
      <c r="S3" s="59" t="s">
        <v>126</v>
      </c>
      <c r="T3" s="59" t="s">
        <v>194</v>
      </c>
      <c r="U3" s="59" t="s">
        <v>473</v>
      </c>
      <c r="V3" s="59" t="s">
        <v>154</v>
      </c>
      <c r="W3" s="59" t="s">
        <v>155</v>
      </c>
      <c r="X3" s="59" t="s">
        <v>156</v>
      </c>
      <c r="Y3" s="59" t="s">
        <v>471</v>
      </c>
      <c r="Z3" s="59" t="s">
        <v>472</v>
      </c>
    </row>
    <row r="4" spans="1:26" ht="14.5" customHeight="1" x14ac:dyDescent="0.35">
      <c r="A4" t="s">
        <v>8232</v>
      </c>
      <c r="B4" t="s">
        <v>8233</v>
      </c>
      <c r="C4" t="s">
        <v>7408</v>
      </c>
      <c r="D4" t="s">
        <v>8234</v>
      </c>
      <c r="E4" t="s">
        <v>8235</v>
      </c>
      <c r="F4" t="s">
        <v>8236</v>
      </c>
      <c r="G4" t="s">
        <v>2751</v>
      </c>
      <c r="H4" t="s">
        <v>8237</v>
      </c>
      <c r="I4" t="s">
        <v>666</v>
      </c>
      <c r="J4" t="s">
        <v>8238</v>
      </c>
      <c r="K4" t="s">
        <v>623</v>
      </c>
      <c r="L4" t="s">
        <v>8239</v>
      </c>
      <c r="M4" t="s">
        <v>145</v>
      </c>
      <c r="N4" t="s">
        <v>8240</v>
      </c>
      <c r="O4" t="s">
        <v>1984</v>
      </c>
      <c r="P4" t="s">
        <v>1985</v>
      </c>
      <c r="Q4" t="s">
        <v>8241</v>
      </c>
      <c r="R4" s="19" t="str">
        <f t="shared" ref="R4:R67" si="0">LEFT(O4,1)</f>
        <v>3</v>
      </c>
      <c r="S4" s="19" t="str">
        <f>IF(M4="","",IF(AND(M4&lt;&gt;'Tabelas auxiliares'!$B$241,M4&lt;&gt;'Tabelas auxiliares'!$B$242,M4&lt;&gt;'Tabelas auxiliares'!$C$241,M4&lt;&gt;'Tabelas auxiliares'!$C$242),"FOLHA DE PESSOAL",IF(R4='Tabelas auxiliares'!$A$242,"CUSTEIO",IF(R4='Tabelas auxiliares'!$A$241,"INVESTIMENTO","ERRO - VERIFICAR"))))</f>
        <v>CUSTEIO</v>
      </c>
      <c r="T4" s="37">
        <v>8000</v>
      </c>
      <c r="V4" s="37">
        <v>3000</v>
      </c>
      <c r="W4" s="37"/>
      <c r="X4" s="37">
        <v>5000</v>
      </c>
      <c r="Y4" s="37"/>
      <c r="Z4" s="37"/>
    </row>
    <row r="5" spans="1:26" ht="14.5" customHeight="1" x14ac:dyDescent="0.35">
      <c r="A5" t="s">
        <v>5301</v>
      </c>
      <c r="B5" t="s">
        <v>5302</v>
      </c>
      <c r="C5" t="s">
        <v>7718</v>
      </c>
      <c r="D5" t="s">
        <v>8242</v>
      </c>
      <c r="E5" t="s">
        <v>8243</v>
      </c>
      <c r="F5" t="s">
        <v>8244</v>
      </c>
      <c r="G5" t="s">
        <v>8245</v>
      </c>
      <c r="H5" t="s">
        <v>5307</v>
      </c>
      <c r="I5" t="s">
        <v>629</v>
      </c>
      <c r="J5" t="s">
        <v>5308</v>
      </c>
      <c r="K5" t="s">
        <v>5309</v>
      </c>
      <c r="L5" t="s">
        <v>8246</v>
      </c>
      <c r="M5" t="s">
        <v>127</v>
      </c>
      <c r="N5" t="s">
        <v>5311</v>
      </c>
      <c r="O5" t="s">
        <v>2569</v>
      </c>
      <c r="P5" t="s">
        <v>2570</v>
      </c>
      <c r="Q5" t="s">
        <v>8247</v>
      </c>
      <c r="R5" s="19" t="str">
        <f t="shared" si="0"/>
        <v>3</v>
      </c>
      <c r="S5" s="19" t="str">
        <f>IF(M5="","",IF(AND(M5&lt;&gt;'Tabelas auxiliares'!$B$241,M5&lt;&gt;'Tabelas auxiliares'!$B$242,M5&lt;&gt;'Tabelas auxiliares'!$C$241,M5&lt;&gt;'Tabelas auxiliares'!$C$242),"FOLHA DE PESSOAL",IF(R5='Tabelas auxiliares'!$A$242,"CUSTEIO",IF(R5='Tabelas auxiliares'!$A$241,"INVESTIMENTO","ERRO - VERIFICAR"))))</f>
        <v>FOLHA DE PESSOAL</v>
      </c>
      <c r="T5" s="37">
        <v>214090</v>
      </c>
      <c r="V5" s="37"/>
      <c r="W5" s="37"/>
      <c r="X5" s="37">
        <v>214090</v>
      </c>
      <c r="Y5" s="37"/>
      <c r="Z5" s="37"/>
    </row>
    <row r="6" spans="1:26" x14ac:dyDescent="0.35">
      <c r="A6" t="s">
        <v>5323</v>
      </c>
      <c r="B6" t="s">
        <v>5324</v>
      </c>
      <c r="C6" t="s">
        <v>8248</v>
      </c>
      <c r="D6" t="s">
        <v>5058</v>
      </c>
      <c r="E6" t="s">
        <v>8249</v>
      </c>
      <c r="F6" t="s">
        <v>8250</v>
      </c>
      <c r="G6" t="s">
        <v>6929</v>
      </c>
      <c r="H6" t="s">
        <v>1782</v>
      </c>
      <c r="I6" t="s">
        <v>629</v>
      </c>
      <c r="J6" t="s">
        <v>5325</v>
      </c>
      <c r="K6" t="s">
        <v>5326</v>
      </c>
      <c r="L6" t="s">
        <v>8251</v>
      </c>
      <c r="M6" t="s">
        <v>127</v>
      </c>
      <c r="N6" t="s">
        <v>5328</v>
      </c>
      <c r="O6" t="s">
        <v>2071</v>
      </c>
      <c r="P6" t="s">
        <v>2072</v>
      </c>
      <c r="Q6" t="s">
        <v>8252</v>
      </c>
      <c r="R6" s="19" t="str">
        <f t="shared" si="0"/>
        <v>4</v>
      </c>
      <c r="S6" s="19" t="str">
        <f>IF(M6="","",IF(AND(M6&lt;&gt;'Tabelas auxiliares'!$B$241,M6&lt;&gt;'Tabelas auxiliares'!$B$242,M6&lt;&gt;'Tabelas auxiliares'!$C$241,M6&lt;&gt;'Tabelas auxiliares'!$C$242),"FOLHA DE PESSOAL",IF(R6='Tabelas auxiliares'!$A$242,"CUSTEIO",IF(R6='Tabelas auxiliares'!$A$241,"INVESTIMENTO","ERRO - VERIFICAR"))))</f>
        <v>FOLHA DE PESSOAL</v>
      </c>
      <c r="T6" s="37">
        <v>6237070.4500000002</v>
      </c>
      <c r="V6" s="37"/>
      <c r="W6" s="37"/>
      <c r="X6" s="37">
        <v>6237070.4500000002</v>
      </c>
      <c r="Y6" s="37"/>
      <c r="Z6" s="37"/>
    </row>
    <row r="7" spans="1:26" ht="14.5" customHeight="1" x14ac:dyDescent="0.35">
      <c r="A7" t="s">
        <v>5392</v>
      </c>
      <c r="B7" t="s">
        <v>5393</v>
      </c>
      <c r="C7" t="s">
        <v>8253</v>
      </c>
      <c r="D7" t="s">
        <v>2935</v>
      </c>
      <c r="E7" t="s">
        <v>8254</v>
      </c>
      <c r="F7" t="s">
        <v>8255</v>
      </c>
      <c r="G7" t="s">
        <v>8256</v>
      </c>
      <c r="H7" t="s">
        <v>628</v>
      </c>
      <c r="I7" t="s">
        <v>629</v>
      </c>
      <c r="J7" t="s">
        <v>5349</v>
      </c>
      <c r="K7" t="s">
        <v>623</v>
      </c>
      <c r="L7" t="s">
        <v>8257</v>
      </c>
      <c r="M7" t="s">
        <v>181</v>
      </c>
      <c r="N7" t="s">
        <v>8258</v>
      </c>
      <c r="O7" t="s">
        <v>2015</v>
      </c>
      <c r="P7" t="s">
        <v>2016</v>
      </c>
      <c r="Q7" t="s">
        <v>8259</v>
      </c>
      <c r="R7" s="19" t="str">
        <f t="shared" si="0"/>
        <v>4</v>
      </c>
      <c r="S7" s="19" t="str">
        <f>IF(M7="","",IF(AND(M7&lt;&gt;'Tabelas auxiliares'!$B$241,M7&lt;&gt;'Tabelas auxiliares'!$B$242,M7&lt;&gt;'Tabelas auxiliares'!$C$241,M7&lt;&gt;'Tabelas auxiliares'!$C$242),"FOLHA DE PESSOAL",IF(R7='Tabelas auxiliares'!$A$242,"CUSTEIO",IF(R7='Tabelas auxiliares'!$A$241,"INVESTIMENTO","ERRO - VERIFICAR"))))</f>
        <v>INVESTIMENTO</v>
      </c>
      <c r="T7" s="37">
        <v>652823.55000000005</v>
      </c>
      <c r="V7" s="37">
        <v>88797.97</v>
      </c>
      <c r="W7" s="37"/>
      <c r="X7" s="37">
        <v>564025.57999999996</v>
      </c>
      <c r="Y7" s="37"/>
      <c r="Z7" s="37"/>
    </row>
    <row r="8" spans="1:26" x14ac:dyDescent="0.35">
      <c r="A8" t="s">
        <v>5392</v>
      </c>
      <c r="B8" t="s">
        <v>5393</v>
      </c>
      <c r="C8" t="s">
        <v>7918</v>
      </c>
      <c r="D8" t="s">
        <v>4778</v>
      </c>
      <c r="E8" t="s">
        <v>8260</v>
      </c>
      <c r="F8" t="s">
        <v>8261</v>
      </c>
      <c r="G8" t="s">
        <v>4781</v>
      </c>
      <c r="H8" t="s">
        <v>628</v>
      </c>
      <c r="I8" t="s">
        <v>629</v>
      </c>
      <c r="J8" t="s">
        <v>5349</v>
      </c>
      <c r="K8" t="s">
        <v>623</v>
      </c>
      <c r="L8" t="s">
        <v>8262</v>
      </c>
      <c r="M8" t="s">
        <v>181</v>
      </c>
      <c r="N8" t="s">
        <v>8263</v>
      </c>
      <c r="O8" t="s">
        <v>2015</v>
      </c>
      <c r="P8" t="s">
        <v>2016</v>
      </c>
      <c r="Q8" t="s">
        <v>8264</v>
      </c>
      <c r="R8" s="19" t="str">
        <f t="shared" si="0"/>
        <v>4</v>
      </c>
      <c r="S8" s="19" t="str">
        <f>IF(M8="","",IF(AND(M8&lt;&gt;'Tabelas auxiliares'!$B$241,M8&lt;&gt;'Tabelas auxiliares'!$B$242,M8&lt;&gt;'Tabelas auxiliares'!$C$241,M8&lt;&gt;'Tabelas auxiliares'!$C$242),"FOLHA DE PESSOAL",IF(R8='Tabelas auxiliares'!$A$242,"CUSTEIO",IF(R8='Tabelas auxiliares'!$A$241,"INVESTIMENTO","ERRO - VERIFICAR"))))</f>
        <v>INVESTIMENTO</v>
      </c>
      <c r="T8" s="37">
        <v>2974309.55</v>
      </c>
      <c r="V8" s="37">
        <v>1180688.55</v>
      </c>
      <c r="W8" s="37">
        <v>17619.03</v>
      </c>
      <c r="X8" s="37">
        <v>1776001.97</v>
      </c>
      <c r="Y8" s="37"/>
      <c r="Z8" s="37"/>
    </row>
    <row r="9" spans="1:26" ht="14.5" customHeight="1" x14ac:dyDescent="0.35">
      <c r="A9" t="s">
        <v>5401</v>
      </c>
      <c r="B9" t="s">
        <v>5402</v>
      </c>
      <c r="C9" t="s">
        <v>8265</v>
      </c>
      <c r="D9" t="s">
        <v>8266</v>
      </c>
      <c r="E9" t="s">
        <v>8267</v>
      </c>
      <c r="F9" t="s">
        <v>8268</v>
      </c>
      <c r="G9" t="s">
        <v>622</v>
      </c>
      <c r="H9" t="s">
        <v>5414</v>
      </c>
      <c r="I9" t="s">
        <v>639</v>
      </c>
      <c r="J9" t="s">
        <v>5415</v>
      </c>
      <c r="K9" t="s">
        <v>5416</v>
      </c>
      <c r="L9" t="s">
        <v>5417</v>
      </c>
      <c r="M9" t="s">
        <v>145</v>
      </c>
      <c r="N9" t="s">
        <v>8269</v>
      </c>
      <c r="O9" t="s">
        <v>5168</v>
      </c>
      <c r="P9" t="s">
        <v>5169</v>
      </c>
      <c r="Q9" t="s">
        <v>8270</v>
      </c>
      <c r="R9" s="19" t="str">
        <f t="shared" si="0"/>
        <v>3</v>
      </c>
      <c r="S9" s="19" t="str">
        <f>IF(M9="","",IF(AND(M9&lt;&gt;'Tabelas auxiliares'!$B$241,M9&lt;&gt;'Tabelas auxiliares'!$B$242,M9&lt;&gt;'Tabelas auxiliares'!$C$241,M9&lt;&gt;'Tabelas auxiliares'!$C$242),"FOLHA DE PESSOAL",IF(R9='Tabelas auxiliares'!$A$242,"CUSTEIO",IF(R9='Tabelas auxiliares'!$A$241,"INVESTIMENTO","ERRO - VERIFICAR"))))</f>
        <v>CUSTEIO</v>
      </c>
      <c r="T9" s="37">
        <v>1449.05</v>
      </c>
      <c r="V9" s="37">
        <v>1449.05</v>
      </c>
      <c r="W9" s="37"/>
      <c r="X9" s="37"/>
      <c r="Y9" s="37"/>
      <c r="Z9" s="37"/>
    </row>
    <row r="10" spans="1:26" ht="14.5" customHeight="1" x14ac:dyDescent="0.35">
      <c r="A10" t="s">
        <v>5401</v>
      </c>
      <c r="B10" t="s">
        <v>5402</v>
      </c>
      <c r="C10" t="s">
        <v>8271</v>
      </c>
      <c r="D10" t="s">
        <v>8272</v>
      </c>
      <c r="E10" t="s">
        <v>8273</v>
      </c>
      <c r="F10" t="s">
        <v>8274</v>
      </c>
      <c r="G10" t="s">
        <v>8275</v>
      </c>
      <c r="H10" t="s">
        <v>5414</v>
      </c>
      <c r="I10" t="s">
        <v>639</v>
      </c>
      <c r="J10" t="s">
        <v>5415</v>
      </c>
      <c r="K10" t="s">
        <v>5416</v>
      </c>
      <c r="L10" t="s">
        <v>5417</v>
      </c>
      <c r="M10" t="s">
        <v>145</v>
      </c>
      <c r="N10" t="s">
        <v>8269</v>
      </c>
      <c r="O10" t="s">
        <v>5194</v>
      </c>
      <c r="P10" t="s">
        <v>5195</v>
      </c>
      <c r="Q10" t="s">
        <v>8276</v>
      </c>
      <c r="R10" s="19" t="str">
        <f t="shared" si="0"/>
        <v>3</v>
      </c>
      <c r="S10" s="19" t="str">
        <f>IF(M10="","",IF(AND(M10&lt;&gt;'Tabelas auxiliares'!$B$241,M10&lt;&gt;'Tabelas auxiliares'!$B$242,M10&lt;&gt;'Tabelas auxiliares'!$C$241,M10&lt;&gt;'Tabelas auxiliares'!$C$242),"FOLHA DE PESSOAL",IF(R10='Tabelas auxiliares'!$A$242,"CUSTEIO",IF(R10='Tabelas auxiliares'!$A$241,"INVESTIMENTO","ERRO - VERIFICAR"))))</f>
        <v>CUSTEIO</v>
      </c>
      <c r="T10" s="37">
        <v>1373.51</v>
      </c>
      <c r="V10" s="37">
        <v>1373.51</v>
      </c>
      <c r="W10" s="37"/>
      <c r="X10" s="37"/>
      <c r="Y10" s="37"/>
      <c r="Z10" s="37"/>
    </row>
    <row r="11" spans="1:26" ht="14.5" customHeight="1" x14ac:dyDescent="0.35">
      <c r="A11" t="s">
        <v>5401</v>
      </c>
      <c r="B11" t="s">
        <v>5402</v>
      </c>
      <c r="C11" t="s">
        <v>8277</v>
      </c>
      <c r="D11" t="s">
        <v>8278</v>
      </c>
      <c r="E11" t="s">
        <v>8279</v>
      </c>
      <c r="F11" t="s">
        <v>8280</v>
      </c>
      <c r="G11" t="s">
        <v>8281</v>
      </c>
      <c r="H11" t="s">
        <v>5414</v>
      </c>
      <c r="I11" t="s">
        <v>639</v>
      </c>
      <c r="J11" t="s">
        <v>5415</v>
      </c>
      <c r="K11" t="s">
        <v>5416</v>
      </c>
      <c r="L11" t="s">
        <v>5417</v>
      </c>
      <c r="M11" t="s">
        <v>145</v>
      </c>
      <c r="N11" t="s">
        <v>8269</v>
      </c>
      <c r="O11" t="s">
        <v>2507</v>
      </c>
      <c r="P11" t="s">
        <v>2508</v>
      </c>
      <c r="Q11" t="s">
        <v>8282</v>
      </c>
      <c r="R11" s="19" t="str">
        <f t="shared" si="0"/>
        <v>3</v>
      </c>
      <c r="S11" s="19" t="str">
        <f>IF(M11="","",IF(AND(M11&lt;&gt;'Tabelas auxiliares'!$B$241,M11&lt;&gt;'Tabelas auxiliares'!$B$242,M11&lt;&gt;'Tabelas auxiliares'!$C$241,M11&lt;&gt;'Tabelas auxiliares'!$C$242),"FOLHA DE PESSOAL",IF(R11='Tabelas auxiliares'!$A$242,"CUSTEIO",IF(R11='Tabelas auxiliares'!$A$241,"INVESTIMENTO","ERRO - VERIFICAR"))))</f>
        <v>CUSTEIO</v>
      </c>
      <c r="T11" s="37">
        <v>1050</v>
      </c>
      <c r="V11" s="37">
        <v>1050</v>
      </c>
      <c r="W11" s="37"/>
      <c r="X11" s="37"/>
      <c r="Y11" s="37"/>
      <c r="Z11" s="37"/>
    </row>
    <row r="12" spans="1:26" ht="14.5" customHeight="1" x14ac:dyDescent="0.35">
      <c r="A12" t="s">
        <v>5401</v>
      </c>
      <c r="B12" t="s">
        <v>5402</v>
      </c>
      <c r="C12" t="s">
        <v>8283</v>
      </c>
      <c r="D12" t="s">
        <v>8284</v>
      </c>
      <c r="E12" t="s">
        <v>8285</v>
      </c>
      <c r="F12" t="s">
        <v>8286</v>
      </c>
      <c r="G12" t="s">
        <v>8287</v>
      </c>
      <c r="H12" t="s">
        <v>5414</v>
      </c>
      <c r="I12" t="s">
        <v>639</v>
      </c>
      <c r="J12" t="s">
        <v>5415</v>
      </c>
      <c r="K12" t="s">
        <v>5416</v>
      </c>
      <c r="L12" t="s">
        <v>5417</v>
      </c>
      <c r="M12" t="s">
        <v>145</v>
      </c>
      <c r="N12" t="s">
        <v>8269</v>
      </c>
      <c r="O12" t="s">
        <v>765</v>
      </c>
      <c r="P12" t="s">
        <v>766</v>
      </c>
      <c r="Q12" t="s">
        <v>8288</v>
      </c>
      <c r="R12" s="19" t="str">
        <f t="shared" si="0"/>
        <v>3</v>
      </c>
      <c r="S12" s="19" t="str">
        <f>IF(M12="","",IF(AND(M12&lt;&gt;'Tabelas auxiliares'!$B$241,M12&lt;&gt;'Tabelas auxiliares'!$B$242,M12&lt;&gt;'Tabelas auxiliares'!$C$241,M12&lt;&gt;'Tabelas auxiliares'!$C$242),"FOLHA DE PESSOAL",IF(R12='Tabelas auxiliares'!$A$242,"CUSTEIO",IF(R12='Tabelas auxiliares'!$A$241,"INVESTIMENTO","ERRO - VERIFICAR"))))</f>
        <v>CUSTEIO</v>
      </c>
      <c r="T12" s="37">
        <v>2712.5</v>
      </c>
      <c r="V12" s="37">
        <v>2712.5</v>
      </c>
      <c r="W12" s="37"/>
      <c r="X12" s="37"/>
      <c r="Y12" s="37"/>
      <c r="Z12" s="37"/>
    </row>
    <row r="13" spans="1:26" ht="14.5" customHeight="1" x14ac:dyDescent="0.35">
      <c r="A13" t="s">
        <v>5401</v>
      </c>
      <c r="B13" t="s">
        <v>5402</v>
      </c>
      <c r="C13" t="s">
        <v>8289</v>
      </c>
      <c r="D13" t="s">
        <v>8290</v>
      </c>
      <c r="E13" t="s">
        <v>8291</v>
      </c>
      <c r="F13" t="s">
        <v>8292</v>
      </c>
      <c r="G13" t="s">
        <v>8293</v>
      </c>
      <c r="H13" t="s">
        <v>5414</v>
      </c>
      <c r="I13" t="s">
        <v>639</v>
      </c>
      <c r="J13" t="s">
        <v>5415</v>
      </c>
      <c r="K13" t="s">
        <v>5416</v>
      </c>
      <c r="L13" t="s">
        <v>5417</v>
      </c>
      <c r="M13" t="s">
        <v>145</v>
      </c>
      <c r="N13" t="s">
        <v>8269</v>
      </c>
      <c r="O13" t="s">
        <v>765</v>
      </c>
      <c r="P13" t="s">
        <v>766</v>
      </c>
      <c r="Q13" t="s">
        <v>8294</v>
      </c>
      <c r="R13" s="19" t="str">
        <f t="shared" si="0"/>
        <v>3</v>
      </c>
      <c r="S13" s="19" t="str">
        <f>IF(M13="","",IF(AND(M13&lt;&gt;'Tabelas auxiliares'!$B$241,M13&lt;&gt;'Tabelas auxiliares'!$B$242,M13&lt;&gt;'Tabelas auxiliares'!$C$241,M13&lt;&gt;'Tabelas auxiliares'!$C$242),"FOLHA DE PESSOAL",IF(R13='Tabelas auxiliares'!$A$242,"CUSTEIO",IF(R13='Tabelas auxiliares'!$A$241,"INVESTIMENTO","ERRO - VERIFICAR"))))</f>
        <v>CUSTEIO</v>
      </c>
      <c r="T13" s="37">
        <v>1050</v>
      </c>
      <c r="V13" s="37">
        <v>1050</v>
      </c>
      <c r="W13" s="37"/>
      <c r="X13" s="37"/>
      <c r="Y13" s="37"/>
      <c r="Z13" s="37"/>
    </row>
    <row r="14" spans="1:26" ht="14.5" customHeight="1" x14ac:dyDescent="0.35">
      <c r="A14" t="s">
        <v>5401</v>
      </c>
      <c r="B14" t="s">
        <v>5402</v>
      </c>
      <c r="C14" t="s">
        <v>8295</v>
      </c>
      <c r="D14" t="s">
        <v>8296</v>
      </c>
      <c r="E14" t="s">
        <v>8297</v>
      </c>
      <c r="F14" t="s">
        <v>8298</v>
      </c>
      <c r="G14" t="s">
        <v>1982</v>
      </c>
      <c r="H14" t="s">
        <v>5337</v>
      </c>
      <c r="I14" t="s">
        <v>689</v>
      </c>
      <c r="J14" t="s">
        <v>8299</v>
      </c>
      <c r="K14" t="s">
        <v>6701</v>
      </c>
      <c r="L14" t="s">
        <v>8300</v>
      </c>
      <c r="M14" t="s">
        <v>145</v>
      </c>
      <c r="N14" t="s">
        <v>8301</v>
      </c>
      <c r="O14" t="s">
        <v>1984</v>
      </c>
      <c r="P14" t="s">
        <v>1985</v>
      </c>
      <c r="Q14" t="s">
        <v>8302</v>
      </c>
      <c r="R14" s="19" t="str">
        <f t="shared" si="0"/>
        <v>3</v>
      </c>
      <c r="S14" s="19" t="str">
        <f>IF(M14="","",IF(AND(M14&lt;&gt;'Tabelas auxiliares'!$B$241,M14&lt;&gt;'Tabelas auxiliares'!$B$242,M14&lt;&gt;'Tabelas auxiliares'!$C$241,M14&lt;&gt;'Tabelas auxiliares'!$C$242),"FOLHA DE PESSOAL",IF(R14='Tabelas auxiliares'!$A$242,"CUSTEIO",IF(R14='Tabelas auxiliares'!$A$241,"INVESTIMENTO","ERRO - VERIFICAR"))))</f>
        <v>CUSTEIO</v>
      </c>
      <c r="T14" s="37">
        <v>65567.3</v>
      </c>
      <c r="V14" s="37">
        <v>46587.35</v>
      </c>
      <c r="W14" s="37"/>
      <c r="X14" s="37">
        <v>18979.95</v>
      </c>
      <c r="Y14" s="37"/>
      <c r="Z14" s="37"/>
    </row>
    <row r="15" spans="1:26" ht="14.5" customHeight="1" x14ac:dyDescent="0.35">
      <c r="A15" t="s">
        <v>5401</v>
      </c>
      <c r="B15" t="s">
        <v>5402</v>
      </c>
      <c r="C15" t="s">
        <v>8295</v>
      </c>
      <c r="D15" t="s">
        <v>8303</v>
      </c>
      <c r="E15" t="s">
        <v>8304</v>
      </c>
      <c r="F15" t="s">
        <v>8305</v>
      </c>
      <c r="G15" t="s">
        <v>1982</v>
      </c>
      <c r="H15" t="s">
        <v>5337</v>
      </c>
      <c r="I15" t="s">
        <v>689</v>
      </c>
      <c r="J15" t="s">
        <v>8299</v>
      </c>
      <c r="K15" t="s">
        <v>6701</v>
      </c>
      <c r="L15" t="s">
        <v>8300</v>
      </c>
      <c r="M15" t="s">
        <v>145</v>
      </c>
      <c r="N15" t="s">
        <v>8301</v>
      </c>
      <c r="O15" t="s">
        <v>1984</v>
      </c>
      <c r="P15" t="s">
        <v>1985</v>
      </c>
      <c r="Q15" t="s">
        <v>8306</v>
      </c>
      <c r="R15" s="19" t="str">
        <f t="shared" si="0"/>
        <v>3</v>
      </c>
      <c r="S15" s="19" t="str">
        <f>IF(M15="","",IF(AND(M15&lt;&gt;'Tabelas auxiliares'!$B$241,M15&lt;&gt;'Tabelas auxiliares'!$B$242,M15&lt;&gt;'Tabelas auxiliares'!$C$241,M15&lt;&gt;'Tabelas auxiliares'!$C$242),"FOLHA DE PESSOAL",IF(R15='Tabelas auxiliares'!$A$242,"CUSTEIO",IF(R15='Tabelas auxiliares'!$A$241,"INVESTIMENTO","ERRO - VERIFICAR"))))</f>
        <v>CUSTEIO</v>
      </c>
      <c r="T15" s="37">
        <v>3864.78</v>
      </c>
      <c r="V15" s="37"/>
      <c r="W15" s="37"/>
      <c r="X15" s="37">
        <v>3864.78</v>
      </c>
      <c r="Y15" s="37"/>
      <c r="Z15" s="37"/>
    </row>
    <row r="16" spans="1:26" x14ac:dyDescent="0.35">
      <c r="A16" t="s">
        <v>5401</v>
      </c>
      <c r="B16" t="s">
        <v>5402</v>
      </c>
      <c r="C16" t="s">
        <v>6697</v>
      </c>
      <c r="D16" t="s">
        <v>8307</v>
      </c>
      <c r="E16" t="s">
        <v>8308</v>
      </c>
      <c r="F16" t="s">
        <v>8309</v>
      </c>
      <c r="G16" t="s">
        <v>1982</v>
      </c>
      <c r="H16" t="s">
        <v>5337</v>
      </c>
      <c r="I16" t="s">
        <v>689</v>
      </c>
      <c r="J16" t="s">
        <v>8299</v>
      </c>
      <c r="K16" t="s">
        <v>6701</v>
      </c>
      <c r="L16" t="s">
        <v>8300</v>
      </c>
      <c r="M16" t="s">
        <v>145</v>
      </c>
      <c r="N16" t="s">
        <v>8301</v>
      </c>
      <c r="O16" t="s">
        <v>2780</v>
      </c>
      <c r="P16" t="s">
        <v>1985</v>
      </c>
      <c r="Q16" t="s">
        <v>8310</v>
      </c>
      <c r="R16" s="19" t="str">
        <f t="shared" si="0"/>
        <v>4</v>
      </c>
      <c r="S16" s="19" t="str">
        <f>IF(M16="","",IF(AND(M16&lt;&gt;'Tabelas auxiliares'!$B$241,M16&lt;&gt;'Tabelas auxiliares'!$B$242,M16&lt;&gt;'Tabelas auxiliares'!$C$241,M16&lt;&gt;'Tabelas auxiliares'!$C$242),"FOLHA DE PESSOAL",IF(R16='Tabelas auxiliares'!$A$242,"CUSTEIO",IF(R16='Tabelas auxiliares'!$A$241,"INVESTIMENTO","ERRO - VERIFICAR"))))</f>
        <v>INVESTIMENTO</v>
      </c>
      <c r="T16" s="37">
        <v>2272.7800000000002</v>
      </c>
      <c r="V16" s="37"/>
      <c r="W16" s="37"/>
      <c r="X16" s="37">
        <v>2272.7800000000002</v>
      </c>
      <c r="Y16" s="37"/>
      <c r="Z16" s="37"/>
    </row>
    <row r="17" spans="1:26" ht="14.5" customHeight="1" x14ac:dyDescent="0.35">
      <c r="A17" t="s">
        <v>5401</v>
      </c>
      <c r="B17" t="s">
        <v>5402</v>
      </c>
      <c r="C17" t="s">
        <v>8311</v>
      </c>
      <c r="D17" t="s">
        <v>8312</v>
      </c>
      <c r="E17" t="s">
        <v>8313</v>
      </c>
      <c r="F17" t="s">
        <v>8314</v>
      </c>
      <c r="G17" t="s">
        <v>1982</v>
      </c>
      <c r="H17" t="s">
        <v>5337</v>
      </c>
      <c r="I17" t="s">
        <v>689</v>
      </c>
      <c r="J17" t="s">
        <v>8315</v>
      </c>
      <c r="K17" t="s">
        <v>8316</v>
      </c>
      <c r="L17" t="s">
        <v>8300</v>
      </c>
      <c r="M17" t="s">
        <v>145</v>
      </c>
      <c r="N17" t="s">
        <v>8317</v>
      </c>
      <c r="O17" t="s">
        <v>1984</v>
      </c>
      <c r="P17" t="s">
        <v>1985</v>
      </c>
      <c r="Q17" t="s">
        <v>8318</v>
      </c>
      <c r="R17" s="19" t="str">
        <f t="shared" si="0"/>
        <v>3</v>
      </c>
      <c r="S17" s="19" t="str">
        <f>IF(M17="","",IF(AND(M17&lt;&gt;'Tabelas auxiliares'!$B$241,M17&lt;&gt;'Tabelas auxiliares'!$B$242,M17&lt;&gt;'Tabelas auxiliares'!$C$241,M17&lt;&gt;'Tabelas auxiliares'!$C$242),"FOLHA DE PESSOAL",IF(R17='Tabelas auxiliares'!$A$242,"CUSTEIO",IF(R17='Tabelas auxiliares'!$A$241,"INVESTIMENTO","ERRO - VERIFICAR"))))</f>
        <v>CUSTEIO</v>
      </c>
      <c r="T17" s="37">
        <v>0.8</v>
      </c>
      <c r="V17" s="37">
        <v>0.8</v>
      </c>
      <c r="W17" s="37"/>
      <c r="X17" s="37"/>
      <c r="Y17" s="37"/>
      <c r="Z17" s="37"/>
    </row>
    <row r="18" spans="1:26" ht="14.5" customHeight="1" x14ac:dyDescent="0.35">
      <c r="A18" t="s">
        <v>5401</v>
      </c>
      <c r="B18" t="s">
        <v>5402</v>
      </c>
      <c r="C18" t="s">
        <v>7304</v>
      </c>
      <c r="D18" t="s">
        <v>8319</v>
      </c>
      <c r="E18" t="s">
        <v>8320</v>
      </c>
      <c r="F18" t="s">
        <v>8321</v>
      </c>
      <c r="G18" t="s">
        <v>622</v>
      </c>
      <c r="H18" t="s">
        <v>5414</v>
      </c>
      <c r="I18" t="s">
        <v>639</v>
      </c>
      <c r="J18" t="s">
        <v>5415</v>
      </c>
      <c r="K18" t="s">
        <v>5416</v>
      </c>
      <c r="L18" t="s">
        <v>5417</v>
      </c>
      <c r="M18" t="s">
        <v>145</v>
      </c>
      <c r="N18" t="s">
        <v>5418</v>
      </c>
      <c r="O18" t="s">
        <v>2507</v>
      </c>
      <c r="P18" t="s">
        <v>2508</v>
      </c>
      <c r="Q18" t="s">
        <v>8322</v>
      </c>
      <c r="R18" s="19" t="str">
        <f t="shared" si="0"/>
        <v>3</v>
      </c>
      <c r="S18" s="19" t="str">
        <f>IF(M18="","",IF(AND(M18&lt;&gt;'Tabelas auxiliares'!$B$241,M18&lt;&gt;'Tabelas auxiliares'!$B$242,M18&lt;&gt;'Tabelas auxiliares'!$C$241,M18&lt;&gt;'Tabelas auxiliares'!$C$242),"FOLHA DE PESSOAL",IF(R18='Tabelas auxiliares'!$A$242,"CUSTEIO",IF(R18='Tabelas auxiliares'!$A$241,"INVESTIMENTO","ERRO - VERIFICAR"))))</f>
        <v>CUSTEIO</v>
      </c>
      <c r="T18" s="37">
        <v>425</v>
      </c>
      <c r="V18" s="37"/>
      <c r="W18" s="37"/>
      <c r="X18" s="37"/>
      <c r="Y18" s="37"/>
      <c r="Z18" s="37"/>
    </row>
    <row r="19" spans="1:26" ht="14.5" customHeight="1" x14ac:dyDescent="0.35">
      <c r="A19" t="s">
        <v>5401</v>
      </c>
      <c r="B19" t="s">
        <v>5402</v>
      </c>
      <c r="C19" t="s">
        <v>7688</v>
      </c>
      <c r="D19" t="s">
        <v>2090</v>
      </c>
      <c r="E19" t="s">
        <v>8323</v>
      </c>
      <c r="F19" t="s">
        <v>8324</v>
      </c>
      <c r="G19" t="s">
        <v>2093</v>
      </c>
      <c r="H19" t="s">
        <v>5414</v>
      </c>
      <c r="I19" t="s">
        <v>639</v>
      </c>
      <c r="J19" t="s">
        <v>5415</v>
      </c>
      <c r="K19" t="s">
        <v>5416</v>
      </c>
      <c r="L19" t="s">
        <v>5417</v>
      </c>
      <c r="M19" t="s">
        <v>145</v>
      </c>
      <c r="N19" t="s">
        <v>5418</v>
      </c>
      <c r="O19" t="s">
        <v>5194</v>
      </c>
      <c r="P19" t="s">
        <v>5195</v>
      </c>
      <c r="Q19" t="s">
        <v>8325</v>
      </c>
      <c r="R19" s="19" t="str">
        <f t="shared" si="0"/>
        <v>3</v>
      </c>
      <c r="S19" s="19" t="str">
        <f>IF(M19="","",IF(AND(M19&lt;&gt;'Tabelas auxiliares'!$B$241,M19&lt;&gt;'Tabelas auxiliares'!$B$242,M19&lt;&gt;'Tabelas auxiliares'!$C$241,M19&lt;&gt;'Tabelas auxiliares'!$C$242),"FOLHA DE PESSOAL",IF(R19='Tabelas auxiliares'!$A$242,"CUSTEIO",IF(R19='Tabelas auxiliares'!$A$241,"INVESTIMENTO","ERRO - VERIFICAR"))))</f>
        <v>CUSTEIO</v>
      </c>
      <c r="T19" s="37">
        <v>60478.93</v>
      </c>
      <c r="V19" s="37"/>
      <c r="W19" s="37"/>
      <c r="X19" s="37"/>
      <c r="Y19" s="37"/>
      <c r="Z19" s="37"/>
    </row>
    <row r="20" spans="1:26" ht="14.5" customHeight="1" x14ac:dyDescent="0.35">
      <c r="A20" t="s">
        <v>5401</v>
      </c>
      <c r="B20" t="s">
        <v>5402</v>
      </c>
      <c r="C20" t="s">
        <v>8326</v>
      </c>
      <c r="D20" t="s">
        <v>8327</v>
      </c>
      <c r="E20" t="s">
        <v>8328</v>
      </c>
      <c r="F20" t="s">
        <v>8329</v>
      </c>
      <c r="G20" t="s">
        <v>8330</v>
      </c>
      <c r="H20" t="s">
        <v>5414</v>
      </c>
      <c r="I20" t="s">
        <v>639</v>
      </c>
      <c r="J20" t="s">
        <v>5415</v>
      </c>
      <c r="K20" t="s">
        <v>5416</v>
      </c>
      <c r="L20" t="s">
        <v>5417</v>
      </c>
      <c r="M20" t="s">
        <v>145</v>
      </c>
      <c r="N20" t="s">
        <v>5418</v>
      </c>
      <c r="O20" t="s">
        <v>765</v>
      </c>
      <c r="P20" t="s">
        <v>766</v>
      </c>
      <c r="Q20" t="s">
        <v>8331</v>
      </c>
      <c r="R20" s="19" t="str">
        <f t="shared" si="0"/>
        <v>3</v>
      </c>
      <c r="S20" s="19" t="str">
        <f>IF(M20="","",IF(AND(M20&lt;&gt;'Tabelas auxiliares'!$B$241,M20&lt;&gt;'Tabelas auxiliares'!$B$242,M20&lt;&gt;'Tabelas auxiliares'!$C$241,M20&lt;&gt;'Tabelas auxiliares'!$C$242),"FOLHA DE PESSOAL",IF(R20='Tabelas auxiliares'!$A$242,"CUSTEIO",IF(R20='Tabelas auxiliares'!$A$241,"INVESTIMENTO","ERRO - VERIFICAR"))))</f>
        <v>CUSTEIO</v>
      </c>
      <c r="T20" s="37">
        <v>1930</v>
      </c>
      <c r="V20" s="37"/>
      <c r="W20" s="37"/>
      <c r="X20" s="37"/>
      <c r="Y20" s="37"/>
      <c r="Z20" s="37"/>
    </row>
    <row r="21" spans="1:26" ht="14.5" customHeight="1" x14ac:dyDescent="0.35">
      <c r="A21" t="s">
        <v>5401</v>
      </c>
      <c r="B21" t="s">
        <v>5402</v>
      </c>
      <c r="C21" t="s">
        <v>8332</v>
      </c>
      <c r="D21" t="s">
        <v>8333</v>
      </c>
      <c r="E21" t="s">
        <v>8334</v>
      </c>
      <c r="F21" t="s">
        <v>8335</v>
      </c>
      <c r="G21" t="s">
        <v>622</v>
      </c>
      <c r="H21" t="s">
        <v>5414</v>
      </c>
      <c r="I21" t="s">
        <v>639</v>
      </c>
      <c r="J21" t="s">
        <v>5415</v>
      </c>
      <c r="K21" t="s">
        <v>5416</v>
      </c>
      <c r="L21" t="s">
        <v>5417</v>
      </c>
      <c r="M21" t="s">
        <v>145</v>
      </c>
      <c r="N21" t="s">
        <v>5418</v>
      </c>
      <c r="O21" t="s">
        <v>765</v>
      </c>
      <c r="P21" t="s">
        <v>766</v>
      </c>
      <c r="Q21" t="s">
        <v>8336</v>
      </c>
      <c r="R21" s="19" t="str">
        <f t="shared" si="0"/>
        <v>3</v>
      </c>
      <c r="S21" s="19" t="str">
        <f>IF(M21="","",IF(AND(M21&lt;&gt;'Tabelas auxiliares'!$B$241,M21&lt;&gt;'Tabelas auxiliares'!$B$242,M21&lt;&gt;'Tabelas auxiliares'!$C$241,M21&lt;&gt;'Tabelas auxiliares'!$C$242),"FOLHA DE PESSOAL",IF(R21='Tabelas auxiliares'!$A$242,"CUSTEIO",IF(R21='Tabelas auxiliares'!$A$241,"INVESTIMENTO","ERRO - VERIFICAR"))))</f>
        <v>CUSTEIO</v>
      </c>
      <c r="T21" s="37">
        <v>200</v>
      </c>
      <c r="V21" s="37">
        <v>200</v>
      </c>
      <c r="W21" s="37"/>
      <c r="X21" s="37"/>
      <c r="Y21" s="37"/>
      <c r="Z21" s="37"/>
    </row>
    <row r="22" spans="1:26" ht="14.5" customHeight="1" x14ac:dyDescent="0.35">
      <c r="A22" t="s">
        <v>5401</v>
      </c>
      <c r="B22" t="s">
        <v>5402</v>
      </c>
      <c r="C22" t="s">
        <v>8337</v>
      </c>
      <c r="D22" t="s">
        <v>8338</v>
      </c>
      <c r="E22" t="s">
        <v>8339</v>
      </c>
      <c r="F22" t="s">
        <v>8340</v>
      </c>
      <c r="G22" t="s">
        <v>8341</v>
      </c>
      <c r="H22" t="s">
        <v>5414</v>
      </c>
      <c r="I22" t="s">
        <v>639</v>
      </c>
      <c r="J22" t="s">
        <v>5415</v>
      </c>
      <c r="K22" t="s">
        <v>5416</v>
      </c>
      <c r="L22" t="s">
        <v>5417</v>
      </c>
      <c r="M22" t="s">
        <v>145</v>
      </c>
      <c r="N22" t="s">
        <v>5418</v>
      </c>
      <c r="O22" t="s">
        <v>765</v>
      </c>
      <c r="P22" t="s">
        <v>766</v>
      </c>
      <c r="Q22" t="s">
        <v>8342</v>
      </c>
      <c r="R22" s="19" t="str">
        <f t="shared" si="0"/>
        <v>3</v>
      </c>
      <c r="S22" s="19" t="str">
        <f>IF(M22="","",IF(AND(M22&lt;&gt;'Tabelas auxiliares'!$B$241,M22&lt;&gt;'Tabelas auxiliares'!$B$242,M22&lt;&gt;'Tabelas auxiliares'!$C$241,M22&lt;&gt;'Tabelas auxiliares'!$C$242),"FOLHA DE PESSOAL",IF(R22='Tabelas auxiliares'!$A$242,"CUSTEIO",IF(R22='Tabelas auxiliares'!$A$241,"INVESTIMENTO","ERRO - VERIFICAR"))))</f>
        <v>CUSTEIO</v>
      </c>
      <c r="T22" s="37">
        <v>1930</v>
      </c>
      <c r="V22" s="37">
        <v>1930</v>
      </c>
      <c r="W22" s="37"/>
      <c r="X22" s="37"/>
      <c r="Y22" s="37"/>
      <c r="Z22" s="37"/>
    </row>
    <row r="23" spans="1:26" ht="14.5" customHeight="1" x14ac:dyDescent="0.35">
      <c r="A23" t="s">
        <v>5401</v>
      </c>
      <c r="B23" t="s">
        <v>5402</v>
      </c>
      <c r="C23" t="s">
        <v>7137</v>
      </c>
      <c r="D23" t="s">
        <v>8343</v>
      </c>
      <c r="E23" t="s">
        <v>8344</v>
      </c>
      <c r="F23" t="s">
        <v>8345</v>
      </c>
      <c r="G23" t="s">
        <v>5600</v>
      </c>
      <c r="H23" t="s">
        <v>5414</v>
      </c>
      <c r="I23" t="s">
        <v>639</v>
      </c>
      <c r="J23" t="s">
        <v>5415</v>
      </c>
      <c r="K23" t="s">
        <v>5416</v>
      </c>
      <c r="L23" t="s">
        <v>5417</v>
      </c>
      <c r="M23" t="s">
        <v>145</v>
      </c>
      <c r="N23" t="s">
        <v>5418</v>
      </c>
      <c r="O23" t="s">
        <v>765</v>
      </c>
      <c r="P23" t="s">
        <v>766</v>
      </c>
      <c r="Q23" t="s">
        <v>8346</v>
      </c>
      <c r="R23" s="19" t="str">
        <f t="shared" si="0"/>
        <v>3</v>
      </c>
      <c r="S23" s="19" t="str">
        <f>IF(M23="","",IF(AND(M23&lt;&gt;'Tabelas auxiliares'!$B$241,M23&lt;&gt;'Tabelas auxiliares'!$B$242,M23&lt;&gt;'Tabelas auxiliares'!$C$241,M23&lt;&gt;'Tabelas auxiliares'!$C$242),"FOLHA DE PESSOAL",IF(R23='Tabelas auxiliares'!$A$242,"CUSTEIO",IF(R23='Tabelas auxiliares'!$A$241,"INVESTIMENTO","ERRO - VERIFICAR"))))</f>
        <v>CUSTEIO</v>
      </c>
      <c r="T23" s="37">
        <v>251.76</v>
      </c>
      <c r="V23" s="37"/>
      <c r="W23" s="37"/>
      <c r="X23" s="37"/>
      <c r="Y23" s="37"/>
      <c r="Z23" s="37"/>
    </row>
    <row r="24" spans="1:26" ht="14.5" customHeight="1" x14ac:dyDescent="0.35">
      <c r="A24" t="s">
        <v>5401</v>
      </c>
      <c r="B24" t="s">
        <v>5402</v>
      </c>
      <c r="C24" t="s">
        <v>7137</v>
      </c>
      <c r="D24" t="s">
        <v>8347</v>
      </c>
      <c r="E24" t="s">
        <v>8348</v>
      </c>
      <c r="F24" t="s">
        <v>8349</v>
      </c>
      <c r="G24" t="s">
        <v>622</v>
      </c>
      <c r="H24" t="s">
        <v>5414</v>
      </c>
      <c r="I24" t="s">
        <v>639</v>
      </c>
      <c r="J24" t="s">
        <v>5415</v>
      </c>
      <c r="K24" t="s">
        <v>5416</v>
      </c>
      <c r="L24" t="s">
        <v>5417</v>
      </c>
      <c r="M24" t="s">
        <v>145</v>
      </c>
      <c r="N24" t="s">
        <v>5418</v>
      </c>
      <c r="O24" t="s">
        <v>765</v>
      </c>
      <c r="P24" t="s">
        <v>766</v>
      </c>
      <c r="Q24" t="s">
        <v>8350</v>
      </c>
      <c r="R24" s="19" t="str">
        <f t="shared" si="0"/>
        <v>3</v>
      </c>
      <c r="S24" s="19" t="str">
        <f>IF(M24="","",IF(AND(M24&lt;&gt;'Tabelas auxiliares'!$B$241,M24&lt;&gt;'Tabelas auxiliares'!$B$242,M24&lt;&gt;'Tabelas auxiliares'!$C$241,M24&lt;&gt;'Tabelas auxiliares'!$C$242),"FOLHA DE PESSOAL",IF(R24='Tabelas auxiliares'!$A$242,"CUSTEIO",IF(R24='Tabelas auxiliares'!$A$241,"INVESTIMENTO","ERRO - VERIFICAR"))))</f>
        <v>CUSTEIO</v>
      </c>
      <c r="T24" s="37">
        <v>236.31</v>
      </c>
      <c r="V24" s="37"/>
      <c r="W24" s="37"/>
      <c r="X24" s="37"/>
      <c r="Y24" s="37"/>
      <c r="Z24" s="37"/>
    </row>
    <row r="25" spans="1:26" ht="14.5" customHeight="1" x14ac:dyDescent="0.35">
      <c r="A25" t="s">
        <v>5401</v>
      </c>
      <c r="B25" t="s">
        <v>5402</v>
      </c>
      <c r="C25" t="s">
        <v>7137</v>
      </c>
      <c r="D25" t="s">
        <v>8351</v>
      </c>
      <c r="E25" t="s">
        <v>8352</v>
      </c>
      <c r="F25" t="s">
        <v>8353</v>
      </c>
      <c r="G25" t="s">
        <v>622</v>
      </c>
      <c r="H25" t="s">
        <v>5414</v>
      </c>
      <c r="I25" t="s">
        <v>639</v>
      </c>
      <c r="J25" t="s">
        <v>5415</v>
      </c>
      <c r="K25" t="s">
        <v>5416</v>
      </c>
      <c r="L25" t="s">
        <v>5417</v>
      </c>
      <c r="M25" t="s">
        <v>145</v>
      </c>
      <c r="N25" t="s">
        <v>5418</v>
      </c>
      <c r="O25" t="s">
        <v>765</v>
      </c>
      <c r="P25" t="s">
        <v>766</v>
      </c>
      <c r="Q25" t="s">
        <v>8354</v>
      </c>
      <c r="R25" s="19" t="str">
        <f t="shared" si="0"/>
        <v>3</v>
      </c>
      <c r="S25" s="19" t="str">
        <f>IF(M25="","",IF(AND(M25&lt;&gt;'Tabelas auxiliares'!$B$241,M25&lt;&gt;'Tabelas auxiliares'!$B$242,M25&lt;&gt;'Tabelas auxiliares'!$C$241,M25&lt;&gt;'Tabelas auxiliares'!$C$242),"FOLHA DE PESSOAL",IF(R25='Tabelas auxiliares'!$A$242,"CUSTEIO",IF(R25='Tabelas auxiliares'!$A$241,"INVESTIMENTO","ERRO - VERIFICAR"))))</f>
        <v>CUSTEIO</v>
      </c>
      <c r="T25" s="37">
        <v>44.2</v>
      </c>
      <c r="V25" s="37"/>
      <c r="W25" s="37"/>
      <c r="X25" s="37"/>
      <c r="Y25" s="37"/>
      <c r="Z25" s="37"/>
    </row>
    <row r="26" spans="1:26" ht="14.5" customHeight="1" x14ac:dyDescent="0.35">
      <c r="A26" t="s">
        <v>5401</v>
      </c>
      <c r="B26" t="s">
        <v>5402</v>
      </c>
      <c r="C26" t="s">
        <v>7137</v>
      </c>
      <c r="D26" t="s">
        <v>8355</v>
      </c>
      <c r="E26" t="s">
        <v>8356</v>
      </c>
      <c r="F26" t="s">
        <v>8357</v>
      </c>
      <c r="G26" t="s">
        <v>8358</v>
      </c>
      <c r="H26" t="s">
        <v>5414</v>
      </c>
      <c r="I26" t="s">
        <v>639</v>
      </c>
      <c r="J26" t="s">
        <v>5415</v>
      </c>
      <c r="K26" t="s">
        <v>5416</v>
      </c>
      <c r="L26" t="s">
        <v>5417</v>
      </c>
      <c r="M26" t="s">
        <v>145</v>
      </c>
      <c r="N26" t="s">
        <v>5418</v>
      </c>
      <c r="O26" t="s">
        <v>2507</v>
      </c>
      <c r="P26" t="s">
        <v>2508</v>
      </c>
      <c r="Q26" t="s">
        <v>8359</v>
      </c>
      <c r="R26" s="19" t="str">
        <f t="shared" si="0"/>
        <v>3</v>
      </c>
      <c r="S26" s="19" t="str">
        <f>IF(M26="","",IF(AND(M26&lt;&gt;'Tabelas auxiliares'!$B$241,M26&lt;&gt;'Tabelas auxiliares'!$B$242,M26&lt;&gt;'Tabelas auxiliares'!$C$241,M26&lt;&gt;'Tabelas auxiliares'!$C$242),"FOLHA DE PESSOAL",IF(R26='Tabelas auxiliares'!$A$242,"CUSTEIO",IF(R26='Tabelas auxiliares'!$A$241,"INVESTIMENTO","ERRO - VERIFICAR"))))</f>
        <v>CUSTEIO</v>
      </c>
      <c r="T26" s="37">
        <v>1200</v>
      </c>
      <c r="V26" s="37">
        <v>1200</v>
      </c>
      <c r="W26" s="37"/>
      <c r="X26" s="37"/>
      <c r="Y26" s="37"/>
      <c r="Z26" s="37"/>
    </row>
    <row r="27" spans="1:26" ht="14.5" customHeight="1" x14ac:dyDescent="0.35">
      <c r="A27" t="s">
        <v>5401</v>
      </c>
      <c r="B27" t="s">
        <v>5402</v>
      </c>
      <c r="C27" t="s">
        <v>7137</v>
      </c>
      <c r="D27" t="s">
        <v>8360</v>
      </c>
      <c r="E27" t="s">
        <v>8361</v>
      </c>
      <c r="F27" t="s">
        <v>8362</v>
      </c>
      <c r="G27" t="s">
        <v>8363</v>
      </c>
      <c r="H27" t="s">
        <v>5414</v>
      </c>
      <c r="I27" t="s">
        <v>639</v>
      </c>
      <c r="J27" t="s">
        <v>5415</v>
      </c>
      <c r="K27" t="s">
        <v>5416</v>
      </c>
      <c r="L27" t="s">
        <v>5417</v>
      </c>
      <c r="M27" t="s">
        <v>145</v>
      </c>
      <c r="N27" t="s">
        <v>5418</v>
      </c>
      <c r="O27" t="s">
        <v>765</v>
      </c>
      <c r="P27" t="s">
        <v>766</v>
      </c>
      <c r="Q27" t="s">
        <v>8364</v>
      </c>
      <c r="R27" s="19" t="str">
        <f t="shared" si="0"/>
        <v>3</v>
      </c>
      <c r="S27" s="19" t="str">
        <f>IF(M27="","",IF(AND(M27&lt;&gt;'Tabelas auxiliares'!$B$241,M27&lt;&gt;'Tabelas auxiliares'!$B$242,M27&lt;&gt;'Tabelas auxiliares'!$C$241,M27&lt;&gt;'Tabelas auxiliares'!$C$242),"FOLHA DE PESSOAL",IF(R27='Tabelas auxiliares'!$A$242,"CUSTEIO",IF(R27='Tabelas auxiliares'!$A$241,"INVESTIMENTO","ERRO - VERIFICAR"))))</f>
        <v>CUSTEIO</v>
      </c>
      <c r="T27" s="37">
        <v>223.2</v>
      </c>
      <c r="V27" s="37"/>
      <c r="W27" s="37"/>
      <c r="X27" s="37"/>
      <c r="Y27" s="37"/>
      <c r="Z27" s="37"/>
    </row>
    <row r="28" spans="1:26" ht="14.5" customHeight="1" x14ac:dyDescent="0.35">
      <c r="A28" t="s">
        <v>5401</v>
      </c>
      <c r="B28" t="s">
        <v>5402</v>
      </c>
      <c r="C28" t="s">
        <v>7661</v>
      </c>
      <c r="D28" t="s">
        <v>8365</v>
      </c>
      <c r="E28" t="s">
        <v>8366</v>
      </c>
      <c r="F28" t="s">
        <v>8367</v>
      </c>
      <c r="G28" t="s">
        <v>8368</v>
      </c>
      <c r="H28" t="s">
        <v>5414</v>
      </c>
      <c r="I28" t="s">
        <v>639</v>
      </c>
      <c r="J28" t="s">
        <v>5415</v>
      </c>
      <c r="K28" t="s">
        <v>5416</v>
      </c>
      <c r="L28" t="s">
        <v>5417</v>
      </c>
      <c r="M28" t="s">
        <v>145</v>
      </c>
      <c r="N28" t="s">
        <v>5418</v>
      </c>
      <c r="O28" t="s">
        <v>765</v>
      </c>
      <c r="P28" t="s">
        <v>766</v>
      </c>
      <c r="Q28" t="s">
        <v>8369</v>
      </c>
      <c r="R28" s="19" t="str">
        <f t="shared" si="0"/>
        <v>3</v>
      </c>
      <c r="S28" s="19" t="str">
        <f>IF(M28="","",IF(AND(M28&lt;&gt;'Tabelas auxiliares'!$B$241,M28&lt;&gt;'Tabelas auxiliares'!$B$242,M28&lt;&gt;'Tabelas auxiliares'!$C$241,M28&lt;&gt;'Tabelas auxiliares'!$C$242),"FOLHA DE PESSOAL",IF(R28='Tabelas auxiliares'!$A$242,"CUSTEIO",IF(R28='Tabelas auxiliares'!$A$241,"INVESTIMENTO","ERRO - VERIFICAR"))))</f>
        <v>CUSTEIO</v>
      </c>
      <c r="T28" s="37">
        <v>1960</v>
      </c>
      <c r="V28" s="37"/>
      <c r="W28" s="37"/>
      <c r="X28" s="37"/>
      <c r="Y28" s="37"/>
      <c r="Z28" s="37"/>
    </row>
    <row r="29" spans="1:26" ht="14.5" customHeight="1" x14ac:dyDescent="0.35">
      <c r="A29" t="s">
        <v>5401</v>
      </c>
      <c r="B29" t="s">
        <v>5402</v>
      </c>
      <c r="C29" t="s">
        <v>7335</v>
      </c>
      <c r="D29" t="s">
        <v>8370</v>
      </c>
      <c r="E29" t="s">
        <v>8371</v>
      </c>
      <c r="F29" t="s">
        <v>8372</v>
      </c>
      <c r="G29" t="s">
        <v>8373</v>
      </c>
      <c r="H29" t="s">
        <v>5414</v>
      </c>
      <c r="I29" t="s">
        <v>639</v>
      </c>
      <c r="J29" t="s">
        <v>5415</v>
      </c>
      <c r="K29" t="s">
        <v>5416</v>
      </c>
      <c r="L29" t="s">
        <v>5417</v>
      </c>
      <c r="M29" t="s">
        <v>145</v>
      </c>
      <c r="N29" t="s">
        <v>5418</v>
      </c>
      <c r="O29" t="s">
        <v>765</v>
      </c>
      <c r="P29" t="s">
        <v>766</v>
      </c>
      <c r="Q29" t="s">
        <v>8374</v>
      </c>
      <c r="R29" s="19" t="str">
        <f t="shared" si="0"/>
        <v>3</v>
      </c>
      <c r="S29" s="19" t="str">
        <f>IF(M29="","",IF(AND(M29&lt;&gt;'Tabelas auxiliares'!$B$241,M29&lt;&gt;'Tabelas auxiliares'!$B$242,M29&lt;&gt;'Tabelas auxiliares'!$C$241,M29&lt;&gt;'Tabelas auxiliares'!$C$242),"FOLHA DE PESSOAL",IF(R29='Tabelas auxiliares'!$A$242,"CUSTEIO",IF(R29='Tabelas auxiliares'!$A$241,"INVESTIMENTO","ERRO - VERIFICAR"))))</f>
        <v>CUSTEIO</v>
      </c>
      <c r="T29" s="37">
        <v>250</v>
      </c>
      <c r="V29" s="37"/>
      <c r="W29" s="37"/>
      <c r="X29" s="37"/>
      <c r="Y29" s="37"/>
      <c r="Z29" s="37"/>
    </row>
    <row r="30" spans="1:26" ht="14.5" customHeight="1" x14ac:dyDescent="0.35">
      <c r="A30" t="s">
        <v>5401</v>
      </c>
      <c r="B30" t="s">
        <v>5402</v>
      </c>
      <c r="C30" t="s">
        <v>8375</v>
      </c>
      <c r="D30" t="s">
        <v>8376</v>
      </c>
      <c r="E30" t="s">
        <v>8377</v>
      </c>
      <c r="F30" t="s">
        <v>8378</v>
      </c>
      <c r="G30" t="s">
        <v>622</v>
      </c>
      <c r="H30" t="s">
        <v>5414</v>
      </c>
      <c r="I30" t="s">
        <v>639</v>
      </c>
      <c r="J30" t="s">
        <v>5415</v>
      </c>
      <c r="K30" t="s">
        <v>5416</v>
      </c>
      <c r="L30" t="s">
        <v>5417</v>
      </c>
      <c r="M30" t="s">
        <v>145</v>
      </c>
      <c r="N30" t="s">
        <v>5418</v>
      </c>
      <c r="O30" t="s">
        <v>765</v>
      </c>
      <c r="P30" t="s">
        <v>766</v>
      </c>
      <c r="Q30" t="s">
        <v>8379</v>
      </c>
      <c r="R30" s="19" t="str">
        <f t="shared" si="0"/>
        <v>3</v>
      </c>
      <c r="S30" s="19" t="str">
        <f>IF(M30="","",IF(AND(M30&lt;&gt;'Tabelas auxiliares'!$B$241,M30&lt;&gt;'Tabelas auxiliares'!$B$242,M30&lt;&gt;'Tabelas auxiliares'!$C$241,M30&lt;&gt;'Tabelas auxiliares'!$C$242),"FOLHA DE PESSOAL",IF(R30='Tabelas auxiliares'!$A$242,"CUSTEIO",IF(R30='Tabelas auxiliares'!$A$241,"INVESTIMENTO","ERRO - VERIFICAR"))))</f>
        <v>CUSTEIO</v>
      </c>
      <c r="T30" s="37">
        <v>2160</v>
      </c>
      <c r="V30" s="37"/>
      <c r="W30" s="37"/>
      <c r="X30" s="37"/>
      <c r="Y30" s="37"/>
      <c r="Z30" s="37"/>
    </row>
    <row r="31" spans="1:26" ht="14.5" customHeight="1" x14ac:dyDescent="0.35">
      <c r="A31" t="s">
        <v>5401</v>
      </c>
      <c r="B31" t="s">
        <v>5402</v>
      </c>
      <c r="C31" t="s">
        <v>8380</v>
      </c>
      <c r="D31" t="s">
        <v>8381</v>
      </c>
      <c r="E31" t="s">
        <v>8382</v>
      </c>
      <c r="F31" t="s">
        <v>8383</v>
      </c>
      <c r="G31" t="s">
        <v>622</v>
      </c>
      <c r="H31" t="s">
        <v>5337</v>
      </c>
      <c r="I31" t="s">
        <v>642</v>
      </c>
      <c r="J31" t="s">
        <v>5404</v>
      </c>
      <c r="K31" t="s">
        <v>5405</v>
      </c>
      <c r="L31" t="s">
        <v>8384</v>
      </c>
      <c r="M31" t="s">
        <v>145</v>
      </c>
      <c r="N31" t="s">
        <v>5407</v>
      </c>
      <c r="O31" t="s">
        <v>5164</v>
      </c>
      <c r="P31" t="s">
        <v>5165</v>
      </c>
      <c r="Q31" t="s">
        <v>8385</v>
      </c>
      <c r="R31" s="19" t="str">
        <f t="shared" si="0"/>
        <v>3</v>
      </c>
      <c r="S31" s="19" t="str">
        <f>IF(M31="","",IF(AND(M31&lt;&gt;'Tabelas auxiliares'!$B$241,M31&lt;&gt;'Tabelas auxiliares'!$B$242,M31&lt;&gt;'Tabelas auxiliares'!$C$241,M31&lt;&gt;'Tabelas auxiliares'!$C$242),"FOLHA DE PESSOAL",IF(R31='Tabelas auxiliares'!$A$242,"CUSTEIO",IF(R31='Tabelas auxiliares'!$A$241,"INVESTIMENTO","ERRO - VERIFICAR"))))</f>
        <v>CUSTEIO</v>
      </c>
      <c r="T31" s="37">
        <v>6595.28</v>
      </c>
      <c r="V31" s="37">
        <v>6595.28</v>
      </c>
      <c r="W31" s="37"/>
      <c r="X31" s="37"/>
      <c r="Y31" s="37"/>
      <c r="Z31" s="37"/>
    </row>
    <row r="32" spans="1:26" ht="14.5" customHeight="1" x14ac:dyDescent="0.35">
      <c r="A32" t="s">
        <v>5401</v>
      </c>
      <c r="B32" t="s">
        <v>5402</v>
      </c>
      <c r="C32" t="s">
        <v>8164</v>
      </c>
      <c r="D32" t="s">
        <v>8386</v>
      </c>
      <c r="E32" t="s">
        <v>8387</v>
      </c>
      <c r="F32" t="s">
        <v>8388</v>
      </c>
      <c r="G32" t="s">
        <v>622</v>
      </c>
      <c r="H32" t="s">
        <v>5414</v>
      </c>
      <c r="I32" t="s">
        <v>639</v>
      </c>
      <c r="J32" t="s">
        <v>5415</v>
      </c>
      <c r="K32" t="s">
        <v>5416</v>
      </c>
      <c r="L32" t="s">
        <v>5417</v>
      </c>
      <c r="M32" t="s">
        <v>145</v>
      </c>
      <c r="N32" t="s">
        <v>5418</v>
      </c>
      <c r="O32" t="s">
        <v>765</v>
      </c>
      <c r="P32" t="s">
        <v>766</v>
      </c>
      <c r="Q32" t="s">
        <v>8389</v>
      </c>
      <c r="R32" s="19" t="str">
        <f t="shared" si="0"/>
        <v>3</v>
      </c>
      <c r="S32" s="19" t="str">
        <f>IF(M32="","",IF(AND(M32&lt;&gt;'Tabelas auxiliares'!$B$241,M32&lt;&gt;'Tabelas auxiliares'!$B$242,M32&lt;&gt;'Tabelas auxiliares'!$C$241,M32&lt;&gt;'Tabelas auxiliares'!$C$242),"FOLHA DE PESSOAL",IF(R32='Tabelas auxiliares'!$A$242,"CUSTEIO",IF(R32='Tabelas auxiliares'!$A$241,"INVESTIMENTO","ERRO - VERIFICAR"))))</f>
        <v>CUSTEIO</v>
      </c>
      <c r="T32" s="37">
        <v>92.5</v>
      </c>
      <c r="V32" s="37"/>
      <c r="W32" s="37"/>
      <c r="X32" s="37"/>
      <c r="Y32" s="37"/>
      <c r="Z32" s="37"/>
    </row>
    <row r="33" spans="1:26" ht="14.5" customHeight="1" x14ac:dyDescent="0.35">
      <c r="A33" t="s">
        <v>5401</v>
      </c>
      <c r="B33" t="s">
        <v>5402</v>
      </c>
      <c r="C33" t="s">
        <v>8390</v>
      </c>
      <c r="D33" t="s">
        <v>8391</v>
      </c>
      <c r="E33" t="s">
        <v>8392</v>
      </c>
      <c r="F33" t="s">
        <v>8393</v>
      </c>
      <c r="G33" t="s">
        <v>8394</v>
      </c>
      <c r="H33" t="s">
        <v>5414</v>
      </c>
      <c r="I33" t="s">
        <v>639</v>
      </c>
      <c r="J33" t="s">
        <v>5415</v>
      </c>
      <c r="K33" t="s">
        <v>5416</v>
      </c>
      <c r="L33" t="s">
        <v>5417</v>
      </c>
      <c r="M33" t="s">
        <v>145</v>
      </c>
      <c r="N33" t="s">
        <v>5418</v>
      </c>
      <c r="O33" t="s">
        <v>765</v>
      </c>
      <c r="P33" t="s">
        <v>766</v>
      </c>
      <c r="Q33" t="s">
        <v>8395</v>
      </c>
      <c r="R33" s="19" t="str">
        <f t="shared" si="0"/>
        <v>3</v>
      </c>
      <c r="S33" s="19" t="str">
        <f>IF(M33="","",IF(AND(M33&lt;&gt;'Tabelas auxiliares'!$B$241,M33&lt;&gt;'Tabelas auxiliares'!$B$242,M33&lt;&gt;'Tabelas auxiliares'!$C$241,M33&lt;&gt;'Tabelas auxiliares'!$C$242),"FOLHA DE PESSOAL",IF(R33='Tabelas auxiliares'!$A$242,"CUSTEIO",IF(R33='Tabelas auxiliares'!$A$241,"INVESTIMENTO","ERRO - VERIFICAR"))))</f>
        <v>CUSTEIO</v>
      </c>
      <c r="T33" s="37">
        <v>108.47</v>
      </c>
      <c r="V33" s="37"/>
      <c r="W33" s="37"/>
      <c r="X33" s="37"/>
      <c r="Y33" s="37"/>
      <c r="Z33" s="37"/>
    </row>
    <row r="34" spans="1:26" x14ac:dyDescent="0.35">
      <c r="A34" t="s">
        <v>5401</v>
      </c>
      <c r="B34" t="s">
        <v>5402</v>
      </c>
      <c r="C34" t="s">
        <v>7024</v>
      </c>
      <c r="D34" t="s">
        <v>8396</v>
      </c>
      <c r="E34" t="s">
        <v>8397</v>
      </c>
      <c r="F34" t="s">
        <v>8398</v>
      </c>
      <c r="G34" t="s">
        <v>622</v>
      </c>
      <c r="H34" t="s">
        <v>5414</v>
      </c>
      <c r="I34" t="s">
        <v>639</v>
      </c>
      <c r="J34" t="s">
        <v>5415</v>
      </c>
      <c r="K34" t="s">
        <v>5416</v>
      </c>
      <c r="L34" t="s">
        <v>5417</v>
      </c>
      <c r="M34" t="s">
        <v>145</v>
      </c>
      <c r="N34" t="s">
        <v>5418</v>
      </c>
      <c r="O34" t="s">
        <v>765</v>
      </c>
      <c r="P34" t="s">
        <v>766</v>
      </c>
      <c r="Q34" t="s">
        <v>8399</v>
      </c>
      <c r="R34" s="19" t="str">
        <f t="shared" si="0"/>
        <v>3</v>
      </c>
      <c r="S34" s="19" t="str">
        <f>IF(M34="","",IF(AND(M34&lt;&gt;'Tabelas auxiliares'!$B$241,M34&lt;&gt;'Tabelas auxiliares'!$B$242,M34&lt;&gt;'Tabelas auxiliares'!$C$241,M34&lt;&gt;'Tabelas auxiliares'!$C$242),"FOLHA DE PESSOAL",IF(R34='Tabelas auxiliares'!$A$242,"CUSTEIO",IF(R34='Tabelas auxiliares'!$A$241,"INVESTIMENTO","ERRO - VERIFICAR"))))</f>
        <v>CUSTEIO</v>
      </c>
      <c r="T34" s="37">
        <v>2262.5</v>
      </c>
      <c r="V34" s="37"/>
      <c r="W34" s="37"/>
      <c r="X34" s="37"/>
      <c r="Y34" s="37"/>
      <c r="Z34" s="37"/>
    </row>
    <row r="35" spans="1:26" x14ac:dyDescent="0.35">
      <c r="A35" t="s">
        <v>5401</v>
      </c>
      <c r="B35" t="s">
        <v>5402</v>
      </c>
      <c r="C35" t="s">
        <v>7274</v>
      </c>
      <c r="D35" t="s">
        <v>8381</v>
      </c>
      <c r="E35" t="s">
        <v>8400</v>
      </c>
      <c r="F35" t="s">
        <v>8401</v>
      </c>
      <c r="G35" t="s">
        <v>622</v>
      </c>
      <c r="H35" t="s">
        <v>5337</v>
      </c>
      <c r="I35" t="s">
        <v>642</v>
      </c>
      <c r="J35" t="s">
        <v>5404</v>
      </c>
      <c r="K35" t="s">
        <v>5405</v>
      </c>
      <c r="L35" t="s">
        <v>8384</v>
      </c>
      <c r="M35" t="s">
        <v>145</v>
      </c>
      <c r="N35" t="s">
        <v>5407</v>
      </c>
      <c r="O35" t="s">
        <v>5168</v>
      </c>
      <c r="P35" t="s">
        <v>5169</v>
      </c>
      <c r="Q35" t="s">
        <v>8402</v>
      </c>
      <c r="R35" s="19" t="str">
        <f t="shared" si="0"/>
        <v>3</v>
      </c>
      <c r="S35" s="19" t="str">
        <f>IF(M35="","",IF(AND(M35&lt;&gt;'Tabelas auxiliares'!$B$241,M35&lt;&gt;'Tabelas auxiliares'!$B$242,M35&lt;&gt;'Tabelas auxiliares'!$C$241,M35&lt;&gt;'Tabelas auxiliares'!$C$242),"FOLHA DE PESSOAL",IF(R35='Tabelas auxiliares'!$A$242,"CUSTEIO",IF(R35='Tabelas auxiliares'!$A$241,"INVESTIMENTO","ERRO - VERIFICAR"))))</f>
        <v>CUSTEIO</v>
      </c>
      <c r="T35" s="37">
        <v>247.5</v>
      </c>
      <c r="V35" s="37">
        <v>247.5</v>
      </c>
      <c r="W35" s="37"/>
      <c r="X35" s="37"/>
      <c r="Y35" s="37"/>
      <c r="Z35" s="37"/>
    </row>
    <row r="36" spans="1:26" x14ac:dyDescent="0.35">
      <c r="A36" t="s">
        <v>8403</v>
      </c>
      <c r="B36" t="s">
        <v>8404</v>
      </c>
      <c r="C36" t="s">
        <v>8405</v>
      </c>
      <c r="D36" t="s">
        <v>8406</v>
      </c>
      <c r="E36" t="s">
        <v>8407</v>
      </c>
      <c r="F36" t="s">
        <v>8408</v>
      </c>
      <c r="G36" t="s">
        <v>2751</v>
      </c>
      <c r="H36" t="s">
        <v>8409</v>
      </c>
      <c r="I36" t="s">
        <v>639</v>
      </c>
      <c r="J36" t="s">
        <v>8410</v>
      </c>
      <c r="K36" t="s">
        <v>8411</v>
      </c>
      <c r="L36" t="s">
        <v>8412</v>
      </c>
      <c r="M36" t="s">
        <v>145</v>
      </c>
      <c r="N36" t="s">
        <v>8413</v>
      </c>
      <c r="O36" t="s">
        <v>1984</v>
      </c>
      <c r="P36" t="s">
        <v>1985</v>
      </c>
      <c r="Q36" t="s">
        <v>8414</v>
      </c>
      <c r="R36" s="19" t="str">
        <f t="shared" si="0"/>
        <v>3</v>
      </c>
      <c r="S36" s="19" t="str">
        <f>IF(M36="","",IF(AND(M36&lt;&gt;'Tabelas auxiliares'!$B$241,M36&lt;&gt;'Tabelas auxiliares'!$B$242,M36&lt;&gt;'Tabelas auxiliares'!$C$241,M36&lt;&gt;'Tabelas auxiliares'!$C$242),"FOLHA DE PESSOAL",IF(R36='Tabelas auxiliares'!$A$242,"CUSTEIO",IF(R36='Tabelas auxiliares'!$A$241,"INVESTIMENTO","ERRO - VERIFICAR"))))</f>
        <v>CUSTEIO</v>
      </c>
      <c r="T36" s="37">
        <v>13750</v>
      </c>
      <c r="V36" s="37"/>
      <c r="W36" s="37"/>
      <c r="X36" s="37">
        <v>8950</v>
      </c>
      <c r="Y36" s="37"/>
      <c r="Z36" s="37"/>
    </row>
    <row r="37" spans="1:26" x14ac:dyDescent="0.35">
      <c r="A37" t="s">
        <v>8403</v>
      </c>
      <c r="B37" t="s">
        <v>8404</v>
      </c>
      <c r="C37" t="s">
        <v>8415</v>
      </c>
      <c r="D37" t="s">
        <v>8416</v>
      </c>
      <c r="E37" t="s">
        <v>8417</v>
      </c>
      <c r="F37" t="s">
        <v>8418</v>
      </c>
      <c r="G37" t="s">
        <v>2751</v>
      </c>
      <c r="H37" t="s">
        <v>8409</v>
      </c>
      <c r="I37" t="s">
        <v>639</v>
      </c>
      <c r="J37" t="s">
        <v>8410</v>
      </c>
      <c r="K37" t="s">
        <v>8419</v>
      </c>
      <c r="L37" t="s">
        <v>8412</v>
      </c>
      <c r="M37" t="s">
        <v>145</v>
      </c>
      <c r="N37" t="s">
        <v>8420</v>
      </c>
      <c r="O37" t="s">
        <v>1984</v>
      </c>
      <c r="P37" t="s">
        <v>1985</v>
      </c>
      <c r="Q37" t="s">
        <v>8421</v>
      </c>
      <c r="R37" s="19" t="str">
        <f t="shared" si="0"/>
        <v>3</v>
      </c>
      <c r="S37" s="19" t="str">
        <f>IF(M37="","",IF(AND(M37&lt;&gt;'Tabelas auxiliares'!$B$241,M37&lt;&gt;'Tabelas auxiliares'!$B$242,M37&lt;&gt;'Tabelas auxiliares'!$C$241,M37&lt;&gt;'Tabelas auxiliares'!$C$242),"FOLHA DE PESSOAL",IF(R37='Tabelas auxiliares'!$A$242,"CUSTEIO",IF(R37='Tabelas auxiliares'!$A$241,"INVESTIMENTO","ERRO - VERIFICAR"))))</f>
        <v>CUSTEIO</v>
      </c>
      <c r="T37" s="37">
        <v>12000</v>
      </c>
      <c r="V37" s="37"/>
      <c r="W37" s="37"/>
      <c r="X37" s="37">
        <v>12000</v>
      </c>
      <c r="Y37" s="37"/>
      <c r="Z37" s="37"/>
    </row>
    <row r="38" spans="1:26" x14ac:dyDescent="0.35">
      <c r="A38" t="s">
        <v>8422</v>
      </c>
      <c r="B38" t="s">
        <v>8423</v>
      </c>
      <c r="C38" t="s">
        <v>8424</v>
      </c>
      <c r="D38" t="s">
        <v>8425</v>
      </c>
      <c r="E38" t="s">
        <v>8426</v>
      </c>
      <c r="F38" t="s">
        <v>8427</v>
      </c>
      <c r="G38" t="s">
        <v>2751</v>
      </c>
      <c r="H38" t="s">
        <v>8428</v>
      </c>
      <c r="I38" t="s">
        <v>629</v>
      </c>
      <c r="J38" t="s">
        <v>8429</v>
      </c>
      <c r="K38" t="s">
        <v>8430</v>
      </c>
      <c r="L38" t="s">
        <v>8431</v>
      </c>
      <c r="M38" t="s">
        <v>145</v>
      </c>
      <c r="N38" t="s">
        <v>8432</v>
      </c>
      <c r="O38" t="s">
        <v>2326</v>
      </c>
      <c r="P38" t="s">
        <v>2327</v>
      </c>
      <c r="Q38" t="s">
        <v>8433</v>
      </c>
      <c r="R38" s="19" t="str">
        <f t="shared" si="0"/>
        <v>3</v>
      </c>
      <c r="S38" s="19" t="str">
        <f>IF(M38="","",IF(AND(M38&lt;&gt;'Tabelas auxiliares'!$B$241,M38&lt;&gt;'Tabelas auxiliares'!$B$242,M38&lt;&gt;'Tabelas auxiliares'!$C$241,M38&lt;&gt;'Tabelas auxiliares'!$C$242),"FOLHA DE PESSOAL",IF(R38='Tabelas auxiliares'!$A$242,"CUSTEIO",IF(R38='Tabelas auxiliares'!$A$241,"INVESTIMENTO","ERRO - VERIFICAR"))))</f>
        <v>CUSTEIO</v>
      </c>
      <c r="T38" s="37">
        <v>6668.1</v>
      </c>
      <c r="V38" s="37"/>
      <c r="W38" s="37"/>
      <c r="X38" s="37">
        <v>6668.1</v>
      </c>
      <c r="Y38" s="37"/>
      <c r="Z38" s="37"/>
    </row>
    <row r="39" spans="1:26" x14ac:dyDescent="0.35">
      <c r="A39" t="s">
        <v>8422</v>
      </c>
      <c r="B39" t="s">
        <v>8423</v>
      </c>
      <c r="C39" t="s">
        <v>8424</v>
      </c>
      <c r="D39" t="s">
        <v>8425</v>
      </c>
      <c r="E39" t="s">
        <v>8434</v>
      </c>
      <c r="F39" t="s">
        <v>8427</v>
      </c>
      <c r="G39" t="s">
        <v>2751</v>
      </c>
      <c r="H39" t="s">
        <v>8428</v>
      </c>
      <c r="I39" t="s">
        <v>629</v>
      </c>
      <c r="J39" t="s">
        <v>8429</v>
      </c>
      <c r="K39" t="s">
        <v>8430</v>
      </c>
      <c r="L39" t="s">
        <v>8431</v>
      </c>
      <c r="M39" t="s">
        <v>145</v>
      </c>
      <c r="N39" t="s">
        <v>8432</v>
      </c>
      <c r="O39" t="s">
        <v>8435</v>
      </c>
      <c r="P39" t="s">
        <v>8436</v>
      </c>
      <c r="Q39" t="s">
        <v>8437</v>
      </c>
      <c r="R39" s="19" t="str">
        <f t="shared" si="0"/>
        <v>3</v>
      </c>
      <c r="S39" s="19" t="str">
        <f>IF(M39="","",IF(AND(M39&lt;&gt;'Tabelas auxiliares'!$B$241,M39&lt;&gt;'Tabelas auxiliares'!$B$242,M39&lt;&gt;'Tabelas auxiliares'!$C$241,M39&lt;&gt;'Tabelas auxiliares'!$C$242),"FOLHA DE PESSOAL",IF(R39='Tabelas auxiliares'!$A$242,"CUSTEIO",IF(R39='Tabelas auxiliares'!$A$241,"INVESTIMENTO","ERRO - VERIFICAR"))))</f>
        <v>CUSTEIO</v>
      </c>
      <c r="T39" s="37">
        <v>25920</v>
      </c>
      <c r="V39" s="37"/>
      <c r="W39" s="37"/>
      <c r="X39" s="37">
        <v>25920</v>
      </c>
      <c r="Y39" s="37"/>
      <c r="Z39" s="37"/>
    </row>
    <row r="40" spans="1:26" ht="14.5" customHeight="1" x14ac:dyDescent="0.35">
      <c r="A40" t="s">
        <v>8422</v>
      </c>
      <c r="B40" t="s">
        <v>8423</v>
      </c>
      <c r="C40" t="s">
        <v>8424</v>
      </c>
      <c r="D40" t="s">
        <v>8425</v>
      </c>
      <c r="E40" t="s">
        <v>8434</v>
      </c>
      <c r="F40" t="s">
        <v>8427</v>
      </c>
      <c r="G40" t="s">
        <v>2751</v>
      </c>
      <c r="H40" t="s">
        <v>8428</v>
      </c>
      <c r="I40" t="s">
        <v>629</v>
      </c>
      <c r="J40" t="s">
        <v>8429</v>
      </c>
      <c r="K40" t="s">
        <v>8430</v>
      </c>
      <c r="L40" t="s">
        <v>8431</v>
      </c>
      <c r="M40" t="s">
        <v>145</v>
      </c>
      <c r="N40" t="s">
        <v>8432</v>
      </c>
      <c r="O40" t="s">
        <v>1925</v>
      </c>
      <c r="P40" t="s">
        <v>1926</v>
      </c>
      <c r="Q40" t="s">
        <v>8438</v>
      </c>
      <c r="R40" s="19" t="str">
        <f t="shared" si="0"/>
        <v>3</v>
      </c>
      <c r="S40" s="19" t="str">
        <f>IF(M40="","",IF(AND(M40&lt;&gt;'Tabelas auxiliares'!$B$241,M40&lt;&gt;'Tabelas auxiliares'!$B$242,M40&lt;&gt;'Tabelas auxiliares'!$C$241,M40&lt;&gt;'Tabelas auxiliares'!$C$242),"FOLHA DE PESSOAL",IF(R40='Tabelas auxiliares'!$A$242,"CUSTEIO",IF(R40='Tabelas auxiliares'!$A$241,"INVESTIMENTO","ERRO - VERIFICAR"))))</f>
        <v>CUSTEIO</v>
      </c>
      <c r="T40" s="37">
        <v>4705.68</v>
      </c>
      <c r="V40" s="37"/>
      <c r="W40" s="37"/>
      <c r="X40" s="37">
        <v>4705.68</v>
      </c>
      <c r="Y40" s="37"/>
      <c r="Z40" s="37"/>
    </row>
    <row r="41" spans="1:26" ht="14.5" customHeight="1" x14ac:dyDescent="0.35">
      <c r="A41" t="s">
        <v>8422</v>
      </c>
      <c r="B41" t="s">
        <v>8423</v>
      </c>
      <c r="C41" t="s">
        <v>8424</v>
      </c>
      <c r="D41" t="s">
        <v>8425</v>
      </c>
      <c r="E41" t="s">
        <v>8439</v>
      </c>
      <c r="F41" t="s">
        <v>8427</v>
      </c>
      <c r="G41" t="s">
        <v>2751</v>
      </c>
      <c r="H41" t="s">
        <v>8428</v>
      </c>
      <c r="I41" t="s">
        <v>629</v>
      </c>
      <c r="J41" t="s">
        <v>8429</v>
      </c>
      <c r="K41" t="s">
        <v>8430</v>
      </c>
      <c r="L41" t="s">
        <v>8431</v>
      </c>
      <c r="M41" t="s">
        <v>145</v>
      </c>
      <c r="N41" t="s">
        <v>8432</v>
      </c>
      <c r="O41" t="s">
        <v>8440</v>
      </c>
      <c r="P41" t="s">
        <v>2327</v>
      </c>
      <c r="Q41" t="s">
        <v>8441</v>
      </c>
      <c r="R41" s="19" t="str">
        <f t="shared" si="0"/>
        <v>3</v>
      </c>
      <c r="S41" s="19" t="str">
        <f>IF(M41="","",IF(AND(M41&lt;&gt;'Tabelas auxiliares'!$B$241,M41&lt;&gt;'Tabelas auxiliares'!$B$242,M41&lt;&gt;'Tabelas auxiliares'!$C$241,M41&lt;&gt;'Tabelas auxiliares'!$C$242),"FOLHA DE PESSOAL",IF(R41='Tabelas auxiliares'!$A$242,"CUSTEIO",IF(R41='Tabelas auxiliares'!$A$241,"INVESTIMENTO","ERRO - VERIFICAR"))))</f>
        <v>CUSTEIO</v>
      </c>
      <c r="T41" s="37">
        <v>4800</v>
      </c>
      <c r="V41" s="37"/>
      <c r="W41" s="37"/>
      <c r="X41" s="37">
        <v>4800</v>
      </c>
      <c r="Y41" s="37"/>
      <c r="Z41" s="37"/>
    </row>
    <row r="42" spans="1:26" x14ac:dyDescent="0.35">
      <c r="A42" t="s">
        <v>8422</v>
      </c>
      <c r="B42" t="s">
        <v>8423</v>
      </c>
      <c r="C42" t="s">
        <v>8424</v>
      </c>
      <c r="D42" t="s">
        <v>8425</v>
      </c>
      <c r="E42" t="s">
        <v>8442</v>
      </c>
      <c r="F42" t="s">
        <v>8443</v>
      </c>
      <c r="G42" t="s">
        <v>2751</v>
      </c>
      <c r="H42" t="s">
        <v>8428</v>
      </c>
      <c r="I42" t="s">
        <v>629</v>
      </c>
      <c r="J42" t="s">
        <v>8429</v>
      </c>
      <c r="K42" t="s">
        <v>8430</v>
      </c>
      <c r="L42" t="s">
        <v>8431</v>
      </c>
      <c r="M42" t="s">
        <v>145</v>
      </c>
      <c r="N42" t="s">
        <v>8432</v>
      </c>
      <c r="O42" t="s">
        <v>2326</v>
      </c>
      <c r="P42" t="s">
        <v>2327</v>
      </c>
      <c r="Q42" t="s">
        <v>8444</v>
      </c>
      <c r="R42" s="19" t="str">
        <f t="shared" si="0"/>
        <v>3</v>
      </c>
      <c r="S42" s="19" t="str">
        <f>IF(M42="","",IF(AND(M42&lt;&gt;'Tabelas auxiliares'!$B$241,M42&lt;&gt;'Tabelas auxiliares'!$B$242,M42&lt;&gt;'Tabelas auxiliares'!$C$241,M42&lt;&gt;'Tabelas auxiliares'!$C$242),"FOLHA DE PESSOAL",IF(R42='Tabelas auxiliares'!$A$242,"CUSTEIO",IF(R42='Tabelas auxiliares'!$A$241,"INVESTIMENTO","ERRO - VERIFICAR"))))</f>
        <v>CUSTEIO</v>
      </c>
      <c r="T42" s="37">
        <v>1846.25</v>
      </c>
      <c r="V42" s="37"/>
      <c r="W42" s="37"/>
      <c r="X42" s="37">
        <v>1846.25</v>
      </c>
      <c r="Y42" s="37"/>
      <c r="Z42" s="37"/>
    </row>
    <row r="43" spans="1:26" x14ac:dyDescent="0.35">
      <c r="A43" t="s">
        <v>8422</v>
      </c>
      <c r="B43" t="s">
        <v>8423</v>
      </c>
      <c r="C43" t="s">
        <v>8424</v>
      </c>
      <c r="D43" t="s">
        <v>8425</v>
      </c>
      <c r="E43" t="s">
        <v>8442</v>
      </c>
      <c r="F43" t="s">
        <v>8443</v>
      </c>
      <c r="G43" t="s">
        <v>2751</v>
      </c>
      <c r="H43" t="s">
        <v>8428</v>
      </c>
      <c r="I43" t="s">
        <v>629</v>
      </c>
      <c r="J43" t="s">
        <v>8429</v>
      </c>
      <c r="K43" t="s">
        <v>8430</v>
      </c>
      <c r="L43" t="s">
        <v>8431</v>
      </c>
      <c r="M43" t="s">
        <v>145</v>
      </c>
      <c r="N43" t="s">
        <v>8432</v>
      </c>
      <c r="O43" t="s">
        <v>5124</v>
      </c>
      <c r="P43" t="s">
        <v>5125</v>
      </c>
      <c r="Q43" t="s">
        <v>8445</v>
      </c>
      <c r="R43" s="19" t="str">
        <f t="shared" si="0"/>
        <v>3</v>
      </c>
      <c r="S43" s="19" t="str">
        <f>IF(M43="","",IF(AND(M43&lt;&gt;'Tabelas auxiliares'!$B$241,M43&lt;&gt;'Tabelas auxiliares'!$B$242,M43&lt;&gt;'Tabelas auxiliares'!$C$241,M43&lt;&gt;'Tabelas auxiliares'!$C$242),"FOLHA DE PESSOAL",IF(R43='Tabelas auxiliares'!$A$242,"CUSTEIO",IF(R43='Tabelas auxiliares'!$A$241,"INVESTIMENTO","ERRO - VERIFICAR"))))</f>
        <v>CUSTEIO</v>
      </c>
      <c r="T43" s="37">
        <v>80114.12</v>
      </c>
      <c r="V43" s="37"/>
      <c r="W43" s="37"/>
      <c r="X43" s="37">
        <v>80114.12</v>
      </c>
      <c r="Y43" s="37"/>
      <c r="Z43" s="37"/>
    </row>
    <row r="44" spans="1:26" x14ac:dyDescent="0.35">
      <c r="A44" t="s">
        <v>8422</v>
      </c>
      <c r="B44" t="s">
        <v>8423</v>
      </c>
      <c r="C44" t="s">
        <v>8424</v>
      </c>
      <c r="D44" t="s">
        <v>8425</v>
      </c>
      <c r="E44" t="s">
        <v>8446</v>
      </c>
      <c r="F44" t="s">
        <v>8443</v>
      </c>
      <c r="G44" t="s">
        <v>2751</v>
      </c>
      <c r="H44" t="s">
        <v>8428</v>
      </c>
      <c r="I44" t="s">
        <v>629</v>
      </c>
      <c r="J44" t="s">
        <v>8429</v>
      </c>
      <c r="K44" t="s">
        <v>8430</v>
      </c>
      <c r="L44" t="s">
        <v>8431</v>
      </c>
      <c r="M44" t="s">
        <v>145</v>
      </c>
      <c r="N44" t="s">
        <v>8432</v>
      </c>
      <c r="O44" t="s">
        <v>1925</v>
      </c>
      <c r="P44" t="s">
        <v>1926</v>
      </c>
      <c r="Q44" t="s">
        <v>8447</v>
      </c>
      <c r="R44" s="19" t="str">
        <f t="shared" si="0"/>
        <v>3</v>
      </c>
      <c r="S44" s="19" t="str">
        <f>IF(M44="","",IF(AND(M44&lt;&gt;'Tabelas auxiliares'!$B$241,M44&lt;&gt;'Tabelas auxiliares'!$B$242,M44&lt;&gt;'Tabelas auxiliares'!$C$241,M44&lt;&gt;'Tabelas auxiliares'!$C$242),"FOLHA DE PESSOAL",IF(R44='Tabelas auxiliares'!$A$242,"CUSTEIO",IF(R44='Tabelas auxiliares'!$A$241,"INVESTIMENTO","ERRO - VERIFICAR"))))</f>
        <v>CUSTEIO</v>
      </c>
      <c r="T44" s="37">
        <v>3461.52</v>
      </c>
      <c r="V44" s="37"/>
      <c r="W44" s="37"/>
      <c r="X44" s="37">
        <v>3461.52</v>
      </c>
      <c r="Y44" s="37"/>
      <c r="Z44" s="37"/>
    </row>
    <row r="45" spans="1:26" x14ac:dyDescent="0.35">
      <c r="A45" t="s">
        <v>8422</v>
      </c>
      <c r="B45" t="s">
        <v>8423</v>
      </c>
      <c r="C45" t="s">
        <v>8424</v>
      </c>
      <c r="D45" t="s">
        <v>8425</v>
      </c>
      <c r="E45" t="s">
        <v>8446</v>
      </c>
      <c r="F45" t="s">
        <v>8443</v>
      </c>
      <c r="G45" t="s">
        <v>2751</v>
      </c>
      <c r="H45" t="s">
        <v>8428</v>
      </c>
      <c r="I45" t="s">
        <v>629</v>
      </c>
      <c r="J45" t="s">
        <v>8429</v>
      </c>
      <c r="K45" t="s">
        <v>8430</v>
      </c>
      <c r="L45" t="s">
        <v>8431</v>
      </c>
      <c r="M45" t="s">
        <v>145</v>
      </c>
      <c r="N45" t="s">
        <v>8432</v>
      </c>
      <c r="O45" t="s">
        <v>1902</v>
      </c>
      <c r="P45" t="s">
        <v>1903</v>
      </c>
      <c r="Q45" t="s">
        <v>8448</v>
      </c>
      <c r="R45" s="19" t="str">
        <f t="shared" si="0"/>
        <v>3</v>
      </c>
      <c r="S45" s="19" t="str">
        <f>IF(M45="","",IF(AND(M45&lt;&gt;'Tabelas auxiliares'!$B$241,M45&lt;&gt;'Tabelas auxiliares'!$B$242,M45&lt;&gt;'Tabelas auxiliares'!$C$241,M45&lt;&gt;'Tabelas auxiliares'!$C$242),"FOLHA DE PESSOAL",IF(R45='Tabelas auxiliares'!$A$242,"CUSTEIO",IF(R45='Tabelas auxiliares'!$A$241,"INVESTIMENTO","ERRO - VERIFICAR"))))</f>
        <v>CUSTEIO</v>
      </c>
      <c r="T45" s="37">
        <v>6477</v>
      </c>
      <c r="V45" s="37"/>
      <c r="W45" s="37"/>
      <c r="X45" s="37">
        <v>6477</v>
      </c>
      <c r="Y45" s="37"/>
      <c r="Z45" s="37"/>
    </row>
    <row r="46" spans="1:26" x14ac:dyDescent="0.35">
      <c r="A46" t="s">
        <v>8422</v>
      </c>
      <c r="B46" t="s">
        <v>8423</v>
      </c>
      <c r="C46" t="s">
        <v>8424</v>
      </c>
      <c r="D46" t="s">
        <v>8425</v>
      </c>
      <c r="E46" t="s">
        <v>8446</v>
      </c>
      <c r="F46" t="s">
        <v>8443</v>
      </c>
      <c r="G46" t="s">
        <v>2751</v>
      </c>
      <c r="H46" t="s">
        <v>8428</v>
      </c>
      <c r="I46" t="s">
        <v>629</v>
      </c>
      <c r="J46" t="s">
        <v>8429</v>
      </c>
      <c r="K46" t="s">
        <v>8430</v>
      </c>
      <c r="L46" t="s">
        <v>8431</v>
      </c>
      <c r="M46" t="s">
        <v>145</v>
      </c>
      <c r="N46" t="s">
        <v>8432</v>
      </c>
      <c r="O46" t="s">
        <v>2139</v>
      </c>
      <c r="P46" t="s">
        <v>2140</v>
      </c>
      <c r="Q46" t="s">
        <v>8449</v>
      </c>
      <c r="R46" s="19" t="str">
        <f t="shared" si="0"/>
        <v>3</v>
      </c>
      <c r="S46" s="19" t="str">
        <f>IF(M46="","",IF(AND(M46&lt;&gt;'Tabelas auxiliares'!$B$241,M46&lt;&gt;'Tabelas auxiliares'!$B$242,M46&lt;&gt;'Tabelas auxiliares'!$C$241,M46&lt;&gt;'Tabelas auxiliares'!$C$242),"FOLHA DE PESSOAL",IF(R46='Tabelas auxiliares'!$A$242,"CUSTEIO",IF(R46='Tabelas auxiliares'!$A$241,"INVESTIMENTO","ERRO - VERIFICAR"))))</f>
        <v>CUSTEIO</v>
      </c>
      <c r="T46" s="37">
        <v>36000</v>
      </c>
      <c r="V46" s="37"/>
      <c r="W46" s="37"/>
      <c r="X46" s="37">
        <v>36000</v>
      </c>
      <c r="Y46" s="37"/>
      <c r="Z46" s="37"/>
    </row>
    <row r="47" spans="1:26" x14ac:dyDescent="0.35">
      <c r="A47" t="s">
        <v>8422</v>
      </c>
      <c r="B47" t="s">
        <v>8423</v>
      </c>
      <c r="C47" t="s">
        <v>8424</v>
      </c>
      <c r="D47" t="s">
        <v>8425</v>
      </c>
      <c r="E47" t="s">
        <v>8450</v>
      </c>
      <c r="F47" t="s">
        <v>8443</v>
      </c>
      <c r="G47" t="s">
        <v>2751</v>
      </c>
      <c r="H47" t="s">
        <v>8428</v>
      </c>
      <c r="I47" t="s">
        <v>629</v>
      </c>
      <c r="J47" t="s">
        <v>8429</v>
      </c>
      <c r="K47" t="s">
        <v>8430</v>
      </c>
      <c r="L47" t="s">
        <v>8431</v>
      </c>
      <c r="M47" t="s">
        <v>145</v>
      </c>
      <c r="N47" t="s">
        <v>8432</v>
      </c>
      <c r="O47" t="s">
        <v>8440</v>
      </c>
      <c r="P47" t="s">
        <v>2327</v>
      </c>
      <c r="Q47" t="s">
        <v>8451</v>
      </c>
      <c r="R47" s="19" t="str">
        <f t="shared" si="0"/>
        <v>3</v>
      </c>
      <c r="S47" s="19" t="str">
        <f>IF(M47="","",IF(AND(M47&lt;&gt;'Tabelas auxiliares'!$B$241,M47&lt;&gt;'Tabelas auxiliares'!$B$242,M47&lt;&gt;'Tabelas auxiliares'!$C$241,M47&lt;&gt;'Tabelas auxiliares'!$C$242),"FOLHA DE PESSOAL",IF(R47='Tabelas auxiliares'!$A$242,"CUSTEIO",IF(R47='Tabelas auxiliares'!$A$241,"INVESTIMENTO","ERRO - VERIFICAR"))))</f>
        <v>CUSTEIO</v>
      </c>
      <c r="T47" s="37">
        <v>7200</v>
      </c>
      <c r="V47" s="37"/>
      <c r="W47" s="37"/>
      <c r="X47" s="37">
        <v>7200</v>
      </c>
      <c r="Y47" s="37"/>
      <c r="Z47" s="37"/>
    </row>
    <row r="48" spans="1:26" x14ac:dyDescent="0.35">
      <c r="A48" t="s">
        <v>8422</v>
      </c>
      <c r="B48" t="s">
        <v>8423</v>
      </c>
      <c r="C48" t="s">
        <v>8424</v>
      </c>
      <c r="D48" t="s">
        <v>8425</v>
      </c>
      <c r="E48" t="s">
        <v>8452</v>
      </c>
      <c r="F48" t="s">
        <v>8427</v>
      </c>
      <c r="G48" t="s">
        <v>2751</v>
      </c>
      <c r="H48" t="s">
        <v>8428</v>
      </c>
      <c r="I48" t="s">
        <v>629</v>
      </c>
      <c r="J48" t="s">
        <v>8429</v>
      </c>
      <c r="K48" t="s">
        <v>8430</v>
      </c>
      <c r="L48" t="s">
        <v>8431</v>
      </c>
      <c r="M48" t="s">
        <v>145</v>
      </c>
      <c r="N48" t="s">
        <v>8432</v>
      </c>
      <c r="O48" t="s">
        <v>2507</v>
      </c>
      <c r="P48" t="s">
        <v>2508</v>
      </c>
      <c r="Q48" t="s">
        <v>8453</v>
      </c>
      <c r="R48" s="19" t="str">
        <f t="shared" si="0"/>
        <v>3</v>
      </c>
      <c r="S48" s="19" t="str">
        <f>IF(M48="","",IF(AND(M48&lt;&gt;'Tabelas auxiliares'!$B$241,M48&lt;&gt;'Tabelas auxiliares'!$B$242,M48&lt;&gt;'Tabelas auxiliares'!$C$241,M48&lt;&gt;'Tabelas auxiliares'!$C$242),"FOLHA DE PESSOAL",IF(R48='Tabelas auxiliares'!$A$242,"CUSTEIO",IF(R48='Tabelas auxiliares'!$A$241,"INVESTIMENTO","ERRO - VERIFICAR"))))</f>
        <v>CUSTEIO</v>
      </c>
      <c r="T48" s="37">
        <v>68400</v>
      </c>
      <c r="V48" s="37"/>
      <c r="W48" s="37"/>
      <c r="X48" s="37">
        <v>68400</v>
      </c>
      <c r="Y48" s="37"/>
      <c r="Z48" s="37"/>
    </row>
    <row r="49" spans="1:26" x14ac:dyDescent="0.35">
      <c r="A49" t="s">
        <v>8422</v>
      </c>
      <c r="B49" t="s">
        <v>8423</v>
      </c>
      <c r="C49" t="s">
        <v>8424</v>
      </c>
      <c r="D49" t="s">
        <v>8425</v>
      </c>
      <c r="E49" t="s">
        <v>8454</v>
      </c>
      <c r="F49" t="s">
        <v>8427</v>
      </c>
      <c r="G49" t="s">
        <v>2751</v>
      </c>
      <c r="H49" t="s">
        <v>8428</v>
      </c>
      <c r="I49" t="s">
        <v>629</v>
      </c>
      <c r="J49" t="s">
        <v>8429</v>
      </c>
      <c r="K49" t="s">
        <v>8430</v>
      </c>
      <c r="L49" t="s">
        <v>8431</v>
      </c>
      <c r="M49" t="s">
        <v>145</v>
      </c>
      <c r="N49" t="s">
        <v>8432</v>
      </c>
      <c r="O49" t="s">
        <v>711</v>
      </c>
      <c r="P49" t="s">
        <v>712</v>
      </c>
      <c r="Q49" t="s">
        <v>8455</v>
      </c>
      <c r="R49" s="19" t="str">
        <f t="shared" si="0"/>
        <v>3</v>
      </c>
      <c r="S49" s="19" t="str">
        <f>IF(M49="","",IF(AND(M49&lt;&gt;'Tabelas auxiliares'!$B$241,M49&lt;&gt;'Tabelas auxiliares'!$B$242,M49&lt;&gt;'Tabelas auxiliares'!$C$241,M49&lt;&gt;'Tabelas auxiliares'!$C$242),"FOLHA DE PESSOAL",IF(R49='Tabelas auxiliares'!$A$242,"CUSTEIO",IF(R49='Tabelas auxiliares'!$A$241,"INVESTIMENTO","ERRO - VERIFICAR"))))</f>
        <v>CUSTEIO</v>
      </c>
      <c r="T49" s="37">
        <v>71712</v>
      </c>
      <c r="V49" s="37"/>
      <c r="W49" s="37"/>
      <c r="X49" s="37">
        <v>71712</v>
      </c>
      <c r="Y49" s="37"/>
      <c r="Z49" s="37"/>
    </row>
    <row r="50" spans="1:26" x14ac:dyDescent="0.35">
      <c r="A50" t="s">
        <v>8422</v>
      </c>
      <c r="B50" t="s">
        <v>8423</v>
      </c>
      <c r="C50" t="s">
        <v>8424</v>
      </c>
      <c r="D50" t="s">
        <v>8425</v>
      </c>
      <c r="E50" t="s">
        <v>8456</v>
      </c>
      <c r="F50" t="s">
        <v>8443</v>
      </c>
      <c r="G50" t="s">
        <v>2751</v>
      </c>
      <c r="H50" t="s">
        <v>8428</v>
      </c>
      <c r="I50" t="s">
        <v>629</v>
      </c>
      <c r="J50" t="s">
        <v>8429</v>
      </c>
      <c r="K50" t="s">
        <v>8430</v>
      </c>
      <c r="L50" t="s">
        <v>8431</v>
      </c>
      <c r="M50" t="s">
        <v>145</v>
      </c>
      <c r="N50" t="s">
        <v>8432</v>
      </c>
      <c r="O50" t="s">
        <v>2507</v>
      </c>
      <c r="P50" t="s">
        <v>2508</v>
      </c>
      <c r="Q50" t="s">
        <v>8457</v>
      </c>
      <c r="R50" s="19" t="str">
        <f t="shared" si="0"/>
        <v>3</v>
      </c>
      <c r="S50" s="19" t="str">
        <f>IF(M50="","",IF(AND(M50&lt;&gt;'Tabelas auxiliares'!$B$241,M50&lt;&gt;'Tabelas auxiliares'!$B$242,M50&lt;&gt;'Tabelas auxiliares'!$C$241,M50&lt;&gt;'Tabelas auxiliares'!$C$242),"FOLHA DE PESSOAL",IF(R50='Tabelas auxiliares'!$A$242,"CUSTEIO",IF(R50='Tabelas auxiliares'!$A$241,"INVESTIMENTO","ERRO - VERIFICAR"))))</f>
        <v>CUSTEIO</v>
      </c>
      <c r="T50" s="37">
        <v>102600</v>
      </c>
      <c r="V50" s="37"/>
      <c r="W50" s="37"/>
      <c r="X50" s="37">
        <v>102600</v>
      </c>
      <c r="Y50" s="37"/>
      <c r="Z50" s="37"/>
    </row>
    <row r="51" spans="1:26" x14ac:dyDescent="0.35">
      <c r="A51" t="s">
        <v>8422</v>
      </c>
      <c r="B51" t="s">
        <v>8423</v>
      </c>
      <c r="C51" t="s">
        <v>8424</v>
      </c>
      <c r="D51" t="s">
        <v>8425</v>
      </c>
      <c r="E51" t="s">
        <v>8458</v>
      </c>
      <c r="F51" t="s">
        <v>8443</v>
      </c>
      <c r="G51" t="s">
        <v>2751</v>
      </c>
      <c r="H51" t="s">
        <v>8428</v>
      </c>
      <c r="I51" t="s">
        <v>629</v>
      </c>
      <c r="J51" t="s">
        <v>8429</v>
      </c>
      <c r="K51" t="s">
        <v>8430</v>
      </c>
      <c r="L51" t="s">
        <v>8431</v>
      </c>
      <c r="M51" t="s">
        <v>145</v>
      </c>
      <c r="N51" t="s">
        <v>8432</v>
      </c>
      <c r="O51" t="s">
        <v>711</v>
      </c>
      <c r="P51" t="s">
        <v>712</v>
      </c>
      <c r="Q51" t="s">
        <v>8459</v>
      </c>
      <c r="R51" s="19" t="str">
        <f t="shared" si="0"/>
        <v>3</v>
      </c>
      <c r="S51" s="19" t="str">
        <f>IF(M51="","",IF(AND(M51&lt;&gt;'Tabelas auxiliares'!$B$241,M51&lt;&gt;'Tabelas auxiliares'!$B$242,M51&lt;&gt;'Tabelas auxiliares'!$C$241,M51&lt;&gt;'Tabelas auxiliares'!$C$242),"FOLHA DE PESSOAL",IF(R51='Tabelas auxiliares'!$A$242,"CUSTEIO",IF(R51='Tabelas auxiliares'!$A$241,"INVESTIMENTO","ERRO - VERIFICAR"))))</f>
        <v>CUSTEIO</v>
      </c>
      <c r="T51" s="37">
        <v>107568</v>
      </c>
      <c r="V51" s="37"/>
      <c r="W51" s="37"/>
      <c r="X51" s="37">
        <v>107568</v>
      </c>
      <c r="Y51" s="37"/>
      <c r="Z51" s="37"/>
    </row>
    <row r="52" spans="1:26" x14ac:dyDescent="0.35">
      <c r="A52" t="s">
        <v>8422</v>
      </c>
      <c r="B52" t="s">
        <v>8423</v>
      </c>
      <c r="C52" t="s">
        <v>8424</v>
      </c>
      <c r="D52" t="s">
        <v>8425</v>
      </c>
      <c r="E52" t="s">
        <v>8460</v>
      </c>
      <c r="F52" t="s">
        <v>8427</v>
      </c>
      <c r="G52" t="s">
        <v>2751</v>
      </c>
      <c r="H52" t="s">
        <v>8428</v>
      </c>
      <c r="I52" t="s">
        <v>629</v>
      </c>
      <c r="J52" t="s">
        <v>8429</v>
      </c>
      <c r="K52" t="s">
        <v>8430</v>
      </c>
      <c r="L52" t="s">
        <v>8431</v>
      </c>
      <c r="M52" t="s">
        <v>145</v>
      </c>
      <c r="N52" t="s">
        <v>8432</v>
      </c>
      <c r="O52" t="s">
        <v>5164</v>
      </c>
      <c r="P52" t="s">
        <v>5165</v>
      </c>
      <c r="Q52" t="s">
        <v>8461</v>
      </c>
      <c r="R52" s="19" t="str">
        <f t="shared" si="0"/>
        <v>3</v>
      </c>
      <c r="S52" s="19" t="str">
        <f>IF(M52="","",IF(AND(M52&lt;&gt;'Tabelas auxiliares'!$B$241,M52&lt;&gt;'Tabelas auxiliares'!$B$242,M52&lt;&gt;'Tabelas auxiliares'!$C$241,M52&lt;&gt;'Tabelas auxiliares'!$C$242),"FOLHA DE PESSOAL",IF(R52='Tabelas auxiliares'!$A$242,"CUSTEIO",IF(R52='Tabelas auxiliares'!$A$241,"INVESTIMENTO","ERRO - VERIFICAR"))))</f>
        <v>CUSTEIO</v>
      </c>
      <c r="T52" s="37">
        <v>9712.7999999999993</v>
      </c>
      <c r="V52" s="37"/>
      <c r="W52" s="37"/>
      <c r="X52" s="37">
        <v>9712.7999999999993</v>
      </c>
      <c r="Y52" s="37"/>
      <c r="Z52" s="37"/>
    </row>
    <row r="53" spans="1:26" x14ac:dyDescent="0.35">
      <c r="A53" t="s">
        <v>8422</v>
      </c>
      <c r="B53" t="s">
        <v>8423</v>
      </c>
      <c r="C53" t="s">
        <v>8424</v>
      </c>
      <c r="D53" t="s">
        <v>8425</v>
      </c>
      <c r="E53" t="s">
        <v>8462</v>
      </c>
      <c r="F53" t="s">
        <v>8443</v>
      </c>
      <c r="G53" t="s">
        <v>2751</v>
      </c>
      <c r="H53" t="s">
        <v>8428</v>
      </c>
      <c r="I53" t="s">
        <v>629</v>
      </c>
      <c r="J53" t="s">
        <v>8429</v>
      </c>
      <c r="K53" t="s">
        <v>8430</v>
      </c>
      <c r="L53" t="s">
        <v>8431</v>
      </c>
      <c r="M53" t="s">
        <v>145</v>
      </c>
      <c r="N53" t="s">
        <v>8432</v>
      </c>
      <c r="O53" t="s">
        <v>5164</v>
      </c>
      <c r="P53" t="s">
        <v>5165</v>
      </c>
      <c r="Q53" t="s">
        <v>8463</v>
      </c>
      <c r="R53" s="19" t="str">
        <f t="shared" si="0"/>
        <v>3</v>
      </c>
      <c r="S53" s="19" t="str">
        <f>IF(M53="","",IF(AND(M53&lt;&gt;'Tabelas auxiliares'!$B$241,M53&lt;&gt;'Tabelas auxiliares'!$B$242,M53&lt;&gt;'Tabelas auxiliares'!$C$241,M53&lt;&gt;'Tabelas auxiliares'!$C$242),"FOLHA DE PESSOAL",IF(R53='Tabelas auxiliares'!$A$242,"CUSTEIO",IF(R53='Tabelas auxiliares'!$A$241,"INVESTIMENTO","ERRO - VERIFICAR"))))</f>
        <v>CUSTEIO</v>
      </c>
      <c r="T53" s="37">
        <v>14569.2</v>
      </c>
      <c r="V53" s="37"/>
      <c r="W53" s="37"/>
      <c r="X53" s="37">
        <v>14569.2</v>
      </c>
      <c r="Y53" s="37"/>
      <c r="Z53" s="37"/>
    </row>
    <row r="54" spans="1:26" x14ac:dyDescent="0.35">
      <c r="A54" t="s">
        <v>8422</v>
      </c>
      <c r="B54" t="s">
        <v>8423</v>
      </c>
      <c r="C54" t="s">
        <v>8424</v>
      </c>
      <c r="D54" t="s">
        <v>8464</v>
      </c>
      <c r="E54" t="s">
        <v>8465</v>
      </c>
      <c r="F54" t="s">
        <v>8466</v>
      </c>
      <c r="G54" t="s">
        <v>2751</v>
      </c>
      <c r="H54" t="s">
        <v>8428</v>
      </c>
      <c r="I54" t="s">
        <v>629</v>
      </c>
      <c r="J54" t="s">
        <v>8429</v>
      </c>
      <c r="K54" t="s">
        <v>8430</v>
      </c>
      <c r="L54" t="s">
        <v>8431</v>
      </c>
      <c r="M54" t="s">
        <v>145</v>
      </c>
      <c r="N54" t="s">
        <v>8432</v>
      </c>
      <c r="O54" t="s">
        <v>1984</v>
      </c>
      <c r="P54" t="s">
        <v>1985</v>
      </c>
      <c r="Q54" t="s">
        <v>8467</v>
      </c>
      <c r="R54" s="19" t="str">
        <f t="shared" si="0"/>
        <v>3</v>
      </c>
      <c r="S54" s="19" t="str">
        <f>IF(M54="","",IF(AND(M54&lt;&gt;'Tabelas auxiliares'!$B$241,M54&lt;&gt;'Tabelas auxiliares'!$B$242,M54&lt;&gt;'Tabelas auxiliares'!$C$241,M54&lt;&gt;'Tabelas auxiliares'!$C$242),"FOLHA DE PESSOAL",IF(R54='Tabelas auxiliares'!$A$242,"CUSTEIO",IF(R54='Tabelas auxiliares'!$A$241,"INVESTIMENTO","ERRO - VERIFICAR"))))</f>
        <v>CUSTEIO</v>
      </c>
      <c r="T54" s="37">
        <v>49383.040000000001</v>
      </c>
      <c r="V54" s="37">
        <v>23515.66</v>
      </c>
      <c r="W54" s="37"/>
      <c r="X54" s="37">
        <v>25867.38</v>
      </c>
      <c r="Y54" s="37"/>
      <c r="Z54" s="37"/>
    </row>
    <row r="55" spans="1:26" x14ac:dyDescent="0.35">
      <c r="A55" t="s">
        <v>8468</v>
      </c>
      <c r="B55" t="s">
        <v>8469</v>
      </c>
      <c r="C55" t="s">
        <v>7249</v>
      </c>
      <c r="D55" t="s">
        <v>8470</v>
      </c>
      <c r="E55" t="s">
        <v>8471</v>
      </c>
      <c r="F55" t="s">
        <v>8472</v>
      </c>
      <c r="G55" t="s">
        <v>2751</v>
      </c>
      <c r="H55" t="s">
        <v>8473</v>
      </c>
      <c r="I55" t="s">
        <v>629</v>
      </c>
      <c r="J55" t="s">
        <v>8474</v>
      </c>
      <c r="K55" t="s">
        <v>6701</v>
      </c>
      <c r="L55" t="s">
        <v>8475</v>
      </c>
      <c r="M55" t="s">
        <v>145</v>
      </c>
      <c r="N55" t="s">
        <v>8476</v>
      </c>
      <c r="O55" t="s">
        <v>1984</v>
      </c>
      <c r="P55" t="s">
        <v>1985</v>
      </c>
      <c r="Q55" t="s">
        <v>8477</v>
      </c>
      <c r="R55" s="19" t="str">
        <f t="shared" si="0"/>
        <v>3</v>
      </c>
      <c r="S55" s="19" t="str">
        <f>IF(M55="","",IF(AND(M55&lt;&gt;'Tabelas auxiliares'!$B$241,M55&lt;&gt;'Tabelas auxiliares'!$B$242,M55&lt;&gt;'Tabelas auxiliares'!$C$241,M55&lt;&gt;'Tabelas auxiliares'!$C$242),"FOLHA DE PESSOAL",IF(R55='Tabelas auxiliares'!$A$242,"CUSTEIO",IF(R55='Tabelas auxiliares'!$A$241,"INVESTIMENTO","ERRO - VERIFICAR"))))</f>
        <v>CUSTEIO</v>
      </c>
      <c r="T55" s="37">
        <v>818181.81</v>
      </c>
      <c r="V55" s="37"/>
      <c r="W55" s="37">
        <v>818181.81</v>
      </c>
      <c r="X55" s="37"/>
      <c r="Y55" s="37"/>
      <c r="Z55" s="37"/>
    </row>
    <row r="56" spans="1:26" x14ac:dyDescent="0.35">
      <c r="A56" t="s">
        <v>8468</v>
      </c>
      <c r="B56" t="s">
        <v>8469</v>
      </c>
      <c r="C56" t="s">
        <v>8248</v>
      </c>
      <c r="D56" t="s">
        <v>8478</v>
      </c>
      <c r="E56" t="s">
        <v>8479</v>
      </c>
      <c r="F56" t="s">
        <v>8480</v>
      </c>
      <c r="G56" t="s">
        <v>2751</v>
      </c>
      <c r="H56" t="s">
        <v>8473</v>
      </c>
      <c r="I56" t="s">
        <v>636</v>
      </c>
      <c r="J56" t="s">
        <v>8481</v>
      </c>
      <c r="K56" t="s">
        <v>8482</v>
      </c>
      <c r="L56" t="s">
        <v>8475</v>
      </c>
      <c r="M56" t="s">
        <v>145</v>
      </c>
      <c r="N56" t="s">
        <v>8483</v>
      </c>
      <c r="O56" t="s">
        <v>1984</v>
      </c>
      <c r="P56" t="s">
        <v>1985</v>
      </c>
      <c r="Q56" t="s">
        <v>8484</v>
      </c>
      <c r="R56" s="19" t="str">
        <f t="shared" si="0"/>
        <v>3</v>
      </c>
      <c r="S56" s="19" t="str">
        <f>IF(M56="","",IF(AND(M56&lt;&gt;'Tabelas auxiliares'!$B$241,M56&lt;&gt;'Tabelas auxiliares'!$B$242,M56&lt;&gt;'Tabelas auxiliares'!$C$241,M56&lt;&gt;'Tabelas auxiliares'!$C$242),"FOLHA DE PESSOAL",IF(R56='Tabelas auxiliares'!$A$242,"CUSTEIO",IF(R56='Tabelas auxiliares'!$A$241,"INVESTIMENTO","ERRO - VERIFICAR"))))</f>
        <v>CUSTEIO</v>
      </c>
      <c r="T56" s="37">
        <v>266666.62</v>
      </c>
      <c r="V56" s="37"/>
      <c r="W56" s="37">
        <v>96969.68</v>
      </c>
      <c r="X56" s="37">
        <v>169696.94</v>
      </c>
      <c r="Y56" s="37"/>
      <c r="Z56" s="37"/>
    </row>
    <row r="57" spans="1:26" x14ac:dyDescent="0.35">
      <c r="A57" t="s">
        <v>6562</v>
      </c>
      <c r="B57" t="s">
        <v>6563</v>
      </c>
      <c r="C57" t="s">
        <v>8485</v>
      </c>
      <c r="D57" t="s">
        <v>8486</v>
      </c>
      <c r="E57" t="s">
        <v>8487</v>
      </c>
      <c r="F57" t="s">
        <v>8488</v>
      </c>
      <c r="G57" t="s">
        <v>2751</v>
      </c>
      <c r="H57" t="s">
        <v>8489</v>
      </c>
      <c r="I57" t="s">
        <v>639</v>
      </c>
      <c r="J57" t="s">
        <v>8490</v>
      </c>
      <c r="K57" t="s">
        <v>623</v>
      </c>
      <c r="L57" t="s">
        <v>8491</v>
      </c>
      <c r="M57" t="s">
        <v>145</v>
      </c>
      <c r="N57" t="s">
        <v>8492</v>
      </c>
      <c r="O57" t="s">
        <v>1984</v>
      </c>
      <c r="P57" t="s">
        <v>1985</v>
      </c>
      <c r="Q57" t="s">
        <v>8493</v>
      </c>
      <c r="R57" s="19" t="str">
        <f t="shared" si="0"/>
        <v>3</v>
      </c>
      <c r="S57" s="19" t="str">
        <f>IF(M57="","",IF(AND(M57&lt;&gt;'Tabelas auxiliares'!$B$241,M57&lt;&gt;'Tabelas auxiliares'!$B$242,M57&lt;&gt;'Tabelas auxiliares'!$C$241,M57&lt;&gt;'Tabelas auxiliares'!$C$242),"FOLHA DE PESSOAL",IF(R57='Tabelas auxiliares'!$A$242,"CUSTEIO",IF(R57='Tabelas auxiliares'!$A$241,"INVESTIMENTO","ERRO - VERIFICAR"))))</f>
        <v>CUSTEIO</v>
      </c>
      <c r="T57" s="37">
        <v>1560.81</v>
      </c>
      <c r="V57" s="37"/>
      <c r="W57" s="37"/>
      <c r="X57" s="37">
        <v>1560.81</v>
      </c>
      <c r="Y57" s="37"/>
      <c r="Z57" s="37"/>
    </row>
    <row r="58" spans="1:26" x14ac:dyDescent="0.35">
      <c r="A58" t="s">
        <v>8494</v>
      </c>
      <c r="B58" t="s">
        <v>8495</v>
      </c>
      <c r="C58" t="s">
        <v>6738</v>
      </c>
      <c r="D58" t="s">
        <v>8496</v>
      </c>
      <c r="E58" t="s">
        <v>8497</v>
      </c>
      <c r="F58" t="s">
        <v>8498</v>
      </c>
      <c r="G58" t="s">
        <v>2751</v>
      </c>
      <c r="H58" t="s">
        <v>8499</v>
      </c>
      <c r="I58" t="s">
        <v>639</v>
      </c>
      <c r="J58" t="s">
        <v>8500</v>
      </c>
      <c r="K58" t="s">
        <v>8501</v>
      </c>
      <c r="L58" t="s">
        <v>8502</v>
      </c>
      <c r="M58" t="s">
        <v>127</v>
      </c>
      <c r="N58" t="s">
        <v>8503</v>
      </c>
      <c r="O58" t="s">
        <v>1984</v>
      </c>
      <c r="P58" t="s">
        <v>1985</v>
      </c>
      <c r="Q58" t="s">
        <v>8504</v>
      </c>
      <c r="R58" s="19" t="str">
        <f t="shared" si="0"/>
        <v>3</v>
      </c>
      <c r="S58" s="19" t="str">
        <f>IF(M58="","",IF(AND(M58&lt;&gt;'Tabelas auxiliares'!$B$241,M58&lt;&gt;'Tabelas auxiliares'!$B$242,M58&lt;&gt;'Tabelas auxiliares'!$C$241,M58&lt;&gt;'Tabelas auxiliares'!$C$242),"FOLHA DE PESSOAL",IF(R58='Tabelas auxiliares'!$A$242,"CUSTEIO",IF(R58='Tabelas auxiliares'!$A$241,"INVESTIMENTO","ERRO - VERIFICAR"))))</f>
        <v>FOLHA DE PESSOAL</v>
      </c>
      <c r="T58" s="37">
        <v>1620000</v>
      </c>
      <c r="V58" s="37"/>
      <c r="W58" s="37"/>
      <c r="X58" s="37">
        <v>1620000</v>
      </c>
      <c r="Y58" s="37"/>
      <c r="Z58" s="37"/>
    </row>
    <row r="59" spans="1:26" x14ac:dyDescent="0.35">
      <c r="A59" t="s">
        <v>8494</v>
      </c>
      <c r="B59" t="s">
        <v>8495</v>
      </c>
      <c r="C59" t="s">
        <v>6738</v>
      </c>
      <c r="D59" t="s">
        <v>8496</v>
      </c>
      <c r="E59" t="s">
        <v>8505</v>
      </c>
      <c r="F59" t="s">
        <v>8506</v>
      </c>
      <c r="G59" t="s">
        <v>2751</v>
      </c>
      <c r="H59" t="s">
        <v>8499</v>
      </c>
      <c r="I59" t="s">
        <v>639</v>
      </c>
      <c r="J59" t="s">
        <v>8500</v>
      </c>
      <c r="K59" t="s">
        <v>8501</v>
      </c>
      <c r="L59" t="s">
        <v>8502</v>
      </c>
      <c r="M59" t="s">
        <v>127</v>
      </c>
      <c r="N59" t="s">
        <v>8503</v>
      </c>
      <c r="O59" t="s">
        <v>1984</v>
      </c>
      <c r="P59" t="s">
        <v>1985</v>
      </c>
      <c r="Q59" t="s">
        <v>8507</v>
      </c>
      <c r="R59" s="19" t="str">
        <f t="shared" si="0"/>
        <v>3</v>
      </c>
      <c r="S59" s="19" t="str">
        <f>IF(M59="","",IF(AND(M59&lt;&gt;'Tabelas auxiliares'!$B$241,M59&lt;&gt;'Tabelas auxiliares'!$B$242,M59&lt;&gt;'Tabelas auxiliares'!$C$241,M59&lt;&gt;'Tabelas auxiliares'!$C$242),"FOLHA DE PESSOAL",IF(R59='Tabelas auxiliares'!$A$242,"CUSTEIO",IF(R59='Tabelas auxiliares'!$A$241,"INVESTIMENTO","ERRO - VERIFICAR"))))</f>
        <v>FOLHA DE PESSOAL</v>
      </c>
      <c r="T59" s="37">
        <v>180000</v>
      </c>
      <c r="V59" s="37">
        <v>88317</v>
      </c>
      <c r="W59" s="37"/>
      <c r="X59" s="37">
        <v>91683</v>
      </c>
      <c r="Y59" s="37"/>
      <c r="Z59" s="37"/>
    </row>
    <row r="60" spans="1:26" x14ac:dyDescent="0.35">
      <c r="R60" s="19" t="str">
        <f t="shared" si="0"/>
        <v/>
      </c>
      <c r="S60" s="19" t="str">
        <f>IF(M60="","",IF(AND(M60&lt;&gt;'Tabelas auxiliares'!$B$241,M60&lt;&gt;'Tabelas auxiliares'!$B$242,M60&lt;&gt;'Tabelas auxiliares'!$C$241,M60&lt;&gt;'Tabelas auxiliares'!$C$242),"FOLHA DE PESSOAL",IF(R60='Tabelas auxiliares'!$A$242,"CUSTEIO",IF(R60='Tabelas auxiliares'!$A$241,"INVESTIMENTO","ERRO - VERIFICAR"))))</f>
        <v/>
      </c>
      <c r="T60" s="37"/>
      <c r="V60" s="37"/>
      <c r="W60" s="37"/>
      <c r="X60" s="37"/>
      <c r="Y60" s="37"/>
      <c r="Z60" s="37"/>
    </row>
    <row r="61" spans="1:26" x14ac:dyDescent="0.35">
      <c r="R61" s="19" t="str">
        <f t="shared" si="0"/>
        <v/>
      </c>
      <c r="S61" s="19" t="str">
        <f>IF(M61="","",IF(AND(M61&lt;&gt;'Tabelas auxiliares'!$B$241,M61&lt;&gt;'Tabelas auxiliares'!$B$242,M61&lt;&gt;'Tabelas auxiliares'!$C$241,M61&lt;&gt;'Tabelas auxiliares'!$C$242),"FOLHA DE PESSOAL",IF(R61='Tabelas auxiliares'!$A$242,"CUSTEIO",IF(R61='Tabelas auxiliares'!$A$241,"INVESTIMENTO","ERRO - VERIFICAR"))))</f>
        <v/>
      </c>
      <c r="T61" s="37"/>
      <c r="V61" s="37"/>
      <c r="W61" s="37"/>
      <c r="X61" s="37"/>
      <c r="Y61" s="37"/>
      <c r="Z61" s="37"/>
    </row>
    <row r="62" spans="1:26" x14ac:dyDescent="0.35">
      <c r="R62" s="19" t="str">
        <f t="shared" si="0"/>
        <v/>
      </c>
      <c r="S62" s="19" t="str">
        <f>IF(M62="","",IF(AND(M62&lt;&gt;'Tabelas auxiliares'!$B$241,M62&lt;&gt;'Tabelas auxiliares'!$B$242,M62&lt;&gt;'Tabelas auxiliares'!$C$241,M62&lt;&gt;'Tabelas auxiliares'!$C$242),"FOLHA DE PESSOAL",IF(R62='Tabelas auxiliares'!$A$242,"CUSTEIO",IF(R62='Tabelas auxiliares'!$A$241,"INVESTIMENTO","ERRO - VERIFICAR"))))</f>
        <v/>
      </c>
      <c r="T62" s="37"/>
      <c r="V62" s="37"/>
      <c r="W62" s="37"/>
      <c r="X62" s="37"/>
      <c r="Y62" s="37"/>
      <c r="Z62" s="37"/>
    </row>
    <row r="63" spans="1:26" x14ac:dyDescent="0.35">
      <c r="R63" s="19" t="str">
        <f t="shared" si="0"/>
        <v/>
      </c>
      <c r="S63" s="19" t="str">
        <f>IF(M63="","",IF(AND(M63&lt;&gt;'Tabelas auxiliares'!$B$241,M63&lt;&gt;'Tabelas auxiliares'!$B$242,M63&lt;&gt;'Tabelas auxiliares'!$C$241,M63&lt;&gt;'Tabelas auxiliares'!$C$242),"FOLHA DE PESSOAL",IF(R63='Tabelas auxiliares'!$A$242,"CUSTEIO",IF(R63='Tabelas auxiliares'!$A$241,"INVESTIMENTO","ERRO - VERIFICAR"))))</f>
        <v/>
      </c>
      <c r="T63" s="37"/>
      <c r="V63" s="37"/>
      <c r="W63" s="37"/>
      <c r="X63" s="37"/>
      <c r="Y63" s="37"/>
      <c r="Z63" s="37"/>
    </row>
    <row r="64" spans="1:26" x14ac:dyDescent="0.35">
      <c r="R64" s="19" t="str">
        <f t="shared" si="0"/>
        <v/>
      </c>
      <c r="S64" s="19" t="str">
        <f>IF(M64="","",IF(AND(M64&lt;&gt;'Tabelas auxiliares'!$B$241,M64&lt;&gt;'Tabelas auxiliares'!$B$242,M64&lt;&gt;'Tabelas auxiliares'!$C$241,M64&lt;&gt;'Tabelas auxiliares'!$C$242),"FOLHA DE PESSOAL",IF(R64='Tabelas auxiliares'!$A$242,"CUSTEIO",IF(R64='Tabelas auxiliares'!$A$241,"INVESTIMENTO","ERRO - VERIFICAR"))))</f>
        <v/>
      </c>
      <c r="T64" s="37"/>
      <c r="V64" s="37"/>
      <c r="W64" s="37"/>
      <c r="X64" s="37"/>
      <c r="Y64" s="37"/>
      <c r="Z64" s="37"/>
    </row>
    <row r="65" spans="18:26" x14ac:dyDescent="0.35">
      <c r="R65" s="19" t="str">
        <f t="shared" si="0"/>
        <v/>
      </c>
      <c r="S65" s="19" t="str">
        <f>IF(M65="","",IF(AND(M65&lt;&gt;'Tabelas auxiliares'!$B$241,M65&lt;&gt;'Tabelas auxiliares'!$B$242,M65&lt;&gt;'Tabelas auxiliares'!$C$241,M65&lt;&gt;'Tabelas auxiliares'!$C$242),"FOLHA DE PESSOAL",IF(R65='Tabelas auxiliares'!$A$242,"CUSTEIO",IF(R65='Tabelas auxiliares'!$A$241,"INVESTIMENTO","ERRO - VERIFICAR"))))</f>
        <v/>
      </c>
      <c r="T65" s="37"/>
      <c r="V65" s="37"/>
      <c r="W65" s="37"/>
      <c r="X65" s="37"/>
      <c r="Y65" s="37"/>
      <c r="Z65" s="37"/>
    </row>
    <row r="66" spans="18:26" x14ac:dyDescent="0.35">
      <c r="R66" s="19" t="str">
        <f t="shared" si="0"/>
        <v/>
      </c>
      <c r="S66" s="19" t="str">
        <f>IF(M66="","",IF(AND(M66&lt;&gt;'Tabelas auxiliares'!$B$241,M66&lt;&gt;'Tabelas auxiliares'!$B$242,M66&lt;&gt;'Tabelas auxiliares'!$C$241,M66&lt;&gt;'Tabelas auxiliares'!$C$242),"FOLHA DE PESSOAL",IF(R66='Tabelas auxiliares'!$A$242,"CUSTEIO",IF(R66='Tabelas auxiliares'!$A$241,"INVESTIMENTO","ERRO - VERIFICAR"))))</f>
        <v/>
      </c>
      <c r="T66" s="37"/>
      <c r="V66" s="37"/>
      <c r="W66" s="37"/>
      <c r="X66" s="37"/>
      <c r="Y66" s="37"/>
      <c r="Z66" s="37"/>
    </row>
    <row r="67" spans="18:26" x14ac:dyDescent="0.35">
      <c r="R67" s="19" t="str">
        <f t="shared" si="0"/>
        <v/>
      </c>
      <c r="S67" s="19" t="str">
        <f>IF(M67="","",IF(AND(M67&lt;&gt;'Tabelas auxiliares'!$B$241,M67&lt;&gt;'Tabelas auxiliares'!$B$242,M67&lt;&gt;'Tabelas auxiliares'!$C$241,M67&lt;&gt;'Tabelas auxiliares'!$C$242),"FOLHA DE PESSOAL",IF(R67='Tabelas auxiliares'!$A$242,"CUSTEIO",IF(R67='Tabelas auxiliares'!$A$241,"INVESTIMENTO","ERRO - VERIFICAR"))))</f>
        <v/>
      </c>
      <c r="T67" s="37"/>
      <c r="V67" s="37"/>
      <c r="W67" s="37"/>
      <c r="X67" s="37"/>
      <c r="Y67" s="37"/>
      <c r="Z67" s="37"/>
    </row>
    <row r="68" spans="18:26" x14ac:dyDescent="0.35">
      <c r="R68" s="19" t="str">
        <f t="shared" ref="R68:R131" si="1">LEFT(O68,1)</f>
        <v/>
      </c>
      <c r="S68" s="19" t="str">
        <f>IF(M68="","",IF(AND(M68&lt;&gt;'Tabelas auxiliares'!$B$241,M68&lt;&gt;'Tabelas auxiliares'!$B$242,M68&lt;&gt;'Tabelas auxiliares'!$C$241,M68&lt;&gt;'Tabelas auxiliares'!$C$242),"FOLHA DE PESSOAL",IF(R68='Tabelas auxiliares'!$A$242,"CUSTEIO",IF(R68='Tabelas auxiliares'!$A$241,"INVESTIMENTO","ERRO - VERIFICAR"))))</f>
        <v/>
      </c>
      <c r="T68" s="37"/>
      <c r="V68" s="37"/>
      <c r="W68" s="37"/>
      <c r="X68" s="37"/>
      <c r="Y68" s="37"/>
      <c r="Z68" s="37"/>
    </row>
    <row r="69" spans="18:26" x14ac:dyDescent="0.35">
      <c r="R69" s="19" t="str">
        <f t="shared" si="1"/>
        <v/>
      </c>
      <c r="S69" s="19" t="str">
        <f>IF(M69="","",IF(AND(M69&lt;&gt;'Tabelas auxiliares'!$B$241,M69&lt;&gt;'Tabelas auxiliares'!$B$242,M69&lt;&gt;'Tabelas auxiliares'!$C$241,M69&lt;&gt;'Tabelas auxiliares'!$C$242),"FOLHA DE PESSOAL",IF(R69='Tabelas auxiliares'!$A$242,"CUSTEIO",IF(R69='Tabelas auxiliares'!$A$241,"INVESTIMENTO","ERRO - VERIFICAR"))))</f>
        <v/>
      </c>
      <c r="T69" s="37"/>
      <c r="V69" s="37"/>
      <c r="W69" s="37"/>
      <c r="X69" s="37"/>
      <c r="Y69" s="37"/>
      <c r="Z69" s="37"/>
    </row>
    <row r="70" spans="18:26" x14ac:dyDescent="0.35">
      <c r="R70" s="19" t="str">
        <f t="shared" si="1"/>
        <v/>
      </c>
      <c r="S70" s="19" t="str">
        <f>IF(M70="","",IF(AND(M70&lt;&gt;'Tabelas auxiliares'!$B$241,M70&lt;&gt;'Tabelas auxiliares'!$B$242,M70&lt;&gt;'Tabelas auxiliares'!$C$241,M70&lt;&gt;'Tabelas auxiliares'!$C$242),"FOLHA DE PESSOAL",IF(R70='Tabelas auxiliares'!$A$242,"CUSTEIO",IF(R70='Tabelas auxiliares'!$A$241,"INVESTIMENTO","ERRO - VERIFICAR"))))</f>
        <v/>
      </c>
      <c r="T70" s="37"/>
      <c r="V70" s="37"/>
      <c r="W70" s="37"/>
      <c r="X70" s="37"/>
      <c r="Y70" s="37"/>
      <c r="Z70" s="37"/>
    </row>
    <row r="71" spans="18:26" x14ac:dyDescent="0.35">
      <c r="R71" s="19" t="str">
        <f t="shared" si="1"/>
        <v/>
      </c>
      <c r="S71" s="19" t="str">
        <f>IF(M71="","",IF(AND(M71&lt;&gt;'Tabelas auxiliares'!$B$241,M71&lt;&gt;'Tabelas auxiliares'!$B$242,M71&lt;&gt;'Tabelas auxiliares'!$C$241,M71&lt;&gt;'Tabelas auxiliares'!$C$242),"FOLHA DE PESSOAL",IF(R71='Tabelas auxiliares'!$A$242,"CUSTEIO",IF(R71='Tabelas auxiliares'!$A$241,"INVESTIMENTO","ERRO - VERIFICAR"))))</f>
        <v/>
      </c>
      <c r="T71" s="37"/>
      <c r="V71" s="37"/>
      <c r="W71" s="37"/>
      <c r="X71" s="37"/>
      <c r="Y71" s="37"/>
      <c r="Z71" s="37"/>
    </row>
    <row r="72" spans="18:26" x14ac:dyDescent="0.35">
      <c r="R72" s="19" t="str">
        <f t="shared" si="1"/>
        <v/>
      </c>
      <c r="S72" s="19" t="str">
        <f>IF(M72="","",IF(AND(M72&lt;&gt;'Tabelas auxiliares'!$B$241,M72&lt;&gt;'Tabelas auxiliares'!$B$242,M72&lt;&gt;'Tabelas auxiliares'!$C$241,M72&lt;&gt;'Tabelas auxiliares'!$C$242),"FOLHA DE PESSOAL",IF(R72='Tabelas auxiliares'!$A$242,"CUSTEIO",IF(R72='Tabelas auxiliares'!$A$241,"INVESTIMENTO","ERRO - VERIFICAR"))))</f>
        <v/>
      </c>
      <c r="T72" s="37"/>
      <c r="V72" s="37"/>
      <c r="W72" s="37"/>
      <c r="X72" s="37"/>
      <c r="Y72" s="37"/>
      <c r="Z72" s="37"/>
    </row>
    <row r="73" spans="18:26" x14ac:dyDescent="0.35">
      <c r="R73" s="19" t="str">
        <f t="shared" si="1"/>
        <v/>
      </c>
      <c r="S73" s="19" t="str">
        <f>IF(M73="","",IF(AND(M73&lt;&gt;'Tabelas auxiliares'!$B$241,M73&lt;&gt;'Tabelas auxiliares'!$B$242,M73&lt;&gt;'Tabelas auxiliares'!$C$241,M73&lt;&gt;'Tabelas auxiliares'!$C$242),"FOLHA DE PESSOAL",IF(R73='Tabelas auxiliares'!$A$242,"CUSTEIO",IF(R73='Tabelas auxiliares'!$A$241,"INVESTIMENTO","ERRO - VERIFICAR"))))</f>
        <v/>
      </c>
      <c r="T73" s="37"/>
      <c r="V73" s="37"/>
      <c r="W73" s="37"/>
      <c r="X73" s="37"/>
      <c r="Y73" s="37"/>
      <c r="Z73" s="37"/>
    </row>
    <row r="74" spans="18:26" x14ac:dyDescent="0.35">
      <c r="R74" s="19" t="str">
        <f t="shared" si="1"/>
        <v/>
      </c>
      <c r="S74" s="19" t="str">
        <f>IF(M74="","",IF(AND(M74&lt;&gt;'Tabelas auxiliares'!$B$241,M74&lt;&gt;'Tabelas auxiliares'!$B$242,M74&lt;&gt;'Tabelas auxiliares'!$C$241,M74&lt;&gt;'Tabelas auxiliares'!$C$242),"FOLHA DE PESSOAL",IF(R74='Tabelas auxiliares'!$A$242,"CUSTEIO",IF(R74='Tabelas auxiliares'!$A$241,"INVESTIMENTO","ERRO - VERIFICAR"))))</f>
        <v/>
      </c>
      <c r="T74" s="37"/>
      <c r="V74" s="37"/>
      <c r="W74" s="37"/>
      <c r="X74" s="37"/>
      <c r="Y74" s="37"/>
      <c r="Z74" s="37"/>
    </row>
    <row r="75" spans="18:26" x14ac:dyDescent="0.35">
      <c r="R75" s="19" t="str">
        <f t="shared" si="1"/>
        <v/>
      </c>
      <c r="S75" s="19" t="str">
        <f>IF(M75="","",IF(AND(M75&lt;&gt;'Tabelas auxiliares'!$B$241,M75&lt;&gt;'Tabelas auxiliares'!$B$242,M75&lt;&gt;'Tabelas auxiliares'!$C$241,M75&lt;&gt;'Tabelas auxiliares'!$C$242),"FOLHA DE PESSOAL",IF(R75='Tabelas auxiliares'!$A$242,"CUSTEIO",IF(R75='Tabelas auxiliares'!$A$241,"INVESTIMENTO","ERRO - VERIFICAR"))))</f>
        <v/>
      </c>
      <c r="T75" s="37"/>
      <c r="V75" s="37"/>
      <c r="W75" s="37"/>
      <c r="X75" s="37"/>
      <c r="Y75" s="37"/>
      <c r="Z75" s="37"/>
    </row>
    <row r="76" spans="18:26" x14ac:dyDescent="0.35">
      <c r="R76" s="19" t="str">
        <f t="shared" si="1"/>
        <v/>
      </c>
      <c r="S76" s="19" t="str">
        <f>IF(M76="","",IF(AND(M76&lt;&gt;'Tabelas auxiliares'!$B$241,M76&lt;&gt;'Tabelas auxiliares'!$B$242,M76&lt;&gt;'Tabelas auxiliares'!$C$241,M76&lt;&gt;'Tabelas auxiliares'!$C$242),"FOLHA DE PESSOAL",IF(R76='Tabelas auxiliares'!$A$242,"CUSTEIO",IF(R76='Tabelas auxiliares'!$A$241,"INVESTIMENTO","ERRO - VERIFICAR"))))</f>
        <v/>
      </c>
      <c r="T76" s="37"/>
      <c r="V76" s="37"/>
      <c r="W76" s="37"/>
      <c r="X76" s="37"/>
      <c r="Y76" s="37"/>
      <c r="Z76" s="37"/>
    </row>
    <row r="77" spans="18:26" x14ac:dyDescent="0.35">
      <c r="R77" s="19" t="str">
        <f t="shared" si="1"/>
        <v/>
      </c>
      <c r="S77" s="19" t="str">
        <f>IF(M77="","",IF(AND(M77&lt;&gt;'Tabelas auxiliares'!$B$241,M77&lt;&gt;'Tabelas auxiliares'!$B$242,M77&lt;&gt;'Tabelas auxiliares'!$C$241,M77&lt;&gt;'Tabelas auxiliares'!$C$242),"FOLHA DE PESSOAL",IF(R77='Tabelas auxiliares'!$A$242,"CUSTEIO",IF(R77='Tabelas auxiliares'!$A$241,"INVESTIMENTO","ERRO - VERIFICAR"))))</f>
        <v/>
      </c>
      <c r="T77" s="37"/>
      <c r="V77" s="37"/>
      <c r="W77" s="37"/>
      <c r="X77" s="37"/>
      <c r="Y77" s="37"/>
      <c r="Z77" s="37"/>
    </row>
    <row r="78" spans="18:26" x14ac:dyDescent="0.35">
      <c r="R78" s="19" t="str">
        <f t="shared" si="1"/>
        <v/>
      </c>
      <c r="S78" s="19" t="str">
        <f>IF(M78="","",IF(AND(M78&lt;&gt;'Tabelas auxiliares'!$B$241,M78&lt;&gt;'Tabelas auxiliares'!$B$242,M78&lt;&gt;'Tabelas auxiliares'!$C$241,M78&lt;&gt;'Tabelas auxiliares'!$C$242),"FOLHA DE PESSOAL",IF(R78='Tabelas auxiliares'!$A$242,"CUSTEIO",IF(R78='Tabelas auxiliares'!$A$241,"INVESTIMENTO","ERRO - VERIFICAR"))))</f>
        <v/>
      </c>
      <c r="T78" s="37"/>
      <c r="V78" s="37"/>
      <c r="W78" s="37"/>
      <c r="X78" s="37"/>
      <c r="Y78" s="37"/>
      <c r="Z78" s="37"/>
    </row>
    <row r="79" spans="18:26" x14ac:dyDescent="0.35">
      <c r="R79" s="19" t="str">
        <f t="shared" si="1"/>
        <v/>
      </c>
      <c r="S79" s="19" t="str">
        <f>IF(M79="","",IF(AND(M79&lt;&gt;'Tabelas auxiliares'!$B$241,M79&lt;&gt;'Tabelas auxiliares'!$B$242,M79&lt;&gt;'Tabelas auxiliares'!$C$241,M79&lt;&gt;'Tabelas auxiliares'!$C$242),"FOLHA DE PESSOAL",IF(R79='Tabelas auxiliares'!$A$242,"CUSTEIO",IF(R79='Tabelas auxiliares'!$A$241,"INVESTIMENTO","ERRO - VERIFICAR"))))</f>
        <v/>
      </c>
      <c r="T79" s="37"/>
      <c r="V79" s="37"/>
      <c r="W79" s="37"/>
      <c r="X79" s="37"/>
      <c r="Y79" s="37"/>
      <c r="Z79" s="37"/>
    </row>
    <row r="80" spans="18:26" x14ac:dyDescent="0.35">
      <c r="R80" s="19" t="str">
        <f t="shared" si="1"/>
        <v/>
      </c>
      <c r="S80" s="19" t="str">
        <f>IF(M80="","",IF(AND(M80&lt;&gt;'Tabelas auxiliares'!$B$241,M80&lt;&gt;'Tabelas auxiliares'!$B$242,M80&lt;&gt;'Tabelas auxiliares'!$C$241,M80&lt;&gt;'Tabelas auxiliares'!$C$242),"FOLHA DE PESSOAL",IF(R80='Tabelas auxiliares'!$A$242,"CUSTEIO",IF(R80='Tabelas auxiliares'!$A$241,"INVESTIMENTO","ERRO - VERIFICAR"))))</f>
        <v/>
      </c>
      <c r="T80" s="37"/>
      <c r="V80" s="37"/>
      <c r="W80" s="37"/>
      <c r="X80" s="37"/>
      <c r="Y80" s="37"/>
      <c r="Z80" s="37"/>
    </row>
    <row r="81" spans="18:26" x14ac:dyDescent="0.35">
      <c r="R81" s="19" t="str">
        <f t="shared" si="1"/>
        <v/>
      </c>
      <c r="S81" s="19" t="str">
        <f>IF(M81="","",IF(AND(M81&lt;&gt;'Tabelas auxiliares'!$B$241,M81&lt;&gt;'Tabelas auxiliares'!$B$242,M81&lt;&gt;'Tabelas auxiliares'!$C$241,M81&lt;&gt;'Tabelas auxiliares'!$C$242),"FOLHA DE PESSOAL",IF(R81='Tabelas auxiliares'!$A$242,"CUSTEIO",IF(R81='Tabelas auxiliares'!$A$241,"INVESTIMENTO","ERRO - VERIFICAR"))))</f>
        <v/>
      </c>
      <c r="T81" s="37"/>
      <c r="V81" s="37"/>
      <c r="W81" s="37"/>
      <c r="X81" s="37"/>
      <c r="Y81" s="37"/>
      <c r="Z81" s="37"/>
    </row>
    <row r="82" spans="18:26" x14ac:dyDescent="0.35">
      <c r="R82" s="19" t="str">
        <f t="shared" si="1"/>
        <v/>
      </c>
      <c r="S82" s="19" t="str">
        <f>IF(M82="","",IF(AND(M82&lt;&gt;'Tabelas auxiliares'!$B$241,M82&lt;&gt;'Tabelas auxiliares'!$B$242,M82&lt;&gt;'Tabelas auxiliares'!$C$241,M82&lt;&gt;'Tabelas auxiliares'!$C$242),"FOLHA DE PESSOAL",IF(R82='Tabelas auxiliares'!$A$242,"CUSTEIO",IF(R82='Tabelas auxiliares'!$A$241,"INVESTIMENTO","ERRO - VERIFICAR"))))</f>
        <v/>
      </c>
      <c r="T82" s="37"/>
      <c r="V82" s="37"/>
      <c r="W82" s="37"/>
      <c r="X82" s="37"/>
      <c r="Y82" s="37"/>
      <c r="Z82" s="37"/>
    </row>
    <row r="83" spans="18:26" x14ac:dyDescent="0.35">
      <c r="R83" s="19" t="str">
        <f t="shared" si="1"/>
        <v/>
      </c>
      <c r="S83" s="19" t="str">
        <f>IF(M83="","",IF(AND(M83&lt;&gt;'Tabelas auxiliares'!$B$241,M83&lt;&gt;'Tabelas auxiliares'!$B$242,M83&lt;&gt;'Tabelas auxiliares'!$C$241,M83&lt;&gt;'Tabelas auxiliares'!$C$242),"FOLHA DE PESSOAL",IF(R83='Tabelas auxiliares'!$A$242,"CUSTEIO",IF(R83='Tabelas auxiliares'!$A$241,"INVESTIMENTO","ERRO - VERIFICAR"))))</f>
        <v/>
      </c>
      <c r="T83" s="37"/>
      <c r="V83" s="37"/>
      <c r="W83" s="37"/>
      <c r="X83" s="37"/>
      <c r="Y83" s="37"/>
      <c r="Z83" s="37"/>
    </row>
    <row r="84" spans="18:26" x14ac:dyDescent="0.35">
      <c r="R84" s="19" t="str">
        <f t="shared" si="1"/>
        <v/>
      </c>
      <c r="S84" s="19" t="str">
        <f>IF(M84="","",IF(AND(M84&lt;&gt;'Tabelas auxiliares'!$B$241,M84&lt;&gt;'Tabelas auxiliares'!$B$242,M84&lt;&gt;'Tabelas auxiliares'!$C$241,M84&lt;&gt;'Tabelas auxiliares'!$C$242),"FOLHA DE PESSOAL",IF(R84='Tabelas auxiliares'!$A$242,"CUSTEIO",IF(R84='Tabelas auxiliares'!$A$241,"INVESTIMENTO","ERRO - VERIFICAR"))))</f>
        <v/>
      </c>
      <c r="T84" s="37"/>
      <c r="V84" s="37"/>
      <c r="W84" s="37"/>
      <c r="X84" s="37"/>
      <c r="Y84" s="37"/>
      <c r="Z84" s="37"/>
    </row>
    <row r="85" spans="18:26" x14ac:dyDescent="0.35">
      <c r="R85" s="19" t="str">
        <f t="shared" si="1"/>
        <v/>
      </c>
      <c r="S85" s="19" t="str">
        <f>IF(M85="","",IF(AND(M85&lt;&gt;'Tabelas auxiliares'!$B$241,M85&lt;&gt;'Tabelas auxiliares'!$B$242,M85&lt;&gt;'Tabelas auxiliares'!$C$241,M85&lt;&gt;'Tabelas auxiliares'!$C$242),"FOLHA DE PESSOAL",IF(R85='Tabelas auxiliares'!$A$242,"CUSTEIO",IF(R85='Tabelas auxiliares'!$A$241,"INVESTIMENTO","ERRO - VERIFICAR"))))</f>
        <v/>
      </c>
      <c r="T85" s="37"/>
      <c r="V85" s="37"/>
      <c r="W85" s="37"/>
      <c r="X85" s="37"/>
      <c r="Y85" s="37"/>
      <c r="Z85" s="37"/>
    </row>
    <row r="86" spans="18:26" x14ac:dyDescent="0.35">
      <c r="R86" s="19" t="str">
        <f t="shared" si="1"/>
        <v/>
      </c>
      <c r="S86" s="19" t="str">
        <f>IF(M86="","",IF(AND(M86&lt;&gt;'Tabelas auxiliares'!$B$241,M86&lt;&gt;'Tabelas auxiliares'!$B$242,M86&lt;&gt;'Tabelas auxiliares'!$C$241,M86&lt;&gt;'Tabelas auxiliares'!$C$242),"FOLHA DE PESSOAL",IF(R86='Tabelas auxiliares'!$A$242,"CUSTEIO",IF(R86='Tabelas auxiliares'!$A$241,"INVESTIMENTO","ERRO - VERIFICAR"))))</f>
        <v/>
      </c>
      <c r="T86" s="37"/>
      <c r="V86" s="37"/>
      <c r="W86" s="37"/>
      <c r="X86" s="37"/>
      <c r="Y86" s="37"/>
      <c r="Z86" s="37"/>
    </row>
    <row r="87" spans="18:26" x14ac:dyDescent="0.35">
      <c r="R87" s="19" t="str">
        <f t="shared" si="1"/>
        <v/>
      </c>
      <c r="S87" s="19" t="str">
        <f>IF(M87="","",IF(AND(M87&lt;&gt;'Tabelas auxiliares'!$B$241,M87&lt;&gt;'Tabelas auxiliares'!$B$242,M87&lt;&gt;'Tabelas auxiliares'!$C$241,M87&lt;&gt;'Tabelas auxiliares'!$C$242),"FOLHA DE PESSOAL",IF(R87='Tabelas auxiliares'!$A$242,"CUSTEIO",IF(R87='Tabelas auxiliares'!$A$241,"INVESTIMENTO","ERRO - VERIFICAR"))))</f>
        <v/>
      </c>
      <c r="T87" s="37"/>
      <c r="V87" s="37"/>
      <c r="W87" s="37"/>
      <c r="X87" s="37"/>
      <c r="Y87" s="37"/>
      <c r="Z87" s="37"/>
    </row>
    <row r="88" spans="18:26" x14ac:dyDescent="0.35">
      <c r="R88" s="19" t="str">
        <f t="shared" si="1"/>
        <v/>
      </c>
      <c r="S88" s="19" t="str">
        <f>IF(M88="","",IF(AND(M88&lt;&gt;'Tabelas auxiliares'!$B$241,M88&lt;&gt;'Tabelas auxiliares'!$B$242,M88&lt;&gt;'Tabelas auxiliares'!$C$241,M88&lt;&gt;'Tabelas auxiliares'!$C$242),"FOLHA DE PESSOAL",IF(R88='Tabelas auxiliares'!$A$242,"CUSTEIO",IF(R88='Tabelas auxiliares'!$A$241,"INVESTIMENTO","ERRO - VERIFICAR"))))</f>
        <v/>
      </c>
      <c r="T88" s="37"/>
      <c r="V88" s="37"/>
      <c r="W88" s="37"/>
      <c r="X88" s="37"/>
      <c r="Y88" s="37"/>
      <c r="Z88" s="37"/>
    </row>
    <row r="89" spans="18:26" x14ac:dyDescent="0.35">
      <c r="R89" s="19" t="str">
        <f t="shared" si="1"/>
        <v/>
      </c>
      <c r="S89" s="19" t="str">
        <f>IF(M89="","",IF(AND(M89&lt;&gt;'Tabelas auxiliares'!$B$241,M89&lt;&gt;'Tabelas auxiliares'!$B$242,M89&lt;&gt;'Tabelas auxiliares'!$C$241,M89&lt;&gt;'Tabelas auxiliares'!$C$242),"FOLHA DE PESSOAL",IF(R89='Tabelas auxiliares'!$A$242,"CUSTEIO",IF(R89='Tabelas auxiliares'!$A$241,"INVESTIMENTO","ERRO - VERIFICAR"))))</f>
        <v/>
      </c>
      <c r="T89" s="37"/>
      <c r="V89" s="37"/>
      <c r="W89" s="37"/>
      <c r="X89" s="37"/>
      <c r="Y89" s="37"/>
      <c r="Z89" s="37"/>
    </row>
    <row r="90" spans="18:26" x14ac:dyDescent="0.35">
      <c r="R90" s="19" t="str">
        <f t="shared" si="1"/>
        <v/>
      </c>
      <c r="S90" s="19" t="str">
        <f>IF(M90="","",IF(AND(M90&lt;&gt;'Tabelas auxiliares'!$B$241,M90&lt;&gt;'Tabelas auxiliares'!$B$242,M90&lt;&gt;'Tabelas auxiliares'!$C$241,M90&lt;&gt;'Tabelas auxiliares'!$C$242),"FOLHA DE PESSOAL",IF(R90='Tabelas auxiliares'!$A$242,"CUSTEIO",IF(R90='Tabelas auxiliares'!$A$241,"INVESTIMENTO","ERRO - VERIFICAR"))))</f>
        <v/>
      </c>
      <c r="T90" s="37"/>
      <c r="V90" s="37"/>
      <c r="W90" s="37"/>
      <c r="X90" s="37"/>
      <c r="Y90" s="37"/>
      <c r="Z90" s="37"/>
    </row>
    <row r="91" spans="18:26" x14ac:dyDescent="0.35">
      <c r="R91" s="19" t="str">
        <f t="shared" si="1"/>
        <v/>
      </c>
      <c r="S91" s="19" t="str">
        <f>IF(M91="","",IF(AND(M91&lt;&gt;'Tabelas auxiliares'!$B$241,M91&lt;&gt;'Tabelas auxiliares'!$B$242,M91&lt;&gt;'Tabelas auxiliares'!$C$241,M91&lt;&gt;'Tabelas auxiliares'!$C$242),"FOLHA DE PESSOAL",IF(R91='Tabelas auxiliares'!$A$242,"CUSTEIO",IF(R91='Tabelas auxiliares'!$A$241,"INVESTIMENTO","ERRO - VERIFICAR"))))</f>
        <v/>
      </c>
      <c r="T91" s="37"/>
      <c r="V91" s="37"/>
      <c r="W91" s="37"/>
      <c r="X91" s="37"/>
      <c r="Y91" s="37"/>
      <c r="Z91" s="37"/>
    </row>
    <row r="92" spans="18:26" x14ac:dyDescent="0.35">
      <c r="R92" s="19" t="str">
        <f t="shared" si="1"/>
        <v/>
      </c>
      <c r="S92" s="19" t="str">
        <f>IF(M92="","",IF(AND(M92&lt;&gt;'Tabelas auxiliares'!$B$241,M92&lt;&gt;'Tabelas auxiliares'!$B$242,M92&lt;&gt;'Tabelas auxiliares'!$C$241,M92&lt;&gt;'Tabelas auxiliares'!$C$242),"FOLHA DE PESSOAL",IF(R92='Tabelas auxiliares'!$A$242,"CUSTEIO",IF(R92='Tabelas auxiliares'!$A$241,"INVESTIMENTO","ERRO - VERIFICAR"))))</f>
        <v/>
      </c>
      <c r="T92" s="37"/>
      <c r="V92" s="37"/>
      <c r="W92" s="37"/>
      <c r="X92" s="37"/>
      <c r="Y92" s="37"/>
      <c r="Z92" s="37"/>
    </row>
    <row r="93" spans="18:26" x14ac:dyDescent="0.35">
      <c r="R93" s="19" t="str">
        <f t="shared" si="1"/>
        <v/>
      </c>
      <c r="S93" s="19" t="str">
        <f>IF(M93="","",IF(AND(M93&lt;&gt;'Tabelas auxiliares'!$B$241,M93&lt;&gt;'Tabelas auxiliares'!$B$242,M93&lt;&gt;'Tabelas auxiliares'!$C$241,M93&lt;&gt;'Tabelas auxiliares'!$C$242),"FOLHA DE PESSOAL",IF(R93='Tabelas auxiliares'!$A$242,"CUSTEIO",IF(R93='Tabelas auxiliares'!$A$241,"INVESTIMENTO","ERRO - VERIFICAR"))))</f>
        <v/>
      </c>
      <c r="T93" s="37"/>
      <c r="V93" s="37"/>
      <c r="W93" s="37"/>
      <c r="X93" s="37"/>
      <c r="Y93" s="37"/>
      <c r="Z93" s="37"/>
    </row>
    <row r="94" spans="18:26" x14ac:dyDescent="0.35">
      <c r="R94" s="19" t="str">
        <f t="shared" si="1"/>
        <v/>
      </c>
      <c r="S94" s="19" t="str">
        <f>IF(M94="","",IF(AND(M94&lt;&gt;'Tabelas auxiliares'!$B$241,M94&lt;&gt;'Tabelas auxiliares'!$B$242,M94&lt;&gt;'Tabelas auxiliares'!$C$241,M94&lt;&gt;'Tabelas auxiliares'!$C$242),"FOLHA DE PESSOAL",IF(R94='Tabelas auxiliares'!$A$242,"CUSTEIO",IF(R94='Tabelas auxiliares'!$A$241,"INVESTIMENTO","ERRO - VERIFICAR"))))</f>
        <v/>
      </c>
      <c r="T94" s="37"/>
      <c r="V94" s="37"/>
      <c r="W94" s="37"/>
      <c r="X94" s="37"/>
      <c r="Y94" s="37"/>
      <c r="Z94" s="37"/>
    </row>
    <row r="95" spans="18:26" x14ac:dyDescent="0.35">
      <c r="R95" s="19" t="str">
        <f t="shared" si="1"/>
        <v/>
      </c>
      <c r="S95" s="19" t="str">
        <f>IF(M95="","",IF(AND(M95&lt;&gt;'Tabelas auxiliares'!$B$241,M95&lt;&gt;'Tabelas auxiliares'!$B$242,M95&lt;&gt;'Tabelas auxiliares'!$C$241,M95&lt;&gt;'Tabelas auxiliares'!$C$242),"FOLHA DE PESSOAL",IF(R95='Tabelas auxiliares'!$A$242,"CUSTEIO",IF(R95='Tabelas auxiliares'!$A$241,"INVESTIMENTO","ERRO - VERIFICAR"))))</f>
        <v/>
      </c>
      <c r="T95" s="37"/>
      <c r="V95" s="37"/>
      <c r="W95" s="37"/>
      <c r="X95" s="37"/>
      <c r="Y95" s="37"/>
      <c r="Z95" s="37"/>
    </row>
    <row r="96" spans="18:26" x14ac:dyDescent="0.35">
      <c r="R96" s="19" t="str">
        <f t="shared" si="1"/>
        <v/>
      </c>
      <c r="S96" s="19" t="str">
        <f>IF(M96="","",IF(AND(M96&lt;&gt;'Tabelas auxiliares'!$B$241,M96&lt;&gt;'Tabelas auxiliares'!$B$242,M96&lt;&gt;'Tabelas auxiliares'!$C$241,M96&lt;&gt;'Tabelas auxiliares'!$C$242),"FOLHA DE PESSOAL",IF(R96='Tabelas auxiliares'!$A$242,"CUSTEIO",IF(R96='Tabelas auxiliares'!$A$241,"INVESTIMENTO","ERRO - VERIFICAR"))))</f>
        <v/>
      </c>
      <c r="T96" s="37"/>
      <c r="V96" s="37"/>
      <c r="W96" s="37"/>
      <c r="X96" s="37"/>
      <c r="Y96" s="37"/>
      <c r="Z96" s="37"/>
    </row>
    <row r="97" spans="18:26" x14ac:dyDescent="0.35">
      <c r="R97" s="19" t="str">
        <f t="shared" si="1"/>
        <v/>
      </c>
      <c r="S97" s="19" t="str">
        <f>IF(M97="","",IF(AND(M97&lt;&gt;'Tabelas auxiliares'!$B$241,M97&lt;&gt;'Tabelas auxiliares'!$B$242,M97&lt;&gt;'Tabelas auxiliares'!$C$241,M97&lt;&gt;'Tabelas auxiliares'!$C$242),"FOLHA DE PESSOAL",IF(R97='Tabelas auxiliares'!$A$242,"CUSTEIO",IF(R97='Tabelas auxiliares'!$A$241,"INVESTIMENTO","ERRO - VERIFICAR"))))</f>
        <v/>
      </c>
      <c r="T97" s="37"/>
      <c r="V97" s="37"/>
      <c r="W97" s="37"/>
      <c r="X97" s="37"/>
      <c r="Y97" s="37"/>
      <c r="Z97" s="37"/>
    </row>
    <row r="98" spans="18:26" x14ac:dyDescent="0.35">
      <c r="R98" s="19" t="str">
        <f t="shared" si="1"/>
        <v/>
      </c>
      <c r="S98" s="19" t="str">
        <f>IF(M98="","",IF(AND(M98&lt;&gt;'Tabelas auxiliares'!$B$241,M98&lt;&gt;'Tabelas auxiliares'!$B$242,M98&lt;&gt;'Tabelas auxiliares'!$C$241,M98&lt;&gt;'Tabelas auxiliares'!$C$242),"FOLHA DE PESSOAL",IF(R98='Tabelas auxiliares'!$A$242,"CUSTEIO",IF(R98='Tabelas auxiliares'!$A$241,"INVESTIMENTO","ERRO - VERIFICAR"))))</f>
        <v/>
      </c>
      <c r="T98" s="37"/>
      <c r="V98" s="37"/>
      <c r="W98" s="37"/>
      <c r="X98" s="37"/>
      <c r="Y98" s="37"/>
      <c r="Z98" s="37"/>
    </row>
    <row r="99" spans="18:26" x14ac:dyDescent="0.35">
      <c r="R99" s="19" t="str">
        <f t="shared" si="1"/>
        <v/>
      </c>
      <c r="S99" s="19" t="str">
        <f>IF(M99="","",IF(AND(M99&lt;&gt;'Tabelas auxiliares'!$B$241,M99&lt;&gt;'Tabelas auxiliares'!$B$242,M99&lt;&gt;'Tabelas auxiliares'!$C$241,M99&lt;&gt;'Tabelas auxiliares'!$C$242),"FOLHA DE PESSOAL",IF(R99='Tabelas auxiliares'!$A$242,"CUSTEIO",IF(R99='Tabelas auxiliares'!$A$241,"INVESTIMENTO","ERRO - VERIFICAR"))))</f>
        <v/>
      </c>
      <c r="T99" s="37"/>
      <c r="V99" s="37"/>
      <c r="W99" s="37"/>
      <c r="X99" s="37"/>
      <c r="Y99" s="37"/>
      <c r="Z99" s="37"/>
    </row>
    <row r="100" spans="18:26" x14ac:dyDescent="0.35">
      <c r="R100" s="19" t="str">
        <f t="shared" si="1"/>
        <v/>
      </c>
      <c r="S100" s="19" t="str">
        <f>IF(M100="","",IF(AND(M100&lt;&gt;'Tabelas auxiliares'!$B$241,M100&lt;&gt;'Tabelas auxiliares'!$B$242,M100&lt;&gt;'Tabelas auxiliares'!$C$241,M100&lt;&gt;'Tabelas auxiliares'!$C$242),"FOLHA DE PESSOAL",IF(R100='Tabelas auxiliares'!$A$242,"CUSTEIO",IF(R100='Tabelas auxiliares'!$A$241,"INVESTIMENTO","ERRO - VERIFICAR"))))</f>
        <v/>
      </c>
      <c r="T100" s="37"/>
      <c r="V100" s="37"/>
      <c r="W100" s="37"/>
      <c r="X100" s="37"/>
      <c r="Y100" s="37"/>
      <c r="Z100" s="37"/>
    </row>
    <row r="101" spans="18:26" x14ac:dyDescent="0.35">
      <c r="R101" s="19" t="str">
        <f t="shared" si="1"/>
        <v/>
      </c>
      <c r="S101" s="19" t="str">
        <f>IF(M101="","",IF(AND(M101&lt;&gt;'Tabelas auxiliares'!$B$241,M101&lt;&gt;'Tabelas auxiliares'!$B$242,M101&lt;&gt;'Tabelas auxiliares'!$C$241,M101&lt;&gt;'Tabelas auxiliares'!$C$242),"FOLHA DE PESSOAL",IF(R101='Tabelas auxiliares'!$A$242,"CUSTEIO",IF(R101='Tabelas auxiliares'!$A$241,"INVESTIMENTO","ERRO - VERIFICAR"))))</f>
        <v/>
      </c>
      <c r="T101" s="37"/>
      <c r="V101" s="37"/>
      <c r="W101" s="37"/>
      <c r="X101" s="37"/>
      <c r="Y101" s="37"/>
      <c r="Z101" s="37"/>
    </row>
    <row r="102" spans="18:26" x14ac:dyDescent="0.35">
      <c r="R102" s="19" t="str">
        <f t="shared" si="1"/>
        <v/>
      </c>
      <c r="S102" s="19" t="str">
        <f>IF(M102="","",IF(AND(M102&lt;&gt;'Tabelas auxiliares'!$B$241,M102&lt;&gt;'Tabelas auxiliares'!$B$242,M102&lt;&gt;'Tabelas auxiliares'!$C$241,M102&lt;&gt;'Tabelas auxiliares'!$C$242),"FOLHA DE PESSOAL",IF(R102='Tabelas auxiliares'!$A$242,"CUSTEIO",IF(R102='Tabelas auxiliares'!$A$241,"INVESTIMENTO","ERRO - VERIFICAR"))))</f>
        <v/>
      </c>
      <c r="T102" s="37"/>
      <c r="V102" s="37"/>
      <c r="W102" s="37"/>
      <c r="X102" s="37"/>
      <c r="Y102" s="37"/>
      <c r="Z102" s="37"/>
    </row>
    <row r="103" spans="18:26" x14ac:dyDescent="0.35">
      <c r="R103" s="19" t="str">
        <f t="shared" si="1"/>
        <v/>
      </c>
      <c r="S103" s="19" t="str">
        <f>IF(M103="","",IF(AND(M103&lt;&gt;'Tabelas auxiliares'!$B$241,M103&lt;&gt;'Tabelas auxiliares'!$B$242,M103&lt;&gt;'Tabelas auxiliares'!$C$241,M103&lt;&gt;'Tabelas auxiliares'!$C$242),"FOLHA DE PESSOAL",IF(R103='Tabelas auxiliares'!$A$242,"CUSTEIO",IF(R103='Tabelas auxiliares'!$A$241,"INVESTIMENTO","ERRO - VERIFICAR"))))</f>
        <v/>
      </c>
      <c r="T103" s="37"/>
      <c r="V103" s="37"/>
      <c r="W103" s="37"/>
      <c r="X103" s="37"/>
      <c r="Y103" s="37"/>
      <c r="Z103" s="37"/>
    </row>
    <row r="104" spans="18:26" x14ac:dyDescent="0.35">
      <c r="R104" s="19" t="str">
        <f t="shared" si="1"/>
        <v/>
      </c>
      <c r="S104" s="19" t="str">
        <f>IF(M104="","",IF(AND(M104&lt;&gt;'Tabelas auxiliares'!$B$241,M104&lt;&gt;'Tabelas auxiliares'!$B$242,M104&lt;&gt;'Tabelas auxiliares'!$C$241,M104&lt;&gt;'Tabelas auxiliares'!$C$242),"FOLHA DE PESSOAL",IF(R104='Tabelas auxiliares'!$A$242,"CUSTEIO",IF(R104='Tabelas auxiliares'!$A$241,"INVESTIMENTO","ERRO - VERIFICAR"))))</f>
        <v/>
      </c>
      <c r="T104" s="37"/>
      <c r="V104" s="37"/>
      <c r="W104" s="37"/>
      <c r="X104" s="37"/>
      <c r="Y104" s="37"/>
      <c r="Z104" s="37"/>
    </row>
    <row r="105" spans="18:26" x14ac:dyDescent="0.35">
      <c r="R105" s="19" t="str">
        <f t="shared" si="1"/>
        <v/>
      </c>
      <c r="S105" s="19" t="str">
        <f>IF(M105="","",IF(AND(M105&lt;&gt;'Tabelas auxiliares'!$B$241,M105&lt;&gt;'Tabelas auxiliares'!$B$242,M105&lt;&gt;'Tabelas auxiliares'!$C$241,M105&lt;&gt;'Tabelas auxiliares'!$C$242),"FOLHA DE PESSOAL",IF(R105='Tabelas auxiliares'!$A$242,"CUSTEIO",IF(R105='Tabelas auxiliares'!$A$241,"INVESTIMENTO","ERRO - VERIFICAR"))))</f>
        <v/>
      </c>
      <c r="T105" s="37"/>
      <c r="V105" s="37"/>
      <c r="W105" s="37"/>
      <c r="X105" s="37"/>
      <c r="Y105" s="37"/>
      <c r="Z105" s="37"/>
    </row>
    <row r="106" spans="18:26" x14ac:dyDescent="0.35">
      <c r="R106" s="19" t="str">
        <f t="shared" si="1"/>
        <v/>
      </c>
      <c r="S106" s="19" t="str">
        <f>IF(M106="","",IF(AND(M106&lt;&gt;'Tabelas auxiliares'!$B$241,M106&lt;&gt;'Tabelas auxiliares'!$B$242,M106&lt;&gt;'Tabelas auxiliares'!$C$241,M106&lt;&gt;'Tabelas auxiliares'!$C$242),"FOLHA DE PESSOAL",IF(R106='Tabelas auxiliares'!$A$242,"CUSTEIO",IF(R106='Tabelas auxiliares'!$A$241,"INVESTIMENTO","ERRO - VERIFICAR"))))</f>
        <v/>
      </c>
      <c r="T106" s="37"/>
      <c r="V106" s="37"/>
      <c r="W106" s="37"/>
      <c r="X106" s="37"/>
      <c r="Y106" s="37"/>
      <c r="Z106" s="37"/>
    </row>
    <row r="107" spans="18:26" x14ac:dyDescent="0.35">
      <c r="R107" s="19" t="str">
        <f t="shared" si="1"/>
        <v/>
      </c>
      <c r="S107" s="19" t="str">
        <f>IF(M107="","",IF(AND(M107&lt;&gt;'Tabelas auxiliares'!$B$241,M107&lt;&gt;'Tabelas auxiliares'!$B$242,M107&lt;&gt;'Tabelas auxiliares'!$C$241,M107&lt;&gt;'Tabelas auxiliares'!$C$242),"FOLHA DE PESSOAL",IF(R107='Tabelas auxiliares'!$A$242,"CUSTEIO",IF(R107='Tabelas auxiliares'!$A$241,"INVESTIMENTO","ERRO - VERIFICAR"))))</f>
        <v/>
      </c>
      <c r="T107" s="37"/>
      <c r="U107" s="37"/>
      <c r="V107" s="37"/>
      <c r="W107" s="37"/>
      <c r="X107" s="37"/>
      <c r="Y107" s="37"/>
      <c r="Z107" s="37"/>
    </row>
    <row r="108" spans="18:26" x14ac:dyDescent="0.35">
      <c r="R108" s="19" t="str">
        <f t="shared" si="1"/>
        <v/>
      </c>
      <c r="S108" s="19" t="str">
        <f>IF(M108="","",IF(AND(M108&lt;&gt;'Tabelas auxiliares'!$B$241,M108&lt;&gt;'Tabelas auxiliares'!$B$242,M108&lt;&gt;'Tabelas auxiliares'!$C$241,M108&lt;&gt;'Tabelas auxiliares'!$C$242),"FOLHA DE PESSOAL",IF(R108='Tabelas auxiliares'!$A$242,"CUSTEIO",IF(R108='Tabelas auxiliares'!$A$241,"INVESTIMENTO","ERRO - VERIFICAR"))))</f>
        <v/>
      </c>
      <c r="T108" s="37"/>
      <c r="U108" s="37"/>
      <c r="V108" s="37"/>
      <c r="W108" s="37"/>
      <c r="X108" s="37"/>
      <c r="Y108" s="37"/>
      <c r="Z108" s="37"/>
    </row>
    <row r="109" spans="18:26" x14ac:dyDescent="0.35">
      <c r="R109" s="19" t="str">
        <f t="shared" si="1"/>
        <v/>
      </c>
      <c r="S109" s="19" t="str">
        <f>IF(M109="","",IF(AND(M109&lt;&gt;'Tabelas auxiliares'!$B$241,M109&lt;&gt;'Tabelas auxiliares'!$B$242,M109&lt;&gt;'Tabelas auxiliares'!$C$241,M109&lt;&gt;'Tabelas auxiliares'!$C$242),"FOLHA DE PESSOAL",IF(R109='Tabelas auxiliares'!$A$242,"CUSTEIO",IF(R109='Tabelas auxiliares'!$A$241,"INVESTIMENTO","ERRO - VERIFICAR"))))</f>
        <v/>
      </c>
      <c r="T109" s="37"/>
      <c r="U109" s="37"/>
      <c r="V109" s="37"/>
      <c r="W109" s="37"/>
      <c r="X109" s="37"/>
      <c r="Y109" s="37"/>
      <c r="Z109" s="37"/>
    </row>
    <row r="110" spans="18:26" x14ac:dyDescent="0.35">
      <c r="R110" s="19" t="str">
        <f t="shared" si="1"/>
        <v/>
      </c>
      <c r="S110" s="19" t="str">
        <f>IF(M110="","",IF(AND(M110&lt;&gt;'Tabelas auxiliares'!$B$241,M110&lt;&gt;'Tabelas auxiliares'!$B$242,M110&lt;&gt;'Tabelas auxiliares'!$C$241,M110&lt;&gt;'Tabelas auxiliares'!$C$242),"FOLHA DE PESSOAL",IF(R110='Tabelas auxiliares'!$A$242,"CUSTEIO",IF(R110='Tabelas auxiliares'!$A$241,"INVESTIMENTO","ERRO - VERIFICAR"))))</f>
        <v/>
      </c>
      <c r="T110" s="37"/>
      <c r="U110" s="37"/>
      <c r="V110" s="37"/>
      <c r="W110" s="37"/>
      <c r="X110" s="37"/>
      <c r="Y110" s="37"/>
      <c r="Z110" s="37"/>
    </row>
    <row r="111" spans="18:26" x14ac:dyDescent="0.35">
      <c r="R111" s="19" t="str">
        <f t="shared" si="1"/>
        <v/>
      </c>
      <c r="S111" s="19" t="str">
        <f>IF(M111="","",IF(AND(M111&lt;&gt;'Tabelas auxiliares'!$B$241,M111&lt;&gt;'Tabelas auxiliares'!$B$242,M111&lt;&gt;'Tabelas auxiliares'!$C$241,M111&lt;&gt;'Tabelas auxiliares'!$C$242),"FOLHA DE PESSOAL",IF(R111='Tabelas auxiliares'!$A$242,"CUSTEIO",IF(R111='Tabelas auxiliares'!$A$241,"INVESTIMENTO","ERRO - VERIFICAR"))))</f>
        <v/>
      </c>
      <c r="T111" s="37"/>
      <c r="U111" s="37"/>
      <c r="V111" s="37"/>
      <c r="W111" s="37"/>
      <c r="X111" s="37"/>
      <c r="Y111" s="37"/>
      <c r="Z111" s="37"/>
    </row>
    <row r="112" spans="18:26" x14ac:dyDescent="0.35">
      <c r="R112" s="19" t="str">
        <f t="shared" si="1"/>
        <v/>
      </c>
      <c r="S112" s="19" t="str">
        <f>IF(M112="","",IF(AND(M112&lt;&gt;'Tabelas auxiliares'!$B$241,M112&lt;&gt;'Tabelas auxiliares'!$B$242,M112&lt;&gt;'Tabelas auxiliares'!$C$241,M112&lt;&gt;'Tabelas auxiliares'!$C$242),"FOLHA DE PESSOAL",IF(R112='Tabelas auxiliares'!$A$242,"CUSTEIO",IF(R112='Tabelas auxiliares'!$A$241,"INVESTIMENTO","ERRO - VERIFICAR"))))</f>
        <v/>
      </c>
      <c r="T112" s="37"/>
      <c r="U112" s="37"/>
      <c r="V112" s="37"/>
      <c r="W112" s="37"/>
      <c r="X112" s="37"/>
      <c r="Y112" s="37"/>
      <c r="Z112" s="37"/>
    </row>
    <row r="113" spans="18:26" x14ac:dyDescent="0.35">
      <c r="R113" s="19" t="str">
        <f t="shared" si="1"/>
        <v/>
      </c>
      <c r="S113" s="19" t="str">
        <f>IF(M113="","",IF(AND(M113&lt;&gt;'Tabelas auxiliares'!$B$241,M113&lt;&gt;'Tabelas auxiliares'!$B$242,M113&lt;&gt;'Tabelas auxiliares'!$C$241,M113&lt;&gt;'Tabelas auxiliares'!$C$242),"FOLHA DE PESSOAL",IF(R113='Tabelas auxiliares'!$A$242,"CUSTEIO",IF(R113='Tabelas auxiliares'!$A$241,"INVESTIMENTO","ERRO - VERIFICAR"))))</f>
        <v/>
      </c>
      <c r="T113" s="37"/>
      <c r="U113" s="37"/>
      <c r="V113" s="37"/>
      <c r="W113" s="37"/>
      <c r="X113" s="37"/>
      <c r="Y113" s="37"/>
      <c r="Z113" s="37"/>
    </row>
    <row r="114" spans="18:26" x14ac:dyDescent="0.35">
      <c r="R114" s="19" t="str">
        <f t="shared" si="1"/>
        <v/>
      </c>
      <c r="S114" s="19" t="str">
        <f>IF(M114="","",IF(AND(M114&lt;&gt;'Tabelas auxiliares'!$B$241,M114&lt;&gt;'Tabelas auxiliares'!$B$242,M114&lt;&gt;'Tabelas auxiliares'!$C$241,M114&lt;&gt;'Tabelas auxiliares'!$C$242),"FOLHA DE PESSOAL",IF(R114='Tabelas auxiliares'!$A$242,"CUSTEIO",IF(R114='Tabelas auxiliares'!$A$241,"INVESTIMENTO","ERRO - VERIFICAR"))))</f>
        <v/>
      </c>
      <c r="T114" s="37"/>
      <c r="U114" s="37"/>
      <c r="V114" s="37"/>
      <c r="W114" s="37"/>
      <c r="X114" s="37"/>
      <c r="Y114" s="37"/>
      <c r="Z114" s="37"/>
    </row>
    <row r="115" spans="18:26" x14ac:dyDescent="0.35">
      <c r="R115" s="19" t="str">
        <f t="shared" si="1"/>
        <v/>
      </c>
      <c r="S115" s="19" t="str">
        <f>IF(M115="","",IF(AND(M115&lt;&gt;'Tabelas auxiliares'!$B$241,M115&lt;&gt;'Tabelas auxiliares'!$B$242,M115&lt;&gt;'Tabelas auxiliares'!$C$241,M115&lt;&gt;'Tabelas auxiliares'!$C$242),"FOLHA DE PESSOAL",IF(R115='Tabelas auxiliares'!$A$242,"CUSTEIO",IF(R115='Tabelas auxiliares'!$A$241,"INVESTIMENTO","ERRO - VERIFICAR"))))</f>
        <v/>
      </c>
      <c r="T115" s="37"/>
      <c r="U115" s="37"/>
      <c r="V115" s="37"/>
      <c r="W115" s="37"/>
      <c r="X115" s="37"/>
      <c r="Y115" s="37"/>
      <c r="Z115" s="37"/>
    </row>
    <row r="116" spans="18:26" x14ac:dyDescent="0.35">
      <c r="R116" s="19" t="str">
        <f t="shared" si="1"/>
        <v/>
      </c>
      <c r="S116" s="19" t="str">
        <f>IF(M116="","",IF(AND(M116&lt;&gt;'Tabelas auxiliares'!$B$241,M116&lt;&gt;'Tabelas auxiliares'!$B$242,M116&lt;&gt;'Tabelas auxiliares'!$C$241,M116&lt;&gt;'Tabelas auxiliares'!$C$242),"FOLHA DE PESSOAL",IF(R116='Tabelas auxiliares'!$A$242,"CUSTEIO",IF(R116='Tabelas auxiliares'!$A$241,"INVESTIMENTO","ERRO - VERIFICAR"))))</f>
        <v/>
      </c>
      <c r="T116" s="37"/>
      <c r="U116" s="37"/>
      <c r="V116" s="37"/>
      <c r="W116" s="37"/>
      <c r="X116" s="37"/>
      <c r="Y116" s="37"/>
      <c r="Z116" s="37"/>
    </row>
    <row r="117" spans="18:26" x14ac:dyDescent="0.35">
      <c r="R117" s="19" t="str">
        <f t="shared" si="1"/>
        <v/>
      </c>
      <c r="S117" s="19" t="str">
        <f>IF(M117="","",IF(AND(M117&lt;&gt;'Tabelas auxiliares'!$B$241,M117&lt;&gt;'Tabelas auxiliares'!$B$242,M117&lt;&gt;'Tabelas auxiliares'!$C$241,M117&lt;&gt;'Tabelas auxiliares'!$C$242),"FOLHA DE PESSOAL",IF(R117='Tabelas auxiliares'!$A$242,"CUSTEIO",IF(R117='Tabelas auxiliares'!$A$241,"INVESTIMENTO","ERRO - VERIFICAR"))))</f>
        <v/>
      </c>
      <c r="T117" s="37"/>
      <c r="U117" s="37"/>
      <c r="V117" s="37"/>
      <c r="W117" s="37"/>
      <c r="X117" s="37"/>
      <c r="Y117" s="37"/>
      <c r="Z117" s="37"/>
    </row>
    <row r="118" spans="18:26" x14ac:dyDescent="0.35">
      <c r="R118" s="19" t="str">
        <f t="shared" si="1"/>
        <v/>
      </c>
      <c r="S118" s="19" t="str">
        <f>IF(M118="","",IF(AND(M118&lt;&gt;'Tabelas auxiliares'!$B$241,M118&lt;&gt;'Tabelas auxiliares'!$B$242,M118&lt;&gt;'Tabelas auxiliares'!$C$241,M118&lt;&gt;'Tabelas auxiliares'!$C$242),"FOLHA DE PESSOAL",IF(R118='Tabelas auxiliares'!$A$242,"CUSTEIO",IF(R118='Tabelas auxiliares'!$A$241,"INVESTIMENTO","ERRO - VERIFICAR"))))</f>
        <v/>
      </c>
      <c r="T118" s="37"/>
      <c r="U118" s="37"/>
      <c r="V118" s="37"/>
      <c r="W118" s="37"/>
      <c r="X118" s="37"/>
      <c r="Y118" s="37"/>
      <c r="Z118" s="37"/>
    </row>
    <row r="119" spans="18:26" x14ac:dyDescent="0.35">
      <c r="R119" s="19" t="str">
        <f t="shared" si="1"/>
        <v/>
      </c>
      <c r="S119" s="19" t="str">
        <f>IF(M119="","",IF(AND(M119&lt;&gt;'Tabelas auxiliares'!$B$241,M119&lt;&gt;'Tabelas auxiliares'!$B$242,M119&lt;&gt;'Tabelas auxiliares'!$C$241,M119&lt;&gt;'Tabelas auxiliares'!$C$242),"FOLHA DE PESSOAL",IF(R119='Tabelas auxiliares'!$A$242,"CUSTEIO",IF(R119='Tabelas auxiliares'!$A$241,"INVESTIMENTO","ERRO - VERIFICAR"))))</f>
        <v/>
      </c>
      <c r="T119" s="37"/>
      <c r="U119" s="37"/>
      <c r="V119" s="37"/>
      <c r="W119" s="37"/>
      <c r="X119" s="37"/>
      <c r="Y119" s="37"/>
      <c r="Z119" s="37"/>
    </row>
    <row r="120" spans="18:26" x14ac:dyDescent="0.35">
      <c r="R120" s="19" t="str">
        <f t="shared" si="1"/>
        <v/>
      </c>
      <c r="S120" s="19" t="str">
        <f>IF(M120="","",IF(AND(M120&lt;&gt;'Tabelas auxiliares'!$B$241,M120&lt;&gt;'Tabelas auxiliares'!$B$242,M120&lt;&gt;'Tabelas auxiliares'!$C$241,M120&lt;&gt;'Tabelas auxiliares'!$C$242),"FOLHA DE PESSOAL",IF(R120='Tabelas auxiliares'!$A$242,"CUSTEIO",IF(R120='Tabelas auxiliares'!$A$241,"INVESTIMENTO","ERRO - VERIFICAR"))))</f>
        <v/>
      </c>
      <c r="T120" s="37"/>
      <c r="U120" s="37"/>
      <c r="V120" s="37"/>
      <c r="W120" s="37"/>
      <c r="X120" s="37"/>
      <c r="Y120" s="37"/>
      <c r="Z120" s="37"/>
    </row>
    <row r="121" spans="18:26" x14ac:dyDescent="0.35">
      <c r="R121" s="19" t="str">
        <f t="shared" si="1"/>
        <v/>
      </c>
      <c r="S121" s="19" t="str">
        <f>IF(M121="","",IF(AND(M121&lt;&gt;'Tabelas auxiliares'!$B$241,M121&lt;&gt;'Tabelas auxiliares'!$B$242,M121&lt;&gt;'Tabelas auxiliares'!$C$241,M121&lt;&gt;'Tabelas auxiliares'!$C$242),"FOLHA DE PESSOAL",IF(R121='Tabelas auxiliares'!$A$242,"CUSTEIO",IF(R121='Tabelas auxiliares'!$A$241,"INVESTIMENTO","ERRO - VERIFICAR"))))</f>
        <v/>
      </c>
      <c r="T121" s="37"/>
      <c r="U121" s="37"/>
      <c r="V121" s="37"/>
      <c r="W121" s="37"/>
      <c r="X121" s="37"/>
      <c r="Y121" s="37"/>
      <c r="Z121" s="37"/>
    </row>
    <row r="122" spans="18:26" x14ac:dyDescent="0.35">
      <c r="R122" s="19" t="str">
        <f t="shared" si="1"/>
        <v/>
      </c>
      <c r="S122" s="19" t="str">
        <f>IF(M122="","",IF(AND(M122&lt;&gt;'Tabelas auxiliares'!$B$241,M122&lt;&gt;'Tabelas auxiliares'!$B$242,M122&lt;&gt;'Tabelas auxiliares'!$C$241,M122&lt;&gt;'Tabelas auxiliares'!$C$242),"FOLHA DE PESSOAL",IF(R122='Tabelas auxiliares'!$A$242,"CUSTEIO",IF(R122='Tabelas auxiliares'!$A$241,"INVESTIMENTO","ERRO - VERIFICAR"))))</f>
        <v/>
      </c>
      <c r="T122" s="37"/>
      <c r="U122" s="37"/>
      <c r="V122" s="37"/>
      <c r="W122" s="37"/>
      <c r="X122" s="37"/>
      <c r="Y122" s="37"/>
      <c r="Z122" s="37"/>
    </row>
    <row r="123" spans="18:26" x14ac:dyDescent="0.35">
      <c r="R123" s="19" t="str">
        <f t="shared" si="1"/>
        <v/>
      </c>
      <c r="S123" s="19" t="str">
        <f>IF(M123="","",IF(AND(M123&lt;&gt;'Tabelas auxiliares'!$B$241,M123&lt;&gt;'Tabelas auxiliares'!$B$242,M123&lt;&gt;'Tabelas auxiliares'!$C$241,M123&lt;&gt;'Tabelas auxiliares'!$C$242),"FOLHA DE PESSOAL",IF(R123='Tabelas auxiliares'!$A$242,"CUSTEIO",IF(R123='Tabelas auxiliares'!$A$241,"INVESTIMENTO","ERRO - VERIFICAR"))))</f>
        <v/>
      </c>
      <c r="T123" s="37"/>
      <c r="U123" s="37"/>
      <c r="V123" s="37"/>
      <c r="W123" s="37"/>
      <c r="X123" s="37"/>
      <c r="Y123" s="37"/>
      <c r="Z123" s="37"/>
    </row>
    <row r="124" spans="18:26" x14ac:dyDescent="0.35">
      <c r="R124" s="19" t="str">
        <f t="shared" si="1"/>
        <v/>
      </c>
      <c r="S124" s="19" t="str">
        <f>IF(M124="","",IF(AND(M124&lt;&gt;'Tabelas auxiliares'!$B$241,M124&lt;&gt;'Tabelas auxiliares'!$B$242,M124&lt;&gt;'Tabelas auxiliares'!$C$241,M124&lt;&gt;'Tabelas auxiliares'!$C$242),"FOLHA DE PESSOAL",IF(R124='Tabelas auxiliares'!$A$242,"CUSTEIO",IF(R124='Tabelas auxiliares'!$A$241,"INVESTIMENTO","ERRO - VERIFICAR"))))</f>
        <v/>
      </c>
      <c r="T124" s="37"/>
      <c r="U124" s="37"/>
      <c r="V124" s="37"/>
      <c r="W124" s="37"/>
      <c r="X124" s="37"/>
      <c r="Y124" s="37"/>
      <c r="Z124" s="37"/>
    </row>
    <row r="125" spans="18:26" x14ac:dyDescent="0.35">
      <c r="R125" s="19" t="str">
        <f t="shared" si="1"/>
        <v/>
      </c>
      <c r="S125" s="19" t="str">
        <f>IF(M125="","",IF(AND(M125&lt;&gt;'Tabelas auxiliares'!$B$241,M125&lt;&gt;'Tabelas auxiliares'!$B$242,M125&lt;&gt;'Tabelas auxiliares'!$C$241,M125&lt;&gt;'Tabelas auxiliares'!$C$242),"FOLHA DE PESSOAL",IF(R125='Tabelas auxiliares'!$A$242,"CUSTEIO",IF(R125='Tabelas auxiliares'!$A$241,"INVESTIMENTO","ERRO - VERIFICAR"))))</f>
        <v/>
      </c>
      <c r="T125" s="37"/>
      <c r="U125" s="37"/>
      <c r="V125" s="37"/>
      <c r="W125" s="37"/>
      <c r="X125" s="37"/>
      <c r="Y125" s="37"/>
      <c r="Z125" s="37"/>
    </row>
    <row r="126" spans="18:26" x14ac:dyDescent="0.35">
      <c r="R126" s="19" t="str">
        <f t="shared" si="1"/>
        <v/>
      </c>
      <c r="S126" s="19" t="str">
        <f>IF(M126="","",IF(AND(M126&lt;&gt;'Tabelas auxiliares'!$B$241,M126&lt;&gt;'Tabelas auxiliares'!$B$242,M126&lt;&gt;'Tabelas auxiliares'!$C$241,M126&lt;&gt;'Tabelas auxiliares'!$C$242),"FOLHA DE PESSOAL",IF(R126='Tabelas auxiliares'!$A$242,"CUSTEIO",IF(R126='Tabelas auxiliares'!$A$241,"INVESTIMENTO","ERRO - VERIFICAR"))))</f>
        <v/>
      </c>
      <c r="T126" s="37"/>
      <c r="U126" s="37"/>
      <c r="V126" s="37"/>
      <c r="W126" s="37"/>
      <c r="X126" s="37"/>
      <c r="Y126" s="37"/>
      <c r="Z126" s="37"/>
    </row>
    <row r="127" spans="18:26" x14ac:dyDescent="0.35">
      <c r="R127" s="19" t="str">
        <f t="shared" si="1"/>
        <v/>
      </c>
      <c r="S127" s="19" t="str">
        <f>IF(M127="","",IF(AND(M127&lt;&gt;'Tabelas auxiliares'!$B$241,M127&lt;&gt;'Tabelas auxiliares'!$B$242,M127&lt;&gt;'Tabelas auxiliares'!$C$241,M127&lt;&gt;'Tabelas auxiliares'!$C$242),"FOLHA DE PESSOAL",IF(R127='Tabelas auxiliares'!$A$242,"CUSTEIO",IF(R127='Tabelas auxiliares'!$A$241,"INVESTIMENTO","ERRO - VERIFICAR"))))</f>
        <v/>
      </c>
      <c r="T127" s="37"/>
      <c r="U127" s="37"/>
      <c r="V127" s="37"/>
      <c r="W127" s="37"/>
      <c r="X127" s="37"/>
      <c r="Y127" s="37"/>
      <c r="Z127" s="37"/>
    </row>
    <row r="128" spans="18:26" x14ac:dyDescent="0.35">
      <c r="R128" s="19" t="str">
        <f t="shared" si="1"/>
        <v/>
      </c>
      <c r="S128" s="19" t="str">
        <f>IF(M128="","",IF(AND(M128&lt;&gt;'Tabelas auxiliares'!$B$241,M128&lt;&gt;'Tabelas auxiliares'!$B$242,M128&lt;&gt;'Tabelas auxiliares'!$C$241,M128&lt;&gt;'Tabelas auxiliares'!$C$242),"FOLHA DE PESSOAL",IF(R128='Tabelas auxiliares'!$A$242,"CUSTEIO",IF(R128='Tabelas auxiliares'!$A$241,"INVESTIMENTO","ERRO - VERIFICAR"))))</f>
        <v/>
      </c>
      <c r="T128" s="37"/>
      <c r="U128" s="37"/>
      <c r="V128" s="37"/>
      <c r="W128" s="37"/>
      <c r="X128" s="37"/>
      <c r="Y128" s="37"/>
      <c r="Z128" s="37"/>
    </row>
    <row r="129" spans="18:26" x14ac:dyDescent="0.35">
      <c r="R129" s="19" t="str">
        <f t="shared" si="1"/>
        <v/>
      </c>
      <c r="S129" s="19" t="str">
        <f>IF(M129="","",IF(AND(M129&lt;&gt;'Tabelas auxiliares'!$B$241,M129&lt;&gt;'Tabelas auxiliares'!$B$242,M129&lt;&gt;'Tabelas auxiliares'!$C$241,M129&lt;&gt;'Tabelas auxiliares'!$C$242),"FOLHA DE PESSOAL",IF(R129='Tabelas auxiliares'!$A$242,"CUSTEIO",IF(R129='Tabelas auxiliares'!$A$241,"INVESTIMENTO","ERRO - VERIFICAR"))))</f>
        <v/>
      </c>
      <c r="T129" s="37"/>
      <c r="U129" s="37"/>
      <c r="V129" s="37"/>
      <c r="W129" s="37"/>
      <c r="X129" s="37"/>
      <c r="Y129" s="37"/>
      <c r="Z129" s="37"/>
    </row>
    <row r="130" spans="18:26" x14ac:dyDescent="0.35">
      <c r="R130" s="19" t="str">
        <f t="shared" si="1"/>
        <v/>
      </c>
      <c r="S130" s="19" t="str">
        <f>IF(M130="","",IF(AND(M130&lt;&gt;'Tabelas auxiliares'!$B$241,M130&lt;&gt;'Tabelas auxiliares'!$B$242,M130&lt;&gt;'Tabelas auxiliares'!$C$241,M130&lt;&gt;'Tabelas auxiliares'!$C$242),"FOLHA DE PESSOAL",IF(R130='Tabelas auxiliares'!$A$242,"CUSTEIO",IF(R130='Tabelas auxiliares'!$A$241,"INVESTIMENTO","ERRO - VERIFICAR"))))</f>
        <v/>
      </c>
      <c r="T130" s="37"/>
      <c r="U130" s="37"/>
      <c r="V130" s="37"/>
      <c r="W130" s="37"/>
      <c r="X130" s="37"/>
      <c r="Y130" s="37"/>
      <c r="Z130" s="37"/>
    </row>
    <row r="131" spans="18:26" x14ac:dyDescent="0.35">
      <c r="R131" s="19" t="str">
        <f t="shared" si="1"/>
        <v/>
      </c>
      <c r="S131" s="19" t="str">
        <f>IF(M131="","",IF(AND(M131&lt;&gt;'Tabelas auxiliares'!$B$241,M131&lt;&gt;'Tabelas auxiliares'!$B$242,M131&lt;&gt;'Tabelas auxiliares'!$C$241,M131&lt;&gt;'Tabelas auxiliares'!$C$242),"FOLHA DE PESSOAL",IF(R131='Tabelas auxiliares'!$A$242,"CUSTEIO",IF(R131='Tabelas auxiliares'!$A$241,"INVESTIMENTO","ERRO - VERIFICAR"))))</f>
        <v/>
      </c>
      <c r="T131" s="37"/>
      <c r="U131" s="37"/>
      <c r="V131" s="37"/>
      <c r="W131" s="37"/>
      <c r="X131" s="37"/>
      <c r="Y131" s="37"/>
      <c r="Z131" s="37"/>
    </row>
    <row r="132" spans="18:26" x14ac:dyDescent="0.35">
      <c r="R132" s="19" t="str">
        <f t="shared" ref="R132:R195" si="2">LEFT(O132,1)</f>
        <v/>
      </c>
      <c r="S132" s="19" t="str">
        <f>IF(M132="","",IF(AND(M132&lt;&gt;'Tabelas auxiliares'!$B$241,M132&lt;&gt;'Tabelas auxiliares'!$B$242,M132&lt;&gt;'Tabelas auxiliares'!$C$241,M132&lt;&gt;'Tabelas auxiliares'!$C$242),"FOLHA DE PESSOAL",IF(R132='Tabelas auxiliares'!$A$242,"CUSTEIO",IF(R132='Tabelas auxiliares'!$A$241,"INVESTIMENTO","ERRO - VERIFICAR"))))</f>
        <v/>
      </c>
      <c r="T132" s="37"/>
      <c r="U132" s="37"/>
      <c r="V132" s="37"/>
      <c r="W132" s="37"/>
      <c r="X132" s="37"/>
      <c r="Y132" s="37"/>
      <c r="Z132" s="37"/>
    </row>
    <row r="133" spans="18:26" x14ac:dyDescent="0.35">
      <c r="R133" s="19" t="str">
        <f t="shared" si="2"/>
        <v/>
      </c>
      <c r="S133" s="19" t="str">
        <f>IF(M133="","",IF(AND(M133&lt;&gt;'Tabelas auxiliares'!$B$241,M133&lt;&gt;'Tabelas auxiliares'!$B$242,M133&lt;&gt;'Tabelas auxiliares'!$C$241,M133&lt;&gt;'Tabelas auxiliares'!$C$242),"FOLHA DE PESSOAL",IF(R133='Tabelas auxiliares'!$A$242,"CUSTEIO",IF(R133='Tabelas auxiliares'!$A$241,"INVESTIMENTO","ERRO - VERIFICAR"))))</f>
        <v/>
      </c>
      <c r="T133" s="37"/>
      <c r="U133" s="37"/>
      <c r="V133" s="37"/>
      <c r="W133" s="37"/>
      <c r="X133" s="37"/>
      <c r="Y133" s="37"/>
      <c r="Z133" s="37"/>
    </row>
    <row r="134" spans="18:26" x14ac:dyDescent="0.35">
      <c r="R134" s="19" t="str">
        <f t="shared" si="2"/>
        <v/>
      </c>
      <c r="S134" s="19" t="str">
        <f>IF(M134="","",IF(AND(M134&lt;&gt;'Tabelas auxiliares'!$B$241,M134&lt;&gt;'Tabelas auxiliares'!$B$242,M134&lt;&gt;'Tabelas auxiliares'!$C$241,M134&lt;&gt;'Tabelas auxiliares'!$C$242),"FOLHA DE PESSOAL",IF(R134='Tabelas auxiliares'!$A$242,"CUSTEIO",IF(R134='Tabelas auxiliares'!$A$241,"INVESTIMENTO","ERRO - VERIFICAR"))))</f>
        <v/>
      </c>
      <c r="T134" s="37"/>
      <c r="U134" s="37"/>
      <c r="V134" s="37"/>
      <c r="W134" s="37"/>
      <c r="X134" s="37"/>
      <c r="Y134" s="37"/>
      <c r="Z134" s="37"/>
    </row>
    <row r="135" spans="18:26" x14ac:dyDescent="0.35">
      <c r="R135" s="19" t="str">
        <f t="shared" si="2"/>
        <v/>
      </c>
      <c r="S135" s="19" t="str">
        <f>IF(M135="","",IF(AND(M135&lt;&gt;'Tabelas auxiliares'!$B$241,M135&lt;&gt;'Tabelas auxiliares'!$B$242,M135&lt;&gt;'Tabelas auxiliares'!$C$241,M135&lt;&gt;'Tabelas auxiliares'!$C$242),"FOLHA DE PESSOAL",IF(R135='Tabelas auxiliares'!$A$242,"CUSTEIO",IF(R135='Tabelas auxiliares'!$A$241,"INVESTIMENTO","ERRO - VERIFICAR"))))</f>
        <v/>
      </c>
      <c r="T135" s="37"/>
      <c r="U135" s="37"/>
      <c r="V135" s="37"/>
      <c r="W135" s="37"/>
      <c r="X135" s="37"/>
      <c r="Y135" s="37"/>
      <c r="Z135" s="37"/>
    </row>
    <row r="136" spans="18:26" x14ac:dyDescent="0.35">
      <c r="R136" s="19" t="str">
        <f t="shared" si="2"/>
        <v/>
      </c>
      <c r="S136" s="19" t="str">
        <f>IF(M136="","",IF(AND(M136&lt;&gt;'Tabelas auxiliares'!$B$241,M136&lt;&gt;'Tabelas auxiliares'!$B$242,M136&lt;&gt;'Tabelas auxiliares'!$C$241,M136&lt;&gt;'Tabelas auxiliares'!$C$242),"FOLHA DE PESSOAL",IF(R136='Tabelas auxiliares'!$A$242,"CUSTEIO",IF(R136='Tabelas auxiliares'!$A$241,"INVESTIMENTO","ERRO - VERIFICAR"))))</f>
        <v/>
      </c>
      <c r="T136" s="37"/>
      <c r="U136" s="37"/>
      <c r="V136" s="37"/>
      <c r="W136" s="37"/>
      <c r="X136" s="37"/>
      <c r="Y136" s="37"/>
      <c r="Z136" s="37"/>
    </row>
    <row r="137" spans="18:26" x14ac:dyDescent="0.35">
      <c r="R137" s="19" t="str">
        <f t="shared" si="2"/>
        <v/>
      </c>
      <c r="S137" s="19" t="str">
        <f>IF(M137="","",IF(AND(M137&lt;&gt;'Tabelas auxiliares'!$B$241,M137&lt;&gt;'Tabelas auxiliares'!$B$242,M137&lt;&gt;'Tabelas auxiliares'!$C$241,M137&lt;&gt;'Tabelas auxiliares'!$C$242),"FOLHA DE PESSOAL",IF(R137='Tabelas auxiliares'!$A$242,"CUSTEIO",IF(R137='Tabelas auxiliares'!$A$241,"INVESTIMENTO","ERRO - VERIFICAR"))))</f>
        <v/>
      </c>
      <c r="T137" s="37"/>
      <c r="U137" s="37"/>
      <c r="V137" s="37"/>
      <c r="W137" s="37"/>
      <c r="X137" s="37"/>
      <c r="Y137" s="37"/>
      <c r="Z137" s="37"/>
    </row>
    <row r="138" spans="18:26" x14ac:dyDescent="0.35">
      <c r="R138" s="19" t="str">
        <f t="shared" si="2"/>
        <v/>
      </c>
      <c r="S138" s="19" t="str">
        <f>IF(M138="","",IF(AND(M138&lt;&gt;'Tabelas auxiliares'!$B$241,M138&lt;&gt;'Tabelas auxiliares'!$B$242,M138&lt;&gt;'Tabelas auxiliares'!$C$241,M138&lt;&gt;'Tabelas auxiliares'!$C$242),"FOLHA DE PESSOAL",IF(R138='Tabelas auxiliares'!$A$242,"CUSTEIO",IF(R138='Tabelas auxiliares'!$A$241,"INVESTIMENTO","ERRO - VERIFICAR"))))</f>
        <v/>
      </c>
      <c r="T138" s="37"/>
      <c r="U138" s="37"/>
      <c r="V138" s="37"/>
      <c r="W138" s="37"/>
      <c r="X138" s="37"/>
      <c r="Y138" s="37"/>
      <c r="Z138" s="37"/>
    </row>
    <row r="139" spans="18:26" x14ac:dyDescent="0.35">
      <c r="R139" s="19" t="str">
        <f t="shared" si="2"/>
        <v/>
      </c>
      <c r="S139" s="19" t="str">
        <f>IF(M139="","",IF(AND(M139&lt;&gt;'Tabelas auxiliares'!$B$241,M139&lt;&gt;'Tabelas auxiliares'!$B$242,M139&lt;&gt;'Tabelas auxiliares'!$C$241,M139&lt;&gt;'Tabelas auxiliares'!$C$242),"FOLHA DE PESSOAL",IF(R139='Tabelas auxiliares'!$A$242,"CUSTEIO",IF(R139='Tabelas auxiliares'!$A$241,"INVESTIMENTO","ERRO - VERIFICAR"))))</f>
        <v/>
      </c>
      <c r="T139" s="37"/>
      <c r="U139" s="37"/>
      <c r="V139" s="37"/>
      <c r="W139" s="37"/>
      <c r="X139" s="37"/>
      <c r="Y139" s="37"/>
      <c r="Z139" s="37"/>
    </row>
    <row r="140" spans="18:26" x14ac:dyDescent="0.35">
      <c r="R140" s="19" t="str">
        <f t="shared" si="2"/>
        <v/>
      </c>
      <c r="S140" s="19" t="str">
        <f>IF(M140="","",IF(AND(M140&lt;&gt;'Tabelas auxiliares'!$B$241,M140&lt;&gt;'Tabelas auxiliares'!$B$242,M140&lt;&gt;'Tabelas auxiliares'!$C$241,M140&lt;&gt;'Tabelas auxiliares'!$C$242),"FOLHA DE PESSOAL",IF(R140='Tabelas auxiliares'!$A$242,"CUSTEIO",IF(R140='Tabelas auxiliares'!$A$241,"INVESTIMENTO","ERRO - VERIFICAR"))))</f>
        <v/>
      </c>
      <c r="T140" s="37"/>
      <c r="U140" s="37"/>
      <c r="V140" s="37"/>
      <c r="W140" s="37"/>
      <c r="X140" s="37"/>
      <c r="Y140" s="37"/>
      <c r="Z140" s="37"/>
    </row>
    <row r="141" spans="18:26" x14ac:dyDescent="0.35">
      <c r="R141" s="19" t="str">
        <f t="shared" si="2"/>
        <v/>
      </c>
      <c r="S141" s="19" t="str">
        <f>IF(M141="","",IF(AND(M141&lt;&gt;'Tabelas auxiliares'!$B$241,M141&lt;&gt;'Tabelas auxiliares'!$B$242,M141&lt;&gt;'Tabelas auxiliares'!$C$241,M141&lt;&gt;'Tabelas auxiliares'!$C$242),"FOLHA DE PESSOAL",IF(R141='Tabelas auxiliares'!$A$242,"CUSTEIO",IF(R141='Tabelas auxiliares'!$A$241,"INVESTIMENTO","ERRO - VERIFICAR"))))</f>
        <v/>
      </c>
      <c r="T141" s="37"/>
      <c r="U141" s="37"/>
      <c r="V141" s="37"/>
      <c r="W141" s="37"/>
      <c r="X141" s="37"/>
      <c r="Y141" s="37"/>
      <c r="Z141" s="37"/>
    </row>
    <row r="142" spans="18:26" x14ac:dyDescent="0.35">
      <c r="R142" s="19" t="str">
        <f t="shared" si="2"/>
        <v/>
      </c>
      <c r="S142" s="19" t="str">
        <f>IF(M142="","",IF(AND(M142&lt;&gt;'Tabelas auxiliares'!$B$241,M142&lt;&gt;'Tabelas auxiliares'!$B$242,M142&lt;&gt;'Tabelas auxiliares'!$C$241,M142&lt;&gt;'Tabelas auxiliares'!$C$242),"FOLHA DE PESSOAL",IF(R142='Tabelas auxiliares'!$A$242,"CUSTEIO",IF(R142='Tabelas auxiliares'!$A$241,"INVESTIMENTO","ERRO - VERIFICAR"))))</f>
        <v/>
      </c>
      <c r="T142" s="37"/>
      <c r="U142" s="37"/>
      <c r="V142" s="37"/>
      <c r="W142" s="37"/>
      <c r="X142" s="37"/>
      <c r="Y142" s="37"/>
      <c r="Z142" s="37"/>
    </row>
    <row r="143" spans="18:26" x14ac:dyDescent="0.35">
      <c r="R143" s="19" t="str">
        <f t="shared" si="2"/>
        <v/>
      </c>
      <c r="S143" s="19" t="str">
        <f>IF(M143="","",IF(AND(M143&lt;&gt;'Tabelas auxiliares'!$B$241,M143&lt;&gt;'Tabelas auxiliares'!$B$242,M143&lt;&gt;'Tabelas auxiliares'!$C$241,M143&lt;&gt;'Tabelas auxiliares'!$C$242),"FOLHA DE PESSOAL",IF(R143='Tabelas auxiliares'!$A$242,"CUSTEIO",IF(R143='Tabelas auxiliares'!$A$241,"INVESTIMENTO","ERRO - VERIFICAR"))))</f>
        <v/>
      </c>
      <c r="T143" s="37"/>
      <c r="U143" s="37"/>
      <c r="V143" s="37"/>
      <c r="W143" s="37"/>
      <c r="X143" s="37"/>
      <c r="Y143" s="37"/>
      <c r="Z143" s="37"/>
    </row>
    <row r="144" spans="18:26" x14ac:dyDescent="0.35">
      <c r="R144" s="19" t="str">
        <f t="shared" si="2"/>
        <v/>
      </c>
      <c r="S144" s="19" t="str">
        <f>IF(M144="","",IF(AND(M144&lt;&gt;'Tabelas auxiliares'!$B$241,M144&lt;&gt;'Tabelas auxiliares'!$B$242,M144&lt;&gt;'Tabelas auxiliares'!$C$241,M144&lt;&gt;'Tabelas auxiliares'!$C$242),"FOLHA DE PESSOAL",IF(R144='Tabelas auxiliares'!$A$242,"CUSTEIO",IF(R144='Tabelas auxiliares'!$A$241,"INVESTIMENTO","ERRO - VERIFICAR"))))</f>
        <v/>
      </c>
      <c r="T144" s="37"/>
      <c r="U144" s="37"/>
      <c r="V144" s="37"/>
      <c r="W144" s="37"/>
      <c r="X144" s="37"/>
      <c r="Y144" s="37"/>
      <c r="Z144" s="37"/>
    </row>
    <row r="145" spans="18:26" x14ac:dyDescent="0.35">
      <c r="R145" s="19" t="str">
        <f t="shared" si="2"/>
        <v/>
      </c>
      <c r="S145" s="19" t="str">
        <f>IF(M145="","",IF(AND(M145&lt;&gt;'Tabelas auxiliares'!$B$241,M145&lt;&gt;'Tabelas auxiliares'!$B$242,M145&lt;&gt;'Tabelas auxiliares'!$C$241,M145&lt;&gt;'Tabelas auxiliares'!$C$242),"FOLHA DE PESSOAL",IF(R145='Tabelas auxiliares'!$A$242,"CUSTEIO",IF(R145='Tabelas auxiliares'!$A$241,"INVESTIMENTO","ERRO - VERIFICAR"))))</f>
        <v/>
      </c>
      <c r="T145" s="37"/>
      <c r="U145" s="37"/>
      <c r="V145" s="37"/>
      <c r="W145" s="37"/>
      <c r="X145" s="37"/>
      <c r="Y145" s="37"/>
      <c r="Z145" s="37"/>
    </row>
    <row r="146" spans="18:26" x14ac:dyDescent="0.35">
      <c r="R146" s="19" t="str">
        <f t="shared" si="2"/>
        <v/>
      </c>
      <c r="S146" s="19" t="str">
        <f>IF(M146="","",IF(AND(M146&lt;&gt;'Tabelas auxiliares'!$B$241,M146&lt;&gt;'Tabelas auxiliares'!$B$242,M146&lt;&gt;'Tabelas auxiliares'!$C$241,M146&lt;&gt;'Tabelas auxiliares'!$C$242),"FOLHA DE PESSOAL",IF(R146='Tabelas auxiliares'!$A$242,"CUSTEIO",IF(R146='Tabelas auxiliares'!$A$241,"INVESTIMENTO","ERRO - VERIFICAR"))))</f>
        <v/>
      </c>
      <c r="T146" s="37"/>
      <c r="U146" s="37"/>
      <c r="V146" s="37"/>
      <c r="W146" s="37"/>
      <c r="X146" s="37"/>
      <c r="Y146" s="37"/>
      <c r="Z146" s="37"/>
    </row>
    <row r="147" spans="18:26" x14ac:dyDescent="0.35">
      <c r="R147" s="19" t="str">
        <f t="shared" si="2"/>
        <v/>
      </c>
      <c r="S147" s="19" t="str">
        <f>IF(M147="","",IF(AND(M147&lt;&gt;'Tabelas auxiliares'!$B$241,M147&lt;&gt;'Tabelas auxiliares'!$B$242,M147&lt;&gt;'Tabelas auxiliares'!$C$241,M147&lt;&gt;'Tabelas auxiliares'!$C$242),"FOLHA DE PESSOAL",IF(R147='Tabelas auxiliares'!$A$242,"CUSTEIO",IF(R147='Tabelas auxiliares'!$A$241,"INVESTIMENTO","ERRO - VERIFICAR"))))</f>
        <v/>
      </c>
      <c r="T147" s="37"/>
      <c r="U147" s="37"/>
      <c r="V147" s="37"/>
      <c r="W147" s="37"/>
      <c r="X147" s="37"/>
      <c r="Y147" s="37"/>
      <c r="Z147" s="37"/>
    </row>
    <row r="148" spans="18:26" x14ac:dyDescent="0.35">
      <c r="R148" s="19" t="str">
        <f t="shared" si="2"/>
        <v/>
      </c>
      <c r="S148" s="19" t="str">
        <f>IF(M148="","",IF(AND(M148&lt;&gt;'Tabelas auxiliares'!$B$241,M148&lt;&gt;'Tabelas auxiliares'!$B$242,M148&lt;&gt;'Tabelas auxiliares'!$C$241,M148&lt;&gt;'Tabelas auxiliares'!$C$242),"FOLHA DE PESSOAL",IF(R148='Tabelas auxiliares'!$A$242,"CUSTEIO",IF(R148='Tabelas auxiliares'!$A$241,"INVESTIMENTO","ERRO - VERIFICAR"))))</f>
        <v/>
      </c>
      <c r="T148" s="37"/>
      <c r="U148" s="37"/>
      <c r="V148" s="37"/>
      <c r="W148" s="37"/>
      <c r="X148" s="37"/>
      <c r="Y148" s="37"/>
      <c r="Z148" s="37"/>
    </row>
    <row r="149" spans="18:26" x14ac:dyDescent="0.35">
      <c r="R149" s="19" t="str">
        <f t="shared" si="2"/>
        <v/>
      </c>
      <c r="S149" s="19" t="str">
        <f>IF(M149="","",IF(AND(M149&lt;&gt;'Tabelas auxiliares'!$B$241,M149&lt;&gt;'Tabelas auxiliares'!$B$242,M149&lt;&gt;'Tabelas auxiliares'!$C$241,M149&lt;&gt;'Tabelas auxiliares'!$C$242),"FOLHA DE PESSOAL",IF(R149='Tabelas auxiliares'!$A$242,"CUSTEIO",IF(R149='Tabelas auxiliares'!$A$241,"INVESTIMENTO","ERRO - VERIFICAR"))))</f>
        <v/>
      </c>
      <c r="T149" s="37"/>
      <c r="U149" s="37"/>
      <c r="V149" s="37"/>
      <c r="W149" s="37"/>
      <c r="X149" s="37"/>
      <c r="Y149" s="37"/>
      <c r="Z149" s="37"/>
    </row>
    <row r="150" spans="18:26" x14ac:dyDescent="0.35">
      <c r="R150" s="19" t="str">
        <f t="shared" si="2"/>
        <v/>
      </c>
      <c r="S150" s="19" t="str">
        <f>IF(M150="","",IF(AND(M150&lt;&gt;'Tabelas auxiliares'!$B$241,M150&lt;&gt;'Tabelas auxiliares'!$B$242,M150&lt;&gt;'Tabelas auxiliares'!$C$241,M150&lt;&gt;'Tabelas auxiliares'!$C$242),"FOLHA DE PESSOAL",IF(R150='Tabelas auxiliares'!$A$242,"CUSTEIO",IF(R150='Tabelas auxiliares'!$A$241,"INVESTIMENTO","ERRO - VERIFICAR"))))</f>
        <v/>
      </c>
      <c r="T150" s="37"/>
      <c r="U150" s="37"/>
      <c r="V150" s="37"/>
      <c r="W150" s="37"/>
      <c r="X150" s="37"/>
      <c r="Y150" s="37"/>
      <c r="Z150" s="37"/>
    </row>
    <row r="151" spans="18:26" x14ac:dyDescent="0.35">
      <c r="R151" s="19" t="str">
        <f t="shared" si="2"/>
        <v/>
      </c>
      <c r="S151" s="19" t="str">
        <f>IF(M151="","",IF(AND(M151&lt;&gt;'Tabelas auxiliares'!$B$241,M151&lt;&gt;'Tabelas auxiliares'!$B$242,M151&lt;&gt;'Tabelas auxiliares'!$C$241,M151&lt;&gt;'Tabelas auxiliares'!$C$242),"FOLHA DE PESSOAL",IF(R151='Tabelas auxiliares'!$A$242,"CUSTEIO",IF(R151='Tabelas auxiliares'!$A$241,"INVESTIMENTO","ERRO - VERIFICAR"))))</f>
        <v/>
      </c>
      <c r="T151" s="37"/>
      <c r="U151" s="37"/>
      <c r="V151" s="37"/>
      <c r="W151" s="37"/>
      <c r="X151" s="37"/>
      <c r="Y151" s="37"/>
      <c r="Z151" s="37"/>
    </row>
    <row r="152" spans="18:26" x14ac:dyDescent="0.35">
      <c r="R152" s="19" t="str">
        <f t="shared" si="2"/>
        <v/>
      </c>
      <c r="S152" s="19" t="str">
        <f>IF(M152="","",IF(AND(M152&lt;&gt;'Tabelas auxiliares'!$B$241,M152&lt;&gt;'Tabelas auxiliares'!$B$242,M152&lt;&gt;'Tabelas auxiliares'!$C$241,M152&lt;&gt;'Tabelas auxiliares'!$C$242),"FOLHA DE PESSOAL",IF(R152='Tabelas auxiliares'!$A$242,"CUSTEIO",IF(R152='Tabelas auxiliares'!$A$241,"INVESTIMENTO","ERRO - VERIFICAR"))))</f>
        <v/>
      </c>
      <c r="T152" s="37"/>
      <c r="U152" s="37"/>
      <c r="V152" s="37"/>
      <c r="W152" s="37"/>
      <c r="X152" s="37"/>
      <c r="Y152" s="37"/>
      <c r="Z152" s="37"/>
    </row>
    <row r="153" spans="18:26" x14ac:dyDescent="0.35">
      <c r="R153" s="19" t="str">
        <f t="shared" si="2"/>
        <v/>
      </c>
      <c r="S153" s="19" t="str">
        <f>IF(M153="","",IF(AND(M153&lt;&gt;'Tabelas auxiliares'!$B$241,M153&lt;&gt;'Tabelas auxiliares'!$B$242,M153&lt;&gt;'Tabelas auxiliares'!$C$241,M153&lt;&gt;'Tabelas auxiliares'!$C$242),"FOLHA DE PESSOAL",IF(R153='Tabelas auxiliares'!$A$242,"CUSTEIO",IF(R153='Tabelas auxiliares'!$A$241,"INVESTIMENTO","ERRO - VERIFICAR"))))</f>
        <v/>
      </c>
      <c r="T153" s="37"/>
      <c r="U153" s="37"/>
      <c r="V153" s="37"/>
      <c r="W153" s="37"/>
      <c r="X153" s="37"/>
      <c r="Y153" s="37"/>
      <c r="Z153" s="37"/>
    </row>
    <row r="154" spans="18:26" x14ac:dyDescent="0.35">
      <c r="R154" s="19" t="str">
        <f t="shared" si="2"/>
        <v/>
      </c>
      <c r="S154" s="19" t="str">
        <f>IF(M154="","",IF(AND(M154&lt;&gt;'Tabelas auxiliares'!$B$241,M154&lt;&gt;'Tabelas auxiliares'!$B$242,M154&lt;&gt;'Tabelas auxiliares'!$C$241,M154&lt;&gt;'Tabelas auxiliares'!$C$242),"FOLHA DE PESSOAL",IF(R154='Tabelas auxiliares'!$A$242,"CUSTEIO",IF(R154='Tabelas auxiliares'!$A$241,"INVESTIMENTO","ERRO - VERIFICAR"))))</f>
        <v/>
      </c>
      <c r="T154" s="37"/>
      <c r="U154" s="37"/>
      <c r="V154" s="37"/>
      <c r="W154" s="37"/>
      <c r="X154" s="37"/>
      <c r="Y154" s="37"/>
      <c r="Z154" s="37"/>
    </row>
    <row r="155" spans="18:26" x14ac:dyDescent="0.35">
      <c r="R155" s="19" t="str">
        <f t="shared" si="2"/>
        <v/>
      </c>
      <c r="S155" s="19" t="str">
        <f>IF(M155="","",IF(AND(M155&lt;&gt;'Tabelas auxiliares'!$B$241,M155&lt;&gt;'Tabelas auxiliares'!$B$242,M155&lt;&gt;'Tabelas auxiliares'!$C$241,M155&lt;&gt;'Tabelas auxiliares'!$C$242),"FOLHA DE PESSOAL",IF(R155='Tabelas auxiliares'!$A$242,"CUSTEIO",IF(R155='Tabelas auxiliares'!$A$241,"INVESTIMENTO","ERRO - VERIFICAR"))))</f>
        <v/>
      </c>
      <c r="T155" s="37"/>
      <c r="U155" s="37"/>
      <c r="V155" s="37"/>
      <c r="W155" s="37"/>
      <c r="X155" s="37"/>
      <c r="Y155" s="37"/>
      <c r="Z155" s="37"/>
    </row>
    <row r="156" spans="18:26" x14ac:dyDescent="0.35">
      <c r="R156" s="19" t="str">
        <f t="shared" si="2"/>
        <v/>
      </c>
      <c r="S156" s="19" t="str">
        <f>IF(M156="","",IF(AND(M156&lt;&gt;'Tabelas auxiliares'!$B$241,M156&lt;&gt;'Tabelas auxiliares'!$B$242,M156&lt;&gt;'Tabelas auxiliares'!$C$241,M156&lt;&gt;'Tabelas auxiliares'!$C$242),"FOLHA DE PESSOAL",IF(R156='Tabelas auxiliares'!$A$242,"CUSTEIO",IF(R156='Tabelas auxiliares'!$A$241,"INVESTIMENTO","ERRO - VERIFICAR"))))</f>
        <v/>
      </c>
      <c r="T156" s="37"/>
      <c r="U156" s="37"/>
      <c r="V156" s="37"/>
      <c r="W156" s="37"/>
      <c r="X156" s="37"/>
      <c r="Y156" s="37"/>
      <c r="Z156" s="37"/>
    </row>
    <row r="157" spans="18:26" x14ac:dyDescent="0.35">
      <c r="R157" s="19" t="str">
        <f t="shared" si="2"/>
        <v/>
      </c>
      <c r="S157" s="19" t="str">
        <f>IF(M157="","",IF(AND(M157&lt;&gt;'Tabelas auxiliares'!$B$241,M157&lt;&gt;'Tabelas auxiliares'!$B$242,M157&lt;&gt;'Tabelas auxiliares'!$C$241,M157&lt;&gt;'Tabelas auxiliares'!$C$242),"FOLHA DE PESSOAL",IF(R157='Tabelas auxiliares'!$A$242,"CUSTEIO",IF(R157='Tabelas auxiliares'!$A$241,"INVESTIMENTO","ERRO - VERIFICAR"))))</f>
        <v/>
      </c>
      <c r="T157" s="37"/>
      <c r="U157" s="37"/>
      <c r="V157" s="37"/>
      <c r="W157" s="37"/>
      <c r="X157" s="37"/>
      <c r="Y157" s="37"/>
      <c r="Z157" s="37"/>
    </row>
    <row r="158" spans="18:26" x14ac:dyDescent="0.35">
      <c r="R158" s="19" t="str">
        <f t="shared" si="2"/>
        <v/>
      </c>
      <c r="S158" s="19" t="str">
        <f>IF(M158="","",IF(AND(M158&lt;&gt;'Tabelas auxiliares'!$B$241,M158&lt;&gt;'Tabelas auxiliares'!$B$242,M158&lt;&gt;'Tabelas auxiliares'!$C$241,M158&lt;&gt;'Tabelas auxiliares'!$C$242),"FOLHA DE PESSOAL",IF(R158='Tabelas auxiliares'!$A$242,"CUSTEIO",IF(R158='Tabelas auxiliares'!$A$241,"INVESTIMENTO","ERRO - VERIFICAR"))))</f>
        <v/>
      </c>
      <c r="T158" s="37"/>
      <c r="U158" s="37"/>
      <c r="V158" s="37"/>
      <c r="W158" s="37"/>
      <c r="X158" s="37"/>
      <c r="Y158" s="37"/>
      <c r="Z158" s="37"/>
    </row>
    <row r="159" spans="18:26" x14ac:dyDescent="0.35">
      <c r="R159" s="19" t="str">
        <f t="shared" si="2"/>
        <v/>
      </c>
      <c r="S159" s="19" t="str">
        <f>IF(M159="","",IF(AND(M159&lt;&gt;'Tabelas auxiliares'!$B$241,M159&lt;&gt;'Tabelas auxiliares'!$B$242,M159&lt;&gt;'Tabelas auxiliares'!$C$241,M159&lt;&gt;'Tabelas auxiliares'!$C$242),"FOLHA DE PESSOAL",IF(R159='Tabelas auxiliares'!$A$242,"CUSTEIO",IF(R159='Tabelas auxiliares'!$A$241,"INVESTIMENTO","ERRO - VERIFICAR"))))</f>
        <v/>
      </c>
      <c r="T159" s="37"/>
      <c r="U159" s="37"/>
      <c r="V159" s="37"/>
      <c r="W159" s="37"/>
      <c r="X159" s="37"/>
      <c r="Y159" s="37"/>
      <c r="Z159" s="37"/>
    </row>
    <row r="160" spans="18:26" x14ac:dyDescent="0.35">
      <c r="R160" s="19" t="str">
        <f t="shared" si="2"/>
        <v/>
      </c>
      <c r="S160" s="19" t="str">
        <f>IF(M160="","",IF(AND(M160&lt;&gt;'Tabelas auxiliares'!$B$241,M160&lt;&gt;'Tabelas auxiliares'!$B$242,M160&lt;&gt;'Tabelas auxiliares'!$C$241,M160&lt;&gt;'Tabelas auxiliares'!$C$242),"FOLHA DE PESSOAL",IF(R160='Tabelas auxiliares'!$A$242,"CUSTEIO",IF(R160='Tabelas auxiliares'!$A$241,"INVESTIMENTO","ERRO - VERIFICAR"))))</f>
        <v/>
      </c>
      <c r="T160" s="37"/>
      <c r="U160" s="37"/>
      <c r="V160" s="37"/>
      <c r="W160" s="37"/>
      <c r="X160" s="37"/>
      <c r="Y160" s="37"/>
      <c r="Z160" s="37"/>
    </row>
    <row r="161" spans="18:26" x14ac:dyDescent="0.35">
      <c r="R161" s="19" t="str">
        <f t="shared" si="2"/>
        <v/>
      </c>
      <c r="S161" s="19" t="str">
        <f>IF(M161="","",IF(AND(M161&lt;&gt;'Tabelas auxiliares'!$B$241,M161&lt;&gt;'Tabelas auxiliares'!$B$242,M161&lt;&gt;'Tabelas auxiliares'!$C$241,M161&lt;&gt;'Tabelas auxiliares'!$C$242),"FOLHA DE PESSOAL",IF(R161='Tabelas auxiliares'!$A$242,"CUSTEIO",IF(R161='Tabelas auxiliares'!$A$241,"INVESTIMENTO","ERRO - VERIFICAR"))))</f>
        <v/>
      </c>
      <c r="T161" s="37"/>
      <c r="U161" s="37"/>
      <c r="V161" s="37"/>
      <c r="W161" s="37"/>
      <c r="X161" s="37"/>
      <c r="Y161" s="37"/>
      <c r="Z161" s="37"/>
    </row>
    <row r="162" spans="18:26" x14ac:dyDescent="0.35">
      <c r="R162" s="19" t="str">
        <f t="shared" si="2"/>
        <v/>
      </c>
      <c r="S162" s="19" t="str">
        <f>IF(M162="","",IF(AND(M162&lt;&gt;'Tabelas auxiliares'!$B$241,M162&lt;&gt;'Tabelas auxiliares'!$B$242,M162&lt;&gt;'Tabelas auxiliares'!$C$241,M162&lt;&gt;'Tabelas auxiliares'!$C$242),"FOLHA DE PESSOAL",IF(R162='Tabelas auxiliares'!$A$242,"CUSTEIO",IF(R162='Tabelas auxiliares'!$A$241,"INVESTIMENTO","ERRO - VERIFICAR"))))</f>
        <v/>
      </c>
      <c r="T162" s="37"/>
      <c r="U162" s="37"/>
      <c r="V162" s="37"/>
      <c r="W162" s="37"/>
      <c r="X162" s="37"/>
      <c r="Y162" s="37"/>
      <c r="Z162" s="37"/>
    </row>
    <row r="163" spans="18:26" x14ac:dyDescent="0.35">
      <c r="R163" s="19" t="str">
        <f t="shared" si="2"/>
        <v/>
      </c>
      <c r="S163" s="19" t="str">
        <f>IF(M163="","",IF(AND(M163&lt;&gt;'Tabelas auxiliares'!$B$241,M163&lt;&gt;'Tabelas auxiliares'!$B$242,M163&lt;&gt;'Tabelas auxiliares'!$C$241,M163&lt;&gt;'Tabelas auxiliares'!$C$242),"FOLHA DE PESSOAL",IF(R163='Tabelas auxiliares'!$A$242,"CUSTEIO",IF(R163='Tabelas auxiliares'!$A$241,"INVESTIMENTO","ERRO - VERIFICAR"))))</f>
        <v/>
      </c>
      <c r="T163" s="37"/>
      <c r="U163" s="37"/>
      <c r="V163" s="37"/>
      <c r="W163" s="37"/>
      <c r="X163" s="37"/>
      <c r="Y163" s="37"/>
      <c r="Z163" s="37"/>
    </row>
    <row r="164" spans="18:26" x14ac:dyDescent="0.35">
      <c r="R164" s="19" t="str">
        <f t="shared" si="2"/>
        <v/>
      </c>
      <c r="S164" s="19" t="str">
        <f>IF(M164="","",IF(AND(M164&lt;&gt;'Tabelas auxiliares'!$B$241,M164&lt;&gt;'Tabelas auxiliares'!$B$242,M164&lt;&gt;'Tabelas auxiliares'!$C$241,M164&lt;&gt;'Tabelas auxiliares'!$C$242),"FOLHA DE PESSOAL",IF(R164='Tabelas auxiliares'!$A$242,"CUSTEIO",IF(R164='Tabelas auxiliares'!$A$241,"INVESTIMENTO","ERRO - VERIFICAR"))))</f>
        <v/>
      </c>
      <c r="T164" s="37"/>
      <c r="U164" s="37"/>
      <c r="V164" s="37"/>
      <c r="W164" s="37"/>
      <c r="X164" s="37"/>
      <c r="Y164" s="37"/>
      <c r="Z164" s="37"/>
    </row>
    <row r="165" spans="18:26" x14ac:dyDescent="0.35">
      <c r="R165" s="19" t="str">
        <f t="shared" si="2"/>
        <v/>
      </c>
      <c r="S165" s="19" t="str">
        <f>IF(M165="","",IF(AND(M165&lt;&gt;'Tabelas auxiliares'!$B$241,M165&lt;&gt;'Tabelas auxiliares'!$B$242,M165&lt;&gt;'Tabelas auxiliares'!$C$241,M165&lt;&gt;'Tabelas auxiliares'!$C$242),"FOLHA DE PESSOAL",IF(R165='Tabelas auxiliares'!$A$242,"CUSTEIO",IF(R165='Tabelas auxiliares'!$A$241,"INVESTIMENTO","ERRO - VERIFICAR"))))</f>
        <v/>
      </c>
      <c r="T165" s="37"/>
      <c r="U165" s="37"/>
      <c r="V165" s="37"/>
      <c r="W165" s="37"/>
      <c r="X165" s="37"/>
      <c r="Y165" s="37"/>
      <c r="Z165" s="37"/>
    </row>
    <row r="166" spans="18:26" x14ac:dyDescent="0.35">
      <c r="R166" s="19" t="str">
        <f t="shared" si="2"/>
        <v/>
      </c>
      <c r="S166" s="19" t="str">
        <f>IF(M166="","",IF(AND(M166&lt;&gt;'Tabelas auxiliares'!$B$241,M166&lt;&gt;'Tabelas auxiliares'!$B$242,M166&lt;&gt;'Tabelas auxiliares'!$C$241,M166&lt;&gt;'Tabelas auxiliares'!$C$242),"FOLHA DE PESSOAL",IF(R166='Tabelas auxiliares'!$A$242,"CUSTEIO",IF(R166='Tabelas auxiliares'!$A$241,"INVESTIMENTO","ERRO - VERIFICAR"))))</f>
        <v/>
      </c>
      <c r="T166" s="37"/>
      <c r="U166" s="37"/>
      <c r="V166" s="37"/>
      <c r="W166" s="37"/>
      <c r="X166" s="37"/>
      <c r="Y166" s="37"/>
      <c r="Z166" s="37"/>
    </row>
    <row r="167" spans="18:26" x14ac:dyDescent="0.35">
      <c r="R167" s="19" t="str">
        <f t="shared" si="2"/>
        <v/>
      </c>
      <c r="S167" s="19" t="str">
        <f>IF(M167="","",IF(AND(M167&lt;&gt;'Tabelas auxiliares'!$B$241,M167&lt;&gt;'Tabelas auxiliares'!$B$242,M167&lt;&gt;'Tabelas auxiliares'!$C$241,M167&lt;&gt;'Tabelas auxiliares'!$C$242),"FOLHA DE PESSOAL",IF(R167='Tabelas auxiliares'!$A$242,"CUSTEIO",IF(R167='Tabelas auxiliares'!$A$241,"INVESTIMENTO","ERRO - VERIFICAR"))))</f>
        <v/>
      </c>
      <c r="T167" s="37"/>
      <c r="U167" s="37"/>
      <c r="V167" s="37"/>
      <c r="W167" s="37"/>
      <c r="X167" s="37"/>
      <c r="Y167" s="37"/>
      <c r="Z167" s="37"/>
    </row>
    <row r="168" spans="18:26" x14ac:dyDescent="0.35">
      <c r="R168" s="19" t="str">
        <f t="shared" si="2"/>
        <v/>
      </c>
      <c r="S168" s="19" t="str">
        <f>IF(M168="","",IF(AND(M168&lt;&gt;'Tabelas auxiliares'!$B$241,M168&lt;&gt;'Tabelas auxiliares'!$B$242,M168&lt;&gt;'Tabelas auxiliares'!$C$241,M168&lt;&gt;'Tabelas auxiliares'!$C$242),"FOLHA DE PESSOAL",IF(R168='Tabelas auxiliares'!$A$242,"CUSTEIO",IF(R168='Tabelas auxiliares'!$A$241,"INVESTIMENTO","ERRO - VERIFICAR"))))</f>
        <v/>
      </c>
      <c r="T168" s="37"/>
      <c r="U168" s="37"/>
      <c r="V168" s="37"/>
      <c r="W168" s="37"/>
      <c r="X168" s="37"/>
      <c r="Y168" s="37"/>
      <c r="Z168" s="37"/>
    </row>
    <row r="169" spans="18:26" x14ac:dyDescent="0.35">
      <c r="R169" s="19" t="str">
        <f t="shared" si="2"/>
        <v/>
      </c>
      <c r="S169" s="19" t="str">
        <f>IF(M169="","",IF(AND(M169&lt;&gt;'Tabelas auxiliares'!$B$241,M169&lt;&gt;'Tabelas auxiliares'!$B$242,M169&lt;&gt;'Tabelas auxiliares'!$C$241,M169&lt;&gt;'Tabelas auxiliares'!$C$242),"FOLHA DE PESSOAL",IF(R169='Tabelas auxiliares'!$A$242,"CUSTEIO",IF(R169='Tabelas auxiliares'!$A$241,"INVESTIMENTO","ERRO - VERIFICAR"))))</f>
        <v/>
      </c>
      <c r="T169" s="37"/>
      <c r="U169" s="37"/>
      <c r="V169" s="37"/>
      <c r="W169" s="37"/>
      <c r="X169" s="37"/>
      <c r="Y169" s="37"/>
      <c r="Z169" s="37"/>
    </row>
    <row r="170" spans="18:26" x14ac:dyDescent="0.35">
      <c r="R170" s="19" t="str">
        <f t="shared" si="2"/>
        <v/>
      </c>
      <c r="S170" s="19" t="str">
        <f>IF(M170="","",IF(AND(M170&lt;&gt;'Tabelas auxiliares'!$B$241,M170&lt;&gt;'Tabelas auxiliares'!$B$242,M170&lt;&gt;'Tabelas auxiliares'!$C$241,M170&lt;&gt;'Tabelas auxiliares'!$C$242),"FOLHA DE PESSOAL",IF(R170='Tabelas auxiliares'!$A$242,"CUSTEIO",IF(R170='Tabelas auxiliares'!$A$241,"INVESTIMENTO","ERRO - VERIFICAR"))))</f>
        <v/>
      </c>
      <c r="T170" s="37"/>
      <c r="U170" s="37"/>
      <c r="V170" s="37"/>
      <c r="W170" s="37"/>
      <c r="X170" s="37"/>
      <c r="Y170" s="37"/>
      <c r="Z170" s="37"/>
    </row>
    <row r="171" spans="18:26" x14ac:dyDescent="0.35">
      <c r="R171" s="19" t="str">
        <f t="shared" si="2"/>
        <v/>
      </c>
      <c r="S171" s="19" t="str">
        <f>IF(M171="","",IF(AND(M171&lt;&gt;'Tabelas auxiliares'!$B$241,M171&lt;&gt;'Tabelas auxiliares'!$B$242,M171&lt;&gt;'Tabelas auxiliares'!$C$241,M171&lt;&gt;'Tabelas auxiliares'!$C$242),"FOLHA DE PESSOAL",IF(R171='Tabelas auxiliares'!$A$242,"CUSTEIO",IF(R171='Tabelas auxiliares'!$A$241,"INVESTIMENTO","ERRO - VERIFICAR"))))</f>
        <v/>
      </c>
      <c r="T171" s="37"/>
      <c r="U171" s="37"/>
      <c r="V171" s="37"/>
      <c r="W171" s="37"/>
      <c r="X171" s="37"/>
      <c r="Y171" s="37"/>
      <c r="Z171" s="37"/>
    </row>
    <row r="172" spans="18:26" x14ac:dyDescent="0.35">
      <c r="R172" s="19" t="str">
        <f t="shared" si="2"/>
        <v/>
      </c>
      <c r="S172" s="19" t="str">
        <f>IF(M172="","",IF(AND(M172&lt;&gt;'Tabelas auxiliares'!$B$241,M172&lt;&gt;'Tabelas auxiliares'!$B$242,M172&lt;&gt;'Tabelas auxiliares'!$C$241,M172&lt;&gt;'Tabelas auxiliares'!$C$242),"FOLHA DE PESSOAL",IF(R172='Tabelas auxiliares'!$A$242,"CUSTEIO",IF(R172='Tabelas auxiliares'!$A$241,"INVESTIMENTO","ERRO - VERIFICAR"))))</f>
        <v/>
      </c>
      <c r="T172" s="37"/>
      <c r="U172" s="37"/>
      <c r="V172" s="37"/>
      <c r="W172" s="37"/>
      <c r="X172" s="37"/>
      <c r="Y172" s="37"/>
      <c r="Z172" s="37"/>
    </row>
    <row r="173" spans="18:26" x14ac:dyDescent="0.35">
      <c r="R173" s="19" t="str">
        <f t="shared" si="2"/>
        <v/>
      </c>
      <c r="S173" s="19" t="str">
        <f>IF(M173="","",IF(AND(M173&lt;&gt;'Tabelas auxiliares'!$B$241,M173&lt;&gt;'Tabelas auxiliares'!$B$242,M173&lt;&gt;'Tabelas auxiliares'!$C$241,M173&lt;&gt;'Tabelas auxiliares'!$C$242),"FOLHA DE PESSOAL",IF(R173='Tabelas auxiliares'!$A$242,"CUSTEIO",IF(R173='Tabelas auxiliares'!$A$241,"INVESTIMENTO","ERRO - VERIFICAR"))))</f>
        <v/>
      </c>
      <c r="T173" s="37"/>
      <c r="U173" s="37"/>
      <c r="V173" s="37"/>
      <c r="W173" s="37"/>
      <c r="X173" s="37"/>
      <c r="Y173" s="37"/>
      <c r="Z173" s="37"/>
    </row>
    <row r="174" spans="18:26" x14ac:dyDescent="0.35">
      <c r="R174" s="19" t="str">
        <f t="shared" si="2"/>
        <v/>
      </c>
      <c r="S174" s="19" t="str">
        <f>IF(M174="","",IF(AND(M174&lt;&gt;'Tabelas auxiliares'!$B$241,M174&lt;&gt;'Tabelas auxiliares'!$B$242,M174&lt;&gt;'Tabelas auxiliares'!$C$241,M174&lt;&gt;'Tabelas auxiliares'!$C$242),"FOLHA DE PESSOAL",IF(R174='Tabelas auxiliares'!$A$242,"CUSTEIO",IF(R174='Tabelas auxiliares'!$A$241,"INVESTIMENTO","ERRO - VERIFICAR"))))</f>
        <v/>
      </c>
      <c r="T174" s="37"/>
      <c r="U174" s="37"/>
      <c r="V174" s="37"/>
      <c r="W174" s="37"/>
      <c r="X174" s="37"/>
      <c r="Y174" s="37"/>
      <c r="Z174" s="37"/>
    </row>
    <row r="175" spans="18:26" x14ac:dyDescent="0.35">
      <c r="R175" s="19" t="str">
        <f t="shared" si="2"/>
        <v/>
      </c>
      <c r="S175" s="19" t="str">
        <f>IF(M175="","",IF(AND(M175&lt;&gt;'Tabelas auxiliares'!$B$241,M175&lt;&gt;'Tabelas auxiliares'!$B$242,M175&lt;&gt;'Tabelas auxiliares'!$C$241,M175&lt;&gt;'Tabelas auxiliares'!$C$242),"FOLHA DE PESSOAL",IF(R175='Tabelas auxiliares'!$A$242,"CUSTEIO",IF(R175='Tabelas auxiliares'!$A$241,"INVESTIMENTO","ERRO - VERIFICAR"))))</f>
        <v/>
      </c>
      <c r="T175" s="37"/>
      <c r="U175" s="37"/>
      <c r="V175" s="37"/>
      <c r="W175" s="37"/>
      <c r="X175" s="37"/>
      <c r="Y175" s="37"/>
      <c r="Z175" s="37"/>
    </row>
    <row r="176" spans="18:26" x14ac:dyDescent="0.35">
      <c r="R176" s="19" t="str">
        <f t="shared" si="2"/>
        <v/>
      </c>
      <c r="S176" s="19" t="str">
        <f>IF(M176="","",IF(AND(M176&lt;&gt;'Tabelas auxiliares'!$B$241,M176&lt;&gt;'Tabelas auxiliares'!$B$242,M176&lt;&gt;'Tabelas auxiliares'!$C$241,M176&lt;&gt;'Tabelas auxiliares'!$C$242),"FOLHA DE PESSOAL",IF(R176='Tabelas auxiliares'!$A$242,"CUSTEIO",IF(R176='Tabelas auxiliares'!$A$241,"INVESTIMENTO","ERRO - VERIFICAR"))))</f>
        <v/>
      </c>
      <c r="T176" s="37"/>
      <c r="U176" s="37"/>
      <c r="V176" s="37"/>
      <c r="W176" s="37"/>
      <c r="X176" s="37"/>
      <c r="Y176" s="37"/>
      <c r="Z176" s="37"/>
    </row>
    <row r="177" spans="18:26" x14ac:dyDescent="0.35">
      <c r="R177" s="19" t="str">
        <f t="shared" si="2"/>
        <v/>
      </c>
      <c r="S177" s="19" t="str">
        <f>IF(M177="","",IF(AND(M177&lt;&gt;'Tabelas auxiliares'!$B$241,M177&lt;&gt;'Tabelas auxiliares'!$B$242,M177&lt;&gt;'Tabelas auxiliares'!$C$241,M177&lt;&gt;'Tabelas auxiliares'!$C$242),"FOLHA DE PESSOAL",IF(R177='Tabelas auxiliares'!$A$242,"CUSTEIO",IF(R177='Tabelas auxiliares'!$A$241,"INVESTIMENTO","ERRO - VERIFICAR"))))</f>
        <v/>
      </c>
      <c r="T177" s="37"/>
      <c r="U177" s="37"/>
      <c r="V177" s="37"/>
      <c r="W177" s="37"/>
      <c r="X177" s="37"/>
      <c r="Y177" s="37"/>
      <c r="Z177" s="37"/>
    </row>
    <row r="178" spans="18:26" x14ac:dyDescent="0.35">
      <c r="R178" s="19" t="str">
        <f t="shared" si="2"/>
        <v/>
      </c>
      <c r="S178" s="19" t="str">
        <f>IF(M178="","",IF(AND(M178&lt;&gt;'Tabelas auxiliares'!$B$241,M178&lt;&gt;'Tabelas auxiliares'!$B$242,M178&lt;&gt;'Tabelas auxiliares'!$C$241,M178&lt;&gt;'Tabelas auxiliares'!$C$242),"FOLHA DE PESSOAL",IF(R178='Tabelas auxiliares'!$A$242,"CUSTEIO",IF(R178='Tabelas auxiliares'!$A$241,"INVESTIMENTO","ERRO - VERIFICAR"))))</f>
        <v/>
      </c>
      <c r="T178" s="37"/>
      <c r="U178" s="37"/>
      <c r="V178" s="37"/>
      <c r="W178" s="37"/>
      <c r="X178" s="37"/>
      <c r="Y178" s="37"/>
      <c r="Z178" s="37"/>
    </row>
    <row r="179" spans="18:26" x14ac:dyDescent="0.35">
      <c r="R179" s="19" t="str">
        <f t="shared" si="2"/>
        <v/>
      </c>
      <c r="S179" s="19" t="str">
        <f>IF(M179="","",IF(AND(M179&lt;&gt;'Tabelas auxiliares'!$B$241,M179&lt;&gt;'Tabelas auxiliares'!$B$242,M179&lt;&gt;'Tabelas auxiliares'!$C$241,M179&lt;&gt;'Tabelas auxiliares'!$C$242),"FOLHA DE PESSOAL",IF(R179='Tabelas auxiliares'!$A$242,"CUSTEIO",IF(R179='Tabelas auxiliares'!$A$241,"INVESTIMENTO","ERRO - VERIFICAR"))))</f>
        <v/>
      </c>
      <c r="T179" s="37"/>
      <c r="U179" s="37"/>
      <c r="V179" s="37"/>
      <c r="W179" s="37"/>
      <c r="X179" s="37"/>
      <c r="Y179" s="37"/>
      <c r="Z179" s="37"/>
    </row>
    <row r="180" spans="18:26" x14ac:dyDescent="0.35">
      <c r="R180" s="19" t="str">
        <f t="shared" si="2"/>
        <v/>
      </c>
      <c r="S180" s="19" t="str">
        <f>IF(M180="","",IF(AND(M180&lt;&gt;'Tabelas auxiliares'!$B$241,M180&lt;&gt;'Tabelas auxiliares'!$B$242,M180&lt;&gt;'Tabelas auxiliares'!$C$241,M180&lt;&gt;'Tabelas auxiliares'!$C$242),"FOLHA DE PESSOAL",IF(R180='Tabelas auxiliares'!$A$242,"CUSTEIO",IF(R180='Tabelas auxiliares'!$A$241,"INVESTIMENTO","ERRO - VERIFICAR"))))</f>
        <v/>
      </c>
      <c r="T180" s="37"/>
      <c r="U180" s="37"/>
      <c r="V180" s="37"/>
      <c r="W180" s="37"/>
      <c r="X180" s="37"/>
      <c r="Y180" s="37"/>
      <c r="Z180" s="37"/>
    </row>
    <row r="181" spans="18:26" x14ac:dyDescent="0.35">
      <c r="R181" s="19" t="str">
        <f t="shared" si="2"/>
        <v/>
      </c>
      <c r="S181" s="19" t="str">
        <f>IF(M181="","",IF(AND(M181&lt;&gt;'Tabelas auxiliares'!$B$241,M181&lt;&gt;'Tabelas auxiliares'!$B$242,M181&lt;&gt;'Tabelas auxiliares'!$C$241,M181&lt;&gt;'Tabelas auxiliares'!$C$242),"FOLHA DE PESSOAL",IF(R181='Tabelas auxiliares'!$A$242,"CUSTEIO",IF(R181='Tabelas auxiliares'!$A$241,"INVESTIMENTO","ERRO - VERIFICAR"))))</f>
        <v/>
      </c>
      <c r="T181" s="37"/>
      <c r="U181" s="37"/>
      <c r="V181" s="37"/>
      <c r="W181" s="37"/>
      <c r="X181" s="37"/>
      <c r="Y181" s="37"/>
      <c r="Z181" s="37"/>
    </row>
    <row r="182" spans="18:26" x14ac:dyDescent="0.35">
      <c r="R182" s="19" t="str">
        <f t="shared" si="2"/>
        <v/>
      </c>
      <c r="S182" s="19" t="str">
        <f>IF(M182="","",IF(AND(M182&lt;&gt;'Tabelas auxiliares'!$B$241,M182&lt;&gt;'Tabelas auxiliares'!$B$242,M182&lt;&gt;'Tabelas auxiliares'!$C$241,M182&lt;&gt;'Tabelas auxiliares'!$C$242),"FOLHA DE PESSOAL",IF(R182='Tabelas auxiliares'!$A$242,"CUSTEIO",IF(R182='Tabelas auxiliares'!$A$241,"INVESTIMENTO","ERRO - VERIFICAR"))))</f>
        <v/>
      </c>
      <c r="T182" s="37"/>
      <c r="U182" s="37"/>
      <c r="V182" s="37"/>
      <c r="W182" s="37"/>
      <c r="X182" s="37"/>
      <c r="Y182" s="37"/>
      <c r="Z182" s="37"/>
    </row>
    <row r="183" spans="18:26" x14ac:dyDescent="0.35">
      <c r="R183" s="19" t="str">
        <f t="shared" si="2"/>
        <v/>
      </c>
      <c r="S183" s="19" t="str">
        <f>IF(M183="","",IF(AND(M183&lt;&gt;'Tabelas auxiliares'!$B$241,M183&lt;&gt;'Tabelas auxiliares'!$B$242,M183&lt;&gt;'Tabelas auxiliares'!$C$241,M183&lt;&gt;'Tabelas auxiliares'!$C$242),"FOLHA DE PESSOAL",IF(R183='Tabelas auxiliares'!$A$242,"CUSTEIO",IF(R183='Tabelas auxiliares'!$A$241,"INVESTIMENTO","ERRO - VERIFICAR"))))</f>
        <v/>
      </c>
      <c r="T183" s="37"/>
      <c r="U183" s="37"/>
      <c r="V183" s="37"/>
      <c r="W183" s="37"/>
      <c r="X183" s="37"/>
      <c r="Y183" s="37"/>
      <c r="Z183" s="37"/>
    </row>
    <row r="184" spans="18:26" x14ac:dyDescent="0.35">
      <c r="R184" s="19" t="str">
        <f t="shared" si="2"/>
        <v/>
      </c>
      <c r="S184" s="19" t="str">
        <f>IF(M184="","",IF(AND(M184&lt;&gt;'Tabelas auxiliares'!$B$241,M184&lt;&gt;'Tabelas auxiliares'!$B$242,M184&lt;&gt;'Tabelas auxiliares'!$C$241,M184&lt;&gt;'Tabelas auxiliares'!$C$242),"FOLHA DE PESSOAL",IF(R184='Tabelas auxiliares'!$A$242,"CUSTEIO",IF(R184='Tabelas auxiliares'!$A$241,"INVESTIMENTO","ERRO - VERIFICAR"))))</f>
        <v/>
      </c>
      <c r="T184" s="37"/>
      <c r="U184" s="37"/>
      <c r="V184" s="37"/>
      <c r="W184" s="37"/>
      <c r="X184" s="37"/>
      <c r="Y184" s="37"/>
      <c r="Z184" s="37"/>
    </row>
    <row r="185" spans="18:26" x14ac:dyDescent="0.35">
      <c r="R185" s="19" t="str">
        <f t="shared" si="2"/>
        <v/>
      </c>
      <c r="S185" s="19" t="str">
        <f>IF(M185="","",IF(AND(M185&lt;&gt;'Tabelas auxiliares'!$B$241,M185&lt;&gt;'Tabelas auxiliares'!$B$242,M185&lt;&gt;'Tabelas auxiliares'!$C$241,M185&lt;&gt;'Tabelas auxiliares'!$C$242),"FOLHA DE PESSOAL",IF(R185='Tabelas auxiliares'!$A$242,"CUSTEIO",IF(R185='Tabelas auxiliares'!$A$241,"INVESTIMENTO","ERRO - VERIFICAR"))))</f>
        <v/>
      </c>
      <c r="T185" s="37"/>
      <c r="U185" s="37"/>
      <c r="V185" s="37"/>
      <c r="W185" s="37"/>
      <c r="X185" s="37"/>
      <c r="Y185" s="37"/>
      <c r="Z185" s="37"/>
    </row>
    <row r="186" spans="18:26" x14ac:dyDescent="0.35">
      <c r="R186" s="19" t="str">
        <f t="shared" si="2"/>
        <v/>
      </c>
      <c r="S186" s="19" t="str">
        <f>IF(M186="","",IF(AND(M186&lt;&gt;'Tabelas auxiliares'!$B$241,M186&lt;&gt;'Tabelas auxiliares'!$B$242,M186&lt;&gt;'Tabelas auxiliares'!$C$241,M186&lt;&gt;'Tabelas auxiliares'!$C$242),"FOLHA DE PESSOAL",IF(R186='Tabelas auxiliares'!$A$242,"CUSTEIO",IF(R186='Tabelas auxiliares'!$A$241,"INVESTIMENTO","ERRO - VERIFICAR"))))</f>
        <v/>
      </c>
      <c r="T186" s="37"/>
      <c r="U186" s="37"/>
      <c r="V186" s="37"/>
      <c r="W186" s="37"/>
      <c r="X186" s="37"/>
      <c r="Y186" s="37"/>
      <c r="Z186" s="37"/>
    </row>
    <row r="187" spans="18:26" x14ac:dyDescent="0.35">
      <c r="R187" s="19" t="str">
        <f t="shared" si="2"/>
        <v/>
      </c>
      <c r="S187" s="19" t="str">
        <f>IF(M187="","",IF(AND(M187&lt;&gt;'Tabelas auxiliares'!$B$241,M187&lt;&gt;'Tabelas auxiliares'!$B$242,M187&lt;&gt;'Tabelas auxiliares'!$C$241,M187&lt;&gt;'Tabelas auxiliares'!$C$242),"FOLHA DE PESSOAL",IF(R187='Tabelas auxiliares'!$A$242,"CUSTEIO",IF(R187='Tabelas auxiliares'!$A$241,"INVESTIMENTO","ERRO - VERIFICAR"))))</f>
        <v/>
      </c>
      <c r="T187" s="37"/>
      <c r="U187" s="37"/>
      <c r="V187" s="37"/>
      <c r="W187" s="37"/>
      <c r="X187" s="37"/>
      <c r="Y187" s="37"/>
      <c r="Z187" s="37"/>
    </row>
    <row r="188" spans="18:26" x14ac:dyDescent="0.35">
      <c r="R188" s="19" t="str">
        <f t="shared" si="2"/>
        <v/>
      </c>
      <c r="S188" s="19" t="str">
        <f>IF(M188="","",IF(AND(M188&lt;&gt;'Tabelas auxiliares'!$B$241,M188&lt;&gt;'Tabelas auxiliares'!$B$242,M188&lt;&gt;'Tabelas auxiliares'!$C$241,M188&lt;&gt;'Tabelas auxiliares'!$C$242),"FOLHA DE PESSOAL",IF(R188='Tabelas auxiliares'!$A$242,"CUSTEIO",IF(R188='Tabelas auxiliares'!$A$241,"INVESTIMENTO","ERRO - VERIFICAR"))))</f>
        <v/>
      </c>
      <c r="T188" s="37"/>
      <c r="U188" s="37"/>
      <c r="V188" s="37"/>
      <c r="W188" s="37"/>
      <c r="X188" s="37"/>
      <c r="Y188" s="37"/>
      <c r="Z188" s="37"/>
    </row>
    <row r="189" spans="18:26" x14ac:dyDescent="0.35">
      <c r="R189" s="19" t="str">
        <f t="shared" si="2"/>
        <v/>
      </c>
      <c r="S189" s="19" t="str">
        <f>IF(M189="","",IF(AND(M189&lt;&gt;'Tabelas auxiliares'!$B$241,M189&lt;&gt;'Tabelas auxiliares'!$B$242,M189&lt;&gt;'Tabelas auxiliares'!$C$241,M189&lt;&gt;'Tabelas auxiliares'!$C$242),"FOLHA DE PESSOAL",IF(R189='Tabelas auxiliares'!$A$242,"CUSTEIO",IF(R189='Tabelas auxiliares'!$A$241,"INVESTIMENTO","ERRO - VERIFICAR"))))</f>
        <v/>
      </c>
      <c r="T189" s="37"/>
      <c r="U189" s="37"/>
      <c r="V189" s="37"/>
      <c r="W189" s="37"/>
      <c r="X189" s="37"/>
      <c r="Y189" s="37"/>
      <c r="Z189" s="37"/>
    </row>
    <row r="190" spans="18:26" x14ac:dyDescent="0.35">
      <c r="R190" s="19" t="str">
        <f t="shared" si="2"/>
        <v/>
      </c>
      <c r="S190" s="19" t="str">
        <f>IF(M190="","",IF(AND(M190&lt;&gt;'Tabelas auxiliares'!$B$241,M190&lt;&gt;'Tabelas auxiliares'!$B$242,M190&lt;&gt;'Tabelas auxiliares'!$C$241,M190&lt;&gt;'Tabelas auxiliares'!$C$242),"FOLHA DE PESSOAL",IF(R190='Tabelas auxiliares'!$A$242,"CUSTEIO",IF(R190='Tabelas auxiliares'!$A$241,"INVESTIMENTO","ERRO - VERIFICAR"))))</f>
        <v/>
      </c>
      <c r="T190" s="37"/>
      <c r="U190" s="37"/>
      <c r="V190" s="37"/>
      <c r="W190" s="37"/>
      <c r="X190" s="37"/>
      <c r="Y190" s="37"/>
      <c r="Z190" s="37"/>
    </row>
    <row r="191" spans="18:26" x14ac:dyDescent="0.35">
      <c r="R191" s="19" t="str">
        <f t="shared" si="2"/>
        <v/>
      </c>
      <c r="S191" s="19" t="str">
        <f>IF(M191="","",IF(AND(M191&lt;&gt;'Tabelas auxiliares'!$B$241,M191&lt;&gt;'Tabelas auxiliares'!$B$242,M191&lt;&gt;'Tabelas auxiliares'!$C$241,M191&lt;&gt;'Tabelas auxiliares'!$C$242),"FOLHA DE PESSOAL",IF(R191='Tabelas auxiliares'!$A$242,"CUSTEIO",IF(R191='Tabelas auxiliares'!$A$241,"INVESTIMENTO","ERRO - VERIFICAR"))))</f>
        <v/>
      </c>
      <c r="T191" s="37"/>
      <c r="U191" s="37"/>
      <c r="V191" s="37"/>
      <c r="W191" s="37"/>
      <c r="X191" s="37"/>
      <c r="Y191" s="37"/>
      <c r="Z191" s="37"/>
    </row>
    <row r="192" spans="18:26" x14ac:dyDescent="0.35">
      <c r="R192" s="19" t="str">
        <f t="shared" si="2"/>
        <v/>
      </c>
      <c r="S192" s="19" t="str">
        <f>IF(M192="","",IF(AND(M192&lt;&gt;'Tabelas auxiliares'!$B$241,M192&lt;&gt;'Tabelas auxiliares'!$B$242,M192&lt;&gt;'Tabelas auxiliares'!$C$241,M192&lt;&gt;'Tabelas auxiliares'!$C$242),"FOLHA DE PESSOAL",IF(R192='Tabelas auxiliares'!$A$242,"CUSTEIO",IF(R192='Tabelas auxiliares'!$A$241,"INVESTIMENTO","ERRO - VERIFICAR"))))</f>
        <v/>
      </c>
      <c r="T192" s="37"/>
      <c r="U192" s="37"/>
      <c r="V192" s="37"/>
      <c r="W192" s="37"/>
      <c r="X192" s="37"/>
      <c r="Y192" s="37"/>
      <c r="Z192" s="37"/>
    </row>
    <row r="193" spans="18:26" x14ac:dyDescent="0.35">
      <c r="R193" s="19" t="str">
        <f t="shared" si="2"/>
        <v/>
      </c>
      <c r="S193" s="19" t="str">
        <f>IF(M193="","",IF(AND(M193&lt;&gt;'Tabelas auxiliares'!$B$241,M193&lt;&gt;'Tabelas auxiliares'!$B$242,M193&lt;&gt;'Tabelas auxiliares'!$C$241,M193&lt;&gt;'Tabelas auxiliares'!$C$242),"FOLHA DE PESSOAL",IF(R193='Tabelas auxiliares'!$A$242,"CUSTEIO",IF(R193='Tabelas auxiliares'!$A$241,"INVESTIMENTO","ERRO - VERIFICAR"))))</f>
        <v/>
      </c>
      <c r="T193" s="37"/>
      <c r="U193" s="37"/>
      <c r="V193" s="37"/>
      <c r="W193" s="37"/>
      <c r="X193" s="37"/>
      <c r="Y193" s="37"/>
      <c r="Z193" s="37"/>
    </row>
    <row r="194" spans="18:26" x14ac:dyDescent="0.35">
      <c r="R194" s="19" t="str">
        <f t="shared" si="2"/>
        <v/>
      </c>
      <c r="S194" s="19" t="str">
        <f>IF(M194="","",IF(AND(M194&lt;&gt;'Tabelas auxiliares'!$B$241,M194&lt;&gt;'Tabelas auxiliares'!$B$242,M194&lt;&gt;'Tabelas auxiliares'!$C$241,M194&lt;&gt;'Tabelas auxiliares'!$C$242),"FOLHA DE PESSOAL",IF(R194='Tabelas auxiliares'!$A$242,"CUSTEIO",IF(R194='Tabelas auxiliares'!$A$241,"INVESTIMENTO","ERRO - VERIFICAR"))))</f>
        <v/>
      </c>
      <c r="T194" s="37"/>
      <c r="U194" s="37"/>
      <c r="V194" s="37"/>
      <c r="W194" s="37"/>
      <c r="X194" s="37"/>
      <c r="Y194" s="37"/>
      <c r="Z194" s="37"/>
    </row>
    <row r="195" spans="18:26" x14ac:dyDescent="0.35">
      <c r="R195" s="19" t="str">
        <f t="shared" si="2"/>
        <v/>
      </c>
      <c r="S195" s="19" t="str">
        <f>IF(M195="","",IF(AND(M195&lt;&gt;'Tabelas auxiliares'!$B$241,M195&lt;&gt;'Tabelas auxiliares'!$B$242,M195&lt;&gt;'Tabelas auxiliares'!$C$241,M195&lt;&gt;'Tabelas auxiliares'!$C$242),"FOLHA DE PESSOAL",IF(R195='Tabelas auxiliares'!$A$242,"CUSTEIO",IF(R195='Tabelas auxiliares'!$A$241,"INVESTIMENTO","ERRO - VERIFICAR"))))</f>
        <v/>
      </c>
      <c r="T195" s="37"/>
      <c r="U195" s="37"/>
      <c r="V195" s="37"/>
      <c r="W195" s="37"/>
      <c r="X195" s="37"/>
      <c r="Y195" s="37"/>
      <c r="Z195" s="37"/>
    </row>
    <row r="196" spans="18:26" x14ac:dyDescent="0.35">
      <c r="R196" s="19" t="str">
        <f t="shared" ref="R196:R259" si="3">LEFT(O196,1)</f>
        <v/>
      </c>
      <c r="S196" s="19" t="str">
        <f>IF(M196="","",IF(AND(M196&lt;&gt;'Tabelas auxiliares'!$B$241,M196&lt;&gt;'Tabelas auxiliares'!$B$242,M196&lt;&gt;'Tabelas auxiliares'!$C$241,M196&lt;&gt;'Tabelas auxiliares'!$C$242),"FOLHA DE PESSOAL",IF(R196='Tabelas auxiliares'!$A$242,"CUSTEIO",IF(R196='Tabelas auxiliares'!$A$241,"INVESTIMENTO","ERRO - VERIFICAR"))))</f>
        <v/>
      </c>
      <c r="T196" s="37"/>
      <c r="U196" s="37"/>
      <c r="V196" s="37"/>
      <c r="W196" s="37"/>
      <c r="X196" s="37"/>
      <c r="Y196" s="37"/>
      <c r="Z196" s="37"/>
    </row>
    <row r="197" spans="18:26" x14ac:dyDescent="0.35">
      <c r="R197" s="19" t="str">
        <f t="shared" si="3"/>
        <v/>
      </c>
      <c r="S197" s="19" t="str">
        <f>IF(M197="","",IF(AND(M197&lt;&gt;'Tabelas auxiliares'!$B$241,M197&lt;&gt;'Tabelas auxiliares'!$B$242,M197&lt;&gt;'Tabelas auxiliares'!$C$241,M197&lt;&gt;'Tabelas auxiliares'!$C$242),"FOLHA DE PESSOAL",IF(R197='Tabelas auxiliares'!$A$242,"CUSTEIO",IF(R197='Tabelas auxiliares'!$A$241,"INVESTIMENTO","ERRO - VERIFICAR"))))</f>
        <v/>
      </c>
      <c r="T197" s="37"/>
      <c r="U197" s="37"/>
      <c r="V197" s="37"/>
      <c r="W197" s="37"/>
      <c r="X197" s="37"/>
      <c r="Y197" s="37"/>
      <c r="Z197" s="37"/>
    </row>
    <row r="198" spans="18:26" x14ac:dyDescent="0.35">
      <c r="R198" s="19" t="str">
        <f t="shared" si="3"/>
        <v/>
      </c>
      <c r="S198" s="19" t="str">
        <f>IF(M198="","",IF(AND(M198&lt;&gt;'Tabelas auxiliares'!$B$241,M198&lt;&gt;'Tabelas auxiliares'!$B$242,M198&lt;&gt;'Tabelas auxiliares'!$C$241,M198&lt;&gt;'Tabelas auxiliares'!$C$242),"FOLHA DE PESSOAL",IF(R198='Tabelas auxiliares'!$A$242,"CUSTEIO",IF(R198='Tabelas auxiliares'!$A$241,"INVESTIMENTO","ERRO - VERIFICAR"))))</f>
        <v/>
      </c>
      <c r="T198" s="37"/>
      <c r="U198" s="37"/>
      <c r="V198" s="37"/>
      <c r="W198" s="37"/>
      <c r="X198" s="37"/>
      <c r="Y198" s="37"/>
      <c r="Z198" s="37"/>
    </row>
    <row r="199" spans="18:26" x14ac:dyDescent="0.35">
      <c r="R199" s="19" t="str">
        <f t="shared" si="3"/>
        <v/>
      </c>
      <c r="S199" s="19" t="str">
        <f>IF(M199="","",IF(AND(M199&lt;&gt;'Tabelas auxiliares'!$B$241,M199&lt;&gt;'Tabelas auxiliares'!$B$242,M199&lt;&gt;'Tabelas auxiliares'!$C$241,M199&lt;&gt;'Tabelas auxiliares'!$C$242),"FOLHA DE PESSOAL",IF(R199='Tabelas auxiliares'!$A$242,"CUSTEIO",IF(R199='Tabelas auxiliares'!$A$241,"INVESTIMENTO","ERRO - VERIFICAR"))))</f>
        <v/>
      </c>
      <c r="T199" s="37"/>
      <c r="U199" s="37"/>
      <c r="V199" s="37"/>
      <c r="W199" s="37"/>
      <c r="X199" s="37"/>
      <c r="Y199" s="37"/>
      <c r="Z199" s="37"/>
    </row>
    <row r="200" spans="18:26" x14ac:dyDescent="0.35">
      <c r="R200" s="19" t="str">
        <f t="shared" si="3"/>
        <v/>
      </c>
      <c r="S200" s="19" t="str">
        <f>IF(M200="","",IF(AND(M200&lt;&gt;'Tabelas auxiliares'!$B$241,M200&lt;&gt;'Tabelas auxiliares'!$B$242,M200&lt;&gt;'Tabelas auxiliares'!$C$241,M200&lt;&gt;'Tabelas auxiliares'!$C$242),"FOLHA DE PESSOAL",IF(R200='Tabelas auxiliares'!$A$242,"CUSTEIO",IF(R200='Tabelas auxiliares'!$A$241,"INVESTIMENTO","ERRO - VERIFICAR"))))</f>
        <v/>
      </c>
      <c r="T200" s="37"/>
      <c r="U200" s="37"/>
      <c r="V200" s="37"/>
      <c r="W200" s="37"/>
      <c r="X200" s="37"/>
      <c r="Y200" s="37"/>
      <c r="Z200" s="37"/>
    </row>
    <row r="201" spans="18:26" x14ac:dyDescent="0.35">
      <c r="R201" s="19" t="str">
        <f t="shared" si="3"/>
        <v/>
      </c>
      <c r="S201" s="19" t="str">
        <f>IF(M201="","",IF(AND(M201&lt;&gt;'Tabelas auxiliares'!$B$241,M201&lt;&gt;'Tabelas auxiliares'!$B$242,M201&lt;&gt;'Tabelas auxiliares'!$C$241,M201&lt;&gt;'Tabelas auxiliares'!$C$242),"FOLHA DE PESSOAL",IF(R201='Tabelas auxiliares'!$A$242,"CUSTEIO",IF(R201='Tabelas auxiliares'!$A$241,"INVESTIMENTO","ERRO - VERIFICAR"))))</f>
        <v/>
      </c>
      <c r="T201" s="37"/>
      <c r="U201" s="37"/>
      <c r="V201" s="37"/>
      <c r="W201" s="37"/>
      <c r="X201" s="37"/>
      <c r="Y201" s="37"/>
      <c r="Z201" s="37"/>
    </row>
    <row r="202" spans="18:26" x14ac:dyDescent="0.35">
      <c r="R202" s="19" t="str">
        <f t="shared" si="3"/>
        <v/>
      </c>
      <c r="S202" s="19" t="str">
        <f>IF(M202="","",IF(AND(M202&lt;&gt;'Tabelas auxiliares'!$B$241,M202&lt;&gt;'Tabelas auxiliares'!$B$242,M202&lt;&gt;'Tabelas auxiliares'!$C$241,M202&lt;&gt;'Tabelas auxiliares'!$C$242),"FOLHA DE PESSOAL",IF(R202='Tabelas auxiliares'!$A$242,"CUSTEIO",IF(R202='Tabelas auxiliares'!$A$241,"INVESTIMENTO","ERRO - VERIFICAR"))))</f>
        <v/>
      </c>
      <c r="T202" s="37"/>
      <c r="U202" s="37"/>
      <c r="V202" s="37"/>
      <c r="W202" s="37"/>
      <c r="X202" s="37"/>
      <c r="Y202" s="37"/>
      <c r="Z202" s="37"/>
    </row>
    <row r="203" spans="18:26" x14ac:dyDescent="0.35">
      <c r="R203" s="19" t="str">
        <f t="shared" si="3"/>
        <v/>
      </c>
      <c r="S203" s="19" t="str">
        <f>IF(M203="","",IF(AND(M203&lt;&gt;'Tabelas auxiliares'!$B$241,M203&lt;&gt;'Tabelas auxiliares'!$B$242,M203&lt;&gt;'Tabelas auxiliares'!$C$241,M203&lt;&gt;'Tabelas auxiliares'!$C$242),"FOLHA DE PESSOAL",IF(R203='Tabelas auxiliares'!$A$242,"CUSTEIO",IF(R203='Tabelas auxiliares'!$A$241,"INVESTIMENTO","ERRO - VERIFICAR"))))</f>
        <v/>
      </c>
      <c r="T203" s="37"/>
      <c r="U203" s="37"/>
      <c r="V203" s="37"/>
      <c r="W203" s="37"/>
      <c r="X203" s="37"/>
      <c r="Y203" s="37"/>
      <c r="Z203" s="37"/>
    </row>
    <row r="204" spans="18:26" x14ac:dyDescent="0.35">
      <c r="R204" s="19" t="str">
        <f t="shared" si="3"/>
        <v/>
      </c>
      <c r="S204" s="19" t="str">
        <f>IF(M204="","",IF(AND(M204&lt;&gt;'Tabelas auxiliares'!$B$241,M204&lt;&gt;'Tabelas auxiliares'!$B$242,M204&lt;&gt;'Tabelas auxiliares'!$C$241,M204&lt;&gt;'Tabelas auxiliares'!$C$242),"FOLHA DE PESSOAL",IF(R204='Tabelas auxiliares'!$A$242,"CUSTEIO",IF(R204='Tabelas auxiliares'!$A$241,"INVESTIMENTO","ERRO - VERIFICAR"))))</f>
        <v/>
      </c>
      <c r="T204" s="37"/>
      <c r="U204" s="37"/>
      <c r="V204" s="37"/>
      <c r="W204" s="37"/>
      <c r="X204" s="37"/>
      <c r="Y204" s="37"/>
      <c r="Z204" s="37"/>
    </row>
    <row r="205" spans="18:26" x14ac:dyDescent="0.35">
      <c r="R205" s="19" t="str">
        <f t="shared" si="3"/>
        <v/>
      </c>
      <c r="S205" s="19" t="str">
        <f>IF(M205="","",IF(AND(M205&lt;&gt;'Tabelas auxiliares'!$B$241,M205&lt;&gt;'Tabelas auxiliares'!$B$242,M205&lt;&gt;'Tabelas auxiliares'!$C$241,M205&lt;&gt;'Tabelas auxiliares'!$C$242),"FOLHA DE PESSOAL",IF(R205='Tabelas auxiliares'!$A$242,"CUSTEIO",IF(R205='Tabelas auxiliares'!$A$241,"INVESTIMENTO","ERRO - VERIFICAR"))))</f>
        <v/>
      </c>
      <c r="T205" s="37"/>
      <c r="U205" s="37"/>
      <c r="V205" s="37"/>
      <c r="W205" s="37"/>
      <c r="X205" s="37"/>
      <c r="Y205" s="37"/>
      <c r="Z205" s="37"/>
    </row>
    <row r="206" spans="18:26" x14ac:dyDescent="0.35">
      <c r="R206" s="19" t="str">
        <f t="shared" si="3"/>
        <v/>
      </c>
      <c r="S206" s="19" t="str">
        <f>IF(M206="","",IF(AND(M206&lt;&gt;'Tabelas auxiliares'!$B$241,M206&lt;&gt;'Tabelas auxiliares'!$B$242,M206&lt;&gt;'Tabelas auxiliares'!$C$241,M206&lt;&gt;'Tabelas auxiliares'!$C$242),"FOLHA DE PESSOAL",IF(R206='Tabelas auxiliares'!$A$242,"CUSTEIO",IF(R206='Tabelas auxiliares'!$A$241,"INVESTIMENTO","ERRO - VERIFICAR"))))</f>
        <v/>
      </c>
      <c r="T206" s="37"/>
      <c r="U206" s="37"/>
      <c r="V206" s="37"/>
      <c r="W206" s="37"/>
      <c r="X206" s="37"/>
      <c r="Y206" s="37"/>
      <c r="Z206" s="37"/>
    </row>
    <row r="207" spans="18:26" x14ac:dyDescent="0.35">
      <c r="R207" s="19" t="str">
        <f t="shared" si="3"/>
        <v/>
      </c>
      <c r="S207" s="19" t="str">
        <f>IF(M207="","",IF(AND(M207&lt;&gt;'Tabelas auxiliares'!$B$241,M207&lt;&gt;'Tabelas auxiliares'!$B$242,M207&lt;&gt;'Tabelas auxiliares'!$C$241,M207&lt;&gt;'Tabelas auxiliares'!$C$242),"FOLHA DE PESSOAL",IF(R207='Tabelas auxiliares'!$A$242,"CUSTEIO",IF(R207='Tabelas auxiliares'!$A$241,"INVESTIMENTO","ERRO - VERIFICAR"))))</f>
        <v/>
      </c>
      <c r="T207" s="37"/>
      <c r="U207" s="37"/>
      <c r="V207" s="37"/>
      <c r="W207" s="37"/>
      <c r="X207" s="37"/>
      <c r="Y207" s="37"/>
      <c r="Z207" s="37"/>
    </row>
    <row r="208" spans="18:26" x14ac:dyDescent="0.35">
      <c r="R208" s="19" t="str">
        <f t="shared" si="3"/>
        <v/>
      </c>
      <c r="S208" s="19" t="str">
        <f>IF(M208="","",IF(AND(M208&lt;&gt;'Tabelas auxiliares'!$B$241,M208&lt;&gt;'Tabelas auxiliares'!$B$242,M208&lt;&gt;'Tabelas auxiliares'!$C$241,M208&lt;&gt;'Tabelas auxiliares'!$C$242),"FOLHA DE PESSOAL",IF(R208='Tabelas auxiliares'!$A$242,"CUSTEIO",IF(R208='Tabelas auxiliares'!$A$241,"INVESTIMENTO","ERRO - VERIFICAR"))))</f>
        <v/>
      </c>
      <c r="T208" s="37"/>
      <c r="U208" s="37"/>
      <c r="V208" s="37"/>
      <c r="W208" s="37"/>
      <c r="X208" s="37"/>
      <c r="Y208" s="37"/>
      <c r="Z208" s="37"/>
    </row>
    <row r="209" spans="18:26" x14ac:dyDescent="0.35">
      <c r="R209" s="19" t="str">
        <f t="shared" si="3"/>
        <v/>
      </c>
      <c r="S209" s="19" t="str">
        <f>IF(M209="","",IF(AND(M209&lt;&gt;'Tabelas auxiliares'!$B$241,M209&lt;&gt;'Tabelas auxiliares'!$B$242,M209&lt;&gt;'Tabelas auxiliares'!$C$241,M209&lt;&gt;'Tabelas auxiliares'!$C$242),"FOLHA DE PESSOAL",IF(R209='Tabelas auxiliares'!$A$242,"CUSTEIO",IF(R209='Tabelas auxiliares'!$A$241,"INVESTIMENTO","ERRO - VERIFICAR"))))</f>
        <v/>
      </c>
      <c r="T209" s="37"/>
      <c r="U209" s="37"/>
      <c r="V209" s="37"/>
      <c r="W209" s="37"/>
      <c r="X209" s="37"/>
      <c r="Y209" s="37"/>
      <c r="Z209" s="37"/>
    </row>
    <row r="210" spans="18:26" x14ac:dyDescent="0.35">
      <c r="R210" s="19" t="str">
        <f t="shared" si="3"/>
        <v/>
      </c>
      <c r="S210" s="19" t="str">
        <f>IF(M210="","",IF(AND(M210&lt;&gt;'Tabelas auxiliares'!$B$241,M210&lt;&gt;'Tabelas auxiliares'!$B$242,M210&lt;&gt;'Tabelas auxiliares'!$C$241,M210&lt;&gt;'Tabelas auxiliares'!$C$242),"FOLHA DE PESSOAL",IF(R210='Tabelas auxiliares'!$A$242,"CUSTEIO",IF(R210='Tabelas auxiliares'!$A$241,"INVESTIMENTO","ERRO - VERIFICAR"))))</f>
        <v/>
      </c>
      <c r="T210" s="37"/>
      <c r="U210" s="37"/>
      <c r="V210" s="37"/>
      <c r="W210" s="37"/>
      <c r="X210" s="37"/>
      <c r="Y210" s="37"/>
      <c r="Z210" s="37"/>
    </row>
    <row r="211" spans="18:26" x14ac:dyDescent="0.35">
      <c r="R211" s="19" t="str">
        <f t="shared" si="3"/>
        <v/>
      </c>
      <c r="S211" s="19" t="str">
        <f>IF(M211="","",IF(AND(M211&lt;&gt;'Tabelas auxiliares'!$B$241,M211&lt;&gt;'Tabelas auxiliares'!$B$242,M211&lt;&gt;'Tabelas auxiliares'!$C$241,M211&lt;&gt;'Tabelas auxiliares'!$C$242),"FOLHA DE PESSOAL",IF(R211='Tabelas auxiliares'!$A$242,"CUSTEIO",IF(R211='Tabelas auxiliares'!$A$241,"INVESTIMENTO","ERRO - VERIFICAR"))))</f>
        <v/>
      </c>
      <c r="T211" s="37"/>
      <c r="U211" s="37"/>
      <c r="V211" s="37"/>
      <c r="W211" s="37"/>
      <c r="X211" s="37"/>
      <c r="Y211" s="37"/>
      <c r="Z211" s="37"/>
    </row>
    <row r="212" spans="18:26" x14ac:dyDescent="0.35">
      <c r="R212" s="19" t="str">
        <f t="shared" si="3"/>
        <v/>
      </c>
      <c r="S212" s="19" t="str">
        <f>IF(M212="","",IF(AND(M212&lt;&gt;'Tabelas auxiliares'!$B$241,M212&lt;&gt;'Tabelas auxiliares'!$B$242,M212&lt;&gt;'Tabelas auxiliares'!$C$241,M212&lt;&gt;'Tabelas auxiliares'!$C$242),"FOLHA DE PESSOAL",IF(R212='Tabelas auxiliares'!$A$242,"CUSTEIO",IF(R212='Tabelas auxiliares'!$A$241,"INVESTIMENTO","ERRO - VERIFICAR"))))</f>
        <v/>
      </c>
      <c r="T212" s="37"/>
      <c r="U212" s="37"/>
      <c r="V212" s="37"/>
      <c r="W212" s="37"/>
      <c r="X212" s="37"/>
      <c r="Y212" s="37"/>
      <c r="Z212" s="37"/>
    </row>
    <row r="213" spans="18:26" x14ac:dyDescent="0.35">
      <c r="R213" s="19" t="str">
        <f t="shared" si="3"/>
        <v/>
      </c>
      <c r="S213" s="19" t="str">
        <f>IF(M213="","",IF(AND(M213&lt;&gt;'Tabelas auxiliares'!$B$241,M213&lt;&gt;'Tabelas auxiliares'!$B$242,M213&lt;&gt;'Tabelas auxiliares'!$C$241,M213&lt;&gt;'Tabelas auxiliares'!$C$242),"FOLHA DE PESSOAL",IF(R213='Tabelas auxiliares'!$A$242,"CUSTEIO",IF(R213='Tabelas auxiliares'!$A$241,"INVESTIMENTO","ERRO - VERIFICAR"))))</f>
        <v/>
      </c>
      <c r="T213" s="37"/>
      <c r="U213" s="37"/>
      <c r="V213" s="37"/>
      <c r="W213" s="37"/>
      <c r="X213" s="37"/>
      <c r="Y213" s="37"/>
      <c r="Z213" s="37"/>
    </row>
    <row r="214" spans="18:26" x14ac:dyDescent="0.35">
      <c r="R214" s="19" t="str">
        <f t="shared" si="3"/>
        <v/>
      </c>
      <c r="S214" s="19" t="str">
        <f>IF(M214="","",IF(AND(M214&lt;&gt;'Tabelas auxiliares'!$B$241,M214&lt;&gt;'Tabelas auxiliares'!$B$242,M214&lt;&gt;'Tabelas auxiliares'!$C$241,M214&lt;&gt;'Tabelas auxiliares'!$C$242),"FOLHA DE PESSOAL",IF(R214='Tabelas auxiliares'!$A$242,"CUSTEIO",IF(R214='Tabelas auxiliares'!$A$241,"INVESTIMENTO","ERRO - VERIFICAR"))))</f>
        <v/>
      </c>
      <c r="T214" s="37"/>
      <c r="U214" s="37"/>
      <c r="V214" s="37"/>
      <c r="W214" s="37"/>
      <c r="X214" s="37"/>
      <c r="Y214" s="37"/>
      <c r="Z214" s="37"/>
    </row>
    <row r="215" spans="18:26" x14ac:dyDescent="0.35">
      <c r="R215" s="19" t="str">
        <f t="shared" si="3"/>
        <v/>
      </c>
      <c r="S215" s="19" t="str">
        <f>IF(M215="","",IF(AND(M215&lt;&gt;'Tabelas auxiliares'!$B$241,M215&lt;&gt;'Tabelas auxiliares'!$B$242,M215&lt;&gt;'Tabelas auxiliares'!$C$241,M215&lt;&gt;'Tabelas auxiliares'!$C$242),"FOLHA DE PESSOAL",IF(R215='Tabelas auxiliares'!$A$242,"CUSTEIO",IF(R215='Tabelas auxiliares'!$A$241,"INVESTIMENTO","ERRO - VERIFICAR"))))</f>
        <v/>
      </c>
      <c r="T215" s="37"/>
      <c r="U215" s="37"/>
      <c r="V215" s="37"/>
      <c r="W215" s="37"/>
      <c r="X215" s="37"/>
      <c r="Y215" s="37"/>
      <c r="Z215" s="37"/>
    </row>
    <row r="216" spans="18:26" x14ac:dyDescent="0.35">
      <c r="R216" s="19" t="str">
        <f t="shared" si="3"/>
        <v/>
      </c>
      <c r="S216" s="19" t="str">
        <f>IF(M216="","",IF(AND(M216&lt;&gt;'Tabelas auxiliares'!$B$241,M216&lt;&gt;'Tabelas auxiliares'!$B$242,M216&lt;&gt;'Tabelas auxiliares'!$C$241,M216&lt;&gt;'Tabelas auxiliares'!$C$242),"FOLHA DE PESSOAL",IF(R216='Tabelas auxiliares'!$A$242,"CUSTEIO",IF(R216='Tabelas auxiliares'!$A$241,"INVESTIMENTO","ERRO - VERIFICAR"))))</f>
        <v/>
      </c>
      <c r="T216" s="37"/>
      <c r="U216" s="37"/>
      <c r="V216" s="37"/>
      <c r="W216" s="37"/>
      <c r="X216" s="37"/>
      <c r="Y216" s="37"/>
      <c r="Z216" s="37"/>
    </row>
    <row r="217" spans="18:26" x14ac:dyDescent="0.35">
      <c r="R217" s="19" t="str">
        <f t="shared" si="3"/>
        <v/>
      </c>
      <c r="S217" s="19" t="str">
        <f>IF(M217="","",IF(AND(M217&lt;&gt;'Tabelas auxiliares'!$B$241,M217&lt;&gt;'Tabelas auxiliares'!$B$242,M217&lt;&gt;'Tabelas auxiliares'!$C$241,M217&lt;&gt;'Tabelas auxiliares'!$C$242),"FOLHA DE PESSOAL",IF(R217='Tabelas auxiliares'!$A$242,"CUSTEIO",IF(R217='Tabelas auxiliares'!$A$241,"INVESTIMENTO","ERRO - VERIFICAR"))))</f>
        <v/>
      </c>
      <c r="T217" s="37"/>
      <c r="U217" s="37"/>
      <c r="V217" s="37"/>
      <c r="W217" s="37"/>
      <c r="X217" s="37"/>
      <c r="Y217" s="37"/>
      <c r="Z217" s="37"/>
    </row>
    <row r="218" spans="18:26" x14ac:dyDescent="0.35">
      <c r="R218" s="19" t="str">
        <f t="shared" si="3"/>
        <v/>
      </c>
      <c r="S218" s="19" t="str">
        <f>IF(M218="","",IF(AND(M218&lt;&gt;'Tabelas auxiliares'!$B$241,M218&lt;&gt;'Tabelas auxiliares'!$B$242,M218&lt;&gt;'Tabelas auxiliares'!$C$241,M218&lt;&gt;'Tabelas auxiliares'!$C$242),"FOLHA DE PESSOAL",IF(R218='Tabelas auxiliares'!$A$242,"CUSTEIO",IF(R218='Tabelas auxiliares'!$A$241,"INVESTIMENTO","ERRO - VERIFICAR"))))</f>
        <v/>
      </c>
      <c r="T218" s="37"/>
      <c r="U218" s="37"/>
      <c r="V218" s="37"/>
      <c r="W218" s="37"/>
      <c r="X218" s="37"/>
      <c r="Y218" s="37"/>
      <c r="Z218" s="37"/>
    </row>
    <row r="219" spans="18:26" x14ac:dyDescent="0.35">
      <c r="R219" s="19" t="str">
        <f t="shared" si="3"/>
        <v/>
      </c>
      <c r="S219" s="19" t="str">
        <f>IF(M219="","",IF(AND(M219&lt;&gt;'Tabelas auxiliares'!$B$241,M219&lt;&gt;'Tabelas auxiliares'!$B$242,M219&lt;&gt;'Tabelas auxiliares'!$C$241,M219&lt;&gt;'Tabelas auxiliares'!$C$242),"FOLHA DE PESSOAL",IF(R219='Tabelas auxiliares'!$A$242,"CUSTEIO",IF(R219='Tabelas auxiliares'!$A$241,"INVESTIMENTO","ERRO - VERIFICAR"))))</f>
        <v/>
      </c>
      <c r="T219" s="37"/>
      <c r="U219" s="37"/>
      <c r="V219" s="37"/>
      <c r="W219" s="37"/>
      <c r="X219" s="37"/>
      <c r="Y219" s="37"/>
      <c r="Z219" s="37"/>
    </row>
    <row r="220" spans="18:26" x14ac:dyDescent="0.35">
      <c r="R220" s="19" t="str">
        <f t="shared" si="3"/>
        <v/>
      </c>
      <c r="S220" s="19" t="str">
        <f>IF(M220="","",IF(AND(M220&lt;&gt;'Tabelas auxiliares'!$B$241,M220&lt;&gt;'Tabelas auxiliares'!$B$242,M220&lt;&gt;'Tabelas auxiliares'!$C$241,M220&lt;&gt;'Tabelas auxiliares'!$C$242),"FOLHA DE PESSOAL",IF(R220='Tabelas auxiliares'!$A$242,"CUSTEIO",IF(R220='Tabelas auxiliares'!$A$241,"INVESTIMENTO","ERRO - VERIFICAR"))))</f>
        <v/>
      </c>
      <c r="T220" s="37"/>
      <c r="U220" s="37"/>
      <c r="V220" s="37"/>
      <c r="W220" s="37"/>
      <c r="X220" s="37"/>
      <c r="Y220" s="37"/>
      <c r="Z220" s="37"/>
    </row>
    <row r="221" spans="18:26" x14ac:dyDescent="0.35">
      <c r="R221" s="19" t="str">
        <f t="shared" si="3"/>
        <v/>
      </c>
      <c r="S221" s="19" t="str">
        <f>IF(M221="","",IF(AND(M221&lt;&gt;'Tabelas auxiliares'!$B$241,M221&lt;&gt;'Tabelas auxiliares'!$B$242,M221&lt;&gt;'Tabelas auxiliares'!$C$241,M221&lt;&gt;'Tabelas auxiliares'!$C$242),"FOLHA DE PESSOAL",IF(R221='Tabelas auxiliares'!$A$242,"CUSTEIO",IF(R221='Tabelas auxiliares'!$A$241,"INVESTIMENTO","ERRO - VERIFICAR"))))</f>
        <v/>
      </c>
      <c r="T221" s="37"/>
      <c r="U221" s="37"/>
      <c r="V221" s="37"/>
      <c r="W221" s="37"/>
      <c r="X221" s="37"/>
      <c r="Y221" s="37"/>
      <c r="Z221" s="37"/>
    </row>
    <row r="222" spans="18:26" x14ac:dyDescent="0.35">
      <c r="R222" s="19" t="str">
        <f t="shared" si="3"/>
        <v/>
      </c>
      <c r="S222" s="19" t="str">
        <f>IF(M222="","",IF(AND(M222&lt;&gt;'Tabelas auxiliares'!$B$241,M222&lt;&gt;'Tabelas auxiliares'!$B$242,M222&lt;&gt;'Tabelas auxiliares'!$C$241,M222&lt;&gt;'Tabelas auxiliares'!$C$242),"FOLHA DE PESSOAL",IF(R222='Tabelas auxiliares'!$A$242,"CUSTEIO",IF(R222='Tabelas auxiliares'!$A$241,"INVESTIMENTO","ERRO - VERIFICAR"))))</f>
        <v/>
      </c>
      <c r="T222" s="37"/>
      <c r="U222" s="37"/>
      <c r="V222" s="37"/>
      <c r="W222" s="37"/>
      <c r="X222" s="37"/>
      <c r="Y222" s="37"/>
      <c r="Z222" s="37"/>
    </row>
    <row r="223" spans="18:26" x14ac:dyDescent="0.35">
      <c r="R223" s="19" t="str">
        <f t="shared" si="3"/>
        <v/>
      </c>
      <c r="S223" s="19" t="str">
        <f>IF(M223="","",IF(AND(M223&lt;&gt;'Tabelas auxiliares'!$B$241,M223&lt;&gt;'Tabelas auxiliares'!$B$242,M223&lt;&gt;'Tabelas auxiliares'!$C$241,M223&lt;&gt;'Tabelas auxiliares'!$C$242),"FOLHA DE PESSOAL",IF(R223='Tabelas auxiliares'!$A$242,"CUSTEIO",IF(R223='Tabelas auxiliares'!$A$241,"INVESTIMENTO","ERRO - VERIFICAR"))))</f>
        <v/>
      </c>
      <c r="T223" s="37"/>
      <c r="U223" s="37"/>
      <c r="V223" s="37"/>
      <c r="W223" s="37"/>
      <c r="X223" s="37"/>
      <c r="Y223" s="37"/>
      <c r="Z223" s="37"/>
    </row>
    <row r="224" spans="18:26" x14ac:dyDescent="0.35">
      <c r="R224" s="19" t="str">
        <f t="shared" si="3"/>
        <v/>
      </c>
      <c r="S224" s="19" t="str">
        <f>IF(M224="","",IF(AND(M224&lt;&gt;'Tabelas auxiliares'!$B$241,M224&lt;&gt;'Tabelas auxiliares'!$B$242,M224&lt;&gt;'Tabelas auxiliares'!$C$241,M224&lt;&gt;'Tabelas auxiliares'!$C$242),"FOLHA DE PESSOAL",IF(R224='Tabelas auxiliares'!$A$242,"CUSTEIO",IF(R224='Tabelas auxiliares'!$A$241,"INVESTIMENTO","ERRO - VERIFICAR"))))</f>
        <v/>
      </c>
      <c r="T224" s="37"/>
      <c r="U224" s="37"/>
      <c r="V224" s="37"/>
      <c r="W224" s="37"/>
      <c r="X224" s="37"/>
      <c r="Y224" s="37"/>
      <c r="Z224" s="37"/>
    </row>
    <row r="225" spans="18:26" x14ac:dyDescent="0.35">
      <c r="R225" s="19" t="str">
        <f t="shared" si="3"/>
        <v/>
      </c>
      <c r="S225" s="19" t="str">
        <f>IF(M225="","",IF(AND(M225&lt;&gt;'Tabelas auxiliares'!$B$241,M225&lt;&gt;'Tabelas auxiliares'!$B$242,M225&lt;&gt;'Tabelas auxiliares'!$C$241,M225&lt;&gt;'Tabelas auxiliares'!$C$242),"FOLHA DE PESSOAL",IF(R225='Tabelas auxiliares'!$A$242,"CUSTEIO",IF(R225='Tabelas auxiliares'!$A$241,"INVESTIMENTO","ERRO - VERIFICAR"))))</f>
        <v/>
      </c>
      <c r="T225" s="37"/>
      <c r="U225" s="37"/>
      <c r="V225" s="37"/>
      <c r="W225" s="37"/>
      <c r="X225" s="37"/>
      <c r="Y225" s="37"/>
      <c r="Z225" s="37"/>
    </row>
    <row r="226" spans="18:26" x14ac:dyDescent="0.35">
      <c r="R226" s="19" t="str">
        <f t="shared" si="3"/>
        <v/>
      </c>
      <c r="S226" s="19" t="str">
        <f>IF(M226="","",IF(AND(M226&lt;&gt;'Tabelas auxiliares'!$B$241,M226&lt;&gt;'Tabelas auxiliares'!$B$242,M226&lt;&gt;'Tabelas auxiliares'!$C$241,M226&lt;&gt;'Tabelas auxiliares'!$C$242),"FOLHA DE PESSOAL",IF(R226='Tabelas auxiliares'!$A$242,"CUSTEIO",IF(R226='Tabelas auxiliares'!$A$241,"INVESTIMENTO","ERRO - VERIFICAR"))))</f>
        <v/>
      </c>
      <c r="T226" s="37"/>
      <c r="U226" s="37"/>
      <c r="V226" s="37"/>
      <c r="W226" s="37"/>
      <c r="X226" s="37"/>
      <c r="Y226" s="37"/>
      <c r="Z226" s="37"/>
    </row>
    <row r="227" spans="18:26" x14ac:dyDescent="0.35">
      <c r="R227" s="19" t="str">
        <f t="shared" si="3"/>
        <v/>
      </c>
      <c r="S227" s="19" t="str">
        <f>IF(M227="","",IF(AND(M227&lt;&gt;'Tabelas auxiliares'!$B$241,M227&lt;&gt;'Tabelas auxiliares'!$B$242,M227&lt;&gt;'Tabelas auxiliares'!$C$241,M227&lt;&gt;'Tabelas auxiliares'!$C$242),"FOLHA DE PESSOAL",IF(R227='Tabelas auxiliares'!$A$242,"CUSTEIO",IF(R227='Tabelas auxiliares'!$A$241,"INVESTIMENTO","ERRO - VERIFICAR"))))</f>
        <v/>
      </c>
      <c r="T227" s="37"/>
      <c r="U227" s="37"/>
      <c r="V227" s="37"/>
      <c r="W227" s="37"/>
      <c r="X227" s="37"/>
      <c r="Y227" s="37"/>
      <c r="Z227" s="37"/>
    </row>
    <row r="228" spans="18:26" x14ac:dyDescent="0.35">
      <c r="R228" s="19" t="str">
        <f t="shared" si="3"/>
        <v/>
      </c>
      <c r="S228" s="19" t="str">
        <f>IF(M228="","",IF(AND(M228&lt;&gt;'Tabelas auxiliares'!$B$241,M228&lt;&gt;'Tabelas auxiliares'!$B$242,M228&lt;&gt;'Tabelas auxiliares'!$C$241,M228&lt;&gt;'Tabelas auxiliares'!$C$242),"FOLHA DE PESSOAL",IF(R228='Tabelas auxiliares'!$A$242,"CUSTEIO",IF(R228='Tabelas auxiliares'!$A$241,"INVESTIMENTO","ERRO - VERIFICAR"))))</f>
        <v/>
      </c>
      <c r="T228" s="37"/>
      <c r="U228" s="37"/>
      <c r="V228" s="37"/>
      <c r="W228" s="37"/>
      <c r="X228" s="37"/>
      <c r="Y228" s="37"/>
      <c r="Z228" s="37"/>
    </row>
    <row r="229" spans="18:26" x14ac:dyDescent="0.35">
      <c r="R229" s="19" t="str">
        <f t="shared" si="3"/>
        <v/>
      </c>
      <c r="S229" s="19" t="str">
        <f>IF(M229="","",IF(AND(M229&lt;&gt;'Tabelas auxiliares'!$B$241,M229&lt;&gt;'Tabelas auxiliares'!$B$242,M229&lt;&gt;'Tabelas auxiliares'!$C$241,M229&lt;&gt;'Tabelas auxiliares'!$C$242),"FOLHA DE PESSOAL",IF(R229='Tabelas auxiliares'!$A$242,"CUSTEIO",IF(R229='Tabelas auxiliares'!$A$241,"INVESTIMENTO","ERRO - VERIFICAR"))))</f>
        <v/>
      </c>
      <c r="T229" s="37"/>
      <c r="U229" s="37"/>
      <c r="V229" s="37"/>
      <c r="W229" s="37"/>
      <c r="X229" s="37"/>
      <c r="Y229" s="37"/>
      <c r="Z229" s="37"/>
    </row>
    <row r="230" spans="18:26" x14ac:dyDescent="0.35">
      <c r="R230" s="19" t="str">
        <f t="shared" si="3"/>
        <v/>
      </c>
      <c r="S230" s="19" t="str">
        <f>IF(M230="","",IF(AND(M230&lt;&gt;'Tabelas auxiliares'!$B$241,M230&lt;&gt;'Tabelas auxiliares'!$B$242,M230&lt;&gt;'Tabelas auxiliares'!$C$241,M230&lt;&gt;'Tabelas auxiliares'!$C$242),"FOLHA DE PESSOAL",IF(R230='Tabelas auxiliares'!$A$242,"CUSTEIO",IF(R230='Tabelas auxiliares'!$A$241,"INVESTIMENTO","ERRO - VERIFICAR"))))</f>
        <v/>
      </c>
      <c r="T230" s="37"/>
      <c r="U230" s="37"/>
      <c r="V230" s="37"/>
      <c r="W230" s="37"/>
      <c r="X230" s="37"/>
      <c r="Y230" s="37"/>
      <c r="Z230" s="37"/>
    </row>
    <row r="231" spans="18:26" x14ac:dyDescent="0.35">
      <c r="R231" s="19" t="str">
        <f t="shared" si="3"/>
        <v/>
      </c>
      <c r="S231" s="19" t="str">
        <f>IF(M231="","",IF(AND(M231&lt;&gt;'Tabelas auxiliares'!$B$241,M231&lt;&gt;'Tabelas auxiliares'!$B$242,M231&lt;&gt;'Tabelas auxiliares'!$C$241,M231&lt;&gt;'Tabelas auxiliares'!$C$242),"FOLHA DE PESSOAL",IF(R231='Tabelas auxiliares'!$A$242,"CUSTEIO",IF(R231='Tabelas auxiliares'!$A$241,"INVESTIMENTO","ERRO - VERIFICAR"))))</f>
        <v/>
      </c>
      <c r="T231" s="37"/>
      <c r="U231" s="37"/>
      <c r="V231" s="37"/>
      <c r="W231" s="37"/>
      <c r="X231" s="37"/>
      <c r="Y231" s="37"/>
      <c r="Z231" s="37"/>
    </row>
    <row r="232" spans="18:26" x14ac:dyDescent="0.35">
      <c r="R232" s="19" t="str">
        <f t="shared" si="3"/>
        <v/>
      </c>
      <c r="S232" s="19" t="str">
        <f>IF(M232="","",IF(AND(M232&lt;&gt;'Tabelas auxiliares'!$B$241,M232&lt;&gt;'Tabelas auxiliares'!$B$242,M232&lt;&gt;'Tabelas auxiliares'!$C$241,M232&lt;&gt;'Tabelas auxiliares'!$C$242),"FOLHA DE PESSOAL",IF(R232='Tabelas auxiliares'!$A$242,"CUSTEIO",IF(R232='Tabelas auxiliares'!$A$241,"INVESTIMENTO","ERRO - VERIFICAR"))))</f>
        <v/>
      </c>
      <c r="T232" s="37"/>
      <c r="U232" s="37"/>
      <c r="V232" s="37"/>
      <c r="W232" s="37"/>
      <c r="X232" s="37"/>
      <c r="Y232" s="37"/>
      <c r="Z232" s="37"/>
    </row>
    <row r="233" spans="18:26" x14ac:dyDescent="0.35">
      <c r="R233" s="19" t="str">
        <f t="shared" si="3"/>
        <v/>
      </c>
      <c r="S233" s="19" t="str">
        <f>IF(M233="","",IF(AND(M233&lt;&gt;'Tabelas auxiliares'!$B$241,M233&lt;&gt;'Tabelas auxiliares'!$B$242,M233&lt;&gt;'Tabelas auxiliares'!$C$241,M233&lt;&gt;'Tabelas auxiliares'!$C$242),"FOLHA DE PESSOAL",IF(R233='Tabelas auxiliares'!$A$242,"CUSTEIO",IF(R233='Tabelas auxiliares'!$A$241,"INVESTIMENTO","ERRO - VERIFICAR"))))</f>
        <v/>
      </c>
      <c r="T233" s="37"/>
      <c r="U233" s="37"/>
      <c r="V233" s="37"/>
      <c r="W233" s="37"/>
      <c r="X233" s="37"/>
      <c r="Y233" s="37"/>
      <c r="Z233" s="37"/>
    </row>
    <row r="234" spans="18:26" x14ac:dyDescent="0.35">
      <c r="R234" s="19" t="str">
        <f t="shared" si="3"/>
        <v/>
      </c>
      <c r="S234" s="19" t="str">
        <f>IF(M234="","",IF(AND(M234&lt;&gt;'Tabelas auxiliares'!$B$241,M234&lt;&gt;'Tabelas auxiliares'!$B$242,M234&lt;&gt;'Tabelas auxiliares'!$C$241,M234&lt;&gt;'Tabelas auxiliares'!$C$242),"FOLHA DE PESSOAL",IF(R234='Tabelas auxiliares'!$A$242,"CUSTEIO",IF(R234='Tabelas auxiliares'!$A$241,"INVESTIMENTO","ERRO - VERIFICAR"))))</f>
        <v/>
      </c>
      <c r="T234" s="37"/>
      <c r="U234" s="37"/>
      <c r="V234" s="37"/>
      <c r="W234" s="37"/>
      <c r="X234" s="37"/>
      <c r="Y234" s="37"/>
      <c r="Z234" s="37"/>
    </row>
    <row r="235" spans="18:26" x14ac:dyDescent="0.35">
      <c r="R235" s="19" t="str">
        <f t="shared" si="3"/>
        <v/>
      </c>
      <c r="S235" s="19" t="str">
        <f>IF(M235="","",IF(AND(M235&lt;&gt;'Tabelas auxiliares'!$B$241,M235&lt;&gt;'Tabelas auxiliares'!$B$242,M235&lt;&gt;'Tabelas auxiliares'!$C$241,M235&lt;&gt;'Tabelas auxiliares'!$C$242),"FOLHA DE PESSOAL",IF(R235='Tabelas auxiliares'!$A$242,"CUSTEIO",IF(R235='Tabelas auxiliares'!$A$241,"INVESTIMENTO","ERRO - VERIFICAR"))))</f>
        <v/>
      </c>
      <c r="T235" s="37"/>
      <c r="U235" s="37"/>
      <c r="V235" s="37"/>
      <c r="W235" s="37"/>
      <c r="X235" s="37"/>
      <c r="Y235" s="37"/>
      <c r="Z235" s="37"/>
    </row>
    <row r="236" spans="18:26" x14ac:dyDescent="0.35">
      <c r="R236" s="19" t="str">
        <f t="shared" si="3"/>
        <v/>
      </c>
      <c r="S236" s="19" t="str">
        <f>IF(M236="","",IF(AND(M236&lt;&gt;'Tabelas auxiliares'!$B$241,M236&lt;&gt;'Tabelas auxiliares'!$B$242,M236&lt;&gt;'Tabelas auxiliares'!$C$241,M236&lt;&gt;'Tabelas auxiliares'!$C$242),"FOLHA DE PESSOAL",IF(R236='Tabelas auxiliares'!$A$242,"CUSTEIO",IF(R236='Tabelas auxiliares'!$A$241,"INVESTIMENTO","ERRO - VERIFICAR"))))</f>
        <v/>
      </c>
      <c r="T236" s="37"/>
      <c r="U236" s="37"/>
      <c r="V236" s="37"/>
      <c r="W236" s="37"/>
      <c r="X236" s="37"/>
      <c r="Y236" s="37"/>
      <c r="Z236" s="37"/>
    </row>
    <row r="237" spans="18:26" x14ac:dyDescent="0.35">
      <c r="R237" s="19" t="str">
        <f t="shared" si="3"/>
        <v/>
      </c>
      <c r="S237" s="19" t="str">
        <f>IF(M237="","",IF(AND(M237&lt;&gt;'Tabelas auxiliares'!$B$241,M237&lt;&gt;'Tabelas auxiliares'!$B$242,M237&lt;&gt;'Tabelas auxiliares'!$C$241,M237&lt;&gt;'Tabelas auxiliares'!$C$242),"FOLHA DE PESSOAL",IF(R237='Tabelas auxiliares'!$A$242,"CUSTEIO",IF(R237='Tabelas auxiliares'!$A$241,"INVESTIMENTO","ERRO - VERIFICAR"))))</f>
        <v/>
      </c>
      <c r="T237" s="37"/>
      <c r="U237" s="37"/>
      <c r="V237" s="37"/>
      <c r="W237" s="37"/>
      <c r="X237" s="37"/>
      <c r="Y237" s="37"/>
      <c r="Z237" s="37"/>
    </row>
    <row r="238" spans="18:26" x14ac:dyDescent="0.35">
      <c r="R238" s="19" t="str">
        <f t="shared" si="3"/>
        <v/>
      </c>
      <c r="S238" s="19" t="str">
        <f>IF(M238="","",IF(AND(M238&lt;&gt;'Tabelas auxiliares'!$B$241,M238&lt;&gt;'Tabelas auxiliares'!$B$242,M238&lt;&gt;'Tabelas auxiliares'!$C$241,M238&lt;&gt;'Tabelas auxiliares'!$C$242),"FOLHA DE PESSOAL",IF(R238='Tabelas auxiliares'!$A$242,"CUSTEIO",IF(R238='Tabelas auxiliares'!$A$241,"INVESTIMENTO","ERRO - VERIFICAR"))))</f>
        <v/>
      </c>
      <c r="T238" s="37"/>
      <c r="U238" s="37"/>
      <c r="V238" s="37"/>
      <c r="W238" s="37"/>
      <c r="X238" s="37"/>
      <c r="Y238" s="37"/>
      <c r="Z238" s="37"/>
    </row>
    <row r="239" spans="18:26" x14ac:dyDescent="0.35">
      <c r="R239" s="19" t="str">
        <f t="shared" si="3"/>
        <v/>
      </c>
      <c r="S239" s="19" t="str">
        <f>IF(M239="","",IF(AND(M239&lt;&gt;'Tabelas auxiliares'!$B$241,M239&lt;&gt;'Tabelas auxiliares'!$B$242,M239&lt;&gt;'Tabelas auxiliares'!$C$241,M239&lt;&gt;'Tabelas auxiliares'!$C$242),"FOLHA DE PESSOAL",IF(R239='Tabelas auxiliares'!$A$242,"CUSTEIO",IF(R239='Tabelas auxiliares'!$A$241,"INVESTIMENTO","ERRO - VERIFICAR"))))</f>
        <v/>
      </c>
      <c r="T239" s="37"/>
      <c r="U239" s="37"/>
      <c r="V239" s="37"/>
      <c r="W239" s="37"/>
      <c r="X239" s="37"/>
      <c r="Y239" s="37"/>
      <c r="Z239" s="37"/>
    </row>
    <row r="240" spans="18:26" x14ac:dyDescent="0.35">
      <c r="R240" s="19" t="str">
        <f t="shared" si="3"/>
        <v/>
      </c>
      <c r="S240" s="19" t="str">
        <f>IF(M240="","",IF(AND(M240&lt;&gt;'Tabelas auxiliares'!$B$241,M240&lt;&gt;'Tabelas auxiliares'!$B$242,M240&lt;&gt;'Tabelas auxiliares'!$C$241,M240&lt;&gt;'Tabelas auxiliares'!$C$242),"FOLHA DE PESSOAL",IF(R240='Tabelas auxiliares'!$A$242,"CUSTEIO",IF(R240='Tabelas auxiliares'!$A$241,"INVESTIMENTO","ERRO - VERIFICAR"))))</f>
        <v/>
      </c>
      <c r="T240" s="37"/>
      <c r="U240" s="37"/>
      <c r="V240" s="37"/>
      <c r="W240" s="37"/>
      <c r="X240" s="37"/>
      <c r="Y240" s="37"/>
      <c r="Z240" s="37"/>
    </row>
    <row r="241" spans="18:26" x14ac:dyDescent="0.35">
      <c r="R241" s="19" t="str">
        <f t="shared" si="3"/>
        <v/>
      </c>
      <c r="S241" s="19" t="str">
        <f>IF(M241="","",IF(AND(M241&lt;&gt;'Tabelas auxiliares'!$B$241,M241&lt;&gt;'Tabelas auxiliares'!$B$242,M241&lt;&gt;'Tabelas auxiliares'!$C$241,M241&lt;&gt;'Tabelas auxiliares'!$C$242),"FOLHA DE PESSOAL",IF(R241='Tabelas auxiliares'!$A$242,"CUSTEIO",IF(R241='Tabelas auxiliares'!$A$241,"INVESTIMENTO","ERRO - VERIFICAR"))))</f>
        <v/>
      </c>
      <c r="T241" s="37"/>
      <c r="U241" s="37"/>
      <c r="V241" s="37"/>
      <c r="W241" s="37"/>
      <c r="X241" s="37"/>
      <c r="Y241" s="37"/>
      <c r="Z241" s="37"/>
    </row>
    <row r="242" spans="18:26" x14ac:dyDescent="0.35">
      <c r="R242" s="19" t="str">
        <f t="shared" si="3"/>
        <v/>
      </c>
      <c r="S242" s="19" t="str">
        <f>IF(M242="","",IF(AND(M242&lt;&gt;'Tabelas auxiliares'!$B$241,M242&lt;&gt;'Tabelas auxiliares'!$B$242,M242&lt;&gt;'Tabelas auxiliares'!$C$241,M242&lt;&gt;'Tabelas auxiliares'!$C$242),"FOLHA DE PESSOAL",IF(R242='Tabelas auxiliares'!$A$242,"CUSTEIO",IF(R242='Tabelas auxiliares'!$A$241,"INVESTIMENTO","ERRO - VERIFICAR"))))</f>
        <v/>
      </c>
      <c r="T242" s="37"/>
      <c r="U242" s="37"/>
      <c r="V242" s="37"/>
      <c r="W242" s="37"/>
      <c r="X242" s="37"/>
      <c r="Y242" s="37"/>
      <c r="Z242" s="37"/>
    </row>
    <row r="243" spans="18:26" x14ac:dyDescent="0.35">
      <c r="R243" s="19" t="str">
        <f t="shared" si="3"/>
        <v/>
      </c>
      <c r="S243" s="19" t="str">
        <f>IF(M243="","",IF(AND(M243&lt;&gt;'Tabelas auxiliares'!$B$241,M243&lt;&gt;'Tabelas auxiliares'!$B$242,M243&lt;&gt;'Tabelas auxiliares'!$C$241,M243&lt;&gt;'Tabelas auxiliares'!$C$242),"FOLHA DE PESSOAL",IF(R243='Tabelas auxiliares'!$A$242,"CUSTEIO",IF(R243='Tabelas auxiliares'!$A$241,"INVESTIMENTO","ERRO - VERIFICAR"))))</f>
        <v/>
      </c>
      <c r="T243" s="37"/>
      <c r="U243" s="37"/>
      <c r="V243" s="37"/>
      <c r="W243" s="37"/>
      <c r="X243" s="37"/>
      <c r="Y243" s="37"/>
      <c r="Z243" s="37"/>
    </row>
    <row r="244" spans="18:26" x14ac:dyDescent="0.35">
      <c r="R244" s="19" t="str">
        <f t="shared" si="3"/>
        <v/>
      </c>
      <c r="S244" s="19" t="str">
        <f>IF(M244="","",IF(AND(M244&lt;&gt;'Tabelas auxiliares'!$B$241,M244&lt;&gt;'Tabelas auxiliares'!$B$242,M244&lt;&gt;'Tabelas auxiliares'!$C$241,M244&lt;&gt;'Tabelas auxiliares'!$C$242),"FOLHA DE PESSOAL",IF(R244='Tabelas auxiliares'!$A$242,"CUSTEIO",IF(R244='Tabelas auxiliares'!$A$241,"INVESTIMENTO","ERRO - VERIFICAR"))))</f>
        <v/>
      </c>
      <c r="T244" s="37"/>
      <c r="U244" s="37"/>
      <c r="V244" s="37"/>
      <c r="W244" s="37"/>
      <c r="X244" s="37"/>
      <c r="Y244" s="37"/>
      <c r="Z244" s="37"/>
    </row>
    <row r="245" spans="18:26" x14ac:dyDescent="0.35">
      <c r="R245" s="19" t="str">
        <f t="shared" si="3"/>
        <v/>
      </c>
      <c r="S245" s="19" t="str">
        <f>IF(M245="","",IF(AND(M245&lt;&gt;'Tabelas auxiliares'!$B$241,M245&lt;&gt;'Tabelas auxiliares'!$B$242,M245&lt;&gt;'Tabelas auxiliares'!$C$241,M245&lt;&gt;'Tabelas auxiliares'!$C$242),"FOLHA DE PESSOAL",IF(R245='Tabelas auxiliares'!$A$242,"CUSTEIO",IF(R245='Tabelas auxiliares'!$A$241,"INVESTIMENTO","ERRO - VERIFICAR"))))</f>
        <v/>
      </c>
      <c r="T245" s="37"/>
      <c r="U245" s="37"/>
      <c r="V245" s="37"/>
      <c r="W245" s="37"/>
      <c r="X245" s="37"/>
      <c r="Y245" s="37"/>
      <c r="Z245" s="37"/>
    </row>
    <row r="246" spans="18:26" x14ac:dyDescent="0.35">
      <c r="R246" s="19" t="str">
        <f t="shared" si="3"/>
        <v/>
      </c>
      <c r="S246" s="19" t="str">
        <f>IF(M246="","",IF(AND(M246&lt;&gt;'Tabelas auxiliares'!$B$241,M246&lt;&gt;'Tabelas auxiliares'!$B$242,M246&lt;&gt;'Tabelas auxiliares'!$C$241,M246&lt;&gt;'Tabelas auxiliares'!$C$242),"FOLHA DE PESSOAL",IF(R246='Tabelas auxiliares'!$A$242,"CUSTEIO",IF(R246='Tabelas auxiliares'!$A$241,"INVESTIMENTO","ERRO - VERIFICAR"))))</f>
        <v/>
      </c>
      <c r="T246" s="37"/>
      <c r="U246" s="37"/>
      <c r="V246" s="37"/>
      <c r="W246" s="37"/>
      <c r="X246" s="37"/>
      <c r="Y246" s="37"/>
      <c r="Z246" s="37"/>
    </row>
    <row r="247" spans="18:26" x14ac:dyDescent="0.35">
      <c r="R247" s="19" t="str">
        <f t="shared" si="3"/>
        <v/>
      </c>
      <c r="S247" s="19" t="str">
        <f>IF(M247="","",IF(AND(M247&lt;&gt;'Tabelas auxiliares'!$B$241,M247&lt;&gt;'Tabelas auxiliares'!$B$242,M247&lt;&gt;'Tabelas auxiliares'!$C$241,M247&lt;&gt;'Tabelas auxiliares'!$C$242),"FOLHA DE PESSOAL",IF(R247='Tabelas auxiliares'!$A$242,"CUSTEIO",IF(R247='Tabelas auxiliares'!$A$241,"INVESTIMENTO","ERRO - VERIFICAR"))))</f>
        <v/>
      </c>
      <c r="T247" s="37"/>
      <c r="U247" s="37"/>
      <c r="V247" s="37"/>
      <c r="W247" s="37"/>
      <c r="X247" s="37"/>
      <c r="Y247" s="37"/>
      <c r="Z247" s="37"/>
    </row>
    <row r="248" spans="18:26" x14ac:dyDescent="0.35">
      <c r="R248" s="19" t="str">
        <f t="shared" si="3"/>
        <v/>
      </c>
      <c r="S248" s="19" t="str">
        <f>IF(M248="","",IF(AND(M248&lt;&gt;'Tabelas auxiliares'!$B$241,M248&lt;&gt;'Tabelas auxiliares'!$B$242,M248&lt;&gt;'Tabelas auxiliares'!$C$241,M248&lt;&gt;'Tabelas auxiliares'!$C$242),"FOLHA DE PESSOAL",IF(R248='Tabelas auxiliares'!$A$242,"CUSTEIO",IF(R248='Tabelas auxiliares'!$A$241,"INVESTIMENTO","ERRO - VERIFICAR"))))</f>
        <v/>
      </c>
      <c r="T248" s="37"/>
      <c r="U248" s="37"/>
      <c r="V248" s="37"/>
      <c r="W248" s="37"/>
      <c r="X248" s="37"/>
      <c r="Y248" s="37"/>
      <c r="Z248" s="37"/>
    </row>
    <row r="249" spans="18:26" x14ac:dyDescent="0.35">
      <c r="R249" s="19" t="str">
        <f t="shared" si="3"/>
        <v/>
      </c>
      <c r="S249" s="19" t="str">
        <f>IF(M249="","",IF(AND(M249&lt;&gt;'Tabelas auxiliares'!$B$241,M249&lt;&gt;'Tabelas auxiliares'!$B$242,M249&lt;&gt;'Tabelas auxiliares'!$C$241,M249&lt;&gt;'Tabelas auxiliares'!$C$242),"FOLHA DE PESSOAL",IF(R249='Tabelas auxiliares'!$A$242,"CUSTEIO",IF(R249='Tabelas auxiliares'!$A$241,"INVESTIMENTO","ERRO - VERIFICAR"))))</f>
        <v/>
      </c>
      <c r="T249" s="37"/>
      <c r="U249" s="37"/>
      <c r="V249" s="37"/>
      <c r="W249" s="37"/>
      <c r="X249" s="37"/>
      <c r="Y249" s="37"/>
      <c r="Z249" s="37"/>
    </row>
    <row r="250" spans="18:26" x14ac:dyDescent="0.35">
      <c r="R250" s="19" t="str">
        <f t="shared" si="3"/>
        <v/>
      </c>
      <c r="S250" s="19" t="str">
        <f>IF(M250="","",IF(AND(M250&lt;&gt;'Tabelas auxiliares'!$B$241,M250&lt;&gt;'Tabelas auxiliares'!$B$242,M250&lt;&gt;'Tabelas auxiliares'!$C$241,M250&lt;&gt;'Tabelas auxiliares'!$C$242),"FOLHA DE PESSOAL",IF(R250='Tabelas auxiliares'!$A$242,"CUSTEIO",IF(R250='Tabelas auxiliares'!$A$241,"INVESTIMENTO","ERRO - VERIFICAR"))))</f>
        <v/>
      </c>
      <c r="T250" s="37"/>
      <c r="U250" s="37"/>
      <c r="V250" s="37"/>
      <c r="W250" s="37"/>
      <c r="X250" s="37"/>
      <c r="Y250" s="37"/>
      <c r="Z250" s="37"/>
    </row>
    <row r="251" spans="18:26" x14ac:dyDescent="0.35">
      <c r="R251" s="19" t="str">
        <f t="shared" si="3"/>
        <v/>
      </c>
      <c r="S251" s="19" t="str">
        <f>IF(M251="","",IF(AND(M251&lt;&gt;'Tabelas auxiliares'!$B$241,M251&lt;&gt;'Tabelas auxiliares'!$B$242,M251&lt;&gt;'Tabelas auxiliares'!$C$241,M251&lt;&gt;'Tabelas auxiliares'!$C$242),"FOLHA DE PESSOAL",IF(R251='Tabelas auxiliares'!$A$242,"CUSTEIO",IF(R251='Tabelas auxiliares'!$A$241,"INVESTIMENTO","ERRO - VERIFICAR"))))</f>
        <v/>
      </c>
      <c r="T251" s="37"/>
      <c r="U251" s="37"/>
      <c r="V251" s="37"/>
      <c r="W251" s="37"/>
      <c r="X251" s="37"/>
      <c r="Y251" s="37"/>
      <c r="Z251" s="37"/>
    </row>
    <row r="252" spans="18:26" x14ac:dyDescent="0.35">
      <c r="R252" s="19" t="str">
        <f t="shared" si="3"/>
        <v/>
      </c>
      <c r="S252" s="19" t="str">
        <f>IF(M252="","",IF(AND(M252&lt;&gt;'Tabelas auxiliares'!$B$241,M252&lt;&gt;'Tabelas auxiliares'!$B$242,M252&lt;&gt;'Tabelas auxiliares'!$C$241,M252&lt;&gt;'Tabelas auxiliares'!$C$242),"FOLHA DE PESSOAL",IF(R252='Tabelas auxiliares'!$A$242,"CUSTEIO",IF(R252='Tabelas auxiliares'!$A$241,"INVESTIMENTO","ERRO - VERIFICAR"))))</f>
        <v/>
      </c>
      <c r="T252" s="37"/>
      <c r="U252" s="37"/>
      <c r="V252" s="37"/>
      <c r="W252" s="37"/>
      <c r="X252" s="37"/>
      <c r="Y252" s="37"/>
      <c r="Z252" s="37"/>
    </row>
    <row r="253" spans="18:26" x14ac:dyDescent="0.35">
      <c r="R253" s="19" t="str">
        <f t="shared" si="3"/>
        <v/>
      </c>
      <c r="S253" s="19" t="str">
        <f>IF(M253="","",IF(AND(M253&lt;&gt;'Tabelas auxiliares'!$B$241,M253&lt;&gt;'Tabelas auxiliares'!$B$242,M253&lt;&gt;'Tabelas auxiliares'!$C$241,M253&lt;&gt;'Tabelas auxiliares'!$C$242),"FOLHA DE PESSOAL",IF(R253='Tabelas auxiliares'!$A$242,"CUSTEIO",IF(R253='Tabelas auxiliares'!$A$241,"INVESTIMENTO","ERRO - VERIFICAR"))))</f>
        <v/>
      </c>
      <c r="T253" s="37"/>
      <c r="U253" s="37"/>
      <c r="V253" s="37"/>
      <c r="W253" s="37"/>
      <c r="X253" s="37"/>
      <c r="Y253" s="37"/>
      <c r="Z253" s="37"/>
    </row>
    <row r="254" spans="18:26" x14ac:dyDescent="0.35">
      <c r="R254" s="19" t="str">
        <f t="shared" si="3"/>
        <v/>
      </c>
      <c r="S254" s="19" t="str">
        <f>IF(M254="","",IF(AND(M254&lt;&gt;'Tabelas auxiliares'!$B$241,M254&lt;&gt;'Tabelas auxiliares'!$B$242,M254&lt;&gt;'Tabelas auxiliares'!$C$241,M254&lt;&gt;'Tabelas auxiliares'!$C$242),"FOLHA DE PESSOAL",IF(R254='Tabelas auxiliares'!$A$242,"CUSTEIO",IF(R254='Tabelas auxiliares'!$A$241,"INVESTIMENTO","ERRO - VERIFICAR"))))</f>
        <v/>
      </c>
      <c r="T254" s="37"/>
      <c r="U254" s="37"/>
      <c r="V254" s="37"/>
      <c r="W254" s="37"/>
      <c r="X254" s="37"/>
      <c r="Y254" s="37"/>
      <c r="Z254" s="37"/>
    </row>
    <row r="255" spans="18:26" x14ac:dyDescent="0.35">
      <c r="R255" s="19" t="str">
        <f t="shared" si="3"/>
        <v/>
      </c>
      <c r="S255" s="19" t="str">
        <f>IF(M255="","",IF(AND(M255&lt;&gt;'Tabelas auxiliares'!$B$241,M255&lt;&gt;'Tabelas auxiliares'!$B$242,M255&lt;&gt;'Tabelas auxiliares'!$C$241,M255&lt;&gt;'Tabelas auxiliares'!$C$242),"FOLHA DE PESSOAL",IF(R255='Tabelas auxiliares'!$A$242,"CUSTEIO",IF(R255='Tabelas auxiliares'!$A$241,"INVESTIMENTO","ERRO - VERIFICAR"))))</f>
        <v/>
      </c>
      <c r="T255" s="37"/>
      <c r="U255" s="37"/>
      <c r="V255" s="37"/>
      <c r="W255" s="37"/>
      <c r="X255" s="37"/>
      <c r="Y255" s="37"/>
      <c r="Z255" s="37"/>
    </row>
    <row r="256" spans="18:26" x14ac:dyDescent="0.35">
      <c r="R256" s="19" t="str">
        <f t="shared" si="3"/>
        <v/>
      </c>
      <c r="S256" s="19" t="str">
        <f>IF(M256="","",IF(AND(M256&lt;&gt;'Tabelas auxiliares'!$B$241,M256&lt;&gt;'Tabelas auxiliares'!$B$242,M256&lt;&gt;'Tabelas auxiliares'!$C$241,M256&lt;&gt;'Tabelas auxiliares'!$C$242),"FOLHA DE PESSOAL",IF(R256='Tabelas auxiliares'!$A$242,"CUSTEIO",IF(R256='Tabelas auxiliares'!$A$241,"INVESTIMENTO","ERRO - VERIFICAR"))))</f>
        <v/>
      </c>
      <c r="T256" s="37"/>
      <c r="U256" s="37"/>
      <c r="V256" s="37"/>
      <c r="W256" s="37"/>
      <c r="X256" s="37"/>
      <c r="Y256" s="37"/>
      <c r="Z256" s="37"/>
    </row>
    <row r="257" spans="18:26" x14ac:dyDescent="0.35">
      <c r="R257" s="19" t="str">
        <f t="shared" si="3"/>
        <v/>
      </c>
      <c r="S257" s="19" t="str">
        <f>IF(M257="","",IF(AND(M257&lt;&gt;'Tabelas auxiliares'!$B$241,M257&lt;&gt;'Tabelas auxiliares'!$B$242,M257&lt;&gt;'Tabelas auxiliares'!$C$241,M257&lt;&gt;'Tabelas auxiliares'!$C$242),"FOLHA DE PESSOAL",IF(R257='Tabelas auxiliares'!$A$242,"CUSTEIO",IF(R257='Tabelas auxiliares'!$A$241,"INVESTIMENTO","ERRO - VERIFICAR"))))</f>
        <v/>
      </c>
      <c r="T257" s="37"/>
      <c r="U257" s="37"/>
      <c r="V257" s="37"/>
      <c r="W257" s="37"/>
      <c r="X257" s="37"/>
      <c r="Y257" s="37"/>
      <c r="Z257" s="37"/>
    </row>
    <row r="258" spans="18:26" x14ac:dyDescent="0.35">
      <c r="R258" s="19" t="str">
        <f t="shared" si="3"/>
        <v/>
      </c>
      <c r="S258" s="19" t="str">
        <f>IF(M258="","",IF(AND(M258&lt;&gt;'Tabelas auxiliares'!$B$241,M258&lt;&gt;'Tabelas auxiliares'!$B$242,M258&lt;&gt;'Tabelas auxiliares'!$C$241,M258&lt;&gt;'Tabelas auxiliares'!$C$242),"FOLHA DE PESSOAL",IF(R258='Tabelas auxiliares'!$A$242,"CUSTEIO",IF(R258='Tabelas auxiliares'!$A$241,"INVESTIMENTO","ERRO - VERIFICAR"))))</f>
        <v/>
      </c>
      <c r="T258" s="37"/>
      <c r="U258" s="37"/>
      <c r="V258" s="37"/>
      <c r="W258" s="37"/>
      <c r="X258" s="37"/>
      <c r="Y258" s="37"/>
      <c r="Z258" s="37"/>
    </row>
    <row r="259" spans="18:26" x14ac:dyDescent="0.35">
      <c r="R259" s="19" t="str">
        <f t="shared" si="3"/>
        <v/>
      </c>
      <c r="S259" s="19" t="str">
        <f>IF(M259="","",IF(AND(M259&lt;&gt;'Tabelas auxiliares'!$B$241,M259&lt;&gt;'Tabelas auxiliares'!$B$242,M259&lt;&gt;'Tabelas auxiliares'!$C$241,M259&lt;&gt;'Tabelas auxiliares'!$C$242),"FOLHA DE PESSOAL",IF(R259='Tabelas auxiliares'!$A$242,"CUSTEIO",IF(R259='Tabelas auxiliares'!$A$241,"INVESTIMENTO","ERRO - VERIFICAR"))))</f>
        <v/>
      </c>
      <c r="T259" s="37"/>
      <c r="U259" s="37"/>
      <c r="V259" s="37"/>
      <c r="W259" s="37"/>
      <c r="X259" s="37"/>
      <c r="Y259" s="37"/>
      <c r="Z259" s="37"/>
    </row>
    <row r="260" spans="18:26" x14ac:dyDescent="0.35">
      <c r="R260" s="19" t="str">
        <f t="shared" ref="R260:R323" si="4">LEFT(O260,1)</f>
        <v/>
      </c>
      <c r="S260" s="19" t="str">
        <f>IF(M260="","",IF(AND(M260&lt;&gt;'Tabelas auxiliares'!$B$241,M260&lt;&gt;'Tabelas auxiliares'!$B$242,M260&lt;&gt;'Tabelas auxiliares'!$C$241,M260&lt;&gt;'Tabelas auxiliares'!$C$242),"FOLHA DE PESSOAL",IF(R260='Tabelas auxiliares'!$A$242,"CUSTEIO",IF(R260='Tabelas auxiliares'!$A$241,"INVESTIMENTO","ERRO - VERIFICAR"))))</f>
        <v/>
      </c>
      <c r="T260" s="37"/>
      <c r="U260" s="37"/>
      <c r="V260" s="37"/>
      <c r="W260" s="37"/>
      <c r="X260" s="37"/>
      <c r="Y260" s="37"/>
      <c r="Z260" s="37"/>
    </row>
    <row r="261" spans="18:26" x14ac:dyDescent="0.35">
      <c r="R261" s="19" t="str">
        <f t="shared" si="4"/>
        <v/>
      </c>
      <c r="S261" s="19" t="str">
        <f>IF(M261="","",IF(AND(M261&lt;&gt;'Tabelas auxiliares'!$B$241,M261&lt;&gt;'Tabelas auxiliares'!$B$242,M261&lt;&gt;'Tabelas auxiliares'!$C$241,M261&lt;&gt;'Tabelas auxiliares'!$C$242),"FOLHA DE PESSOAL",IF(R261='Tabelas auxiliares'!$A$242,"CUSTEIO",IF(R261='Tabelas auxiliares'!$A$241,"INVESTIMENTO","ERRO - VERIFICAR"))))</f>
        <v/>
      </c>
      <c r="T261" s="37"/>
      <c r="U261" s="37"/>
      <c r="V261" s="37"/>
      <c r="W261" s="37"/>
      <c r="X261" s="37"/>
      <c r="Y261" s="37"/>
      <c r="Z261" s="37"/>
    </row>
    <row r="262" spans="18:26" x14ac:dyDescent="0.35">
      <c r="R262" s="19" t="str">
        <f t="shared" si="4"/>
        <v/>
      </c>
      <c r="S262" s="19" t="str">
        <f>IF(M262="","",IF(AND(M262&lt;&gt;'Tabelas auxiliares'!$B$241,M262&lt;&gt;'Tabelas auxiliares'!$B$242,M262&lt;&gt;'Tabelas auxiliares'!$C$241,M262&lt;&gt;'Tabelas auxiliares'!$C$242),"FOLHA DE PESSOAL",IF(R262='Tabelas auxiliares'!$A$242,"CUSTEIO",IF(R262='Tabelas auxiliares'!$A$241,"INVESTIMENTO","ERRO - VERIFICAR"))))</f>
        <v/>
      </c>
      <c r="T262" s="37"/>
      <c r="U262" s="37"/>
      <c r="V262" s="37"/>
      <c r="W262" s="37"/>
      <c r="X262" s="37"/>
      <c r="Y262" s="37"/>
      <c r="Z262" s="37"/>
    </row>
    <row r="263" spans="18:26" x14ac:dyDescent="0.35">
      <c r="R263" s="19" t="str">
        <f t="shared" si="4"/>
        <v/>
      </c>
      <c r="S263" s="19" t="str">
        <f>IF(M263="","",IF(AND(M263&lt;&gt;'Tabelas auxiliares'!$B$241,M263&lt;&gt;'Tabelas auxiliares'!$B$242,M263&lt;&gt;'Tabelas auxiliares'!$C$241,M263&lt;&gt;'Tabelas auxiliares'!$C$242),"FOLHA DE PESSOAL",IF(R263='Tabelas auxiliares'!$A$242,"CUSTEIO",IF(R263='Tabelas auxiliares'!$A$241,"INVESTIMENTO","ERRO - VERIFICAR"))))</f>
        <v/>
      </c>
      <c r="T263" s="37"/>
      <c r="U263" s="37"/>
      <c r="V263" s="37"/>
      <c r="W263" s="37"/>
      <c r="X263" s="37"/>
      <c r="Y263" s="37"/>
      <c r="Z263" s="37"/>
    </row>
    <row r="264" spans="18:26" x14ac:dyDescent="0.35">
      <c r="R264" s="19" t="str">
        <f t="shared" si="4"/>
        <v/>
      </c>
      <c r="S264" s="19" t="str">
        <f>IF(M264="","",IF(AND(M264&lt;&gt;'Tabelas auxiliares'!$B$241,M264&lt;&gt;'Tabelas auxiliares'!$B$242,M264&lt;&gt;'Tabelas auxiliares'!$C$241,M264&lt;&gt;'Tabelas auxiliares'!$C$242),"FOLHA DE PESSOAL",IF(R264='Tabelas auxiliares'!$A$242,"CUSTEIO",IF(R264='Tabelas auxiliares'!$A$241,"INVESTIMENTO","ERRO - VERIFICAR"))))</f>
        <v/>
      </c>
      <c r="T264" s="37"/>
      <c r="U264" s="37"/>
      <c r="V264" s="37"/>
      <c r="W264" s="37"/>
      <c r="X264" s="37"/>
      <c r="Y264" s="37"/>
      <c r="Z264" s="37"/>
    </row>
    <row r="265" spans="18:26" x14ac:dyDescent="0.35">
      <c r="R265" s="19" t="str">
        <f t="shared" si="4"/>
        <v/>
      </c>
      <c r="S265" s="19" t="str">
        <f>IF(M265="","",IF(AND(M265&lt;&gt;'Tabelas auxiliares'!$B$241,M265&lt;&gt;'Tabelas auxiliares'!$B$242,M265&lt;&gt;'Tabelas auxiliares'!$C$241,M265&lt;&gt;'Tabelas auxiliares'!$C$242),"FOLHA DE PESSOAL",IF(R265='Tabelas auxiliares'!$A$242,"CUSTEIO",IF(R265='Tabelas auxiliares'!$A$241,"INVESTIMENTO","ERRO - VERIFICAR"))))</f>
        <v/>
      </c>
      <c r="T265" s="37"/>
      <c r="U265" s="37"/>
      <c r="V265" s="37"/>
      <c r="W265" s="37"/>
      <c r="X265" s="37"/>
      <c r="Y265" s="37"/>
      <c r="Z265" s="37"/>
    </row>
    <row r="266" spans="18:26" x14ac:dyDescent="0.35">
      <c r="R266" s="19" t="str">
        <f t="shared" si="4"/>
        <v/>
      </c>
      <c r="S266" s="19" t="str">
        <f>IF(M266="","",IF(AND(M266&lt;&gt;'Tabelas auxiliares'!$B$241,M266&lt;&gt;'Tabelas auxiliares'!$B$242,M266&lt;&gt;'Tabelas auxiliares'!$C$241,M266&lt;&gt;'Tabelas auxiliares'!$C$242),"FOLHA DE PESSOAL",IF(R266='Tabelas auxiliares'!$A$242,"CUSTEIO",IF(R266='Tabelas auxiliares'!$A$241,"INVESTIMENTO","ERRO - VERIFICAR"))))</f>
        <v/>
      </c>
      <c r="T266" s="37"/>
      <c r="U266" s="37"/>
      <c r="V266" s="37"/>
      <c r="W266" s="37"/>
      <c r="X266" s="37"/>
      <c r="Y266" s="37"/>
      <c r="Z266" s="37"/>
    </row>
    <row r="267" spans="18:26" x14ac:dyDescent="0.35">
      <c r="R267" s="19" t="str">
        <f t="shared" si="4"/>
        <v/>
      </c>
      <c r="S267" s="19" t="str">
        <f>IF(M267="","",IF(AND(M267&lt;&gt;'Tabelas auxiliares'!$B$241,M267&lt;&gt;'Tabelas auxiliares'!$B$242,M267&lt;&gt;'Tabelas auxiliares'!$C$241,M267&lt;&gt;'Tabelas auxiliares'!$C$242),"FOLHA DE PESSOAL",IF(R267='Tabelas auxiliares'!$A$242,"CUSTEIO",IF(R267='Tabelas auxiliares'!$A$241,"INVESTIMENTO","ERRO - VERIFICAR"))))</f>
        <v/>
      </c>
      <c r="T267" s="37"/>
      <c r="U267" s="37"/>
      <c r="V267" s="37"/>
      <c r="W267" s="37"/>
      <c r="X267" s="37"/>
      <c r="Y267" s="37"/>
      <c r="Z267" s="37"/>
    </row>
    <row r="268" spans="18:26" x14ac:dyDescent="0.35">
      <c r="R268" s="19" t="str">
        <f t="shared" si="4"/>
        <v/>
      </c>
      <c r="S268" s="19" t="str">
        <f>IF(M268="","",IF(AND(M268&lt;&gt;'Tabelas auxiliares'!$B$241,M268&lt;&gt;'Tabelas auxiliares'!$B$242,M268&lt;&gt;'Tabelas auxiliares'!$C$241,M268&lt;&gt;'Tabelas auxiliares'!$C$242),"FOLHA DE PESSOAL",IF(R268='Tabelas auxiliares'!$A$242,"CUSTEIO",IF(R268='Tabelas auxiliares'!$A$241,"INVESTIMENTO","ERRO - VERIFICAR"))))</f>
        <v/>
      </c>
      <c r="T268" s="37"/>
      <c r="U268" s="37"/>
      <c r="V268" s="37"/>
      <c r="W268" s="37"/>
      <c r="X268" s="37"/>
      <c r="Y268" s="37"/>
      <c r="Z268" s="37"/>
    </row>
    <row r="269" spans="18:26" x14ac:dyDescent="0.35">
      <c r="R269" s="19" t="str">
        <f t="shared" si="4"/>
        <v/>
      </c>
      <c r="S269" s="19" t="str">
        <f>IF(M269="","",IF(AND(M269&lt;&gt;'Tabelas auxiliares'!$B$241,M269&lt;&gt;'Tabelas auxiliares'!$B$242,M269&lt;&gt;'Tabelas auxiliares'!$C$241,M269&lt;&gt;'Tabelas auxiliares'!$C$242),"FOLHA DE PESSOAL",IF(R269='Tabelas auxiliares'!$A$242,"CUSTEIO",IF(R269='Tabelas auxiliares'!$A$241,"INVESTIMENTO","ERRO - VERIFICAR"))))</f>
        <v/>
      </c>
      <c r="T269" s="37"/>
      <c r="U269" s="37"/>
      <c r="V269" s="37"/>
      <c r="W269" s="37"/>
      <c r="X269" s="37"/>
      <c r="Y269" s="37"/>
      <c r="Z269" s="37"/>
    </row>
    <row r="270" spans="18:26" x14ac:dyDescent="0.35">
      <c r="R270" s="19" t="str">
        <f t="shared" si="4"/>
        <v/>
      </c>
      <c r="S270" s="19" t="str">
        <f>IF(M270="","",IF(AND(M270&lt;&gt;'Tabelas auxiliares'!$B$241,M270&lt;&gt;'Tabelas auxiliares'!$B$242,M270&lt;&gt;'Tabelas auxiliares'!$C$241,M270&lt;&gt;'Tabelas auxiliares'!$C$242),"FOLHA DE PESSOAL",IF(R270='Tabelas auxiliares'!$A$242,"CUSTEIO",IF(R270='Tabelas auxiliares'!$A$241,"INVESTIMENTO","ERRO - VERIFICAR"))))</f>
        <v/>
      </c>
      <c r="T270" s="37"/>
      <c r="U270" s="37"/>
      <c r="V270" s="37"/>
      <c r="W270" s="37"/>
      <c r="X270" s="37"/>
      <c r="Y270" s="37"/>
      <c r="Z270" s="37"/>
    </row>
    <row r="271" spans="18:26" x14ac:dyDescent="0.35">
      <c r="R271" s="19" t="str">
        <f t="shared" si="4"/>
        <v/>
      </c>
      <c r="S271" s="19" t="str">
        <f>IF(M271="","",IF(AND(M271&lt;&gt;'Tabelas auxiliares'!$B$241,M271&lt;&gt;'Tabelas auxiliares'!$B$242,M271&lt;&gt;'Tabelas auxiliares'!$C$241,M271&lt;&gt;'Tabelas auxiliares'!$C$242),"FOLHA DE PESSOAL",IF(R271='Tabelas auxiliares'!$A$242,"CUSTEIO",IF(R271='Tabelas auxiliares'!$A$241,"INVESTIMENTO","ERRO - VERIFICAR"))))</f>
        <v/>
      </c>
      <c r="T271" s="37"/>
      <c r="U271" s="37"/>
      <c r="V271" s="37"/>
      <c r="W271" s="37"/>
      <c r="X271" s="37"/>
      <c r="Y271" s="37"/>
      <c r="Z271" s="37"/>
    </row>
    <row r="272" spans="18:26" x14ac:dyDescent="0.35">
      <c r="R272" s="19" t="str">
        <f t="shared" si="4"/>
        <v/>
      </c>
      <c r="S272" s="19" t="str">
        <f>IF(M272="","",IF(AND(M272&lt;&gt;'Tabelas auxiliares'!$B$241,M272&lt;&gt;'Tabelas auxiliares'!$B$242,M272&lt;&gt;'Tabelas auxiliares'!$C$241,M272&lt;&gt;'Tabelas auxiliares'!$C$242),"FOLHA DE PESSOAL",IF(R272='Tabelas auxiliares'!$A$242,"CUSTEIO",IF(R272='Tabelas auxiliares'!$A$241,"INVESTIMENTO","ERRO - VERIFICAR"))))</f>
        <v/>
      </c>
      <c r="T272" s="37"/>
      <c r="U272" s="37"/>
      <c r="V272" s="37"/>
      <c r="W272" s="37"/>
      <c r="X272" s="37"/>
      <c r="Y272" s="37"/>
      <c r="Z272" s="37"/>
    </row>
    <row r="273" spans="18:26" x14ac:dyDescent="0.35">
      <c r="R273" s="19" t="str">
        <f t="shared" si="4"/>
        <v/>
      </c>
      <c r="S273" s="19" t="str">
        <f>IF(M273="","",IF(AND(M273&lt;&gt;'Tabelas auxiliares'!$B$241,M273&lt;&gt;'Tabelas auxiliares'!$B$242,M273&lt;&gt;'Tabelas auxiliares'!$C$241,M273&lt;&gt;'Tabelas auxiliares'!$C$242),"FOLHA DE PESSOAL",IF(R273='Tabelas auxiliares'!$A$242,"CUSTEIO",IF(R273='Tabelas auxiliares'!$A$241,"INVESTIMENTO","ERRO - VERIFICAR"))))</f>
        <v/>
      </c>
      <c r="T273" s="37"/>
      <c r="U273" s="37"/>
      <c r="V273" s="37"/>
      <c r="W273" s="37"/>
      <c r="X273" s="37"/>
      <c r="Y273" s="37"/>
      <c r="Z273" s="37"/>
    </row>
    <row r="274" spans="18:26" x14ac:dyDescent="0.35">
      <c r="R274" s="19" t="str">
        <f t="shared" si="4"/>
        <v/>
      </c>
      <c r="S274" s="19" t="str">
        <f>IF(M274="","",IF(AND(M274&lt;&gt;'Tabelas auxiliares'!$B$241,M274&lt;&gt;'Tabelas auxiliares'!$B$242,M274&lt;&gt;'Tabelas auxiliares'!$C$241,M274&lt;&gt;'Tabelas auxiliares'!$C$242),"FOLHA DE PESSOAL",IF(R274='Tabelas auxiliares'!$A$242,"CUSTEIO",IF(R274='Tabelas auxiliares'!$A$241,"INVESTIMENTO","ERRO - VERIFICAR"))))</f>
        <v/>
      </c>
      <c r="T274" s="37"/>
      <c r="U274" s="37"/>
      <c r="V274" s="37"/>
      <c r="W274" s="37"/>
      <c r="X274" s="37"/>
      <c r="Y274" s="37"/>
      <c r="Z274" s="37"/>
    </row>
    <row r="275" spans="18:26" x14ac:dyDescent="0.35">
      <c r="R275" s="19" t="str">
        <f t="shared" si="4"/>
        <v/>
      </c>
      <c r="S275" s="19" t="str">
        <f>IF(M275="","",IF(AND(M275&lt;&gt;'Tabelas auxiliares'!$B$241,M275&lt;&gt;'Tabelas auxiliares'!$B$242,M275&lt;&gt;'Tabelas auxiliares'!$C$241,M275&lt;&gt;'Tabelas auxiliares'!$C$242),"FOLHA DE PESSOAL",IF(R275='Tabelas auxiliares'!$A$242,"CUSTEIO",IF(R275='Tabelas auxiliares'!$A$241,"INVESTIMENTO","ERRO - VERIFICAR"))))</f>
        <v/>
      </c>
      <c r="T275" s="37"/>
      <c r="U275" s="37"/>
      <c r="V275" s="37"/>
      <c r="W275" s="37"/>
      <c r="X275" s="37"/>
      <c r="Y275" s="37"/>
      <c r="Z275" s="37"/>
    </row>
    <row r="276" spans="18:26" x14ac:dyDescent="0.35">
      <c r="R276" s="19" t="str">
        <f t="shared" si="4"/>
        <v/>
      </c>
      <c r="S276" s="19" t="str">
        <f>IF(M276="","",IF(AND(M276&lt;&gt;'Tabelas auxiliares'!$B$241,M276&lt;&gt;'Tabelas auxiliares'!$B$242,M276&lt;&gt;'Tabelas auxiliares'!$C$241,M276&lt;&gt;'Tabelas auxiliares'!$C$242),"FOLHA DE PESSOAL",IF(R276='Tabelas auxiliares'!$A$242,"CUSTEIO",IF(R276='Tabelas auxiliares'!$A$241,"INVESTIMENTO","ERRO - VERIFICAR"))))</f>
        <v/>
      </c>
      <c r="T276" s="37"/>
      <c r="U276" s="37"/>
      <c r="V276" s="37"/>
      <c r="W276" s="37"/>
      <c r="X276" s="37"/>
      <c r="Y276" s="37"/>
      <c r="Z276" s="37"/>
    </row>
    <row r="277" spans="18:26" x14ac:dyDescent="0.35">
      <c r="R277" s="19" t="str">
        <f t="shared" si="4"/>
        <v/>
      </c>
      <c r="S277" s="19" t="str">
        <f>IF(M277="","",IF(AND(M277&lt;&gt;'Tabelas auxiliares'!$B$241,M277&lt;&gt;'Tabelas auxiliares'!$B$242,M277&lt;&gt;'Tabelas auxiliares'!$C$241,M277&lt;&gt;'Tabelas auxiliares'!$C$242),"FOLHA DE PESSOAL",IF(R277='Tabelas auxiliares'!$A$242,"CUSTEIO",IF(R277='Tabelas auxiliares'!$A$241,"INVESTIMENTO","ERRO - VERIFICAR"))))</f>
        <v/>
      </c>
      <c r="T277" s="37"/>
      <c r="U277" s="37"/>
      <c r="V277" s="37"/>
      <c r="W277" s="37"/>
      <c r="X277" s="37"/>
      <c r="Y277" s="37"/>
      <c r="Z277" s="37"/>
    </row>
    <row r="278" spans="18:26" x14ac:dyDescent="0.35">
      <c r="R278" s="19" t="str">
        <f t="shared" si="4"/>
        <v/>
      </c>
      <c r="S278" s="19" t="str">
        <f>IF(M278="","",IF(AND(M278&lt;&gt;'Tabelas auxiliares'!$B$241,M278&lt;&gt;'Tabelas auxiliares'!$B$242,M278&lt;&gt;'Tabelas auxiliares'!$C$241,M278&lt;&gt;'Tabelas auxiliares'!$C$242),"FOLHA DE PESSOAL",IF(R278='Tabelas auxiliares'!$A$242,"CUSTEIO",IF(R278='Tabelas auxiliares'!$A$241,"INVESTIMENTO","ERRO - VERIFICAR"))))</f>
        <v/>
      </c>
      <c r="T278" s="37"/>
      <c r="U278" s="37"/>
      <c r="V278" s="37"/>
      <c r="W278" s="37"/>
      <c r="X278" s="37"/>
      <c r="Y278" s="37"/>
      <c r="Z278" s="37"/>
    </row>
    <row r="279" spans="18:26" x14ac:dyDescent="0.35">
      <c r="R279" s="19" t="str">
        <f t="shared" si="4"/>
        <v/>
      </c>
      <c r="S279" s="19" t="str">
        <f>IF(M279="","",IF(AND(M279&lt;&gt;'Tabelas auxiliares'!$B$241,M279&lt;&gt;'Tabelas auxiliares'!$B$242,M279&lt;&gt;'Tabelas auxiliares'!$C$241,M279&lt;&gt;'Tabelas auxiliares'!$C$242),"FOLHA DE PESSOAL",IF(R279='Tabelas auxiliares'!$A$242,"CUSTEIO",IF(R279='Tabelas auxiliares'!$A$241,"INVESTIMENTO","ERRO - VERIFICAR"))))</f>
        <v/>
      </c>
      <c r="T279" s="37"/>
      <c r="U279" s="37"/>
      <c r="V279" s="37"/>
      <c r="W279" s="37"/>
      <c r="X279" s="37"/>
      <c r="Y279" s="37"/>
      <c r="Z279" s="37"/>
    </row>
    <row r="280" spans="18:26" x14ac:dyDescent="0.35">
      <c r="R280" s="19" t="str">
        <f t="shared" si="4"/>
        <v/>
      </c>
      <c r="S280" s="19" t="str">
        <f>IF(M280="","",IF(AND(M280&lt;&gt;'Tabelas auxiliares'!$B$241,M280&lt;&gt;'Tabelas auxiliares'!$B$242,M280&lt;&gt;'Tabelas auxiliares'!$C$241,M280&lt;&gt;'Tabelas auxiliares'!$C$242),"FOLHA DE PESSOAL",IF(R280='Tabelas auxiliares'!$A$242,"CUSTEIO",IF(R280='Tabelas auxiliares'!$A$241,"INVESTIMENTO","ERRO - VERIFICAR"))))</f>
        <v/>
      </c>
      <c r="T280" s="37"/>
      <c r="U280" s="37"/>
      <c r="V280" s="37"/>
      <c r="W280" s="37"/>
      <c r="X280" s="37"/>
      <c r="Y280" s="37"/>
      <c r="Z280" s="37"/>
    </row>
    <row r="281" spans="18:26" x14ac:dyDescent="0.35">
      <c r="R281" s="19" t="str">
        <f t="shared" si="4"/>
        <v/>
      </c>
      <c r="S281" s="19" t="str">
        <f>IF(M281="","",IF(AND(M281&lt;&gt;'Tabelas auxiliares'!$B$241,M281&lt;&gt;'Tabelas auxiliares'!$B$242,M281&lt;&gt;'Tabelas auxiliares'!$C$241,M281&lt;&gt;'Tabelas auxiliares'!$C$242),"FOLHA DE PESSOAL",IF(R281='Tabelas auxiliares'!$A$242,"CUSTEIO",IF(R281='Tabelas auxiliares'!$A$241,"INVESTIMENTO","ERRO - VERIFICAR"))))</f>
        <v/>
      </c>
      <c r="T281" s="37"/>
      <c r="U281" s="37"/>
      <c r="V281" s="37"/>
      <c r="W281" s="37"/>
      <c r="X281" s="37"/>
      <c r="Y281" s="37"/>
      <c r="Z281" s="37"/>
    </row>
    <row r="282" spans="18:26" x14ac:dyDescent="0.35">
      <c r="R282" s="19" t="str">
        <f t="shared" si="4"/>
        <v/>
      </c>
      <c r="S282" s="19" t="str">
        <f>IF(M282="","",IF(AND(M282&lt;&gt;'Tabelas auxiliares'!$B$241,M282&lt;&gt;'Tabelas auxiliares'!$B$242,M282&lt;&gt;'Tabelas auxiliares'!$C$241,M282&lt;&gt;'Tabelas auxiliares'!$C$242),"FOLHA DE PESSOAL",IF(R282='Tabelas auxiliares'!$A$242,"CUSTEIO",IF(R282='Tabelas auxiliares'!$A$241,"INVESTIMENTO","ERRO - VERIFICAR"))))</f>
        <v/>
      </c>
      <c r="T282" s="37"/>
      <c r="U282" s="37"/>
      <c r="V282" s="37"/>
      <c r="W282" s="37"/>
      <c r="X282" s="37"/>
      <c r="Y282" s="37"/>
      <c r="Z282" s="37"/>
    </row>
    <row r="283" spans="18:26" x14ac:dyDescent="0.35">
      <c r="R283" s="19" t="str">
        <f t="shared" si="4"/>
        <v/>
      </c>
      <c r="S283" s="19" t="str">
        <f>IF(M283="","",IF(AND(M283&lt;&gt;'Tabelas auxiliares'!$B$241,M283&lt;&gt;'Tabelas auxiliares'!$B$242,M283&lt;&gt;'Tabelas auxiliares'!$C$241,M283&lt;&gt;'Tabelas auxiliares'!$C$242),"FOLHA DE PESSOAL",IF(R283='Tabelas auxiliares'!$A$242,"CUSTEIO",IF(R283='Tabelas auxiliares'!$A$241,"INVESTIMENTO","ERRO - VERIFICAR"))))</f>
        <v/>
      </c>
      <c r="T283" s="37"/>
      <c r="U283" s="37"/>
      <c r="V283" s="37"/>
      <c r="W283" s="37"/>
      <c r="X283" s="37"/>
      <c r="Y283" s="37"/>
      <c r="Z283" s="37"/>
    </row>
    <row r="284" spans="18:26" x14ac:dyDescent="0.35">
      <c r="R284" s="19" t="str">
        <f t="shared" si="4"/>
        <v/>
      </c>
      <c r="S284" s="19" t="str">
        <f>IF(M284="","",IF(AND(M284&lt;&gt;'Tabelas auxiliares'!$B$241,M284&lt;&gt;'Tabelas auxiliares'!$B$242,M284&lt;&gt;'Tabelas auxiliares'!$C$241,M284&lt;&gt;'Tabelas auxiliares'!$C$242),"FOLHA DE PESSOAL",IF(R284='Tabelas auxiliares'!$A$242,"CUSTEIO",IF(R284='Tabelas auxiliares'!$A$241,"INVESTIMENTO","ERRO - VERIFICAR"))))</f>
        <v/>
      </c>
      <c r="T284" s="37"/>
      <c r="U284" s="37"/>
      <c r="V284" s="37"/>
      <c r="W284" s="37"/>
      <c r="X284" s="37"/>
      <c r="Y284" s="37"/>
      <c r="Z284" s="37"/>
    </row>
    <row r="285" spans="18:26" x14ac:dyDescent="0.35">
      <c r="R285" s="19" t="str">
        <f t="shared" si="4"/>
        <v/>
      </c>
      <c r="S285" s="19" t="str">
        <f>IF(M285="","",IF(AND(M285&lt;&gt;'Tabelas auxiliares'!$B$241,M285&lt;&gt;'Tabelas auxiliares'!$B$242,M285&lt;&gt;'Tabelas auxiliares'!$C$241,M285&lt;&gt;'Tabelas auxiliares'!$C$242),"FOLHA DE PESSOAL",IF(R285='Tabelas auxiliares'!$A$242,"CUSTEIO",IF(R285='Tabelas auxiliares'!$A$241,"INVESTIMENTO","ERRO - VERIFICAR"))))</f>
        <v/>
      </c>
      <c r="T285" s="37"/>
      <c r="U285" s="37"/>
      <c r="V285" s="37"/>
      <c r="W285" s="37"/>
      <c r="X285" s="37"/>
      <c r="Y285" s="37"/>
      <c r="Z285" s="37"/>
    </row>
    <row r="286" spans="18:26" x14ac:dyDescent="0.35">
      <c r="R286" s="19" t="str">
        <f t="shared" si="4"/>
        <v/>
      </c>
      <c r="S286" s="19" t="str">
        <f>IF(M286="","",IF(AND(M286&lt;&gt;'Tabelas auxiliares'!$B$241,M286&lt;&gt;'Tabelas auxiliares'!$B$242,M286&lt;&gt;'Tabelas auxiliares'!$C$241,M286&lt;&gt;'Tabelas auxiliares'!$C$242),"FOLHA DE PESSOAL",IF(R286='Tabelas auxiliares'!$A$242,"CUSTEIO",IF(R286='Tabelas auxiliares'!$A$241,"INVESTIMENTO","ERRO - VERIFICAR"))))</f>
        <v/>
      </c>
      <c r="T286" s="37"/>
      <c r="U286" s="37"/>
      <c r="V286" s="37"/>
      <c r="W286" s="37"/>
      <c r="X286" s="37"/>
      <c r="Y286" s="37"/>
      <c r="Z286" s="37"/>
    </row>
    <row r="287" spans="18:26" x14ac:dyDescent="0.35">
      <c r="R287" s="19" t="str">
        <f t="shared" si="4"/>
        <v/>
      </c>
      <c r="S287" s="19" t="str">
        <f>IF(M287="","",IF(AND(M287&lt;&gt;'Tabelas auxiliares'!$B$241,M287&lt;&gt;'Tabelas auxiliares'!$B$242,M287&lt;&gt;'Tabelas auxiliares'!$C$241,M287&lt;&gt;'Tabelas auxiliares'!$C$242),"FOLHA DE PESSOAL",IF(R287='Tabelas auxiliares'!$A$242,"CUSTEIO",IF(R287='Tabelas auxiliares'!$A$241,"INVESTIMENTO","ERRO - VERIFICAR"))))</f>
        <v/>
      </c>
      <c r="T287" s="37"/>
      <c r="U287" s="37"/>
      <c r="V287" s="37"/>
      <c r="W287" s="37"/>
      <c r="X287" s="37"/>
      <c r="Y287" s="37"/>
      <c r="Z287" s="37"/>
    </row>
    <row r="288" spans="18:26" x14ac:dyDescent="0.35">
      <c r="R288" s="19" t="str">
        <f t="shared" si="4"/>
        <v/>
      </c>
      <c r="S288" s="19" t="str">
        <f>IF(M288="","",IF(AND(M288&lt;&gt;'Tabelas auxiliares'!$B$241,M288&lt;&gt;'Tabelas auxiliares'!$B$242,M288&lt;&gt;'Tabelas auxiliares'!$C$241,M288&lt;&gt;'Tabelas auxiliares'!$C$242),"FOLHA DE PESSOAL",IF(R288='Tabelas auxiliares'!$A$242,"CUSTEIO",IF(R288='Tabelas auxiliares'!$A$241,"INVESTIMENTO","ERRO - VERIFICAR"))))</f>
        <v/>
      </c>
      <c r="T288" s="37"/>
      <c r="U288" s="37"/>
      <c r="V288" s="37"/>
      <c r="W288" s="37"/>
      <c r="X288" s="37"/>
      <c r="Y288" s="37"/>
      <c r="Z288" s="37"/>
    </row>
    <row r="289" spans="18:26" x14ac:dyDescent="0.35">
      <c r="R289" s="19" t="str">
        <f t="shared" si="4"/>
        <v/>
      </c>
      <c r="S289" s="19" t="str">
        <f>IF(M289="","",IF(AND(M289&lt;&gt;'Tabelas auxiliares'!$B$241,M289&lt;&gt;'Tabelas auxiliares'!$B$242,M289&lt;&gt;'Tabelas auxiliares'!$C$241,M289&lt;&gt;'Tabelas auxiliares'!$C$242),"FOLHA DE PESSOAL",IF(R289='Tabelas auxiliares'!$A$242,"CUSTEIO",IF(R289='Tabelas auxiliares'!$A$241,"INVESTIMENTO","ERRO - VERIFICAR"))))</f>
        <v/>
      </c>
      <c r="T289" s="37"/>
      <c r="U289" s="37"/>
      <c r="V289" s="37"/>
      <c r="W289" s="37"/>
      <c r="X289" s="37"/>
      <c r="Y289" s="37"/>
      <c r="Z289" s="37"/>
    </row>
    <row r="290" spans="18:26" x14ac:dyDescent="0.35">
      <c r="R290" s="19" t="str">
        <f t="shared" si="4"/>
        <v/>
      </c>
      <c r="S290" s="19" t="str">
        <f>IF(M290="","",IF(AND(M290&lt;&gt;'Tabelas auxiliares'!$B$241,M290&lt;&gt;'Tabelas auxiliares'!$B$242,M290&lt;&gt;'Tabelas auxiliares'!$C$241,M290&lt;&gt;'Tabelas auxiliares'!$C$242),"FOLHA DE PESSOAL",IF(R290='Tabelas auxiliares'!$A$242,"CUSTEIO",IF(R290='Tabelas auxiliares'!$A$241,"INVESTIMENTO","ERRO - VERIFICAR"))))</f>
        <v/>
      </c>
      <c r="T290" s="37"/>
      <c r="U290" s="37"/>
      <c r="V290" s="37"/>
      <c r="W290" s="37"/>
      <c r="X290" s="37"/>
      <c r="Y290" s="37"/>
      <c r="Z290" s="37"/>
    </row>
    <row r="291" spans="18:26" x14ac:dyDescent="0.35">
      <c r="R291" s="19" t="str">
        <f t="shared" si="4"/>
        <v/>
      </c>
      <c r="S291" s="19" t="str">
        <f>IF(M291="","",IF(AND(M291&lt;&gt;'Tabelas auxiliares'!$B$241,M291&lt;&gt;'Tabelas auxiliares'!$B$242,M291&lt;&gt;'Tabelas auxiliares'!$C$241,M291&lt;&gt;'Tabelas auxiliares'!$C$242),"FOLHA DE PESSOAL",IF(R291='Tabelas auxiliares'!$A$242,"CUSTEIO",IF(R291='Tabelas auxiliares'!$A$241,"INVESTIMENTO","ERRO - VERIFICAR"))))</f>
        <v/>
      </c>
      <c r="T291" s="37"/>
      <c r="U291" s="37"/>
      <c r="V291" s="37"/>
      <c r="W291" s="37"/>
      <c r="X291" s="37"/>
      <c r="Y291" s="37"/>
      <c r="Z291" s="37"/>
    </row>
    <row r="292" spans="18:26" x14ac:dyDescent="0.35">
      <c r="R292" s="19" t="str">
        <f t="shared" si="4"/>
        <v/>
      </c>
      <c r="S292" s="19" t="str">
        <f>IF(M292="","",IF(AND(M292&lt;&gt;'Tabelas auxiliares'!$B$241,M292&lt;&gt;'Tabelas auxiliares'!$B$242,M292&lt;&gt;'Tabelas auxiliares'!$C$241,M292&lt;&gt;'Tabelas auxiliares'!$C$242),"FOLHA DE PESSOAL",IF(R292='Tabelas auxiliares'!$A$242,"CUSTEIO",IF(R292='Tabelas auxiliares'!$A$241,"INVESTIMENTO","ERRO - VERIFICAR"))))</f>
        <v/>
      </c>
      <c r="T292" s="37"/>
      <c r="U292" s="37"/>
      <c r="V292" s="37"/>
      <c r="W292" s="37"/>
      <c r="X292" s="37"/>
      <c r="Y292" s="37"/>
      <c r="Z292" s="37"/>
    </row>
    <row r="293" spans="18:26" x14ac:dyDescent="0.35">
      <c r="R293" s="19" t="str">
        <f t="shared" si="4"/>
        <v/>
      </c>
      <c r="S293" s="19" t="str">
        <f>IF(M293="","",IF(AND(M293&lt;&gt;'Tabelas auxiliares'!$B$241,M293&lt;&gt;'Tabelas auxiliares'!$B$242,M293&lt;&gt;'Tabelas auxiliares'!$C$241,M293&lt;&gt;'Tabelas auxiliares'!$C$242),"FOLHA DE PESSOAL",IF(R293='Tabelas auxiliares'!$A$242,"CUSTEIO",IF(R293='Tabelas auxiliares'!$A$241,"INVESTIMENTO","ERRO - VERIFICAR"))))</f>
        <v/>
      </c>
      <c r="T293" s="37"/>
      <c r="U293" s="37"/>
      <c r="V293" s="37"/>
      <c r="W293" s="37"/>
      <c r="X293" s="37"/>
      <c r="Y293" s="37"/>
      <c r="Z293" s="37"/>
    </row>
    <row r="294" spans="18:26" x14ac:dyDescent="0.35">
      <c r="R294" s="19" t="str">
        <f t="shared" si="4"/>
        <v/>
      </c>
      <c r="S294" s="19" t="str">
        <f>IF(M294="","",IF(AND(M294&lt;&gt;'Tabelas auxiliares'!$B$241,M294&lt;&gt;'Tabelas auxiliares'!$B$242,M294&lt;&gt;'Tabelas auxiliares'!$C$241,M294&lt;&gt;'Tabelas auxiliares'!$C$242),"FOLHA DE PESSOAL",IF(R294='Tabelas auxiliares'!$A$242,"CUSTEIO",IF(R294='Tabelas auxiliares'!$A$241,"INVESTIMENTO","ERRO - VERIFICAR"))))</f>
        <v/>
      </c>
      <c r="T294" s="37"/>
      <c r="U294" s="37"/>
      <c r="V294" s="37"/>
      <c r="W294" s="37"/>
      <c r="X294" s="37"/>
      <c r="Y294" s="37"/>
      <c r="Z294" s="37"/>
    </row>
    <row r="295" spans="18:26" x14ac:dyDescent="0.35">
      <c r="R295" s="19" t="str">
        <f t="shared" si="4"/>
        <v/>
      </c>
      <c r="S295" s="19" t="str">
        <f>IF(M295="","",IF(AND(M295&lt;&gt;'Tabelas auxiliares'!$B$241,M295&lt;&gt;'Tabelas auxiliares'!$B$242,M295&lt;&gt;'Tabelas auxiliares'!$C$241,M295&lt;&gt;'Tabelas auxiliares'!$C$242),"FOLHA DE PESSOAL",IF(R295='Tabelas auxiliares'!$A$242,"CUSTEIO",IF(R295='Tabelas auxiliares'!$A$241,"INVESTIMENTO","ERRO - VERIFICAR"))))</f>
        <v/>
      </c>
      <c r="T295" s="37"/>
      <c r="U295" s="37"/>
      <c r="V295" s="37"/>
      <c r="W295" s="37"/>
      <c r="X295" s="37"/>
      <c r="Y295" s="37"/>
      <c r="Z295" s="37"/>
    </row>
    <row r="296" spans="18:26" x14ac:dyDescent="0.35">
      <c r="R296" s="19" t="str">
        <f t="shared" si="4"/>
        <v/>
      </c>
      <c r="S296" s="19" t="str">
        <f>IF(M296="","",IF(AND(M296&lt;&gt;'Tabelas auxiliares'!$B$241,M296&lt;&gt;'Tabelas auxiliares'!$B$242,M296&lt;&gt;'Tabelas auxiliares'!$C$241,M296&lt;&gt;'Tabelas auxiliares'!$C$242),"FOLHA DE PESSOAL",IF(R296='Tabelas auxiliares'!$A$242,"CUSTEIO",IF(R296='Tabelas auxiliares'!$A$241,"INVESTIMENTO","ERRO - VERIFICAR"))))</f>
        <v/>
      </c>
      <c r="T296" s="37"/>
      <c r="U296" s="37"/>
      <c r="V296" s="37"/>
      <c r="W296" s="37"/>
      <c r="X296" s="37"/>
      <c r="Y296" s="37"/>
      <c r="Z296" s="37"/>
    </row>
    <row r="297" spans="18:26" x14ac:dyDescent="0.35">
      <c r="R297" s="19" t="str">
        <f t="shared" si="4"/>
        <v/>
      </c>
      <c r="S297" s="19" t="str">
        <f>IF(M297="","",IF(AND(M297&lt;&gt;'Tabelas auxiliares'!$B$241,M297&lt;&gt;'Tabelas auxiliares'!$B$242,M297&lt;&gt;'Tabelas auxiliares'!$C$241,M297&lt;&gt;'Tabelas auxiliares'!$C$242),"FOLHA DE PESSOAL",IF(R297='Tabelas auxiliares'!$A$242,"CUSTEIO",IF(R297='Tabelas auxiliares'!$A$241,"INVESTIMENTO","ERRO - VERIFICAR"))))</f>
        <v/>
      </c>
      <c r="T297" s="37"/>
      <c r="U297" s="37"/>
      <c r="V297" s="37"/>
      <c r="W297" s="37"/>
      <c r="X297" s="37"/>
      <c r="Y297" s="37"/>
      <c r="Z297" s="37"/>
    </row>
    <row r="298" spans="18:26" x14ac:dyDescent="0.35">
      <c r="R298" s="19" t="str">
        <f t="shared" si="4"/>
        <v/>
      </c>
      <c r="S298" s="19" t="str">
        <f>IF(M298="","",IF(AND(M298&lt;&gt;'Tabelas auxiliares'!$B$241,M298&lt;&gt;'Tabelas auxiliares'!$B$242,M298&lt;&gt;'Tabelas auxiliares'!$C$241,M298&lt;&gt;'Tabelas auxiliares'!$C$242),"FOLHA DE PESSOAL",IF(R298='Tabelas auxiliares'!$A$242,"CUSTEIO",IF(R298='Tabelas auxiliares'!$A$241,"INVESTIMENTO","ERRO - VERIFICAR"))))</f>
        <v/>
      </c>
      <c r="T298" s="37"/>
      <c r="U298" s="37"/>
      <c r="V298" s="37"/>
      <c r="W298" s="37"/>
      <c r="X298" s="37"/>
      <c r="Y298" s="37"/>
      <c r="Z298" s="37"/>
    </row>
    <row r="299" spans="18:26" x14ac:dyDescent="0.35">
      <c r="R299" s="19" t="str">
        <f t="shared" si="4"/>
        <v/>
      </c>
      <c r="S299" s="19" t="str">
        <f>IF(M299="","",IF(AND(M299&lt;&gt;'Tabelas auxiliares'!$B$241,M299&lt;&gt;'Tabelas auxiliares'!$B$242,M299&lt;&gt;'Tabelas auxiliares'!$C$241,M299&lt;&gt;'Tabelas auxiliares'!$C$242),"FOLHA DE PESSOAL",IF(R299='Tabelas auxiliares'!$A$242,"CUSTEIO",IF(R299='Tabelas auxiliares'!$A$241,"INVESTIMENTO","ERRO - VERIFICAR"))))</f>
        <v/>
      </c>
      <c r="T299" s="37"/>
      <c r="U299" s="37"/>
      <c r="V299" s="37"/>
      <c r="W299" s="37"/>
      <c r="X299" s="37"/>
      <c r="Y299" s="37"/>
      <c r="Z299" s="37"/>
    </row>
    <row r="300" spans="18:26" x14ac:dyDescent="0.35">
      <c r="R300" s="19" t="str">
        <f t="shared" si="4"/>
        <v/>
      </c>
      <c r="S300" s="19" t="str">
        <f>IF(M300="","",IF(AND(M300&lt;&gt;'Tabelas auxiliares'!$B$241,M300&lt;&gt;'Tabelas auxiliares'!$B$242,M300&lt;&gt;'Tabelas auxiliares'!$C$241,M300&lt;&gt;'Tabelas auxiliares'!$C$242),"FOLHA DE PESSOAL",IF(R300='Tabelas auxiliares'!$A$242,"CUSTEIO",IF(R300='Tabelas auxiliares'!$A$241,"INVESTIMENTO","ERRO - VERIFICAR"))))</f>
        <v/>
      </c>
      <c r="T300" s="37"/>
      <c r="U300" s="37"/>
      <c r="V300" s="37"/>
      <c r="W300" s="37"/>
      <c r="X300" s="37"/>
      <c r="Y300" s="37"/>
      <c r="Z300" s="37"/>
    </row>
    <row r="301" spans="18:26" x14ac:dyDescent="0.35">
      <c r="R301" s="19" t="str">
        <f t="shared" si="4"/>
        <v/>
      </c>
      <c r="S301" s="19" t="str">
        <f>IF(M301="","",IF(AND(M301&lt;&gt;'Tabelas auxiliares'!$B$241,M301&lt;&gt;'Tabelas auxiliares'!$B$242,M301&lt;&gt;'Tabelas auxiliares'!$C$241,M301&lt;&gt;'Tabelas auxiliares'!$C$242),"FOLHA DE PESSOAL",IF(R301='Tabelas auxiliares'!$A$242,"CUSTEIO",IF(R301='Tabelas auxiliares'!$A$241,"INVESTIMENTO","ERRO - VERIFICAR"))))</f>
        <v/>
      </c>
      <c r="T301" s="37"/>
      <c r="U301" s="37"/>
      <c r="V301" s="37"/>
      <c r="W301" s="37"/>
      <c r="X301" s="37"/>
      <c r="Y301" s="37"/>
      <c r="Z301" s="37"/>
    </row>
    <row r="302" spans="18:26" x14ac:dyDescent="0.35">
      <c r="R302" s="19" t="str">
        <f t="shared" si="4"/>
        <v/>
      </c>
      <c r="S302" s="19" t="str">
        <f>IF(M302="","",IF(AND(M302&lt;&gt;'Tabelas auxiliares'!$B$241,M302&lt;&gt;'Tabelas auxiliares'!$B$242,M302&lt;&gt;'Tabelas auxiliares'!$C$241,M302&lt;&gt;'Tabelas auxiliares'!$C$242),"FOLHA DE PESSOAL",IF(R302='Tabelas auxiliares'!$A$242,"CUSTEIO",IF(R302='Tabelas auxiliares'!$A$241,"INVESTIMENTO","ERRO - VERIFICAR"))))</f>
        <v/>
      </c>
      <c r="T302" s="37"/>
      <c r="U302" s="37"/>
      <c r="V302" s="37"/>
      <c r="W302" s="37"/>
      <c r="X302" s="37"/>
      <c r="Y302" s="37"/>
      <c r="Z302" s="37"/>
    </row>
    <row r="303" spans="18:26" x14ac:dyDescent="0.35">
      <c r="R303" s="19" t="str">
        <f t="shared" si="4"/>
        <v/>
      </c>
      <c r="S303" s="19" t="str">
        <f>IF(M303="","",IF(AND(M303&lt;&gt;'Tabelas auxiliares'!$B$241,M303&lt;&gt;'Tabelas auxiliares'!$B$242,M303&lt;&gt;'Tabelas auxiliares'!$C$241,M303&lt;&gt;'Tabelas auxiliares'!$C$242),"FOLHA DE PESSOAL",IF(R303='Tabelas auxiliares'!$A$242,"CUSTEIO",IF(R303='Tabelas auxiliares'!$A$241,"INVESTIMENTO","ERRO - VERIFICAR"))))</f>
        <v/>
      </c>
      <c r="T303" s="37"/>
      <c r="U303" s="37"/>
      <c r="V303" s="37"/>
      <c r="W303" s="37"/>
      <c r="X303" s="37"/>
      <c r="Y303" s="37"/>
      <c r="Z303" s="37"/>
    </row>
    <row r="304" spans="18:26" x14ac:dyDescent="0.35">
      <c r="R304" s="19" t="str">
        <f t="shared" si="4"/>
        <v/>
      </c>
      <c r="S304" s="19" t="str">
        <f>IF(M304="","",IF(AND(M304&lt;&gt;'Tabelas auxiliares'!$B$241,M304&lt;&gt;'Tabelas auxiliares'!$B$242,M304&lt;&gt;'Tabelas auxiliares'!$C$241,M304&lt;&gt;'Tabelas auxiliares'!$C$242),"FOLHA DE PESSOAL",IF(R304='Tabelas auxiliares'!$A$242,"CUSTEIO",IF(R304='Tabelas auxiliares'!$A$241,"INVESTIMENTO","ERRO - VERIFICAR"))))</f>
        <v/>
      </c>
      <c r="T304" s="37"/>
      <c r="U304" s="37"/>
      <c r="V304" s="37"/>
      <c r="W304" s="37"/>
      <c r="X304" s="37"/>
      <c r="Y304" s="37"/>
      <c r="Z304" s="37"/>
    </row>
    <row r="305" spans="18:26" x14ac:dyDescent="0.35">
      <c r="R305" s="19" t="str">
        <f t="shared" si="4"/>
        <v/>
      </c>
      <c r="S305" s="19" t="str">
        <f>IF(M305="","",IF(AND(M305&lt;&gt;'Tabelas auxiliares'!$B$241,M305&lt;&gt;'Tabelas auxiliares'!$B$242,M305&lt;&gt;'Tabelas auxiliares'!$C$241,M305&lt;&gt;'Tabelas auxiliares'!$C$242),"FOLHA DE PESSOAL",IF(R305='Tabelas auxiliares'!$A$242,"CUSTEIO",IF(R305='Tabelas auxiliares'!$A$241,"INVESTIMENTO","ERRO - VERIFICAR"))))</f>
        <v/>
      </c>
      <c r="T305" s="37"/>
      <c r="U305" s="37"/>
      <c r="V305" s="37"/>
      <c r="W305" s="37"/>
      <c r="X305" s="37"/>
      <c r="Y305" s="37"/>
      <c r="Z305" s="37"/>
    </row>
    <row r="306" spans="18:26" x14ac:dyDescent="0.35">
      <c r="R306" s="19" t="str">
        <f t="shared" si="4"/>
        <v/>
      </c>
      <c r="S306" s="19" t="str">
        <f>IF(M306="","",IF(AND(M306&lt;&gt;'Tabelas auxiliares'!$B$241,M306&lt;&gt;'Tabelas auxiliares'!$B$242,M306&lt;&gt;'Tabelas auxiliares'!$C$241,M306&lt;&gt;'Tabelas auxiliares'!$C$242),"FOLHA DE PESSOAL",IF(R306='Tabelas auxiliares'!$A$242,"CUSTEIO",IF(R306='Tabelas auxiliares'!$A$241,"INVESTIMENTO","ERRO - VERIFICAR"))))</f>
        <v/>
      </c>
      <c r="T306" s="37"/>
      <c r="U306" s="37"/>
      <c r="V306" s="37"/>
      <c r="W306" s="37"/>
      <c r="X306" s="37"/>
      <c r="Y306" s="37"/>
      <c r="Z306" s="37"/>
    </row>
    <row r="307" spans="18:26" x14ac:dyDescent="0.35">
      <c r="R307" s="19" t="str">
        <f t="shared" si="4"/>
        <v/>
      </c>
      <c r="S307" s="19" t="str">
        <f>IF(M307="","",IF(AND(M307&lt;&gt;'Tabelas auxiliares'!$B$241,M307&lt;&gt;'Tabelas auxiliares'!$B$242,M307&lt;&gt;'Tabelas auxiliares'!$C$241,M307&lt;&gt;'Tabelas auxiliares'!$C$242),"FOLHA DE PESSOAL",IF(R307='Tabelas auxiliares'!$A$242,"CUSTEIO",IF(R307='Tabelas auxiliares'!$A$241,"INVESTIMENTO","ERRO - VERIFICAR"))))</f>
        <v/>
      </c>
      <c r="T307" s="37"/>
      <c r="U307" s="37"/>
      <c r="V307" s="37"/>
      <c r="W307" s="37"/>
      <c r="X307" s="37"/>
      <c r="Y307" s="37"/>
      <c r="Z307" s="37"/>
    </row>
    <row r="308" spans="18:26" x14ac:dyDescent="0.35">
      <c r="R308" s="19" t="str">
        <f t="shared" si="4"/>
        <v/>
      </c>
      <c r="S308" s="19" t="str">
        <f>IF(M308="","",IF(AND(M308&lt;&gt;'Tabelas auxiliares'!$B$241,M308&lt;&gt;'Tabelas auxiliares'!$B$242,M308&lt;&gt;'Tabelas auxiliares'!$C$241,M308&lt;&gt;'Tabelas auxiliares'!$C$242),"FOLHA DE PESSOAL",IF(R308='Tabelas auxiliares'!$A$242,"CUSTEIO",IF(R308='Tabelas auxiliares'!$A$241,"INVESTIMENTO","ERRO - VERIFICAR"))))</f>
        <v/>
      </c>
      <c r="T308" s="37"/>
      <c r="U308" s="37"/>
      <c r="V308" s="37"/>
      <c r="W308" s="37"/>
      <c r="X308" s="37"/>
      <c r="Y308" s="37"/>
      <c r="Z308" s="37"/>
    </row>
    <row r="309" spans="18:26" x14ac:dyDescent="0.35">
      <c r="R309" s="19" t="str">
        <f t="shared" si="4"/>
        <v/>
      </c>
      <c r="S309" s="19" t="str">
        <f>IF(M309="","",IF(AND(M309&lt;&gt;'Tabelas auxiliares'!$B$241,M309&lt;&gt;'Tabelas auxiliares'!$B$242,M309&lt;&gt;'Tabelas auxiliares'!$C$241,M309&lt;&gt;'Tabelas auxiliares'!$C$242),"FOLHA DE PESSOAL",IF(R309='Tabelas auxiliares'!$A$242,"CUSTEIO",IF(R309='Tabelas auxiliares'!$A$241,"INVESTIMENTO","ERRO - VERIFICAR"))))</f>
        <v/>
      </c>
      <c r="T309" s="37"/>
      <c r="U309" s="37"/>
      <c r="V309" s="37"/>
      <c r="W309" s="37"/>
      <c r="X309" s="37"/>
      <c r="Y309" s="37"/>
      <c r="Z309" s="37"/>
    </row>
    <row r="310" spans="18:26" x14ac:dyDescent="0.35">
      <c r="R310" s="19" t="str">
        <f t="shared" si="4"/>
        <v/>
      </c>
      <c r="S310" s="19" t="str">
        <f>IF(M310="","",IF(AND(M310&lt;&gt;'Tabelas auxiliares'!$B$241,M310&lt;&gt;'Tabelas auxiliares'!$B$242,M310&lt;&gt;'Tabelas auxiliares'!$C$241,M310&lt;&gt;'Tabelas auxiliares'!$C$242),"FOLHA DE PESSOAL",IF(R310='Tabelas auxiliares'!$A$242,"CUSTEIO",IF(R310='Tabelas auxiliares'!$A$241,"INVESTIMENTO","ERRO - VERIFICAR"))))</f>
        <v/>
      </c>
      <c r="T310" s="37"/>
      <c r="U310" s="37"/>
      <c r="V310" s="37"/>
      <c r="W310" s="37"/>
      <c r="X310" s="37"/>
      <c r="Y310" s="37"/>
      <c r="Z310" s="37"/>
    </row>
    <row r="311" spans="18:26" x14ac:dyDescent="0.35">
      <c r="R311" s="19" t="str">
        <f t="shared" si="4"/>
        <v/>
      </c>
      <c r="S311" s="19" t="str">
        <f>IF(M311="","",IF(AND(M311&lt;&gt;'Tabelas auxiliares'!$B$241,M311&lt;&gt;'Tabelas auxiliares'!$B$242,M311&lt;&gt;'Tabelas auxiliares'!$C$241,M311&lt;&gt;'Tabelas auxiliares'!$C$242),"FOLHA DE PESSOAL",IF(R311='Tabelas auxiliares'!$A$242,"CUSTEIO",IF(R311='Tabelas auxiliares'!$A$241,"INVESTIMENTO","ERRO - VERIFICAR"))))</f>
        <v/>
      </c>
      <c r="T311" s="37"/>
      <c r="U311" s="37"/>
      <c r="V311" s="37"/>
      <c r="W311" s="37"/>
      <c r="X311" s="37"/>
      <c r="Y311" s="37"/>
      <c r="Z311" s="37"/>
    </row>
    <row r="312" spans="18:26" x14ac:dyDescent="0.35">
      <c r="R312" s="19" t="str">
        <f t="shared" si="4"/>
        <v/>
      </c>
      <c r="S312" s="19" t="str">
        <f>IF(M312="","",IF(AND(M312&lt;&gt;'Tabelas auxiliares'!$B$241,M312&lt;&gt;'Tabelas auxiliares'!$B$242,M312&lt;&gt;'Tabelas auxiliares'!$C$241,M312&lt;&gt;'Tabelas auxiliares'!$C$242),"FOLHA DE PESSOAL",IF(R312='Tabelas auxiliares'!$A$242,"CUSTEIO",IF(R312='Tabelas auxiliares'!$A$241,"INVESTIMENTO","ERRO - VERIFICAR"))))</f>
        <v/>
      </c>
      <c r="T312" s="37"/>
      <c r="U312" s="37"/>
      <c r="V312" s="37"/>
      <c r="W312" s="37"/>
      <c r="X312" s="37"/>
      <c r="Y312" s="37"/>
      <c r="Z312" s="37"/>
    </row>
    <row r="313" spans="18:26" x14ac:dyDescent="0.35">
      <c r="R313" s="19" t="str">
        <f t="shared" si="4"/>
        <v/>
      </c>
      <c r="S313" s="19" t="str">
        <f>IF(M313="","",IF(AND(M313&lt;&gt;'Tabelas auxiliares'!$B$241,M313&lt;&gt;'Tabelas auxiliares'!$B$242,M313&lt;&gt;'Tabelas auxiliares'!$C$241,M313&lt;&gt;'Tabelas auxiliares'!$C$242),"FOLHA DE PESSOAL",IF(R313='Tabelas auxiliares'!$A$242,"CUSTEIO",IF(R313='Tabelas auxiliares'!$A$241,"INVESTIMENTO","ERRO - VERIFICAR"))))</f>
        <v/>
      </c>
      <c r="T313" s="37"/>
      <c r="U313" s="37"/>
      <c r="V313" s="37"/>
      <c r="W313" s="37"/>
      <c r="X313" s="37"/>
      <c r="Y313" s="37"/>
      <c r="Z313" s="37"/>
    </row>
    <row r="314" spans="18:26" x14ac:dyDescent="0.35">
      <c r="R314" s="19" t="str">
        <f t="shared" si="4"/>
        <v/>
      </c>
      <c r="S314" s="19" t="str">
        <f>IF(M314="","",IF(AND(M314&lt;&gt;'Tabelas auxiliares'!$B$241,M314&lt;&gt;'Tabelas auxiliares'!$B$242,M314&lt;&gt;'Tabelas auxiliares'!$C$241,M314&lt;&gt;'Tabelas auxiliares'!$C$242),"FOLHA DE PESSOAL",IF(R314='Tabelas auxiliares'!$A$242,"CUSTEIO",IF(R314='Tabelas auxiliares'!$A$241,"INVESTIMENTO","ERRO - VERIFICAR"))))</f>
        <v/>
      </c>
      <c r="T314" s="37"/>
      <c r="U314" s="37"/>
      <c r="V314" s="37"/>
      <c r="W314" s="37"/>
      <c r="X314" s="37"/>
      <c r="Y314" s="37"/>
      <c r="Z314" s="37"/>
    </row>
    <row r="315" spans="18:26" x14ac:dyDescent="0.35">
      <c r="R315" s="19" t="str">
        <f t="shared" si="4"/>
        <v/>
      </c>
      <c r="S315" s="19" t="str">
        <f>IF(M315="","",IF(AND(M315&lt;&gt;'Tabelas auxiliares'!$B$241,M315&lt;&gt;'Tabelas auxiliares'!$B$242,M315&lt;&gt;'Tabelas auxiliares'!$C$241,M315&lt;&gt;'Tabelas auxiliares'!$C$242),"FOLHA DE PESSOAL",IF(R315='Tabelas auxiliares'!$A$242,"CUSTEIO",IF(R315='Tabelas auxiliares'!$A$241,"INVESTIMENTO","ERRO - VERIFICAR"))))</f>
        <v/>
      </c>
      <c r="T315" s="37"/>
      <c r="U315" s="37"/>
      <c r="V315" s="37"/>
      <c r="W315" s="37"/>
      <c r="X315" s="37"/>
      <c r="Y315" s="37"/>
      <c r="Z315" s="37"/>
    </row>
    <row r="316" spans="18:26" x14ac:dyDescent="0.35">
      <c r="R316" s="19" t="str">
        <f t="shared" si="4"/>
        <v/>
      </c>
      <c r="S316" s="19" t="str">
        <f>IF(M316="","",IF(AND(M316&lt;&gt;'Tabelas auxiliares'!$B$241,M316&lt;&gt;'Tabelas auxiliares'!$B$242,M316&lt;&gt;'Tabelas auxiliares'!$C$241,M316&lt;&gt;'Tabelas auxiliares'!$C$242),"FOLHA DE PESSOAL",IF(R316='Tabelas auxiliares'!$A$242,"CUSTEIO",IF(R316='Tabelas auxiliares'!$A$241,"INVESTIMENTO","ERRO - VERIFICAR"))))</f>
        <v/>
      </c>
      <c r="T316" s="37"/>
      <c r="U316" s="37"/>
      <c r="V316" s="37"/>
      <c r="W316" s="37"/>
      <c r="X316" s="37"/>
      <c r="Y316" s="37"/>
      <c r="Z316" s="37"/>
    </row>
    <row r="317" spans="18:26" x14ac:dyDescent="0.35">
      <c r="R317" s="19" t="str">
        <f t="shared" si="4"/>
        <v/>
      </c>
      <c r="S317" s="19" t="str">
        <f>IF(M317="","",IF(AND(M317&lt;&gt;'Tabelas auxiliares'!$B$241,M317&lt;&gt;'Tabelas auxiliares'!$B$242,M317&lt;&gt;'Tabelas auxiliares'!$C$241,M317&lt;&gt;'Tabelas auxiliares'!$C$242),"FOLHA DE PESSOAL",IF(R317='Tabelas auxiliares'!$A$242,"CUSTEIO",IF(R317='Tabelas auxiliares'!$A$241,"INVESTIMENTO","ERRO - VERIFICAR"))))</f>
        <v/>
      </c>
      <c r="T317" s="37"/>
      <c r="U317" s="37"/>
      <c r="V317" s="37"/>
      <c r="W317" s="37"/>
      <c r="X317" s="37"/>
      <c r="Y317" s="37"/>
      <c r="Z317" s="37"/>
    </row>
    <row r="318" spans="18:26" x14ac:dyDescent="0.35">
      <c r="R318" s="19" t="str">
        <f t="shared" si="4"/>
        <v/>
      </c>
      <c r="S318" s="19" t="str">
        <f>IF(M318="","",IF(AND(M318&lt;&gt;'Tabelas auxiliares'!$B$241,M318&lt;&gt;'Tabelas auxiliares'!$B$242,M318&lt;&gt;'Tabelas auxiliares'!$C$241,M318&lt;&gt;'Tabelas auxiliares'!$C$242),"FOLHA DE PESSOAL",IF(R318='Tabelas auxiliares'!$A$242,"CUSTEIO",IF(R318='Tabelas auxiliares'!$A$241,"INVESTIMENTO","ERRO - VERIFICAR"))))</f>
        <v/>
      </c>
      <c r="T318" s="37"/>
      <c r="U318" s="37"/>
      <c r="V318" s="37"/>
      <c r="W318" s="37"/>
      <c r="X318" s="37"/>
      <c r="Y318" s="37"/>
      <c r="Z318" s="37"/>
    </row>
    <row r="319" spans="18:26" x14ac:dyDescent="0.35">
      <c r="R319" s="19" t="str">
        <f t="shared" si="4"/>
        <v/>
      </c>
      <c r="S319" s="19" t="str">
        <f>IF(M319="","",IF(AND(M319&lt;&gt;'Tabelas auxiliares'!$B$241,M319&lt;&gt;'Tabelas auxiliares'!$B$242,M319&lt;&gt;'Tabelas auxiliares'!$C$241,M319&lt;&gt;'Tabelas auxiliares'!$C$242),"FOLHA DE PESSOAL",IF(R319='Tabelas auxiliares'!$A$242,"CUSTEIO",IF(R319='Tabelas auxiliares'!$A$241,"INVESTIMENTO","ERRO - VERIFICAR"))))</f>
        <v/>
      </c>
      <c r="T319" s="37"/>
      <c r="U319" s="37"/>
      <c r="V319" s="37"/>
      <c r="W319" s="37"/>
      <c r="X319" s="37"/>
      <c r="Y319" s="37"/>
      <c r="Z319" s="37"/>
    </row>
    <row r="320" spans="18:26" x14ac:dyDescent="0.35">
      <c r="R320" s="19" t="str">
        <f t="shared" si="4"/>
        <v/>
      </c>
      <c r="S320" s="19" t="str">
        <f>IF(M320="","",IF(AND(M320&lt;&gt;'Tabelas auxiliares'!$B$241,M320&lt;&gt;'Tabelas auxiliares'!$B$242,M320&lt;&gt;'Tabelas auxiliares'!$C$241,M320&lt;&gt;'Tabelas auxiliares'!$C$242),"FOLHA DE PESSOAL",IF(R320='Tabelas auxiliares'!$A$242,"CUSTEIO",IF(R320='Tabelas auxiliares'!$A$241,"INVESTIMENTO","ERRO - VERIFICAR"))))</f>
        <v/>
      </c>
      <c r="T320" s="37"/>
      <c r="U320" s="37"/>
      <c r="V320" s="37"/>
      <c r="W320" s="37"/>
      <c r="X320" s="37"/>
      <c r="Y320" s="37"/>
      <c r="Z320" s="37"/>
    </row>
    <row r="321" spans="18:26" x14ac:dyDescent="0.35">
      <c r="R321" s="19" t="str">
        <f t="shared" si="4"/>
        <v/>
      </c>
      <c r="S321" s="19" t="str">
        <f>IF(M321="","",IF(AND(M321&lt;&gt;'Tabelas auxiliares'!$B$241,M321&lt;&gt;'Tabelas auxiliares'!$B$242,M321&lt;&gt;'Tabelas auxiliares'!$C$241,M321&lt;&gt;'Tabelas auxiliares'!$C$242),"FOLHA DE PESSOAL",IF(R321='Tabelas auxiliares'!$A$242,"CUSTEIO",IF(R321='Tabelas auxiliares'!$A$241,"INVESTIMENTO","ERRO - VERIFICAR"))))</f>
        <v/>
      </c>
      <c r="T321" s="37"/>
      <c r="U321" s="37"/>
      <c r="V321" s="37"/>
      <c r="W321" s="37"/>
      <c r="X321" s="37"/>
      <c r="Y321" s="37"/>
      <c r="Z321" s="37"/>
    </row>
    <row r="322" spans="18:26" x14ac:dyDescent="0.35">
      <c r="R322" s="19" t="str">
        <f t="shared" si="4"/>
        <v/>
      </c>
      <c r="S322" s="19" t="str">
        <f>IF(M322="","",IF(AND(M322&lt;&gt;'Tabelas auxiliares'!$B$241,M322&lt;&gt;'Tabelas auxiliares'!$B$242,M322&lt;&gt;'Tabelas auxiliares'!$C$241,M322&lt;&gt;'Tabelas auxiliares'!$C$242),"FOLHA DE PESSOAL",IF(R322='Tabelas auxiliares'!$A$242,"CUSTEIO",IF(R322='Tabelas auxiliares'!$A$241,"INVESTIMENTO","ERRO - VERIFICAR"))))</f>
        <v/>
      </c>
      <c r="T322" s="37"/>
      <c r="U322" s="37"/>
      <c r="V322" s="37"/>
      <c r="W322" s="37"/>
      <c r="X322" s="37"/>
      <c r="Y322" s="37"/>
      <c r="Z322" s="37"/>
    </row>
    <row r="323" spans="18:26" x14ac:dyDescent="0.35">
      <c r="R323" s="19" t="str">
        <f t="shared" si="4"/>
        <v/>
      </c>
      <c r="S323" s="19" t="str">
        <f>IF(M323="","",IF(AND(M323&lt;&gt;'Tabelas auxiliares'!$B$241,M323&lt;&gt;'Tabelas auxiliares'!$B$242,M323&lt;&gt;'Tabelas auxiliares'!$C$241,M323&lt;&gt;'Tabelas auxiliares'!$C$242),"FOLHA DE PESSOAL",IF(R323='Tabelas auxiliares'!$A$242,"CUSTEIO",IF(R323='Tabelas auxiliares'!$A$241,"INVESTIMENTO","ERRO - VERIFICAR"))))</f>
        <v/>
      </c>
      <c r="T323" s="37"/>
      <c r="U323" s="37"/>
      <c r="V323" s="37"/>
      <c r="W323" s="37"/>
      <c r="X323" s="37"/>
      <c r="Y323" s="37"/>
      <c r="Z323" s="37"/>
    </row>
    <row r="324" spans="18:26" x14ac:dyDescent="0.35">
      <c r="R324" s="19" t="str">
        <f t="shared" ref="R324:R387" si="5">LEFT(O324,1)</f>
        <v/>
      </c>
      <c r="S324" s="19" t="str">
        <f>IF(M324="","",IF(AND(M324&lt;&gt;'Tabelas auxiliares'!$B$241,M324&lt;&gt;'Tabelas auxiliares'!$B$242,M324&lt;&gt;'Tabelas auxiliares'!$C$241,M324&lt;&gt;'Tabelas auxiliares'!$C$242),"FOLHA DE PESSOAL",IF(R324='Tabelas auxiliares'!$A$242,"CUSTEIO",IF(R324='Tabelas auxiliares'!$A$241,"INVESTIMENTO","ERRO - VERIFICAR"))))</f>
        <v/>
      </c>
      <c r="T324" s="37"/>
      <c r="U324" s="37"/>
      <c r="V324" s="37"/>
      <c r="W324" s="37"/>
      <c r="X324" s="37"/>
      <c r="Y324" s="37"/>
      <c r="Z324" s="37"/>
    </row>
    <row r="325" spans="18:26" x14ac:dyDescent="0.35">
      <c r="R325" s="19" t="str">
        <f t="shared" si="5"/>
        <v/>
      </c>
      <c r="S325" s="19" t="str">
        <f>IF(M325="","",IF(AND(M325&lt;&gt;'Tabelas auxiliares'!$B$241,M325&lt;&gt;'Tabelas auxiliares'!$B$242,M325&lt;&gt;'Tabelas auxiliares'!$C$241,M325&lt;&gt;'Tabelas auxiliares'!$C$242),"FOLHA DE PESSOAL",IF(R325='Tabelas auxiliares'!$A$242,"CUSTEIO",IF(R325='Tabelas auxiliares'!$A$241,"INVESTIMENTO","ERRO - VERIFICAR"))))</f>
        <v/>
      </c>
      <c r="T325" s="37"/>
      <c r="U325" s="37"/>
      <c r="V325" s="37"/>
      <c r="W325" s="37"/>
      <c r="X325" s="37"/>
      <c r="Y325" s="37"/>
      <c r="Z325" s="37"/>
    </row>
    <row r="326" spans="18:26" x14ac:dyDescent="0.35">
      <c r="R326" s="19" t="str">
        <f t="shared" si="5"/>
        <v/>
      </c>
      <c r="S326" s="19" t="str">
        <f>IF(M326="","",IF(AND(M326&lt;&gt;'Tabelas auxiliares'!$B$241,M326&lt;&gt;'Tabelas auxiliares'!$B$242,M326&lt;&gt;'Tabelas auxiliares'!$C$241,M326&lt;&gt;'Tabelas auxiliares'!$C$242),"FOLHA DE PESSOAL",IF(R326='Tabelas auxiliares'!$A$242,"CUSTEIO",IF(R326='Tabelas auxiliares'!$A$241,"INVESTIMENTO","ERRO - VERIFICAR"))))</f>
        <v/>
      </c>
      <c r="T326" s="37"/>
      <c r="U326" s="37"/>
      <c r="V326" s="37"/>
      <c r="W326" s="37"/>
      <c r="X326" s="37"/>
      <c r="Y326" s="37"/>
      <c r="Z326" s="37"/>
    </row>
    <row r="327" spans="18:26" x14ac:dyDescent="0.35">
      <c r="R327" s="19" t="str">
        <f t="shared" si="5"/>
        <v/>
      </c>
      <c r="S327" s="19" t="str">
        <f>IF(M327="","",IF(AND(M327&lt;&gt;'Tabelas auxiliares'!$B$241,M327&lt;&gt;'Tabelas auxiliares'!$B$242,M327&lt;&gt;'Tabelas auxiliares'!$C$241,M327&lt;&gt;'Tabelas auxiliares'!$C$242),"FOLHA DE PESSOAL",IF(R327='Tabelas auxiliares'!$A$242,"CUSTEIO",IF(R327='Tabelas auxiliares'!$A$241,"INVESTIMENTO","ERRO - VERIFICAR"))))</f>
        <v/>
      </c>
      <c r="T327" s="37"/>
      <c r="U327" s="37"/>
      <c r="V327" s="37"/>
      <c r="W327" s="37"/>
      <c r="X327" s="37"/>
      <c r="Y327" s="37"/>
      <c r="Z327" s="37"/>
    </row>
    <row r="328" spans="18:26" x14ac:dyDescent="0.35">
      <c r="R328" s="19" t="str">
        <f t="shared" si="5"/>
        <v/>
      </c>
      <c r="S328" s="19" t="str">
        <f>IF(M328="","",IF(AND(M328&lt;&gt;'Tabelas auxiliares'!$B$241,M328&lt;&gt;'Tabelas auxiliares'!$B$242,M328&lt;&gt;'Tabelas auxiliares'!$C$241,M328&lt;&gt;'Tabelas auxiliares'!$C$242),"FOLHA DE PESSOAL",IF(R328='Tabelas auxiliares'!$A$242,"CUSTEIO",IF(R328='Tabelas auxiliares'!$A$241,"INVESTIMENTO","ERRO - VERIFICAR"))))</f>
        <v/>
      </c>
      <c r="T328" s="37"/>
      <c r="U328" s="37"/>
      <c r="V328" s="37"/>
      <c r="W328" s="37"/>
      <c r="X328" s="37"/>
      <c r="Y328" s="37"/>
      <c r="Z328" s="37"/>
    </row>
    <row r="329" spans="18:26" x14ac:dyDescent="0.35">
      <c r="R329" s="19" t="str">
        <f t="shared" si="5"/>
        <v/>
      </c>
      <c r="S329" s="19" t="str">
        <f>IF(M329="","",IF(AND(M329&lt;&gt;'Tabelas auxiliares'!$B$241,M329&lt;&gt;'Tabelas auxiliares'!$B$242,M329&lt;&gt;'Tabelas auxiliares'!$C$241,M329&lt;&gt;'Tabelas auxiliares'!$C$242),"FOLHA DE PESSOAL",IF(R329='Tabelas auxiliares'!$A$242,"CUSTEIO",IF(R329='Tabelas auxiliares'!$A$241,"INVESTIMENTO","ERRO - VERIFICAR"))))</f>
        <v/>
      </c>
      <c r="T329" s="37"/>
      <c r="U329" s="37"/>
      <c r="V329" s="37"/>
      <c r="W329" s="37"/>
      <c r="X329" s="37"/>
      <c r="Y329" s="37"/>
      <c r="Z329" s="37"/>
    </row>
    <row r="330" spans="18:26" x14ac:dyDescent="0.35">
      <c r="R330" s="19" t="str">
        <f t="shared" si="5"/>
        <v/>
      </c>
      <c r="S330" s="19" t="str">
        <f>IF(M330="","",IF(AND(M330&lt;&gt;'Tabelas auxiliares'!$B$241,M330&lt;&gt;'Tabelas auxiliares'!$B$242,M330&lt;&gt;'Tabelas auxiliares'!$C$241,M330&lt;&gt;'Tabelas auxiliares'!$C$242),"FOLHA DE PESSOAL",IF(R330='Tabelas auxiliares'!$A$242,"CUSTEIO",IF(R330='Tabelas auxiliares'!$A$241,"INVESTIMENTO","ERRO - VERIFICAR"))))</f>
        <v/>
      </c>
      <c r="T330" s="37"/>
      <c r="U330" s="37"/>
      <c r="V330" s="37"/>
      <c r="W330" s="37"/>
      <c r="X330" s="37"/>
      <c r="Y330" s="37"/>
      <c r="Z330" s="37"/>
    </row>
    <row r="331" spans="18:26" x14ac:dyDescent="0.35">
      <c r="R331" s="19" t="str">
        <f t="shared" si="5"/>
        <v/>
      </c>
      <c r="S331" s="19" t="str">
        <f>IF(M331="","",IF(AND(M331&lt;&gt;'Tabelas auxiliares'!$B$241,M331&lt;&gt;'Tabelas auxiliares'!$B$242,M331&lt;&gt;'Tabelas auxiliares'!$C$241,M331&lt;&gt;'Tabelas auxiliares'!$C$242),"FOLHA DE PESSOAL",IF(R331='Tabelas auxiliares'!$A$242,"CUSTEIO",IF(R331='Tabelas auxiliares'!$A$241,"INVESTIMENTO","ERRO - VERIFICAR"))))</f>
        <v/>
      </c>
      <c r="T331" s="37"/>
      <c r="U331" s="37"/>
      <c r="V331" s="37"/>
      <c r="W331" s="37"/>
      <c r="X331" s="37"/>
      <c r="Y331" s="37"/>
      <c r="Z331" s="37"/>
    </row>
    <row r="332" spans="18:26" x14ac:dyDescent="0.35">
      <c r="R332" s="19" t="str">
        <f t="shared" si="5"/>
        <v/>
      </c>
      <c r="S332" s="19" t="str">
        <f>IF(M332="","",IF(AND(M332&lt;&gt;'Tabelas auxiliares'!$B$241,M332&lt;&gt;'Tabelas auxiliares'!$B$242,M332&lt;&gt;'Tabelas auxiliares'!$C$241,M332&lt;&gt;'Tabelas auxiliares'!$C$242),"FOLHA DE PESSOAL",IF(R332='Tabelas auxiliares'!$A$242,"CUSTEIO",IF(R332='Tabelas auxiliares'!$A$241,"INVESTIMENTO","ERRO - VERIFICAR"))))</f>
        <v/>
      </c>
      <c r="T332" s="37"/>
      <c r="U332" s="37"/>
      <c r="V332" s="37"/>
      <c r="W332" s="37"/>
      <c r="X332" s="37"/>
      <c r="Y332" s="37"/>
      <c r="Z332" s="37"/>
    </row>
    <row r="333" spans="18:26" x14ac:dyDescent="0.35">
      <c r="R333" s="19" t="str">
        <f t="shared" si="5"/>
        <v/>
      </c>
      <c r="S333" s="19" t="str">
        <f>IF(M333="","",IF(AND(M333&lt;&gt;'Tabelas auxiliares'!$B$241,M333&lt;&gt;'Tabelas auxiliares'!$B$242,M333&lt;&gt;'Tabelas auxiliares'!$C$241,M333&lt;&gt;'Tabelas auxiliares'!$C$242),"FOLHA DE PESSOAL",IF(R333='Tabelas auxiliares'!$A$242,"CUSTEIO",IF(R333='Tabelas auxiliares'!$A$241,"INVESTIMENTO","ERRO - VERIFICAR"))))</f>
        <v/>
      </c>
      <c r="T333" s="37"/>
      <c r="U333" s="37"/>
      <c r="V333" s="37"/>
      <c r="W333" s="37"/>
      <c r="X333" s="37"/>
      <c r="Y333" s="37"/>
      <c r="Z333" s="37"/>
    </row>
    <row r="334" spans="18:26" x14ac:dyDescent="0.35">
      <c r="R334" s="19" t="str">
        <f t="shared" si="5"/>
        <v/>
      </c>
      <c r="S334" s="19" t="str">
        <f>IF(M334="","",IF(AND(M334&lt;&gt;'Tabelas auxiliares'!$B$241,M334&lt;&gt;'Tabelas auxiliares'!$B$242,M334&lt;&gt;'Tabelas auxiliares'!$C$241,M334&lt;&gt;'Tabelas auxiliares'!$C$242),"FOLHA DE PESSOAL",IF(R334='Tabelas auxiliares'!$A$242,"CUSTEIO",IF(R334='Tabelas auxiliares'!$A$241,"INVESTIMENTO","ERRO - VERIFICAR"))))</f>
        <v/>
      </c>
      <c r="T334" s="37"/>
      <c r="U334" s="37"/>
      <c r="V334" s="37"/>
      <c r="W334" s="37"/>
      <c r="X334" s="37"/>
      <c r="Y334" s="37"/>
      <c r="Z334" s="37"/>
    </row>
    <row r="335" spans="18:26" x14ac:dyDescent="0.35">
      <c r="R335" s="19" t="str">
        <f t="shared" si="5"/>
        <v/>
      </c>
      <c r="S335" s="19" t="str">
        <f>IF(M335="","",IF(AND(M335&lt;&gt;'Tabelas auxiliares'!$B$241,M335&lt;&gt;'Tabelas auxiliares'!$B$242,M335&lt;&gt;'Tabelas auxiliares'!$C$241,M335&lt;&gt;'Tabelas auxiliares'!$C$242),"FOLHA DE PESSOAL",IF(R335='Tabelas auxiliares'!$A$242,"CUSTEIO",IF(R335='Tabelas auxiliares'!$A$241,"INVESTIMENTO","ERRO - VERIFICAR"))))</f>
        <v/>
      </c>
      <c r="T335" s="37"/>
      <c r="U335" s="37"/>
      <c r="V335" s="37"/>
      <c r="W335" s="37"/>
      <c r="X335" s="37"/>
      <c r="Y335" s="37"/>
      <c r="Z335" s="37"/>
    </row>
    <row r="336" spans="18:26" x14ac:dyDescent="0.35">
      <c r="R336" s="19" t="str">
        <f t="shared" si="5"/>
        <v/>
      </c>
      <c r="S336" s="19" t="str">
        <f>IF(M336="","",IF(AND(M336&lt;&gt;'Tabelas auxiliares'!$B$241,M336&lt;&gt;'Tabelas auxiliares'!$B$242,M336&lt;&gt;'Tabelas auxiliares'!$C$241,M336&lt;&gt;'Tabelas auxiliares'!$C$242),"FOLHA DE PESSOAL",IF(R336='Tabelas auxiliares'!$A$242,"CUSTEIO",IF(R336='Tabelas auxiliares'!$A$241,"INVESTIMENTO","ERRO - VERIFICAR"))))</f>
        <v/>
      </c>
      <c r="T336" s="37"/>
      <c r="U336" s="37"/>
      <c r="V336" s="37"/>
      <c r="W336" s="37"/>
      <c r="X336" s="37"/>
      <c r="Y336" s="37"/>
      <c r="Z336" s="37"/>
    </row>
    <row r="337" spans="18:26" x14ac:dyDescent="0.35">
      <c r="R337" s="19" t="str">
        <f t="shared" si="5"/>
        <v/>
      </c>
      <c r="S337" s="19" t="str">
        <f>IF(M337="","",IF(AND(M337&lt;&gt;'Tabelas auxiliares'!$B$241,M337&lt;&gt;'Tabelas auxiliares'!$B$242,M337&lt;&gt;'Tabelas auxiliares'!$C$241,M337&lt;&gt;'Tabelas auxiliares'!$C$242),"FOLHA DE PESSOAL",IF(R337='Tabelas auxiliares'!$A$242,"CUSTEIO",IF(R337='Tabelas auxiliares'!$A$241,"INVESTIMENTO","ERRO - VERIFICAR"))))</f>
        <v/>
      </c>
      <c r="T337" s="37"/>
      <c r="U337" s="37"/>
      <c r="V337" s="37"/>
      <c r="W337" s="37"/>
      <c r="X337" s="37"/>
      <c r="Y337" s="37"/>
      <c r="Z337" s="37"/>
    </row>
    <row r="338" spans="18:26" x14ac:dyDescent="0.35">
      <c r="R338" s="19" t="str">
        <f t="shared" si="5"/>
        <v/>
      </c>
      <c r="S338" s="19" t="str">
        <f>IF(M338="","",IF(AND(M338&lt;&gt;'Tabelas auxiliares'!$B$241,M338&lt;&gt;'Tabelas auxiliares'!$B$242,M338&lt;&gt;'Tabelas auxiliares'!$C$241,M338&lt;&gt;'Tabelas auxiliares'!$C$242),"FOLHA DE PESSOAL",IF(R338='Tabelas auxiliares'!$A$242,"CUSTEIO",IF(R338='Tabelas auxiliares'!$A$241,"INVESTIMENTO","ERRO - VERIFICAR"))))</f>
        <v/>
      </c>
      <c r="T338" s="37"/>
      <c r="U338" s="37"/>
      <c r="V338" s="37"/>
      <c r="W338" s="37"/>
      <c r="X338" s="37"/>
      <c r="Y338" s="37"/>
      <c r="Z338" s="37"/>
    </row>
    <row r="339" spans="18:26" x14ac:dyDescent="0.35">
      <c r="R339" s="19" t="str">
        <f t="shared" si="5"/>
        <v/>
      </c>
      <c r="S339" s="19" t="str">
        <f>IF(M339="","",IF(AND(M339&lt;&gt;'Tabelas auxiliares'!$B$241,M339&lt;&gt;'Tabelas auxiliares'!$B$242,M339&lt;&gt;'Tabelas auxiliares'!$C$241,M339&lt;&gt;'Tabelas auxiliares'!$C$242),"FOLHA DE PESSOAL",IF(R339='Tabelas auxiliares'!$A$242,"CUSTEIO",IF(R339='Tabelas auxiliares'!$A$241,"INVESTIMENTO","ERRO - VERIFICAR"))))</f>
        <v/>
      </c>
      <c r="T339" s="37"/>
      <c r="U339" s="37"/>
      <c r="V339" s="37"/>
      <c r="W339" s="37"/>
      <c r="X339" s="37"/>
      <c r="Y339" s="37"/>
      <c r="Z339" s="37"/>
    </row>
    <row r="340" spans="18:26" x14ac:dyDescent="0.35">
      <c r="R340" s="19" t="str">
        <f t="shared" si="5"/>
        <v/>
      </c>
      <c r="S340" s="19" t="str">
        <f>IF(M340="","",IF(AND(M340&lt;&gt;'Tabelas auxiliares'!$B$241,M340&lt;&gt;'Tabelas auxiliares'!$B$242,M340&lt;&gt;'Tabelas auxiliares'!$C$241,M340&lt;&gt;'Tabelas auxiliares'!$C$242),"FOLHA DE PESSOAL",IF(R340='Tabelas auxiliares'!$A$242,"CUSTEIO",IF(R340='Tabelas auxiliares'!$A$241,"INVESTIMENTO","ERRO - VERIFICAR"))))</f>
        <v/>
      </c>
      <c r="T340" s="37"/>
      <c r="U340" s="37"/>
      <c r="V340" s="37"/>
      <c r="W340" s="37"/>
      <c r="X340" s="37"/>
      <c r="Y340" s="37"/>
      <c r="Z340" s="37"/>
    </row>
    <row r="341" spans="18:26" x14ac:dyDescent="0.35">
      <c r="R341" s="19" t="str">
        <f t="shared" si="5"/>
        <v/>
      </c>
      <c r="S341" s="19" t="str">
        <f>IF(M341="","",IF(AND(M341&lt;&gt;'Tabelas auxiliares'!$B$241,M341&lt;&gt;'Tabelas auxiliares'!$B$242,M341&lt;&gt;'Tabelas auxiliares'!$C$241,M341&lt;&gt;'Tabelas auxiliares'!$C$242),"FOLHA DE PESSOAL",IF(R341='Tabelas auxiliares'!$A$242,"CUSTEIO",IF(R341='Tabelas auxiliares'!$A$241,"INVESTIMENTO","ERRO - VERIFICAR"))))</f>
        <v/>
      </c>
      <c r="T341" s="37"/>
      <c r="U341" s="37"/>
      <c r="V341" s="37"/>
      <c r="W341" s="37"/>
      <c r="X341" s="37"/>
      <c r="Y341" s="37"/>
      <c r="Z341" s="37"/>
    </row>
    <row r="342" spans="18:26" x14ac:dyDescent="0.35">
      <c r="R342" s="19" t="str">
        <f t="shared" si="5"/>
        <v/>
      </c>
      <c r="S342" s="19" t="str">
        <f>IF(M342="","",IF(AND(M342&lt;&gt;'Tabelas auxiliares'!$B$241,M342&lt;&gt;'Tabelas auxiliares'!$B$242,M342&lt;&gt;'Tabelas auxiliares'!$C$241,M342&lt;&gt;'Tabelas auxiliares'!$C$242),"FOLHA DE PESSOAL",IF(R342='Tabelas auxiliares'!$A$242,"CUSTEIO",IF(R342='Tabelas auxiliares'!$A$241,"INVESTIMENTO","ERRO - VERIFICAR"))))</f>
        <v/>
      </c>
      <c r="T342" s="37"/>
      <c r="U342" s="37"/>
      <c r="V342" s="37"/>
      <c r="W342" s="37"/>
      <c r="X342" s="37"/>
      <c r="Y342" s="37"/>
      <c r="Z342" s="37"/>
    </row>
    <row r="343" spans="18:26" x14ac:dyDescent="0.35">
      <c r="R343" s="19" t="str">
        <f t="shared" si="5"/>
        <v/>
      </c>
      <c r="S343" s="19" t="str">
        <f>IF(M343="","",IF(AND(M343&lt;&gt;'Tabelas auxiliares'!$B$241,M343&lt;&gt;'Tabelas auxiliares'!$B$242,M343&lt;&gt;'Tabelas auxiliares'!$C$241,M343&lt;&gt;'Tabelas auxiliares'!$C$242),"FOLHA DE PESSOAL",IF(R343='Tabelas auxiliares'!$A$242,"CUSTEIO",IF(R343='Tabelas auxiliares'!$A$241,"INVESTIMENTO","ERRO - VERIFICAR"))))</f>
        <v/>
      </c>
      <c r="T343" s="37"/>
      <c r="U343" s="37"/>
      <c r="V343" s="37"/>
      <c r="W343" s="37"/>
      <c r="X343" s="37"/>
      <c r="Y343" s="37"/>
      <c r="Z343" s="37"/>
    </row>
    <row r="344" spans="18:26" x14ac:dyDescent="0.35">
      <c r="R344" s="19" t="str">
        <f t="shared" si="5"/>
        <v/>
      </c>
      <c r="S344" s="19" t="str">
        <f>IF(M344="","",IF(AND(M344&lt;&gt;'Tabelas auxiliares'!$B$241,M344&lt;&gt;'Tabelas auxiliares'!$B$242,M344&lt;&gt;'Tabelas auxiliares'!$C$241,M344&lt;&gt;'Tabelas auxiliares'!$C$242),"FOLHA DE PESSOAL",IF(R344='Tabelas auxiliares'!$A$242,"CUSTEIO",IF(R344='Tabelas auxiliares'!$A$241,"INVESTIMENTO","ERRO - VERIFICAR"))))</f>
        <v/>
      </c>
      <c r="T344" s="37"/>
      <c r="U344" s="37"/>
      <c r="V344" s="37"/>
      <c r="W344" s="37"/>
      <c r="X344" s="37"/>
      <c r="Y344" s="37"/>
      <c r="Z344" s="37"/>
    </row>
    <row r="345" spans="18:26" x14ac:dyDescent="0.35">
      <c r="R345" s="19" t="str">
        <f t="shared" si="5"/>
        <v/>
      </c>
      <c r="S345" s="19" t="str">
        <f>IF(M345="","",IF(AND(M345&lt;&gt;'Tabelas auxiliares'!$B$241,M345&lt;&gt;'Tabelas auxiliares'!$B$242,M345&lt;&gt;'Tabelas auxiliares'!$C$241,M345&lt;&gt;'Tabelas auxiliares'!$C$242),"FOLHA DE PESSOAL",IF(R345='Tabelas auxiliares'!$A$242,"CUSTEIO",IF(R345='Tabelas auxiliares'!$A$241,"INVESTIMENTO","ERRO - VERIFICAR"))))</f>
        <v/>
      </c>
      <c r="T345" s="37"/>
      <c r="U345" s="37"/>
      <c r="V345" s="37"/>
      <c r="W345" s="37"/>
      <c r="X345" s="37"/>
      <c r="Y345" s="37"/>
      <c r="Z345" s="37"/>
    </row>
    <row r="346" spans="18:26" x14ac:dyDescent="0.35">
      <c r="R346" s="19" t="str">
        <f t="shared" si="5"/>
        <v/>
      </c>
      <c r="S346" s="19" t="str">
        <f>IF(M346="","",IF(AND(M346&lt;&gt;'Tabelas auxiliares'!$B$241,M346&lt;&gt;'Tabelas auxiliares'!$B$242,M346&lt;&gt;'Tabelas auxiliares'!$C$241,M346&lt;&gt;'Tabelas auxiliares'!$C$242),"FOLHA DE PESSOAL",IF(R346='Tabelas auxiliares'!$A$242,"CUSTEIO",IF(R346='Tabelas auxiliares'!$A$241,"INVESTIMENTO","ERRO - VERIFICAR"))))</f>
        <v/>
      </c>
      <c r="T346" s="37"/>
      <c r="U346" s="37"/>
      <c r="V346" s="37"/>
      <c r="W346" s="37"/>
      <c r="X346" s="37"/>
      <c r="Y346" s="37"/>
      <c r="Z346" s="37"/>
    </row>
    <row r="347" spans="18:26" x14ac:dyDescent="0.35">
      <c r="R347" s="19" t="str">
        <f t="shared" si="5"/>
        <v/>
      </c>
      <c r="S347" s="19" t="str">
        <f>IF(M347="","",IF(AND(M347&lt;&gt;'Tabelas auxiliares'!$B$241,M347&lt;&gt;'Tabelas auxiliares'!$B$242,M347&lt;&gt;'Tabelas auxiliares'!$C$241,M347&lt;&gt;'Tabelas auxiliares'!$C$242),"FOLHA DE PESSOAL",IF(R347='Tabelas auxiliares'!$A$242,"CUSTEIO",IF(R347='Tabelas auxiliares'!$A$241,"INVESTIMENTO","ERRO - VERIFICAR"))))</f>
        <v/>
      </c>
      <c r="T347" s="37"/>
      <c r="U347" s="37"/>
      <c r="V347" s="37"/>
      <c r="W347" s="37"/>
      <c r="X347" s="37"/>
      <c r="Y347" s="37"/>
      <c r="Z347" s="37"/>
    </row>
    <row r="348" spans="18:26" x14ac:dyDescent="0.35">
      <c r="R348" s="19" t="str">
        <f t="shared" si="5"/>
        <v/>
      </c>
      <c r="S348" s="19" t="str">
        <f>IF(M348="","",IF(AND(M348&lt;&gt;'Tabelas auxiliares'!$B$241,M348&lt;&gt;'Tabelas auxiliares'!$B$242,M348&lt;&gt;'Tabelas auxiliares'!$C$241,M348&lt;&gt;'Tabelas auxiliares'!$C$242),"FOLHA DE PESSOAL",IF(R348='Tabelas auxiliares'!$A$242,"CUSTEIO",IF(R348='Tabelas auxiliares'!$A$241,"INVESTIMENTO","ERRO - VERIFICAR"))))</f>
        <v/>
      </c>
      <c r="T348" s="37"/>
      <c r="U348" s="37"/>
      <c r="V348" s="37"/>
      <c r="W348" s="37"/>
      <c r="X348" s="37"/>
      <c r="Y348" s="37"/>
      <c r="Z348" s="37"/>
    </row>
    <row r="349" spans="18:26" x14ac:dyDescent="0.35">
      <c r="R349" s="19" t="str">
        <f t="shared" si="5"/>
        <v/>
      </c>
      <c r="S349" s="19" t="str">
        <f>IF(M349="","",IF(AND(M349&lt;&gt;'Tabelas auxiliares'!$B$241,M349&lt;&gt;'Tabelas auxiliares'!$B$242,M349&lt;&gt;'Tabelas auxiliares'!$C$241,M349&lt;&gt;'Tabelas auxiliares'!$C$242),"FOLHA DE PESSOAL",IF(R349='Tabelas auxiliares'!$A$242,"CUSTEIO",IF(R349='Tabelas auxiliares'!$A$241,"INVESTIMENTO","ERRO - VERIFICAR"))))</f>
        <v/>
      </c>
      <c r="T349" s="37"/>
      <c r="U349" s="37"/>
      <c r="V349" s="37"/>
      <c r="W349" s="37"/>
      <c r="X349" s="37"/>
      <c r="Y349" s="37"/>
      <c r="Z349" s="37"/>
    </row>
    <row r="350" spans="18:26" x14ac:dyDescent="0.35">
      <c r="R350" s="19" t="str">
        <f t="shared" si="5"/>
        <v/>
      </c>
      <c r="S350" s="19" t="str">
        <f>IF(M350="","",IF(AND(M350&lt;&gt;'Tabelas auxiliares'!$B$241,M350&lt;&gt;'Tabelas auxiliares'!$B$242,M350&lt;&gt;'Tabelas auxiliares'!$C$241,M350&lt;&gt;'Tabelas auxiliares'!$C$242),"FOLHA DE PESSOAL",IF(R350='Tabelas auxiliares'!$A$242,"CUSTEIO",IF(R350='Tabelas auxiliares'!$A$241,"INVESTIMENTO","ERRO - VERIFICAR"))))</f>
        <v/>
      </c>
      <c r="T350" s="37"/>
      <c r="U350" s="37"/>
      <c r="V350" s="37"/>
      <c r="W350" s="37"/>
      <c r="X350" s="37"/>
      <c r="Y350" s="37"/>
      <c r="Z350" s="37"/>
    </row>
    <row r="351" spans="18:26" x14ac:dyDescent="0.35">
      <c r="R351" s="19" t="str">
        <f t="shared" si="5"/>
        <v/>
      </c>
      <c r="S351" s="19" t="str">
        <f>IF(M351="","",IF(AND(M351&lt;&gt;'Tabelas auxiliares'!$B$241,M351&lt;&gt;'Tabelas auxiliares'!$B$242,M351&lt;&gt;'Tabelas auxiliares'!$C$241,M351&lt;&gt;'Tabelas auxiliares'!$C$242),"FOLHA DE PESSOAL",IF(R351='Tabelas auxiliares'!$A$242,"CUSTEIO",IF(R351='Tabelas auxiliares'!$A$241,"INVESTIMENTO","ERRO - VERIFICAR"))))</f>
        <v/>
      </c>
      <c r="T351" s="37"/>
      <c r="U351" s="37"/>
      <c r="V351" s="37"/>
      <c r="W351" s="37"/>
      <c r="X351" s="37"/>
      <c r="Y351" s="37"/>
      <c r="Z351" s="37"/>
    </row>
    <row r="352" spans="18:26" x14ac:dyDescent="0.35">
      <c r="R352" s="19" t="str">
        <f t="shared" si="5"/>
        <v/>
      </c>
      <c r="S352" s="19" t="str">
        <f>IF(M352="","",IF(AND(M352&lt;&gt;'Tabelas auxiliares'!$B$241,M352&lt;&gt;'Tabelas auxiliares'!$B$242,M352&lt;&gt;'Tabelas auxiliares'!$C$241,M352&lt;&gt;'Tabelas auxiliares'!$C$242),"FOLHA DE PESSOAL",IF(R352='Tabelas auxiliares'!$A$242,"CUSTEIO",IF(R352='Tabelas auxiliares'!$A$241,"INVESTIMENTO","ERRO - VERIFICAR"))))</f>
        <v/>
      </c>
      <c r="T352" s="37"/>
      <c r="U352" s="37"/>
      <c r="V352" s="37"/>
      <c r="W352" s="37"/>
      <c r="X352" s="37"/>
      <c r="Y352" s="37"/>
      <c r="Z352" s="37"/>
    </row>
    <row r="353" spans="18:26" x14ac:dyDescent="0.35">
      <c r="R353" s="19" t="str">
        <f t="shared" si="5"/>
        <v/>
      </c>
      <c r="S353" s="19" t="str">
        <f>IF(M353="","",IF(AND(M353&lt;&gt;'Tabelas auxiliares'!$B$241,M353&lt;&gt;'Tabelas auxiliares'!$B$242,M353&lt;&gt;'Tabelas auxiliares'!$C$241,M353&lt;&gt;'Tabelas auxiliares'!$C$242),"FOLHA DE PESSOAL",IF(R353='Tabelas auxiliares'!$A$242,"CUSTEIO",IF(R353='Tabelas auxiliares'!$A$241,"INVESTIMENTO","ERRO - VERIFICAR"))))</f>
        <v/>
      </c>
      <c r="T353" s="37"/>
      <c r="U353" s="37"/>
      <c r="V353" s="37"/>
      <c r="W353" s="37"/>
      <c r="X353" s="37"/>
      <c r="Y353" s="37"/>
      <c r="Z353" s="37"/>
    </row>
    <row r="354" spans="18:26" x14ac:dyDescent="0.35">
      <c r="R354" s="19" t="str">
        <f t="shared" si="5"/>
        <v/>
      </c>
      <c r="S354" s="19" t="str">
        <f>IF(M354="","",IF(AND(M354&lt;&gt;'Tabelas auxiliares'!$B$241,M354&lt;&gt;'Tabelas auxiliares'!$B$242,M354&lt;&gt;'Tabelas auxiliares'!$C$241,M354&lt;&gt;'Tabelas auxiliares'!$C$242),"FOLHA DE PESSOAL",IF(R354='Tabelas auxiliares'!$A$242,"CUSTEIO",IF(R354='Tabelas auxiliares'!$A$241,"INVESTIMENTO","ERRO - VERIFICAR"))))</f>
        <v/>
      </c>
      <c r="T354" s="37"/>
      <c r="U354" s="37"/>
      <c r="V354" s="37"/>
      <c r="W354" s="37"/>
      <c r="X354" s="37"/>
      <c r="Y354" s="37"/>
      <c r="Z354" s="37"/>
    </row>
    <row r="355" spans="18:26" x14ac:dyDescent="0.35">
      <c r="R355" s="19" t="str">
        <f t="shared" si="5"/>
        <v/>
      </c>
      <c r="S355" s="19" t="str">
        <f>IF(M355="","",IF(AND(M355&lt;&gt;'Tabelas auxiliares'!$B$241,M355&lt;&gt;'Tabelas auxiliares'!$B$242,M355&lt;&gt;'Tabelas auxiliares'!$C$241,M355&lt;&gt;'Tabelas auxiliares'!$C$242),"FOLHA DE PESSOAL",IF(R355='Tabelas auxiliares'!$A$242,"CUSTEIO",IF(R355='Tabelas auxiliares'!$A$241,"INVESTIMENTO","ERRO - VERIFICAR"))))</f>
        <v/>
      </c>
      <c r="T355" s="37"/>
      <c r="U355" s="37"/>
      <c r="V355" s="37"/>
      <c r="W355" s="37"/>
      <c r="X355" s="37"/>
      <c r="Y355" s="37"/>
      <c r="Z355" s="37"/>
    </row>
    <row r="356" spans="18:26" x14ac:dyDescent="0.35">
      <c r="R356" s="19" t="str">
        <f t="shared" si="5"/>
        <v/>
      </c>
      <c r="S356" s="19" t="str">
        <f>IF(M356="","",IF(AND(M356&lt;&gt;'Tabelas auxiliares'!$B$241,M356&lt;&gt;'Tabelas auxiliares'!$B$242,M356&lt;&gt;'Tabelas auxiliares'!$C$241,M356&lt;&gt;'Tabelas auxiliares'!$C$242),"FOLHA DE PESSOAL",IF(R356='Tabelas auxiliares'!$A$242,"CUSTEIO",IF(R356='Tabelas auxiliares'!$A$241,"INVESTIMENTO","ERRO - VERIFICAR"))))</f>
        <v/>
      </c>
      <c r="T356" s="37"/>
      <c r="U356" s="37"/>
      <c r="V356" s="37"/>
      <c r="W356" s="37"/>
      <c r="X356" s="37"/>
      <c r="Y356" s="37"/>
      <c r="Z356" s="37"/>
    </row>
    <row r="357" spans="18:26" x14ac:dyDescent="0.35">
      <c r="R357" s="19" t="str">
        <f t="shared" si="5"/>
        <v/>
      </c>
      <c r="S357" s="19" t="str">
        <f>IF(M357="","",IF(AND(M357&lt;&gt;'Tabelas auxiliares'!$B$241,M357&lt;&gt;'Tabelas auxiliares'!$B$242,M357&lt;&gt;'Tabelas auxiliares'!$C$241,M357&lt;&gt;'Tabelas auxiliares'!$C$242),"FOLHA DE PESSOAL",IF(R357='Tabelas auxiliares'!$A$242,"CUSTEIO",IF(R357='Tabelas auxiliares'!$A$241,"INVESTIMENTO","ERRO - VERIFICAR"))))</f>
        <v/>
      </c>
      <c r="T357" s="37"/>
      <c r="U357" s="37"/>
      <c r="V357" s="37"/>
      <c r="W357" s="37"/>
      <c r="X357" s="37"/>
      <c r="Y357" s="37"/>
      <c r="Z357" s="37"/>
    </row>
    <row r="358" spans="18:26" x14ac:dyDescent="0.35">
      <c r="R358" s="19" t="str">
        <f t="shared" si="5"/>
        <v/>
      </c>
      <c r="S358" s="19" t="str">
        <f>IF(M358="","",IF(AND(M358&lt;&gt;'Tabelas auxiliares'!$B$241,M358&lt;&gt;'Tabelas auxiliares'!$B$242,M358&lt;&gt;'Tabelas auxiliares'!$C$241,M358&lt;&gt;'Tabelas auxiliares'!$C$242),"FOLHA DE PESSOAL",IF(R358='Tabelas auxiliares'!$A$242,"CUSTEIO",IF(R358='Tabelas auxiliares'!$A$241,"INVESTIMENTO","ERRO - VERIFICAR"))))</f>
        <v/>
      </c>
      <c r="T358" s="37"/>
      <c r="U358" s="37"/>
      <c r="V358" s="37"/>
      <c r="W358" s="37"/>
      <c r="X358" s="37"/>
      <c r="Y358" s="37"/>
      <c r="Z358" s="37"/>
    </row>
    <row r="359" spans="18:26" x14ac:dyDescent="0.35">
      <c r="R359" s="19" t="str">
        <f t="shared" si="5"/>
        <v/>
      </c>
      <c r="S359" s="19" t="str">
        <f>IF(M359="","",IF(AND(M359&lt;&gt;'Tabelas auxiliares'!$B$241,M359&lt;&gt;'Tabelas auxiliares'!$B$242,M359&lt;&gt;'Tabelas auxiliares'!$C$241,M359&lt;&gt;'Tabelas auxiliares'!$C$242),"FOLHA DE PESSOAL",IF(R359='Tabelas auxiliares'!$A$242,"CUSTEIO",IF(R359='Tabelas auxiliares'!$A$241,"INVESTIMENTO","ERRO - VERIFICAR"))))</f>
        <v/>
      </c>
      <c r="T359" s="37"/>
      <c r="U359" s="37"/>
      <c r="V359" s="37"/>
      <c r="W359" s="37"/>
      <c r="X359" s="37"/>
      <c r="Y359" s="37"/>
      <c r="Z359" s="37"/>
    </row>
    <row r="360" spans="18:26" x14ac:dyDescent="0.35">
      <c r="R360" s="19" t="str">
        <f t="shared" si="5"/>
        <v/>
      </c>
      <c r="S360" s="19" t="str">
        <f>IF(M360="","",IF(AND(M360&lt;&gt;'Tabelas auxiliares'!$B$241,M360&lt;&gt;'Tabelas auxiliares'!$B$242,M360&lt;&gt;'Tabelas auxiliares'!$C$241,M360&lt;&gt;'Tabelas auxiliares'!$C$242),"FOLHA DE PESSOAL",IF(R360='Tabelas auxiliares'!$A$242,"CUSTEIO",IF(R360='Tabelas auxiliares'!$A$241,"INVESTIMENTO","ERRO - VERIFICAR"))))</f>
        <v/>
      </c>
      <c r="T360" s="37"/>
      <c r="U360" s="37"/>
      <c r="V360" s="37"/>
      <c r="W360" s="37"/>
      <c r="X360" s="37"/>
      <c r="Y360" s="37"/>
      <c r="Z360" s="37"/>
    </row>
    <row r="361" spans="18:26" x14ac:dyDescent="0.35">
      <c r="R361" s="19" t="str">
        <f t="shared" si="5"/>
        <v/>
      </c>
      <c r="S361" s="19" t="str">
        <f>IF(M361="","",IF(AND(M361&lt;&gt;'Tabelas auxiliares'!$B$241,M361&lt;&gt;'Tabelas auxiliares'!$B$242,M361&lt;&gt;'Tabelas auxiliares'!$C$241,M361&lt;&gt;'Tabelas auxiliares'!$C$242),"FOLHA DE PESSOAL",IF(R361='Tabelas auxiliares'!$A$242,"CUSTEIO",IF(R361='Tabelas auxiliares'!$A$241,"INVESTIMENTO","ERRO - VERIFICAR"))))</f>
        <v/>
      </c>
      <c r="T361" s="37"/>
      <c r="U361" s="37"/>
      <c r="V361" s="37"/>
      <c r="W361" s="37"/>
      <c r="X361" s="37"/>
      <c r="Y361" s="37"/>
      <c r="Z361" s="37"/>
    </row>
    <row r="362" spans="18:26" x14ac:dyDescent="0.35">
      <c r="R362" s="19" t="str">
        <f t="shared" si="5"/>
        <v/>
      </c>
      <c r="S362" s="19" t="str">
        <f>IF(M362="","",IF(AND(M362&lt;&gt;'Tabelas auxiliares'!$B$241,M362&lt;&gt;'Tabelas auxiliares'!$B$242,M362&lt;&gt;'Tabelas auxiliares'!$C$241,M362&lt;&gt;'Tabelas auxiliares'!$C$242),"FOLHA DE PESSOAL",IF(R362='Tabelas auxiliares'!$A$242,"CUSTEIO",IF(R362='Tabelas auxiliares'!$A$241,"INVESTIMENTO","ERRO - VERIFICAR"))))</f>
        <v/>
      </c>
      <c r="T362" s="37"/>
      <c r="U362" s="37"/>
      <c r="V362" s="37"/>
      <c r="W362" s="37"/>
      <c r="X362" s="37"/>
      <c r="Y362" s="37"/>
      <c r="Z362" s="37"/>
    </row>
    <row r="363" spans="18:26" x14ac:dyDescent="0.35">
      <c r="R363" s="19" t="str">
        <f t="shared" si="5"/>
        <v/>
      </c>
      <c r="S363" s="19" t="str">
        <f>IF(M363="","",IF(AND(M363&lt;&gt;'Tabelas auxiliares'!$B$241,M363&lt;&gt;'Tabelas auxiliares'!$B$242,M363&lt;&gt;'Tabelas auxiliares'!$C$241,M363&lt;&gt;'Tabelas auxiliares'!$C$242),"FOLHA DE PESSOAL",IF(R363='Tabelas auxiliares'!$A$242,"CUSTEIO",IF(R363='Tabelas auxiliares'!$A$241,"INVESTIMENTO","ERRO - VERIFICAR"))))</f>
        <v/>
      </c>
      <c r="T363" s="37"/>
      <c r="U363" s="37"/>
      <c r="V363" s="37"/>
      <c r="W363" s="37"/>
      <c r="X363" s="37"/>
      <c r="Y363" s="37"/>
      <c r="Z363" s="37"/>
    </row>
    <row r="364" spans="18:26" x14ac:dyDescent="0.35">
      <c r="R364" s="19" t="str">
        <f t="shared" si="5"/>
        <v/>
      </c>
      <c r="S364" s="19" t="str">
        <f>IF(M364="","",IF(AND(M364&lt;&gt;'Tabelas auxiliares'!$B$241,M364&lt;&gt;'Tabelas auxiliares'!$B$242,M364&lt;&gt;'Tabelas auxiliares'!$C$241,M364&lt;&gt;'Tabelas auxiliares'!$C$242),"FOLHA DE PESSOAL",IF(R364='Tabelas auxiliares'!$A$242,"CUSTEIO",IF(R364='Tabelas auxiliares'!$A$241,"INVESTIMENTO","ERRO - VERIFICAR"))))</f>
        <v/>
      </c>
      <c r="T364" s="37"/>
      <c r="U364" s="37"/>
      <c r="V364" s="37"/>
      <c r="W364" s="37"/>
      <c r="X364" s="37"/>
      <c r="Y364" s="37"/>
      <c r="Z364" s="37"/>
    </row>
    <row r="365" spans="18:26" x14ac:dyDescent="0.35">
      <c r="R365" s="19" t="str">
        <f t="shared" si="5"/>
        <v/>
      </c>
      <c r="S365" s="19" t="str">
        <f>IF(M365="","",IF(AND(M365&lt;&gt;'Tabelas auxiliares'!$B$241,M365&lt;&gt;'Tabelas auxiliares'!$B$242,M365&lt;&gt;'Tabelas auxiliares'!$C$241,M365&lt;&gt;'Tabelas auxiliares'!$C$242),"FOLHA DE PESSOAL",IF(R365='Tabelas auxiliares'!$A$242,"CUSTEIO",IF(R365='Tabelas auxiliares'!$A$241,"INVESTIMENTO","ERRO - VERIFICAR"))))</f>
        <v/>
      </c>
      <c r="T365" s="37"/>
      <c r="U365" s="37"/>
      <c r="V365" s="37"/>
      <c r="W365" s="37"/>
      <c r="X365" s="37"/>
      <c r="Y365" s="37"/>
      <c r="Z365" s="37"/>
    </row>
    <row r="366" spans="18:26" x14ac:dyDescent="0.35">
      <c r="R366" s="19" t="str">
        <f t="shared" si="5"/>
        <v/>
      </c>
      <c r="S366" s="19" t="str">
        <f>IF(M366="","",IF(AND(M366&lt;&gt;'Tabelas auxiliares'!$B$241,M366&lt;&gt;'Tabelas auxiliares'!$B$242,M366&lt;&gt;'Tabelas auxiliares'!$C$241,M366&lt;&gt;'Tabelas auxiliares'!$C$242),"FOLHA DE PESSOAL",IF(R366='Tabelas auxiliares'!$A$242,"CUSTEIO",IF(R366='Tabelas auxiliares'!$A$241,"INVESTIMENTO","ERRO - VERIFICAR"))))</f>
        <v/>
      </c>
      <c r="T366" s="37"/>
      <c r="U366" s="37"/>
      <c r="V366" s="37"/>
      <c r="W366" s="37"/>
      <c r="X366" s="37"/>
      <c r="Y366" s="37"/>
      <c r="Z366" s="37"/>
    </row>
    <row r="367" spans="18:26" x14ac:dyDescent="0.35">
      <c r="R367" s="19" t="str">
        <f t="shared" si="5"/>
        <v/>
      </c>
      <c r="S367" s="19" t="str">
        <f>IF(M367="","",IF(AND(M367&lt;&gt;'Tabelas auxiliares'!$B$241,M367&lt;&gt;'Tabelas auxiliares'!$B$242,M367&lt;&gt;'Tabelas auxiliares'!$C$241,M367&lt;&gt;'Tabelas auxiliares'!$C$242),"FOLHA DE PESSOAL",IF(R367='Tabelas auxiliares'!$A$242,"CUSTEIO",IF(R367='Tabelas auxiliares'!$A$241,"INVESTIMENTO","ERRO - VERIFICAR"))))</f>
        <v/>
      </c>
      <c r="T367" s="37"/>
      <c r="U367" s="37"/>
      <c r="V367" s="37"/>
      <c r="W367" s="37"/>
      <c r="X367" s="37"/>
      <c r="Y367" s="37"/>
      <c r="Z367" s="37"/>
    </row>
    <row r="368" spans="18:26" x14ac:dyDescent="0.35">
      <c r="R368" s="19" t="str">
        <f t="shared" si="5"/>
        <v/>
      </c>
      <c r="S368" s="19" t="str">
        <f>IF(M368="","",IF(AND(M368&lt;&gt;'Tabelas auxiliares'!$B$241,M368&lt;&gt;'Tabelas auxiliares'!$B$242,M368&lt;&gt;'Tabelas auxiliares'!$C$241,M368&lt;&gt;'Tabelas auxiliares'!$C$242),"FOLHA DE PESSOAL",IF(R368='Tabelas auxiliares'!$A$242,"CUSTEIO",IF(R368='Tabelas auxiliares'!$A$241,"INVESTIMENTO","ERRO - VERIFICAR"))))</f>
        <v/>
      </c>
      <c r="T368" s="37"/>
      <c r="U368" s="37"/>
      <c r="V368" s="37"/>
      <c r="W368" s="37"/>
      <c r="X368" s="37"/>
      <c r="Y368" s="37"/>
      <c r="Z368" s="37"/>
    </row>
    <row r="369" spans="18:26" x14ac:dyDescent="0.35">
      <c r="R369" s="19" t="str">
        <f t="shared" si="5"/>
        <v/>
      </c>
      <c r="S369" s="19" t="str">
        <f>IF(M369="","",IF(AND(M369&lt;&gt;'Tabelas auxiliares'!$B$241,M369&lt;&gt;'Tabelas auxiliares'!$B$242,M369&lt;&gt;'Tabelas auxiliares'!$C$241,M369&lt;&gt;'Tabelas auxiliares'!$C$242),"FOLHA DE PESSOAL",IF(R369='Tabelas auxiliares'!$A$242,"CUSTEIO",IF(R369='Tabelas auxiliares'!$A$241,"INVESTIMENTO","ERRO - VERIFICAR"))))</f>
        <v/>
      </c>
      <c r="T369" s="37"/>
      <c r="U369" s="37"/>
      <c r="V369" s="37"/>
      <c r="W369" s="37"/>
      <c r="X369" s="37"/>
      <c r="Y369" s="37"/>
      <c r="Z369" s="37"/>
    </row>
    <row r="370" spans="18:26" x14ac:dyDescent="0.35">
      <c r="R370" s="19" t="str">
        <f t="shared" si="5"/>
        <v/>
      </c>
      <c r="S370" s="19" t="str">
        <f>IF(M370="","",IF(AND(M370&lt;&gt;'Tabelas auxiliares'!$B$241,M370&lt;&gt;'Tabelas auxiliares'!$B$242,M370&lt;&gt;'Tabelas auxiliares'!$C$241,M370&lt;&gt;'Tabelas auxiliares'!$C$242),"FOLHA DE PESSOAL",IF(R370='Tabelas auxiliares'!$A$242,"CUSTEIO",IF(R370='Tabelas auxiliares'!$A$241,"INVESTIMENTO","ERRO - VERIFICAR"))))</f>
        <v/>
      </c>
      <c r="T370" s="37"/>
      <c r="U370" s="37"/>
      <c r="V370" s="37"/>
      <c r="W370" s="37"/>
      <c r="X370" s="37"/>
      <c r="Y370" s="37"/>
      <c r="Z370" s="37"/>
    </row>
    <row r="371" spans="18:26" x14ac:dyDescent="0.35">
      <c r="R371" s="19" t="str">
        <f t="shared" si="5"/>
        <v/>
      </c>
      <c r="S371" s="19" t="str">
        <f>IF(M371="","",IF(AND(M371&lt;&gt;'Tabelas auxiliares'!$B$241,M371&lt;&gt;'Tabelas auxiliares'!$B$242,M371&lt;&gt;'Tabelas auxiliares'!$C$241,M371&lt;&gt;'Tabelas auxiliares'!$C$242),"FOLHA DE PESSOAL",IF(R371='Tabelas auxiliares'!$A$242,"CUSTEIO",IF(R371='Tabelas auxiliares'!$A$241,"INVESTIMENTO","ERRO - VERIFICAR"))))</f>
        <v/>
      </c>
      <c r="T371" s="37"/>
      <c r="U371" s="37"/>
      <c r="V371" s="37"/>
      <c r="W371" s="37"/>
      <c r="X371" s="37"/>
      <c r="Y371" s="37"/>
      <c r="Z371" s="37"/>
    </row>
    <row r="372" spans="18:26" x14ac:dyDescent="0.35">
      <c r="R372" s="19" t="str">
        <f t="shared" si="5"/>
        <v/>
      </c>
      <c r="S372" s="19" t="str">
        <f>IF(M372="","",IF(AND(M372&lt;&gt;'Tabelas auxiliares'!$B$241,M372&lt;&gt;'Tabelas auxiliares'!$B$242,M372&lt;&gt;'Tabelas auxiliares'!$C$241,M372&lt;&gt;'Tabelas auxiliares'!$C$242),"FOLHA DE PESSOAL",IF(R372='Tabelas auxiliares'!$A$242,"CUSTEIO",IF(R372='Tabelas auxiliares'!$A$241,"INVESTIMENTO","ERRO - VERIFICAR"))))</f>
        <v/>
      </c>
      <c r="T372" s="37"/>
      <c r="U372" s="37"/>
      <c r="V372" s="37"/>
      <c r="W372" s="37"/>
      <c r="X372" s="37"/>
      <c r="Y372" s="37"/>
      <c r="Z372" s="37"/>
    </row>
    <row r="373" spans="18:26" x14ac:dyDescent="0.35">
      <c r="R373" s="19" t="str">
        <f t="shared" si="5"/>
        <v/>
      </c>
      <c r="S373" s="19" t="str">
        <f>IF(M373="","",IF(AND(M373&lt;&gt;'Tabelas auxiliares'!$B$241,M373&lt;&gt;'Tabelas auxiliares'!$B$242,M373&lt;&gt;'Tabelas auxiliares'!$C$241,M373&lt;&gt;'Tabelas auxiliares'!$C$242),"FOLHA DE PESSOAL",IF(R373='Tabelas auxiliares'!$A$242,"CUSTEIO",IF(R373='Tabelas auxiliares'!$A$241,"INVESTIMENTO","ERRO - VERIFICAR"))))</f>
        <v/>
      </c>
      <c r="T373" s="37"/>
      <c r="U373" s="37"/>
      <c r="V373" s="37"/>
      <c r="W373" s="37"/>
      <c r="X373" s="37"/>
      <c r="Y373" s="37"/>
      <c r="Z373" s="37"/>
    </row>
    <row r="374" spans="18:26" x14ac:dyDescent="0.35">
      <c r="R374" s="19" t="str">
        <f t="shared" si="5"/>
        <v/>
      </c>
      <c r="S374" s="19" t="str">
        <f>IF(M374="","",IF(AND(M374&lt;&gt;'Tabelas auxiliares'!$B$241,M374&lt;&gt;'Tabelas auxiliares'!$B$242,M374&lt;&gt;'Tabelas auxiliares'!$C$241,M374&lt;&gt;'Tabelas auxiliares'!$C$242),"FOLHA DE PESSOAL",IF(R374='Tabelas auxiliares'!$A$242,"CUSTEIO",IF(R374='Tabelas auxiliares'!$A$241,"INVESTIMENTO","ERRO - VERIFICAR"))))</f>
        <v/>
      </c>
      <c r="T374" s="37"/>
      <c r="U374" s="37"/>
      <c r="V374" s="37"/>
      <c r="W374" s="37"/>
      <c r="X374" s="37"/>
      <c r="Y374" s="37"/>
      <c r="Z374" s="37"/>
    </row>
    <row r="375" spans="18:26" x14ac:dyDescent="0.35">
      <c r="R375" s="19" t="str">
        <f t="shared" si="5"/>
        <v/>
      </c>
      <c r="S375" s="19" t="str">
        <f>IF(M375="","",IF(AND(M375&lt;&gt;'Tabelas auxiliares'!$B$241,M375&lt;&gt;'Tabelas auxiliares'!$B$242,M375&lt;&gt;'Tabelas auxiliares'!$C$241,M375&lt;&gt;'Tabelas auxiliares'!$C$242),"FOLHA DE PESSOAL",IF(R375='Tabelas auxiliares'!$A$242,"CUSTEIO",IF(R375='Tabelas auxiliares'!$A$241,"INVESTIMENTO","ERRO - VERIFICAR"))))</f>
        <v/>
      </c>
      <c r="T375" s="37"/>
      <c r="U375" s="37"/>
      <c r="V375" s="37"/>
      <c r="W375" s="37"/>
      <c r="X375" s="37"/>
      <c r="Y375" s="37"/>
      <c r="Z375" s="37"/>
    </row>
    <row r="376" spans="18:26" x14ac:dyDescent="0.35">
      <c r="R376" s="19" t="str">
        <f t="shared" si="5"/>
        <v/>
      </c>
      <c r="S376" s="19" t="str">
        <f>IF(M376="","",IF(AND(M376&lt;&gt;'Tabelas auxiliares'!$B$241,M376&lt;&gt;'Tabelas auxiliares'!$B$242,M376&lt;&gt;'Tabelas auxiliares'!$C$241,M376&lt;&gt;'Tabelas auxiliares'!$C$242),"FOLHA DE PESSOAL",IF(R376='Tabelas auxiliares'!$A$242,"CUSTEIO",IF(R376='Tabelas auxiliares'!$A$241,"INVESTIMENTO","ERRO - VERIFICAR"))))</f>
        <v/>
      </c>
      <c r="T376" s="37"/>
      <c r="U376" s="37"/>
      <c r="V376" s="37"/>
      <c r="W376" s="37"/>
      <c r="X376" s="37"/>
      <c r="Y376" s="37"/>
      <c r="Z376" s="37"/>
    </row>
    <row r="377" spans="18:26" x14ac:dyDescent="0.35">
      <c r="R377" s="19" t="str">
        <f t="shared" si="5"/>
        <v/>
      </c>
      <c r="S377" s="19" t="str">
        <f>IF(M377="","",IF(AND(M377&lt;&gt;'Tabelas auxiliares'!$B$241,M377&lt;&gt;'Tabelas auxiliares'!$B$242,M377&lt;&gt;'Tabelas auxiliares'!$C$241,M377&lt;&gt;'Tabelas auxiliares'!$C$242),"FOLHA DE PESSOAL",IF(R377='Tabelas auxiliares'!$A$242,"CUSTEIO",IF(R377='Tabelas auxiliares'!$A$241,"INVESTIMENTO","ERRO - VERIFICAR"))))</f>
        <v/>
      </c>
      <c r="T377" s="37"/>
      <c r="U377" s="37"/>
      <c r="V377" s="37"/>
      <c r="W377" s="37"/>
      <c r="X377" s="37"/>
      <c r="Y377" s="37"/>
      <c r="Z377" s="37"/>
    </row>
    <row r="378" spans="18:26" x14ac:dyDescent="0.35">
      <c r="R378" s="19" t="str">
        <f t="shared" si="5"/>
        <v/>
      </c>
      <c r="S378" s="19" t="str">
        <f>IF(M378="","",IF(AND(M378&lt;&gt;'Tabelas auxiliares'!$B$241,M378&lt;&gt;'Tabelas auxiliares'!$B$242,M378&lt;&gt;'Tabelas auxiliares'!$C$241,M378&lt;&gt;'Tabelas auxiliares'!$C$242),"FOLHA DE PESSOAL",IF(R378='Tabelas auxiliares'!$A$242,"CUSTEIO",IF(R378='Tabelas auxiliares'!$A$241,"INVESTIMENTO","ERRO - VERIFICAR"))))</f>
        <v/>
      </c>
      <c r="T378" s="37"/>
      <c r="U378" s="37"/>
      <c r="V378" s="37"/>
      <c r="W378" s="37"/>
      <c r="X378" s="37"/>
      <c r="Y378" s="37"/>
      <c r="Z378" s="37"/>
    </row>
    <row r="379" spans="18:26" x14ac:dyDescent="0.35">
      <c r="R379" s="19" t="str">
        <f t="shared" si="5"/>
        <v/>
      </c>
      <c r="S379" s="19" t="str">
        <f>IF(M379="","",IF(AND(M379&lt;&gt;'Tabelas auxiliares'!$B$241,M379&lt;&gt;'Tabelas auxiliares'!$B$242,M379&lt;&gt;'Tabelas auxiliares'!$C$241,M379&lt;&gt;'Tabelas auxiliares'!$C$242),"FOLHA DE PESSOAL",IF(R379='Tabelas auxiliares'!$A$242,"CUSTEIO",IF(R379='Tabelas auxiliares'!$A$241,"INVESTIMENTO","ERRO - VERIFICAR"))))</f>
        <v/>
      </c>
      <c r="T379" s="37"/>
      <c r="U379" s="37"/>
      <c r="V379" s="37"/>
      <c r="W379" s="37"/>
      <c r="X379" s="37"/>
      <c r="Y379" s="37"/>
      <c r="Z379" s="37"/>
    </row>
    <row r="380" spans="18:26" x14ac:dyDescent="0.35">
      <c r="R380" s="19" t="str">
        <f t="shared" si="5"/>
        <v/>
      </c>
      <c r="S380" s="19" t="str">
        <f>IF(M380="","",IF(AND(M380&lt;&gt;'Tabelas auxiliares'!$B$241,M380&lt;&gt;'Tabelas auxiliares'!$B$242,M380&lt;&gt;'Tabelas auxiliares'!$C$241,M380&lt;&gt;'Tabelas auxiliares'!$C$242),"FOLHA DE PESSOAL",IF(R380='Tabelas auxiliares'!$A$242,"CUSTEIO",IF(R380='Tabelas auxiliares'!$A$241,"INVESTIMENTO","ERRO - VERIFICAR"))))</f>
        <v/>
      </c>
      <c r="T380" s="37"/>
      <c r="U380" s="37"/>
      <c r="V380" s="37"/>
      <c r="W380" s="37"/>
      <c r="X380" s="37"/>
      <c r="Y380" s="37"/>
      <c r="Z380" s="37"/>
    </row>
    <row r="381" spans="18:26" x14ac:dyDescent="0.35">
      <c r="R381" s="19" t="str">
        <f t="shared" si="5"/>
        <v/>
      </c>
      <c r="S381" s="19" t="str">
        <f>IF(M381="","",IF(AND(M381&lt;&gt;'Tabelas auxiliares'!$B$241,M381&lt;&gt;'Tabelas auxiliares'!$B$242,M381&lt;&gt;'Tabelas auxiliares'!$C$241,M381&lt;&gt;'Tabelas auxiliares'!$C$242),"FOLHA DE PESSOAL",IF(R381='Tabelas auxiliares'!$A$242,"CUSTEIO",IF(R381='Tabelas auxiliares'!$A$241,"INVESTIMENTO","ERRO - VERIFICAR"))))</f>
        <v/>
      </c>
      <c r="T381" s="37"/>
      <c r="U381" s="37"/>
      <c r="V381" s="37"/>
      <c r="W381" s="37"/>
      <c r="X381" s="37"/>
      <c r="Y381" s="37"/>
      <c r="Z381" s="37"/>
    </row>
    <row r="382" spans="18:26" x14ac:dyDescent="0.35">
      <c r="R382" s="19" t="str">
        <f t="shared" si="5"/>
        <v/>
      </c>
      <c r="S382" s="19" t="str">
        <f>IF(M382="","",IF(AND(M382&lt;&gt;'Tabelas auxiliares'!$B$241,M382&lt;&gt;'Tabelas auxiliares'!$B$242,M382&lt;&gt;'Tabelas auxiliares'!$C$241,M382&lt;&gt;'Tabelas auxiliares'!$C$242),"FOLHA DE PESSOAL",IF(R382='Tabelas auxiliares'!$A$242,"CUSTEIO",IF(R382='Tabelas auxiliares'!$A$241,"INVESTIMENTO","ERRO - VERIFICAR"))))</f>
        <v/>
      </c>
      <c r="T382" s="37"/>
      <c r="U382" s="37"/>
      <c r="V382" s="37"/>
      <c r="W382" s="37"/>
      <c r="X382" s="37"/>
      <c r="Y382" s="37"/>
      <c r="Z382" s="37"/>
    </row>
    <row r="383" spans="18:26" x14ac:dyDescent="0.35">
      <c r="R383" s="19" t="str">
        <f t="shared" si="5"/>
        <v/>
      </c>
      <c r="S383" s="19" t="str">
        <f>IF(M383="","",IF(AND(M383&lt;&gt;'Tabelas auxiliares'!$B$241,M383&lt;&gt;'Tabelas auxiliares'!$B$242,M383&lt;&gt;'Tabelas auxiliares'!$C$241,M383&lt;&gt;'Tabelas auxiliares'!$C$242),"FOLHA DE PESSOAL",IF(R383='Tabelas auxiliares'!$A$242,"CUSTEIO",IF(R383='Tabelas auxiliares'!$A$241,"INVESTIMENTO","ERRO - VERIFICAR"))))</f>
        <v/>
      </c>
      <c r="T383" s="37"/>
      <c r="U383" s="37"/>
      <c r="V383" s="37"/>
      <c r="W383" s="37"/>
      <c r="X383" s="37"/>
      <c r="Y383" s="37"/>
      <c r="Z383" s="37"/>
    </row>
    <row r="384" spans="18:26" x14ac:dyDescent="0.35">
      <c r="R384" s="19" t="str">
        <f t="shared" si="5"/>
        <v/>
      </c>
      <c r="S384" s="19" t="str">
        <f>IF(M384="","",IF(AND(M384&lt;&gt;'Tabelas auxiliares'!$B$241,M384&lt;&gt;'Tabelas auxiliares'!$B$242,M384&lt;&gt;'Tabelas auxiliares'!$C$241,M384&lt;&gt;'Tabelas auxiliares'!$C$242),"FOLHA DE PESSOAL",IF(R384='Tabelas auxiliares'!$A$242,"CUSTEIO",IF(R384='Tabelas auxiliares'!$A$241,"INVESTIMENTO","ERRO - VERIFICAR"))))</f>
        <v/>
      </c>
      <c r="T384" s="37"/>
      <c r="U384" s="37"/>
      <c r="V384" s="37"/>
      <c r="W384" s="37"/>
      <c r="X384" s="37"/>
      <c r="Y384" s="37"/>
      <c r="Z384" s="37"/>
    </row>
    <row r="385" spans="18:26" x14ac:dyDescent="0.35">
      <c r="R385" s="19" t="str">
        <f t="shared" si="5"/>
        <v/>
      </c>
      <c r="S385" s="19" t="str">
        <f>IF(M385="","",IF(AND(M385&lt;&gt;'Tabelas auxiliares'!$B$241,M385&lt;&gt;'Tabelas auxiliares'!$B$242,M385&lt;&gt;'Tabelas auxiliares'!$C$241,M385&lt;&gt;'Tabelas auxiliares'!$C$242),"FOLHA DE PESSOAL",IF(R385='Tabelas auxiliares'!$A$242,"CUSTEIO",IF(R385='Tabelas auxiliares'!$A$241,"INVESTIMENTO","ERRO - VERIFICAR"))))</f>
        <v/>
      </c>
      <c r="T385" s="37"/>
      <c r="U385" s="37"/>
      <c r="V385" s="37"/>
      <c r="W385" s="37"/>
      <c r="X385" s="37"/>
      <c r="Y385" s="37"/>
      <c r="Z385" s="37"/>
    </row>
    <row r="386" spans="18:26" x14ac:dyDescent="0.35">
      <c r="R386" s="19" t="str">
        <f t="shared" si="5"/>
        <v/>
      </c>
      <c r="S386" s="19" t="str">
        <f>IF(M386="","",IF(AND(M386&lt;&gt;'Tabelas auxiliares'!$B$241,M386&lt;&gt;'Tabelas auxiliares'!$B$242,M386&lt;&gt;'Tabelas auxiliares'!$C$241,M386&lt;&gt;'Tabelas auxiliares'!$C$242),"FOLHA DE PESSOAL",IF(R386='Tabelas auxiliares'!$A$242,"CUSTEIO",IF(R386='Tabelas auxiliares'!$A$241,"INVESTIMENTO","ERRO - VERIFICAR"))))</f>
        <v/>
      </c>
      <c r="T386" s="37"/>
      <c r="U386" s="37"/>
      <c r="V386" s="37"/>
      <c r="W386" s="37"/>
      <c r="X386" s="37"/>
      <c r="Y386" s="37"/>
      <c r="Z386" s="37"/>
    </row>
    <row r="387" spans="18:26" x14ac:dyDescent="0.35">
      <c r="R387" s="19" t="str">
        <f t="shared" si="5"/>
        <v/>
      </c>
      <c r="S387" s="19" t="str">
        <f>IF(M387="","",IF(AND(M387&lt;&gt;'Tabelas auxiliares'!$B$241,M387&lt;&gt;'Tabelas auxiliares'!$B$242,M387&lt;&gt;'Tabelas auxiliares'!$C$241,M387&lt;&gt;'Tabelas auxiliares'!$C$242),"FOLHA DE PESSOAL",IF(R387='Tabelas auxiliares'!$A$242,"CUSTEIO",IF(R387='Tabelas auxiliares'!$A$241,"INVESTIMENTO","ERRO - VERIFICAR"))))</f>
        <v/>
      </c>
      <c r="T387" s="37"/>
      <c r="U387" s="37"/>
      <c r="V387" s="37"/>
      <c r="W387" s="37"/>
      <c r="X387" s="37"/>
      <c r="Y387" s="37"/>
      <c r="Z387" s="37"/>
    </row>
    <row r="388" spans="18:26" x14ac:dyDescent="0.35">
      <c r="R388" s="19" t="str">
        <f t="shared" ref="R388:R451" si="6">LEFT(O388,1)</f>
        <v/>
      </c>
      <c r="S388" s="19" t="str">
        <f>IF(M388="","",IF(AND(M388&lt;&gt;'Tabelas auxiliares'!$B$241,M388&lt;&gt;'Tabelas auxiliares'!$B$242,M388&lt;&gt;'Tabelas auxiliares'!$C$241,M388&lt;&gt;'Tabelas auxiliares'!$C$242),"FOLHA DE PESSOAL",IF(R388='Tabelas auxiliares'!$A$242,"CUSTEIO",IF(R388='Tabelas auxiliares'!$A$241,"INVESTIMENTO","ERRO - VERIFICAR"))))</f>
        <v/>
      </c>
      <c r="T388" s="37"/>
      <c r="U388" s="37"/>
      <c r="V388" s="37"/>
      <c r="W388" s="37"/>
      <c r="X388" s="37"/>
      <c r="Y388" s="37"/>
      <c r="Z388" s="37"/>
    </row>
    <row r="389" spans="18:26" x14ac:dyDescent="0.35">
      <c r="R389" s="19" t="str">
        <f t="shared" si="6"/>
        <v/>
      </c>
      <c r="S389" s="19" t="str">
        <f>IF(M389="","",IF(AND(M389&lt;&gt;'Tabelas auxiliares'!$B$241,M389&lt;&gt;'Tabelas auxiliares'!$B$242,M389&lt;&gt;'Tabelas auxiliares'!$C$241,M389&lt;&gt;'Tabelas auxiliares'!$C$242),"FOLHA DE PESSOAL",IF(R389='Tabelas auxiliares'!$A$242,"CUSTEIO",IF(R389='Tabelas auxiliares'!$A$241,"INVESTIMENTO","ERRO - VERIFICAR"))))</f>
        <v/>
      </c>
      <c r="T389" s="37"/>
      <c r="U389" s="37"/>
      <c r="V389" s="37"/>
      <c r="W389" s="37"/>
      <c r="X389" s="37"/>
      <c r="Y389" s="37"/>
      <c r="Z389" s="37"/>
    </row>
    <row r="390" spans="18:26" x14ac:dyDescent="0.35">
      <c r="R390" s="19" t="str">
        <f t="shared" si="6"/>
        <v/>
      </c>
      <c r="S390" s="19" t="str">
        <f>IF(M390="","",IF(AND(M390&lt;&gt;'Tabelas auxiliares'!$B$241,M390&lt;&gt;'Tabelas auxiliares'!$B$242,M390&lt;&gt;'Tabelas auxiliares'!$C$241,M390&lt;&gt;'Tabelas auxiliares'!$C$242),"FOLHA DE PESSOAL",IF(R390='Tabelas auxiliares'!$A$242,"CUSTEIO",IF(R390='Tabelas auxiliares'!$A$241,"INVESTIMENTO","ERRO - VERIFICAR"))))</f>
        <v/>
      </c>
      <c r="T390" s="37"/>
      <c r="U390" s="37"/>
      <c r="V390" s="37"/>
      <c r="W390" s="37"/>
      <c r="X390" s="37"/>
      <c r="Y390" s="37"/>
      <c r="Z390" s="37"/>
    </row>
    <row r="391" spans="18:26" x14ac:dyDescent="0.35">
      <c r="R391" s="19" t="str">
        <f t="shared" si="6"/>
        <v/>
      </c>
      <c r="S391" s="19" t="str">
        <f>IF(M391="","",IF(AND(M391&lt;&gt;'Tabelas auxiliares'!$B$241,M391&lt;&gt;'Tabelas auxiliares'!$B$242,M391&lt;&gt;'Tabelas auxiliares'!$C$241,M391&lt;&gt;'Tabelas auxiliares'!$C$242),"FOLHA DE PESSOAL",IF(R391='Tabelas auxiliares'!$A$242,"CUSTEIO",IF(R391='Tabelas auxiliares'!$A$241,"INVESTIMENTO","ERRO - VERIFICAR"))))</f>
        <v/>
      </c>
      <c r="T391" s="37"/>
      <c r="U391" s="37"/>
      <c r="V391" s="37"/>
      <c r="W391" s="37"/>
      <c r="X391" s="37"/>
      <c r="Y391" s="37"/>
      <c r="Z391" s="37"/>
    </row>
    <row r="392" spans="18:26" x14ac:dyDescent="0.35">
      <c r="R392" s="19" t="str">
        <f t="shared" si="6"/>
        <v/>
      </c>
      <c r="S392" s="19" t="str">
        <f>IF(M392="","",IF(AND(M392&lt;&gt;'Tabelas auxiliares'!$B$241,M392&lt;&gt;'Tabelas auxiliares'!$B$242,M392&lt;&gt;'Tabelas auxiliares'!$C$241,M392&lt;&gt;'Tabelas auxiliares'!$C$242),"FOLHA DE PESSOAL",IF(R392='Tabelas auxiliares'!$A$242,"CUSTEIO",IF(R392='Tabelas auxiliares'!$A$241,"INVESTIMENTO","ERRO - VERIFICAR"))))</f>
        <v/>
      </c>
      <c r="T392" s="37"/>
      <c r="U392" s="37"/>
      <c r="V392" s="37"/>
      <c r="W392" s="37"/>
      <c r="X392" s="37"/>
      <c r="Y392" s="37"/>
      <c r="Z392" s="37"/>
    </row>
    <row r="393" spans="18:26" x14ac:dyDescent="0.35">
      <c r="R393" s="19" t="str">
        <f t="shared" si="6"/>
        <v/>
      </c>
      <c r="S393" s="19" t="str">
        <f>IF(M393="","",IF(AND(M393&lt;&gt;'Tabelas auxiliares'!$B$241,M393&lt;&gt;'Tabelas auxiliares'!$B$242,M393&lt;&gt;'Tabelas auxiliares'!$C$241,M393&lt;&gt;'Tabelas auxiliares'!$C$242),"FOLHA DE PESSOAL",IF(R393='Tabelas auxiliares'!$A$242,"CUSTEIO",IF(R393='Tabelas auxiliares'!$A$241,"INVESTIMENTO","ERRO - VERIFICAR"))))</f>
        <v/>
      </c>
      <c r="T393" s="37"/>
      <c r="U393" s="37"/>
      <c r="V393" s="37"/>
      <c r="W393" s="37"/>
      <c r="X393" s="37"/>
      <c r="Y393" s="37"/>
      <c r="Z393" s="37"/>
    </row>
    <row r="394" spans="18:26" x14ac:dyDescent="0.35">
      <c r="R394" s="19" t="str">
        <f t="shared" si="6"/>
        <v/>
      </c>
      <c r="S394" s="19" t="str">
        <f>IF(M394="","",IF(AND(M394&lt;&gt;'Tabelas auxiliares'!$B$241,M394&lt;&gt;'Tabelas auxiliares'!$B$242,M394&lt;&gt;'Tabelas auxiliares'!$C$241,M394&lt;&gt;'Tabelas auxiliares'!$C$242),"FOLHA DE PESSOAL",IF(R394='Tabelas auxiliares'!$A$242,"CUSTEIO",IF(R394='Tabelas auxiliares'!$A$241,"INVESTIMENTO","ERRO - VERIFICAR"))))</f>
        <v/>
      </c>
      <c r="T394" s="37"/>
      <c r="U394" s="37"/>
      <c r="V394" s="37"/>
      <c r="W394" s="37"/>
      <c r="X394" s="37"/>
      <c r="Y394" s="37"/>
      <c r="Z394" s="37"/>
    </row>
    <row r="395" spans="18:26" x14ac:dyDescent="0.35">
      <c r="R395" s="19" t="str">
        <f t="shared" si="6"/>
        <v/>
      </c>
      <c r="S395" s="19" t="str">
        <f>IF(M395="","",IF(AND(M395&lt;&gt;'Tabelas auxiliares'!$B$241,M395&lt;&gt;'Tabelas auxiliares'!$B$242,M395&lt;&gt;'Tabelas auxiliares'!$C$241,M395&lt;&gt;'Tabelas auxiliares'!$C$242),"FOLHA DE PESSOAL",IF(R395='Tabelas auxiliares'!$A$242,"CUSTEIO",IF(R395='Tabelas auxiliares'!$A$241,"INVESTIMENTO","ERRO - VERIFICAR"))))</f>
        <v/>
      </c>
      <c r="T395" s="37"/>
      <c r="U395" s="37"/>
      <c r="V395" s="37"/>
      <c r="W395" s="37"/>
      <c r="X395" s="37"/>
      <c r="Y395" s="37"/>
      <c r="Z395" s="37"/>
    </row>
    <row r="396" spans="18:26" x14ac:dyDescent="0.35">
      <c r="R396" s="19" t="str">
        <f t="shared" si="6"/>
        <v/>
      </c>
      <c r="S396" s="19" t="str">
        <f>IF(M396="","",IF(AND(M396&lt;&gt;'Tabelas auxiliares'!$B$241,M396&lt;&gt;'Tabelas auxiliares'!$B$242,M396&lt;&gt;'Tabelas auxiliares'!$C$241,M396&lt;&gt;'Tabelas auxiliares'!$C$242),"FOLHA DE PESSOAL",IF(R396='Tabelas auxiliares'!$A$242,"CUSTEIO",IF(R396='Tabelas auxiliares'!$A$241,"INVESTIMENTO","ERRO - VERIFICAR"))))</f>
        <v/>
      </c>
      <c r="T396" s="37"/>
      <c r="U396" s="37"/>
      <c r="V396" s="37"/>
      <c r="W396" s="37"/>
      <c r="X396" s="37"/>
      <c r="Y396" s="37"/>
      <c r="Z396" s="37"/>
    </row>
    <row r="397" spans="18:26" x14ac:dyDescent="0.35">
      <c r="R397" s="19" t="str">
        <f t="shared" si="6"/>
        <v/>
      </c>
      <c r="S397" s="19" t="str">
        <f>IF(M397="","",IF(AND(M397&lt;&gt;'Tabelas auxiliares'!$B$241,M397&lt;&gt;'Tabelas auxiliares'!$B$242,M397&lt;&gt;'Tabelas auxiliares'!$C$241,M397&lt;&gt;'Tabelas auxiliares'!$C$242),"FOLHA DE PESSOAL",IF(R397='Tabelas auxiliares'!$A$242,"CUSTEIO",IF(R397='Tabelas auxiliares'!$A$241,"INVESTIMENTO","ERRO - VERIFICAR"))))</f>
        <v/>
      </c>
      <c r="T397" s="37"/>
      <c r="U397" s="37"/>
      <c r="V397" s="37"/>
      <c r="W397" s="37"/>
      <c r="X397" s="37"/>
      <c r="Y397" s="37"/>
      <c r="Z397" s="37"/>
    </row>
    <row r="398" spans="18:26" x14ac:dyDescent="0.35">
      <c r="R398" s="19" t="str">
        <f t="shared" si="6"/>
        <v/>
      </c>
      <c r="S398" s="19" t="str">
        <f>IF(M398="","",IF(AND(M398&lt;&gt;'Tabelas auxiliares'!$B$241,M398&lt;&gt;'Tabelas auxiliares'!$B$242,M398&lt;&gt;'Tabelas auxiliares'!$C$241,M398&lt;&gt;'Tabelas auxiliares'!$C$242),"FOLHA DE PESSOAL",IF(R398='Tabelas auxiliares'!$A$242,"CUSTEIO",IF(R398='Tabelas auxiliares'!$A$241,"INVESTIMENTO","ERRO - VERIFICAR"))))</f>
        <v/>
      </c>
      <c r="T398" s="37"/>
      <c r="U398" s="37"/>
      <c r="V398" s="37"/>
      <c r="W398" s="37"/>
      <c r="X398" s="37"/>
      <c r="Y398" s="37"/>
      <c r="Z398" s="37"/>
    </row>
    <row r="399" spans="18:26" x14ac:dyDescent="0.35">
      <c r="R399" s="19" t="str">
        <f t="shared" si="6"/>
        <v/>
      </c>
      <c r="S399" s="19" t="str">
        <f>IF(M399="","",IF(AND(M399&lt;&gt;'Tabelas auxiliares'!$B$241,M399&lt;&gt;'Tabelas auxiliares'!$B$242,M399&lt;&gt;'Tabelas auxiliares'!$C$241,M399&lt;&gt;'Tabelas auxiliares'!$C$242),"FOLHA DE PESSOAL",IF(R399='Tabelas auxiliares'!$A$242,"CUSTEIO",IF(R399='Tabelas auxiliares'!$A$241,"INVESTIMENTO","ERRO - VERIFICAR"))))</f>
        <v/>
      </c>
      <c r="T399" s="37"/>
      <c r="U399" s="37"/>
      <c r="V399" s="37"/>
      <c r="W399" s="37"/>
      <c r="X399" s="37"/>
      <c r="Y399" s="37"/>
      <c r="Z399" s="37"/>
    </row>
    <row r="400" spans="18:26" x14ac:dyDescent="0.35">
      <c r="R400" s="19" t="str">
        <f t="shared" si="6"/>
        <v/>
      </c>
      <c r="S400" s="19" t="str">
        <f>IF(M400="","",IF(AND(M400&lt;&gt;'Tabelas auxiliares'!$B$241,M400&lt;&gt;'Tabelas auxiliares'!$B$242,M400&lt;&gt;'Tabelas auxiliares'!$C$241,M400&lt;&gt;'Tabelas auxiliares'!$C$242),"FOLHA DE PESSOAL",IF(R400='Tabelas auxiliares'!$A$242,"CUSTEIO",IF(R400='Tabelas auxiliares'!$A$241,"INVESTIMENTO","ERRO - VERIFICAR"))))</f>
        <v/>
      </c>
      <c r="T400" s="37"/>
      <c r="U400" s="37"/>
      <c r="V400" s="37"/>
      <c r="W400" s="37"/>
      <c r="X400" s="37"/>
      <c r="Y400" s="37"/>
      <c r="Z400" s="37"/>
    </row>
    <row r="401" spans="18:26" x14ac:dyDescent="0.35">
      <c r="R401" s="19" t="str">
        <f t="shared" si="6"/>
        <v/>
      </c>
      <c r="S401" s="19" t="str">
        <f>IF(M401="","",IF(AND(M401&lt;&gt;'Tabelas auxiliares'!$B$241,M401&lt;&gt;'Tabelas auxiliares'!$B$242,M401&lt;&gt;'Tabelas auxiliares'!$C$241,M401&lt;&gt;'Tabelas auxiliares'!$C$242),"FOLHA DE PESSOAL",IF(R401='Tabelas auxiliares'!$A$242,"CUSTEIO",IF(R401='Tabelas auxiliares'!$A$241,"INVESTIMENTO","ERRO - VERIFICAR"))))</f>
        <v/>
      </c>
      <c r="T401" s="37"/>
      <c r="U401" s="37"/>
      <c r="V401" s="37"/>
      <c r="W401" s="37"/>
      <c r="X401" s="37"/>
      <c r="Y401" s="37"/>
      <c r="Z401" s="37"/>
    </row>
    <row r="402" spans="18:26" x14ac:dyDescent="0.35">
      <c r="R402" s="19" t="str">
        <f t="shared" si="6"/>
        <v/>
      </c>
      <c r="S402" s="19" t="str">
        <f>IF(M402="","",IF(AND(M402&lt;&gt;'Tabelas auxiliares'!$B$241,M402&lt;&gt;'Tabelas auxiliares'!$B$242,M402&lt;&gt;'Tabelas auxiliares'!$C$241,M402&lt;&gt;'Tabelas auxiliares'!$C$242),"FOLHA DE PESSOAL",IF(R402='Tabelas auxiliares'!$A$242,"CUSTEIO",IF(R402='Tabelas auxiliares'!$A$241,"INVESTIMENTO","ERRO - VERIFICAR"))))</f>
        <v/>
      </c>
      <c r="T402" s="37"/>
      <c r="U402" s="37"/>
      <c r="V402" s="37"/>
      <c r="W402" s="37"/>
      <c r="X402" s="37"/>
      <c r="Y402" s="37"/>
      <c r="Z402" s="37"/>
    </row>
    <row r="403" spans="18:26" x14ac:dyDescent="0.35">
      <c r="R403" s="19" t="str">
        <f t="shared" si="6"/>
        <v/>
      </c>
      <c r="S403" s="19" t="str">
        <f>IF(M403="","",IF(AND(M403&lt;&gt;'Tabelas auxiliares'!$B$241,M403&lt;&gt;'Tabelas auxiliares'!$B$242,M403&lt;&gt;'Tabelas auxiliares'!$C$241,M403&lt;&gt;'Tabelas auxiliares'!$C$242),"FOLHA DE PESSOAL",IF(R403='Tabelas auxiliares'!$A$242,"CUSTEIO",IF(R403='Tabelas auxiliares'!$A$241,"INVESTIMENTO","ERRO - VERIFICAR"))))</f>
        <v/>
      </c>
      <c r="T403" s="37"/>
      <c r="U403" s="37"/>
      <c r="V403" s="37"/>
      <c r="W403" s="37"/>
      <c r="X403" s="37"/>
      <c r="Y403" s="37"/>
      <c r="Z403" s="37"/>
    </row>
    <row r="404" spans="18:26" x14ac:dyDescent="0.35">
      <c r="R404" s="19" t="str">
        <f t="shared" si="6"/>
        <v/>
      </c>
      <c r="S404" s="19" t="str">
        <f>IF(M404="","",IF(AND(M404&lt;&gt;'Tabelas auxiliares'!$B$241,M404&lt;&gt;'Tabelas auxiliares'!$B$242,M404&lt;&gt;'Tabelas auxiliares'!$C$241,M404&lt;&gt;'Tabelas auxiliares'!$C$242),"FOLHA DE PESSOAL",IF(R404='Tabelas auxiliares'!$A$242,"CUSTEIO",IF(R404='Tabelas auxiliares'!$A$241,"INVESTIMENTO","ERRO - VERIFICAR"))))</f>
        <v/>
      </c>
      <c r="T404" s="37"/>
      <c r="U404" s="37"/>
      <c r="V404" s="37"/>
      <c r="W404" s="37"/>
      <c r="X404" s="37"/>
      <c r="Y404" s="37"/>
      <c r="Z404" s="37"/>
    </row>
    <row r="405" spans="18:26" x14ac:dyDescent="0.35">
      <c r="R405" s="19" t="str">
        <f t="shared" si="6"/>
        <v/>
      </c>
      <c r="S405" s="19" t="str">
        <f>IF(M405="","",IF(AND(M405&lt;&gt;'Tabelas auxiliares'!$B$241,M405&lt;&gt;'Tabelas auxiliares'!$B$242,M405&lt;&gt;'Tabelas auxiliares'!$C$241,M405&lt;&gt;'Tabelas auxiliares'!$C$242),"FOLHA DE PESSOAL",IF(R405='Tabelas auxiliares'!$A$242,"CUSTEIO",IF(R405='Tabelas auxiliares'!$A$241,"INVESTIMENTO","ERRO - VERIFICAR"))))</f>
        <v/>
      </c>
      <c r="T405" s="37"/>
      <c r="U405" s="37"/>
      <c r="V405" s="37"/>
      <c r="W405" s="37"/>
      <c r="X405" s="37"/>
      <c r="Y405" s="37"/>
      <c r="Z405" s="37"/>
    </row>
    <row r="406" spans="18:26" x14ac:dyDescent="0.35">
      <c r="R406" s="19" t="str">
        <f t="shared" si="6"/>
        <v/>
      </c>
      <c r="S406" s="19" t="str">
        <f>IF(M406="","",IF(AND(M406&lt;&gt;'Tabelas auxiliares'!$B$241,M406&lt;&gt;'Tabelas auxiliares'!$B$242,M406&lt;&gt;'Tabelas auxiliares'!$C$241,M406&lt;&gt;'Tabelas auxiliares'!$C$242),"FOLHA DE PESSOAL",IF(R406='Tabelas auxiliares'!$A$242,"CUSTEIO",IF(R406='Tabelas auxiliares'!$A$241,"INVESTIMENTO","ERRO - VERIFICAR"))))</f>
        <v/>
      </c>
      <c r="T406" s="37"/>
      <c r="U406" s="37"/>
      <c r="V406" s="37"/>
      <c r="W406" s="37"/>
      <c r="X406" s="37"/>
      <c r="Y406" s="37"/>
      <c r="Z406" s="37"/>
    </row>
    <row r="407" spans="18:26" x14ac:dyDescent="0.35">
      <c r="R407" s="19" t="str">
        <f t="shared" si="6"/>
        <v/>
      </c>
      <c r="S407" s="19" t="str">
        <f>IF(M407="","",IF(AND(M407&lt;&gt;'Tabelas auxiliares'!$B$241,M407&lt;&gt;'Tabelas auxiliares'!$B$242,M407&lt;&gt;'Tabelas auxiliares'!$C$241,M407&lt;&gt;'Tabelas auxiliares'!$C$242),"FOLHA DE PESSOAL",IF(R407='Tabelas auxiliares'!$A$242,"CUSTEIO",IF(R407='Tabelas auxiliares'!$A$241,"INVESTIMENTO","ERRO - VERIFICAR"))))</f>
        <v/>
      </c>
      <c r="T407" s="37"/>
      <c r="U407" s="37"/>
      <c r="V407" s="37"/>
      <c r="W407" s="37"/>
      <c r="X407" s="37"/>
      <c r="Y407" s="37"/>
      <c r="Z407" s="37"/>
    </row>
    <row r="408" spans="18:26" x14ac:dyDescent="0.35">
      <c r="R408" s="19" t="str">
        <f t="shared" si="6"/>
        <v/>
      </c>
      <c r="S408" s="19" t="str">
        <f>IF(M408="","",IF(AND(M408&lt;&gt;'Tabelas auxiliares'!$B$241,M408&lt;&gt;'Tabelas auxiliares'!$B$242,M408&lt;&gt;'Tabelas auxiliares'!$C$241,M408&lt;&gt;'Tabelas auxiliares'!$C$242),"FOLHA DE PESSOAL",IF(R408='Tabelas auxiliares'!$A$242,"CUSTEIO",IF(R408='Tabelas auxiliares'!$A$241,"INVESTIMENTO","ERRO - VERIFICAR"))))</f>
        <v/>
      </c>
      <c r="T408" s="37"/>
      <c r="U408" s="37"/>
      <c r="V408" s="37"/>
      <c r="W408" s="37"/>
      <c r="X408" s="37"/>
      <c r="Y408" s="37"/>
      <c r="Z408" s="37"/>
    </row>
    <row r="409" spans="18:26" x14ac:dyDescent="0.35">
      <c r="R409" s="19" t="str">
        <f t="shared" si="6"/>
        <v/>
      </c>
      <c r="S409" s="19" t="str">
        <f>IF(M409="","",IF(AND(M409&lt;&gt;'Tabelas auxiliares'!$B$241,M409&lt;&gt;'Tabelas auxiliares'!$B$242,M409&lt;&gt;'Tabelas auxiliares'!$C$241,M409&lt;&gt;'Tabelas auxiliares'!$C$242),"FOLHA DE PESSOAL",IF(R409='Tabelas auxiliares'!$A$242,"CUSTEIO",IF(R409='Tabelas auxiliares'!$A$241,"INVESTIMENTO","ERRO - VERIFICAR"))))</f>
        <v/>
      </c>
      <c r="T409" s="37"/>
      <c r="U409" s="37"/>
      <c r="V409" s="37"/>
      <c r="W409" s="37"/>
      <c r="X409" s="37"/>
      <c r="Y409" s="37"/>
      <c r="Z409" s="37"/>
    </row>
    <row r="410" spans="18:26" x14ac:dyDescent="0.35">
      <c r="R410" s="19" t="str">
        <f t="shared" si="6"/>
        <v/>
      </c>
      <c r="S410" s="19" t="str">
        <f>IF(M410="","",IF(AND(M410&lt;&gt;'Tabelas auxiliares'!$B$241,M410&lt;&gt;'Tabelas auxiliares'!$B$242,M410&lt;&gt;'Tabelas auxiliares'!$C$241,M410&lt;&gt;'Tabelas auxiliares'!$C$242),"FOLHA DE PESSOAL",IF(R410='Tabelas auxiliares'!$A$242,"CUSTEIO",IF(R410='Tabelas auxiliares'!$A$241,"INVESTIMENTO","ERRO - VERIFICAR"))))</f>
        <v/>
      </c>
      <c r="T410" s="37"/>
      <c r="U410" s="37"/>
      <c r="V410" s="37"/>
      <c r="W410" s="37"/>
      <c r="X410" s="37"/>
      <c r="Y410" s="37"/>
      <c r="Z410" s="37"/>
    </row>
    <row r="411" spans="18:26" x14ac:dyDescent="0.35">
      <c r="R411" s="19" t="str">
        <f t="shared" si="6"/>
        <v/>
      </c>
      <c r="S411" s="19" t="str">
        <f>IF(M411="","",IF(AND(M411&lt;&gt;'Tabelas auxiliares'!$B$241,M411&lt;&gt;'Tabelas auxiliares'!$B$242,M411&lt;&gt;'Tabelas auxiliares'!$C$241,M411&lt;&gt;'Tabelas auxiliares'!$C$242),"FOLHA DE PESSOAL",IF(R411='Tabelas auxiliares'!$A$242,"CUSTEIO",IF(R411='Tabelas auxiliares'!$A$241,"INVESTIMENTO","ERRO - VERIFICAR"))))</f>
        <v/>
      </c>
      <c r="T411" s="37"/>
      <c r="U411" s="37"/>
      <c r="V411" s="37"/>
      <c r="W411" s="37"/>
      <c r="X411" s="37"/>
      <c r="Y411" s="37"/>
      <c r="Z411" s="37"/>
    </row>
    <row r="412" spans="18:26" x14ac:dyDescent="0.35">
      <c r="R412" s="19" t="str">
        <f t="shared" si="6"/>
        <v/>
      </c>
      <c r="S412" s="19" t="str">
        <f>IF(M412="","",IF(AND(M412&lt;&gt;'Tabelas auxiliares'!$B$241,M412&lt;&gt;'Tabelas auxiliares'!$B$242,M412&lt;&gt;'Tabelas auxiliares'!$C$241,M412&lt;&gt;'Tabelas auxiliares'!$C$242),"FOLHA DE PESSOAL",IF(R412='Tabelas auxiliares'!$A$242,"CUSTEIO",IF(R412='Tabelas auxiliares'!$A$241,"INVESTIMENTO","ERRO - VERIFICAR"))))</f>
        <v/>
      </c>
      <c r="T412" s="37"/>
      <c r="U412" s="37"/>
      <c r="V412" s="37"/>
      <c r="W412" s="37"/>
      <c r="X412" s="37"/>
      <c r="Y412" s="37"/>
      <c r="Z412" s="37"/>
    </row>
    <row r="413" spans="18:26" x14ac:dyDescent="0.35">
      <c r="R413" s="19" t="str">
        <f t="shared" si="6"/>
        <v/>
      </c>
      <c r="S413" s="19" t="str">
        <f>IF(M413="","",IF(AND(M413&lt;&gt;'Tabelas auxiliares'!$B$241,M413&lt;&gt;'Tabelas auxiliares'!$B$242,M413&lt;&gt;'Tabelas auxiliares'!$C$241,M413&lt;&gt;'Tabelas auxiliares'!$C$242),"FOLHA DE PESSOAL",IF(R413='Tabelas auxiliares'!$A$242,"CUSTEIO",IF(R413='Tabelas auxiliares'!$A$241,"INVESTIMENTO","ERRO - VERIFICAR"))))</f>
        <v/>
      </c>
      <c r="T413" s="37"/>
      <c r="U413" s="37"/>
      <c r="V413" s="37"/>
      <c r="W413" s="37"/>
      <c r="X413" s="37"/>
      <c r="Y413" s="37"/>
      <c r="Z413" s="37"/>
    </row>
    <row r="414" spans="18:26" x14ac:dyDescent="0.35">
      <c r="R414" s="19" t="str">
        <f t="shared" si="6"/>
        <v/>
      </c>
      <c r="S414" s="19" t="str">
        <f>IF(M414="","",IF(AND(M414&lt;&gt;'Tabelas auxiliares'!$B$241,M414&lt;&gt;'Tabelas auxiliares'!$B$242,M414&lt;&gt;'Tabelas auxiliares'!$C$241,M414&lt;&gt;'Tabelas auxiliares'!$C$242),"FOLHA DE PESSOAL",IF(R414='Tabelas auxiliares'!$A$242,"CUSTEIO",IF(R414='Tabelas auxiliares'!$A$241,"INVESTIMENTO","ERRO - VERIFICAR"))))</f>
        <v/>
      </c>
      <c r="T414" s="37"/>
      <c r="U414" s="37"/>
      <c r="V414" s="37"/>
      <c r="W414" s="37"/>
      <c r="X414" s="37"/>
      <c r="Y414" s="37"/>
      <c r="Z414" s="37"/>
    </row>
    <row r="415" spans="18:26" x14ac:dyDescent="0.35">
      <c r="R415" s="19" t="str">
        <f t="shared" si="6"/>
        <v/>
      </c>
      <c r="S415" s="19" t="str">
        <f>IF(M415="","",IF(AND(M415&lt;&gt;'Tabelas auxiliares'!$B$241,M415&lt;&gt;'Tabelas auxiliares'!$B$242,M415&lt;&gt;'Tabelas auxiliares'!$C$241,M415&lt;&gt;'Tabelas auxiliares'!$C$242),"FOLHA DE PESSOAL",IF(R415='Tabelas auxiliares'!$A$242,"CUSTEIO",IF(R415='Tabelas auxiliares'!$A$241,"INVESTIMENTO","ERRO - VERIFICAR"))))</f>
        <v/>
      </c>
      <c r="T415" s="37"/>
      <c r="U415" s="37"/>
      <c r="V415" s="37"/>
      <c r="W415" s="37"/>
      <c r="X415" s="37"/>
      <c r="Y415" s="37"/>
      <c r="Z415" s="37"/>
    </row>
    <row r="416" spans="18:26" x14ac:dyDescent="0.35">
      <c r="R416" s="19" t="str">
        <f t="shared" si="6"/>
        <v/>
      </c>
      <c r="S416" s="19" t="str">
        <f>IF(M416="","",IF(AND(M416&lt;&gt;'Tabelas auxiliares'!$B$241,M416&lt;&gt;'Tabelas auxiliares'!$B$242,M416&lt;&gt;'Tabelas auxiliares'!$C$241,M416&lt;&gt;'Tabelas auxiliares'!$C$242),"FOLHA DE PESSOAL",IF(R416='Tabelas auxiliares'!$A$242,"CUSTEIO",IF(R416='Tabelas auxiliares'!$A$241,"INVESTIMENTO","ERRO - VERIFICAR"))))</f>
        <v/>
      </c>
      <c r="T416" s="37"/>
      <c r="U416" s="37"/>
      <c r="V416" s="37"/>
      <c r="W416" s="37"/>
      <c r="X416" s="37"/>
      <c r="Y416" s="37"/>
      <c r="Z416" s="37"/>
    </row>
    <row r="417" spans="18:26" x14ac:dyDescent="0.35">
      <c r="R417" s="19" t="str">
        <f t="shared" si="6"/>
        <v/>
      </c>
      <c r="S417" s="19" t="str">
        <f>IF(M417="","",IF(AND(M417&lt;&gt;'Tabelas auxiliares'!$B$241,M417&lt;&gt;'Tabelas auxiliares'!$B$242,M417&lt;&gt;'Tabelas auxiliares'!$C$241,M417&lt;&gt;'Tabelas auxiliares'!$C$242),"FOLHA DE PESSOAL",IF(R417='Tabelas auxiliares'!$A$242,"CUSTEIO",IF(R417='Tabelas auxiliares'!$A$241,"INVESTIMENTO","ERRO - VERIFICAR"))))</f>
        <v/>
      </c>
      <c r="T417" s="37"/>
      <c r="U417" s="37"/>
      <c r="V417" s="37"/>
      <c r="W417" s="37"/>
      <c r="X417" s="37"/>
      <c r="Y417" s="37"/>
      <c r="Z417" s="37"/>
    </row>
    <row r="418" spans="18:26" x14ac:dyDescent="0.35">
      <c r="R418" s="19" t="str">
        <f t="shared" si="6"/>
        <v/>
      </c>
      <c r="S418" s="19" t="str">
        <f>IF(M418="","",IF(AND(M418&lt;&gt;'Tabelas auxiliares'!$B$241,M418&lt;&gt;'Tabelas auxiliares'!$B$242,M418&lt;&gt;'Tabelas auxiliares'!$C$241,M418&lt;&gt;'Tabelas auxiliares'!$C$242),"FOLHA DE PESSOAL",IF(R418='Tabelas auxiliares'!$A$242,"CUSTEIO",IF(R418='Tabelas auxiliares'!$A$241,"INVESTIMENTO","ERRO - VERIFICAR"))))</f>
        <v/>
      </c>
      <c r="T418" s="37"/>
      <c r="U418" s="37"/>
      <c r="V418" s="37"/>
      <c r="W418" s="37"/>
      <c r="X418" s="37"/>
      <c r="Y418" s="37"/>
      <c r="Z418" s="37"/>
    </row>
    <row r="419" spans="18:26" x14ac:dyDescent="0.35">
      <c r="R419" s="19" t="str">
        <f t="shared" si="6"/>
        <v/>
      </c>
      <c r="S419" s="19" t="str">
        <f>IF(M419="","",IF(AND(M419&lt;&gt;'Tabelas auxiliares'!$B$241,M419&lt;&gt;'Tabelas auxiliares'!$B$242,M419&lt;&gt;'Tabelas auxiliares'!$C$241,M419&lt;&gt;'Tabelas auxiliares'!$C$242),"FOLHA DE PESSOAL",IF(R419='Tabelas auxiliares'!$A$242,"CUSTEIO",IF(R419='Tabelas auxiliares'!$A$241,"INVESTIMENTO","ERRO - VERIFICAR"))))</f>
        <v/>
      </c>
      <c r="T419" s="37"/>
      <c r="U419" s="37"/>
      <c r="V419" s="37"/>
      <c r="W419" s="37"/>
      <c r="X419" s="37"/>
      <c r="Y419" s="37"/>
      <c r="Z419" s="37"/>
    </row>
    <row r="420" spans="18:26" x14ac:dyDescent="0.35">
      <c r="R420" s="19" t="str">
        <f t="shared" si="6"/>
        <v/>
      </c>
      <c r="S420" s="19" t="str">
        <f>IF(M420="","",IF(AND(M420&lt;&gt;'Tabelas auxiliares'!$B$241,M420&lt;&gt;'Tabelas auxiliares'!$B$242,M420&lt;&gt;'Tabelas auxiliares'!$C$241,M420&lt;&gt;'Tabelas auxiliares'!$C$242),"FOLHA DE PESSOAL",IF(R420='Tabelas auxiliares'!$A$242,"CUSTEIO",IF(R420='Tabelas auxiliares'!$A$241,"INVESTIMENTO","ERRO - VERIFICAR"))))</f>
        <v/>
      </c>
      <c r="T420" s="37"/>
      <c r="U420" s="37"/>
      <c r="V420" s="37"/>
      <c r="W420" s="37"/>
      <c r="X420" s="37"/>
      <c r="Y420" s="37"/>
      <c r="Z420" s="37"/>
    </row>
    <row r="421" spans="18:26" x14ac:dyDescent="0.35">
      <c r="R421" s="19" t="str">
        <f t="shared" si="6"/>
        <v/>
      </c>
      <c r="S421" s="19" t="str">
        <f>IF(M421="","",IF(AND(M421&lt;&gt;'Tabelas auxiliares'!$B$241,M421&lt;&gt;'Tabelas auxiliares'!$B$242,M421&lt;&gt;'Tabelas auxiliares'!$C$241,M421&lt;&gt;'Tabelas auxiliares'!$C$242),"FOLHA DE PESSOAL",IF(R421='Tabelas auxiliares'!$A$242,"CUSTEIO",IF(R421='Tabelas auxiliares'!$A$241,"INVESTIMENTO","ERRO - VERIFICAR"))))</f>
        <v/>
      </c>
      <c r="T421" s="37"/>
      <c r="U421" s="37"/>
      <c r="V421" s="37"/>
      <c r="W421" s="37"/>
      <c r="X421" s="37"/>
      <c r="Y421" s="37"/>
      <c r="Z421" s="37"/>
    </row>
    <row r="422" spans="18:26" x14ac:dyDescent="0.35">
      <c r="R422" s="19" t="str">
        <f t="shared" si="6"/>
        <v/>
      </c>
      <c r="S422" s="19" t="str">
        <f>IF(M422="","",IF(AND(M422&lt;&gt;'Tabelas auxiliares'!$B$241,M422&lt;&gt;'Tabelas auxiliares'!$B$242,M422&lt;&gt;'Tabelas auxiliares'!$C$241,M422&lt;&gt;'Tabelas auxiliares'!$C$242),"FOLHA DE PESSOAL",IF(R422='Tabelas auxiliares'!$A$242,"CUSTEIO",IF(R422='Tabelas auxiliares'!$A$241,"INVESTIMENTO","ERRO - VERIFICAR"))))</f>
        <v/>
      </c>
      <c r="T422" s="37"/>
      <c r="U422" s="37"/>
      <c r="V422" s="37"/>
      <c r="W422" s="37"/>
      <c r="X422" s="37"/>
      <c r="Y422" s="37"/>
      <c r="Z422" s="37"/>
    </row>
    <row r="423" spans="18:26" x14ac:dyDescent="0.35">
      <c r="R423" s="19" t="str">
        <f t="shared" si="6"/>
        <v/>
      </c>
      <c r="S423" s="19" t="str">
        <f>IF(M423="","",IF(AND(M423&lt;&gt;'Tabelas auxiliares'!$B$241,M423&lt;&gt;'Tabelas auxiliares'!$B$242,M423&lt;&gt;'Tabelas auxiliares'!$C$241,M423&lt;&gt;'Tabelas auxiliares'!$C$242),"FOLHA DE PESSOAL",IF(R423='Tabelas auxiliares'!$A$242,"CUSTEIO",IF(R423='Tabelas auxiliares'!$A$241,"INVESTIMENTO","ERRO - VERIFICAR"))))</f>
        <v/>
      </c>
      <c r="T423" s="37"/>
      <c r="U423" s="37"/>
      <c r="V423" s="37"/>
      <c r="W423" s="37"/>
      <c r="X423" s="37"/>
      <c r="Y423" s="37"/>
      <c r="Z423" s="37"/>
    </row>
    <row r="424" spans="18:26" x14ac:dyDescent="0.35">
      <c r="R424" s="19" t="str">
        <f t="shared" si="6"/>
        <v/>
      </c>
      <c r="S424" s="19" t="str">
        <f>IF(M424="","",IF(AND(M424&lt;&gt;'Tabelas auxiliares'!$B$241,M424&lt;&gt;'Tabelas auxiliares'!$B$242,M424&lt;&gt;'Tabelas auxiliares'!$C$241,M424&lt;&gt;'Tabelas auxiliares'!$C$242),"FOLHA DE PESSOAL",IF(R424='Tabelas auxiliares'!$A$242,"CUSTEIO",IF(R424='Tabelas auxiliares'!$A$241,"INVESTIMENTO","ERRO - VERIFICAR"))))</f>
        <v/>
      </c>
      <c r="T424" s="37"/>
      <c r="U424" s="37"/>
      <c r="V424" s="37"/>
      <c r="W424" s="37"/>
      <c r="X424" s="37"/>
      <c r="Y424" s="37"/>
      <c r="Z424" s="37"/>
    </row>
    <row r="425" spans="18:26" x14ac:dyDescent="0.35">
      <c r="R425" s="19" t="str">
        <f t="shared" si="6"/>
        <v/>
      </c>
      <c r="S425" s="19" t="str">
        <f>IF(M425="","",IF(AND(M425&lt;&gt;'Tabelas auxiliares'!$B$241,M425&lt;&gt;'Tabelas auxiliares'!$B$242,M425&lt;&gt;'Tabelas auxiliares'!$C$241,M425&lt;&gt;'Tabelas auxiliares'!$C$242),"FOLHA DE PESSOAL",IF(R425='Tabelas auxiliares'!$A$242,"CUSTEIO",IF(R425='Tabelas auxiliares'!$A$241,"INVESTIMENTO","ERRO - VERIFICAR"))))</f>
        <v/>
      </c>
      <c r="T425" s="37"/>
      <c r="U425" s="37"/>
      <c r="V425" s="37"/>
      <c r="W425" s="37"/>
      <c r="X425" s="37"/>
      <c r="Y425" s="37"/>
      <c r="Z425" s="37"/>
    </row>
    <row r="426" spans="18:26" x14ac:dyDescent="0.35">
      <c r="R426" s="19" t="str">
        <f t="shared" si="6"/>
        <v/>
      </c>
      <c r="S426" s="19" t="str">
        <f>IF(M426="","",IF(AND(M426&lt;&gt;'Tabelas auxiliares'!$B$241,M426&lt;&gt;'Tabelas auxiliares'!$B$242,M426&lt;&gt;'Tabelas auxiliares'!$C$241,M426&lt;&gt;'Tabelas auxiliares'!$C$242),"FOLHA DE PESSOAL",IF(R426='Tabelas auxiliares'!$A$242,"CUSTEIO",IF(R426='Tabelas auxiliares'!$A$241,"INVESTIMENTO","ERRO - VERIFICAR"))))</f>
        <v/>
      </c>
      <c r="T426" s="37"/>
      <c r="U426" s="37"/>
      <c r="V426" s="37"/>
      <c r="W426" s="37"/>
      <c r="X426" s="37"/>
      <c r="Y426" s="37"/>
      <c r="Z426" s="37"/>
    </row>
    <row r="427" spans="18:26" x14ac:dyDescent="0.35">
      <c r="R427" s="19" t="str">
        <f t="shared" si="6"/>
        <v/>
      </c>
      <c r="S427" s="19" t="str">
        <f>IF(M427="","",IF(AND(M427&lt;&gt;'Tabelas auxiliares'!$B$241,M427&lt;&gt;'Tabelas auxiliares'!$B$242,M427&lt;&gt;'Tabelas auxiliares'!$C$241,M427&lt;&gt;'Tabelas auxiliares'!$C$242),"FOLHA DE PESSOAL",IF(R427='Tabelas auxiliares'!$A$242,"CUSTEIO",IF(R427='Tabelas auxiliares'!$A$241,"INVESTIMENTO","ERRO - VERIFICAR"))))</f>
        <v/>
      </c>
      <c r="T427" s="37"/>
      <c r="U427" s="37"/>
      <c r="V427" s="37"/>
      <c r="W427" s="37"/>
      <c r="X427" s="37"/>
      <c r="Y427" s="37"/>
      <c r="Z427" s="37"/>
    </row>
    <row r="428" spans="18:26" x14ac:dyDescent="0.35">
      <c r="R428" s="19" t="str">
        <f t="shared" si="6"/>
        <v/>
      </c>
      <c r="S428" s="19" t="str">
        <f>IF(M428="","",IF(AND(M428&lt;&gt;'Tabelas auxiliares'!$B$241,M428&lt;&gt;'Tabelas auxiliares'!$B$242,M428&lt;&gt;'Tabelas auxiliares'!$C$241,M428&lt;&gt;'Tabelas auxiliares'!$C$242),"FOLHA DE PESSOAL",IF(R428='Tabelas auxiliares'!$A$242,"CUSTEIO",IF(R428='Tabelas auxiliares'!$A$241,"INVESTIMENTO","ERRO - VERIFICAR"))))</f>
        <v/>
      </c>
      <c r="T428" s="37"/>
      <c r="U428" s="37"/>
      <c r="V428" s="37"/>
      <c r="W428" s="37"/>
      <c r="X428" s="37"/>
      <c r="Y428" s="37"/>
      <c r="Z428" s="37"/>
    </row>
    <row r="429" spans="18:26" x14ac:dyDescent="0.35">
      <c r="R429" s="19" t="str">
        <f t="shared" si="6"/>
        <v/>
      </c>
      <c r="S429" s="19" t="str">
        <f>IF(M429="","",IF(AND(M429&lt;&gt;'Tabelas auxiliares'!$B$241,M429&lt;&gt;'Tabelas auxiliares'!$B$242,M429&lt;&gt;'Tabelas auxiliares'!$C$241,M429&lt;&gt;'Tabelas auxiliares'!$C$242),"FOLHA DE PESSOAL",IF(R429='Tabelas auxiliares'!$A$242,"CUSTEIO",IF(R429='Tabelas auxiliares'!$A$241,"INVESTIMENTO","ERRO - VERIFICAR"))))</f>
        <v/>
      </c>
      <c r="T429" s="37"/>
      <c r="U429" s="37"/>
      <c r="V429" s="37"/>
      <c r="W429" s="37"/>
      <c r="X429" s="37"/>
      <c r="Y429" s="37"/>
      <c r="Z429" s="37"/>
    </row>
    <row r="430" spans="18:26" x14ac:dyDescent="0.35">
      <c r="R430" s="19" t="str">
        <f t="shared" si="6"/>
        <v/>
      </c>
      <c r="S430" s="19" t="str">
        <f>IF(M430="","",IF(AND(M430&lt;&gt;'Tabelas auxiliares'!$B$241,M430&lt;&gt;'Tabelas auxiliares'!$B$242,M430&lt;&gt;'Tabelas auxiliares'!$C$241,M430&lt;&gt;'Tabelas auxiliares'!$C$242),"FOLHA DE PESSOAL",IF(R430='Tabelas auxiliares'!$A$242,"CUSTEIO",IF(R430='Tabelas auxiliares'!$A$241,"INVESTIMENTO","ERRO - VERIFICAR"))))</f>
        <v/>
      </c>
      <c r="T430" s="37"/>
      <c r="U430" s="37"/>
      <c r="V430" s="37"/>
      <c r="W430" s="37"/>
      <c r="X430" s="37"/>
      <c r="Y430" s="37"/>
      <c r="Z430" s="37"/>
    </row>
    <row r="431" spans="18:26" x14ac:dyDescent="0.35">
      <c r="R431" s="19" t="str">
        <f t="shared" si="6"/>
        <v/>
      </c>
      <c r="S431" s="19" t="str">
        <f>IF(M431="","",IF(AND(M431&lt;&gt;'Tabelas auxiliares'!$B$241,M431&lt;&gt;'Tabelas auxiliares'!$B$242,M431&lt;&gt;'Tabelas auxiliares'!$C$241,M431&lt;&gt;'Tabelas auxiliares'!$C$242),"FOLHA DE PESSOAL",IF(R431='Tabelas auxiliares'!$A$242,"CUSTEIO",IF(R431='Tabelas auxiliares'!$A$241,"INVESTIMENTO","ERRO - VERIFICAR"))))</f>
        <v/>
      </c>
      <c r="T431" s="37"/>
      <c r="U431" s="37"/>
      <c r="V431" s="37"/>
      <c r="W431" s="37"/>
      <c r="X431" s="37"/>
      <c r="Y431" s="37"/>
      <c r="Z431" s="37"/>
    </row>
    <row r="432" spans="18:26" x14ac:dyDescent="0.35">
      <c r="R432" s="19" t="str">
        <f t="shared" si="6"/>
        <v/>
      </c>
      <c r="S432" s="19" t="str">
        <f>IF(M432="","",IF(AND(M432&lt;&gt;'Tabelas auxiliares'!$B$241,M432&lt;&gt;'Tabelas auxiliares'!$B$242,M432&lt;&gt;'Tabelas auxiliares'!$C$241,M432&lt;&gt;'Tabelas auxiliares'!$C$242),"FOLHA DE PESSOAL",IF(R432='Tabelas auxiliares'!$A$242,"CUSTEIO",IF(R432='Tabelas auxiliares'!$A$241,"INVESTIMENTO","ERRO - VERIFICAR"))))</f>
        <v/>
      </c>
      <c r="T432" s="37"/>
      <c r="U432" s="37"/>
      <c r="V432" s="37"/>
      <c r="W432" s="37"/>
      <c r="X432" s="37"/>
      <c r="Y432" s="37"/>
      <c r="Z432" s="37"/>
    </row>
    <row r="433" spans="18:26" x14ac:dyDescent="0.35">
      <c r="R433" s="19" t="str">
        <f t="shared" si="6"/>
        <v/>
      </c>
      <c r="S433" s="19" t="str">
        <f>IF(M433="","",IF(AND(M433&lt;&gt;'Tabelas auxiliares'!$B$241,M433&lt;&gt;'Tabelas auxiliares'!$B$242,M433&lt;&gt;'Tabelas auxiliares'!$C$241,M433&lt;&gt;'Tabelas auxiliares'!$C$242),"FOLHA DE PESSOAL",IF(R433='Tabelas auxiliares'!$A$242,"CUSTEIO",IF(R433='Tabelas auxiliares'!$A$241,"INVESTIMENTO","ERRO - VERIFICAR"))))</f>
        <v/>
      </c>
      <c r="T433" s="37"/>
      <c r="U433" s="37"/>
      <c r="V433" s="37"/>
      <c r="W433" s="37"/>
      <c r="X433" s="37"/>
      <c r="Y433" s="37"/>
      <c r="Z433" s="37"/>
    </row>
    <row r="434" spans="18:26" x14ac:dyDescent="0.35">
      <c r="R434" s="19" t="str">
        <f t="shared" si="6"/>
        <v/>
      </c>
      <c r="S434" s="19" t="str">
        <f>IF(M434="","",IF(AND(M434&lt;&gt;'Tabelas auxiliares'!$B$241,M434&lt;&gt;'Tabelas auxiliares'!$B$242,M434&lt;&gt;'Tabelas auxiliares'!$C$241,M434&lt;&gt;'Tabelas auxiliares'!$C$242),"FOLHA DE PESSOAL",IF(R434='Tabelas auxiliares'!$A$242,"CUSTEIO",IF(R434='Tabelas auxiliares'!$A$241,"INVESTIMENTO","ERRO - VERIFICAR"))))</f>
        <v/>
      </c>
      <c r="T434" s="37"/>
      <c r="U434" s="37"/>
      <c r="V434" s="37"/>
      <c r="W434" s="37"/>
      <c r="X434" s="37"/>
      <c r="Y434" s="37"/>
      <c r="Z434" s="37"/>
    </row>
    <row r="435" spans="18:26" x14ac:dyDescent="0.35">
      <c r="R435" s="19" t="str">
        <f t="shared" si="6"/>
        <v/>
      </c>
      <c r="S435" s="19" t="str">
        <f>IF(M435="","",IF(AND(M435&lt;&gt;'Tabelas auxiliares'!$B$241,M435&lt;&gt;'Tabelas auxiliares'!$B$242,M435&lt;&gt;'Tabelas auxiliares'!$C$241,M435&lt;&gt;'Tabelas auxiliares'!$C$242),"FOLHA DE PESSOAL",IF(R435='Tabelas auxiliares'!$A$242,"CUSTEIO",IF(R435='Tabelas auxiliares'!$A$241,"INVESTIMENTO","ERRO - VERIFICAR"))))</f>
        <v/>
      </c>
      <c r="T435" s="37"/>
      <c r="U435" s="37"/>
      <c r="V435" s="37"/>
      <c r="W435" s="37"/>
      <c r="X435" s="37"/>
      <c r="Y435" s="37"/>
      <c r="Z435" s="37"/>
    </row>
    <row r="436" spans="18:26" x14ac:dyDescent="0.35">
      <c r="R436" s="19" t="str">
        <f t="shared" si="6"/>
        <v/>
      </c>
      <c r="S436" s="19" t="str">
        <f>IF(M436="","",IF(AND(M436&lt;&gt;'Tabelas auxiliares'!$B$241,M436&lt;&gt;'Tabelas auxiliares'!$B$242,M436&lt;&gt;'Tabelas auxiliares'!$C$241,M436&lt;&gt;'Tabelas auxiliares'!$C$242),"FOLHA DE PESSOAL",IF(R436='Tabelas auxiliares'!$A$242,"CUSTEIO",IF(R436='Tabelas auxiliares'!$A$241,"INVESTIMENTO","ERRO - VERIFICAR"))))</f>
        <v/>
      </c>
      <c r="T436" s="37"/>
      <c r="U436" s="37"/>
      <c r="V436" s="37"/>
      <c r="W436" s="37"/>
      <c r="X436" s="37"/>
      <c r="Y436" s="37"/>
      <c r="Z436" s="37"/>
    </row>
    <row r="437" spans="18:26" x14ac:dyDescent="0.35">
      <c r="R437" s="19" t="str">
        <f t="shared" si="6"/>
        <v/>
      </c>
      <c r="S437" s="19" t="str">
        <f>IF(M437="","",IF(AND(M437&lt;&gt;'Tabelas auxiliares'!$B$241,M437&lt;&gt;'Tabelas auxiliares'!$B$242,M437&lt;&gt;'Tabelas auxiliares'!$C$241,M437&lt;&gt;'Tabelas auxiliares'!$C$242),"FOLHA DE PESSOAL",IF(R437='Tabelas auxiliares'!$A$242,"CUSTEIO",IF(R437='Tabelas auxiliares'!$A$241,"INVESTIMENTO","ERRO - VERIFICAR"))))</f>
        <v/>
      </c>
      <c r="T437" s="37"/>
      <c r="U437" s="37"/>
      <c r="V437" s="37"/>
      <c r="W437" s="37"/>
      <c r="X437" s="37"/>
      <c r="Y437" s="37"/>
      <c r="Z437" s="37"/>
    </row>
    <row r="438" spans="18:26" x14ac:dyDescent="0.35">
      <c r="R438" s="19" t="str">
        <f t="shared" si="6"/>
        <v/>
      </c>
      <c r="S438" s="19" t="str">
        <f>IF(M438="","",IF(AND(M438&lt;&gt;'Tabelas auxiliares'!$B$241,M438&lt;&gt;'Tabelas auxiliares'!$B$242,M438&lt;&gt;'Tabelas auxiliares'!$C$241,M438&lt;&gt;'Tabelas auxiliares'!$C$242),"FOLHA DE PESSOAL",IF(R438='Tabelas auxiliares'!$A$242,"CUSTEIO",IF(R438='Tabelas auxiliares'!$A$241,"INVESTIMENTO","ERRO - VERIFICAR"))))</f>
        <v/>
      </c>
      <c r="T438" s="37"/>
      <c r="U438" s="37"/>
      <c r="V438" s="37"/>
      <c r="W438" s="37"/>
      <c r="X438" s="37"/>
      <c r="Y438" s="37"/>
      <c r="Z438" s="37"/>
    </row>
    <row r="439" spans="18:26" x14ac:dyDescent="0.35">
      <c r="R439" s="19" t="str">
        <f t="shared" si="6"/>
        <v/>
      </c>
      <c r="S439" s="19" t="str">
        <f>IF(M439="","",IF(AND(M439&lt;&gt;'Tabelas auxiliares'!$B$241,M439&lt;&gt;'Tabelas auxiliares'!$B$242,M439&lt;&gt;'Tabelas auxiliares'!$C$241,M439&lt;&gt;'Tabelas auxiliares'!$C$242),"FOLHA DE PESSOAL",IF(R439='Tabelas auxiliares'!$A$242,"CUSTEIO",IF(R439='Tabelas auxiliares'!$A$241,"INVESTIMENTO","ERRO - VERIFICAR"))))</f>
        <v/>
      </c>
      <c r="T439" s="37"/>
      <c r="U439" s="37"/>
      <c r="V439" s="37"/>
      <c r="W439" s="37"/>
      <c r="X439" s="37"/>
      <c r="Y439" s="37"/>
      <c r="Z439" s="37"/>
    </row>
    <row r="440" spans="18:26" x14ac:dyDescent="0.35">
      <c r="R440" s="19" t="str">
        <f t="shared" si="6"/>
        <v/>
      </c>
      <c r="S440" s="19" t="str">
        <f>IF(M440="","",IF(AND(M440&lt;&gt;'Tabelas auxiliares'!$B$241,M440&lt;&gt;'Tabelas auxiliares'!$B$242,M440&lt;&gt;'Tabelas auxiliares'!$C$241,M440&lt;&gt;'Tabelas auxiliares'!$C$242),"FOLHA DE PESSOAL",IF(R440='Tabelas auxiliares'!$A$242,"CUSTEIO",IF(R440='Tabelas auxiliares'!$A$241,"INVESTIMENTO","ERRO - VERIFICAR"))))</f>
        <v/>
      </c>
      <c r="T440" s="37"/>
      <c r="U440" s="37"/>
      <c r="V440" s="37"/>
      <c r="W440" s="37"/>
      <c r="X440" s="37"/>
      <c r="Y440" s="37"/>
      <c r="Z440" s="37"/>
    </row>
    <row r="441" spans="18:26" x14ac:dyDescent="0.35">
      <c r="R441" s="19" t="str">
        <f t="shared" si="6"/>
        <v/>
      </c>
      <c r="S441" s="19" t="str">
        <f>IF(M441="","",IF(AND(M441&lt;&gt;'Tabelas auxiliares'!$B$241,M441&lt;&gt;'Tabelas auxiliares'!$B$242,M441&lt;&gt;'Tabelas auxiliares'!$C$241,M441&lt;&gt;'Tabelas auxiliares'!$C$242),"FOLHA DE PESSOAL",IF(R441='Tabelas auxiliares'!$A$242,"CUSTEIO",IF(R441='Tabelas auxiliares'!$A$241,"INVESTIMENTO","ERRO - VERIFICAR"))))</f>
        <v/>
      </c>
      <c r="T441" s="37"/>
      <c r="U441" s="37"/>
      <c r="V441" s="37"/>
      <c r="W441" s="37"/>
      <c r="X441" s="37"/>
      <c r="Y441" s="37"/>
      <c r="Z441" s="37"/>
    </row>
    <row r="442" spans="18:26" x14ac:dyDescent="0.35">
      <c r="R442" s="19" t="str">
        <f t="shared" si="6"/>
        <v/>
      </c>
      <c r="S442" s="19" t="str">
        <f>IF(M442="","",IF(AND(M442&lt;&gt;'Tabelas auxiliares'!$B$241,M442&lt;&gt;'Tabelas auxiliares'!$B$242,M442&lt;&gt;'Tabelas auxiliares'!$C$241,M442&lt;&gt;'Tabelas auxiliares'!$C$242),"FOLHA DE PESSOAL",IF(R442='Tabelas auxiliares'!$A$242,"CUSTEIO",IF(R442='Tabelas auxiliares'!$A$241,"INVESTIMENTO","ERRO - VERIFICAR"))))</f>
        <v/>
      </c>
      <c r="T442" s="37"/>
      <c r="U442" s="37"/>
      <c r="V442" s="37"/>
      <c r="W442" s="37"/>
      <c r="X442" s="37"/>
      <c r="Y442" s="37"/>
      <c r="Z442" s="37"/>
    </row>
    <row r="443" spans="18:26" x14ac:dyDescent="0.35">
      <c r="R443" s="19" t="str">
        <f t="shared" si="6"/>
        <v/>
      </c>
      <c r="S443" s="19" t="str">
        <f>IF(M443="","",IF(AND(M443&lt;&gt;'Tabelas auxiliares'!$B$241,M443&lt;&gt;'Tabelas auxiliares'!$B$242,M443&lt;&gt;'Tabelas auxiliares'!$C$241,M443&lt;&gt;'Tabelas auxiliares'!$C$242),"FOLHA DE PESSOAL",IF(R443='Tabelas auxiliares'!$A$242,"CUSTEIO",IF(R443='Tabelas auxiliares'!$A$241,"INVESTIMENTO","ERRO - VERIFICAR"))))</f>
        <v/>
      </c>
      <c r="T443" s="37"/>
      <c r="U443" s="37"/>
      <c r="V443" s="37"/>
      <c r="W443" s="37"/>
      <c r="X443" s="37"/>
      <c r="Y443" s="37"/>
      <c r="Z443" s="37"/>
    </row>
    <row r="444" spans="18:26" x14ac:dyDescent="0.35">
      <c r="R444" s="19" t="str">
        <f t="shared" si="6"/>
        <v/>
      </c>
      <c r="S444" s="19" t="str">
        <f>IF(M444="","",IF(AND(M444&lt;&gt;'Tabelas auxiliares'!$B$241,M444&lt;&gt;'Tabelas auxiliares'!$B$242,M444&lt;&gt;'Tabelas auxiliares'!$C$241,M444&lt;&gt;'Tabelas auxiliares'!$C$242),"FOLHA DE PESSOAL",IF(R444='Tabelas auxiliares'!$A$242,"CUSTEIO",IF(R444='Tabelas auxiliares'!$A$241,"INVESTIMENTO","ERRO - VERIFICAR"))))</f>
        <v/>
      </c>
      <c r="T444" s="37"/>
      <c r="U444" s="37"/>
      <c r="V444" s="37"/>
      <c r="W444" s="37"/>
      <c r="X444" s="37"/>
      <c r="Y444" s="37"/>
      <c r="Z444" s="37"/>
    </row>
    <row r="445" spans="18:26" x14ac:dyDescent="0.35">
      <c r="R445" s="19" t="str">
        <f t="shared" si="6"/>
        <v/>
      </c>
      <c r="S445" s="19" t="str">
        <f>IF(M445="","",IF(AND(M445&lt;&gt;'Tabelas auxiliares'!$B$241,M445&lt;&gt;'Tabelas auxiliares'!$B$242,M445&lt;&gt;'Tabelas auxiliares'!$C$241,M445&lt;&gt;'Tabelas auxiliares'!$C$242),"FOLHA DE PESSOAL",IF(R445='Tabelas auxiliares'!$A$242,"CUSTEIO",IF(R445='Tabelas auxiliares'!$A$241,"INVESTIMENTO","ERRO - VERIFICAR"))))</f>
        <v/>
      </c>
      <c r="T445" s="37"/>
      <c r="U445" s="37"/>
      <c r="V445" s="37"/>
      <c r="W445" s="37"/>
      <c r="X445" s="37"/>
      <c r="Y445" s="37"/>
      <c r="Z445" s="37"/>
    </row>
    <row r="446" spans="18:26" x14ac:dyDescent="0.35">
      <c r="R446" s="19" t="str">
        <f t="shared" si="6"/>
        <v/>
      </c>
      <c r="S446" s="19" t="str">
        <f>IF(M446="","",IF(AND(M446&lt;&gt;'Tabelas auxiliares'!$B$241,M446&lt;&gt;'Tabelas auxiliares'!$B$242,M446&lt;&gt;'Tabelas auxiliares'!$C$241,M446&lt;&gt;'Tabelas auxiliares'!$C$242),"FOLHA DE PESSOAL",IF(R446='Tabelas auxiliares'!$A$242,"CUSTEIO",IF(R446='Tabelas auxiliares'!$A$241,"INVESTIMENTO","ERRO - VERIFICAR"))))</f>
        <v/>
      </c>
      <c r="T446" s="37"/>
      <c r="U446" s="37"/>
      <c r="V446" s="37"/>
      <c r="W446" s="37"/>
      <c r="X446" s="37"/>
      <c r="Y446" s="37"/>
      <c r="Z446" s="37"/>
    </row>
    <row r="447" spans="18:26" x14ac:dyDescent="0.35">
      <c r="R447" s="19" t="str">
        <f t="shared" si="6"/>
        <v/>
      </c>
      <c r="S447" s="19" t="str">
        <f>IF(M447="","",IF(AND(M447&lt;&gt;'Tabelas auxiliares'!$B$241,M447&lt;&gt;'Tabelas auxiliares'!$B$242,M447&lt;&gt;'Tabelas auxiliares'!$C$241,M447&lt;&gt;'Tabelas auxiliares'!$C$242),"FOLHA DE PESSOAL",IF(R447='Tabelas auxiliares'!$A$242,"CUSTEIO",IF(R447='Tabelas auxiliares'!$A$241,"INVESTIMENTO","ERRO - VERIFICAR"))))</f>
        <v/>
      </c>
      <c r="T447" s="37"/>
      <c r="U447" s="37"/>
      <c r="V447" s="37"/>
      <c r="W447" s="37"/>
      <c r="X447" s="37"/>
      <c r="Y447" s="37"/>
      <c r="Z447" s="37"/>
    </row>
    <row r="448" spans="18:26" x14ac:dyDescent="0.35">
      <c r="R448" s="19" t="str">
        <f t="shared" si="6"/>
        <v/>
      </c>
      <c r="S448" s="19" t="str">
        <f>IF(M448="","",IF(AND(M448&lt;&gt;'Tabelas auxiliares'!$B$241,M448&lt;&gt;'Tabelas auxiliares'!$B$242,M448&lt;&gt;'Tabelas auxiliares'!$C$241,M448&lt;&gt;'Tabelas auxiliares'!$C$242),"FOLHA DE PESSOAL",IF(R448='Tabelas auxiliares'!$A$242,"CUSTEIO",IF(R448='Tabelas auxiliares'!$A$241,"INVESTIMENTO","ERRO - VERIFICAR"))))</f>
        <v/>
      </c>
      <c r="T448" s="37"/>
      <c r="U448" s="37"/>
      <c r="V448" s="37"/>
      <c r="W448" s="37"/>
      <c r="X448" s="37"/>
      <c r="Y448" s="37"/>
      <c r="Z448" s="37"/>
    </row>
    <row r="449" spans="18:26" x14ac:dyDescent="0.35">
      <c r="R449" s="19" t="str">
        <f t="shared" si="6"/>
        <v/>
      </c>
      <c r="S449" s="19" t="str">
        <f>IF(M449="","",IF(AND(M449&lt;&gt;'Tabelas auxiliares'!$B$241,M449&lt;&gt;'Tabelas auxiliares'!$B$242,M449&lt;&gt;'Tabelas auxiliares'!$C$241,M449&lt;&gt;'Tabelas auxiliares'!$C$242),"FOLHA DE PESSOAL",IF(R449='Tabelas auxiliares'!$A$242,"CUSTEIO",IF(R449='Tabelas auxiliares'!$A$241,"INVESTIMENTO","ERRO - VERIFICAR"))))</f>
        <v/>
      </c>
      <c r="T449" s="37"/>
      <c r="U449" s="37"/>
      <c r="V449" s="37"/>
      <c r="W449" s="37"/>
      <c r="X449" s="37"/>
      <c r="Y449" s="37"/>
      <c r="Z449" s="37"/>
    </row>
    <row r="450" spans="18:26" x14ac:dyDescent="0.35">
      <c r="R450" s="19" t="str">
        <f t="shared" si="6"/>
        <v/>
      </c>
      <c r="S450" s="19" t="str">
        <f>IF(M450="","",IF(AND(M450&lt;&gt;'Tabelas auxiliares'!$B$241,M450&lt;&gt;'Tabelas auxiliares'!$B$242,M450&lt;&gt;'Tabelas auxiliares'!$C$241,M450&lt;&gt;'Tabelas auxiliares'!$C$242),"FOLHA DE PESSOAL",IF(R450='Tabelas auxiliares'!$A$242,"CUSTEIO",IF(R450='Tabelas auxiliares'!$A$241,"INVESTIMENTO","ERRO - VERIFICAR"))))</f>
        <v/>
      </c>
      <c r="T450" s="37"/>
      <c r="U450" s="37"/>
      <c r="V450" s="37"/>
      <c r="W450" s="37"/>
      <c r="X450" s="37"/>
      <c r="Y450" s="37"/>
      <c r="Z450" s="37"/>
    </row>
    <row r="451" spans="18:26" x14ac:dyDescent="0.35">
      <c r="R451" s="19" t="str">
        <f t="shared" si="6"/>
        <v/>
      </c>
      <c r="S451" s="19" t="str">
        <f>IF(M451="","",IF(AND(M451&lt;&gt;'Tabelas auxiliares'!$B$241,M451&lt;&gt;'Tabelas auxiliares'!$B$242,M451&lt;&gt;'Tabelas auxiliares'!$C$241,M451&lt;&gt;'Tabelas auxiliares'!$C$242),"FOLHA DE PESSOAL",IF(R451='Tabelas auxiliares'!$A$242,"CUSTEIO",IF(R451='Tabelas auxiliares'!$A$241,"INVESTIMENTO","ERRO - VERIFICAR"))))</f>
        <v/>
      </c>
      <c r="T451" s="37"/>
      <c r="U451" s="37"/>
      <c r="V451" s="37"/>
      <c r="W451" s="37"/>
      <c r="X451" s="37"/>
      <c r="Y451" s="37"/>
      <c r="Z451" s="37"/>
    </row>
    <row r="452" spans="18:26" x14ac:dyDescent="0.35">
      <c r="R452" s="19" t="str">
        <f t="shared" ref="R452:R515" si="7">LEFT(O452,1)</f>
        <v/>
      </c>
      <c r="S452" s="19" t="str">
        <f>IF(M452="","",IF(AND(M452&lt;&gt;'Tabelas auxiliares'!$B$241,M452&lt;&gt;'Tabelas auxiliares'!$B$242,M452&lt;&gt;'Tabelas auxiliares'!$C$241,M452&lt;&gt;'Tabelas auxiliares'!$C$242),"FOLHA DE PESSOAL",IF(R452='Tabelas auxiliares'!$A$242,"CUSTEIO",IF(R452='Tabelas auxiliares'!$A$241,"INVESTIMENTO","ERRO - VERIFICAR"))))</f>
        <v/>
      </c>
      <c r="T452" s="37"/>
      <c r="U452" s="37"/>
      <c r="V452" s="37"/>
      <c r="W452" s="37"/>
      <c r="X452" s="37"/>
      <c r="Y452" s="37"/>
      <c r="Z452" s="37"/>
    </row>
    <row r="453" spans="18:26" x14ac:dyDescent="0.35">
      <c r="R453" s="19" t="str">
        <f t="shared" si="7"/>
        <v/>
      </c>
      <c r="S453" s="19" t="str">
        <f>IF(M453="","",IF(AND(M453&lt;&gt;'Tabelas auxiliares'!$B$241,M453&lt;&gt;'Tabelas auxiliares'!$B$242,M453&lt;&gt;'Tabelas auxiliares'!$C$241,M453&lt;&gt;'Tabelas auxiliares'!$C$242),"FOLHA DE PESSOAL",IF(R453='Tabelas auxiliares'!$A$242,"CUSTEIO",IF(R453='Tabelas auxiliares'!$A$241,"INVESTIMENTO","ERRO - VERIFICAR"))))</f>
        <v/>
      </c>
      <c r="T453" s="37"/>
      <c r="U453" s="37"/>
      <c r="V453" s="37"/>
      <c r="W453" s="37"/>
      <c r="X453" s="37"/>
      <c r="Y453" s="37"/>
      <c r="Z453" s="37"/>
    </row>
    <row r="454" spans="18:26" x14ac:dyDescent="0.35">
      <c r="R454" s="19" t="str">
        <f t="shared" si="7"/>
        <v/>
      </c>
      <c r="S454" s="19" t="str">
        <f>IF(M454="","",IF(AND(M454&lt;&gt;'Tabelas auxiliares'!$B$241,M454&lt;&gt;'Tabelas auxiliares'!$B$242,M454&lt;&gt;'Tabelas auxiliares'!$C$241,M454&lt;&gt;'Tabelas auxiliares'!$C$242),"FOLHA DE PESSOAL",IF(R454='Tabelas auxiliares'!$A$242,"CUSTEIO",IF(R454='Tabelas auxiliares'!$A$241,"INVESTIMENTO","ERRO - VERIFICAR"))))</f>
        <v/>
      </c>
      <c r="T454" s="37"/>
      <c r="U454" s="37"/>
      <c r="V454" s="37"/>
      <c r="W454" s="37"/>
      <c r="X454" s="37"/>
      <c r="Y454" s="37"/>
      <c r="Z454" s="37"/>
    </row>
    <row r="455" spans="18:26" x14ac:dyDescent="0.35">
      <c r="R455" s="19" t="str">
        <f t="shared" si="7"/>
        <v/>
      </c>
      <c r="S455" s="19" t="str">
        <f>IF(M455="","",IF(AND(M455&lt;&gt;'Tabelas auxiliares'!$B$241,M455&lt;&gt;'Tabelas auxiliares'!$B$242,M455&lt;&gt;'Tabelas auxiliares'!$C$241,M455&lt;&gt;'Tabelas auxiliares'!$C$242),"FOLHA DE PESSOAL",IF(R455='Tabelas auxiliares'!$A$242,"CUSTEIO",IF(R455='Tabelas auxiliares'!$A$241,"INVESTIMENTO","ERRO - VERIFICAR"))))</f>
        <v/>
      </c>
      <c r="T455" s="37"/>
      <c r="U455" s="37"/>
      <c r="V455" s="37"/>
      <c r="W455" s="37"/>
      <c r="X455" s="37"/>
      <c r="Y455" s="37"/>
      <c r="Z455" s="37"/>
    </row>
    <row r="456" spans="18:26" x14ac:dyDescent="0.35">
      <c r="R456" s="19" t="str">
        <f t="shared" si="7"/>
        <v/>
      </c>
      <c r="S456" s="19" t="str">
        <f>IF(M456="","",IF(AND(M456&lt;&gt;'Tabelas auxiliares'!$B$241,M456&lt;&gt;'Tabelas auxiliares'!$B$242,M456&lt;&gt;'Tabelas auxiliares'!$C$241,M456&lt;&gt;'Tabelas auxiliares'!$C$242),"FOLHA DE PESSOAL",IF(R456='Tabelas auxiliares'!$A$242,"CUSTEIO",IF(R456='Tabelas auxiliares'!$A$241,"INVESTIMENTO","ERRO - VERIFICAR"))))</f>
        <v/>
      </c>
      <c r="T456" s="37"/>
      <c r="U456" s="37"/>
      <c r="V456" s="37"/>
      <c r="W456" s="37"/>
      <c r="X456" s="37"/>
      <c r="Y456" s="37"/>
      <c r="Z456" s="37"/>
    </row>
    <row r="457" spans="18:26" x14ac:dyDescent="0.35">
      <c r="R457" s="19" t="str">
        <f t="shared" si="7"/>
        <v/>
      </c>
      <c r="S457" s="19" t="str">
        <f>IF(M457="","",IF(AND(M457&lt;&gt;'Tabelas auxiliares'!$B$241,M457&lt;&gt;'Tabelas auxiliares'!$B$242,M457&lt;&gt;'Tabelas auxiliares'!$C$241,M457&lt;&gt;'Tabelas auxiliares'!$C$242),"FOLHA DE PESSOAL",IF(R457='Tabelas auxiliares'!$A$242,"CUSTEIO",IF(R457='Tabelas auxiliares'!$A$241,"INVESTIMENTO","ERRO - VERIFICAR"))))</f>
        <v/>
      </c>
      <c r="T457" s="37"/>
      <c r="U457" s="37"/>
      <c r="V457" s="37"/>
      <c r="W457" s="37"/>
      <c r="X457" s="37"/>
      <c r="Y457" s="37"/>
      <c r="Z457" s="37"/>
    </row>
    <row r="458" spans="18:26" x14ac:dyDescent="0.35">
      <c r="R458" s="19" t="str">
        <f t="shared" si="7"/>
        <v/>
      </c>
      <c r="S458" s="19" t="str">
        <f>IF(M458="","",IF(AND(M458&lt;&gt;'Tabelas auxiliares'!$B$241,M458&lt;&gt;'Tabelas auxiliares'!$B$242,M458&lt;&gt;'Tabelas auxiliares'!$C$241,M458&lt;&gt;'Tabelas auxiliares'!$C$242),"FOLHA DE PESSOAL",IF(R458='Tabelas auxiliares'!$A$242,"CUSTEIO",IF(R458='Tabelas auxiliares'!$A$241,"INVESTIMENTO","ERRO - VERIFICAR"))))</f>
        <v/>
      </c>
      <c r="T458" s="37"/>
      <c r="U458" s="37"/>
      <c r="V458" s="37"/>
      <c r="W458" s="37"/>
      <c r="X458" s="37"/>
      <c r="Y458" s="37"/>
      <c r="Z458" s="37"/>
    </row>
    <row r="459" spans="18:26" x14ac:dyDescent="0.35">
      <c r="R459" s="19" t="str">
        <f t="shared" si="7"/>
        <v/>
      </c>
      <c r="S459" s="19" t="str">
        <f>IF(M459="","",IF(AND(M459&lt;&gt;'Tabelas auxiliares'!$B$241,M459&lt;&gt;'Tabelas auxiliares'!$B$242,M459&lt;&gt;'Tabelas auxiliares'!$C$241,M459&lt;&gt;'Tabelas auxiliares'!$C$242),"FOLHA DE PESSOAL",IF(R459='Tabelas auxiliares'!$A$242,"CUSTEIO",IF(R459='Tabelas auxiliares'!$A$241,"INVESTIMENTO","ERRO - VERIFICAR"))))</f>
        <v/>
      </c>
      <c r="T459" s="37"/>
      <c r="U459" s="37"/>
      <c r="V459" s="37"/>
      <c r="W459" s="37"/>
      <c r="X459" s="37"/>
      <c r="Y459" s="37"/>
      <c r="Z459" s="37"/>
    </row>
    <row r="460" spans="18:26" x14ac:dyDescent="0.35">
      <c r="R460" s="19" t="str">
        <f t="shared" si="7"/>
        <v/>
      </c>
      <c r="S460" s="19" t="str">
        <f>IF(M460="","",IF(AND(M460&lt;&gt;'Tabelas auxiliares'!$B$241,M460&lt;&gt;'Tabelas auxiliares'!$B$242,M460&lt;&gt;'Tabelas auxiliares'!$C$241,M460&lt;&gt;'Tabelas auxiliares'!$C$242),"FOLHA DE PESSOAL",IF(R460='Tabelas auxiliares'!$A$242,"CUSTEIO",IF(R460='Tabelas auxiliares'!$A$241,"INVESTIMENTO","ERRO - VERIFICAR"))))</f>
        <v/>
      </c>
      <c r="T460" s="37"/>
      <c r="U460" s="37"/>
      <c r="V460" s="37"/>
      <c r="W460" s="37"/>
      <c r="X460" s="37"/>
      <c r="Y460" s="37"/>
      <c r="Z460" s="37"/>
    </row>
    <row r="461" spans="18:26" x14ac:dyDescent="0.35">
      <c r="R461" s="19" t="str">
        <f t="shared" si="7"/>
        <v/>
      </c>
      <c r="S461" s="19" t="str">
        <f>IF(M461="","",IF(AND(M461&lt;&gt;'Tabelas auxiliares'!$B$241,M461&lt;&gt;'Tabelas auxiliares'!$B$242,M461&lt;&gt;'Tabelas auxiliares'!$C$241,M461&lt;&gt;'Tabelas auxiliares'!$C$242),"FOLHA DE PESSOAL",IF(R461='Tabelas auxiliares'!$A$242,"CUSTEIO",IF(R461='Tabelas auxiliares'!$A$241,"INVESTIMENTO","ERRO - VERIFICAR"))))</f>
        <v/>
      </c>
      <c r="T461" s="37"/>
      <c r="U461" s="37"/>
      <c r="V461" s="37"/>
      <c r="W461" s="37"/>
      <c r="X461" s="37"/>
      <c r="Y461" s="37"/>
      <c r="Z461" s="37"/>
    </row>
    <row r="462" spans="18:26" x14ac:dyDescent="0.35">
      <c r="R462" s="19" t="str">
        <f t="shared" si="7"/>
        <v/>
      </c>
      <c r="S462" s="19" t="str">
        <f>IF(M462="","",IF(AND(M462&lt;&gt;'Tabelas auxiliares'!$B$241,M462&lt;&gt;'Tabelas auxiliares'!$B$242,M462&lt;&gt;'Tabelas auxiliares'!$C$241,M462&lt;&gt;'Tabelas auxiliares'!$C$242),"FOLHA DE PESSOAL",IF(R462='Tabelas auxiliares'!$A$242,"CUSTEIO",IF(R462='Tabelas auxiliares'!$A$241,"INVESTIMENTO","ERRO - VERIFICAR"))))</f>
        <v/>
      </c>
      <c r="T462" s="37"/>
      <c r="U462" s="37"/>
      <c r="V462" s="37"/>
      <c r="W462" s="37"/>
      <c r="X462" s="37"/>
      <c r="Y462" s="37"/>
      <c r="Z462" s="37"/>
    </row>
    <row r="463" spans="18:26" x14ac:dyDescent="0.35">
      <c r="R463" s="19" t="str">
        <f t="shared" si="7"/>
        <v/>
      </c>
      <c r="S463" s="19" t="str">
        <f>IF(M463="","",IF(AND(M463&lt;&gt;'Tabelas auxiliares'!$B$241,M463&lt;&gt;'Tabelas auxiliares'!$B$242,M463&lt;&gt;'Tabelas auxiliares'!$C$241,M463&lt;&gt;'Tabelas auxiliares'!$C$242),"FOLHA DE PESSOAL",IF(R463='Tabelas auxiliares'!$A$242,"CUSTEIO",IF(R463='Tabelas auxiliares'!$A$241,"INVESTIMENTO","ERRO - VERIFICAR"))))</f>
        <v/>
      </c>
      <c r="T463" s="37"/>
      <c r="U463" s="37"/>
      <c r="V463" s="37"/>
      <c r="W463" s="37"/>
      <c r="X463" s="37"/>
      <c r="Y463" s="37"/>
      <c r="Z463" s="37"/>
    </row>
    <row r="464" spans="18:26" x14ac:dyDescent="0.35">
      <c r="R464" s="19" t="str">
        <f t="shared" si="7"/>
        <v/>
      </c>
      <c r="S464" s="19" t="str">
        <f>IF(M464="","",IF(AND(M464&lt;&gt;'Tabelas auxiliares'!$B$241,M464&lt;&gt;'Tabelas auxiliares'!$B$242,M464&lt;&gt;'Tabelas auxiliares'!$C$241,M464&lt;&gt;'Tabelas auxiliares'!$C$242),"FOLHA DE PESSOAL",IF(R464='Tabelas auxiliares'!$A$242,"CUSTEIO",IF(R464='Tabelas auxiliares'!$A$241,"INVESTIMENTO","ERRO - VERIFICAR"))))</f>
        <v/>
      </c>
      <c r="T464" s="37"/>
      <c r="U464" s="37"/>
      <c r="V464" s="37"/>
      <c r="W464" s="37"/>
      <c r="X464" s="37"/>
      <c r="Y464" s="37"/>
      <c r="Z464" s="37"/>
    </row>
    <row r="465" spans="18:26" x14ac:dyDescent="0.35">
      <c r="R465" s="19" t="str">
        <f t="shared" si="7"/>
        <v/>
      </c>
      <c r="S465" s="19" t="str">
        <f>IF(M465="","",IF(AND(M465&lt;&gt;'Tabelas auxiliares'!$B$241,M465&lt;&gt;'Tabelas auxiliares'!$B$242,M465&lt;&gt;'Tabelas auxiliares'!$C$241,M465&lt;&gt;'Tabelas auxiliares'!$C$242),"FOLHA DE PESSOAL",IF(R465='Tabelas auxiliares'!$A$242,"CUSTEIO",IF(R465='Tabelas auxiliares'!$A$241,"INVESTIMENTO","ERRO - VERIFICAR"))))</f>
        <v/>
      </c>
      <c r="T465" s="37"/>
      <c r="U465" s="37"/>
      <c r="V465" s="37"/>
      <c r="W465" s="37"/>
      <c r="X465" s="37"/>
      <c r="Y465" s="37"/>
      <c r="Z465" s="37"/>
    </row>
    <row r="466" spans="18:26" x14ac:dyDescent="0.35">
      <c r="R466" s="19" t="str">
        <f t="shared" si="7"/>
        <v/>
      </c>
      <c r="S466" s="19" t="str">
        <f>IF(M466="","",IF(AND(M466&lt;&gt;'Tabelas auxiliares'!$B$241,M466&lt;&gt;'Tabelas auxiliares'!$B$242,M466&lt;&gt;'Tabelas auxiliares'!$C$241,M466&lt;&gt;'Tabelas auxiliares'!$C$242),"FOLHA DE PESSOAL",IF(R466='Tabelas auxiliares'!$A$242,"CUSTEIO",IF(R466='Tabelas auxiliares'!$A$241,"INVESTIMENTO","ERRO - VERIFICAR"))))</f>
        <v/>
      </c>
      <c r="T466" s="37"/>
      <c r="U466" s="37"/>
      <c r="V466" s="37"/>
      <c r="W466" s="37"/>
      <c r="X466" s="37"/>
      <c r="Y466" s="37"/>
      <c r="Z466" s="37"/>
    </row>
    <row r="467" spans="18:26" x14ac:dyDescent="0.35">
      <c r="R467" s="19" t="str">
        <f t="shared" si="7"/>
        <v/>
      </c>
      <c r="S467" s="19" t="str">
        <f>IF(M467="","",IF(AND(M467&lt;&gt;'Tabelas auxiliares'!$B$241,M467&lt;&gt;'Tabelas auxiliares'!$B$242,M467&lt;&gt;'Tabelas auxiliares'!$C$241,M467&lt;&gt;'Tabelas auxiliares'!$C$242),"FOLHA DE PESSOAL",IF(R467='Tabelas auxiliares'!$A$242,"CUSTEIO",IF(R467='Tabelas auxiliares'!$A$241,"INVESTIMENTO","ERRO - VERIFICAR"))))</f>
        <v/>
      </c>
      <c r="T467" s="37"/>
      <c r="U467" s="37"/>
      <c r="V467" s="37"/>
      <c r="W467" s="37"/>
      <c r="X467" s="37"/>
      <c r="Y467" s="37"/>
      <c r="Z467" s="37"/>
    </row>
    <row r="468" spans="18:26" x14ac:dyDescent="0.35">
      <c r="R468" s="19" t="str">
        <f t="shared" si="7"/>
        <v/>
      </c>
      <c r="S468" s="19" t="str">
        <f>IF(M468="","",IF(AND(M468&lt;&gt;'Tabelas auxiliares'!$B$241,M468&lt;&gt;'Tabelas auxiliares'!$B$242,M468&lt;&gt;'Tabelas auxiliares'!$C$241,M468&lt;&gt;'Tabelas auxiliares'!$C$242),"FOLHA DE PESSOAL",IF(R468='Tabelas auxiliares'!$A$242,"CUSTEIO",IF(R468='Tabelas auxiliares'!$A$241,"INVESTIMENTO","ERRO - VERIFICAR"))))</f>
        <v/>
      </c>
      <c r="T468" s="37"/>
      <c r="U468" s="37"/>
      <c r="V468" s="37"/>
      <c r="W468" s="37"/>
      <c r="X468" s="37"/>
      <c r="Y468" s="37"/>
      <c r="Z468" s="37"/>
    </row>
    <row r="469" spans="18:26" x14ac:dyDescent="0.35">
      <c r="R469" s="19" t="str">
        <f t="shared" si="7"/>
        <v/>
      </c>
      <c r="S469" s="19" t="str">
        <f>IF(M469="","",IF(AND(M469&lt;&gt;'Tabelas auxiliares'!$B$241,M469&lt;&gt;'Tabelas auxiliares'!$B$242,M469&lt;&gt;'Tabelas auxiliares'!$C$241,M469&lt;&gt;'Tabelas auxiliares'!$C$242),"FOLHA DE PESSOAL",IF(R469='Tabelas auxiliares'!$A$242,"CUSTEIO",IF(R469='Tabelas auxiliares'!$A$241,"INVESTIMENTO","ERRO - VERIFICAR"))))</f>
        <v/>
      </c>
      <c r="T469" s="37"/>
      <c r="U469" s="37"/>
      <c r="V469" s="37"/>
      <c r="W469" s="37"/>
      <c r="X469" s="37"/>
      <c r="Y469" s="37"/>
      <c r="Z469" s="37"/>
    </row>
    <row r="470" spans="18:26" x14ac:dyDescent="0.35">
      <c r="R470" s="19" t="str">
        <f t="shared" si="7"/>
        <v/>
      </c>
      <c r="S470" s="19" t="str">
        <f>IF(M470="","",IF(AND(M470&lt;&gt;'Tabelas auxiliares'!$B$241,M470&lt;&gt;'Tabelas auxiliares'!$B$242,M470&lt;&gt;'Tabelas auxiliares'!$C$241,M470&lt;&gt;'Tabelas auxiliares'!$C$242),"FOLHA DE PESSOAL",IF(R470='Tabelas auxiliares'!$A$242,"CUSTEIO",IF(R470='Tabelas auxiliares'!$A$241,"INVESTIMENTO","ERRO - VERIFICAR"))))</f>
        <v/>
      </c>
      <c r="T470" s="37"/>
      <c r="U470" s="37"/>
      <c r="V470" s="37"/>
      <c r="W470" s="37"/>
      <c r="X470" s="37"/>
      <c r="Y470" s="37"/>
      <c r="Z470" s="37"/>
    </row>
    <row r="471" spans="18:26" x14ac:dyDescent="0.35">
      <c r="R471" s="19" t="str">
        <f t="shared" si="7"/>
        <v/>
      </c>
      <c r="S471" s="19" t="str">
        <f>IF(M471="","",IF(AND(M471&lt;&gt;'Tabelas auxiliares'!$B$241,M471&lt;&gt;'Tabelas auxiliares'!$B$242,M471&lt;&gt;'Tabelas auxiliares'!$C$241,M471&lt;&gt;'Tabelas auxiliares'!$C$242),"FOLHA DE PESSOAL",IF(R471='Tabelas auxiliares'!$A$242,"CUSTEIO",IF(R471='Tabelas auxiliares'!$A$241,"INVESTIMENTO","ERRO - VERIFICAR"))))</f>
        <v/>
      </c>
      <c r="T471" s="37"/>
      <c r="U471" s="37"/>
      <c r="V471" s="37"/>
      <c r="W471" s="37"/>
      <c r="X471" s="37"/>
      <c r="Y471" s="37"/>
      <c r="Z471" s="37"/>
    </row>
    <row r="472" spans="18:26" x14ac:dyDescent="0.35">
      <c r="R472" s="19" t="str">
        <f t="shared" si="7"/>
        <v/>
      </c>
      <c r="S472" s="19" t="str">
        <f>IF(M472="","",IF(AND(M472&lt;&gt;'Tabelas auxiliares'!$B$241,M472&lt;&gt;'Tabelas auxiliares'!$B$242,M472&lt;&gt;'Tabelas auxiliares'!$C$241,M472&lt;&gt;'Tabelas auxiliares'!$C$242),"FOLHA DE PESSOAL",IF(R472='Tabelas auxiliares'!$A$242,"CUSTEIO",IF(R472='Tabelas auxiliares'!$A$241,"INVESTIMENTO","ERRO - VERIFICAR"))))</f>
        <v/>
      </c>
      <c r="T472" s="37"/>
      <c r="U472" s="37"/>
      <c r="V472" s="37"/>
      <c r="W472" s="37"/>
      <c r="X472" s="37"/>
      <c r="Y472" s="37"/>
      <c r="Z472" s="37"/>
    </row>
    <row r="473" spans="18:26" x14ac:dyDescent="0.35">
      <c r="R473" s="19" t="str">
        <f t="shared" si="7"/>
        <v/>
      </c>
      <c r="S473" s="19" t="str">
        <f>IF(M473="","",IF(AND(M473&lt;&gt;'Tabelas auxiliares'!$B$241,M473&lt;&gt;'Tabelas auxiliares'!$B$242,M473&lt;&gt;'Tabelas auxiliares'!$C$241,M473&lt;&gt;'Tabelas auxiliares'!$C$242),"FOLHA DE PESSOAL",IF(R473='Tabelas auxiliares'!$A$242,"CUSTEIO",IF(R473='Tabelas auxiliares'!$A$241,"INVESTIMENTO","ERRO - VERIFICAR"))))</f>
        <v/>
      </c>
      <c r="T473" s="37"/>
      <c r="U473" s="37"/>
      <c r="V473" s="37"/>
      <c r="W473" s="37"/>
      <c r="X473" s="37"/>
      <c r="Y473" s="37"/>
      <c r="Z473" s="37"/>
    </row>
    <row r="474" spans="18:26" x14ac:dyDescent="0.35">
      <c r="R474" s="19" t="str">
        <f t="shared" si="7"/>
        <v/>
      </c>
      <c r="S474" s="19" t="str">
        <f>IF(M474="","",IF(AND(M474&lt;&gt;'Tabelas auxiliares'!$B$241,M474&lt;&gt;'Tabelas auxiliares'!$B$242,M474&lt;&gt;'Tabelas auxiliares'!$C$241,M474&lt;&gt;'Tabelas auxiliares'!$C$242),"FOLHA DE PESSOAL",IF(R474='Tabelas auxiliares'!$A$242,"CUSTEIO",IF(R474='Tabelas auxiliares'!$A$241,"INVESTIMENTO","ERRO - VERIFICAR"))))</f>
        <v/>
      </c>
      <c r="T474" s="37"/>
      <c r="U474" s="37"/>
      <c r="V474" s="37"/>
      <c r="W474" s="37"/>
      <c r="X474" s="37"/>
      <c r="Y474" s="37"/>
      <c r="Z474" s="37"/>
    </row>
    <row r="475" spans="18:26" x14ac:dyDescent="0.35">
      <c r="R475" s="19" t="str">
        <f t="shared" si="7"/>
        <v/>
      </c>
      <c r="S475" s="19" t="str">
        <f>IF(M475="","",IF(AND(M475&lt;&gt;'Tabelas auxiliares'!$B$241,M475&lt;&gt;'Tabelas auxiliares'!$B$242,M475&lt;&gt;'Tabelas auxiliares'!$C$241,M475&lt;&gt;'Tabelas auxiliares'!$C$242),"FOLHA DE PESSOAL",IF(R475='Tabelas auxiliares'!$A$242,"CUSTEIO",IF(R475='Tabelas auxiliares'!$A$241,"INVESTIMENTO","ERRO - VERIFICAR"))))</f>
        <v/>
      </c>
      <c r="T475" s="37"/>
      <c r="U475" s="37"/>
      <c r="V475" s="37"/>
      <c r="W475" s="37"/>
      <c r="X475" s="37"/>
      <c r="Y475" s="37"/>
      <c r="Z475" s="37"/>
    </row>
    <row r="476" spans="18:26" x14ac:dyDescent="0.35">
      <c r="R476" s="19" t="str">
        <f t="shared" si="7"/>
        <v/>
      </c>
      <c r="S476" s="19" t="str">
        <f>IF(M476="","",IF(AND(M476&lt;&gt;'Tabelas auxiliares'!$B$241,M476&lt;&gt;'Tabelas auxiliares'!$B$242,M476&lt;&gt;'Tabelas auxiliares'!$C$241,M476&lt;&gt;'Tabelas auxiliares'!$C$242),"FOLHA DE PESSOAL",IF(R476='Tabelas auxiliares'!$A$242,"CUSTEIO",IF(R476='Tabelas auxiliares'!$A$241,"INVESTIMENTO","ERRO - VERIFICAR"))))</f>
        <v/>
      </c>
      <c r="T476" s="37"/>
      <c r="U476" s="37"/>
      <c r="V476" s="37"/>
      <c r="W476" s="37"/>
      <c r="X476" s="37"/>
      <c r="Y476" s="37"/>
      <c r="Z476" s="37"/>
    </row>
    <row r="477" spans="18:26" x14ac:dyDescent="0.35">
      <c r="R477" s="19" t="str">
        <f t="shared" si="7"/>
        <v/>
      </c>
      <c r="S477" s="19" t="str">
        <f>IF(M477="","",IF(AND(M477&lt;&gt;'Tabelas auxiliares'!$B$241,M477&lt;&gt;'Tabelas auxiliares'!$B$242,M477&lt;&gt;'Tabelas auxiliares'!$C$241,M477&lt;&gt;'Tabelas auxiliares'!$C$242),"FOLHA DE PESSOAL",IF(R477='Tabelas auxiliares'!$A$242,"CUSTEIO",IF(R477='Tabelas auxiliares'!$A$241,"INVESTIMENTO","ERRO - VERIFICAR"))))</f>
        <v/>
      </c>
      <c r="T477" s="37"/>
      <c r="U477" s="37"/>
      <c r="V477" s="37"/>
      <c r="W477" s="37"/>
      <c r="X477" s="37"/>
      <c r="Y477" s="37"/>
      <c r="Z477" s="37"/>
    </row>
    <row r="478" spans="18:26" x14ac:dyDescent="0.35">
      <c r="R478" s="19" t="str">
        <f t="shared" si="7"/>
        <v/>
      </c>
      <c r="S478" s="19" t="str">
        <f>IF(M478="","",IF(AND(M478&lt;&gt;'Tabelas auxiliares'!$B$241,M478&lt;&gt;'Tabelas auxiliares'!$B$242,M478&lt;&gt;'Tabelas auxiliares'!$C$241,M478&lt;&gt;'Tabelas auxiliares'!$C$242),"FOLHA DE PESSOAL",IF(R478='Tabelas auxiliares'!$A$242,"CUSTEIO",IF(R478='Tabelas auxiliares'!$A$241,"INVESTIMENTO","ERRO - VERIFICAR"))))</f>
        <v/>
      </c>
      <c r="T478" s="37"/>
      <c r="U478" s="37"/>
      <c r="V478" s="37"/>
      <c r="W478" s="37"/>
      <c r="X478" s="37"/>
      <c r="Y478" s="37"/>
      <c r="Z478" s="37"/>
    </row>
    <row r="479" spans="18:26" x14ac:dyDescent="0.35">
      <c r="R479" s="19" t="str">
        <f t="shared" si="7"/>
        <v/>
      </c>
      <c r="S479" s="19" t="str">
        <f>IF(M479="","",IF(AND(M479&lt;&gt;'Tabelas auxiliares'!$B$241,M479&lt;&gt;'Tabelas auxiliares'!$B$242,M479&lt;&gt;'Tabelas auxiliares'!$C$241,M479&lt;&gt;'Tabelas auxiliares'!$C$242),"FOLHA DE PESSOAL",IF(R479='Tabelas auxiliares'!$A$242,"CUSTEIO",IF(R479='Tabelas auxiliares'!$A$241,"INVESTIMENTO","ERRO - VERIFICAR"))))</f>
        <v/>
      </c>
      <c r="T479" s="37"/>
      <c r="U479" s="37"/>
      <c r="V479" s="37"/>
      <c r="W479" s="37"/>
      <c r="X479" s="37"/>
      <c r="Y479" s="37"/>
      <c r="Z479" s="37"/>
    </row>
    <row r="480" spans="18:26" x14ac:dyDescent="0.35">
      <c r="R480" s="19" t="str">
        <f t="shared" si="7"/>
        <v/>
      </c>
      <c r="S480" s="19" t="str">
        <f>IF(M480="","",IF(AND(M480&lt;&gt;'Tabelas auxiliares'!$B$241,M480&lt;&gt;'Tabelas auxiliares'!$B$242,M480&lt;&gt;'Tabelas auxiliares'!$C$241,M480&lt;&gt;'Tabelas auxiliares'!$C$242),"FOLHA DE PESSOAL",IF(R480='Tabelas auxiliares'!$A$242,"CUSTEIO",IF(R480='Tabelas auxiliares'!$A$241,"INVESTIMENTO","ERRO - VERIFICAR"))))</f>
        <v/>
      </c>
      <c r="T480" s="37"/>
      <c r="U480" s="37"/>
      <c r="V480" s="37"/>
      <c r="W480" s="37"/>
      <c r="X480" s="37"/>
      <c r="Y480" s="37"/>
      <c r="Z480" s="37"/>
    </row>
    <row r="481" spans="18:26" x14ac:dyDescent="0.35">
      <c r="R481" s="19" t="str">
        <f t="shared" si="7"/>
        <v/>
      </c>
      <c r="S481" s="19" t="str">
        <f>IF(M481="","",IF(AND(M481&lt;&gt;'Tabelas auxiliares'!$B$241,M481&lt;&gt;'Tabelas auxiliares'!$B$242,M481&lt;&gt;'Tabelas auxiliares'!$C$241,M481&lt;&gt;'Tabelas auxiliares'!$C$242),"FOLHA DE PESSOAL",IF(R481='Tabelas auxiliares'!$A$242,"CUSTEIO",IF(R481='Tabelas auxiliares'!$A$241,"INVESTIMENTO","ERRO - VERIFICAR"))))</f>
        <v/>
      </c>
      <c r="T481" s="37"/>
      <c r="U481" s="37"/>
      <c r="V481" s="37"/>
      <c r="W481" s="37"/>
      <c r="X481" s="37"/>
      <c r="Y481" s="37"/>
      <c r="Z481" s="37"/>
    </row>
    <row r="482" spans="18:26" x14ac:dyDescent="0.35">
      <c r="R482" s="19" t="str">
        <f t="shared" si="7"/>
        <v/>
      </c>
      <c r="S482" s="19" t="str">
        <f>IF(M482="","",IF(AND(M482&lt;&gt;'Tabelas auxiliares'!$B$241,M482&lt;&gt;'Tabelas auxiliares'!$B$242,M482&lt;&gt;'Tabelas auxiliares'!$C$241,M482&lt;&gt;'Tabelas auxiliares'!$C$242),"FOLHA DE PESSOAL",IF(R482='Tabelas auxiliares'!$A$242,"CUSTEIO",IF(R482='Tabelas auxiliares'!$A$241,"INVESTIMENTO","ERRO - VERIFICAR"))))</f>
        <v/>
      </c>
      <c r="T482" s="37"/>
      <c r="U482" s="37"/>
      <c r="V482" s="37"/>
      <c r="W482" s="37"/>
      <c r="X482" s="37"/>
      <c r="Y482" s="37"/>
      <c r="Z482" s="37"/>
    </row>
    <row r="483" spans="18:26" x14ac:dyDescent="0.35">
      <c r="R483" s="19" t="str">
        <f t="shared" si="7"/>
        <v/>
      </c>
      <c r="S483" s="19" t="str">
        <f>IF(M483="","",IF(AND(M483&lt;&gt;'Tabelas auxiliares'!$B$241,M483&lt;&gt;'Tabelas auxiliares'!$B$242,M483&lt;&gt;'Tabelas auxiliares'!$C$241,M483&lt;&gt;'Tabelas auxiliares'!$C$242),"FOLHA DE PESSOAL",IF(R483='Tabelas auxiliares'!$A$242,"CUSTEIO",IF(R483='Tabelas auxiliares'!$A$241,"INVESTIMENTO","ERRO - VERIFICAR"))))</f>
        <v/>
      </c>
      <c r="T483" s="37"/>
      <c r="U483" s="37"/>
      <c r="V483" s="37"/>
      <c r="W483" s="37"/>
      <c r="X483" s="37"/>
      <c r="Y483" s="37"/>
      <c r="Z483" s="37"/>
    </row>
    <row r="484" spans="18:26" x14ac:dyDescent="0.35">
      <c r="R484" s="19" t="str">
        <f t="shared" si="7"/>
        <v/>
      </c>
      <c r="S484" s="19" t="str">
        <f>IF(M484="","",IF(AND(M484&lt;&gt;'Tabelas auxiliares'!$B$241,M484&lt;&gt;'Tabelas auxiliares'!$B$242,M484&lt;&gt;'Tabelas auxiliares'!$C$241,M484&lt;&gt;'Tabelas auxiliares'!$C$242),"FOLHA DE PESSOAL",IF(R484='Tabelas auxiliares'!$A$242,"CUSTEIO",IF(R484='Tabelas auxiliares'!$A$241,"INVESTIMENTO","ERRO - VERIFICAR"))))</f>
        <v/>
      </c>
      <c r="T484" s="37"/>
      <c r="U484" s="37"/>
      <c r="V484" s="37"/>
      <c r="W484" s="37"/>
      <c r="X484" s="37"/>
      <c r="Y484" s="37"/>
      <c r="Z484" s="37"/>
    </row>
    <row r="485" spans="18:26" x14ac:dyDescent="0.35">
      <c r="R485" s="19" t="str">
        <f t="shared" si="7"/>
        <v/>
      </c>
      <c r="S485" s="19" t="str">
        <f>IF(M485="","",IF(AND(M485&lt;&gt;'Tabelas auxiliares'!$B$241,M485&lt;&gt;'Tabelas auxiliares'!$B$242,M485&lt;&gt;'Tabelas auxiliares'!$C$241,M485&lt;&gt;'Tabelas auxiliares'!$C$242),"FOLHA DE PESSOAL",IF(R485='Tabelas auxiliares'!$A$242,"CUSTEIO",IF(R485='Tabelas auxiliares'!$A$241,"INVESTIMENTO","ERRO - VERIFICAR"))))</f>
        <v/>
      </c>
      <c r="T485" s="37"/>
      <c r="U485" s="37"/>
      <c r="V485" s="37"/>
      <c r="W485" s="37"/>
      <c r="X485" s="37"/>
      <c r="Y485" s="37"/>
      <c r="Z485" s="37"/>
    </row>
    <row r="486" spans="18:26" x14ac:dyDescent="0.35">
      <c r="R486" s="19" t="str">
        <f t="shared" si="7"/>
        <v/>
      </c>
      <c r="S486" s="19" t="str">
        <f>IF(M486="","",IF(AND(M486&lt;&gt;'Tabelas auxiliares'!$B$241,M486&lt;&gt;'Tabelas auxiliares'!$B$242,M486&lt;&gt;'Tabelas auxiliares'!$C$241,M486&lt;&gt;'Tabelas auxiliares'!$C$242),"FOLHA DE PESSOAL",IF(R486='Tabelas auxiliares'!$A$242,"CUSTEIO",IF(R486='Tabelas auxiliares'!$A$241,"INVESTIMENTO","ERRO - VERIFICAR"))))</f>
        <v/>
      </c>
      <c r="T486" s="37"/>
      <c r="U486" s="37"/>
      <c r="V486" s="37"/>
      <c r="W486" s="37"/>
      <c r="X486" s="37"/>
      <c r="Y486" s="37"/>
      <c r="Z486" s="37"/>
    </row>
    <row r="487" spans="18:26" x14ac:dyDescent="0.35">
      <c r="R487" s="19" t="str">
        <f t="shared" si="7"/>
        <v/>
      </c>
      <c r="S487" s="19" t="str">
        <f>IF(M487="","",IF(AND(M487&lt;&gt;'Tabelas auxiliares'!$B$241,M487&lt;&gt;'Tabelas auxiliares'!$B$242,M487&lt;&gt;'Tabelas auxiliares'!$C$241,M487&lt;&gt;'Tabelas auxiliares'!$C$242),"FOLHA DE PESSOAL",IF(R487='Tabelas auxiliares'!$A$242,"CUSTEIO",IF(R487='Tabelas auxiliares'!$A$241,"INVESTIMENTO","ERRO - VERIFICAR"))))</f>
        <v/>
      </c>
      <c r="T487" s="37"/>
      <c r="U487" s="37"/>
      <c r="V487" s="37"/>
      <c r="W487" s="37"/>
      <c r="X487" s="37"/>
      <c r="Y487" s="37"/>
      <c r="Z487" s="37"/>
    </row>
    <row r="488" spans="18:26" x14ac:dyDescent="0.35">
      <c r="R488" s="19" t="str">
        <f t="shared" si="7"/>
        <v/>
      </c>
      <c r="S488" s="19" t="str">
        <f>IF(M488="","",IF(AND(M488&lt;&gt;'Tabelas auxiliares'!$B$241,M488&lt;&gt;'Tabelas auxiliares'!$B$242,M488&lt;&gt;'Tabelas auxiliares'!$C$241,M488&lt;&gt;'Tabelas auxiliares'!$C$242),"FOLHA DE PESSOAL",IF(R488='Tabelas auxiliares'!$A$242,"CUSTEIO",IF(R488='Tabelas auxiliares'!$A$241,"INVESTIMENTO","ERRO - VERIFICAR"))))</f>
        <v/>
      </c>
      <c r="T488" s="37"/>
      <c r="U488" s="37"/>
      <c r="V488" s="37"/>
      <c r="W488" s="37"/>
      <c r="X488" s="37"/>
      <c r="Y488" s="37"/>
      <c r="Z488" s="37"/>
    </row>
    <row r="489" spans="18:26" x14ac:dyDescent="0.35">
      <c r="R489" s="19" t="str">
        <f t="shared" si="7"/>
        <v/>
      </c>
      <c r="S489" s="19" t="str">
        <f>IF(M489="","",IF(AND(M489&lt;&gt;'Tabelas auxiliares'!$B$241,M489&lt;&gt;'Tabelas auxiliares'!$B$242,M489&lt;&gt;'Tabelas auxiliares'!$C$241,M489&lt;&gt;'Tabelas auxiliares'!$C$242),"FOLHA DE PESSOAL",IF(R489='Tabelas auxiliares'!$A$242,"CUSTEIO",IF(R489='Tabelas auxiliares'!$A$241,"INVESTIMENTO","ERRO - VERIFICAR"))))</f>
        <v/>
      </c>
      <c r="T489" s="37"/>
      <c r="U489" s="37"/>
      <c r="V489" s="37"/>
      <c r="W489" s="37"/>
      <c r="X489" s="37"/>
      <c r="Y489" s="37"/>
      <c r="Z489" s="37"/>
    </row>
    <row r="490" spans="18:26" x14ac:dyDescent="0.35">
      <c r="R490" s="19" t="str">
        <f t="shared" si="7"/>
        <v/>
      </c>
      <c r="S490" s="19" t="str">
        <f>IF(M490="","",IF(AND(M490&lt;&gt;'Tabelas auxiliares'!$B$241,M490&lt;&gt;'Tabelas auxiliares'!$B$242,M490&lt;&gt;'Tabelas auxiliares'!$C$241,M490&lt;&gt;'Tabelas auxiliares'!$C$242),"FOLHA DE PESSOAL",IF(R490='Tabelas auxiliares'!$A$242,"CUSTEIO",IF(R490='Tabelas auxiliares'!$A$241,"INVESTIMENTO","ERRO - VERIFICAR"))))</f>
        <v/>
      </c>
      <c r="T490" s="37"/>
      <c r="U490" s="37"/>
      <c r="V490" s="37"/>
      <c r="W490" s="37"/>
      <c r="X490" s="37"/>
      <c r="Y490" s="37"/>
      <c r="Z490" s="37"/>
    </row>
    <row r="491" spans="18:26" x14ac:dyDescent="0.35">
      <c r="R491" s="19" t="str">
        <f t="shared" si="7"/>
        <v/>
      </c>
      <c r="S491" s="19" t="str">
        <f>IF(M491="","",IF(AND(M491&lt;&gt;'Tabelas auxiliares'!$B$241,M491&lt;&gt;'Tabelas auxiliares'!$B$242,M491&lt;&gt;'Tabelas auxiliares'!$C$241,M491&lt;&gt;'Tabelas auxiliares'!$C$242),"FOLHA DE PESSOAL",IF(R491='Tabelas auxiliares'!$A$242,"CUSTEIO",IF(R491='Tabelas auxiliares'!$A$241,"INVESTIMENTO","ERRO - VERIFICAR"))))</f>
        <v/>
      </c>
      <c r="T491" s="37"/>
      <c r="U491" s="37"/>
      <c r="V491" s="37"/>
      <c r="W491" s="37"/>
      <c r="X491" s="37"/>
      <c r="Y491" s="37"/>
      <c r="Z491" s="37"/>
    </row>
    <row r="492" spans="18:26" x14ac:dyDescent="0.35">
      <c r="R492" s="19" t="str">
        <f t="shared" si="7"/>
        <v/>
      </c>
      <c r="S492" s="19" t="str">
        <f>IF(M492="","",IF(AND(M492&lt;&gt;'Tabelas auxiliares'!$B$241,M492&lt;&gt;'Tabelas auxiliares'!$B$242,M492&lt;&gt;'Tabelas auxiliares'!$C$241,M492&lt;&gt;'Tabelas auxiliares'!$C$242),"FOLHA DE PESSOAL",IF(R492='Tabelas auxiliares'!$A$242,"CUSTEIO",IF(R492='Tabelas auxiliares'!$A$241,"INVESTIMENTO","ERRO - VERIFICAR"))))</f>
        <v/>
      </c>
      <c r="T492" s="37"/>
      <c r="U492" s="37"/>
      <c r="V492" s="37"/>
      <c r="W492" s="37"/>
      <c r="X492" s="37"/>
      <c r="Y492" s="37"/>
      <c r="Z492" s="37"/>
    </row>
    <row r="493" spans="18:26" x14ac:dyDescent="0.35">
      <c r="R493" s="19" t="str">
        <f t="shared" si="7"/>
        <v/>
      </c>
      <c r="S493" s="19" t="str">
        <f>IF(M493="","",IF(AND(M493&lt;&gt;'Tabelas auxiliares'!$B$241,M493&lt;&gt;'Tabelas auxiliares'!$B$242,M493&lt;&gt;'Tabelas auxiliares'!$C$241,M493&lt;&gt;'Tabelas auxiliares'!$C$242),"FOLHA DE PESSOAL",IF(R493='Tabelas auxiliares'!$A$242,"CUSTEIO",IF(R493='Tabelas auxiliares'!$A$241,"INVESTIMENTO","ERRO - VERIFICAR"))))</f>
        <v/>
      </c>
      <c r="T493" s="127"/>
      <c r="U493" s="37"/>
      <c r="V493" s="37"/>
      <c r="W493" s="37"/>
      <c r="X493" s="37"/>
      <c r="Y493" s="37"/>
      <c r="Z493" s="37"/>
    </row>
    <row r="494" spans="18:26" x14ac:dyDescent="0.35">
      <c r="R494" s="19" t="str">
        <f t="shared" si="7"/>
        <v/>
      </c>
      <c r="S494" s="19" t="str">
        <f>IF(M494="","",IF(AND(M494&lt;&gt;'Tabelas auxiliares'!$B$241,M494&lt;&gt;'Tabelas auxiliares'!$B$242,M494&lt;&gt;'Tabelas auxiliares'!$C$241,M494&lt;&gt;'Tabelas auxiliares'!$C$242),"FOLHA DE PESSOAL",IF(R494='Tabelas auxiliares'!$A$242,"CUSTEIO",IF(R494='Tabelas auxiliares'!$A$241,"INVESTIMENTO","ERRO - VERIFICAR"))))</f>
        <v/>
      </c>
      <c r="T494" s="127"/>
      <c r="U494" s="37"/>
      <c r="V494" s="37"/>
      <c r="W494" s="37"/>
      <c r="X494" s="37"/>
      <c r="Y494" s="37"/>
      <c r="Z494" s="37"/>
    </row>
    <row r="495" spans="18:26" x14ac:dyDescent="0.35">
      <c r="R495" s="19" t="str">
        <f t="shared" si="7"/>
        <v/>
      </c>
      <c r="S495" s="19" t="str">
        <f>IF(M495="","",IF(AND(M495&lt;&gt;'Tabelas auxiliares'!$B$241,M495&lt;&gt;'Tabelas auxiliares'!$B$242,M495&lt;&gt;'Tabelas auxiliares'!$C$241,M495&lt;&gt;'Tabelas auxiliares'!$C$242),"FOLHA DE PESSOAL",IF(R495='Tabelas auxiliares'!$A$242,"CUSTEIO",IF(R495='Tabelas auxiliares'!$A$241,"INVESTIMENTO","ERRO - VERIFICAR"))))</f>
        <v/>
      </c>
      <c r="T495" s="127"/>
      <c r="U495" s="37"/>
      <c r="V495" s="37"/>
      <c r="W495" s="37"/>
      <c r="X495" s="37"/>
      <c r="Y495" s="37"/>
      <c r="Z495" s="37"/>
    </row>
    <row r="496" spans="18:26" x14ac:dyDescent="0.35">
      <c r="R496" s="19" t="str">
        <f t="shared" si="7"/>
        <v/>
      </c>
      <c r="S496" s="19" t="str">
        <f>IF(M496="","",IF(AND(M496&lt;&gt;'Tabelas auxiliares'!$B$241,M496&lt;&gt;'Tabelas auxiliares'!$B$242,M496&lt;&gt;'Tabelas auxiliares'!$C$241,M496&lt;&gt;'Tabelas auxiliares'!$C$242),"FOLHA DE PESSOAL",IF(R496='Tabelas auxiliares'!$A$242,"CUSTEIO",IF(R496='Tabelas auxiliares'!$A$241,"INVESTIMENTO","ERRO - VERIFICAR"))))</f>
        <v/>
      </c>
      <c r="T496" s="127"/>
      <c r="U496" s="37"/>
      <c r="V496" s="37"/>
      <c r="W496" s="37"/>
      <c r="X496" s="37"/>
      <c r="Y496" s="37"/>
      <c r="Z496" s="37"/>
    </row>
    <row r="497" spans="18:26" x14ac:dyDescent="0.35">
      <c r="R497" s="19" t="str">
        <f t="shared" si="7"/>
        <v/>
      </c>
      <c r="S497" s="19" t="str">
        <f>IF(M497="","",IF(AND(M497&lt;&gt;'Tabelas auxiliares'!$B$241,M497&lt;&gt;'Tabelas auxiliares'!$B$242,M497&lt;&gt;'Tabelas auxiliares'!$C$241,M497&lt;&gt;'Tabelas auxiliares'!$C$242),"FOLHA DE PESSOAL",IF(R497='Tabelas auxiliares'!$A$242,"CUSTEIO",IF(R497='Tabelas auxiliares'!$A$241,"INVESTIMENTO","ERRO - VERIFICAR"))))</f>
        <v/>
      </c>
      <c r="T497" s="127"/>
      <c r="U497" s="37"/>
      <c r="V497" s="37"/>
      <c r="W497" s="37"/>
      <c r="X497" s="37"/>
      <c r="Y497" s="37"/>
      <c r="Z497" s="37"/>
    </row>
    <row r="498" spans="18:26" x14ac:dyDescent="0.35">
      <c r="R498" s="19" t="str">
        <f t="shared" si="7"/>
        <v/>
      </c>
      <c r="S498" s="19" t="str">
        <f>IF(M498="","",IF(AND(M498&lt;&gt;'Tabelas auxiliares'!$B$241,M498&lt;&gt;'Tabelas auxiliares'!$B$242,M498&lt;&gt;'Tabelas auxiliares'!$C$241,M498&lt;&gt;'Tabelas auxiliares'!$C$242),"FOLHA DE PESSOAL",IF(R498='Tabelas auxiliares'!$A$242,"CUSTEIO",IF(R498='Tabelas auxiliares'!$A$241,"INVESTIMENTO","ERRO - VERIFICAR"))))</f>
        <v/>
      </c>
      <c r="T498" s="127"/>
      <c r="U498" s="37"/>
      <c r="V498" s="37"/>
      <c r="W498" s="37"/>
      <c r="X498" s="37"/>
      <c r="Y498" s="37"/>
      <c r="Z498" s="37"/>
    </row>
    <row r="499" spans="18:26" x14ac:dyDescent="0.35">
      <c r="R499" s="19" t="str">
        <f t="shared" si="7"/>
        <v/>
      </c>
      <c r="S499" s="19" t="str">
        <f>IF(M499="","",IF(AND(M499&lt;&gt;'Tabelas auxiliares'!$B$241,M499&lt;&gt;'Tabelas auxiliares'!$B$242,M499&lt;&gt;'Tabelas auxiliares'!$C$241,M499&lt;&gt;'Tabelas auxiliares'!$C$242),"FOLHA DE PESSOAL",IF(R499='Tabelas auxiliares'!$A$242,"CUSTEIO",IF(R499='Tabelas auxiliares'!$A$241,"INVESTIMENTO","ERRO - VERIFICAR"))))</f>
        <v/>
      </c>
      <c r="T499" s="127"/>
      <c r="U499" s="37"/>
      <c r="V499" s="37"/>
      <c r="W499" s="37"/>
      <c r="X499" s="37"/>
      <c r="Y499" s="37"/>
      <c r="Z499" s="37"/>
    </row>
    <row r="500" spans="18:26" x14ac:dyDescent="0.35">
      <c r="R500" s="19" t="str">
        <f t="shared" si="7"/>
        <v/>
      </c>
      <c r="S500" s="19" t="str">
        <f>IF(M500="","",IF(AND(M500&lt;&gt;'Tabelas auxiliares'!$B$241,M500&lt;&gt;'Tabelas auxiliares'!$B$242,M500&lt;&gt;'Tabelas auxiliares'!$C$241,M500&lt;&gt;'Tabelas auxiliares'!$C$242),"FOLHA DE PESSOAL",IF(R500='Tabelas auxiliares'!$A$242,"CUSTEIO",IF(R500='Tabelas auxiliares'!$A$241,"INVESTIMENTO","ERRO - VERIFICAR"))))</f>
        <v/>
      </c>
      <c r="T500" s="127"/>
      <c r="U500" s="37"/>
      <c r="V500" s="37"/>
      <c r="W500" s="37"/>
      <c r="X500" s="37"/>
      <c r="Y500" s="37"/>
      <c r="Z500" s="37"/>
    </row>
    <row r="501" spans="18:26" x14ac:dyDescent="0.35">
      <c r="R501" s="19" t="str">
        <f t="shared" si="7"/>
        <v/>
      </c>
      <c r="S501" s="19" t="str">
        <f>IF(M501="","",IF(AND(M501&lt;&gt;'Tabelas auxiliares'!$B$241,M501&lt;&gt;'Tabelas auxiliares'!$B$242,M501&lt;&gt;'Tabelas auxiliares'!$C$241,M501&lt;&gt;'Tabelas auxiliares'!$C$242),"FOLHA DE PESSOAL",IF(R501='Tabelas auxiliares'!$A$242,"CUSTEIO",IF(R501='Tabelas auxiliares'!$A$241,"INVESTIMENTO","ERRO - VERIFICAR"))))</f>
        <v/>
      </c>
      <c r="T501" s="127"/>
      <c r="U501" s="37"/>
      <c r="V501" s="37"/>
      <c r="W501" s="37"/>
      <c r="X501" s="37"/>
      <c r="Y501" s="37"/>
      <c r="Z501" s="37"/>
    </row>
    <row r="502" spans="18:26" x14ac:dyDescent="0.35">
      <c r="R502" s="19" t="str">
        <f t="shared" si="7"/>
        <v/>
      </c>
      <c r="S502" s="19" t="str">
        <f>IF(M502="","",IF(AND(M502&lt;&gt;'Tabelas auxiliares'!$B$241,M502&lt;&gt;'Tabelas auxiliares'!$B$242,M502&lt;&gt;'Tabelas auxiliares'!$C$241,M502&lt;&gt;'Tabelas auxiliares'!$C$242),"FOLHA DE PESSOAL",IF(R502='Tabelas auxiliares'!$A$242,"CUSTEIO",IF(R502='Tabelas auxiliares'!$A$241,"INVESTIMENTO","ERRO - VERIFICAR"))))</f>
        <v/>
      </c>
      <c r="T502" s="127"/>
      <c r="U502" s="37"/>
      <c r="V502" s="37"/>
      <c r="W502" s="37"/>
      <c r="X502" s="37"/>
      <c r="Y502" s="37"/>
      <c r="Z502" s="37"/>
    </row>
    <row r="503" spans="18:26" x14ac:dyDescent="0.35">
      <c r="R503" s="19" t="str">
        <f t="shared" si="7"/>
        <v/>
      </c>
      <c r="S503" s="19" t="str">
        <f>IF(M503="","",IF(AND(M503&lt;&gt;'Tabelas auxiliares'!$B$241,M503&lt;&gt;'Tabelas auxiliares'!$B$242,M503&lt;&gt;'Tabelas auxiliares'!$C$241,M503&lt;&gt;'Tabelas auxiliares'!$C$242),"FOLHA DE PESSOAL",IF(R503='Tabelas auxiliares'!$A$242,"CUSTEIO",IF(R503='Tabelas auxiliares'!$A$241,"INVESTIMENTO","ERRO - VERIFICAR"))))</f>
        <v/>
      </c>
      <c r="T503" s="127"/>
      <c r="U503" s="37"/>
      <c r="V503" s="37"/>
      <c r="W503" s="37"/>
      <c r="X503" s="37"/>
      <c r="Y503" s="37"/>
      <c r="Z503" s="37"/>
    </row>
    <row r="504" spans="18:26" x14ac:dyDescent="0.35">
      <c r="R504" s="19" t="str">
        <f t="shared" si="7"/>
        <v/>
      </c>
      <c r="S504" s="19" t="str">
        <f>IF(M504="","",IF(AND(M504&lt;&gt;'Tabelas auxiliares'!$B$241,M504&lt;&gt;'Tabelas auxiliares'!$B$242,M504&lt;&gt;'Tabelas auxiliares'!$C$241,M504&lt;&gt;'Tabelas auxiliares'!$C$242),"FOLHA DE PESSOAL",IF(R504='Tabelas auxiliares'!$A$242,"CUSTEIO",IF(R504='Tabelas auxiliares'!$A$241,"INVESTIMENTO","ERRO - VERIFICAR"))))</f>
        <v/>
      </c>
      <c r="T504" s="127"/>
      <c r="U504" s="37"/>
      <c r="V504" s="37"/>
      <c r="W504" s="37"/>
      <c r="X504" s="37"/>
      <c r="Y504" s="37"/>
      <c r="Z504" s="37"/>
    </row>
    <row r="505" spans="18:26" x14ac:dyDescent="0.35">
      <c r="R505" s="19" t="str">
        <f t="shared" si="7"/>
        <v/>
      </c>
      <c r="S505" s="19" t="str">
        <f>IF(M505="","",IF(AND(M505&lt;&gt;'Tabelas auxiliares'!$B$241,M505&lt;&gt;'Tabelas auxiliares'!$B$242,M505&lt;&gt;'Tabelas auxiliares'!$C$241,M505&lt;&gt;'Tabelas auxiliares'!$C$242),"FOLHA DE PESSOAL",IF(R505='Tabelas auxiliares'!$A$242,"CUSTEIO",IF(R505='Tabelas auxiliares'!$A$241,"INVESTIMENTO","ERRO - VERIFICAR"))))</f>
        <v/>
      </c>
      <c r="T505" s="127"/>
      <c r="U505" s="37"/>
      <c r="V505" s="37"/>
      <c r="W505" s="37"/>
      <c r="X505" s="37"/>
      <c r="Y505" s="37"/>
      <c r="Z505" s="37"/>
    </row>
    <row r="506" spans="18:26" x14ac:dyDescent="0.35">
      <c r="R506" s="19" t="str">
        <f t="shared" si="7"/>
        <v/>
      </c>
      <c r="S506" s="19" t="str">
        <f>IF(M506="","",IF(AND(M506&lt;&gt;'Tabelas auxiliares'!$B$241,M506&lt;&gt;'Tabelas auxiliares'!$B$242,M506&lt;&gt;'Tabelas auxiliares'!$C$241,M506&lt;&gt;'Tabelas auxiliares'!$C$242),"FOLHA DE PESSOAL",IF(R506='Tabelas auxiliares'!$A$242,"CUSTEIO",IF(R506='Tabelas auxiliares'!$A$241,"INVESTIMENTO","ERRO - VERIFICAR"))))</f>
        <v/>
      </c>
      <c r="T506" s="127"/>
      <c r="U506" s="37"/>
      <c r="V506" s="37"/>
      <c r="W506" s="37"/>
      <c r="X506" s="37"/>
      <c r="Y506" s="37"/>
      <c r="Z506" s="37"/>
    </row>
    <row r="507" spans="18:26" x14ac:dyDescent="0.35">
      <c r="R507" s="19" t="str">
        <f t="shared" si="7"/>
        <v/>
      </c>
      <c r="S507" s="19" t="str">
        <f>IF(M507="","",IF(AND(M507&lt;&gt;'Tabelas auxiliares'!$B$241,M507&lt;&gt;'Tabelas auxiliares'!$B$242,M507&lt;&gt;'Tabelas auxiliares'!$C$241,M507&lt;&gt;'Tabelas auxiliares'!$C$242),"FOLHA DE PESSOAL",IF(R507='Tabelas auxiliares'!$A$242,"CUSTEIO",IF(R507='Tabelas auxiliares'!$A$241,"INVESTIMENTO","ERRO - VERIFICAR"))))</f>
        <v/>
      </c>
      <c r="T507" s="127"/>
      <c r="U507" s="37"/>
      <c r="V507" s="37"/>
      <c r="W507" s="37"/>
      <c r="X507" s="37"/>
      <c r="Y507" s="37"/>
      <c r="Z507" s="37"/>
    </row>
    <row r="508" spans="18:26" x14ac:dyDescent="0.35">
      <c r="R508" s="19" t="str">
        <f t="shared" si="7"/>
        <v/>
      </c>
      <c r="S508" s="19" t="str">
        <f>IF(M508="","",IF(AND(M508&lt;&gt;'Tabelas auxiliares'!$B$241,M508&lt;&gt;'Tabelas auxiliares'!$B$242,M508&lt;&gt;'Tabelas auxiliares'!$C$241,M508&lt;&gt;'Tabelas auxiliares'!$C$242),"FOLHA DE PESSOAL",IF(R508='Tabelas auxiliares'!$A$242,"CUSTEIO",IF(R508='Tabelas auxiliares'!$A$241,"INVESTIMENTO","ERRO - VERIFICAR"))))</f>
        <v/>
      </c>
      <c r="T508" s="127"/>
      <c r="U508" s="37"/>
      <c r="V508" s="37"/>
      <c r="W508" s="37"/>
      <c r="X508" s="37"/>
      <c r="Y508" s="37"/>
      <c r="Z508" s="37"/>
    </row>
    <row r="509" spans="18:26" x14ac:dyDescent="0.35">
      <c r="R509" s="19" t="str">
        <f t="shared" si="7"/>
        <v/>
      </c>
      <c r="S509" s="19" t="str">
        <f>IF(M509="","",IF(AND(M509&lt;&gt;'Tabelas auxiliares'!$B$241,M509&lt;&gt;'Tabelas auxiliares'!$B$242,M509&lt;&gt;'Tabelas auxiliares'!$C$241,M509&lt;&gt;'Tabelas auxiliares'!$C$242),"FOLHA DE PESSOAL",IF(R509='Tabelas auxiliares'!$A$242,"CUSTEIO",IF(R509='Tabelas auxiliares'!$A$241,"INVESTIMENTO","ERRO - VERIFICAR"))))</f>
        <v/>
      </c>
      <c r="T509" s="127"/>
      <c r="U509" s="37"/>
      <c r="V509" s="37"/>
      <c r="W509" s="37"/>
      <c r="X509" s="37"/>
      <c r="Y509" s="37"/>
      <c r="Z509" s="37"/>
    </row>
    <row r="510" spans="18:26" x14ac:dyDescent="0.35">
      <c r="R510" s="19" t="str">
        <f t="shared" si="7"/>
        <v/>
      </c>
      <c r="S510" s="19" t="str">
        <f>IF(M510="","",IF(AND(M510&lt;&gt;'Tabelas auxiliares'!$B$241,M510&lt;&gt;'Tabelas auxiliares'!$B$242,M510&lt;&gt;'Tabelas auxiliares'!$C$241,M510&lt;&gt;'Tabelas auxiliares'!$C$242),"FOLHA DE PESSOAL",IF(R510='Tabelas auxiliares'!$A$242,"CUSTEIO",IF(R510='Tabelas auxiliares'!$A$241,"INVESTIMENTO","ERRO - VERIFICAR"))))</f>
        <v/>
      </c>
      <c r="T510" s="127"/>
      <c r="U510" s="37"/>
      <c r="V510" s="37"/>
      <c r="W510" s="37"/>
      <c r="X510" s="37"/>
      <c r="Y510" s="37"/>
      <c r="Z510" s="37"/>
    </row>
    <row r="511" spans="18:26" x14ac:dyDescent="0.35">
      <c r="R511" s="19" t="str">
        <f t="shared" si="7"/>
        <v/>
      </c>
      <c r="S511" s="19" t="str">
        <f>IF(M511="","",IF(AND(M511&lt;&gt;'Tabelas auxiliares'!$B$241,M511&lt;&gt;'Tabelas auxiliares'!$B$242,M511&lt;&gt;'Tabelas auxiliares'!$C$241,M511&lt;&gt;'Tabelas auxiliares'!$C$242),"FOLHA DE PESSOAL",IF(R511='Tabelas auxiliares'!$A$242,"CUSTEIO",IF(R511='Tabelas auxiliares'!$A$241,"INVESTIMENTO","ERRO - VERIFICAR"))))</f>
        <v/>
      </c>
      <c r="T511" s="127"/>
      <c r="U511" s="37"/>
      <c r="V511" s="37"/>
      <c r="W511" s="37"/>
      <c r="X511" s="37"/>
      <c r="Y511" s="37"/>
      <c r="Z511" s="37"/>
    </row>
    <row r="512" spans="18:26" x14ac:dyDescent="0.35">
      <c r="R512" s="19" t="str">
        <f t="shared" si="7"/>
        <v/>
      </c>
      <c r="S512" s="19" t="str">
        <f>IF(M512="","",IF(AND(M512&lt;&gt;'Tabelas auxiliares'!$B$241,M512&lt;&gt;'Tabelas auxiliares'!$B$242,M512&lt;&gt;'Tabelas auxiliares'!$C$241,M512&lt;&gt;'Tabelas auxiliares'!$C$242),"FOLHA DE PESSOAL",IF(R512='Tabelas auxiliares'!$A$242,"CUSTEIO",IF(R512='Tabelas auxiliares'!$A$241,"INVESTIMENTO","ERRO - VERIFICAR"))))</f>
        <v/>
      </c>
      <c r="T512" s="127"/>
      <c r="U512" s="37"/>
      <c r="V512" s="37"/>
      <c r="W512" s="37"/>
      <c r="X512" s="37"/>
      <c r="Y512" s="37"/>
      <c r="Z512" s="37"/>
    </row>
    <row r="513" spans="18:26" x14ac:dyDescent="0.35">
      <c r="R513" s="19" t="str">
        <f t="shared" si="7"/>
        <v/>
      </c>
      <c r="S513" s="19" t="str">
        <f>IF(M513="","",IF(AND(M513&lt;&gt;'Tabelas auxiliares'!$B$241,M513&lt;&gt;'Tabelas auxiliares'!$B$242,M513&lt;&gt;'Tabelas auxiliares'!$C$241,M513&lt;&gt;'Tabelas auxiliares'!$C$242),"FOLHA DE PESSOAL",IF(R513='Tabelas auxiliares'!$A$242,"CUSTEIO",IF(R513='Tabelas auxiliares'!$A$241,"INVESTIMENTO","ERRO - VERIFICAR"))))</f>
        <v/>
      </c>
      <c r="T513" s="127"/>
      <c r="U513" s="37"/>
      <c r="V513" s="37"/>
      <c r="W513" s="37"/>
      <c r="X513" s="37"/>
      <c r="Y513" s="37"/>
      <c r="Z513" s="37"/>
    </row>
    <row r="514" spans="18:26" x14ac:dyDescent="0.35">
      <c r="R514" s="19" t="str">
        <f t="shared" si="7"/>
        <v/>
      </c>
      <c r="S514" s="19" t="str">
        <f>IF(M514="","",IF(AND(M514&lt;&gt;'Tabelas auxiliares'!$B$241,M514&lt;&gt;'Tabelas auxiliares'!$B$242,M514&lt;&gt;'Tabelas auxiliares'!$C$241,M514&lt;&gt;'Tabelas auxiliares'!$C$242),"FOLHA DE PESSOAL",IF(R514='Tabelas auxiliares'!$A$242,"CUSTEIO",IF(R514='Tabelas auxiliares'!$A$241,"INVESTIMENTO","ERRO - VERIFICAR"))))</f>
        <v/>
      </c>
      <c r="T514" s="127"/>
      <c r="U514" s="37"/>
      <c r="V514" s="37"/>
      <c r="W514" s="37"/>
      <c r="X514" s="37"/>
      <c r="Y514" s="37"/>
      <c r="Z514" s="37"/>
    </row>
    <row r="515" spans="18:26" x14ac:dyDescent="0.35">
      <c r="R515" s="19" t="str">
        <f t="shared" si="7"/>
        <v/>
      </c>
      <c r="S515" s="19" t="str">
        <f>IF(M515="","",IF(AND(M515&lt;&gt;'Tabelas auxiliares'!$B$241,M515&lt;&gt;'Tabelas auxiliares'!$B$242,M515&lt;&gt;'Tabelas auxiliares'!$C$241,M515&lt;&gt;'Tabelas auxiliares'!$C$242),"FOLHA DE PESSOAL",IF(R515='Tabelas auxiliares'!$A$242,"CUSTEIO",IF(R515='Tabelas auxiliares'!$A$241,"INVESTIMENTO","ERRO - VERIFICAR"))))</f>
        <v/>
      </c>
      <c r="T515" s="127"/>
      <c r="U515" s="37"/>
      <c r="V515" s="37"/>
      <c r="W515" s="37"/>
      <c r="X515" s="37"/>
      <c r="Y515" s="37"/>
      <c r="Z515" s="37"/>
    </row>
    <row r="516" spans="18:26" x14ac:dyDescent="0.35">
      <c r="R516" s="19" t="str">
        <f t="shared" ref="R516:R579" si="8">LEFT(O516,1)</f>
        <v/>
      </c>
      <c r="S516" s="19" t="str">
        <f>IF(M516="","",IF(AND(M516&lt;&gt;'Tabelas auxiliares'!$B$241,M516&lt;&gt;'Tabelas auxiliares'!$B$242,M516&lt;&gt;'Tabelas auxiliares'!$C$241,M516&lt;&gt;'Tabelas auxiliares'!$C$242),"FOLHA DE PESSOAL",IF(R516='Tabelas auxiliares'!$A$242,"CUSTEIO",IF(R516='Tabelas auxiliares'!$A$241,"INVESTIMENTO","ERRO - VERIFICAR"))))</f>
        <v/>
      </c>
      <c r="T516" s="127"/>
      <c r="U516" s="37"/>
      <c r="V516" s="37"/>
      <c r="W516" s="37"/>
      <c r="X516" s="37"/>
      <c r="Y516" s="37"/>
      <c r="Z516" s="37"/>
    </row>
    <row r="517" spans="18:26" x14ac:dyDescent="0.35">
      <c r="R517" s="19" t="str">
        <f t="shared" si="8"/>
        <v/>
      </c>
      <c r="S517" s="19" t="str">
        <f>IF(M517="","",IF(AND(M517&lt;&gt;'Tabelas auxiliares'!$B$241,M517&lt;&gt;'Tabelas auxiliares'!$B$242,M517&lt;&gt;'Tabelas auxiliares'!$C$241,M517&lt;&gt;'Tabelas auxiliares'!$C$242),"FOLHA DE PESSOAL",IF(R517='Tabelas auxiliares'!$A$242,"CUSTEIO",IF(R517='Tabelas auxiliares'!$A$241,"INVESTIMENTO","ERRO - VERIFICAR"))))</f>
        <v/>
      </c>
      <c r="T517" s="127"/>
      <c r="U517" s="37"/>
      <c r="V517" s="37"/>
      <c r="W517" s="37"/>
      <c r="X517" s="37"/>
      <c r="Y517" s="37"/>
      <c r="Z517" s="37"/>
    </row>
    <row r="518" spans="18:26" x14ac:dyDescent="0.35">
      <c r="R518" s="19" t="str">
        <f t="shared" si="8"/>
        <v/>
      </c>
      <c r="S518" s="19" t="str">
        <f>IF(M518="","",IF(AND(M518&lt;&gt;'Tabelas auxiliares'!$B$241,M518&lt;&gt;'Tabelas auxiliares'!$B$242,M518&lt;&gt;'Tabelas auxiliares'!$C$241,M518&lt;&gt;'Tabelas auxiliares'!$C$242),"FOLHA DE PESSOAL",IF(R518='Tabelas auxiliares'!$A$242,"CUSTEIO",IF(R518='Tabelas auxiliares'!$A$241,"INVESTIMENTO","ERRO - VERIFICAR"))))</f>
        <v/>
      </c>
      <c r="T518" s="127"/>
      <c r="U518" s="37"/>
      <c r="V518" s="37"/>
      <c r="W518" s="37"/>
      <c r="X518" s="37"/>
      <c r="Y518" s="37"/>
      <c r="Z518" s="37"/>
    </row>
    <row r="519" spans="18:26" x14ac:dyDescent="0.35">
      <c r="R519" s="19" t="str">
        <f t="shared" si="8"/>
        <v/>
      </c>
      <c r="S519" s="19" t="str">
        <f>IF(M519="","",IF(AND(M519&lt;&gt;'Tabelas auxiliares'!$B$241,M519&lt;&gt;'Tabelas auxiliares'!$B$242,M519&lt;&gt;'Tabelas auxiliares'!$C$241,M519&lt;&gt;'Tabelas auxiliares'!$C$242),"FOLHA DE PESSOAL",IF(R519='Tabelas auxiliares'!$A$242,"CUSTEIO",IF(R519='Tabelas auxiliares'!$A$241,"INVESTIMENTO","ERRO - VERIFICAR"))))</f>
        <v/>
      </c>
      <c r="T519" s="127"/>
      <c r="U519" s="37"/>
      <c r="V519" s="37"/>
      <c r="W519" s="37"/>
      <c r="X519" s="37"/>
      <c r="Y519" s="37"/>
      <c r="Z519" s="37"/>
    </row>
    <row r="520" spans="18:26" x14ac:dyDescent="0.35">
      <c r="R520" s="19" t="str">
        <f t="shared" si="8"/>
        <v/>
      </c>
      <c r="S520" s="19" t="str">
        <f>IF(M520="","",IF(AND(M520&lt;&gt;'Tabelas auxiliares'!$B$241,M520&lt;&gt;'Tabelas auxiliares'!$B$242,M520&lt;&gt;'Tabelas auxiliares'!$C$241,M520&lt;&gt;'Tabelas auxiliares'!$C$242),"FOLHA DE PESSOAL",IF(R520='Tabelas auxiliares'!$A$242,"CUSTEIO",IF(R520='Tabelas auxiliares'!$A$241,"INVESTIMENTO","ERRO - VERIFICAR"))))</f>
        <v/>
      </c>
      <c r="T520" s="127"/>
      <c r="U520" s="37"/>
      <c r="V520" s="37"/>
      <c r="W520" s="37"/>
      <c r="X520" s="37"/>
      <c r="Y520" s="37"/>
      <c r="Z520" s="37"/>
    </row>
    <row r="521" spans="18:26" x14ac:dyDescent="0.35">
      <c r="R521" s="19" t="str">
        <f t="shared" si="8"/>
        <v/>
      </c>
      <c r="S521" s="19" t="str">
        <f>IF(M521="","",IF(AND(M521&lt;&gt;'Tabelas auxiliares'!$B$241,M521&lt;&gt;'Tabelas auxiliares'!$B$242,M521&lt;&gt;'Tabelas auxiliares'!$C$241,M521&lt;&gt;'Tabelas auxiliares'!$C$242),"FOLHA DE PESSOAL",IF(R521='Tabelas auxiliares'!$A$242,"CUSTEIO",IF(R521='Tabelas auxiliares'!$A$241,"INVESTIMENTO","ERRO - VERIFICAR"))))</f>
        <v/>
      </c>
      <c r="T521" s="127"/>
      <c r="U521" s="37"/>
      <c r="V521" s="37"/>
      <c r="W521" s="37"/>
      <c r="X521" s="37"/>
      <c r="Y521" s="37"/>
      <c r="Z521" s="37"/>
    </row>
    <row r="522" spans="18:26" x14ac:dyDescent="0.35">
      <c r="R522" s="19" t="str">
        <f t="shared" si="8"/>
        <v/>
      </c>
      <c r="S522" s="19" t="str">
        <f>IF(M522="","",IF(AND(M522&lt;&gt;'Tabelas auxiliares'!$B$241,M522&lt;&gt;'Tabelas auxiliares'!$B$242,M522&lt;&gt;'Tabelas auxiliares'!$C$241,M522&lt;&gt;'Tabelas auxiliares'!$C$242),"FOLHA DE PESSOAL",IF(R522='Tabelas auxiliares'!$A$242,"CUSTEIO",IF(R522='Tabelas auxiliares'!$A$241,"INVESTIMENTO","ERRO - VERIFICAR"))))</f>
        <v/>
      </c>
      <c r="T522" s="127"/>
      <c r="U522" s="37"/>
      <c r="V522" s="37"/>
      <c r="W522" s="37"/>
      <c r="X522" s="37"/>
      <c r="Y522" s="37"/>
      <c r="Z522" s="37"/>
    </row>
    <row r="523" spans="18:26" x14ac:dyDescent="0.35">
      <c r="R523" s="19" t="str">
        <f t="shared" si="8"/>
        <v/>
      </c>
      <c r="S523" s="19" t="str">
        <f>IF(M523="","",IF(AND(M523&lt;&gt;'Tabelas auxiliares'!$B$241,M523&lt;&gt;'Tabelas auxiliares'!$B$242,M523&lt;&gt;'Tabelas auxiliares'!$C$241,M523&lt;&gt;'Tabelas auxiliares'!$C$242),"FOLHA DE PESSOAL",IF(R523='Tabelas auxiliares'!$A$242,"CUSTEIO",IF(R523='Tabelas auxiliares'!$A$241,"INVESTIMENTO","ERRO - VERIFICAR"))))</f>
        <v/>
      </c>
      <c r="T523" s="127"/>
      <c r="U523" s="37"/>
      <c r="V523" s="37"/>
      <c r="W523" s="37"/>
      <c r="X523" s="37"/>
      <c r="Y523" s="37"/>
      <c r="Z523" s="37"/>
    </row>
    <row r="524" spans="18:26" x14ac:dyDescent="0.35">
      <c r="R524" s="19" t="str">
        <f t="shared" si="8"/>
        <v/>
      </c>
      <c r="S524" s="19" t="str">
        <f>IF(M524="","",IF(AND(M524&lt;&gt;'Tabelas auxiliares'!$B$241,M524&lt;&gt;'Tabelas auxiliares'!$B$242,M524&lt;&gt;'Tabelas auxiliares'!$C$241,M524&lt;&gt;'Tabelas auxiliares'!$C$242),"FOLHA DE PESSOAL",IF(R524='Tabelas auxiliares'!$A$242,"CUSTEIO",IF(R524='Tabelas auxiliares'!$A$241,"INVESTIMENTO","ERRO - VERIFICAR"))))</f>
        <v/>
      </c>
      <c r="T524" s="127"/>
      <c r="U524" s="37"/>
      <c r="V524" s="37"/>
      <c r="W524" s="37"/>
      <c r="X524" s="37"/>
      <c r="Y524" s="37"/>
      <c r="Z524" s="37"/>
    </row>
    <row r="525" spans="18:26" x14ac:dyDescent="0.35">
      <c r="R525" s="19" t="str">
        <f t="shared" si="8"/>
        <v/>
      </c>
      <c r="S525" s="19" t="str">
        <f>IF(M525="","",IF(AND(M525&lt;&gt;'Tabelas auxiliares'!$B$241,M525&lt;&gt;'Tabelas auxiliares'!$B$242,M525&lt;&gt;'Tabelas auxiliares'!$C$241,M525&lt;&gt;'Tabelas auxiliares'!$C$242),"FOLHA DE PESSOAL",IF(R525='Tabelas auxiliares'!$A$242,"CUSTEIO",IF(R525='Tabelas auxiliares'!$A$241,"INVESTIMENTO","ERRO - VERIFICAR"))))</f>
        <v/>
      </c>
      <c r="T525" s="127"/>
      <c r="U525" s="37"/>
      <c r="V525" s="37"/>
      <c r="W525" s="37"/>
      <c r="X525" s="37"/>
      <c r="Y525" s="37"/>
      <c r="Z525" s="37"/>
    </row>
    <row r="526" spans="18:26" x14ac:dyDescent="0.35">
      <c r="R526" s="19" t="str">
        <f t="shared" si="8"/>
        <v/>
      </c>
      <c r="S526" s="19" t="str">
        <f>IF(M526="","",IF(AND(M526&lt;&gt;'Tabelas auxiliares'!$B$241,M526&lt;&gt;'Tabelas auxiliares'!$B$242,M526&lt;&gt;'Tabelas auxiliares'!$C$241,M526&lt;&gt;'Tabelas auxiliares'!$C$242),"FOLHA DE PESSOAL",IF(R526='Tabelas auxiliares'!$A$242,"CUSTEIO",IF(R526='Tabelas auxiliares'!$A$241,"INVESTIMENTO","ERRO - VERIFICAR"))))</f>
        <v/>
      </c>
      <c r="T526" s="127"/>
      <c r="U526" s="37"/>
      <c r="V526" s="37"/>
      <c r="W526" s="37"/>
      <c r="X526" s="37"/>
      <c r="Y526" s="37"/>
      <c r="Z526" s="37"/>
    </row>
    <row r="527" spans="18:26" x14ac:dyDescent="0.35">
      <c r="R527" s="19" t="str">
        <f t="shared" si="8"/>
        <v/>
      </c>
      <c r="S527" s="19" t="str">
        <f>IF(M527="","",IF(AND(M527&lt;&gt;'Tabelas auxiliares'!$B$241,M527&lt;&gt;'Tabelas auxiliares'!$B$242,M527&lt;&gt;'Tabelas auxiliares'!$C$241,M527&lt;&gt;'Tabelas auxiliares'!$C$242),"FOLHA DE PESSOAL",IF(R527='Tabelas auxiliares'!$A$242,"CUSTEIO",IF(R527='Tabelas auxiliares'!$A$241,"INVESTIMENTO","ERRO - VERIFICAR"))))</f>
        <v/>
      </c>
      <c r="T527" s="127"/>
      <c r="U527" s="37"/>
      <c r="V527" s="37"/>
      <c r="W527" s="37"/>
      <c r="X527" s="37"/>
      <c r="Y527" s="37"/>
      <c r="Z527" s="37"/>
    </row>
    <row r="528" spans="18:26" x14ac:dyDescent="0.35">
      <c r="R528" s="19" t="str">
        <f t="shared" si="8"/>
        <v/>
      </c>
      <c r="S528" s="19" t="str">
        <f>IF(M528="","",IF(AND(M528&lt;&gt;'Tabelas auxiliares'!$B$241,M528&lt;&gt;'Tabelas auxiliares'!$B$242,M528&lt;&gt;'Tabelas auxiliares'!$C$241,M528&lt;&gt;'Tabelas auxiliares'!$C$242),"FOLHA DE PESSOAL",IF(R528='Tabelas auxiliares'!$A$242,"CUSTEIO",IF(R528='Tabelas auxiliares'!$A$241,"INVESTIMENTO","ERRO - VERIFICAR"))))</f>
        <v/>
      </c>
      <c r="T528" s="127"/>
      <c r="U528" s="37"/>
      <c r="V528" s="37"/>
      <c r="W528" s="37"/>
      <c r="X528" s="37"/>
      <c r="Y528" s="37"/>
      <c r="Z528" s="37"/>
    </row>
    <row r="529" spans="18:26" x14ac:dyDescent="0.35">
      <c r="R529" s="19" t="str">
        <f t="shared" si="8"/>
        <v/>
      </c>
      <c r="S529" s="19" t="str">
        <f>IF(M529="","",IF(AND(M529&lt;&gt;'Tabelas auxiliares'!$B$241,M529&lt;&gt;'Tabelas auxiliares'!$B$242,M529&lt;&gt;'Tabelas auxiliares'!$C$241,M529&lt;&gt;'Tabelas auxiliares'!$C$242),"FOLHA DE PESSOAL",IF(R529='Tabelas auxiliares'!$A$242,"CUSTEIO",IF(R529='Tabelas auxiliares'!$A$241,"INVESTIMENTO","ERRO - VERIFICAR"))))</f>
        <v/>
      </c>
      <c r="T529" s="127"/>
      <c r="U529" s="37"/>
      <c r="V529" s="37"/>
      <c r="W529" s="37"/>
      <c r="X529" s="37"/>
      <c r="Y529" s="37"/>
      <c r="Z529" s="37"/>
    </row>
    <row r="530" spans="18:26" x14ac:dyDescent="0.35">
      <c r="R530" s="19" t="str">
        <f t="shared" si="8"/>
        <v/>
      </c>
      <c r="S530" s="19" t="str">
        <f>IF(M530="","",IF(AND(M530&lt;&gt;'Tabelas auxiliares'!$B$241,M530&lt;&gt;'Tabelas auxiliares'!$B$242,M530&lt;&gt;'Tabelas auxiliares'!$C$241,M530&lt;&gt;'Tabelas auxiliares'!$C$242),"FOLHA DE PESSOAL",IF(R530='Tabelas auxiliares'!$A$242,"CUSTEIO",IF(R530='Tabelas auxiliares'!$A$241,"INVESTIMENTO","ERRO - VERIFICAR"))))</f>
        <v/>
      </c>
      <c r="T530" s="127"/>
      <c r="U530" s="37"/>
      <c r="V530" s="37"/>
      <c r="W530" s="37"/>
      <c r="X530" s="37"/>
      <c r="Y530" s="37"/>
      <c r="Z530" s="37"/>
    </row>
    <row r="531" spans="18:26" x14ac:dyDescent="0.35">
      <c r="R531" s="19" t="str">
        <f t="shared" si="8"/>
        <v/>
      </c>
      <c r="S531" s="19" t="str">
        <f>IF(M531="","",IF(AND(M531&lt;&gt;'Tabelas auxiliares'!$B$241,M531&lt;&gt;'Tabelas auxiliares'!$B$242,M531&lt;&gt;'Tabelas auxiliares'!$C$241,M531&lt;&gt;'Tabelas auxiliares'!$C$242),"FOLHA DE PESSOAL",IF(R531='Tabelas auxiliares'!$A$242,"CUSTEIO",IF(R531='Tabelas auxiliares'!$A$241,"INVESTIMENTO","ERRO - VERIFICAR"))))</f>
        <v/>
      </c>
      <c r="T531" s="127"/>
      <c r="U531" s="37"/>
      <c r="V531" s="37"/>
      <c r="W531" s="37"/>
      <c r="X531" s="37"/>
      <c r="Y531" s="37"/>
      <c r="Z531" s="37"/>
    </row>
    <row r="532" spans="18:26" x14ac:dyDescent="0.35">
      <c r="R532" s="19" t="str">
        <f t="shared" si="8"/>
        <v/>
      </c>
      <c r="S532" s="19" t="str">
        <f>IF(M532="","",IF(AND(M532&lt;&gt;'Tabelas auxiliares'!$B$241,M532&lt;&gt;'Tabelas auxiliares'!$B$242,M532&lt;&gt;'Tabelas auxiliares'!$C$241,M532&lt;&gt;'Tabelas auxiliares'!$C$242),"FOLHA DE PESSOAL",IF(R532='Tabelas auxiliares'!$A$242,"CUSTEIO",IF(R532='Tabelas auxiliares'!$A$241,"INVESTIMENTO","ERRO - VERIFICAR"))))</f>
        <v/>
      </c>
      <c r="T532" s="127"/>
      <c r="U532" s="37"/>
      <c r="V532" s="37"/>
      <c r="W532" s="37"/>
      <c r="X532" s="37"/>
      <c r="Y532" s="37"/>
      <c r="Z532" s="37"/>
    </row>
    <row r="533" spans="18:26" x14ac:dyDescent="0.35">
      <c r="R533" s="19" t="str">
        <f t="shared" si="8"/>
        <v/>
      </c>
      <c r="S533" s="19" t="str">
        <f>IF(M533="","",IF(AND(M533&lt;&gt;'Tabelas auxiliares'!$B$241,M533&lt;&gt;'Tabelas auxiliares'!$B$242,M533&lt;&gt;'Tabelas auxiliares'!$C$241,M533&lt;&gt;'Tabelas auxiliares'!$C$242),"FOLHA DE PESSOAL",IF(R533='Tabelas auxiliares'!$A$242,"CUSTEIO",IF(R533='Tabelas auxiliares'!$A$241,"INVESTIMENTO","ERRO - VERIFICAR"))))</f>
        <v/>
      </c>
      <c r="T533" s="127"/>
      <c r="U533" s="37"/>
      <c r="V533" s="37"/>
      <c r="W533" s="37"/>
      <c r="X533" s="37"/>
      <c r="Y533" s="37"/>
      <c r="Z533" s="37"/>
    </row>
    <row r="534" spans="18:26" x14ac:dyDescent="0.35">
      <c r="R534" s="19" t="str">
        <f t="shared" si="8"/>
        <v/>
      </c>
      <c r="S534" s="19" t="str">
        <f>IF(M534="","",IF(AND(M534&lt;&gt;'Tabelas auxiliares'!$B$241,M534&lt;&gt;'Tabelas auxiliares'!$B$242,M534&lt;&gt;'Tabelas auxiliares'!$C$241,M534&lt;&gt;'Tabelas auxiliares'!$C$242),"FOLHA DE PESSOAL",IF(R534='Tabelas auxiliares'!$A$242,"CUSTEIO",IF(R534='Tabelas auxiliares'!$A$241,"INVESTIMENTO","ERRO - VERIFICAR"))))</f>
        <v/>
      </c>
      <c r="T534" s="127"/>
      <c r="U534" s="37"/>
      <c r="V534" s="37"/>
      <c r="W534" s="37"/>
      <c r="X534" s="37"/>
      <c r="Y534" s="37"/>
      <c r="Z534" s="37"/>
    </row>
    <row r="535" spans="18:26" x14ac:dyDescent="0.35">
      <c r="R535" s="19" t="str">
        <f t="shared" si="8"/>
        <v/>
      </c>
      <c r="S535" s="19" t="str">
        <f>IF(M535="","",IF(AND(M535&lt;&gt;'Tabelas auxiliares'!$B$241,M535&lt;&gt;'Tabelas auxiliares'!$B$242,M535&lt;&gt;'Tabelas auxiliares'!$C$241,M535&lt;&gt;'Tabelas auxiliares'!$C$242),"FOLHA DE PESSOAL",IF(R535='Tabelas auxiliares'!$A$242,"CUSTEIO",IF(R535='Tabelas auxiliares'!$A$241,"INVESTIMENTO","ERRO - VERIFICAR"))))</f>
        <v/>
      </c>
      <c r="T535" s="127"/>
      <c r="U535" s="37"/>
      <c r="V535" s="37"/>
      <c r="W535" s="37"/>
      <c r="X535" s="37"/>
      <c r="Y535" s="37"/>
      <c r="Z535" s="37"/>
    </row>
    <row r="536" spans="18:26" x14ac:dyDescent="0.35">
      <c r="R536" s="19" t="str">
        <f t="shared" si="8"/>
        <v/>
      </c>
      <c r="S536" s="19" t="str">
        <f>IF(M536="","",IF(AND(M536&lt;&gt;'Tabelas auxiliares'!$B$241,M536&lt;&gt;'Tabelas auxiliares'!$B$242,M536&lt;&gt;'Tabelas auxiliares'!$C$241,M536&lt;&gt;'Tabelas auxiliares'!$C$242),"FOLHA DE PESSOAL",IF(R536='Tabelas auxiliares'!$A$242,"CUSTEIO",IF(R536='Tabelas auxiliares'!$A$241,"INVESTIMENTO","ERRO - VERIFICAR"))))</f>
        <v/>
      </c>
      <c r="T536" s="127"/>
      <c r="U536" s="37"/>
      <c r="V536" s="37"/>
      <c r="W536" s="37"/>
      <c r="X536" s="37"/>
      <c r="Y536" s="37"/>
      <c r="Z536" s="37"/>
    </row>
    <row r="537" spans="18:26" x14ac:dyDescent="0.35">
      <c r="R537" s="19" t="str">
        <f t="shared" si="8"/>
        <v/>
      </c>
      <c r="S537" s="19" t="str">
        <f>IF(M537="","",IF(AND(M537&lt;&gt;'Tabelas auxiliares'!$B$241,M537&lt;&gt;'Tabelas auxiliares'!$B$242,M537&lt;&gt;'Tabelas auxiliares'!$C$241,M537&lt;&gt;'Tabelas auxiliares'!$C$242),"FOLHA DE PESSOAL",IF(R537='Tabelas auxiliares'!$A$242,"CUSTEIO",IF(R537='Tabelas auxiliares'!$A$241,"INVESTIMENTO","ERRO - VERIFICAR"))))</f>
        <v/>
      </c>
      <c r="T537" s="127"/>
      <c r="U537" s="37"/>
      <c r="V537" s="37"/>
      <c r="W537" s="37"/>
      <c r="X537" s="37"/>
      <c r="Y537" s="37"/>
      <c r="Z537" s="37"/>
    </row>
    <row r="538" spans="18:26" x14ac:dyDescent="0.35">
      <c r="R538" s="19" t="str">
        <f t="shared" si="8"/>
        <v/>
      </c>
      <c r="S538" s="19" t="str">
        <f>IF(M538="","",IF(AND(M538&lt;&gt;'Tabelas auxiliares'!$B$241,M538&lt;&gt;'Tabelas auxiliares'!$B$242,M538&lt;&gt;'Tabelas auxiliares'!$C$241,M538&lt;&gt;'Tabelas auxiliares'!$C$242),"FOLHA DE PESSOAL",IF(R538='Tabelas auxiliares'!$A$242,"CUSTEIO",IF(R538='Tabelas auxiliares'!$A$241,"INVESTIMENTO","ERRO - VERIFICAR"))))</f>
        <v/>
      </c>
      <c r="T538" s="127"/>
      <c r="U538" s="37"/>
      <c r="V538" s="37"/>
      <c r="W538" s="37"/>
      <c r="X538" s="37"/>
      <c r="Y538" s="37"/>
      <c r="Z538" s="37"/>
    </row>
    <row r="539" spans="18:26" x14ac:dyDescent="0.35">
      <c r="R539" s="19" t="str">
        <f t="shared" si="8"/>
        <v/>
      </c>
      <c r="S539" s="19" t="str">
        <f>IF(M539="","",IF(AND(M539&lt;&gt;'Tabelas auxiliares'!$B$241,M539&lt;&gt;'Tabelas auxiliares'!$B$242,M539&lt;&gt;'Tabelas auxiliares'!$C$241,M539&lt;&gt;'Tabelas auxiliares'!$C$242),"FOLHA DE PESSOAL",IF(R539='Tabelas auxiliares'!$A$242,"CUSTEIO",IF(R539='Tabelas auxiliares'!$A$241,"INVESTIMENTO","ERRO - VERIFICAR"))))</f>
        <v/>
      </c>
      <c r="T539" s="127"/>
      <c r="U539" s="37"/>
      <c r="V539" s="37"/>
      <c r="W539" s="37"/>
      <c r="X539" s="37"/>
      <c r="Y539" s="37"/>
      <c r="Z539" s="37"/>
    </row>
    <row r="540" spans="18:26" x14ac:dyDescent="0.35">
      <c r="R540" s="19" t="str">
        <f t="shared" si="8"/>
        <v/>
      </c>
      <c r="S540" s="19" t="str">
        <f>IF(M540="","",IF(AND(M540&lt;&gt;'Tabelas auxiliares'!$B$241,M540&lt;&gt;'Tabelas auxiliares'!$B$242,M540&lt;&gt;'Tabelas auxiliares'!$C$241,M540&lt;&gt;'Tabelas auxiliares'!$C$242),"FOLHA DE PESSOAL",IF(R540='Tabelas auxiliares'!$A$242,"CUSTEIO",IF(R540='Tabelas auxiliares'!$A$241,"INVESTIMENTO","ERRO - VERIFICAR"))))</f>
        <v/>
      </c>
      <c r="T540" s="127"/>
      <c r="U540" s="37"/>
      <c r="V540" s="37"/>
      <c r="W540" s="37"/>
      <c r="X540" s="37"/>
      <c r="Y540" s="37"/>
      <c r="Z540" s="37"/>
    </row>
    <row r="541" spans="18:26" x14ac:dyDescent="0.35">
      <c r="R541" s="19" t="str">
        <f t="shared" si="8"/>
        <v/>
      </c>
      <c r="S541" s="19" t="str">
        <f>IF(M541="","",IF(AND(M541&lt;&gt;'Tabelas auxiliares'!$B$241,M541&lt;&gt;'Tabelas auxiliares'!$B$242,M541&lt;&gt;'Tabelas auxiliares'!$C$241,M541&lt;&gt;'Tabelas auxiliares'!$C$242),"FOLHA DE PESSOAL",IF(R541='Tabelas auxiliares'!$A$242,"CUSTEIO",IF(R541='Tabelas auxiliares'!$A$241,"INVESTIMENTO","ERRO - VERIFICAR"))))</f>
        <v/>
      </c>
      <c r="T541" s="127"/>
      <c r="U541" s="37"/>
      <c r="V541" s="37"/>
      <c r="W541" s="37"/>
      <c r="X541" s="37"/>
      <c r="Y541" s="37"/>
      <c r="Z541" s="37"/>
    </row>
    <row r="542" spans="18:26" x14ac:dyDescent="0.35">
      <c r="R542" s="19" t="str">
        <f t="shared" si="8"/>
        <v/>
      </c>
      <c r="S542" s="19" t="str">
        <f>IF(M542="","",IF(AND(M542&lt;&gt;'Tabelas auxiliares'!$B$241,M542&lt;&gt;'Tabelas auxiliares'!$B$242,M542&lt;&gt;'Tabelas auxiliares'!$C$241,M542&lt;&gt;'Tabelas auxiliares'!$C$242),"FOLHA DE PESSOAL",IF(R542='Tabelas auxiliares'!$A$242,"CUSTEIO",IF(R542='Tabelas auxiliares'!$A$241,"INVESTIMENTO","ERRO - VERIFICAR"))))</f>
        <v/>
      </c>
      <c r="T542" s="127"/>
      <c r="U542" s="37"/>
      <c r="V542" s="37"/>
      <c r="W542" s="37"/>
      <c r="X542" s="37"/>
      <c r="Y542" s="37"/>
      <c r="Z542" s="37"/>
    </row>
    <row r="543" spans="18:26" x14ac:dyDescent="0.35">
      <c r="R543" s="19" t="str">
        <f t="shared" si="8"/>
        <v/>
      </c>
      <c r="S543" s="19" t="str">
        <f>IF(M543="","",IF(AND(M543&lt;&gt;'Tabelas auxiliares'!$B$241,M543&lt;&gt;'Tabelas auxiliares'!$B$242,M543&lt;&gt;'Tabelas auxiliares'!$C$241,M543&lt;&gt;'Tabelas auxiliares'!$C$242),"FOLHA DE PESSOAL",IF(R543='Tabelas auxiliares'!$A$242,"CUSTEIO",IF(R543='Tabelas auxiliares'!$A$241,"INVESTIMENTO","ERRO - VERIFICAR"))))</f>
        <v/>
      </c>
      <c r="T543" s="127"/>
      <c r="U543" s="37"/>
      <c r="V543" s="37"/>
      <c r="W543" s="37"/>
      <c r="X543" s="37"/>
      <c r="Y543" s="37"/>
      <c r="Z543" s="37"/>
    </row>
    <row r="544" spans="18:26" x14ac:dyDescent="0.35">
      <c r="R544" s="19" t="str">
        <f t="shared" si="8"/>
        <v/>
      </c>
      <c r="S544" s="19" t="str">
        <f>IF(M544="","",IF(AND(M544&lt;&gt;'Tabelas auxiliares'!$B$241,M544&lt;&gt;'Tabelas auxiliares'!$B$242,M544&lt;&gt;'Tabelas auxiliares'!$C$241,M544&lt;&gt;'Tabelas auxiliares'!$C$242),"FOLHA DE PESSOAL",IF(R544='Tabelas auxiliares'!$A$242,"CUSTEIO",IF(R544='Tabelas auxiliares'!$A$241,"INVESTIMENTO","ERRO - VERIFICAR"))))</f>
        <v/>
      </c>
      <c r="T544" s="127"/>
      <c r="U544" s="37"/>
      <c r="V544" s="37"/>
      <c r="W544" s="37"/>
      <c r="X544" s="37"/>
      <c r="Y544" s="37"/>
      <c r="Z544" s="37"/>
    </row>
    <row r="545" spans="18:26" x14ac:dyDescent="0.35">
      <c r="R545" s="19" t="str">
        <f t="shared" si="8"/>
        <v/>
      </c>
      <c r="S545" s="19" t="str">
        <f>IF(M545="","",IF(AND(M545&lt;&gt;'Tabelas auxiliares'!$B$241,M545&lt;&gt;'Tabelas auxiliares'!$B$242,M545&lt;&gt;'Tabelas auxiliares'!$C$241,M545&lt;&gt;'Tabelas auxiliares'!$C$242),"FOLHA DE PESSOAL",IF(R545='Tabelas auxiliares'!$A$242,"CUSTEIO",IF(R545='Tabelas auxiliares'!$A$241,"INVESTIMENTO","ERRO - VERIFICAR"))))</f>
        <v/>
      </c>
      <c r="T545" s="127"/>
      <c r="U545" s="37"/>
      <c r="V545" s="37"/>
      <c r="W545" s="37"/>
      <c r="X545" s="37"/>
      <c r="Y545" s="37"/>
      <c r="Z545" s="37"/>
    </row>
    <row r="546" spans="18:26" x14ac:dyDescent="0.35">
      <c r="R546" s="19" t="str">
        <f t="shared" si="8"/>
        <v/>
      </c>
      <c r="S546" s="19" t="str">
        <f>IF(M546="","",IF(AND(M546&lt;&gt;'Tabelas auxiliares'!$B$241,M546&lt;&gt;'Tabelas auxiliares'!$B$242,M546&lt;&gt;'Tabelas auxiliares'!$C$241,M546&lt;&gt;'Tabelas auxiliares'!$C$242),"FOLHA DE PESSOAL",IF(R546='Tabelas auxiliares'!$A$242,"CUSTEIO",IF(R546='Tabelas auxiliares'!$A$241,"INVESTIMENTO","ERRO - VERIFICAR"))))</f>
        <v/>
      </c>
      <c r="T546" s="127"/>
      <c r="U546" s="37"/>
      <c r="V546" s="37"/>
      <c r="W546" s="37"/>
      <c r="X546" s="37"/>
      <c r="Y546" s="37"/>
      <c r="Z546" s="37"/>
    </row>
    <row r="547" spans="18:26" x14ac:dyDescent="0.35">
      <c r="R547" s="19" t="str">
        <f t="shared" si="8"/>
        <v/>
      </c>
      <c r="S547" s="19" t="str">
        <f>IF(M547="","",IF(AND(M547&lt;&gt;'Tabelas auxiliares'!$B$241,M547&lt;&gt;'Tabelas auxiliares'!$B$242,M547&lt;&gt;'Tabelas auxiliares'!$C$241,M547&lt;&gt;'Tabelas auxiliares'!$C$242),"FOLHA DE PESSOAL",IF(R547='Tabelas auxiliares'!$A$242,"CUSTEIO",IF(R547='Tabelas auxiliares'!$A$241,"INVESTIMENTO","ERRO - VERIFICAR"))))</f>
        <v/>
      </c>
      <c r="T547" s="127"/>
      <c r="U547" s="37"/>
      <c r="V547" s="37"/>
      <c r="W547" s="37"/>
      <c r="X547" s="37"/>
      <c r="Y547" s="37"/>
      <c r="Z547" s="37"/>
    </row>
    <row r="548" spans="18:26" x14ac:dyDescent="0.35">
      <c r="R548" s="19" t="str">
        <f t="shared" si="8"/>
        <v/>
      </c>
      <c r="S548" s="19" t="str">
        <f>IF(M548="","",IF(AND(M548&lt;&gt;'Tabelas auxiliares'!$B$241,M548&lt;&gt;'Tabelas auxiliares'!$B$242,M548&lt;&gt;'Tabelas auxiliares'!$C$241,M548&lt;&gt;'Tabelas auxiliares'!$C$242),"FOLHA DE PESSOAL",IF(R548='Tabelas auxiliares'!$A$242,"CUSTEIO",IF(R548='Tabelas auxiliares'!$A$241,"INVESTIMENTO","ERRO - VERIFICAR"))))</f>
        <v/>
      </c>
      <c r="T548" s="127"/>
      <c r="U548" s="37"/>
      <c r="V548" s="37"/>
      <c r="W548" s="37"/>
      <c r="X548" s="37"/>
      <c r="Y548" s="37"/>
      <c r="Z548" s="37"/>
    </row>
    <row r="549" spans="18:26" x14ac:dyDescent="0.35">
      <c r="R549" s="19" t="str">
        <f t="shared" si="8"/>
        <v/>
      </c>
      <c r="S549" s="19" t="str">
        <f>IF(M549="","",IF(AND(M549&lt;&gt;'Tabelas auxiliares'!$B$241,M549&lt;&gt;'Tabelas auxiliares'!$B$242,M549&lt;&gt;'Tabelas auxiliares'!$C$241,M549&lt;&gt;'Tabelas auxiliares'!$C$242),"FOLHA DE PESSOAL",IF(R549='Tabelas auxiliares'!$A$242,"CUSTEIO",IF(R549='Tabelas auxiliares'!$A$241,"INVESTIMENTO","ERRO - VERIFICAR"))))</f>
        <v/>
      </c>
      <c r="T549" s="127"/>
      <c r="U549" s="37"/>
      <c r="V549" s="37"/>
      <c r="W549" s="37"/>
      <c r="X549" s="37"/>
      <c r="Y549" s="37"/>
      <c r="Z549" s="37"/>
    </row>
    <row r="550" spans="18:26" x14ac:dyDescent="0.35">
      <c r="R550" s="19" t="str">
        <f t="shared" si="8"/>
        <v/>
      </c>
      <c r="S550" s="19" t="str">
        <f>IF(M550="","",IF(AND(M550&lt;&gt;'Tabelas auxiliares'!$B$241,M550&lt;&gt;'Tabelas auxiliares'!$B$242,M550&lt;&gt;'Tabelas auxiliares'!$C$241,M550&lt;&gt;'Tabelas auxiliares'!$C$242),"FOLHA DE PESSOAL",IF(R550='Tabelas auxiliares'!$A$242,"CUSTEIO",IF(R550='Tabelas auxiliares'!$A$241,"INVESTIMENTO","ERRO - VERIFICAR"))))</f>
        <v/>
      </c>
      <c r="T550" s="127"/>
      <c r="U550" s="37"/>
      <c r="V550" s="37"/>
      <c r="W550" s="37"/>
      <c r="X550" s="37"/>
      <c r="Y550" s="37"/>
      <c r="Z550" s="37"/>
    </row>
    <row r="551" spans="18:26" x14ac:dyDescent="0.35">
      <c r="R551" s="19" t="str">
        <f t="shared" si="8"/>
        <v/>
      </c>
      <c r="S551" s="19" t="str">
        <f>IF(M551="","",IF(AND(M551&lt;&gt;'Tabelas auxiliares'!$B$241,M551&lt;&gt;'Tabelas auxiliares'!$B$242,M551&lt;&gt;'Tabelas auxiliares'!$C$241,M551&lt;&gt;'Tabelas auxiliares'!$C$242),"FOLHA DE PESSOAL",IF(R551='Tabelas auxiliares'!$A$242,"CUSTEIO",IF(R551='Tabelas auxiliares'!$A$241,"INVESTIMENTO","ERRO - VERIFICAR"))))</f>
        <v/>
      </c>
      <c r="T551" s="127"/>
      <c r="U551" s="37"/>
      <c r="V551" s="37"/>
      <c r="W551" s="37"/>
      <c r="X551" s="37"/>
      <c r="Y551" s="37"/>
      <c r="Z551" s="37"/>
    </row>
    <row r="552" spans="18:26" x14ac:dyDescent="0.35">
      <c r="R552" s="19" t="str">
        <f t="shared" si="8"/>
        <v/>
      </c>
      <c r="S552" s="19" t="str">
        <f>IF(M552="","",IF(AND(M552&lt;&gt;'Tabelas auxiliares'!$B$241,M552&lt;&gt;'Tabelas auxiliares'!$B$242,M552&lt;&gt;'Tabelas auxiliares'!$C$241,M552&lt;&gt;'Tabelas auxiliares'!$C$242),"FOLHA DE PESSOAL",IF(R552='Tabelas auxiliares'!$A$242,"CUSTEIO",IF(R552='Tabelas auxiliares'!$A$241,"INVESTIMENTO","ERRO - VERIFICAR"))))</f>
        <v/>
      </c>
      <c r="T552" s="127"/>
      <c r="U552" s="37"/>
      <c r="V552" s="37"/>
      <c r="W552" s="37"/>
      <c r="X552" s="37"/>
      <c r="Y552" s="37"/>
      <c r="Z552" s="37"/>
    </row>
    <row r="553" spans="18:26" x14ac:dyDescent="0.35">
      <c r="R553" s="19" t="str">
        <f t="shared" si="8"/>
        <v/>
      </c>
      <c r="S553" s="19" t="str">
        <f>IF(M553="","",IF(AND(M553&lt;&gt;'Tabelas auxiliares'!$B$241,M553&lt;&gt;'Tabelas auxiliares'!$B$242,M553&lt;&gt;'Tabelas auxiliares'!$C$241,M553&lt;&gt;'Tabelas auxiliares'!$C$242),"FOLHA DE PESSOAL",IF(R553='Tabelas auxiliares'!$A$242,"CUSTEIO",IF(R553='Tabelas auxiliares'!$A$241,"INVESTIMENTO","ERRO - VERIFICAR"))))</f>
        <v/>
      </c>
      <c r="T553" s="127"/>
      <c r="U553" s="37"/>
      <c r="V553" s="37"/>
      <c r="W553" s="37"/>
      <c r="X553" s="37"/>
      <c r="Y553" s="37"/>
      <c r="Z553" s="37"/>
    </row>
    <row r="554" spans="18:26" x14ac:dyDescent="0.35">
      <c r="R554" s="19" t="str">
        <f t="shared" si="8"/>
        <v/>
      </c>
      <c r="S554" s="19" t="str">
        <f>IF(M554="","",IF(AND(M554&lt;&gt;'Tabelas auxiliares'!$B$241,M554&lt;&gt;'Tabelas auxiliares'!$B$242,M554&lt;&gt;'Tabelas auxiliares'!$C$241,M554&lt;&gt;'Tabelas auxiliares'!$C$242),"FOLHA DE PESSOAL",IF(R554='Tabelas auxiliares'!$A$242,"CUSTEIO",IF(R554='Tabelas auxiliares'!$A$241,"INVESTIMENTO","ERRO - VERIFICAR"))))</f>
        <v/>
      </c>
      <c r="T554" s="127"/>
      <c r="U554" s="37"/>
      <c r="V554" s="37"/>
      <c r="W554" s="37"/>
      <c r="X554" s="37"/>
      <c r="Y554" s="37"/>
      <c r="Z554" s="37"/>
    </row>
    <row r="555" spans="18:26" x14ac:dyDescent="0.35">
      <c r="R555" s="19" t="str">
        <f t="shared" si="8"/>
        <v/>
      </c>
      <c r="S555" s="19" t="str">
        <f>IF(M555="","",IF(AND(M555&lt;&gt;'Tabelas auxiliares'!$B$241,M555&lt;&gt;'Tabelas auxiliares'!$B$242,M555&lt;&gt;'Tabelas auxiliares'!$C$241,M555&lt;&gt;'Tabelas auxiliares'!$C$242),"FOLHA DE PESSOAL",IF(R555='Tabelas auxiliares'!$A$242,"CUSTEIO",IF(R555='Tabelas auxiliares'!$A$241,"INVESTIMENTO","ERRO - VERIFICAR"))))</f>
        <v/>
      </c>
      <c r="T555" s="127"/>
      <c r="U555" s="37"/>
      <c r="V555" s="37"/>
      <c r="W555" s="37"/>
      <c r="X555" s="37"/>
      <c r="Y555" s="37"/>
      <c r="Z555" s="37"/>
    </row>
    <row r="556" spans="18:26" x14ac:dyDescent="0.35">
      <c r="R556" s="19" t="str">
        <f t="shared" si="8"/>
        <v/>
      </c>
      <c r="S556" s="19" t="str">
        <f>IF(M556="","",IF(AND(M556&lt;&gt;'Tabelas auxiliares'!$B$241,M556&lt;&gt;'Tabelas auxiliares'!$B$242,M556&lt;&gt;'Tabelas auxiliares'!$C$241,M556&lt;&gt;'Tabelas auxiliares'!$C$242),"FOLHA DE PESSOAL",IF(R556='Tabelas auxiliares'!$A$242,"CUSTEIO",IF(R556='Tabelas auxiliares'!$A$241,"INVESTIMENTO","ERRO - VERIFICAR"))))</f>
        <v/>
      </c>
      <c r="T556" s="127"/>
      <c r="U556" s="37"/>
      <c r="V556" s="37"/>
      <c r="W556" s="37"/>
      <c r="X556" s="37"/>
      <c r="Y556" s="37"/>
      <c r="Z556" s="37"/>
    </row>
    <row r="557" spans="18:26" x14ac:dyDescent="0.35">
      <c r="R557" s="19" t="str">
        <f t="shared" si="8"/>
        <v/>
      </c>
      <c r="S557" s="19" t="str">
        <f>IF(M557="","",IF(AND(M557&lt;&gt;'Tabelas auxiliares'!$B$241,M557&lt;&gt;'Tabelas auxiliares'!$B$242,M557&lt;&gt;'Tabelas auxiliares'!$C$241,M557&lt;&gt;'Tabelas auxiliares'!$C$242),"FOLHA DE PESSOAL",IF(R557='Tabelas auxiliares'!$A$242,"CUSTEIO",IF(R557='Tabelas auxiliares'!$A$241,"INVESTIMENTO","ERRO - VERIFICAR"))))</f>
        <v/>
      </c>
      <c r="T557" s="127"/>
      <c r="U557" s="37"/>
      <c r="V557" s="37"/>
      <c r="W557" s="37"/>
      <c r="X557" s="37"/>
      <c r="Y557" s="37"/>
      <c r="Z557" s="37"/>
    </row>
    <row r="558" spans="18:26" x14ac:dyDescent="0.35">
      <c r="R558" s="19" t="str">
        <f t="shared" si="8"/>
        <v/>
      </c>
      <c r="S558" s="19" t="str">
        <f>IF(M558="","",IF(AND(M558&lt;&gt;'Tabelas auxiliares'!$B$241,M558&lt;&gt;'Tabelas auxiliares'!$B$242,M558&lt;&gt;'Tabelas auxiliares'!$C$241,M558&lt;&gt;'Tabelas auxiliares'!$C$242),"FOLHA DE PESSOAL",IF(R558='Tabelas auxiliares'!$A$242,"CUSTEIO",IF(R558='Tabelas auxiliares'!$A$241,"INVESTIMENTO","ERRO - VERIFICAR"))))</f>
        <v/>
      </c>
      <c r="T558" s="127"/>
      <c r="U558" s="37"/>
      <c r="V558" s="37"/>
      <c r="W558" s="37"/>
      <c r="X558" s="37"/>
      <c r="Y558" s="37"/>
      <c r="Z558" s="37"/>
    </row>
    <row r="559" spans="18:26" x14ac:dyDescent="0.35">
      <c r="R559" s="19" t="str">
        <f t="shared" si="8"/>
        <v/>
      </c>
      <c r="S559" s="19" t="str">
        <f>IF(M559="","",IF(AND(M559&lt;&gt;'Tabelas auxiliares'!$B$241,M559&lt;&gt;'Tabelas auxiliares'!$B$242,M559&lt;&gt;'Tabelas auxiliares'!$C$241,M559&lt;&gt;'Tabelas auxiliares'!$C$242),"FOLHA DE PESSOAL",IF(R559='Tabelas auxiliares'!$A$242,"CUSTEIO",IF(R559='Tabelas auxiliares'!$A$241,"INVESTIMENTO","ERRO - VERIFICAR"))))</f>
        <v/>
      </c>
      <c r="T559" s="127"/>
      <c r="U559" s="37"/>
      <c r="V559" s="37"/>
      <c r="W559" s="37"/>
      <c r="X559" s="37"/>
      <c r="Y559" s="37"/>
      <c r="Z559" s="37"/>
    </row>
    <row r="560" spans="18:26" x14ac:dyDescent="0.35">
      <c r="R560" s="19" t="str">
        <f t="shared" si="8"/>
        <v/>
      </c>
      <c r="S560" s="19" t="str">
        <f>IF(M560="","",IF(AND(M560&lt;&gt;'Tabelas auxiliares'!$B$241,M560&lt;&gt;'Tabelas auxiliares'!$B$242,M560&lt;&gt;'Tabelas auxiliares'!$C$241,M560&lt;&gt;'Tabelas auxiliares'!$C$242),"FOLHA DE PESSOAL",IF(R560='Tabelas auxiliares'!$A$242,"CUSTEIO",IF(R560='Tabelas auxiliares'!$A$241,"INVESTIMENTO","ERRO - VERIFICAR"))))</f>
        <v/>
      </c>
      <c r="T560" s="127"/>
      <c r="U560" s="37"/>
      <c r="V560" s="37"/>
      <c r="W560" s="37"/>
      <c r="X560" s="37"/>
      <c r="Y560" s="37"/>
      <c r="Z560" s="37"/>
    </row>
    <row r="561" spans="18:26" x14ac:dyDescent="0.35">
      <c r="R561" s="19" t="str">
        <f t="shared" si="8"/>
        <v/>
      </c>
      <c r="S561" s="19" t="str">
        <f>IF(M561="","",IF(AND(M561&lt;&gt;'Tabelas auxiliares'!$B$241,M561&lt;&gt;'Tabelas auxiliares'!$B$242,M561&lt;&gt;'Tabelas auxiliares'!$C$241,M561&lt;&gt;'Tabelas auxiliares'!$C$242),"FOLHA DE PESSOAL",IF(R561='Tabelas auxiliares'!$A$242,"CUSTEIO",IF(R561='Tabelas auxiliares'!$A$241,"INVESTIMENTO","ERRO - VERIFICAR"))))</f>
        <v/>
      </c>
      <c r="T561" s="127"/>
      <c r="U561" s="37"/>
      <c r="V561" s="37"/>
      <c r="W561" s="37"/>
      <c r="X561" s="37"/>
      <c r="Y561" s="37"/>
      <c r="Z561" s="37"/>
    </row>
    <row r="562" spans="18:26" x14ac:dyDescent="0.35">
      <c r="R562" s="19" t="str">
        <f t="shared" si="8"/>
        <v/>
      </c>
      <c r="S562" s="19" t="str">
        <f>IF(M562="","",IF(AND(M562&lt;&gt;'Tabelas auxiliares'!$B$241,M562&lt;&gt;'Tabelas auxiliares'!$B$242,M562&lt;&gt;'Tabelas auxiliares'!$C$241,M562&lt;&gt;'Tabelas auxiliares'!$C$242),"FOLHA DE PESSOAL",IF(R562='Tabelas auxiliares'!$A$242,"CUSTEIO",IF(R562='Tabelas auxiliares'!$A$241,"INVESTIMENTO","ERRO - VERIFICAR"))))</f>
        <v/>
      </c>
      <c r="T562" s="127"/>
      <c r="U562" s="37"/>
      <c r="V562" s="37"/>
      <c r="W562" s="37"/>
      <c r="X562" s="37"/>
      <c r="Y562" s="37"/>
      <c r="Z562" s="37"/>
    </row>
    <row r="563" spans="18:26" x14ac:dyDescent="0.35">
      <c r="R563" s="19" t="str">
        <f t="shared" si="8"/>
        <v/>
      </c>
      <c r="S563" s="19" t="str">
        <f>IF(M563="","",IF(AND(M563&lt;&gt;'Tabelas auxiliares'!$B$241,M563&lt;&gt;'Tabelas auxiliares'!$B$242,M563&lt;&gt;'Tabelas auxiliares'!$C$241,M563&lt;&gt;'Tabelas auxiliares'!$C$242),"FOLHA DE PESSOAL",IF(R563='Tabelas auxiliares'!$A$242,"CUSTEIO",IF(R563='Tabelas auxiliares'!$A$241,"INVESTIMENTO","ERRO - VERIFICAR"))))</f>
        <v/>
      </c>
      <c r="T563" s="127"/>
      <c r="U563" s="37"/>
      <c r="V563" s="37"/>
      <c r="W563" s="37"/>
      <c r="X563" s="37"/>
      <c r="Y563" s="37"/>
      <c r="Z563" s="37"/>
    </row>
    <row r="564" spans="18:26" x14ac:dyDescent="0.35">
      <c r="R564" s="19" t="str">
        <f t="shared" si="8"/>
        <v/>
      </c>
      <c r="S564" s="19" t="str">
        <f>IF(M564="","",IF(AND(M564&lt;&gt;'Tabelas auxiliares'!$B$241,M564&lt;&gt;'Tabelas auxiliares'!$B$242,M564&lt;&gt;'Tabelas auxiliares'!$C$241,M564&lt;&gt;'Tabelas auxiliares'!$C$242),"FOLHA DE PESSOAL",IF(R564='Tabelas auxiliares'!$A$242,"CUSTEIO",IF(R564='Tabelas auxiliares'!$A$241,"INVESTIMENTO","ERRO - VERIFICAR"))))</f>
        <v/>
      </c>
      <c r="T564" s="127"/>
      <c r="U564" s="37"/>
      <c r="V564" s="37"/>
      <c r="W564" s="37"/>
      <c r="X564" s="37"/>
      <c r="Y564" s="37"/>
      <c r="Z564" s="37"/>
    </row>
    <row r="565" spans="18:26" x14ac:dyDescent="0.35">
      <c r="R565" s="19" t="str">
        <f t="shared" si="8"/>
        <v/>
      </c>
      <c r="S565" s="19" t="str">
        <f>IF(M565="","",IF(AND(M565&lt;&gt;'Tabelas auxiliares'!$B$241,M565&lt;&gt;'Tabelas auxiliares'!$B$242,M565&lt;&gt;'Tabelas auxiliares'!$C$241,M565&lt;&gt;'Tabelas auxiliares'!$C$242),"FOLHA DE PESSOAL",IF(R565='Tabelas auxiliares'!$A$242,"CUSTEIO",IF(R565='Tabelas auxiliares'!$A$241,"INVESTIMENTO","ERRO - VERIFICAR"))))</f>
        <v/>
      </c>
      <c r="T565" s="127"/>
      <c r="U565" s="37"/>
      <c r="V565" s="37"/>
      <c r="W565" s="37"/>
      <c r="X565" s="37"/>
      <c r="Y565" s="37"/>
      <c r="Z565" s="37"/>
    </row>
    <row r="566" spans="18:26" x14ac:dyDescent="0.35">
      <c r="R566" s="19" t="str">
        <f t="shared" si="8"/>
        <v/>
      </c>
      <c r="S566" s="19" t="str">
        <f>IF(M566="","",IF(AND(M566&lt;&gt;'Tabelas auxiliares'!$B$241,M566&lt;&gt;'Tabelas auxiliares'!$B$242,M566&lt;&gt;'Tabelas auxiliares'!$C$241,M566&lt;&gt;'Tabelas auxiliares'!$C$242),"FOLHA DE PESSOAL",IF(R566='Tabelas auxiliares'!$A$242,"CUSTEIO",IF(R566='Tabelas auxiliares'!$A$241,"INVESTIMENTO","ERRO - VERIFICAR"))))</f>
        <v/>
      </c>
      <c r="T566" s="127"/>
      <c r="U566" s="37"/>
      <c r="V566" s="37"/>
      <c r="W566" s="37"/>
      <c r="X566" s="37"/>
      <c r="Y566" s="37"/>
      <c r="Z566" s="37"/>
    </row>
    <row r="567" spans="18:26" x14ac:dyDescent="0.35">
      <c r="R567" s="19" t="str">
        <f t="shared" si="8"/>
        <v/>
      </c>
      <c r="S567" s="19" t="str">
        <f>IF(M567="","",IF(AND(M567&lt;&gt;'Tabelas auxiliares'!$B$241,M567&lt;&gt;'Tabelas auxiliares'!$B$242,M567&lt;&gt;'Tabelas auxiliares'!$C$241,M567&lt;&gt;'Tabelas auxiliares'!$C$242),"FOLHA DE PESSOAL",IF(R567='Tabelas auxiliares'!$A$242,"CUSTEIO",IF(R567='Tabelas auxiliares'!$A$241,"INVESTIMENTO","ERRO - VERIFICAR"))))</f>
        <v/>
      </c>
      <c r="T567" s="127"/>
      <c r="U567" s="37"/>
      <c r="V567" s="37"/>
      <c r="W567" s="37"/>
      <c r="X567" s="37"/>
      <c r="Y567" s="37"/>
      <c r="Z567" s="37"/>
    </row>
    <row r="568" spans="18:26" x14ac:dyDescent="0.35">
      <c r="R568" s="19" t="str">
        <f t="shared" si="8"/>
        <v/>
      </c>
      <c r="S568" s="19" t="str">
        <f>IF(M568="","",IF(AND(M568&lt;&gt;'Tabelas auxiliares'!$B$241,M568&lt;&gt;'Tabelas auxiliares'!$B$242,M568&lt;&gt;'Tabelas auxiliares'!$C$241,M568&lt;&gt;'Tabelas auxiliares'!$C$242),"FOLHA DE PESSOAL",IF(R568='Tabelas auxiliares'!$A$242,"CUSTEIO",IF(R568='Tabelas auxiliares'!$A$241,"INVESTIMENTO","ERRO - VERIFICAR"))))</f>
        <v/>
      </c>
      <c r="T568" s="127"/>
      <c r="U568" s="37"/>
      <c r="V568" s="37"/>
      <c r="W568" s="37"/>
      <c r="X568" s="37"/>
      <c r="Y568" s="37"/>
      <c r="Z568" s="37"/>
    </row>
    <row r="569" spans="18:26" x14ac:dyDescent="0.35">
      <c r="R569" s="19" t="str">
        <f t="shared" si="8"/>
        <v/>
      </c>
      <c r="S569" s="19" t="str">
        <f>IF(M569="","",IF(AND(M569&lt;&gt;'Tabelas auxiliares'!$B$241,M569&lt;&gt;'Tabelas auxiliares'!$B$242,M569&lt;&gt;'Tabelas auxiliares'!$C$241,M569&lt;&gt;'Tabelas auxiliares'!$C$242),"FOLHA DE PESSOAL",IF(R569='Tabelas auxiliares'!$A$242,"CUSTEIO",IF(R569='Tabelas auxiliares'!$A$241,"INVESTIMENTO","ERRO - VERIFICAR"))))</f>
        <v/>
      </c>
      <c r="T569" s="127"/>
      <c r="U569" s="37"/>
      <c r="V569" s="37"/>
      <c r="W569" s="37"/>
      <c r="X569" s="37"/>
      <c r="Y569" s="37"/>
      <c r="Z569" s="37"/>
    </row>
    <row r="570" spans="18:26" x14ac:dyDescent="0.35">
      <c r="R570" s="19" t="str">
        <f t="shared" si="8"/>
        <v/>
      </c>
      <c r="S570" s="19" t="str">
        <f>IF(M570="","",IF(AND(M570&lt;&gt;'Tabelas auxiliares'!$B$241,M570&lt;&gt;'Tabelas auxiliares'!$B$242,M570&lt;&gt;'Tabelas auxiliares'!$C$241,M570&lt;&gt;'Tabelas auxiliares'!$C$242),"FOLHA DE PESSOAL",IF(R570='Tabelas auxiliares'!$A$242,"CUSTEIO",IF(R570='Tabelas auxiliares'!$A$241,"INVESTIMENTO","ERRO - VERIFICAR"))))</f>
        <v/>
      </c>
      <c r="T570" s="127"/>
      <c r="U570" s="37"/>
      <c r="V570" s="37"/>
      <c r="W570" s="37"/>
      <c r="X570" s="37"/>
      <c r="Y570" s="37"/>
      <c r="Z570" s="37"/>
    </row>
    <row r="571" spans="18:26" x14ac:dyDescent="0.35">
      <c r="R571" s="19" t="str">
        <f t="shared" si="8"/>
        <v/>
      </c>
      <c r="S571" s="19" t="str">
        <f>IF(M571="","",IF(AND(M571&lt;&gt;'Tabelas auxiliares'!$B$241,M571&lt;&gt;'Tabelas auxiliares'!$B$242,M571&lt;&gt;'Tabelas auxiliares'!$C$241,M571&lt;&gt;'Tabelas auxiliares'!$C$242),"FOLHA DE PESSOAL",IF(R571='Tabelas auxiliares'!$A$242,"CUSTEIO",IF(R571='Tabelas auxiliares'!$A$241,"INVESTIMENTO","ERRO - VERIFICAR"))))</f>
        <v/>
      </c>
      <c r="T571" s="127"/>
      <c r="U571" s="37"/>
      <c r="V571" s="37"/>
      <c r="W571" s="37"/>
      <c r="X571" s="37"/>
      <c r="Y571" s="37"/>
      <c r="Z571" s="37"/>
    </row>
    <row r="572" spans="18:26" x14ac:dyDescent="0.35">
      <c r="R572" s="19" t="str">
        <f t="shared" si="8"/>
        <v/>
      </c>
      <c r="S572" s="19" t="str">
        <f>IF(M572="","",IF(AND(M572&lt;&gt;'Tabelas auxiliares'!$B$241,M572&lt;&gt;'Tabelas auxiliares'!$B$242,M572&lt;&gt;'Tabelas auxiliares'!$C$241,M572&lt;&gt;'Tabelas auxiliares'!$C$242),"FOLHA DE PESSOAL",IF(R572='Tabelas auxiliares'!$A$242,"CUSTEIO",IF(R572='Tabelas auxiliares'!$A$241,"INVESTIMENTO","ERRO - VERIFICAR"))))</f>
        <v/>
      </c>
      <c r="T572" s="127"/>
      <c r="U572" s="37"/>
      <c r="V572" s="37"/>
      <c r="W572" s="37"/>
      <c r="X572" s="37"/>
      <c r="Y572" s="37"/>
      <c r="Z572" s="37"/>
    </row>
    <row r="573" spans="18:26" x14ac:dyDescent="0.35">
      <c r="R573" s="19" t="str">
        <f t="shared" si="8"/>
        <v/>
      </c>
      <c r="S573" s="19" t="str">
        <f>IF(M573="","",IF(AND(M573&lt;&gt;'Tabelas auxiliares'!$B$241,M573&lt;&gt;'Tabelas auxiliares'!$B$242,M573&lt;&gt;'Tabelas auxiliares'!$C$241,M573&lt;&gt;'Tabelas auxiliares'!$C$242),"FOLHA DE PESSOAL",IF(R573='Tabelas auxiliares'!$A$242,"CUSTEIO",IF(R573='Tabelas auxiliares'!$A$241,"INVESTIMENTO","ERRO - VERIFICAR"))))</f>
        <v/>
      </c>
      <c r="T573" s="127"/>
      <c r="U573" s="37"/>
      <c r="V573" s="37"/>
      <c r="W573" s="37"/>
      <c r="X573" s="37"/>
      <c r="Y573" s="37"/>
      <c r="Z573" s="37"/>
    </row>
    <row r="574" spans="18:26" x14ac:dyDescent="0.35">
      <c r="R574" s="19" t="str">
        <f t="shared" si="8"/>
        <v/>
      </c>
      <c r="S574" s="19" t="str">
        <f>IF(M574="","",IF(AND(M574&lt;&gt;'Tabelas auxiliares'!$B$241,M574&lt;&gt;'Tabelas auxiliares'!$B$242,M574&lt;&gt;'Tabelas auxiliares'!$C$241,M574&lt;&gt;'Tabelas auxiliares'!$C$242),"FOLHA DE PESSOAL",IF(R574='Tabelas auxiliares'!$A$242,"CUSTEIO",IF(R574='Tabelas auxiliares'!$A$241,"INVESTIMENTO","ERRO - VERIFICAR"))))</f>
        <v/>
      </c>
      <c r="T574" s="127"/>
      <c r="U574" s="37"/>
      <c r="V574" s="37"/>
      <c r="W574" s="37"/>
      <c r="X574" s="37"/>
      <c r="Y574" s="37"/>
      <c r="Z574" s="37"/>
    </row>
    <row r="575" spans="18:26" x14ac:dyDescent="0.35">
      <c r="R575" s="19" t="str">
        <f t="shared" si="8"/>
        <v/>
      </c>
      <c r="S575" s="19" t="str">
        <f>IF(M575="","",IF(AND(M575&lt;&gt;'Tabelas auxiliares'!$B$241,M575&lt;&gt;'Tabelas auxiliares'!$B$242,M575&lt;&gt;'Tabelas auxiliares'!$C$241,M575&lt;&gt;'Tabelas auxiliares'!$C$242),"FOLHA DE PESSOAL",IF(R575='Tabelas auxiliares'!$A$242,"CUSTEIO",IF(R575='Tabelas auxiliares'!$A$241,"INVESTIMENTO","ERRO - VERIFICAR"))))</f>
        <v/>
      </c>
      <c r="T575" s="127"/>
      <c r="U575" s="37"/>
      <c r="V575" s="37"/>
      <c r="W575" s="37"/>
      <c r="X575" s="37"/>
      <c r="Y575" s="37"/>
      <c r="Z575" s="37"/>
    </row>
    <row r="576" spans="18:26" x14ac:dyDescent="0.35">
      <c r="R576" s="19" t="str">
        <f t="shared" si="8"/>
        <v/>
      </c>
      <c r="S576" s="19" t="str">
        <f>IF(M576="","",IF(AND(M576&lt;&gt;'Tabelas auxiliares'!$B$241,M576&lt;&gt;'Tabelas auxiliares'!$B$242,M576&lt;&gt;'Tabelas auxiliares'!$C$241,M576&lt;&gt;'Tabelas auxiliares'!$C$242),"FOLHA DE PESSOAL",IF(R576='Tabelas auxiliares'!$A$242,"CUSTEIO",IF(R576='Tabelas auxiliares'!$A$241,"INVESTIMENTO","ERRO - VERIFICAR"))))</f>
        <v/>
      </c>
      <c r="T576" s="127"/>
      <c r="U576" s="37"/>
      <c r="V576" s="37"/>
      <c r="W576" s="37"/>
      <c r="X576" s="37"/>
      <c r="Y576" s="37"/>
      <c r="Z576" s="37"/>
    </row>
    <row r="577" spans="18:26" x14ac:dyDescent="0.35">
      <c r="R577" s="19" t="str">
        <f t="shared" si="8"/>
        <v/>
      </c>
      <c r="S577" s="19" t="str">
        <f>IF(M577="","",IF(AND(M577&lt;&gt;'Tabelas auxiliares'!$B$241,M577&lt;&gt;'Tabelas auxiliares'!$B$242,M577&lt;&gt;'Tabelas auxiliares'!$C$241,M577&lt;&gt;'Tabelas auxiliares'!$C$242),"FOLHA DE PESSOAL",IF(R577='Tabelas auxiliares'!$A$242,"CUSTEIO",IF(R577='Tabelas auxiliares'!$A$241,"INVESTIMENTO","ERRO - VERIFICAR"))))</f>
        <v/>
      </c>
      <c r="T577" s="127"/>
      <c r="U577" s="37"/>
      <c r="V577" s="37"/>
      <c r="W577" s="37"/>
      <c r="X577" s="37"/>
      <c r="Y577" s="37"/>
      <c r="Z577" s="37"/>
    </row>
    <row r="578" spans="18:26" x14ac:dyDescent="0.35">
      <c r="R578" s="19" t="str">
        <f t="shared" si="8"/>
        <v/>
      </c>
      <c r="S578" s="19" t="str">
        <f>IF(M578="","",IF(AND(M578&lt;&gt;'Tabelas auxiliares'!$B$241,M578&lt;&gt;'Tabelas auxiliares'!$B$242,M578&lt;&gt;'Tabelas auxiliares'!$C$241,M578&lt;&gt;'Tabelas auxiliares'!$C$242),"FOLHA DE PESSOAL",IF(R578='Tabelas auxiliares'!$A$242,"CUSTEIO",IF(R578='Tabelas auxiliares'!$A$241,"INVESTIMENTO","ERRO - VERIFICAR"))))</f>
        <v/>
      </c>
      <c r="T578" s="127"/>
      <c r="U578" s="37"/>
      <c r="V578" s="37"/>
      <c r="W578" s="37"/>
      <c r="X578" s="37"/>
      <c r="Y578" s="37"/>
      <c r="Z578" s="37"/>
    </row>
    <row r="579" spans="18:26" x14ac:dyDescent="0.35">
      <c r="R579" s="19" t="str">
        <f t="shared" si="8"/>
        <v/>
      </c>
      <c r="S579" s="19" t="str">
        <f>IF(M579="","",IF(AND(M579&lt;&gt;'Tabelas auxiliares'!$B$241,M579&lt;&gt;'Tabelas auxiliares'!$B$242,M579&lt;&gt;'Tabelas auxiliares'!$C$241,M579&lt;&gt;'Tabelas auxiliares'!$C$242),"FOLHA DE PESSOAL",IF(R579='Tabelas auxiliares'!$A$242,"CUSTEIO",IF(R579='Tabelas auxiliares'!$A$241,"INVESTIMENTO","ERRO - VERIFICAR"))))</f>
        <v/>
      </c>
      <c r="T579" s="127"/>
      <c r="U579" s="37"/>
      <c r="V579" s="37"/>
      <c r="W579" s="37"/>
      <c r="X579" s="37"/>
      <c r="Y579" s="37"/>
      <c r="Z579" s="37"/>
    </row>
    <row r="580" spans="18:26" x14ac:dyDescent="0.35">
      <c r="R580" s="19" t="str">
        <f t="shared" ref="R580:R643" si="9">LEFT(O580,1)</f>
        <v/>
      </c>
      <c r="S580" s="19" t="str">
        <f>IF(M580="","",IF(AND(M580&lt;&gt;'Tabelas auxiliares'!$B$241,M580&lt;&gt;'Tabelas auxiliares'!$B$242,M580&lt;&gt;'Tabelas auxiliares'!$C$241,M580&lt;&gt;'Tabelas auxiliares'!$C$242),"FOLHA DE PESSOAL",IF(R580='Tabelas auxiliares'!$A$242,"CUSTEIO",IF(R580='Tabelas auxiliares'!$A$241,"INVESTIMENTO","ERRO - VERIFICAR"))))</f>
        <v/>
      </c>
      <c r="T580" s="127"/>
      <c r="U580" s="37"/>
      <c r="V580" s="37"/>
      <c r="W580" s="37"/>
      <c r="X580" s="37"/>
      <c r="Y580" s="37"/>
      <c r="Z580" s="37"/>
    </row>
    <row r="581" spans="18:26" x14ac:dyDescent="0.35">
      <c r="R581" s="19" t="str">
        <f t="shared" si="9"/>
        <v/>
      </c>
      <c r="S581" s="19" t="str">
        <f>IF(M581="","",IF(AND(M581&lt;&gt;'Tabelas auxiliares'!$B$241,M581&lt;&gt;'Tabelas auxiliares'!$B$242,M581&lt;&gt;'Tabelas auxiliares'!$C$241,M581&lt;&gt;'Tabelas auxiliares'!$C$242),"FOLHA DE PESSOAL",IF(R581='Tabelas auxiliares'!$A$242,"CUSTEIO",IF(R581='Tabelas auxiliares'!$A$241,"INVESTIMENTO","ERRO - VERIFICAR"))))</f>
        <v/>
      </c>
      <c r="T581" s="127"/>
      <c r="U581" s="37"/>
      <c r="V581" s="37"/>
      <c r="W581" s="37"/>
      <c r="X581" s="37"/>
      <c r="Y581" s="37"/>
      <c r="Z581" s="37"/>
    </row>
    <row r="582" spans="18:26" x14ac:dyDescent="0.35">
      <c r="R582" s="19" t="str">
        <f t="shared" si="9"/>
        <v/>
      </c>
      <c r="S582" s="19" t="str">
        <f>IF(M582="","",IF(AND(M582&lt;&gt;'Tabelas auxiliares'!$B$241,M582&lt;&gt;'Tabelas auxiliares'!$B$242,M582&lt;&gt;'Tabelas auxiliares'!$C$241,M582&lt;&gt;'Tabelas auxiliares'!$C$242),"FOLHA DE PESSOAL",IF(R582='Tabelas auxiliares'!$A$242,"CUSTEIO",IF(R582='Tabelas auxiliares'!$A$241,"INVESTIMENTO","ERRO - VERIFICAR"))))</f>
        <v/>
      </c>
      <c r="T582" s="127"/>
      <c r="U582" s="37"/>
      <c r="V582" s="37"/>
      <c r="W582" s="37"/>
      <c r="X582" s="37"/>
      <c r="Y582" s="37"/>
      <c r="Z582" s="37"/>
    </row>
    <row r="583" spans="18:26" x14ac:dyDescent="0.35">
      <c r="R583" s="19" t="str">
        <f t="shared" si="9"/>
        <v/>
      </c>
      <c r="S583" s="19" t="str">
        <f>IF(M583="","",IF(AND(M583&lt;&gt;'Tabelas auxiliares'!$B$241,M583&lt;&gt;'Tabelas auxiliares'!$B$242,M583&lt;&gt;'Tabelas auxiliares'!$C$241,M583&lt;&gt;'Tabelas auxiliares'!$C$242),"FOLHA DE PESSOAL",IF(R583='Tabelas auxiliares'!$A$242,"CUSTEIO",IF(R583='Tabelas auxiliares'!$A$241,"INVESTIMENTO","ERRO - VERIFICAR"))))</f>
        <v/>
      </c>
      <c r="T583" s="127"/>
      <c r="U583" s="37"/>
      <c r="V583" s="37"/>
      <c r="W583" s="37"/>
      <c r="X583" s="37"/>
      <c r="Y583" s="37"/>
      <c r="Z583" s="37"/>
    </row>
    <row r="584" spans="18:26" x14ac:dyDescent="0.35">
      <c r="R584" s="19" t="str">
        <f t="shared" si="9"/>
        <v/>
      </c>
      <c r="S584" s="19" t="str">
        <f>IF(M584="","",IF(AND(M584&lt;&gt;'Tabelas auxiliares'!$B$241,M584&lt;&gt;'Tabelas auxiliares'!$B$242,M584&lt;&gt;'Tabelas auxiliares'!$C$241,M584&lt;&gt;'Tabelas auxiliares'!$C$242),"FOLHA DE PESSOAL",IF(R584='Tabelas auxiliares'!$A$242,"CUSTEIO",IF(R584='Tabelas auxiliares'!$A$241,"INVESTIMENTO","ERRO - VERIFICAR"))))</f>
        <v/>
      </c>
      <c r="T584" s="127"/>
      <c r="U584" s="37"/>
      <c r="V584" s="37"/>
      <c r="W584" s="37"/>
      <c r="X584" s="37"/>
      <c r="Y584" s="37"/>
      <c r="Z584" s="37"/>
    </row>
    <row r="585" spans="18:26" x14ac:dyDescent="0.35">
      <c r="R585" s="19" t="str">
        <f t="shared" si="9"/>
        <v/>
      </c>
      <c r="S585" s="19" t="str">
        <f>IF(M585="","",IF(AND(M585&lt;&gt;'Tabelas auxiliares'!$B$241,M585&lt;&gt;'Tabelas auxiliares'!$B$242,M585&lt;&gt;'Tabelas auxiliares'!$C$241,M585&lt;&gt;'Tabelas auxiliares'!$C$242),"FOLHA DE PESSOAL",IF(R585='Tabelas auxiliares'!$A$242,"CUSTEIO",IF(R585='Tabelas auxiliares'!$A$241,"INVESTIMENTO","ERRO - VERIFICAR"))))</f>
        <v/>
      </c>
      <c r="T585" s="127"/>
      <c r="U585" s="37"/>
      <c r="V585" s="37"/>
      <c r="W585" s="37"/>
      <c r="X585" s="37"/>
      <c r="Y585" s="37"/>
      <c r="Z585" s="37"/>
    </row>
    <row r="586" spans="18:26" x14ac:dyDescent="0.35">
      <c r="R586" s="19" t="str">
        <f t="shared" si="9"/>
        <v/>
      </c>
      <c r="S586" s="19" t="str">
        <f>IF(M586="","",IF(AND(M586&lt;&gt;'Tabelas auxiliares'!$B$241,M586&lt;&gt;'Tabelas auxiliares'!$B$242,M586&lt;&gt;'Tabelas auxiliares'!$C$241,M586&lt;&gt;'Tabelas auxiliares'!$C$242),"FOLHA DE PESSOAL",IF(R586='Tabelas auxiliares'!$A$242,"CUSTEIO",IF(R586='Tabelas auxiliares'!$A$241,"INVESTIMENTO","ERRO - VERIFICAR"))))</f>
        <v/>
      </c>
      <c r="T586" s="127"/>
      <c r="U586" s="37"/>
      <c r="V586" s="37"/>
      <c r="W586" s="37"/>
      <c r="X586" s="37"/>
      <c r="Y586" s="37"/>
      <c r="Z586" s="37"/>
    </row>
    <row r="587" spans="18:26" x14ac:dyDescent="0.35">
      <c r="R587" s="19" t="str">
        <f t="shared" si="9"/>
        <v/>
      </c>
      <c r="S587" s="19" t="str">
        <f>IF(M587="","",IF(AND(M587&lt;&gt;'Tabelas auxiliares'!$B$241,M587&lt;&gt;'Tabelas auxiliares'!$B$242,M587&lt;&gt;'Tabelas auxiliares'!$C$241,M587&lt;&gt;'Tabelas auxiliares'!$C$242),"FOLHA DE PESSOAL",IF(R587='Tabelas auxiliares'!$A$242,"CUSTEIO",IF(R587='Tabelas auxiliares'!$A$241,"INVESTIMENTO","ERRO - VERIFICAR"))))</f>
        <v/>
      </c>
      <c r="T587" s="127"/>
      <c r="U587" s="37"/>
      <c r="V587" s="37"/>
      <c r="W587" s="37"/>
      <c r="X587" s="37"/>
      <c r="Y587" s="37"/>
      <c r="Z587" s="37"/>
    </row>
    <row r="588" spans="18:26" x14ac:dyDescent="0.35">
      <c r="R588" s="19" t="str">
        <f t="shared" si="9"/>
        <v/>
      </c>
      <c r="S588" s="19" t="str">
        <f>IF(M588="","",IF(AND(M588&lt;&gt;'Tabelas auxiliares'!$B$241,M588&lt;&gt;'Tabelas auxiliares'!$B$242,M588&lt;&gt;'Tabelas auxiliares'!$C$241,M588&lt;&gt;'Tabelas auxiliares'!$C$242),"FOLHA DE PESSOAL",IF(R588='Tabelas auxiliares'!$A$242,"CUSTEIO",IF(R588='Tabelas auxiliares'!$A$241,"INVESTIMENTO","ERRO - VERIFICAR"))))</f>
        <v/>
      </c>
      <c r="T588" s="127"/>
      <c r="U588" s="37"/>
      <c r="V588" s="37"/>
      <c r="W588" s="37"/>
      <c r="X588" s="37"/>
      <c r="Y588" s="37"/>
      <c r="Z588" s="37"/>
    </row>
    <row r="589" spans="18:26" x14ac:dyDescent="0.35">
      <c r="R589" s="19" t="str">
        <f t="shared" si="9"/>
        <v/>
      </c>
      <c r="S589" s="19" t="str">
        <f>IF(M589="","",IF(AND(M589&lt;&gt;'Tabelas auxiliares'!$B$241,M589&lt;&gt;'Tabelas auxiliares'!$B$242,M589&lt;&gt;'Tabelas auxiliares'!$C$241,M589&lt;&gt;'Tabelas auxiliares'!$C$242),"FOLHA DE PESSOAL",IF(R589='Tabelas auxiliares'!$A$242,"CUSTEIO",IF(R589='Tabelas auxiliares'!$A$241,"INVESTIMENTO","ERRO - VERIFICAR"))))</f>
        <v/>
      </c>
      <c r="T589" s="127"/>
      <c r="U589" s="37"/>
      <c r="V589" s="37"/>
      <c r="W589" s="37"/>
      <c r="X589" s="37"/>
      <c r="Y589" s="37"/>
      <c r="Z589" s="37"/>
    </row>
    <row r="590" spans="18:26" x14ac:dyDescent="0.35">
      <c r="R590" s="19" t="str">
        <f t="shared" si="9"/>
        <v/>
      </c>
      <c r="S590" s="19" t="str">
        <f>IF(M590="","",IF(AND(M590&lt;&gt;'Tabelas auxiliares'!$B$241,M590&lt;&gt;'Tabelas auxiliares'!$B$242,M590&lt;&gt;'Tabelas auxiliares'!$C$241,M590&lt;&gt;'Tabelas auxiliares'!$C$242),"FOLHA DE PESSOAL",IF(R590='Tabelas auxiliares'!$A$242,"CUSTEIO",IF(R590='Tabelas auxiliares'!$A$241,"INVESTIMENTO","ERRO - VERIFICAR"))))</f>
        <v/>
      </c>
      <c r="T590" s="127"/>
      <c r="U590" s="37"/>
      <c r="V590" s="37"/>
      <c r="W590" s="37"/>
      <c r="X590" s="37"/>
      <c r="Y590" s="37"/>
      <c r="Z590" s="37"/>
    </row>
    <row r="591" spans="18:26" x14ac:dyDescent="0.35">
      <c r="R591" s="19" t="str">
        <f t="shared" si="9"/>
        <v/>
      </c>
      <c r="S591" s="19" t="str">
        <f>IF(M591="","",IF(AND(M591&lt;&gt;'Tabelas auxiliares'!$B$241,M591&lt;&gt;'Tabelas auxiliares'!$B$242,M591&lt;&gt;'Tabelas auxiliares'!$C$241,M591&lt;&gt;'Tabelas auxiliares'!$C$242),"FOLHA DE PESSOAL",IF(R591='Tabelas auxiliares'!$A$242,"CUSTEIO",IF(R591='Tabelas auxiliares'!$A$241,"INVESTIMENTO","ERRO - VERIFICAR"))))</f>
        <v/>
      </c>
      <c r="T591" s="127"/>
      <c r="U591" s="37"/>
      <c r="V591" s="37"/>
      <c r="W591" s="37"/>
      <c r="X591" s="37"/>
      <c r="Y591" s="37"/>
      <c r="Z591" s="37"/>
    </row>
    <row r="592" spans="18:26" x14ac:dyDescent="0.35">
      <c r="R592" s="19" t="str">
        <f t="shared" si="9"/>
        <v/>
      </c>
      <c r="S592" s="19" t="str">
        <f>IF(M592="","",IF(AND(M592&lt;&gt;'Tabelas auxiliares'!$B$241,M592&lt;&gt;'Tabelas auxiliares'!$B$242,M592&lt;&gt;'Tabelas auxiliares'!$C$241,M592&lt;&gt;'Tabelas auxiliares'!$C$242),"FOLHA DE PESSOAL",IF(R592='Tabelas auxiliares'!$A$242,"CUSTEIO",IF(R592='Tabelas auxiliares'!$A$241,"INVESTIMENTO","ERRO - VERIFICAR"))))</f>
        <v/>
      </c>
      <c r="T592" s="127"/>
      <c r="U592" s="37"/>
      <c r="V592" s="37"/>
      <c r="W592" s="37"/>
      <c r="X592" s="37"/>
      <c r="Y592" s="37"/>
      <c r="Z592" s="37"/>
    </row>
    <row r="593" spans="18:26" x14ac:dyDescent="0.35">
      <c r="R593" s="19" t="str">
        <f t="shared" si="9"/>
        <v/>
      </c>
      <c r="S593" s="19" t="str">
        <f>IF(M593="","",IF(AND(M593&lt;&gt;'Tabelas auxiliares'!$B$241,M593&lt;&gt;'Tabelas auxiliares'!$B$242,M593&lt;&gt;'Tabelas auxiliares'!$C$241,M593&lt;&gt;'Tabelas auxiliares'!$C$242),"FOLHA DE PESSOAL",IF(R593='Tabelas auxiliares'!$A$242,"CUSTEIO",IF(R593='Tabelas auxiliares'!$A$241,"INVESTIMENTO","ERRO - VERIFICAR"))))</f>
        <v/>
      </c>
      <c r="T593" s="127"/>
      <c r="U593" s="37"/>
      <c r="V593" s="37"/>
      <c r="W593" s="37"/>
      <c r="X593" s="37"/>
      <c r="Y593" s="37"/>
      <c r="Z593" s="37"/>
    </row>
    <row r="594" spans="18:26" x14ac:dyDescent="0.35">
      <c r="R594" s="19" t="str">
        <f t="shared" si="9"/>
        <v/>
      </c>
      <c r="S594" s="19" t="str">
        <f>IF(M594="","",IF(AND(M594&lt;&gt;'Tabelas auxiliares'!$B$241,M594&lt;&gt;'Tabelas auxiliares'!$B$242,M594&lt;&gt;'Tabelas auxiliares'!$C$241,M594&lt;&gt;'Tabelas auxiliares'!$C$242),"FOLHA DE PESSOAL",IF(R594='Tabelas auxiliares'!$A$242,"CUSTEIO",IF(R594='Tabelas auxiliares'!$A$241,"INVESTIMENTO","ERRO - VERIFICAR"))))</f>
        <v/>
      </c>
      <c r="T594" s="127"/>
      <c r="U594" s="37"/>
      <c r="V594" s="37"/>
      <c r="W594" s="37"/>
      <c r="X594" s="37"/>
      <c r="Y594" s="37"/>
      <c r="Z594" s="37"/>
    </row>
    <row r="595" spans="18:26" x14ac:dyDescent="0.35">
      <c r="R595" s="19" t="str">
        <f t="shared" si="9"/>
        <v/>
      </c>
      <c r="S595" s="19" t="str">
        <f>IF(M595="","",IF(AND(M595&lt;&gt;'Tabelas auxiliares'!$B$241,M595&lt;&gt;'Tabelas auxiliares'!$B$242,M595&lt;&gt;'Tabelas auxiliares'!$C$241,M595&lt;&gt;'Tabelas auxiliares'!$C$242),"FOLHA DE PESSOAL",IF(R595='Tabelas auxiliares'!$A$242,"CUSTEIO",IF(R595='Tabelas auxiliares'!$A$241,"INVESTIMENTO","ERRO - VERIFICAR"))))</f>
        <v/>
      </c>
      <c r="T595" s="127"/>
      <c r="U595" s="37"/>
      <c r="V595" s="37"/>
      <c r="W595" s="37"/>
      <c r="X595" s="37"/>
      <c r="Y595" s="37"/>
      <c r="Z595" s="37"/>
    </row>
    <row r="596" spans="18:26" x14ac:dyDescent="0.35">
      <c r="R596" s="19" t="str">
        <f t="shared" si="9"/>
        <v/>
      </c>
      <c r="S596" s="19" t="str">
        <f>IF(M596="","",IF(AND(M596&lt;&gt;'Tabelas auxiliares'!$B$241,M596&lt;&gt;'Tabelas auxiliares'!$B$242,M596&lt;&gt;'Tabelas auxiliares'!$C$241,M596&lt;&gt;'Tabelas auxiliares'!$C$242),"FOLHA DE PESSOAL",IF(R596='Tabelas auxiliares'!$A$242,"CUSTEIO",IF(R596='Tabelas auxiliares'!$A$241,"INVESTIMENTO","ERRO - VERIFICAR"))))</f>
        <v/>
      </c>
      <c r="T596" s="127"/>
      <c r="U596" s="37"/>
      <c r="V596" s="37"/>
      <c r="W596" s="37"/>
      <c r="X596" s="37"/>
      <c r="Y596" s="37"/>
      <c r="Z596" s="37"/>
    </row>
    <row r="597" spans="18:26" x14ac:dyDescent="0.35">
      <c r="R597" s="19" t="str">
        <f t="shared" si="9"/>
        <v/>
      </c>
      <c r="S597" s="19" t="str">
        <f>IF(M597="","",IF(AND(M597&lt;&gt;'Tabelas auxiliares'!$B$241,M597&lt;&gt;'Tabelas auxiliares'!$B$242,M597&lt;&gt;'Tabelas auxiliares'!$C$241,M597&lt;&gt;'Tabelas auxiliares'!$C$242),"FOLHA DE PESSOAL",IF(R597='Tabelas auxiliares'!$A$242,"CUSTEIO",IF(R597='Tabelas auxiliares'!$A$241,"INVESTIMENTO","ERRO - VERIFICAR"))))</f>
        <v/>
      </c>
      <c r="T597" s="127"/>
      <c r="U597" s="37"/>
      <c r="V597" s="37"/>
      <c r="W597" s="37"/>
      <c r="X597" s="37"/>
      <c r="Y597" s="37"/>
      <c r="Z597" s="37"/>
    </row>
    <row r="598" spans="18:26" x14ac:dyDescent="0.35">
      <c r="R598" s="19" t="str">
        <f t="shared" si="9"/>
        <v/>
      </c>
      <c r="S598" s="19" t="str">
        <f>IF(M598="","",IF(AND(M598&lt;&gt;'Tabelas auxiliares'!$B$241,M598&lt;&gt;'Tabelas auxiliares'!$B$242,M598&lt;&gt;'Tabelas auxiliares'!$C$241,M598&lt;&gt;'Tabelas auxiliares'!$C$242),"FOLHA DE PESSOAL",IF(R598='Tabelas auxiliares'!$A$242,"CUSTEIO",IF(R598='Tabelas auxiliares'!$A$241,"INVESTIMENTO","ERRO - VERIFICAR"))))</f>
        <v/>
      </c>
      <c r="T598" s="127"/>
      <c r="U598" s="37"/>
      <c r="V598" s="37"/>
      <c r="W598" s="37"/>
      <c r="X598" s="37"/>
      <c r="Y598" s="37"/>
      <c r="Z598" s="37"/>
    </row>
    <row r="599" spans="18:26" x14ac:dyDescent="0.35">
      <c r="R599" s="19" t="str">
        <f t="shared" si="9"/>
        <v/>
      </c>
      <c r="S599" s="19" t="str">
        <f>IF(M599="","",IF(AND(M599&lt;&gt;'Tabelas auxiliares'!$B$241,M599&lt;&gt;'Tabelas auxiliares'!$B$242,M599&lt;&gt;'Tabelas auxiliares'!$C$241,M599&lt;&gt;'Tabelas auxiliares'!$C$242),"FOLHA DE PESSOAL",IF(R599='Tabelas auxiliares'!$A$242,"CUSTEIO",IF(R599='Tabelas auxiliares'!$A$241,"INVESTIMENTO","ERRO - VERIFICAR"))))</f>
        <v/>
      </c>
      <c r="T599" s="127"/>
      <c r="U599" s="37"/>
      <c r="V599" s="37"/>
      <c r="W599" s="37"/>
      <c r="X599" s="37"/>
      <c r="Y599" s="37"/>
      <c r="Z599" s="37"/>
    </row>
    <row r="600" spans="18:26" x14ac:dyDescent="0.35">
      <c r="R600" s="19" t="str">
        <f t="shared" si="9"/>
        <v/>
      </c>
      <c r="S600" s="19" t="str">
        <f>IF(M600="","",IF(AND(M600&lt;&gt;'Tabelas auxiliares'!$B$241,M600&lt;&gt;'Tabelas auxiliares'!$B$242,M600&lt;&gt;'Tabelas auxiliares'!$C$241,M600&lt;&gt;'Tabelas auxiliares'!$C$242),"FOLHA DE PESSOAL",IF(R600='Tabelas auxiliares'!$A$242,"CUSTEIO",IF(R600='Tabelas auxiliares'!$A$241,"INVESTIMENTO","ERRO - VERIFICAR"))))</f>
        <v/>
      </c>
      <c r="T600" s="127"/>
      <c r="U600" s="37"/>
      <c r="V600" s="37"/>
      <c r="W600" s="37"/>
      <c r="X600" s="37"/>
      <c r="Y600" s="37"/>
      <c r="Z600" s="37"/>
    </row>
    <row r="601" spans="18:26" x14ac:dyDescent="0.35">
      <c r="R601" s="19" t="str">
        <f t="shared" si="9"/>
        <v/>
      </c>
      <c r="S601" s="19" t="str">
        <f>IF(M601="","",IF(AND(M601&lt;&gt;'Tabelas auxiliares'!$B$241,M601&lt;&gt;'Tabelas auxiliares'!$B$242,M601&lt;&gt;'Tabelas auxiliares'!$C$241,M601&lt;&gt;'Tabelas auxiliares'!$C$242),"FOLHA DE PESSOAL",IF(R601='Tabelas auxiliares'!$A$242,"CUSTEIO",IF(R601='Tabelas auxiliares'!$A$241,"INVESTIMENTO","ERRO - VERIFICAR"))))</f>
        <v/>
      </c>
      <c r="T601" s="127"/>
      <c r="U601" s="37"/>
      <c r="V601" s="37"/>
      <c r="W601" s="37"/>
      <c r="X601" s="37"/>
      <c r="Y601" s="37"/>
      <c r="Z601" s="37"/>
    </row>
    <row r="602" spans="18:26" x14ac:dyDescent="0.35">
      <c r="R602" s="19" t="str">
        <f t="shared" si="9"/>
        <v/>
      </c>
      <c r="S602" s="19" t="str">
        <f>IF(M602="","",IF(AND(M602&lt;&gt;'Tabelas auxiliares'!$B$241,M602&lt;&gt;'Tabelas auxiliares'!$B$242,M602&lt;&gt;'Tabelas auxiliares'!$C$241,M602&lt;&gt;'Tabelas auxiliares'!$C$242),"FOLHA DE PESSOAL",IF(R602='Tabelas auxiliares'!$A$242,"CUSTEIO",IF(R602='Tabelas auxiliares'!$A$241,"INVESTIMENTO","ERRO - VERIFICAR"))))</f>
        <v/>
      </c>
      <c r="T602" s="127"/>
      <c r="U602" s="37"/>
      <c r="V602" s="37"/>
      <c r="W602" s="37"/>
      <c r="X602" s="37"/>
      <c r="Y602" s="37"/>
      <c r="Z602" s="37"/>
    </row>
    <row r="603" spans="18:26" x14ac:dyDescent="0.35">
      <c r="R603" s="19" t="str">
        <f t="shared" si="9"/>
        <v/>
      </c>
      <c r="S603" s="19" t="str">
        <f>IF(M603="","",IF(AND(M603&lt;&gt;'Tabelas auxiliares'!$B$241,M603&lt;&gt;'Tabelas auxiliares'!$B$242,M603&lt;&gt;'Tabelas auxiliares'!$C$241,M603&lt;&gt;'Tabelas auxiliares'!$C$242),"FOLHA DE PESSOAL",IF(R603='Tabelas auxiliares'!$A$242,"CUSTEIO",IF(R603='Tabelas auxiliares'!$A$241,"INVESTIMENTO","ERRO - VERIFICAR"))))</f>
        <v/>
      </c>
      <c r="T603" s="127"/>
      <c r="U603" s="37"/>
      <c r="V603" s="37"/>
      <c r="W603" s="37"/>
      <c r="X603" s="37"/>
      <c r="Y603" s="37"/>
      <c r="Z603" s="37"/>
    </row>
    <row r="604" spans="18:26" x14ac:dyDescent="0.35">
      <c r="R604" s="19" t="str">
        <f t="shared" si="9"/>
        <v/>
      </c>
      <c r="S604" s="19" t="str">
        <f>IF(M604="","",IF(AND(M604&lt;&gt;'Tabelas auxiliares'!$B$241,M604&lt;&gt;'Tabelas auxiliares'!$B$242,M604&lt;&gt;'Tabelas auxiliares'!$C$241,M604&lt;&gt;'Tabelas auxiliares'!$C$242),"FOLHA DE PESSOAL",IF(R604='Tabelas auxiliares'!$A$242,"CUSTEIO",IF(R604='Tabelas auxiliares'!$A$241,"INVESTIMENTO","ERRO - VERIFICAR"))))</f>
        <v/>
      </c>
      <c r="T604" s="127"/>
      <c r="U604" s="37"/>
      <c r="V604" s="37"/>
      <c r="W604" s="37"/>
      <c r="X604" s="37"/>
      <c r="Y604" s="37"/>
      <c r="Z604" s="37"/>
    </row>
    <row r="605" spans="18:26" x14ac:dyDescent="0.35">
      <c r="R605" s="19" t="str">
        <f t="shared" si="9"/>
        <v/>
      </c>
      <c r="S605" s="19" t="str">
        <f>IF(M605="","",IF(AND(M605&lt;&gt;'Tabelas auxiliares'!$B$241,M605&lt;&gt;'Tabelas auxiliares'!$B$242,M605&lt;&gt;'Tabelas auxiliares'!$C$241,M605&lt;&gt;'Tabelas auxiliares'!$C$242),"FOLHA DE PESSOAL",IF(R605='Tabelas auxiliares'!$A$242,"CUSTEIO",IF(R605='Tabelas auxiliares'!$A$241,"INVESTIMENTO","ERRO - VERIFICAR"))))</f>
        <v/>
      </c>
      <c r="T605" s="127"/>
      <c r="U605" s="37"/>
      <c r="V605" s="37"/>
      <c r="W605" s="37"/>
      <c r="X605" s="37"/>
      <c r="Y605" s="37"/>
      <c r="Z605" s="37"/>
    </row>
    <row r="606" spans="18:26" x14ac:dyDescent="0.35">
      <c r="R606" s="19" t="str">
        <f t="shared" si="9"/>
        <v/>
      </c>
      <c r="S606" s="19" t="str">
        <f>IF(M606="","",IF(AND(M606&lt;&gt;'Tabelas auxiliares'!$B$241,M606&lt;&gt;'Tabelas auxiliares'!$B$242,M606&lt;&gt;'Tabelas auxiliares'!$C$241,M606&lt;&gt;'Tabelas auxiliares'!$C$242),"FOLHA DE PESSOAL",IF(R606='Tabelas auxiliares'!$A$242,"CUSTEIO",IF(R606='Tabelas auxiliares'!$A$241,"INVESTIMENTO","ERRO - VERIFICAR"))))</f>
        <v/>
      </c>
      <c r="T606" s="127"/>
      <c r="U606" s="37"/>
      <c r="V606" s="37"/>
      <c r="W606" s="37"/>
      <c r="X606" s="37"/>
      <c r="Y606" s="37"/>
      <c r="Z606" s="37"/>
    </row>
    <row r="607" spans="18:26" x14ac:dyDescent="0.35">
      <c r="R607" s="19" t="str">
        <f t="shared" si="9"/>
        <v/>
      </c>
      <c r="S607" s="19" t="str">
        <f>IF(M607="","",IF(AND(M607&lt;&gt;'Tabelas auxiliares'!$B$241,M607&lt;&gt;'Tabelas auxiliares'!$B$242,M607&lt;&gt;'Tabelas auxiliares'!$C$241,M607&lt;&gt;'Tabelas auxiliares'!$C$242),"FOLHA DE PESSOAL",IF(R607='Tabelas auxiliares'!$A$242,"CUSTEIO",IF(R607='Tabelas auxiliares'!$A$241,"INVESTIMENTO","ERRO - VERIFICAR"))))</f>
        <v/>
      </c>
      <c r="T607" s="127"/>
      <c r="U607" s="37"/>
      <c r="V607" s="37"/>
      <c r="W607" s="37"/>
      <c r="X607" s="37"/>
      <c r="Y607" s="37"/>
      <c r="Z607" s="37"/>
    </row>
    <row r="608" spans="18:26" x14ac:dyDescent="0.35">
      <c r="R608" s="19" t="str">
        <f t="shared" si="9"/>
        <v/>
      </c>
      <c r="S608" s="19" t="str">
        <f>IF(M608="","",IF(AND(M608&lt;&gt;'Tabelas auxiliares'!$B$241,M608&lt;&gt;'Tabelas auxiliares'!$B$242,M608&lt;&gt;'Tabelas auxiliares'!$C$241,M608&lt;&gt;'Tabelas auxiliares'!$C$242),"FOLHA DE PESSOAL",IF(R608='Tabelas auxiliares'!$A$242,"CUSTEIO",IF(R608='Tabelas auxiliares'!$A$241,"INVESTIMENTO","ERRO - VERIFICAR"))))</f>
        <v/>
      </c>
      <c r="T608" s="127"/>
      <c r="U608" s="37"/>
      <c r="V608" s="37"/>
      <c r="W608" s="37"/>
      <c r="X608" s="37"/>
      <c r="Y608" s="37"/>
      <c r="Z608" s="37"/>
    </row>
    <row r="609" spans="18:26" x14ac:dyDescent="0.35">
      <c r="R609" s="19" t="str">
        <f t="shared" si="9"/>
        <v/>
      </c>
      <c r="S609" s="19" t="str">
        <f>IF(M609="","",IF(AND(M609&lt;&gt;'Tabelas auxiliares'!$B$241,M609&lt;&gt;'Tabelas auxiliares'!$B$242,M609&lt;&gt;'Tabelas auxiliares'!$C$241,M609&lt;&gt;'Tabelas auxiliares'!$C$242),"FOLHA DE PESSOAL",IF(R609='Tabelas auxiliares'!$A$242,"CUSTEIO",IF(R609='Tabelas auxiliares'!$A$241,"INVESTIMENTO","ERRO - VERIFICAR"))))</f>
        <v/>
      </c>
      <c r="T609" s="127"/>
      <c r="U609" s="37"/>
      <c r="V609" s="37"/>
      <c r="W609" s="37"/>
      <c r="X609" s="37"/>
      <c r="Y609" s="37"/>
      <c r="Z609" s="37"/>
    </row>
    <row r="610" spans="18:26" x14ac:dyDescent="0.35">
      <c r="R610" s="19" t="str">
        <f t="shared" si="9"/>
        <v/>
      </c>
      <c r="S610" s="19" t="str">
        <f>IF(M610="","",IF(AND(M610&lt;&gt;'Tabelas auxiliares'!$B$241,M610&lt;&gt;'Tabelas auxiliares'!$B$242,M610&lt;&gt;'Tabelas auxiliares'!$C$241,M610&lt;&gt;'Tabelas auxiliares'!$C$242),"FOLHA DE PESSOAL",IF(R610='Tabelas auxiliares'!$A$242,"CUSTEIO",IF(R610='Tabelas auxiliares'!$A$241,"INVESTIMENTO","ERRO - VERIFICAR"))))</f>
        <v/>
      </c>
      <c r="T610" s="127"/>
      <c r="U610" s="37"/>
      <c r="V610" s="37"/>
      <c r="W610" s="37"/>
      <c r="X610" s="37"/>
      <c r="Y610" s="37"/>
      <c r="Z610" s="37"/>
    </row>
    <row r="611" spans="18:26" x14ac:dyDescent="0.35">
      <c r="R611" s="19" t="str">
        <f t="shared" si="9"/>
        <v/>
      </c>
      <c r="S611" s="19" t="str">
        <f>IF(M611="","",IF(AND(M611&lt;&gt;'Tabelas auxiliares'!$B$241,M611&lt;&gt;'Tabelas auxiliares'!$B$242,M611&lt;&gt;'Tabelas auxiliares'!$C$241,M611&lt;&gt;'Tabelas auxiliares'!$C$242),"FOLHA DE PESSOAL",IF(R611='Tabelas auxiliares'!$A$242,"CUSTEIO",IF(R611='Tabelas auxiliares'!$A$241,"INVESTIMENTO","ERRO - VERIFICAR"))))</f>
        <v/>
      </c>
      <c r="T611" s="127"/>
      <c r="U611" s="37"/>
      <c r="V611" s="37"/>
      <c r="W611" s="37"/>
      <c r="X611" s="37"/>
      <c r="Y611" s="37"/>
      <c r="Z611" s="37"/>
    </row>
    <row r="612" spans="18:26" x14ac:dyDescent="0.35">
      <c r="R612" s="19" t="str">
        <f t="shared" si="9"/>
        <v/>
      </c>
      <c r="S612" s="19" t="str">
        <f>IF(M612="","",IF(AND(M612&lt;&gt;'Tabelas auxiliares'!$B$241,M612&lt;&gt;'Tabelas auxiliares'!$B$242,M612&lt;&gt;'Tabelas auxiliares'!$C$241,M612&lt;&gt;'Tabelas auxiliares'!$C$242),"FOLHA DE PESSOAL",IF(R612='Tabelas auxiliares'!$A$242,"CUSTEIO",IF(R612='Tabelas auxiliares'!$A$241,"INVESTIMENTO","ERRO - VERIFICAR"))))</f>
        <v/>
      </c>
      <c r="T612" s="127"/>
      <c r="U612" s="37"/>
      <c r="V612" s="37"/>
      <c r="W612" s="37"/>
      <c r="X612" s="37"/>
      <c r="Y612" s="37"/>
      <c r="Z612" s="37"/>
    </row>
    <row r="613" spans="18:26" x14ac:dyDescent="0.35">
      <c r="R613" s="19" t="str">
        <f t="shared" si="9"/>
        <v/>
      </c>
      <c r="S613" s="19" t="str">
        <f>IF(M613="","",IF(AND(M613&lt;&gt;'Tabelas auxiliares'!$B$241,M613&lt;&gt;'Tabelas auxiliares'!$B$242,M613&lt;&gt;'Tabelas auxiliares'!$C$241,M613&lt;&gt;'Tabelas auxiliares'!$C$242),"FOLHA DE PESSOAL",IF(R613='Tabelas auxiliares'!$A$242,"CUSTEIO",IF(R613='Tabelas auxiliares'!$A$241,"INVESTIMENTO","ERRO - VERIFICAR"))))</f>
        <v/>
      </c>
      <c r="T613" s="127"/>
      <c r="U613" s="37"/>
      <c r="V613" s="37"/>
      <c r="W613" s="37"/>
      <c r="X613" s="37"/>
      <c r="Y613" s="37"/>
      <c r="Z613" s="37"/>
    </row>
    <row r="614" spans="18:26" x14ac:dyDescent="0.35">
      <c r="R614" s="19" t="str">
        <f t="shared" si="9"/>
        <v/>
      </c>
      <c r="S614" s="19" t="str">
        <f>IF(M614="","",IF(AND(M614&lt;&gt;'Tabelas auxiliares'!$B$241,M614&lt;&gt;'Tabelas auxiliares'!$B$242,M614&lt;&gt;'Tabelas auxiliares'!$C$241,M614&lt;&gt;'Tabelas auxiliares'!$C$242),"FOLHA DE PESSOAL",IF(R614='Tabelas auxiliares'!$A$242,"CUSTEIO",IF(R614='Tabelas auxiliares'!$A$241,"INVESTIMENTO","ERRO - VERIFICAR"))))</f>
        <v/>
      </c>
      <c r="T614" s="127"/>
      <c r="U614" s="37"/>
      <c r="V614" s="37"/>
      <c r="W614" s="37"/>
      <c r="X614" s="37"/>
      <c r="Y614" s="37"/>
      <c r="Z614" s="37"/>
    </row>
    <row r="615" spans="18:26" x14ac:dyDescent="0.35">
      <c r="R615" s="19" t="str">
        <f t="shared" si="9"/>
        <v/>
      </c>
      <c r="S615" s="19" t="str">
        <f>IF(M615="","",IF(AND(M615&lt;&gt;'Tabelas auxiliares'!$B$241,M615&lt;&gt;'Tabelas auxiliares'!$B$242,M615&lt;&gt;'Tabelas auxiliares'!$C$241,M615&lt;&gt;'Tabelas auxiliares'!$C$242),"FOLHA DE PESSOAL",IF(R615='Tabelas auxiliares'!$A$242,"CUSTEIO",IF(R615='Tabelas auxiliares'!$A$241,"INVESTIMENTO","ERRO - VERIFICAR"))))</f>
        <v/>
      </c>
      <c r="T615" s="127"/>
      <c r="U615" s="37"/>
      <c r="V615" s="37"/>
      <c r="W615" s="37"/>
      <c r="X615" s="37"/>
      <c r="Y615" s="37"/>
      <c r="Z615" s="37"/>
    </row>
    <row r="616" spans="18:26" x14ac:dyDescent="0.35">
      <c r="R616" s="19" t="str">
        <f t="shared" si="9"/>
        <v/>
      </c>
      <c r="S616" s="19" t="str">
        <f>IF(M616="","",IF(AND(M616&lt;&gt;'Tabelas auxiliares'!$B$241,M616&lt;&gt;'Tabelas auxiliares'!$B$242,M616&lt;&gt;'Tabelas auxiliares'!$C$241,M616&lt;&gt;'Tabelas auxiliares'!$C$242),"FOLHA DE PESSOAL",IF(R616='Tabelas auxiliares'!$A$242,"CUSTEIO",IF(R616='Tabelas auxiliares'!$A$241,"INVESTIMENTO","ERRO - VERIFICAR"))))</f>
        <v/>
      </c>
      <c r="T616" s="127"/>
      <c r="U616" s="37"/>
      <c r="V616" s="37"/>
      <c r="W616" s="37"/>
      <c r="X616" s="37"/>
      <c r="Y616" s="37"/>
      <c r="Z616" s="37"/>
    </row>
    <row r="617" spans="18:26" x14ac:dyDescent="0.35">
      <c r="R617" s="19" t="str">
        <f t="shared" si="9"/>
        <v/>
      </c>
      <c r="S617" s="19" t="str">
        <f>IF(M617="","",IF(AND(M617&lt;&gt;'Tabelas auxiliares'!$B$241,M617&lt;&gt;'Tabelas auxiliares'!$B$242,M617&lt;&gt;'Tabelas auxiliares'!$C$241,M617&lt;&gt;'Tabelas auxiliares'!$C$242),"FOLHA DE PESSOAL",IF(R617='Tabelas auxiliares'!$A$242,"CUSTEIO",IF(R617='Tabelas auxiliares'!$A$241,"INVESTIMENTO","ERRO - VERIFICAR"))))</f>
        <v/>
      </c>
      <c r="T617" s="127"/>
      <c r="U617" s="37"/>
      <c r="V617" s="37"/>
      <c r="W617" s="37"/>
      <c r="X617" s="37"/>
      <c r="Y617" s="37"/>
      <c r="Z617" s="37"/>
    </row>
    <row r="618" spans="18:26" x14ac:dyDescent="0.35">
      <c r="R618" s="19" t="str">
        <f t="shared" si="9"/>
        <v/>
      </c>
      <c r="S618" s="19" t="str">
        <f>IF(M618="","",IF(AND(M618&lt;&gt;'Tabelas auxiliares'!$B$241,M618&lt;&gt;'Tabelas auxiliares'!$B$242,M618&lt;&gt;'Tabelas auxiliares'!$C$241,M618&lt;&gt;'Tabelas auxiliares'!$C$242),"FOLHA DE PESSOAL",IF(R618='Tabelas auxiliares'!$A$242,"CUSTEIO",IF(R618='Tabelas auxiliares'!$A$241,"INVESTIMENTO","ERRO - VERIFICAR"))))</f>
        <v/>
      </c>
      <c r="T618" s="127"/>
      <c r="U618" s="37"/>
      <c r="V618" s="37"/>
      <c r="W618" s="37"/>
      <c r="X618" s="37"/>
      <c r="Y618" s="37"/>
      <c r="Z618" s="37"/>
    </row>
    <row r="619" spans="18:26" x14ac:dyDescent="0.35">
      <c r="R619" s="19" t="str">
        <f t="shared" si="9"/>
        <v/>
      </c>
      <c r="S619" s="19" t="str">
        <f>IF(M619="","",IF(AND(M619&lt;&gt;'Tabelas auxiliares'!$B$241,M619&lt;&gt;'Tabelas auxiliares'!$B$242,M619&lt;&gt;'Tabelas auxiliares'!$C$241,M619&lt;&gt;'Tabelas auxiliares'!$C$242),"FOLHA DE PESSOAL",IF(R619='Tabelas auxiliares'!$A$242,"CUSTEIO",IF(R619='Tabelas auxiliares'!$A$241,"INVESTIMENTO","ERRO - VERIFICAR"))))</f>
        <v/>
      </c>
      <c r="T619" s="127"/>
      <c r="U619" s="37"/>
      <c r="V619" s="37"/>
      <c r="W619" s="37"/>
      <c r="X619" s="37"/>
      <c r="Y619" s="37"/>
      <c r="Z619" s="37"/>
    </row>
    <row r="620" spans="18:26" x14ac:dyDescent="0.35">
      <c r="R620" s="19" t="str">
        <f t="shared" si="9"/>
        <v/>
      </c>
      <c r="S620" s="19" t="str">
        <f>IF(M620="","",IF(AND(M620&lt;&gt;'Tabelas auxiliares'!$B$241,M620&lt;&gt;'Tabelas auxiliares'!$B$242,M620&lt;&gt;'Tabelas auxiliares'!$C$241,M620&lt;&gt;'Tabelas auxiliares'!$C$242),"FOLHA DE PESSOAL",IF(R620='Tabelas auxiliares'!$A$242,"CUSTEIO",IF(R620='Tabelas auxiliares'!$A$241,"INVESTIMENTO","ERRO - VERIFICAR"))))</f>
        <v/>
      </c>
      <c r="T620" s="127"/>
      <c r="U620" s="37"/>
      <c r="V620" s="37"/>
      <c r="W620" s="37"/>
      <c r="X620" s="37"/>
      <c r="Y620" s="37"/>
      <c r="Z620" s="37"/>
    </row>
    <row r="621" spans="18:26" x14ac:dyDescent="0.35">
      <c r="R621" s="19" t="str">
        <f t="shared" si="9"/>
        <v/>
      </c>
      <c r="S621" s="19" t="str">
        <f>IF(M621="","",IF(AND(M621&lt;&gt;'Tabelas auxiliares'!$B$241,M621&lt;&gt;'Tabelas auxiliares'!$B$242,M621&lt;&gt;'Tabelas auxiliares'!$C$241,M621&lt;&gt;'Tabelas auxiliares'!$C$242),"FOLHA DE PESSOAL",IF(R621='Tabelas auxiliares'!$A$242,"CUSTEIO",IF(R621='Tabelas auxiliares'!$A$241,"INVESTIMENTO","ERRO - VERIFICAR"))))</f>
        <v/>
      </c>
      <c r="T621" s="127"/>
      <c r="U621" s="37"/>
      <c r="V621" s="37"/>
      <c r="W621" s="37"/>
      <c r="X621" s="37"/>
      <c r="Y621" s="37"/>
      <c r="Z621" s="37"/>
    </row>
    <row r="622" spans="18:26" x14ac:dyDescent="0.35">
      <c r="R622" s="19" t="str">
        <f t="shared" si="9"/>
        <v/>
      </c>
      <c r="S622" s="19" t="str">
        <f>IF(M622="","",IF(AND(M622&lt;&gt;'Tabelas auxiliares'!$B$241,M622&lt;&gt;'Tabelas auxiliares'!$B$242,M622&lt;&gt;'Tabelas auxiliares'!$C$241,M622&lt;&gt;'Tabelas auxiliares'!$C$242),"FOLHA DE PESSOAL",IF(R622='Tabelas auxiliares'!$A$242,"CUSTEIO",IF(R622='Tabelas auxiliares'!$A$241,"INVESTIMENTO","ERRO - VERIFICAR"))))</f>
        <v/>
      </c>
      <c r="T622" s="127"/>
      <c r="U622" s="37"/>
      <c r="V622" s="37"/>
      <c r="W622" s="37"/>
      <c r="X622" s="37"/>
      <c r="Y622" s="37"/>
      <c r="Z622" s="37"/>
    </row>
    <row r="623" spans="18:26" x14ac:dyDescent="0.35">
      <c r="R623" s="19" t="str">
        <f t="shared" si="9"/>
        <v/>
      </c>
      <c r="S623" s="19" t="str">
        <f>IF(M623="","",IF(AND(M623&lt;&gt;'Tabelas auxiliares'!$B$241,M623&lt;&gt;'Tabelas auxiliares'!$B$242,M623&lt;&gt;'Tabelas auxiliares'!$C$241,M623&lt;&gt;'Tabelas auxiliares'!$C$242),"FOLHA DE PESSOAL",IF(R623='Tabelas auxiliares'!$A$242,"CUSTEIO",IF(R623='Tabelas auxiliares'!$A$241,"INVESTIMENTO","ERRO - VERIFICAR"))))</f>
        <v/>
      </c>
      <c r="T623" s="127"/>
      <c r="U623" s="37"/>
      <c r="V623" s="37"/>
      <c r="W623" s="37"/>
      <c r="X623" s="37"/>
      <c r="Y623" s="37"/>
      <c r="Z623" s="37"/>
    </row>
    <row r="624" spans="18:26" x14ac:dyDescent="0.35">
      <c r="R624" s="19" t="str">
        <f t="shared" si="9"/>
        <v/>
      </c>
      <c r="S624" s="19" t="str">
        <f>IF(M624="","",IF(AND(M624&lt;&gt;'Tabelas auxiliares'!$B$241,M624&lt;&gt;'Tabelas auxiliares'!$B$242,M624&lt;&gt;'Tabelas auxiliares'!$C$241,M624&lt;&gt;'Tabelas auxiliares'!$C$242),"FOLHA DE PESSOAL",IF(R624='Tabelas auxiliares'!$A$242,"CUSTEIO",IF(R624='Tabelas auxiliares'!$A$241,"INVESTIMENTO","ERRO - VERIFICAR"))))</f>
        <v/>
      </c>
      <c r="T624" s="127"/>
      <c r="U624" s="37"/>
      <c r="V624" s="37"/>
      <c r="W624" s="37"/>
      <c r="X624" s="37"/>
      <c r="Y624" s="37"/>
      <c r="Z624" s="37"/>
    </row>
    <row r="625" spans="18:26" x14ac:dyDescent="0.35">
      <c r="R625" s="19" t="str">
        <f t="shared" si="9"/>
        <v/>
      </c>
      <c r="S625" s="19" t="str">
        <f>IF(M625="","",IF(AND(M625&lt;&gt;'Tabelas auxiliares'!$B$241,M625&lt;&gt;'Tabelas auxiliares'!$B$242,M625&lt;&gt;'Tabelas auxiliares'!$C$241,M625&lt;&gt;'Tabelas auxiliares'!$C$242),"FOLHA DE PESSOAL",IF(R625='Tabelas auxiliares'!$A$242,"CUSTEIO",IF(R625='Tabelas auxiliares'!$A$241,"INVESTIMENTO","ERRO - VERIFICAR"))))</f>
        <v/>
      </c>
      <c r="T625" s="127"/>
      <c r="U625" s="37"/>
      <c r="V625" s="37"/>
      <c r="W625" s="37"/>
      <c r="X625" s="37"/>
      <c r="Y625" s="37"/>
      <c r="Z625" s="37"/>
    </row>
    <row r="626" spans="18:26" x14ac:dyDescent="0.35">
      <c r="R626" s="19" t="str">
        <f t="shared" si="9"/>
        <v/>
      </c>
      <c r="S626" s="19" t="str">
        <f>IF(M626="","",IF(AND(M626&lt;&gt;'Tabelas auxiliares'!$B$241,M626&lt;&gt;'Tabelas auxiliares'!$B$242,M626&lt;&gt;'Tabelas auxiliares'!$C$241,M626&lt;&gt;'Tabelas auxiliares'!$C$242),"FOLHA DE PESSOAL",IF(R626='Tabelas auxiliares'!$A$242,"CUSTEIO",IF(R626='Tabelas auxiliares'!$A$241,"INVESTIMENTO","ERRO - VERIFICAR"))))</f>
        <v/>
      </c>
      <c r="T626" s="127"/>
      <c r="U626" s="37"/>
      <c r="V626" s="37"/>
      <c r="W626" s="37"/>
      <c r="X626" s="37"/>
      <c r="Y626" s="37"/>
      <c r="Z626" s="37"/>
    </row>
    <row r="627" spans="18:26" x14ac:dyDescent="0.35">
      <c r="R627" s="19" t="str">
        <f t="shared" si="9"/>
        <v/>
      </c>
      <c r="S627" s="19" t="str">
        <f>IF(M627="","",IF(AND(M627&lt;&gt;'Tabelas auxiliares'!$B$241,M627&lt;&gt;'Tabelas auxiliares'!$B$242,M627&lt;&gt;'Tabelas auxiliares'!$C$241,M627&lt;&gt;'Tabelas auxiliares'!$C$242),"FOLHA DE PESSOAL",IF(R627='Tabelas auxiliares'!$A$242,"CUSTEIO",IF(R627='Tabelas auxiliares'!$A$241,"INVESTIMENTO","ERRO - VERIFICAR"))))</f>
        <v/>
      </c>
      <c r="T627" s="127"/>
      <c r="U627" s="37"/>
      <c r="V627" s="37"/>
      <c r="W627" s="37"/>
      <c r="X627" s="37"/>
      <c r="Y627" s="37"/>
      <c r="Z627" s="37"/>
    </row>
    <row r="628" spans="18:26" x14ac:dyDescent="0.35">
      <c r="R628" s="19" t="str">
        <f t="shared" si="9"/>
        <v/>
      </c>
      <c r="S628" s="19" t="str">
        <f>IF(M628="","",IF(AND(M628&lt;&gt;'Tabelas auxiliares'!$B$241,M628&lt;&gt;'Tabelas auxiliares'!$B$242,M628&lt;&gt;'Tabelas auxiliares'!$C$241,M628&lt;&gt;'Tabelas auxiliares'!$C$242),"FOLHA DE PESSOAL",IF(R628='Tabelas auxiliares'!$A$242,"CUSTEIO",IF(R628='Tabelas auxiliares'!$A$241,"INVESTIMENTO","ERRO - VERIFICAR"))))</f>
        <v/>
      </c>
      <c r="T628" s="127"/>
      <c r="U628" s="37"/>
      <c r="V628" s="37"/>
      <c r="W628" s="37"/>
      <c r="X628" s="37"/>
      <c r="Y628" s="37"/>
      <c r="Z628" s="37"/>
    </row>
    <row r="629" spans="18:26" x14ac:dyDescent="0.35">
      <c r="R629" s="19" t="str">
        <f t="shared" si="9"/>
        <v/>
      </c>
      <c r="S629" s="19" t="str">
        <f>IF(M629="","",IF(AND(M629&lt;&gt;'Tabelas auxiliares'!$B$241,M629&lt;&gt;'Tabelas auxiliares'!$B$242,M629&lt;&gt;'Tabelas auxiliares'!$C$241,M629&lt;&gt;'Tabelas auxiliares'!$C$242),"FOLHA DE PESSOAL",IF(R629='Tabelas auxiliares'!$A$242,"CUSTEIO",IF(R629='Tabelas auxiliares'!$A$241,"INVESTIMENTO","ERRO - VERIFICAR"))))</f>
        <v/>
      </c>
      <c r="T629" s="127"/>
      <c r="U629" s="37"/>
      <c r="V629" s="37"/>
      <c r="W629" s="37"/>
      <c r="X629" s="37"/>
      <c r="Y629" s="37"/>
      <c r="Z629" s="37"/>
    </row>
    <row r="630" spans="18:26" x14ac:dyDescent="0.35">
      <c r="R630" s="19" t="str">
        <f t="shared" si="9"/>
        <v/>
      </c>
      <c r="S630" s="19" t="str">
        <f>IF(M630="","",IF(AND(M630&lt;&gt;'Tabelas auxiliares'!$B$241,M630&lt;&gt;'Tabelas auxiliares'!$B$242,M630&lt;&gt;'Tabelas auxiliares'!$C$241,M630&lt;&gt;'Tabelas auxiliares'!$C$242),"FOLHA DE PESSOAL",IF(R630='Tabelas auxiliares'!$A$242,"CUSTEIO",IF(R630='Tabelas auxiliares'!$A$241,"INVESTIMENTO","ERRO - VERIFICAR"))))</f>
        <v/>
      </c>
      <c r="T630" s="127"/>
      <c r="U630" s="37"/>
      <c r="V630" s="37"/>
      <c r="W630" s="37"/>
      <c r="X630" s="37"/>
      <c r="Y630" s="37"/>
      <c r="Z630" s="37"/>
    </row>
    <row r="631" spans="18:26" x14ac:dyDescent="0.35">
      <c r="R631" s="19" t="str">
        <f t="shared" si="9"/>
        <v/>
      </c>
      <c r="S631" s="19" t="str">
        <f>IF(M631="","",IF(AND(M631&lt;&gt;'Tabelas auxiliares'!$B$241,M631&lt;&gt;'Tabelas auxiliares'!$B$242,M631&lt;&gt;'Tabelas auxiliares'!$C$241,M631&lt;&gt;'Tabelas auxiliares'!$C$242),"FOLHA DE PESSOAL",IF(R631='Tabelas auxiliares'!$A$242,"CUSTEIO",IF(R631='Tabelas auxiliares'!$A$241,"INVESTIMENTO","ERRO - VERIFICAR"))))</f>
        <v/>
      </c>
      <c r="T631" s="127"/>
      <c r="U631" s="37"/>
      <c r="V631" s="37"/>
      <c r="W631" s="37"/>
      <c r="X631" s="37"/>
      <c r="Y631" s="37"/>
      <c r="Z631" s="37"/>
    </row>
    <row r="632" spans="18:26" x14ac:dyDescent="0.35">
      <c r="R632" s="19" t="str">
        <f t="shared" si="9"/>
        <v/>
      </c>
      <c r="S632" s="19" t="str">
        <f>IF(M632="","",IF(AND(M632&lt;&gt;'Tabelas auxiliares'!$B$241,M632&lt;&gt;'Tabelas auxiliares'!$B$242,M632&lt;&gt;'Tabelas auxiliares'!$C$241,M632&lt;&gt;'Tabelas auxiliares'!$C$242),"FOLHA DE PESSOAL",IF(R632='Tabelas auxiliares'!$A$242,"CUSTEIO",IF(R632='Tabelas auxiliares'!$A$241,"INVESTIMENTO","ERRO - VERIFICAR"))))</f>
        <v/>
      </c>
      <c r="T632" s="127"/>
      <c r="U632" s="37"/>
      <c r="V632" s="37"/>
      <c r="W632" s="37"/>
      <c r="X632" s="37"/>
      <c r="Y632" s="37"/>
      <c r="Z632" s="37"/>
    </row>
    <row r="633" spans="18:26" x14ac:dyDescent="0.35">
      <c r="R633" s="19" t="str">
        <f t="shared" si="9"/>
        <v/>
      </c>
      <c r="S633" s="19" t="str">
        <f>IF(M633="","",IF(AND(M633&lt;&gt;'Tabelas auxiliares'!$B$241,M633&lt;&gt;'Tabelas auxiliares'!$B$242,M633&lt;&gt;'Tabelas auxiliares'!$C$241,M633&lt;&gt;'Tabelas auxiliares'!$C$242),"FOLHA DE PESSOAL",IF(R633='Tabelas auxiliares'!$A$242,"CUSTEIO",IF(R633='Tabelas auxiliares'!$A$241,"INVESTIMENTO","ERRO - VERIFICAR"))))</f>
        <v/>
      </c>
      <c r="T633" s="127"/>
      <c r="U633" s="37"/>
      <c r="V633" s="37"/>
      <c r="W633" s="37"/>
      <c r="X633" s="37"/>
      <c r="Y633" s="37"/>
      <c r="Z633" s="37"/>
    </row>
    <row r="634" spans="18:26" x14ac:dyDescent="0.35">
      <c r="R634" s="19" t="str">
        <f t="shared" si="9"/>
        <v/>
      </c>
      <c r="S634" s="19" t="str">
        <f>IF(M634="","",IF(AND(M634&lt;&gt;'Tabelas auxiliares'!$B$241,M634&lt;&gt;'Tabelas auxiliares'!$B$242,M634&lt;&gt;'Tabelas auxiliares'!$C$241,M634&lt;&gt;'Tabelas auxiliares'!$C$242),"FOLHA DE PESSOAL",IF(R634='Tabelas auxiliares'!$A$242,"CUSTEIO",IF(R634='Tabelas auxiliares'!$A$241,"INVESTIMENTO","ERRO - VERIFICAR"))))</f>
        <v/>
      </c>
      <c r="T634" s="127"/>
      <c r="U634" s="37"/>
      <c r="V634" s="37"/>
      <c r="W634" s="37"/>
      <c r="X634" s="37"/>
      <c r="Y634" s="37"/>
      <c r="Z634" s="37"/>
    </row>
    <row r="635" spans="18:26" x14ac:dyDescent="0.35">
      <c r="R635" s="19" t="str">
        <f t="shared" si="9"/>
        <v/>
      </c>
      <c r="S635" s="19" t="str">
        <f>IF(M635="","",IF(AND(M635&lt;&gt;'Tabelas auxiliares'!$B$241,M635&lt;&gt;'Tabelas auxiliares'!$B$242,M635&lt;&gt;'Tabelas auxiliares'!$C$241,M635&lt;&gt;'Tabelas auxiliares'!$C$242),"FOLHA DE PESSOAL",IF(R635='Tabelas auxiliares'!$A$242,"CUSTEIO",IF(R635='Tabelas auxiliares'!$A$241,"INVESTIMENTO","ERRO - VERIFICAR"))))</f>
        <v/>
      </c>
      <c r="T635" s="127"/>
      <c r="U635" s="37"/>
      <c r="V635" s="37"/>
      <c r="W635" s="37"/>
      <c r="X635" s="37"/>
      <c r="Y635" s="37"/>
      <c r="Z635" s="37"/>
    </row>
    <row r="636" spans="18:26" x14ac:dyDescent="0.35">
      <c r="R636" s="19" t="str">
        <f t="shared" si="9"/>
        <v/>
      </c>
      <c r="S636" s="19" t="str">
        <f>IF(M636="","",IF(AND(M636&lt;&gt;'Tabelas auxiliares'!$B$241,M636&lt;&gt;'Tabelas auxiliares'!$B$242,M636&lt;&gt;'Tabelas auxiliares'!$C$241,M636&lt;&gt;'Tabelas auxiliares'!$C$242),"FOLHA DE PESSOAL",IF(R636='Tabelas auxiliares'!$A$242,"CUSTEIO",IF(R636='Tabelas auxiliares'!$A$241,"INVESTIMENTO","ERRO - VERIFICAR"))))</f>
        <v/>
      </c>
      <c r="T636" s="127"/>
      <c r="U636" s="37"/>
      <c r="V636" s="37"/>
      <c r="W636" s="37"/>
      <c r="X636" s="37"/>
      <c r="Y636" s="37"/>
      <c r="Z636" s="37"/>
    </row>
    <row r="637" spans="18:26" x14ac:dyDescent="0.35">
      <c r="R637" s="19" t="str">
        <f t="shared" si="9"/>
        <v/>
      </c>
      <c r="S637" s="19" t="str">
        <f>IF(M637="","",IF(AND(M637&lt;&gt;'Tabelas auxiliares'!$B$241,M637&lt;&gt;'Tabelas auxiliares'!$B$242,M637&lt;&gt;'Tabelas auxiliares'!$C$241,M637&lt;&gt;'Tabelas auxiliares'!$C$242),"FOLHA DE PESSOAL",IF(R637='Tabelas auxiliares'!$A$242,"CUSTEIO",IF(R637='Tabelas auxiliares'!$A$241,"INVESTIMENTO","ERRO - VERIFICAR"))))</f>
        <v/>
      </c>
      <c r="T637" s="127"/>
      <c r="U637" s="37"/>
      <c r="V637" s="37"/>
      <c r="W637" s="37"/>
      <c r="X637" s="37"/>
      <c r="Y637" s="37"/>
      <c r="Z637" s="37"/>
    </row>
    <row r="638" spans="18:26" x14ac:dyDescent="0.35">
      <c r="R638" s="19" t="str">
        <f t="shared" si="9"/>
        <v/>
      </c>
      <c r="S638" s="19" t="str">
        <f>IF(M638="","",IF(AND(M638&lt;&gt;'Tabelas auxiliares'!$B$241,M638&lt;&gt;'Tabelas auxiliares'!$B$242,M638&lt;&gt;'Tabelas auxiliares'!$C$241,M638&lt;&gt;'Tabelas auxiliares'!$C$242),"FOLHA DE PESSOAL",IF(R638='Tabelas auxiliares'!$A$242,"CUSTEIO",IF(R638='Tabelas auxiliares'!$A$241,"INVESTIMENTO","ERRO - VERIFICAR"))))</f>
        <v/>
      </c>
      <c r="T638" s="127"/>
      <c r="U638" s="37"/>
      <c r="V638" s="37"/>
      <c r="W638" s="37"/>
      <c r="X638" s="37"/>
      <c r="Y638" s="37"/>
      <c r="Z638" s="37"/>
    </row>
    <row r="639" spans="18:26" x14ac:dyDescent="0.35">
      <c r="R639" s="19" t="str">
        <f t="shared" si="9"/>
        <v/>
      </c>
      <c r="S639" s="19" t="str">
        <f>IF(M639="","",IF(AND(M639&lt;&gt;'Tabelas auxiliares'!$B$241,M639&lt;&gt;'Tabelas auxiliares'!$B$242,M639&lt;&gt;'Tabelas auxiliares'!$C$241,M639&lt;&gt;'Tabelas auxiliares'!$C$242),"FOLHA DE PESSOAL",IF(R639='Tabelas auxiliares'!$A$242,"CUSTEIO",IF(R639='Tabelas auxiliares'!$A$241,"INVESTIMENTO","ERRO - VERIFICAR"))))</f>
        <v/>
      </c>
      <c r="T639" s="127"/>
      <c r="U639" s="37"/>
      <c r="V639" s="37"/>
      <c r="W639" s="37"/>
      <c r="X639" s="37"/>
      <c r="Y639" s="37"/>
      <c r="Z639" s="37"/>
    </row>
    <row r="640" spans="18:26" x14ac:dyDescent="0.35">
      <c r="R640" s="19" t="str">
        <f t="shared" si="9"/>
        <v/>
      </c>
      <c r="S640" s="19" t="str">
        <f>IF(M640="","",IF(AND(M640&lt;&gt;'Tabelas auxiliares'!$B$241,M640&lt;&gt;'Tabelas auxiliares'!$B$242,M640&lt;&gt;'Tabelas auxiliares'!$C$241,M640&lt;&gt;'Tabelas auxiliares'!$C$242),"FOLHA DE PESSOAL",IF(R640='Tabelas auxiliares'!$A$242,"CUSTEIO",IF(R640='Tabelas auxiliares'!$A$241,"INVESTIMENTO","ERRO - VERIFICAR"))))</f>
        <v/>
      </c>
      <c r="T640" s="127"/>
      <c r="U640" s="37"/>
      <c r="V640" s="37"/>
      <c r="W640" s="37"/>
      <c r="X640" s="37"/>
      <c r="Y640" s="37"/>
      <c r="Z640" s="37"/>
    </row>
    <row r="641" spans="18:26" x14ac:dyDescent="0.35">
      <c r="R641" s="19" t="str">
        <f t="shared" si="9"/>
        <v/>
      </c>
      <c r="S641" s="19" t="str">
        <f>IF(M641="","",IF(AND(M641&lt;&gt;'Tabelas auxiliares'!$B$241,M641&lt;&gt;'Tabelas auxiliares'!$B$242,M641&lt;&gt;'Tabelas auxiliares'!$C$241,M641&lt;&gt;'Tabelas auxiliares'!$C$242),"FOLHA DE PESSOAL",IF(R641='Tabelas auxiliares'!$A$242,"CUSTEIO",IF(R641='Tabelas auxiliares'!$A$241,"INVESTIMENTO","ERRO - VERIFICAR"))))</f>
        <v/>
      </c>
      <c r="T641" s="127"/>
      <c r="U641" s="37"/>
      <c r="V641" s="37"/>
      <c r="W641" s="37"/>
      <c r="X641" s="37"/>
      <c r="Y641" s="37"/>
      <c r="Z641" s="37"/>
    </row>
    <row r="642" spans="18:26" x14ac:dyDescent="0.35">
      <c r="R642" s="19" t="str">
        <f t="shared" si="9"/>
        <v/>
      </c>
      <c r="S642" s="19" t="str">
        <f>IF(M642="","",IF(AND(M642&lt;&gt;'Tabelas auxiliares'!$B$241,M642&lt;&gt;'Tabelas auxiliares'!$B$242,M642&lt;&gt;'Tabelas auxiliares'!$C$241,M642&lt;&gt;'Tabelas auxiliares'!$C$242),"FOLHA DE PESSOAL",IF(R642='Tabelas auxiliares'!$A$242,"CUSTEIO",IF(R642='Tabelas auxiliares'!$A$241,"INVESTIMENTO","ERRO - VERIFICAR"))))</f>
        <v/>
      </c>
      <c r="T642" s="127"/>
      <c r="U642" s="37"/>
      <c r="V642" s="37"/>
      <c r="W642" s="37"/>
      <c r="X642" s="37"/>
      <c r="Y642" s="37"/>
      <c r="Z642" s="37"/>
    </row>
    <row r="643" spans="18:26" x14ac:dyDescent="0.35">
      <c r="R643" s="19" t="str">
        <f t="shared" si="9"/>
        <v/>
      </c>
      <c r="S643" s="19" t="str">
        <f>IF(M643="","",IF(AND(M643&lt;&gt;'Tabelas auxiliares'!$B$241,M643&lt;&gt;'Tabelas auxiliares'!$B$242,M643&lt;&gt;'Tabelas auxiliares'!$C$241,M643&lt;&gt;'Tabelas auxiliares'!$C$242),"FOLHA DE PESSOAL",IF(R643='Tabelas auxiliares'!$A$242,"CUSTEIO",IF(R643='Tabelas auxiliares'!$A$241,"INVESTIMENTO","ERRO - VERIFICAR"))))</f>
        <v/>
      </c>
      <c r="T643" s="127"/>
      <c r="U643" s="37"/>
      <c r="V643" s="37"/>
      <c r="W643" s="37"/>
      <c r="X643" s="37"/>
      <c r="Y643" s="37"/>
      <c r="Z643" s="37"/>
    </row>
    <row r="644" spans="18:26" x14ac:dyDescent="0.35">
      <c r="R644" s="19" t="str">
        <f t="shared" ref="R644:R707" si="10">LEFT(O644,1)</f>
        <v/>
      </c>
      <c r="S644" s="19" t="str">
        <f>IF(M644="","",IF(AND(M644&lt;&gt;'Tabelas auxiliares'!$B$241,M644&lt;&gt;'Tabelas auxiliares'!$B$242,M644&lt;&gt;'Tabelas auxiliares'!$C$241,M644&lt;&gt;'Tabelas auxiliares'!$C$242),"FOLHA DE PESSOAL",IF(R644='Tabelas auxiliares'!$A$242,"CUSTEIO",IF(R644='Tabelas auxiliares'!$A$241,"INVESTIMENTO","ERRO - VERIFICAR"))))</f>
        <v/>
      </c>
      <c r="T644" s="127"/>
      <c r="U644" s="37"/>
      <c r="V644" s="37"/>
      <c r="W644" s="37"/>
      <c r="X644" s="37"/>
      <c r="Y644" s="37"/>
      <c r="Z644" s="37"/>
    </row>
    <row r="645" spans="18:26" x14ac:dyDescent="0.35">
      <c r="R645" s="19" t="str">
        <f t="shared" si="10"/>
        <v/>
      </c>
      <c r="S645" s="19" t="str">
        <f>IF(M645="","",IF(AND(M645&lt;&gt;'Tabelas auxiliares'!$B$241,M645&lt;&gt;'Tabelas auxiliares'!$B$242,M645&lt;&gt;'Tabelas auxiliares'!$C$241,M645&lt;&gt;'Tabelas auxiliares'!$C$242),"FOLHA DE PESSOAL",IF(R645='Tabelas auxiliares'!$A$242,"CUSTEIO",IF(R645='Tabelas auxiliares'!$A$241,"INVESTIMENTO","ERRO - VERIFICAR"))))</f>
        <v/>
      </c>
      <c r="T645" s="127"/>
      <c r="U645" s="37"/>
      <c r="V645" s="37"/>
      <c r="W645" s="37"/>
      <c r="X645" s="37"/>
      <c r="Y645" s="37"/>
      <c r="Z645" s="37"/>
    </row>
    <row r="646" spans="18:26" x14ac:dyDescent="0.35">
      <c r="R646" s="19" t="str">
        <f t="shared" si="10"/>
        <v/>
      </c>
      <c r="S646" s="19" t="str">
        <f>IF(M646="","",IF(AND(M646&lt;&gt;'Tabelas auxiliares'!$B$241,M646&lt;&gt;'Tabelas auxiliares'!$B$242,M646&lt;&gt;'Tabelas auxiliares'!$C$241,M646&lt;&gt;'Tabelas auxiliares'!$C$242),"FOLHA DE PESSOAL",IF(R646='Tabelas auxiliares'!$A$242,"CUSTEIO",IF(R646='Tabelas auxiliares'!$A$241,"INVESTIMENTO","ERRO - VERIFICAR"))))</f>
        <v/>
      </c>
      <c r="T646" s="127"/>
      <c r="U646" s="37"/>
      <c r="V646" s="37"/>
      <c r="W646" s="37"/>
      <c r="X646" s="37"/>
      <c r="Y646" s="37"/>
      <c r="Z646" s="37"/>
    </row>
    <row r="647" spans="18:26" x14ac:dyDescent="0.35">
      <c r="R647" s="19" t="str">
        <f t="shared" si="10"/>
        <v/>
      </c>
      <c r="S647" s="19" t="str">
        <f>IF(M647="","",IF(AND(M647&lt;&gt;'Tabelas auxiliares'!$B$241,M647&lt;&gt;'Tabelas auxiliares'!$B$242,M647&lt;&gt;'Tabelas auxiliares'!$C$241,M647&lt;&gt;'Tabelas auxiliares'!$C$242),"FOLHA DE PESSOAL",IF(R647='Tabelas auxiliares'!$A$242,"CUSTEIO",IF(R647='Tabelas auxiliares'!$A$241,"INVESTIMENTO","ERRO - VERIFICAR"))))</f>
        <v/>
      </c>
      <c r="T647" s="127"/>
      <c r="U647" s="37"/>
      <c r="V647" s="37"/>
      <c r="W647" s="37"/>
      <c r="X647" s="37"/>
      <c r="Y647" s="37"/>
      <c r="Z647" s="37"/>
    </row>
    <row r="648" spans="18:26" x14ac:dyDescent="0.35">
      <c r="R648" s="19" t="str">
        <f t="shared" si="10"/>
        <v/>
      </c>
      <c r="S648" s="19" t="str">
        <f>IF(M648="","",IF(AND(M648&lt;&gt;'Tabelas auxiliares'!$B$241,M648&lt;&gt;'Tabelas auxiliares'!$B$242,M648&lt;&gt;'Tabelas auxiliares'!$C$241,M648&lt;&gt;'Tabelas auxiliares'!$C$242),"FOLHA DE PESSOAL",IF(R648='Tabelas auxiliares'!$A$242,"CUSTEIO",IF(R648='Tabelas auxiliares'!$A$241,"INVESTIMENTO","ERRO - VERIFICAR"))))</f>
        <v/>
      </c>
      <c r="T648" s="127"/>
      <c r="U648" s="37"/>
      <c r="V648" s="37"/>
      <c r="W648" s="37"/>
      <c r="X648" s="37"/>
      <c r="Y648" s="37"/>
      <c r="Z648" s="37"/>
    </row>
    <row r="649" spans="18:26" x14ac:dyDescent="0.35">
      <c r="R649" s="19" t="str">
        <f t="shared" si="10"/>
        <v/>
      </c>
      <c r="S649" s="19" t="str">
        <f>IF(M649="","",IF(AND(M649&lt;&gt;'Tabelas auxiliares'!$B$241,M649&lt;&gt;'Tabelas auxiliares'!$B$242,M649&lt;&gt;'Tabelas auxiliares'!$C$241,M649&lt;&gt;'Tabelas auxiliares'!$C$242),"FOLHA DE PESSOAL",IF(R649='Tabelas auxiliares'!$A$242,"CUSTEIO",IF(R649='Tabelas auxiliares'!$A$241,"INVESTIMENTO","ERRO - VERIFICAR"))))</f>
        <v/>
      </c>
      <c r="T649" s="127"/>
      <c r="U649" s="37"/>
      <c r="V649" s="37"/>
      <c r="W649" s="37"/>
      <c r="X649" s="37"/>
      <c r="Y649" s="37"/>
      <c r="Z649" s="37"/>
    </row>
    <row r="650" spans="18:26" x14ac:dyDescent="0.35">
      <c r="R650" s="19" t="str">
        <f t="shared" si="10"/>
        <v/>
      </c>
      <c r="S650" s="19" t="str">
        <f>IF(M650="","",IF(AND(M650&lt;&gt;'Tabelas auxiliares'!$B$241,M650&lt;&gt;'Tabelas auxiliares'!$B$242,M650&lt;&gt;'Tabelas auxiliares'!$C$241,M650&lt;&gt;'Tabelas auxiliares'!$C$242),"FOLHA DE PESSOAL",IF(R650='Tabelas auxiliares'!$A$242,"CUSTEIO",IF(R650='Tabelas auxiliares'!$A$241,"INVESTIMENTO","ERRO - VERIFICAR"))))</f>
        <v/>
      </c>
      <c r="T650" s="127"/>
      <c r="U650" s="37"/>
      <c r="V650" s="37"/>
      <c r="W650" s="37"/>
      <c r="X650" s="37"/>
      <c r="Y650" s="37"/>
      <c r="Z650" s="37"/>
    </row>
    <row r="651" spans="18:26" x14ac:dyDescent="0.35">
      <c r="R651" s="19" t="str">
        <f t="shared" si="10"/>
        <v/>
      </c>
      <c r="S651" s="19" t="str">
        <f>IF(M651="","",IF(AND(M651&lt;&gt;'Tabelas auxiliares'!$B$241,M651&lt;&gt;'Tabelas auxiliares'!$B$242,M651&lt;&gt;'Tabelas auxiliares'!$C$241,M651&lt;&gt;'Tabelas auxiliares'!$C$242),"FOLHA DE PESSOAL",IF(R651='Tabelas auxiliares'!$A$242,"CUSTEIO",IF(R651='Tabelas auxiliares'!$A$241,"INVESTIMENTO","ERRO - VERIFICAR"))))</f>
        <v/>
      </c>
      <c r="T651" s="127"/>
      <c r="U651" s="37"/>
      <c r="V651" s="37"/>
      <c r="W651" s="37"/>
      <c r="X651" s="37"/>
      <c r="Y651" s="37"/>
      <c r="Z651" s="37"/>
    </row>
    <row r="652" spans="18:26" x14ac:dyDescent="0.35">
      <c r="R652" s="19" t="str">
        <f t="shared" si="10"/>
        <v/>
      </c>
      <c r="S652" s="19" t="str">
        <f>IF(M652="","",IF(AND(M652&lt;&gt;'Tabelas auxiliares'!$B$241,M652&lt;&gt;'Tabelas auxiliares'!$B$242,M652&lt;&gt;'Tabelas auxiliares'!$C$241,M652&lt;&gt;'Tabelas auxiliares'!$C$242),"FOLHA DE PESSOAL",IF(R652='Tabelas auxiliares'!$A$242,"CUSTEIO",IF(R652='Tabelas auxiliares'!$A$241,"INVESTIMENTO","ERRO - VERIFICAR"))))</f>
        <v/>
      </c>
      <c r="T652" s="127"/>
      <c r="U652" s="37"/>
      <c r="V652" s="37"/>
      <c r="W652" s="37"/>
      <c r="X652" s="37"/>
      <c r="Y652" s="37"/>
      <c r="Z652" s="37"/>
    </row>
    <row r="653" spans="18:26" x14ac:dyDescent="0.35">
      <c r="R653" s="19" t="str">
        <f t="shared" si="10"/>
        <v/>
      </c>
      <c r="S653" s="19" t="str">
        <f>IF(M653="","",IF(AND(M653&lt;&gt;'Tabelas auxiliares'!$B$241,M653&lt;&gt;'Tabelas auxiliares'!$B$242,M653&lt;&gt;'Tabelas auxiliares'!$C$241,M653&lt;&gt;'Tabelas auxiliares'!$C$242),"FOLHA DE PESSOAL",IF(R653='Tabelas auxiliares'!$A$242,"CUSTEIO",IF(R653='Tabelas auxiliares'!$A$241,"INVESTIMENTO","ERRO - VERIFICAR"))))</f>
        <v/>
      </c>
      <c r="T653" s="127"/>
      <c r="U653" s="37"/>
      <c r="V653" s="37"/>
      <c r="W653" s="37"/>
      <c r="X653" s="37"/>
      <c r="Y653" s="37"/>
      <c r="Z653" s="37"/>
    </row>
    <row r="654" spans="18:26" x14ac:dyDescent="0.35">
      <c r="R654" s="19" t="str">
        <f t="shared" si="10"/>
        <v/>
      </c>
      <c r="S654" s="19" t="str">
        <f>IF(M654="","",IF(AND(M654&lt;&gt;'Tabelas auxiliares'!$B$241,M654&lt;&gt;'Tabelas auxiliares'!$B$242,M654&lt;&gt;'Tabelas auxiliares'!$C$241,M654&lt;&gt;'Tabelas auxiliares'!$C$242),"FOLHA DE PESSOAL",IF(R654='Tabelas auxiliares'!$A$242,"CUSTEIO",IF(R654='Tabelas auxiliares'!$A$241,"INVESTIMENTO","ERRO - VERIFICAR"))))</f>
        <v/>
      </c>
      <c r="T654" s="127"/>
      <c r="U654" s="37"/>
      <c r="V654" s="37"/>
      <c r="W654" s="37"/>
      <c r="X654" s="37"/>
      <c r="Y654" s="37"/>
      <c r="Z654" s="37"/>
    </row>
    <row r="655" spans="18:26" x14ac:dyDescent="0.35">
      <c r="R655" s="19" t="str">
        <f t="shared" si="10"/>
        <v/>
      </c>
      <c r="S655" s="19" t="str">
        <f>IF(M655="","",IF(AND(M655&lt;&gt;'Tabelas auxiliares'!$B$241,M655&lt;&gt;'Tabelas auxiliares'!$B$242,M655&lt;&gt;'Tabelas auxiliares'!$C$241,M655&lt;&gt;'Tabelas auxiliares'!$C$242),"FOLHA DE PESSOAL",IF(R655='Tabelas auxiliares'!$A$242,"CUSTEIO",IF(R655='Tabelas auxiliares'!$A$241,"INVESTIMENTO","ERRO - VERIFICAR"))))</f>
        <v/>
      </c>
      <c r="T655" s="127"/>
      <c r="U655" s="37"/>
      <c r="V655" s="37"/>
      <c r="W655" s="37"/>
      <c r="X655" s="37"/>
      <c r="Y655" s="37"/>
      <c r="Z655" s="37"/>
    </row>
    <row r="656" spans="18:26" x14ac:dyDescent="0.35">
      <c r="R656" s="19" t="str">
        <f t="shared" si="10"/>
        <v/>
      </c>
      <c r="S656" s="19" t="str">
        <f>IF(M656="","",IF(AND(M656&lt;&gt;'Tabelas auxiliares'!$B$241,M656&lt;&gt;'Tabelas auxiliares'!$B$242,M656&lt;&gt;'Tabelas auxiliares'!$C$241,M656&lt;&gt;'Tabelas auxiliares'!$C$242),"FOLHA DE PESSOAL",IF(R656='Tabelas auxiliares'!$A$242,"CUSTEIO",IF(R656='Tabelas auxiliares'!$A$241,"INVESTIMENTO","ERRO - VERIFICAR"))))</f>
        <v/>
      </c>
      <c r="T656" s="127"/>
      <c r="U656" s="37"/>
      <c r="V656" s="37"/>
      <c r="W656" s="37"/>
      <c r="X656" s="37"/>
      <c r="Y656" s="37"/>
      <c r="Z656" s="37"/>
    </row>
    <row r="657" spans="18:26" x14ac:dyDescent="0.35">
      <c r="R657" s="19" t="str">
        <f t="shared" si="10"/>
        <v/>
      </c>
      <c r="S657" s="19" t="str">
        <f>IF(M657="","",IF(AND(M657&lt;&gt;'Tabelas auxiliares'!$B$241,M657&lt;&gt;'Tabelas auxiliares'!$B$242,M657&lt;&gt;'Tabelas auxiliares'!$C$241,M657&lt;&gt;'Tabelas auxiliares'!$C$242),"FOLHA DE PESSOAL",IF(R657='Tabelas auxiliares'!$A$242,"CUSTEIO",IF(R657='Tabelas auxiliares'!$A$241,"INVESTIMENTO","ERRO - VERIFICAR"))))</f>
        <v/>
      </c>
      <c r="T657" s="127"/>
      <c r="U657" s="37"/>
      <c r="V657" s="37"/>
      <c r="W657" s="37"/>
      <c r="X657" s="37"/>
      <c r="Y657" s="37"/>
      <c r="Z657" s="37"/>
    </row>
    <row r="658" spans="18:26" x14ac:dyDescent="0.35">
      <c r="R658" s="19" t="str">
        <f t="shared" si="10"/>
        <v/>
      </c>
      <c r="S658" s="19" t="str">
        <f>IF(M658="","",IF(AND(M658&lt;&gt;'Tabelas auxiliares'!$B$241,M658&lt;&gt;'Tabelas auxiliares'!$B$242,M658&lt;&gt;'Tabelas auxiliares'!$C$241,M658&lt;&gt;'Tabelas auxiliares'!$C$242),"FOLHA DE PESSOAL",IF(R658='Tabelas auxiliares'!$A$242,"CUSTEIO",IF(R658='Tabelas auxiliares'!$A$241,"INVESTIMENTO","ERRO - VERIFICAR"))))</f>
        <v/>
      </c>
      <c r="T658" s="127"/>
      <c r="U658" s="37"/>
      <c r="V658" s="37"/>
      <c r="W658" s="37"/>
      <c r="X658" s="37"/>
      <c r="Y658" s="37"/>
      <c r="Z658" s="37"/>
    </row>
    <row r="659" spans="18:26" x14ac:dyDescent="0.35">
      <c r="R659" s="19" t="str">
        <f t="shared" si="10"/>
        <v/>
      </c>
      <c r="S659" s="19" t="str">
        <f>IF(M659="","",IF(AND(M659&lt;&gt;'Tabelas auxiliares'!$B$241,M659&lt;&gt;'Tabelas auxiliares'!$B$242,M659&lt;&gt;'Tabelas auxiliares'!$C$241,M659&lt;&gt;'Tabelas auxiliares'!$C$242),"FOLHA DE PESSOAL",IF(R659='Tabelas auxiliares'!$A$242,"CUSTEIO",IF(R659='Tabelas auxiliares'!$A$241,"INVESTIMENTO","ERRO - VERIFICAR"))))</f>
        <v/>
      </c>
      <c r="T659" s="127"/>
      <c r="U659" s="37"/>
      <c r="V659" s="37"/>
      <c r="W659" s="37"/>
      <c r="X659" s="37"/>
      <c r="Y659" s="37"/>
      <c r="Z659" s="37"/>
    </row>
    <row r="660" spans="18:26" x14ac:dyDescent="0.35">
      <c r="R660" s="19" t="str">
        <f t="shared" si="10"/>
        <v/>
      </c>
      <c r="S660" s="19" t="str">
        <f>IF(M660="","",IF(AND(M660&lt;&gt;'Tabelas auxiliares'!$B$241,M660&lt;&gt;'Tabelas auxiliares'!$B$242,M660&lt;&gt;'Tabelas auxiliares'!$C$241,M660&lt;&gt;'Tabelas auxiliares'!$C$242),"FOLHA DE PESSOAL",IF(R660='Tabelas auxiliares'!$A$242,"CUSTEIO",IF(R660='Tabelas auxiliares'!$A$241,"INVESTIMENTO","ERRO - VERIFICAR"))))</f>
        <v/>
      </c>
      <c r="T660" s="127"/>
      <c r="U660" s="37"/>
      <c r="V660" s="37"/>
      <c r="W660" s="37"/>
      <c r="X660" s="37"/>
      <c r="Y660" s="37"/>
      <c r="Z660" s="37"/>
    </row>
    <row r="661" spans="18:26" x14ac:dyDescent="0.35">
      <c r="R661" s="19" t="str">
        <f t="shared" si="10"/>
        <v/>
      </c>
      <c r="S661" s="19" t="str">
        <f>IF(M661="","",IF(AND(M661&lt;&gt;'Tabelas auxiliares'!$B$241,M661&lt;&gt;'Tabelas auxiliares'!$B$242,M661&lt;&gt;'Tabelas auxiliares'!$C$241,M661&lt;&gt;'Tabelas auxiliares'!$C$242),"FOLHA DE PESSOAL",IF(R661='Tabelas auxiliares'!$A$242,"CUSTEIO",IF(R661='Tabelas auxiliares'!$A$241,"INVESTIMENTO","ERRO - VERIFICAR"))))</f>
        <v/>
      </c>
      <c r="T661" s="127"/>
      <c r="U661" s="37"/>
      <c r="V661" s="37"/>
      <c r="W661" s="37"/>
      <c r="X661" s="37"/>
      <c r="Y661" s="37"/>
      <c r="Z661" s="37"/>
    </row>
    <row r="662" spans="18:26" x14ac:dyDescent="0.35">
      <c r="R662" s="19" t="str">
        <f t="shared" si="10"/>
        <v/>
      </c>
      <c r="S662" s="19" t="str">
        <f>IF(M662="","",IF(AND(M662&lt;&gt;'Tabelas auxiliares'!$B$241,M662&lt;&gt;'Tabelas auxiliares'!$B$242,M662&lt;&gt;'Tabelas auxiliares'!$C$241,M662&lt;&gt;'Tabelas auxiliares'!$C$242),"FOLHA DE PESSOAL",IF(R662='Tabelas auxiliares'!$A$242,"CUSTEIO",IF(R662='Tabelas auxiliares'!$A$241,"INVESTIMENTO","ERRO - VERIFICAR"))))</f>
        <v/>
      </c>
      <c r="T662" s="127"/>
      <c r="U662" s="37"/>
      <c r="V662" s="37"/>
      <c r="W662" s="37"/>
      <c r="X662" s="37"/>
      <c r="Y662" s="37"/>
      <c r="Z662" s="37"/>
    </row>
    <row r="663" spans="18:26" x14ac:dyDescent="0.35">
      <c r="R663" s="19" t="str">
        <f t="shared" si="10"/>
        <v/>
      </c>
      <c r="S663" s="19" t="str">
        <f>IF(M663="","",IF(AND(M663&lt;&gt;'Tabelas auxiliares'!$B$241,M663&lt;&gt;'Tabelas auxiliares'!$B$242,M663&lt;&gt;'Tabelas auxiliares'!$C$241,M663&lt;&gt;'Tabelas auxiliares'!$C$242),"FOLHA DE PESSOAL",IF(R663='Tabelas auxiliares'!$A$242,"CUSTEIO",IF(R663='Tabelas auxiliares'!$A$241,"INVESTIMENTO","ERRO - VERIFICAR"))))</f>
        <v/>
      </c>
      <c r="T663" s="127"/>
      <c r="U663" s="37"/>
      <c r="V663" s="37"/>
      <c r="W663" s="37"/>
      <c r="X663" s="37"/>
      <c r="Y663" s="37"/>
      <c r="Z663" s="37"/>
    </row>
    <row r="664" spans="18:26" x14ac:dyDescent="0.35">
      <c r="R664" s="19" t="str">
        <f t="shared" si="10"/>
        <v/>
      </c>
      <c r="S664" s="19" t="str">
        <f>IF(M664="","",IF(AND(M664&lt;&gt;'Tabelas auxiliares'!$B$241,M664&lt;&gt;'Tabelas auxiliares'!$B$242,M664&lt;&gt;'Tabelas auxiliares'!$C$241,M664&lt;&gt;'Tabelas auxiliares'!$C$242),"FOLHA DE PESSOAL",IF(R664='Tabelas auxiliares'!$A$242,"CUSTEIO",IF(R664='Tabelas auxiliares'!$A$241,"INVESTIMENTO","ERRO - VERIFICAR"))))</f>
        <v/>
      </c>
      <c r="T664" s="127"/>
      <c r="U664" s="37"/>
      <c r="V664" s="37"/>
      <c r="W664" s="37"/>
      <c r="X664" s="37"/>
      <c r="Y664" s="37"/>
      <c r="Z664" s="37"/>
    </row>
    <row r="665" spans="18:26" x14ac:dyDescent="0.35">
      <c r="R665" s="19" t="str">
        <f t="shared" si="10"/>
        <v/>
      </c>
      <c r="S665" s="19" t="str">
        <f>IF(M665="","",IF(AND(M665&lt;&gt;'Tabelas auxiliares'!$B$241,M665&lt;&gt;'Tabelas auxiliares'!$B$242,M665&lt;&gt;'Tabelas auxiliares'!$C$241,M665&lt;&gt;'Tabelas auxiliares'!$C$242),"FOLHA DE PESSOAL",IF(R665='Tabelas auxiliares'!$A$242,"CUSTEIO",IF(R665='Tabelas auxiliares'!$A$241,"INVESTIMENTO","ERRO - VERIFICAR"))))</f>
        <v/>
      </c>
      <c r="T665" s="127"/>
      <c r="U665" s="37"/>
      <c r="V665" s="37"/>
      <c r="W665" s="37"/>
      <c r="X665" s="37"/>
      <c r="Y665" s="37"/>
      <c r="Z665" s="37"/>
    </row>
    <row r="666" spans="18:26" x14ac:dyDescent="0.35">
      <c r="R666" s="19" t="str">
        <f t="shared" si="10"/>
        <v/>
      </c>
      <c r="S666" s="19" t="str">
        <f>IF(M666="","",IF(AND(M666&lt;&gt;'Tabelas auxiliares'!$B$241,M666&lt;&gt;'Tabelas auxiliares'!$B$242,M666&lt;&gt;'Tabelas auxiliares'!$C$241,M666&lt;&gt;'Tabelas auxiliares'!$C$242),"FOLHA DE PESSOAL",IF(R666='Tabelas auxiliares'!$A$242,"CUSTEIO",IF(R666='Tabelas auxiliares'!$A$241,"INVESTIMENTO","ERRO - VERIFICAR"))))</f>
        <v/>
      </c>
      <c r="T666" s="127"/>
      <c r="U666" s="37"/>
      <c r="V666" s="37"/>
      <c r="W666" s="37"/>
      <c r="X666" s="37"/>
      <c r="Y666" s="37"/>
      <c r="Z666" s="37"/>
    </row>
    <row r="667" spans="18:26" x14ac:dyDescent="0.35">
      <c r="R667" s="19" t="str">
        <f t="shared" si="10"/>
        <v/>
      </c>
      <c r="S667" s="19" t="str">
        <f>IF(M667="","",IF(AND(M667&lt;&gt;'Tabelas auxiliares'!$B$241,M667&lt;&gt;'Tabelas auxiliares'!$B$242,M667&lt;&gt;'Tabelas auxiliares'!$C$241,M667&lt;&gt;'Tabelas auxiliares'!$C$242),"FOLHA DE PESSOAL",IF(R667='Tabelas auxiliares'!$A$242,"CUSTEIO",IF(R667='Tabelas auxiliares'!$A$241,"INVESTIMENTO","ERRO - VERIFICAR"))))</f>
        <v/>
      </c>
      <c r="T667" s="127"/>
      <c r="U667" s="37"/>
      <c r="V667" s="37"/>
      <c r="W667" s="37"/>
      <c r="X667" s="37"/>
      <c r="Y667" s="37"/>
      <c r="Z667" s="37"/>
    </row>
    <row r="668" spans="18:26" x14ac:dyDescent="0.35">
      <c r="R668" s="19" t="str">
        <f t="shared" si="10"/>
        <v/>
      </c>
      <c r="S668" s="19" t="str">
        <f>IF(M668="","",IF(AND(M668&lt;&gt;'Tabelas auxiliares'!$B$241,M668&lt;&gt;'Tabelas auxiliares'!$B$242,M668&lt;&gt;'Tabelas auxiliares'!$C$241,M668&lt;&gt;'Tabelas auxiliares'!$C$242),"FOLHA DE PESSOAL",IF(R668='Tabelas auxiliares'!$A$242,"CUSTEIO",IF(R668='Tabelas auxiliares'!$A$241,"INVESTIMENTO","ERRO - VERIFICAR"))))</f>
        <v/>
      </c>
      <c r="T668" s="127"/>
      <c r="U668" s="37"/>
      <c r="V668" s="37"/>
      <c r="W668" s="37"/>
      <c r="X668" s="37"/>
      <c r="Y668" s="37"/>
      <c r="Z668" s="37"/>
    </row>
    <row r="669" spans="18:26" x14ac:dyDescent="0.35">
      <c r="R669" s="19" t="str">
        <f t="shared" si="10"/>
        <v/>
      </c>
      <c r="S669" s="19" t="str">
        <f>IF(M669="","",IF(AND(M669&lt;&gt;'Tabelas auxiliares'!$B$241,M669&lt;&gt;'Tabelas auxiliares'!$B$242,M669&lt;&gt;'Tabelas auxiliares'!$C$241,M669&lt;&gt;'Tabelas auxiliares'!$C$242),"FOLHA DE PESSOAL",IF(R669='Tabelas auxiliares'!$A$242,"CUSTEIO",IF(R669='Tabelas auxiliares'!$A$241,"INVESTIMENTO","ERRO - VERIFICAR"))))</f>
        <v/>
      </c>
      <c r="T669" s="127"/>
      <c r="U669" s="37"/>
      <c r="V669" s="37"/>
      <c r="W669" s="37"/>
      <c r="X669" s="37"/>
      <c r="Y669" s="37"/>
      <c r="Z669" s="37"/>
    </row>
    <row r="670" spans="18:26" x14ac:dyDescent="0.35">
      <c r="R670" s="19" t="str">
        <f t="shared" si="10"/>
        <v/>
      </c>
      <c r="S670" s="19" t="str">
        <f>IF(M670="","",IF(AND(M670&lt;&gt;'Tabelas auxiliares'!$B$241,M670&lt;&gt;'Tabelas auxiliares'!$B$242,M670&lt;&gt;'Tabelas auxiliares'!$C$241,M670&lt;&gt;'Tabelas auxiliares'!$C$242),"FOLHA DE PESSOAL",IF(R670='Tabelas auxiliares'!$A$242,"CUSTEIO",IF(R670='Tabelas auxiliares'!$A$241,"INVESTIMENTO","ERRO - VERIFICAR"))))</f>
        <v/>
      </c>
      <c r="T670" s="127"/>
      <c r="U670" s="37"/>
      <c r="V670" s="37"/>
      <c r="W670" s="37"/>
      <c r="X670" s="37"/>
      <c r="Y670" s="37"/>
      <c r="Z670" s="37"/>
    </row>
    <row r="671" spans="18:26" x14ac:dyDescent="0.35">
      <c r="R671" s="19" t="str">
        <f t="shared" si="10"/>
        <v/>
      </c>
      <c r="S671" s="19" t="str">
        <f>IF(M671="","",IF(AND(M671&lt;&gt;'Tabelas auxiliares'!$B$241,M671&lt;&gt;'Tabelas auxiliares'!$B$242,M671&lt;&gt;'Tabelas auxiliares'!$C$241,M671&lt;&gt;'Tabelas auxiliares'!$C$242),"FOLHA DE PESSOAL",IF(R671='Tabelas auxiliares'!$A$242,"CUSTEIO",IF(R671='Tabelas auxiliares'!$A$241,"INVESTIMENTO","ERRO - VERIFICAR"))))</f>
        <v/>
      </c>
      <c r="T671" s="127"/>
      <c r="U671" s="37"/>
      <c r="V671" s="37"/>
      <c r="W671" s="37"/>
      <c r="X671" s="37"/>
      <c r="Y671" s="37"/>
      <c r="Z671" s="37"/>
    </row>
    <row r="672" spans="18:26" x14ac:dyDescent="0.35">
      <c r="R672" s="19" t="str">
        <f t="shared" si="10"/>
        <v/>
      </c>
      <c r="S672" s="19" t="str">
        <f>IF(M672="","",IF(AND(M672&lt;&gt;'Tabelas auxiliares'!$B$241,M672&lt;&gt;'Tabelas auxiliares'!$B$242,M672&lt;&gt;'Tabelas auxiliares'!$C$241,M672&lt;&gt;'Tabelas auxiliares'!$C$242),"FOLHA DE PESSOAL",IF(R672='Tabelas auxiliares'!$A$242,"CUSTEIO",IF(R672='Tabelas auxiliares'!$A$241,"INVESTIMENTO","ERRO - VERIFICAR"))))</f>
        <v/>
      </c>
      <c r="T672" s="127"/>
      <c r="U672" s="37"/>
      <c r="V672" s="37"/>
      <c r="W672" s="37"/>
      <c r="X672" s="37"/>
      <c r="Y672" s="37"/>
      <c r="Z672" s="37"/>
    </row>
    <row r="673" spans="18:26" x14ac:dyDescent="0.35">
      <c r="R673" s="19" t="str">
        <f t="shared" si="10"/>
        <v/>
      </c>
      <c r="S673" s="19" t="str">
        <f>IF(M673="","",IF(AND(M673&lt;&gt;'Tabelas auxiliares'!$B$241,M673&lt;&gt;'Tabelas auxiliares'!$B$242,M673&lt;&gt;'Tabelas auxiliares'!$C$241,M673&lt;&gt;'Tabelas auxiliares'!$C$242),"FOLHA DE PESSOAL",IF(R673='Tabelas auxiliares'!$A$242,"CUSTEIO",IF(R673='Tabelas auxiliares'!$A$241,"INVESTIMENTO","ERRO - VERIFICAR"))))</f>
        <v/>
      </c>
      <c r="T673" s="127"/>
      <c r="U673" s="37"/>
      <c r="V673" s="37"/>
      <c r="W673" s="37"/>
      <c r="X673" s="37"/>
      <c r="Y673" s="37"/>
      <c r="Z673" s="37"/>
    </row>
    <row r="674" spans="18:26" x14ac:dyDescent="0.35">
      <c r="R674" s="19" t="str">
        <f t="shared" si="10"/>
        <v/>
      </c>
      <c r="S674" s="19" t="str">
        <f>IF(M674="","",IF(AND(M674&lt;&gt;'Tabelas auxiliares'!$B$241,M674&lt;&gt;'Tabelas auxiliares'!$B$242,M674&lt;&gt;'Tabelas auxiliares'!$C$241,M674&lt;&gt;'Tabelas auxiliares'!$C$242),"FOLHA DE PESSOAL",IF(R674='Tabelas auxiliares'!$A$242,"CUSTEIO",IF(R674='Tabelas auxiliares'!$A$241,"INVESTIMENTO","ERRO - VERIFICAR"))))</f>
        <v/>
      </c>
      <c r="T674" s="127"/>
      <c r="U674" s="37"/>
      <c r="V674" s="37"/>
      <c r="W674" s="37"/>
      <c r="X674" s="37"/>
      <c r="Y674" s="37"/>
      <c r="Z674" s="37"/>
    </row>
    <row r="675" spans="18:26" x14ac:dyDescent="0.35">
      <c r="R675" s="19" t="str">
        <f t="shared" si="10"/>
        <v/>
      </c>
      <c r="S675" s="19" t="str">
        <f>IF(M675="","",IF(AND(M675&lt;&gt;'Tabelas auxiliares'!$B$241,M675&lt;&gt;'Tabelas auxiliares'!$B$242,M675&lt;&gt;'Tabelas auxiliares'!$C$241,M675&lt;&gt;'Tabelas auxiliares'!$C$242),"FOLHA DE PESSOAL",IF(R675='Tabelas auxiliares'!$A$242,"CUSTEIO",IF(R675='Tabelas auxiliares'!$A$241,"INVESTIMENTO","ERRO - VERIFICAR"))))</f>
        <v/>
      </c>
      <c r="T675" s="127"/>
      <c r="U675" s="37"/>
      <c r="V675" s="37"/>
      <c r="W675" s="37"/>
      <c r="X675" s="37"/>
      <c r="Y675" s="37"/>
      <c r="Z675" s="37"/>
    </row>
    <row r="676" spans="18:26" x14ac:dyDescent="0.35">
      <c r="R676" s="19" t="str">
        <f t="shared" si="10"/>
        <v/>
      </c>
      <c r="S676" s="19" t="str">
        <f>IF(M676="","",IF(AND(M676&lt;&gt;'Tabelas auxiliares'!$B$241,M676&lt;&gt;'Tabelas auxiliares'!$B$242,M676&lt;&gt;'Tabelas auxiliares'!$C$241,M676&lt;&gt;'Tabelas auxiliares'!$C$242),"FOLHA DE PESSOAL",IF(R676='Tabelas auxiliares'!$A$242,"CUSTEIO",IF(R676='Tabelas auxiliares'!$A$241,"INVESTIMENTO","ERRO - VERIFICAR"))))</f>
        <v/>
      </c>
      <c r="T676" s="127"/>
      <c r="U676" s="37"/>
      <c r="V676" s="37"/>
      <c r="W676" s="37"/>
      <c r="X676" s="37"/>
      <c r="Y676" s="37"/>
      <c r="Z676" s="37"/>
    </row>
    <row r="677" spans="18:26" x14ac:dyDescent="0.35">
      <c r="R677" s="19" t="str">
        <f t="shared" si="10"/>
        <v/>
      </c>
      <c r="S677" s="19" t="str">
        <f>IF(M677="","",IF(AND(M677&lt;&gt;'Tabelas auxiliares'!$B$241,M677&lt;&gt;'Tabelas auxiliares'!$B$242,M677&lt;&gt;'Tabelas auxiliares'!$C$241,M677&lt;&gt;'Tabelas auxiliares'!$C$242),"FOLHA DE PESSOAL",IF(R677='Tabelas auxiliares'!$A$242,"CUSTEIO",IF(R677='Tabelas auxiliares'!$A$241,"INVESTIMENTO","ERRO - VERIFICAR"))))</f>
        <v/>
      </c>
      <c r="T677" s="127"/>
      <c r="U677" s="37"/>
      <c r="V677" s="37"/>
      <c r="W677" s="37"/>
      <c r="X677" s="37"/>
      <c r="Y677" s="37"/>
      <c r="Z677" s="37"/>
    </row>
    <row r="678" spans="18:26" x14ac:dyDescent="0.35">
      <c r="R678" s="19" t="str">
        <f t="shared" si="10"/>
        <v/>
      </c>
      <c r="S678" s="19" t="str">
        <f>IF(M678="","",IF(AND(M678&lt;&gt;'Tabelas auxiliares'!$B$241,M678&lt;&gt;'Tabelas auxiliares'!$B$242,M678&lt;&gt;'Tabelas auxiliares'!$C$241,M678&lt;&gt;'Tabelas auxiliares'!$C$242),"FOLHA DE PESSOAL",IF(R678='Tabelas auxiliares'!$A$242,"CUSTEIO",IF(R678='Tabelas auxiliares'!$A$241,"INVESTIMENTO","ERRO - VERIFICAR"))))</f>
        <v/>
      </c>
      <c r="T678" s="127"/>
      <c r="U678" s="37"/>
      <c r="V678" s="37"/>
      <c r="W678" s="37"/>
      <c r="X678" s="37"/>
      <c r="Y678" s="37"/>
      <c r="Z678" s="37"/>
    </row>
    <row r="679" spans="18:26" x14ac:dyDescent="0.35">
      <c r="R679" s="19" t="str">
        <f t="shared" si="10"/>
        <v/>
      </c>
      <c r="S679" s="19" t="str">
        <f>IF(M679="","",IF(AND(M679&lt;&gt;'Tabelas auxiliares'!$B$241,M679&lt;&gt;'Tabelas auxiliares'!$B$242,M679&lt;&gt;'Tabelas auxiliares'!$C$241,M679&lt;&gt;'Tabelas auxiliares'!$C$242),"FOLHA DE PESSOAL",IF(R679='Tabelas auxiliares'!$A$242,"CUSTEIO",IF(R679='Tabelas auxiliares'!$A$241,"INVESTIMENTO","ERRO - VERIFICAR"))))</f>
        <v/>
      </c>
      <c r="T679" s="127"/>
      <c r="U679" s="37"/>
      <c r="V679" s="37"/>
      <c r="W679" s="37"/>
      <c r="X679" s="37"/>
      <c r="Y679" s="37"/>
      <c r="Z679" s="37"/>
    </row>
    <row r="680" spans="18:26" x14ac:dyDescent="0.35">
      <c r="R680" s="19" t="str">
        <f t="shared" si="10"/>
        <v/>
      </c>
      <c r="S680" s="19" t="str">
        <f>IF(M680="","",IF(AND(M680&lt;&gt;'Tabelas auxiliares'!$B$241,M680&lt;&gt;'Tabelas auxiliares'!$B$242,M680&lt;&gt;'Tabelas auxiliares'!$C$241,M680&lt;&gt;'Tabelas auxiliares'!$C$242),"FOLHA DE PESSOAL",IF(R680='Tabelas auxiliares'!$A$242,"CUSTEIO",IF(R680='Tabelas auxiliares'!$A$241,"INVESTIMENTO","ERRO - VERIFICAR"))))</f>
        <v/>
      </c>
      <c r="T680" s="127"/>
      <c r="U680" s="37"/>
      <c r="V680" s="37"/>
      <c r="W680" s="37"/>
      <c r="X680" s="37"/>
      <c r="Y680" s="37"/>
      <c r="Z680" s="37"/>
    </row>
    <row r="681" spans="18:26" x14ac:dyDescent="0.35">
      <c r="R681" s="19" t="str">
        <f t="shared" si="10"/>
        <v/>
      </c>
      <c r="S681" s="19" t="str">
        <f>IF(M681="","",IF(AND(M681&lt;&gt;'Tabelas auxiliares'!$B$241,M681&lt;&gt;'Tabelas auxiliares'!$B$242,M681&lt;&gt;'Tabelas auxiliares'!$C$241,M681&lt;&gt;'Tabelas auxiliares'!$C$242),"FOLHA DE PESSOAL",IF(R681='Tabelas auxiliares'!$A$242,"CUSTEIO",IF(R681='Tabelas auxiliares'!$A$241,"INVESTIMENTO","ERRO - VERIFICAR"))))</f>
        <v/>
      </c>
      <c r="T681" s="127"/>
      <c r="U681" s="37"/>
      <c r="V681" s="37"/>
      <c r="W681" s="37"/>
      <c r="X681" s="37"/>
      <c r="Y681" s="37"/>
      <c r="Z681" s="37"/>
    </row>
    <row r="682" spans="18:26" x14ac:dyDescent="0.35">
      <c r="R682" s="19" t="str">
        <f t="shared" si="10"/>
        <v/>
      </c>
      <c r="S682" s="19" t="str">
        <f>IF(M682="","",IF(AND(M682&lt;&gt;'Tabelas auxiliares'!$B$241,M682&lt;&gt;'Tabelas auxiliares'!$B$242,M682&lt;&gt;'Tabelas auxiliares'!$C$241,M682&lt;&gt;'Tabelas auxiliares'!$C$242),"FOLHA DE PESSOAL",IF(R682='Tabelas auxiliares'!$A$242,"CUSTEIO",IF(R682='Tabelas auxiliares'!$A$241,"INVESTIMENTO","ERRO - VERIFICAR"))))</f>
        <v/>
      </c>
      <c r="T682" s="127"/>
      <c r="U682" s="37"/>
      <c r="V682" s="37"/>
      <c r="W682" s="37"/>
      <c r="X682" s="37"/>
      <c r="Y682" s="37"/>
      <c r="Z682" s="37"/>
    </row>
    <row r="683" spans="18:26" x14ac:dyDescent="0.35">
      <c r="R683" s="19" t="str">
        <f t="shared" si="10"/>
        <v/>
      </c>
      <c r="S683" s="19" t="str">
        <f>IF(M683="","",IF(AND(M683&lt;&gt;'Tabelas auxiliares'!$B$241,M683&lt;&gt;'Tabelas auxiliares'!$B$242,M683&lt;&gt;'Tabelas auxiliares'!$C$241,M683&lt;&gt;'Tabelas auxiliares'!$C$242),"FOLHA DE PESSOAL",IF(R683='Tabelas auxiliares'!$A$242,"CUSTEIO",IF(R683='Tabelas auxiliares'!$A$241,"INVESTIMENTO","ERRO - VERIFICAR"))))</f>
        <v/>
      </c>
      <c r="T683" s="127"/>
      <c r="U683" s="37"/>
      <c r="V683" s="37"/>
      <c r="W683" s="37"/>
      <c r="X683" s="37"/>
      <c r="Y683" s="37"/>
      <c r="Z683" s="37"/>
    </row>
    <row r="684" spans="18:26" x14ac:dyDescent="0.35">
      <c r="R684" s="19" t="str">
        <f t="shared" si="10"/>
        <v/>
      </c>
      <c r="S684" s="19" t="str">
        <f>IF(M684="","",IF(AND(M684&lt;&gt;'Tabelas auxiliares'!$B$241,M684&lt;&gt;'Tabelas auxiliares'!$B$242,M684&lt;&gt;'Tabelas auxiliares'!$C$241,M684&lt;&gt;'Tabelas auxiliares'!$C$242),"FOLHA DE PESSOAL",IF(R684='Tabelas auxiliares'!$A$242,"CUSTEIO",IF(R684='Tabelas auxiliares'!$A$241,"INVESTIMENTO","ERRO - VERIFICAR"))))</f>
        <v/>
      </c>
      <c r="T684" s="127"/>
      <c r="U684" s="37"/>
      <c r="V684" s="37"/>
      <c r="W684" s="37"/>
      <c r="X684" s="37"/>
      <c r="Y684" s="37"/>
      <c r="Z684" s="37"/>
    </row>
    <row r="685" spans="18:26" x14ac:dyDescent="0.35">
      <c r="R685" s="19" t="str">
        <f t="shared" si="10"/>
        <v/>
      </c>
      <c r="S685" s="19" t="str">
        <f>IF(M685="","",IF(AND(M685&lt;&gt;'Tabelas auxiliares'!$B$241,M685&lt;&gt;'Tabelas auxiliares'!$B$242,M685&lt;&gt;'Tabelas auxiliares'!$C$241,M685&lt;&gt;'Tabelas auxiliares'!$C$242),"FOLHA DE PESSOAL",IF(R685='Tabelas auxiliares'!$A$242,"CUSTEIO",IF(R685='Tabelas auxiliares'!$A$241,"INVESTIMENTO","ERRO - VERIFICAR"))))</f>
        <v/>
      </c>
      <c r="T685" s="127"/>
      <c r="U685" s="37"/>
      <c r="V685" s="37"/>
      <c r="W685" s="37"/>
      <c r="X685" s="37"/>
      <c r="Y685" s="37"/>
      <c r="Z685" s="37"/>
    </row>
    <row r="686" spans="18:26" x14ac:dyDescent="0.35">
      <c r="R686" s="19" t="str">
        <f t="shared" si="10"/>
        <v/>
      </c>
      <c r="S686" s="19" t="str">
        <f>IF(M686="","",IF(AND(M686&lt;&gt;'Tabelas auxiliares'!$B$241,M686&lt;&gt;'Tabelas auxiliares'!$B$242,M686&lt;&gt;'Tabelas auxiliares'!$C$241,M686&lt;&gt;'Tabelas auxiliares'!$C$242),"FOLHA DE PESSOAL",IF(R686='Tabelas auxiliares'!$A$242,"CUSTEIO",IF(R686='Tabelas auxiliares'!$A$241,"INVESTIMENTO","ERRO - VERIFICAR"))))</f>
        <v/>
      </c>
      <c r="T686" s="127"/>
      <c r="U686" s="37"/>
      <c r="V686" s="37"/>
      <c r="W686" s="37"/>
      <c r="X686" s="37"/>
      <c r="Y686" s="37"/>
      <c r="Z686" s="37"/>
    </row>
    <row r="687" spans="18:26" x14ac:dyDescent="0.35">
      <c r="R687" s="19" t="str">
        <f t="shared" si="10"/>
        <v/>
      </c>
      <c r="S687" s="19" t="str">
        <f>IF(M687="","",IF(AND(M687&lt;&gt;'Tabelas auxiliares'!$B$241,M687&lt;&gt;'Tabelas auxiliares'!$B$242,M687&lt;&gt;'Tabelas auxiliares'!$C$241,M687&lt;&gt;'Tabelas auxiliares'!$C$242),"FOLHA DE PESSOAL",IF(R687='Tabelas auxiliares'!$A$242,"CUSTEIO",IF(R687='Tabelas auxiliares'!$A$241,"INVESTIMENTO","ERRO - VERIFICAR"))))</f>
        <v/>
      </c>
      <c r="T687" s="127"/>
      <c r="U687" s="37"/>
      <c r="V687" s="37"/>
      <c r="W687" s="37"/>
      <c r="X687" s="37"/>
      <c r="Y687" s="37"/>
      <c r="Z687" s="37"/>
    </row>
    <row r="688" spans="18:26" x14ac:dyDescent="0.35">
      <c r="R688" s="19" t="str">
        <f t="shared" si="10"/>
        <v/>
      </c>
      <c r="S688" s="19" t="str">
        <f>IF(M688="","",IF(AND(M688&lt;&gt;'Tabelas auxiliares'!$B$241,M688&lt;&gt;'Tabelas auxiliares'!$B$242,M688&lt;&gt;'Tabelas auxiliares'!$C$241,M688&lt;&gt;'Tabelas auxiliares'!$C$242),"FOLHA DE PESSOAL",IF(R688='Tabelas auxiliares'!$A$242,"CUSTEIO",IF(R688='Tabelas auxiliares'!$A$241,"INVESTIMENTO","ERRO - VERIFICAR"))))</f>
        <v/>
      </c>
      <c r="T688" s="127"/>
      <c r="U688" s="37"/>
      <c r="V688" s="37"/>
      <c r="W688" s="37"/>
      <c r="X688" s="37"/>
      <c r="Y688" s="37"/>
      <c r="Z688" s="37"/>
    </row>
    <row r="689" spans="18:26" x14ac:dyDescent="0.35">
      <c r="R689" s="19" t="str">
        <f t="shared" si="10"/>
        <v/>
      </c>
      <c r="S689" s="19" t="str">
        <f>IF(M689="","",IF(AND(M689&lt;&gt;'Tabelas auxiliares'!$B$241,M689&lt;&gt;'Tabelas auxiliares'!$B$242,M689&lt;&gt;'Tabelas auxiliares'!$C$241,M689&lt;&gt;'Tabelas auxiliares'!$C$242),"FOLHA DE PESSOAL",IF(R689='Tabelas auxiliares'!$A$242,"CUSTEIO",IF(R689='Tabelas auxiliares'!$A$241,"INVESTIMENTO","ERRO - VERIFICAR"))))</f>
        <v/>
      </c>
      <c r="T689" s="127"/>
      <c r="U689" s="37"/>
      <c r="V689" s="37"/>
      <c r="W689" s="37"/>
      <c r="X689" s="37"/>
      <c r="Y689" s="37"/>
      <c r="Z689" s="37"/>
    </row>
    <row r="690" spans="18:26" x14ac:dyDescent="0.35">
      <c r="R690" s="19" t="str">
        <f t="shared" si="10"/>
        <v/>
      </c>
      <c r="S690" s="19" t="str">
        <f>IF(M690="","",IF(AND(M690&lt;&gt;'Tabelas auxiliares'!$B$241,M690&lt;&gt;'Tabelas auxiliares'!$B$242,M690&lt;&gt;'Tabelas auxiliares'!$C$241,M690&lt;&gt;'Tabelas auxiliares'!$C$242),"FOLHA DE PESSOAL",IF(R690='Tabelas auxiliares'!$A$242,"CUSTEIO",IF(R690='Tabelas auxiliares'!$A$241,"INVESTIMENTO","ERRO - VERIFICAR"))))</f>
        <v/>
      </c>
      <c r="T690" s="127"/>
      <c r="U690" s="37"/>
      <c r="V690" s="37"/>
      <c r="W690" s="37"/>
      <c r="X690" s="37"/>
      <c r="Y690" s="37"/>
      <c r="Z690" s="37"/>
    </row>
    <row r="691" spans="18:26" x14ac:dyDescent="0.35">
      <c r="R691" s="19" t="str">
        <f t="shared" si="10"/>
        <v/>
      </c>
      <c r="S691" s="19" t="str">
        <f>IF(M691="","",IF(AND(M691&lt;&gt;'Tabelas auxiliares'!$B$241,M691&lt;&gt;'Tabelas auxiliares'!$B$242,M691&lt;&gt;'Tabelas auxiliares'!$C$241,M691&lt;&gt;'Tabelas auxiliares'!$C$242),"FOLHA DE PESSOAL",IF(R691='Tabelas auxiliares'!$A$242,"CUSTEIO",IF(R691='Tabelas auxiliares'!$A$241,"INVESTIMENTO","ERRO - VERIFICAR"))))</f>
        <v/>
      </c>
      <c r="T691" s="127"/>
      <c r="U691" s="37"/>
      <c r="V691" s="37"/>
      <c r="W691" s="37"/>
      <c r="X691" s="37"/>
      <c r="Y691" s="37"/>
      <c r="Z691" s="37"/>
    </row>
    <row r="692" spans="18:26" x14ac:dyDescent="0.35">
      <c r="R692" s="19" t="str">
        <f t="shared" si="10"/>
        <v/>
      </c>
      <c r="S692" s="19" t="str">
        <f>IF(M692="","",IF(AND(M692&lt;&gt;'Tabelas auxiliares'!$B$241,M692&lt;&gt;'Tabelas auxiliares'!$B$242,M692&lt;&gt;'Tabelas auxiliares'!$C$241,M692&lt;&gt;'Tabelas auxiliares'!$C$242),"FOLHA DE PESSOAL",IF(R692='Tabelas auxiliares'!$A$242,"CUSTEIO",IF(R692='Tabelas auxiliares'!$A$241,"INVESTIMENTO","ERRO - VERIFICAR"))))</f>
        <v/>
      </c>
      <c r="T692" s="127"/>
      <c r="U692" s="37"/>
      <c r="V692" s="37"/>
      <c r="W692" s="37"/>
      <c r="X692" s="37"/>
      <c r="Y692" s="37"/>
      <c r="Z692" s="37"/>
    </row>
    <row r="693" spans="18:26" x14ac:dyDescent="0.35">
      <c r="R693" s="19" t="str">
        <f t="shared" si="10"/>
        <v/>
      </c>
      <c r="S693" s="19" t="str">
        <f>IF(M693="","",IF(AND(M693&lt;&gt;'Tabelas auxiliares'!$B$241,M693&lt;&gt;'Tabelas auxiliares'!$B$242,M693&lt;&gt;'Tabelas auxiliares'!$C$241,M693&lt;&gt;'Tabelas auxiliares'!$C$242),"FOLHA DE PESSOAL",IF(R693='Tabelas auxiliares'!$A$242,"CUSTEIO",IF(R693='Tabelas auxiliares'!$A$241,"INVESTIMENTO","ERRO - VERIFICAR"))))</f>
        <v/>
      </c>
      <c r="T693" s="127"/>
      <c r="U693" s="37"/>
      <c r="V693" s="37"/>
      <c r="W693" s="37"/>
      <c r="X693" s="37"/>
      <c r="Y693" s="37"/>
      <c r="Z693" s="37"/>
    </row>
    <row r="694" spans="18:26" x14ac:dyDescent="0.35">
      <c r="R694" s="19" t="str">
        <f t="shared" si="10"/>
        <v/>
      </c>
      <c r="S694" s="19" t="str">
        <f>IF(M694="","",IF(AND(M694&lt;&gt;'Tabelas auxiliares'!$B$241,M694&lt;&gt;'Tabelas auxiliares'!$B$242,M694&lt;&gt;'Tabelas auxiliares'!$C$241,M694&lt;&gt;'Tabelas auxiliares'!$C$242),"FOLHA DE PESSOAL",IF(R694='Tabelas auxiliares'!$A$242,"CUSTEIO",IF(R694='Tabelas auxiliares'!$A$241,"INVESTIMENTO","ERRO - VERIFICAR"))))</f>
        <v/>
      </c>
      <c r="T694" s="127"/>
      <c r="U694" s="37"/>
      <c r="V694" s="37"/>
      <c r="W694" s="37"/>
      <c r="X694" s="37"/>
      <c r="Y694" s="37"/>
      <c r="Z694" s="37"/>
    </row>
    <row r="695" spans="18:26" x14ac:dyDescent="0.35">
      <c r="R695" s="19" t="str">
        <f t="shared" si="10"/>
        <v/>
      </c>
      <c r="S695" s="19" t="str">
        <f>IF(M695="","",IF(AND(M695&lt;&gt;'Tabelas auxiliares'!$B$241,M695&lt;&gt;'Tabelas auxiliares'!$B$242,M695&lt;&gt;'Tabelas auxiliares'!$C$241,M695&lt;&gt;'Tabelas auxiliares'!$C$242),"FOLHA DE PESSOAL",IF(R695='Tabelas auxiliares'!$A$242,"CUSTEIO",IF(R695='Tabelas auxiliares'!$A$241,"INVESTIMENTO","ERRO - VERIFICAR"))))</f>
        <v/>
      </c>
      <c r="T695" s="127"/>
      <c r="U695" s="37"/>
      <c r="V695" s="37"/>
      <c r="W695" s="37"/>
      <c r="X695" s="37"/>
      <c r="Y695" s="37"/>
      <c r="Z695" s="37"/>
    </row>
    <row r="696" spans="18:26" x14ac:dyDescent="0.35">
      <c r="R696" s="19" t="str">
        <f t="shared" si="10"/>
        <v/>
      </c>
      <c r="S696" s="19" t="str">
        <f>IF(M696="","",IF(AND(M696&lt;&gt;'Tabelas auxiliares'!$B$241,M696&lt;&gt;'Tabelas auxiliares'!$B$242,M696&lt;&gt;'Tabelas auxiliares'!$C$241,M696&lt;&gt;'Tabelas auxiliares'!$C$242),"FOLHA DE PESSOAL",IF(R696='Tabelas auxiliares'!$A$242,"CUSTEIO",IF(R696='Tabelas auxiliares'!$A$241,"INVESTIMENTO","ERRO - VERIFICAR"))))</f>
        <v/>
      </c>
      <c r="T696" s="127"/>
      <c r="U696" s="37"/>
      <c r="V696" s="37"/>
      <c r="W696" s="37"/>
      <c r="X696" s="37"/>
      <c r="Y696" s="37"/>
      <c r="Z696" s="37"/>
    </row>
    <row r="697" spans="18:26" x14ac:dyDescent="0.35">
      <c r="R697" s="19" t="str">
        <f t="shared" si="10"/>
        <v/>
      </c>
      <c r="S697" s="19" t="str">
        <f>IF(M697="","",IF(AND(M697&lt;&gt;'Tabelas auxiliares'!$B$241,M697&lt;&gt;'Tabelas auxiliares'!$B$242,M697&lt;&gt;'Tabelas auxiliares'!$C$241,M697&lt;&gt;'Tabelas auxiliares'!$C$242),"FOLHA DE PESSOAL",IF(R697='Tabelas auxiliares'!$A$242,"CUSTEIO",IF(R697='Tabelas auxiliares'!$A$241,"INVESTIMENTO","ERRO - VERIFICAR"))))</f>
        <v/>
      </c>
      <c r="T697" s="127"/>
      <c r="U697" s="37"/>
      <c r="V697" s="37"/>
      <c r="W697" s="37"/>
      <c r="X697" s="37"/>
      <c r="Y697" s="37"/>
      <c r="Z697" s="37"/>
    </row>
    <row r="698" spans="18:26" x14ac:dyDescent="0.35">
      <c r="R698" s="19" t="str">
        <f t="shared" si="10"/>
        <v/>
      </c>
      <c r="S698" s="19" t="str">
        <f>IF(M698="","",IF(AND(M698&lt;&gt;'Tabelas auxiliares'!$B$241,M698&lt;&gt;'Tabelas auxiliares'!$B$242,M698&lt;&gt;'Tabelas auxiliares'!$C$241,M698&lt;&gt;'Tabelas auxiliares'!$C$242),"FOLHA DE PESSOAL",IF(R698='Tabelas auxiliares'!$A$242,"CUSTEIO",IF(R698='Tabelas auxiliares'!$A$241,"INVESTIMENTO","ERRO - VERIFICAR"))))</f>
        <v/>
      </c>
      <c r="T698" s="127"/>
      <c r="U698" s="37"/>
      <c r="V698" s="37"/>
      <c r="W698" s="37"/>
      <c r="X698" s="37"/>
      <c r="Y698" s="37"/>
      <c r="Z698" s="37"/>
    </row>
    <row r="699" spans="18:26" x14ac:dyDescent="0.35">
      <c r="R699" s="19" t="str">
        <f t="shared" si="10"/>
        <v/>
      </c>
      <c r="S699" s="19" t="str">
        <f>IF(M699="","",IF(AND(M699&lt;&gt;'Tabelas auxiliares'!$B$241,M699&lt;&gt;'Tabelas auxiliares'!$B$242,M699&lt;&gt;'Tabelas auxiliares'!$C$241,M699&lt;&gt;'Tabelas auxiliares'!$C$242),"FOLHA DE PESSOAL",IF(R699='Tabelas auxiliares'!$A$242,"CUSTEIO",IF(R699='Tabelas auxiliares'!$A$241,"INVESTIMENTO","ERRO - VERIFICAR"))))</f>
        <v/>
      </c>
      <c r="T699" s="127"/>
      <c r="U699" s="37"/>
      <c r="V699" s="37"/>
      <c r="W699" s="37"/>
      <c r="X699" s="37"/>
      <c r="Y699" s="37"/>
      <c r="Z699" s="37"/>
    </row>
    <row r="700" spans="18:26" x14ac:dyDescent="0.35">
      <c r="R700" s="19" t="str">
        <f t="shared" si="10"/>
        <v/>
      </c>
      <c r="S700" s="19" t="str">
        <f>IF(M700="","",IF(AND(M700&lt;&gt;'Tabelas auxiliares'!$B$241,M700&lt;&gt;'Tabelas auxiliares'!$B$242,M700&lt;&gt;'Tabelas auxiliares'!$C$241,M700&lt;&gt;'Tabelas auxiliares'!$C$242),"FOLHA DE PESSOAL",IF(R700='Tabelas auxiliares'!$A$242,"CUSTEIO",IF(R700='Tabelas auxiliares'!$A$241,"INVESTIMENTO","ERRO - VERIFICAR"))))</f>
        <v/>
      </c>
      <c r="T700" s="127"/>
      <c r="U700" s="37"/>
      <c r="V700" s="37"/>
      <c r="W700" s="37"/>
      <c r="X700" s="37"/>
      <c r="Y700" s="37"/>
      <c r="Z700" s="37"/>
    </row>
    <row r="701" spans="18:26" x14ac:dyDescent="0.35">
      <c r="R701" s="19" t="str">
        <f t="shared" si="10"/>
        <v/>
      </c>
      <c r="S701" s="19" t="str">
        <f>IF(M701="","",IF(AND(M701&lt;&gt;'Tabelas auxiliares'!$B$241,M701&lt;&gt;'Tabelas auxiliares'!$B$242,M701&lt;&gt;'Tabelas auxiliares'!$C$241,M701&lt;&gt;'Tabelas auxiliares'!$C$242),"FOLHA DE PESSOAL",IF(R701='Tabelas auxiliares'!$A$242,"CUSTEIO",IF(R701='Tabelas auxiliares'!$A$241,"INVESTIMENTO","ERRO - VERIFICAR"))))</f>
        <v/>
      </c>
      <c r="T701" s="127"/>
      <c r="U701" s="37"/>
      <c r="V701" s="37"/>
      <c r="W701" s="37"/>
      <c r="X701" s="37"/>
      <c r="Y701" s="37"/>
      <c r="Z701" s="37"/>
    </row>
    <row r="702" spans="18:26" x14ac:dyDescent="0.35">
      <c r="R702" s="19" t="str">
        <f t="shared" si="10"/>
        <v/>
      </c>
      <c r="S702" s="19" t="str">
        <f>IF(M702="","",IF(AND(M702&lt;&gt;'Tabelas auxiliares'!$B$241,M702&lt;&gt;'Tabelas auxiliares'!$B$242,M702&lt;&gt;'Tabelas auxiliares'!$C$241,M702&lt;&gt;'Tabelas auxiliares'!$C$242),"FOLHA DE PESSOAL",IF(R702='Tabelas auxiliares'!$A$242,"CUSTEIO",IF(R702='Tabelas auxiliares'!$A$241,"INVESTIMENTO","ERRO - VERIFICAR"))))</f>
        <v/>
      </c>
      <c r="T702" s="127"/>
      <c r="U702" s="37"/>
      <c r="V702" s="37"/>
      <c r="W702" s="37"/>
      <c r="X702" s="37"/>
      <c r="Y702" s="37"/>
      <c r="Z702" s="37"/>
    </row>
    <row r="703" spans="18:26" x14ac:dyDescent="0.35">
      <c r="R703" s="19" t="str">
        <f t="shared" si="10"/>
        <v/>
      </c>
      <c r="S703" s="19" t="str">
        <f>IF(M703="","",IF(AND(M703&lt;&gt;'Tabelas auxiliares'!$B$241,M703&lt;&gt;'Tabelas auxiliares'!$B$242,M703&lt;&gt;'Tabelas auxiliares'!$C$241,M703&lt;&gt;'Tabelas auxiliares'!$C$242),"FOLHA DE PESSOAL",IF(R703='Tabelas auxiliares'!$A$242,"CUSTEIO",IF(R703='Tabelas auxiliares'!$A$241,"INVESTIMENTO","ERRO - VERIFICAR"))))</f>
        <v/>
      </c>
      <c r="T703" s="127"/>
      <c r="U703" s="37"/>
      <c r="V703" s="37"/>
      <c r="W703" s="37"/>
      <c r="X703" s="37"/>
      <c r="Y703" s="37"/>
      <c r="Z703" s="37"/>
    </row>
    <row r="704" spans="18:26" x14ac:dyDescent="0.35">
      <c r="R704" s="19" t="str">
        <f t="shared" si="10"/>
        <v/>
      </c>
      <c r="S704" s="19" t="str">
        <f>IF(M704="","",IF(AND(M704&lt;&gt;'Tabelas auxiliares'!$B$241,M704&lt;&gt;'Tabelas auxiliares'!$B$242,M704&lt;&gt;'Tabelas auxiliares'!$C$241,M704&lt;&gt;'Tabelas auxiliares'!$C$242),"FOLHA DE PESSOAL",IF(R704='Tabelas auxiliares'!$A$242,"CUSTEIO",IF(R704='Tabelas auxiliares'!$A$241,"INVESTIMENTO","ERRO - VERIFICAR"))))</f>
        <v/>
      </c>
      <c r="T704" s="127"/>
      <c r="U704" s="37"/>
      <c r="V704" s="37"/>
      <c r="W704" s="37"/>
      <c r="X704" s="37"/>
      <c r="Y704" s="37"/>
      <c r="Z704" s="37"/>
    </row>
    <row r="705" spans="18:26" x14ac:dyDescent="0.35">
      <c r="R705" s="19" t="str">
        <f t="shared" si="10"/>
        <v/>
      </c>
      <c r="S705" s="19" t="str">
        <f>IF(M705="","",IF(AND(M705&lt;&gt;'Tabelas auxiliares'!$B$241,M705&lt;&gt;'Tabelas auxiliares'!$B$242,M705&lt;&gt;'Tabelas auxiliares'!$C$241,M705&lt;&gt;'Tabelas auxiliares'!$C$242),"FOLHA DE PESSOAL",IF(R705='Tabelas auxiliares'!$A$242,"CUSTEIO",IF(R705='Tabelas auxiliares'!$A$241,"INVESTIMENTO","ERRO - VERIFICAR"))))</f>
        <v/>
      </c>
      <c r="T705" s="127"/>
      <c r="U705" s="37"/>
      <c r="V705" s="37"/>
      <c r="W705" s="37"/>
      <c r="X705" s="37"/>
      <c r="Y705" s="37"/>
      <c r="Z705" s="37"/>
    </row>
    <row r="706" spans="18:26" x14ac:dyDescent="0.35">
      <c r="R706" s="19" t="str">
        <f t="shared" si="10"/>
        <v/>
      </c>
      <c r="S706" s="19" t="str">
        <f>IF(M706="","",IF(AND(M706&lt;&gt;'Tabelas auxiliares'!$B$241,M706&lt;&gt;'Tabelas auxiliares'!$B$242,M706&lt;&gt;'Tabelas auxiliares'!$C$241,M706&lt;&gt;'Tabelas auxiliares'!$C$242),"FOLHA DE PESSOAL",IF(R706='Tabelas auxiliares'!$A$242,"CUSTEIO",IF(R706='Tabelas auxiliares'!$A$241,"INVESTIMENTO","ERRO - VERIFICAR"))))</f>
        <v/>
      </c>
      <c r="T706" s="127"/>
      <c r="U706" s="37"/>
      <c r="V706" s="37"/>
      <c r="W706" s="37"/>
      <c r="X706" s="37"/>
      <c r="Y706" s="37"/>
      <c r="Z706" s="37"/>
    </row>
    <row r="707" spans="18:26" x14ac:dyDescent="0.35">
      <c r="R707" s="19" t="str">
        <f t="shared" si="10"/>
        <v/>
      </c>
      <c r="S707" s="19" t="str">
        <f>IF(M707="","",IF(AND(M707&lt;&gt;'Tabelas auxiliares'!$B$241,M707&lt;&gt;'Tabelas auxiliares'!$B$242,M707&lt;&gt;'Tabelas auxiliares'!$C$241,M707&lt;&gt;'Tabelas auxiliares'!$C$242),"FOLHA DE PESSOAL",IF(R707='Tabelas auxiliares'!$A$242,"CUSTEIO",IF(R707='Tabelas auxiliares'!$A$241,"INVESTIMENTO","ERRO - VERIFICAR"))))</f>
        <v/>
      </c>
      <c r="T707" s="127"/>
      <c r="U707" s="37"/>
      <c r="V707" s="37"/>
      <c r="W707" s="37"/>
      <c r="X707" s="37"/>
      <c r="Y707" s="37"/>
      <c r="Z707" s="37"/>
    </row>
    <row r="708" spans="18:26" x14ac:dyDescent="0.35">
      <c r="R708" s="19" t="str">
        <f t="shared" ref="R708:R771" si="11">LEFT(O708,1)</f>
        <v/>
      </c>
      <c r="S708" s="19" t="str">
        <f>IF(M708="","",IF(AND(M708&lt;&gt;'Tabelas auxiliares'!$B$241,M708&lt;&gt;'Tabelas auxiliares'!$B$242,M708&lt;&gt;'Tabelas auxiliares'!$C$241,M708&lt;&gt;'Tabelas auxiliares'!$C$242),"FOLHA DE PESSOAL",IF(R708='Tabelas auxiliares'!$A$242,"CUSTEIO",IF(R708='Tabelas auxiliares'!$A$241,"INVESTIMENTO","ERRO - VERIFICAR"))))</f>
        <v/>
      </c>
      <c r="T708" s="127"/>
      <c r="U708" s="37"/>
      <c r="V708" s="37"/>
      <c r="W708" s="37"/>
      <c r="X708" s="37"/>
      <c r="Y708" s="37"/>
      <c r="Z708" s="37"/>
    </row>
    <row r="709" spans="18:26" x14ac:dyDescent="0.35">
      <c r="R709" s="19" t="str">
        <f t="shared" si="11"/>
        <v/>
      </c>
      <c r="S709" s="19" t="str">
        <f>IF(M709="","",IF(AND(M709&lt;&gt;'Tabelas auxiliares'!$B$241,M709&lt;&gt;'Tabelas auxiliares'!$B$242,M709&lt;&gt;'Tabelas auxiliares'!$C$241,M709&lt;&gt;'Tabelas auxiliares'!$C$242),"FOLHA DE PESSOAL",IF(R709='Tabelas auxiliares'!$A$242,"CUSTEIO",IF(R709='Tabelas auxiliares'!$A$241,"INVESTIMENTO","ERRO - VERIFICAR"))))</f>
        <v/>
      </c>
      <c r="T709" s="127"/>
      <c r="U709" s="37"/>
      <c r="V709" s="37"/>
      <c r="W709" s="37"/>
      <c r="X709" s="37"/>
      <c r="Y709" s="37"/>
      <c r="Z709" s="37"/>
    </row>
    <row r="710" spans="18:26" x14ac:dyDescent="0.35">
      <c r="R710" s="19" t="str">
        <f t="shared" si="11"/>
        <v/>
      </c>
      <c r="S710" s="19" t="str">
        <f>IF(M710="","",IF(AND(M710&lt;&gt;'Tabelas auxiliares'!$B$241,M710&lt;&gt;'Tabelas auxiliares'!$B$242,M710&lt;&gt;'Tabelas auxiliares'!$C$241,M710&lt;&gt;'Tabelas auxiliares'!$C$242),"FOLHA DE PESSOAL",IF(R710='Tabelas auxiliares'!$A$242,"CUSTEIO",IF(R710='Tabelas auxiliares'!$A$241,"INVESTIMENTO","ERRO - VERIFICAR"))))</f>
        <v/>
      </c>
      <c r="T710" s="127"/>
      <c r="U710" s="37"/>
      <c r="V710" s="37"/>
      <c r="W710" s="37"/>
      <c r="X710" s="37"/>
      <c r="Y710" s="37"/>
      <c r="Z710" s="37"/>
    </row>
    <row r="711" spans="18:26" x14ac:dyDescent="0.35">
      <c r="R711" s="19" t="str">
        <f t="shared" si="11"/>
        <v/>
      </c>
      <c r="S711" s="19" t="str">
        <f>IF(M711="","",IF(AND(M711&lt;&gt;'Tabelas auxiliares'!$B$241,M711&lt;&gt;'Tabelas auxiliares'!$B$242,M711&lt;&gt;'Tabelas auxiliares'!$C$241,M711&lt;&gt;'Tabelas auxiliares'!$C$242),"FOLHA DE PESSOAL",IF(R711='Tabelas auxiliares'!$A$242,"CUSTEIO",IF(R711='Tabelas auxiliares'!$A$241,"INVESTIMENTO","ERRO - VERIFICAR"))))</f>
        <v/>
      </c>
      <c r="T711" s="127"/>
      <c r="U711" s="37"/>
      <c r="V711" s="37"/>
      <c r="W711" s="37"/>
      <c r="X711" s="37"/>
      <c r="Y711" s="37"/>
      <c r="Z711" s="37"/>
    </row>
    <row r="712" spans="18:26" x14ac:dyDescent="0.35">
      <c r="R712" s="19" t="str">
        <f t="shared" si="11"/>
        <v/>
      </c>
      <c r="S712" s="19" t="str">
        <f>IF(M712="","",IF(AND(M712&lt;&gt;'Tabelas auxiliares'!$B$241,M712&lt;&gt;'Tabelas auxiliares'!$B$242,M712&lt;&gt;'Tabelas auxiliares'!$C$241,M712&lt;&gt;'Tabelas auxiliares'!$C$242),"FOLHA DE PESSOAL",IF(R712='Tabelas auxiliares'!$A$242,"CUSTEIO",IF(R712='Tabelas auxiliares'!$A$241,"INVESTIMENTO","ERRO - VERIFICAR"))))</f>
        <v/>
      </c>
      <c r="T712" s="127"/>
      <c r="U712" s="37"/>
      <c r="V712" s="37"/>
      <c r="W712" s="37"/>
      <c r="X712" s="37"/>
      <c r="Y712" s="37"/>
      <c r="Z712" s="37"/>
    </row>
    <row r="713" spans="18:26" x14ac:dyDescent="0.35">
      <c r="R713" s="19" t="str">
        <f t="shared" si="11"/>
        <v/>
      </c>
      <c r="S713" s="19" t="str">
        <f>IF(M713="","",IF(AND(M713&lt;&gt;'Tabelas auxiliares'!$B$241,M713&lt;&gt;'Tabelas auxiliares'!$B$242,M713&lt;&gt;'Tabelas auxiliares'!$C$241,M713&lt;&gt;'Tabelas auxiliares'!$C$242),"FOLHA DE PESSOAL",IF(R713='Tabelas auxiliares'!$A$242,"CUSTEIO",IF(R713='Tabelas auxiliares'!$A$241,"INVESTIMENTO","ERRO - VERIFICAR"))))</f>
        <v/>
      </c>
      <c r="T713" s="127"/>
      <c r="U713" s="37"/>
      <c r="V713" s="37"/>
      <c r="W713" s="37"/>
      <c r="X713" s="37"/>
      <c r="Y713" s="37"/>
      <c r="Z713" s="37"/>
    </row>
    <row r="714" spans="18:26" x14ac:dyDescent="0.35">
      <c r="R714" s="19" t="str">
        <f t="shared" si="11"/>
        <v/>
      </c>
      <c r="S714" s="19" t="str">
        <f>IF(M714="","",IF(AND(M714&lt;&gt;'Tabelas auxiliares'!$B$241,M714&lt;&gt;'Tabelas auxiliares'!$B$242,M714&lt;&gt;'Tabelas auxiliares'!$C$241,M714&lt;&gt;'Tabelas auxiliares'!$C$242),"FOLHA DE PESSOAL",IF(R714='Tabelas auxiliares'!$A$242,"CUSTEIO",IF(R714='Tabelas auxiliares'!$A$241,"INVESTIMENTO","ERRO - VERIFICAR"))))</f>
        <v/>
      </c>
      <c r="T714" s="127"/>
      <c r="U714" s="37"/>
      <c r="V714" s="37"/>
      <c r="W714" s="37"/>
      <c r="X714" s="37"/>
      <c r="Y714" s="37"/>
      <c r="Z714" s="37"/>
    </row>
    <row r="715" spans="18:26" x14ac:dyDescent="0.35">
      <c r="R715" s="19" t="str">
        <f t="shared" si="11"/>
        <v/>
      </c>
      <c r="S715" s="19" t="str">
        <f>IF(M715="","",IF(AND(M715&lt;&gt;'Tabelas auxiliares'!$B$241,M715&lt;&gt;'Tabelas auxiliares'!$B$242,M715&lt;&gt;'Tabelas auxiliares'!$C$241,M715&lt;&gt;'Tabelas auxiliares'!$C$242),"FOLHA DE PESSOAL",IF(R715='Tabelas auxiliares'!$A$242,"CUSTEIO",IF(R715='Tabelas auxiliares'!$A$241,"INVESTIMENTO","ERRO - VERIFICAR"))))</f>
        <v/>
      </c>
      <c r="T715" s="127"/>
      <c r="U715" s="37"/>
      <c r="V715" s="37"/>
      <c r="W715" s="37"/>
      <c r="X715" s="37"/>
      <c r="Y715" s="37"/>
      <c r="Z715" s="37"/>
    </row>
    <row r="716" spans="18:26" x14ac:dyDescent="0.35">
      <c r="R716" s="19" t="str">
        <f t="shared" si="11"/>
        <v/>
      </c>
      <c r="S716" s="19" t="str">
        <f>IF(M716="","",IF(AND(M716&lt;&gt;'Tabelas auxiliares'!$B$241,M716&lt;&gt;'Tabelas auxiliares'!$B$242,M716&lt;&gt;'Tabelas auxiliares'!$C$241,M716&lt;&gt;'Tabelas auxiliares'!$C$242),"FOLHA DE PESSOAL",IF(R716='Tabelas auxiliares'!$A$242,"CUSTEIO",IF(R716='Tabelas auxiliares'!$A$241,"INVESTIMENTO","ERRO - VERIFICAR"))))</f>
        <v/>
      </c>
      <c r="T716" s="127"/>
      <c r="U716" s="37"/>
      <c r="V716" s="37"/>
      <c r="W716" s="37"/>
      <c r="X716" s="37"/>
      <c r="Y716" s="37"/>
      <c r="Z716" s="37"/>
    </row>
    <row r="717" spans="18:26" x14ac:dyDescent="0.35">
      <c r="R717" s="19" t="str">
        <f t="shared" si="11"/>
        <v/>
      </c>
      <c r="S717" s="19" t="str">
        <f>IF(M717="","",IF(AND(M717&lt;&gt;'Tabelas auxiliares'!$B$241,M717&lt;&gt;'Tabelas auxiliares'!$B$242,M717&lt;&gt;'Tabelas auxiliares'!$C$241,M717&lt;&gt;'Tabelas auxiliares'!$C$242),"FOLHA DE PESSOAL",IF(R717='Tabelas auxiliares'!$A$242,"CUSTEIO",IF(R717='Tabelas auxiliares'!$A$241,"INVESTIMENTO","ERRO - VERIFICAR"))))</f>
        <v/>
      </c>
      <c r="T717" s="127"/>
      <c r="U717" s="37"/>
      <c r="V717" s="37"/>
      <c r="W717" s="37"/>
      <c r="X717" s="37"/>
      <c r="Y717" s="37"/>
      <c r="Z717" s="37"/>
    </row>
    <row r="718" spans="18:26" x14ac:dyDescent="0.35">
      <c r="R718" s="19" t="str">
        <f t="shared" si="11"/>
        <v/>
      </c>
      <c r="S718" s="19" t="str">
        <f>IF(M718="","",IF(AND(M718&lt;&gt;'Tabelas auxiliares'!$B$241,M718&lt;&gt;'Tabelas auxiliares'!$B$242,M718&lt;&gt;'Tabelas auxiliares'!$C$241,M718&lt;&gt;'Tabelas auxiliares'!$C$242),"FOLHA DE PESSOAL",IF(R718='Tabelas auxiliares'!$A$242,"CUSTEIO",IF(R718='Tabelas auxiliares'!$A$241,"INVESTIMENTO","ERRO - VERIFICAR"))))</f>
        <v/>
      </c>
      <c r="T718" s="127"/>
      <c r="U718" s="37"/>
      <c r="V718" s="37"/>
      <c r="W718" s="37"/>
      <c r="X718" s="37"/>
      <c r="Y718" s="37"/>
      <c r="Z718" s="37"/>
    </row>
    <row r="719" spans="18:26" x14ac:dyDescent="0.35">
      <c r="R719" s="19" t="str">
        <f t="shared" si="11"/>
        <v/>
      </c>
      <c r="S719" s="19" t="str">
        <f>IF(M719="","",IF(AND(M719&lt;&gt;'Tabelas auxiliares'!$B$241,M719&lt;&gt;'Tabelas auxiliares'!$B$242,M719&lt;&gt;'Tabelas auxiliares'!$C$241,M719&lt;&gt;'Tabelas auxiliares'!$C$242),"FOLHA DE PESSOAL",IF(R719='Tabelas auxiliares'!$A$242,"CUSTEIO",IF(R719='Tabelas auxiliares'!$A$241,"INVESTIMENTO","ERRO - VERIFICAR"))))</f>
        <v/>
      </c>
      <c r="T719" s="127"/>
      <c r="U719" s="37"/>
      <c r="V719" s="37"/>
      <c r="W719" s="37"/>
      <c r="X719" s="37"/>
      <c r="Y719" s="37"/>
      <c r="Z719" s="37"/>
    </row>
    <row r="720" spans="18:26" x14ac:dyDescent="0.35">
      <c r="R720" s="19" t="str">
        <f t="shared" si="11"/>
        <v/>
      </c>
      <c r="S720" s="19" t="str">
        <f>IF(M720="","",IF(AND(M720&lt;&gt;'Tabelas auxiliares'!$B$241,M720&lt;&gt;'Tabelas auxiliares'!$B$242,M720&lt;&gt;'Tabelas auxiliares'!$C$241,M720&lt;&gt;'Tabelas auxiliares'!$C$242),"FOLHA DE PESSOAL",IF(R720='Tabelas auxiliares'!$A$242,"CUSTEIO",IF(R720='Tabelas auxiliares'!$A$241,"INVESTIMENTO","ERRO - VERIFICAR"))))</f>
        <v/>
      </c>
      <c r="T720" s="127"/>
      <c r="U720" s="37"/>
      <c r="V720" s="37"/>
      <c r="W720" s="37"/>
      <c r="X720" s="37"/>
      <c r="Y720" s="37"/>
      <c r="Z720" s="37"/>
    </row>
    <row r="721" spans="18:26" x14ac:dyDescent="0.35">
      <c r="R721" s="19" t="str">
        <f t="shared" si="11"/>
        <v/>
      </c>
      <c r="S721" s="19" t="str">
        <f>IF(M721="","",IF(AND(M721&lt;&gt;'Tabelas auxiliares'!$B$241,M721&lt;&gt;'Tabelas auxiliares'!$B$242,M721&lt;&gt;'Tabelas auxiliares'!$C$241,M721&lt;&gt;'Tabelas auxiliares'!$C$242),"FOLHA DE PESSOAL",IF(R721='Tabelas auxiliares'!$A$242,"CUSTEIO",IF(R721='Tabelas auxiliares'!$A$241,"INVESTIMENTO","ERRO - VERIFICAR"))))</f>
        <v/>
      </c>
      <c r="T721" s="127"/>
      <c r="U721" s="37"/>
      <c r="V721" s="37"/>
      <c r="W721" s="37"/>
      <c r="X721" s="37"/>
      <c r="Y721" s="37"/>
      <c r="Z721" s="37"/>
    </row>
    <row r="722" spans="18:26" x14ac:dyDescent="0.35">
      <c r="R722" s="19" t="str">
        <f t="shared" si="11"/>
        <v/>
      </c>
      <c r="S722" s="19" t="str">
        <f>IF(M722="","",IF(AND(M722&lt;&gt;'Tabelas auxiliares'!$B$241,M722&lt;&gt;'Tabelas auxiliares'!$B$242,M722&lt;&gt;'Tabelas auxiliares'!$C$241,M722&lt;&gt;'Tabelas auxiliares'!$C$242),"FOLHA DE PESSOAL",IF(R722='Tabelas auxiliares'!$A$242,"CUSTEIO",IF(R722='Tabelas auxiliares'!$A$241,"INVESTIMENTO","ERRO - VERIFICAR"))))</f>
        <v/>
      </c>
      <c r="T722" s="127"/>
      <c r="U722" s="37"/>
      <c r="V722" s="37"/>
      <c r="W722" s="37"/>
      <c r="X722" s="37"/>
      <c r="Y722" s="37"/>
      <c r="Z722" s="37"/>
    </row>
    <row r="723" spans="18:26" x14ac:dyDescent="0.35">
      <c r="R723" s="19" t="str">
        <f t="shared" si="11"/>
        <v/>
      </c>
      <c r="S723" s="19" t="str">
        <f>IF(M723="","",IF(AND(M723&lt;&gt;'Tabelas auxiliares'!$B$241,M723&lt;&gt;'Tabelas auxiliares'!$B$242,M723&lt;&gt;'Tabelas auxiliares'!$C$241,M723&lt;&gt;'Tabelas auxiliares'!$C$242),"FOLHA DE PESSOAL",IF(R723='Tabelas auxiliares'!$A$242,"CUSTEIO",IF(R723='Tabelas auxiliares'!$A$241,"INVESTIMENTO","ERRO - VERIFICAR"))))</f>
        <v/>
      </c>
      <c r="T723" s="127"/>
      <c r="U723" s="37"/>
      <c r="V723" s="37"/>
      <c r="W723" s="37"/>
      <c r="X723" s="37"/>
      <c r="Y723" s="37"/>
      <c r="Z723" s="37"/>
    </row>
    <row r="724" spans="18:26" x14ac:dyDescent="0.35">
      <c r="R724" s="19" t="str">
        <f t="shared" si="11"/>
        <v/>
      </c>
      <c r="S724" s="19" t="str">
        <f>IF(M724="","",IF(AND(M724&lt;&gt;'Tabelas auxiliares'!$B$241,M724&lt;&gt;'Tabelas auxiliares'!$B$242,M724&lt;&gt;'Tabelas auxiliares'!$C$241,M724&lt;&gt;'Tabelas auxiliares'!$C$242),"FOLHA DE PESSOAL",IF(R724='Tabelas auxiliares'!$A$242,"CUSTEIO",IF(R724='Tabelas auxiliares'!$A$241,"INVESTIMENTO","ERRO - VERIFICAR"))))</f>
        <v/>
      </c>
      <c r="T724" s="127"/>
      <c r="U724" s="37"/>
      <c r="V724" s="37"/>
      <c r="W724" s="37"/>
      <c r="X724" s="37"/>
      <c r="Y724" s="37"/>
      <c r="Z724" s="37"/>
    </row>
    <row r="725" spans="18:26" x14ac:dyDescent="0.35">
      <c r="R725" s="19" t="str">
        <f t="shared" si="11"/>
        <v/>
      </c>
      <c r="S725" s="19" t="str">
        <f>IF(M725="","",IF(AND(M725&lt;&gt;'Tabelas auxiliares'!$B$241,M725&lt;&gt;'Tabelas auxiliares'!$B$242,M725&lt;&gt;'Tabelas auxiliares'!$C$241,M725&lt;&gt;'Tabelas auxiliares'!$C$242),"FOLHA DE PESSOAL",IF(R725='Tabelas auxiliares'!$A$242,"CUSTEIO",IF(R725='Tabelas auxiliares'!$A$241,"INVESTIMENTO","ERRO - VERIFICAR"))))</f>
        <v/>
      </c>
      <c r="T725" s="127"/>
      <c r="U725" s="37"/>
      <c r="V725" s="37"/>
      <c r="W725" s="37"/>
      <c r="X725" s="37"/>
      <c r="Y725" s="37"/>
      <c r="Z725" s="37"/>
    </row>
    <row r="726" spans="18:26" x14ac:dyDescent="0.35">
      <c r="R726" s="19" t="str">
        <f t="shared" si="11"/>
        <v/>
      </c>
      <c r="S726" s="19" t="str">
        <f>IF(M726="","",IF(AND(M726&lt;&gt;'Tabelas auxiliares'!$B$241,M726&lt;&gt;'Tabelas auxiliares'!$B$242,M726&lt;&gt;'Tabelas auxiliares'!$C$241,M726&lt;&gt;'Tabelas auxiliares'!$C$242),"FOLHA DE PESSOAL",IF(R726='Tabelas auxiliares'!$A$242,"CUSTEIO",IF(R726='Tabelas auxiliares'!$A$241,"INVESTIMENTO","ERRO - VERIFICAR"))))</f>
        <v/>
      </c>
      <c r="T726" s="127"/>
      <c r="U726" s="37"/>
      <c r="V726" s="37"/>
      <c r="W726" s="37"/>
      <c r="X726" s="37"/>
      <c r="Y726" s="37"/>
      <c r="Z726" s="37"/>
    </row>
    <row r="727" spans="18:26" x14ac:dyDescent="0.35">
      <c r="R727" s="19" t="str">
        <f t="shared" si="11"/>
        <v/>
      </c>
      <c r="S727" s="19" t="str">
        <f>IF(M727="","",IF(AND(M727&lt;&gt;'Tabelas auxiliares'!$B$241,M727&lt;&gt;'Tabelas auxiliares'!$B$242,M727&lt;&gt;'Tabelas auxiliares'!$C$241,M727&lt;&gt;'Tabelas auxiliares'!$C$242),"FOLHA DE PESSOAL",IF(R727='Tabelas auxiliares'!$A$242,"CUSTEIO",IF(R727='Tabelas auxiliares'!$A$241,"INVESTIMENTO","ERRO - VERIFICAR"))))</f>
        <v/>
      </c>
      <c r="T727" s="127"/>
      <c r="U727" s="37"/>
      <c r="V727" s="37"/>
      <c r="W727" s="37"/>
      <c r="X727" s="37"/>
      <c r="Y727" s="37"/>
      <c r="Z727" s="37"/>
    </row>
    <row r="728" spans="18:26" x14ac:dyDescent="0.35">
      <c r="R728" s="19" t="str">
        <f t="shared" si="11"/>
        <v/>
      </c>
      <c r="S728" s="19" t="str">
        <f>IF(M728="","",IF(AND(M728&lt;&gt;'Tabelas auxiliares'!$B$241,M728&lt;&gt;'Tabelas auxiliares'!$B$242,M728&lt;&gt;'Tabelas auxiliares'!$C$241,M728&lt;&gt;'Tabelas auxiliares'!$C$242),"FOLHA DE PESSOAL",IF(R728='Tabelas auxiliares'!$A$242,"CUSTEIO",IF(R728='Tabelas auxiliares'!$A$241,"INVESTIMENTO","ERRO - VERIFICAR"))))</f>
        <v/>
      </c>
      <c r="T728" s="127"/>
      <c r="U728" s="37"/>
      <c r="V728" s="37"/>
      <c r="W728" s="37"/>
      <c r="X728" s="37"/>
      <c r="Y728" s="37"/>
      <c r="Z728" s="37"/>
    </row>
    <row r="729" spans="18:26" x14ac:dyDescent="0.35">
      <c r="R729" s="19" t="str">
        <f t="shared" si="11"/>
        <v/>
      </c>
      <c r="S729" s="19" t="str">
        <f>IF(M729="","",IF(AND(M729&lt;&gt;'Tabelas auxiliares'!$B$241,M729&lt;&gt;'Tabelas auxiliares'!$B$242,M729&lt;&gt;'Tabelas auxiliares'!$C$241,M729&lt;&gt;'Tabelas auxiliares'!$C$242),"FOLHA DE PESSOAL",IF(R729='Tabelas auxiliares'!$A$242,"CUSTEIO",IF(R729='Tabelas auxiliares'!$A$241,"INVESTIMENTO","ERRO - VERIFICAR"))))</f>
        <v/>
      </c>
      <c r="T729" s="127"/>
      <c r="U729" s="37"/>
      <c r="V729" s="37"/>
      <c r="W729" s="37"/>
      <c r="X729" s="37"/>
      <c r="Y729" s="37"/>
      <c r="Z729" s="37"/>
    </row>
    <row r="730" spans="18:26" x14ac:dyDescent="0.35">
      <c r="R730" s="19" t="str">
        <f t="shared" si="11"/>
        <v/>
      </c>
      <c r="S730" s="19" t="str">
        <f>IF(M730="","",IF(AND(M730&lt;&gt;'Tabelas auxiliares'!$B$241,M730&lt;&gt;'Tabelas auxiliares'!$B$242,M730&lt;&gt;'Tabelas auxiliares'!$C$241,M730&lt;&gt;'Tabelas auxiliares'!$C$242),"FOLHA DE PESSOAL",IF(R730='Tabelas auxiliares'!$A$242,"CUSTEIO",IF(R730='Tabelas auxiliares'!$A$241,"INVESTIMENTO","ERRO - VERIFICAR"))))</f>
        <v/>
      </c>
      <c r="T730" s="127"/>
      <c r="U730" s="37"/>
      <c r="V730" s="37"/>
      <c r="W730" s="37"/>
      <c r="X730" s="37"/>
      <c r="Y730" s="37"/>
      <c r="Z730" s="37"/>
    </row>
    <row r="731" spans="18:26" x14ac:dyDescent="0.35">
      <c r="R731" s="19" t="str">
        <f t="shared" si="11"/>
        <v/>
      </c>
      <c r="S731" s="19" t="str">
        <f>IF(M731="","",IF(AND(M731&lt;&gt;'Tabelas auxiliares'!$B$241,M731&lt;&gt;'Tabelas auxiliares'!$B$242,M731&lt;&gt;'Tabelas auxiliares'!$C$241,M731&lt;&gt;'Tabelas auxiliares'!$C$242),"FOLHA DE PESSOAL",IF(R731='Tabelas auxiliares'!$A$242,"CUSTEIO",IF(R731='Tabelas auxiliares'!$A$241,"INVESTIMENTO","ERRO - VERIFICAR"))))</f>
        <v/>
      </c>
      <c r="T731" s="127"/>
      <c r="U731" s="37"/>
      <c r="V731" s="37"/>
      <c r="W731" s="37"/>
      <c r="X731" s="37"/>
      <c r="Y731" s="37"/>
      <c r="Z731" s="37"/>
    </row>
    <row r="732" spans="18:26" x14ac:dyDescent="0.35">
      <c r="R732" s="19" t="str">
        <f t="shared" si="11"/>
        <v/>
      </c>
      <c r="S732" s="19" t="str">
        <f>IF(M732="","",IF(AND(M732&lt;&gt;'Tabelas auxiliares'!$B$241,M732&lt;&gt;'Tabelas auxiliares'!$B$242,M732&lt;&gt;'Tabelas auxiliares'!$C$241,M732&lt;&gt;'Tabelas auxiliares'!$C$242),"FOLHA DE PESSOAL",IF(R732='Tabelas auxiliares'!$A$242,"CUSTEIO",IF(R732='Tabelas auxiliares'!$A$241,"INVESTIMENTO","ERRO - VERIFICAR"))))</f>
        <v/>
      </c>
      <c r="T732" s="127"/>
      <c r="U732" s="37"/>
      <c r="V732" s="37"/>
      <c r="W732" s="37"/>
      <c r="X732" s="37"/>
      <c r="Y732" s="37"/>
      <c r="Z732" s="37"/>
    </row>
    <row r="733" spans="18:26" x14ac:dyDescent="0.35">
      <c r="R733" s="19" t="str">
        <f t="shared" si="11"/>
        <v/>
      </c>
      <c r="S733" s="19" t="str">
        <f>IF(M733="","",IF(AND(M733&lt;&gt;'Tabelas auxiliares'!$B$241,M733&lt;&gt;'Tabelas auxiliares'!$B$242,M733&lt;&gt;'Tabelas auxiliares'!$C$241,M733&lt;&gt;'Tabelas auxiliares'!$C$242),"FOLHA DE PESSOAL",IF(R733='Tabelas auxiliares'!$A$242,"CUSTEIO",IF(R733='Tabelas auxiliares'!$A$241,"INVESTIMENTO","ERRO - VERIFICAR"))))</f>
        <v/>
      </c>
      <c r="T733" s="127"/>
      <c r="U733" s="37"/>
      <c r="V733" s="37"/>
      <c r="W733" s="37"/>
      <c r="X733" s="37"/>
      <c r="Y733" s="37"/>
      <c r="Z733" s="37"/>
    </row>
    <row r="734" spans="18:26" x14ac:dyDescent="0.35">
      <c r="R734" s="19" t="str">
        <f t="shared" si="11"/>
        <v/>
      </c>
      <c r="S734" s="19" t="str">
        <f>IF(M734="","",IF(AND(M734&lt;&gt;'Tabelas auxiliares'!$B$241,M734&lt;&gt;'Tabelas auxiliares'!$B$242,M734&lt;&gt;'Tabelas auxiliares'!$C$241,M734&lt;&gt;'Tabelas auxiliares'!$C$242),"FOLHA DE PESSOAL",IF(R734='Tabelas auxiliares'!$A$242,"CUSTEIO",IF(R734='Tabelas auxiliares'!$A$241,"INVESTIMENTO","ERRO - VERIFICAR"))))</f>
        <v/>
      </c>
      <c r="T734" s="127"/>
      <c r="U734" s="37"/>
      <c r="V734" s="37"/>
      <c r="W734" s="37"/>
      <c r="X734" s="37"/>
      <c r="Y734" s="37"/>
      <c r="Z734" s="37"/>
    </row>
    <row r="735" spans="18:26" x14ac:dyDescent="0.35">
      <c r="R735" s="19" t="str">
        <f t="shared" si="11"/>
        <v/>
      </c>
      <c r="S735" s="19" t="str">
        <f>IF(M735="","",IF(AND(M735&lt;&gt;'Tabelas auxiliares'!$B$241,M735&lt;&gt;'Tabelas auxiliares'!$B$242,M735&lt;&gt;'Tabelas auxiliares'!$C$241,M735&lt;&gt;'Tabelas auxiliares'!$C$242),"FOLHA DE PESSOAL",IF(R735='Tabelas auxiliares'!$A$242,"CUSTEIO",IF(R735='Tabelas auxiliares'!$A$241,"INVESTIMENTO","ERRO - VERIFICAR"))))</f>
        <v/>
      </c>
      <c r="T735" s="127"/>
      <c r="U735" s="37"/>
      <c r="V735" s="37"/>
      <c r="W735" s="37"/>
      <c r="X735" s="37"/>
      <c r="Y735" s="37"/>
      <c r="Z735" s="37"/>
    </row>
    <row r="736" spans="18:26" x14ac:dyDescent="0.35">
      <c r="R736" s="19" t="str">
        <f t="shared" si="11"/>
        <v/>
      </c>
      <c r="S736" s="19" t="str">
        <f>IF(M736="","",IF(AND(M736&lt;&gt;'Tabelas auxiliares'!$B$241,M736&lt;&gt;'Tabelas auxiliares'!$B$242,M736&lt;&gt;'Tabelas auxiliares'!$C$241,M736&lt;&gt;'Tabelas auxiliares'!$C$242),"FOLHA DE PESSOAL",IF(R736='Tabelas auxiliares'!$A$242,"CUSTEIO",IF(R736='Tabelas auxiliares'!$A$241,"INVESTIMENTO","ERRO - VERIFICAR"))))</f>
        <v/>
      </c>
      <c r="T736" s="127"/>
      <c r="U736" s="37"/>
      <c r="V736" s="37"/>
      <c r="W736" s="37"/>
      <c r="X736" s="37"/>
      <c r="Y736" s="37"/>
      <c r="Z736" s="37"/>
    </row>
    <row r="737" spans="18:26" x14ac:dyDescent="0.35">
      <c r="R737" s="19" t="str">
        <f t="shared" si="11"/>
        <v/>
      </c>
      <c r="S737" s="19" t="str">
        <f>IF(M737="","",IF(AND(M737&lt;&gt;'Tabelas auxiliares'!$B$241,M737&lt;&gt;'Tabelas auxiliares'!$B$242,M737&lt;&gt;'Tabelas auxiliares'!$C$241,M737&lt;&gt;'Tabelas auxiliares'!$C$242),"FOLHA DE PESSOAL",IF(R737='Tabelas auxiliares'!$A$242,"CUSTEIO",IF(R737='Tabelas auxiliares'!$A$241,"INVESTIMENTO","ERRO - VERIFICAR"))))</f>
        <v/>
      </c>
      <c r="T737" s="127"/>
      <c r="U737" s="37"/>
      <c r="V737" s="37"/>
      <c r="W737" s="37"/>
      <c r="X737" s="37"/>
      <c r="Y737" s="37"/>
      <c r="Z737" s="37"/>
    </row>
    <row r="738" spans="18:26" x14ac:dyDescent="0.35">
      <c r="R738" s="19" t="str">
        <f t="shared" si="11"/>
        <v/>
      </c>
      <c r="S738" s="19" t="str">
        <f>IF(M738="","",IF(AND(M738&lt;&gt;'Tabelas auxiliares'!$B$241,M738&lt;&gt;'Tabelas auxiliares'!$B$242,M738&lt;&gt;'Tabelas auxiliares'!$C$241,M738&lt;&gt;'Tabelas auxiliares'!$C$242),"FOLHA DE PESSOAL",IF(R738='Tabelas auxiliares'!$A$242,"CUSTEIO",IF(R738='Tabelas auxiliares'!$A$241,"INVESTIMENTO","ERRO - VERIFICAR"))))</f>
        <v/>
      </c>
      <c r="T738" s="127"/>
      <c r="U738" s="37"/>
      <c r="V738" s="37"/>
      <c r="W738" s="37"/>
      <c r="X738" s="37"/>
      <c r="Y738" s="37"/>
      <c r="Z738" s="37"/>
    </row>
    <row r="739" spans="18:26" x14ac:dyDescent="0.35">
      <c r="R739" s="19" t="str">
        <f t="shared" si="11"/>
        <v/>
      </c>
      <c r="S739" s="19" t="str">
        <f>IF(M739="","",IF(AND(M739&lt;&gt;'Tabelas auxiliares'!$B$241,M739&lt;&gt;'Tabelas auxiliares'!$B$242,M739&lt;&gt;'Tabelas auxiliares'!$C$241,M739&lt;&gt;'Tabelas auxiliares'!$C$242),"FOLHA DE PESSOAL",IF(R739='Tabelas auxiliares'!$A$242,"CUSTEIO",IF(R739='Tabelas auxiliares'!$A$241,"INVESTIMENTO","ERRO - VERIFICAR"))))</f>
        <v/>
      </c>
      <c r="T739" s="127"/>
      <c r="U739" s="37"/>
      <c r="V739" s="37"/>
      <c r="W739" s="37"/>
      <c r="X739" s="37"/>
      <c r="Y739" s="37"/>
      <c r="Z739" s="37"/>
    </row>
    <row r="740" spans="18:26" x14ac:dyDescent="0.35">
      <c r="R740" s="19" t="str">
        <f t="shared" si="11"/>
        <v/>
      </c>
      <c r="S740" s="19" t="str">
        <f>IF(M740="","",IF(AND(M740&lt;&gt;'Tabelas auxiliares'!$B$241,M740&lt;&gt;'Tabelas auxiliares'!$B$242,M740&lt;&gt;'Tabelas auxiliares'!$C$241,M740&lt;&gt;'Tabelas auxiliares'!$C$242),"FOLHA DE PESSOAL",IF(R740='Tabelas auxiliares'!$A$242,"CUSTEIO",IF(R740='Tabelas auxiliares'!$A$241,"INVESTIMENTO","ERRO - VERIFICAR"))))</f>
        <v/>
      </c>
      <c r="T740" s="127"/>
      <c r="U740" s="37"/>
      <c r="V740" s="37"/>
      <c r="W740" s="37"/>
      <c r="X740" s="37"/>
      <c r="Y740" s="37"/>
      <c r="Z740" s="37"/>
    </row>
    <row r="741" spans="18:26" x14ac:dyDescent="0.35">
      <c r="R741" s="19" t="str">
        <f t="shared" si="11"/>
        <v/>
      </c>
      <c r="S741" s="19" t="str">
        <f>IF(M741="","",IF(AND(M741&lt;&gt;'Tabelas auxiliares'!$B$241,M741&lt;&gt;'Tabelas auxiliares'!$B$242,M741&lt;&gt;'Tabelas auxiliares'!$C$241,M741&lt;&gt;'Tabelas auxiliares'!$C$242),"FOLHA DE PESSOAL",IF(R741='Tabelas auxiliares'!$A$242,"CUSTEIO",IF(R741='Tabelas auxiliares'!$A$241,"INVESTIMENTO","ERRO - VERIFICAR"))))</f>
        <v/>
      </c>
      <c r="T741" s="127"/>
      <c r="U741" s="37"/>
      <c r="V741" s="37"/>
      <c r="W741" s="37"/>
      <c r="X741" s="37"/>
      <c r="Y741" s="37"/>
      <c r="Z741" s="37"/>
    </row>
    <row r="742" spans="18:26" x14ac:dyDescent="0.35">
      <c r="R742" s="19" t="str">
        <f t="shared" si="11"/>
        <v/>
      </c>
      <c r="S742" s="19" t="str">
        <f>IF(M742="","",IF(AND(M742&lt;&gt;'Tabelas auxiliares'!$B$241,M742&lt;&gt;'Tabelas auxiliares'!$B$242,M742&lt;&gt;'Tabelas auxiliares'!$C$241,M742&lt;&gt;'Tabelas auxiliares'!$C$242),"FOLHA DE PESSOAL",IF(R742='Tabelas auxiliares'!$A$242,"CUSTEIO",IF(R742='Tabelas auxiliares'!$A$241,"INVESTIMENTO","ERRO - VERIFICAR"))))</f>
        <v/>
      </c>
      <c r="T742" s="127"/>
      <c r="U742" s="37"/>
      <c r="V742" s="37"/>
      <c r="W742" s="37"/>
      <c r="X742" s="37"/>
      <c r="Y742" s="37"/>
      <c r="Z742" s="37"/>
    </row>
    <row r="743" spans="18:26" x14ac:dyDescent="0.35">
      <c r="R743" s="19" t="str">
        <f t="shared" si="11"/>
        <v/>
      </c>
      <c r="S743" s="19" t="str">
        <f>IF(M743="","",IF(AND(M743&lt;&gt;'Tabelas auxiliares'!$B$241,M743&lt;&gt;'Tabelas auxiliares'!$B$242,M743&lt;&gt;'Tabelas auxiliares'!$C$241,M743&lt;&gt;'Tabelas auxiliares'!$C$242),"FOLHA DE PESSOAL",IF(R743='Tabelas auxiliares'!$A$242,"CUSTEIO",IF(R743='Tabelas auxiliares'!$A$241,"INVESTIMENTO","ERRO - VERIFICAR"))))</f>
        <v/>
      </c>
      <c r="T743" s="127"/>
      <c r="U743" s="37"/>
      <c r="V743" s="37"/>
      <c r="W743" s="37"/>
      <c r="X743" s="37"/>
      <c r="Y743" s="37"/>
      <c r="Z743" s="37"/>
    </row>
    <row r="744" spans="18:26" x14ac:dyDescent="0.35">
      <c r="R744" s="19" t="str">
        <f t="shared" si="11"/>
        <v/>
      </c>
      <c r="S744" s="19" t="str">
        <f>IF(M744="","",IF(AND(M744&lt;&gt;'Tabelas auxiliares'!$B$241,M744&lt;&gt;'Tabelas auxiliares'!$B$242,M744&lt;&gt;'Tabelas auxiliares'!$C$241,M744&lt;&gt;'Tabelas auxiliares'!$C$242),"FOLHA DE PESSOAL",IF(R744='Tabelas auxiliares'!$A$242,"CUSTEIO",IF(R744='Tabelas auxiliares'!$A$241,"INVESTIMENTO","ERRO - VERIFICAR"))))</f>
        <v/>
      </c>
      <c r="T744" s="127"/>
      <c r="U744" s="37"/>
      <c r="V744" s="37"/>
      <c r="W744" s="37"/>
      <c r="X744" s="37"/>
      <c r="Y744" s="37"/>
      <c r="Z744" s="37"/>
    </row>
    <row r="745" spans="18:26" x14ac:dyDescent="0.35">
      <c r="R745" s="19" t="str">
        <f t="shared" si="11"/>
        <v/>
      </c>
      <c r="S745" s="19" t="str">
        <f>IF(M745="","",IF(AND(M745&lt;&gt;'Tabelas auxiliares'!$B$241,M745&lt;&gt;'Tabelas auxiliares'!$B$242,M745&lt;&gt;'Tabelas auxiliares'!$C$241,M745&lt;&gt;'Tabelas auxiliares'!$C$242),"FOLHA DE PESSOAL",IF(R745='Tabelas auxiliares'!$A$242,"CUSTEIO",IF(R745='Tabelas auxiliares'!$A$241,"INVESTIMENTO","ERRO - VERIFICAR"))))</f>
        <v/>
      </c>
      <c r="T745" s="127"/>
      <c r="U745" s="37"/>
      <c r="V745" s="37"/>
      <c r="W745" s="37"/>
      <c r="X745" s="37"/>
      <c r="Y745" s="37"/>
      <c r="Z745" s="37"/>
    </row>
    <row r="746" spans="18:26" x14ac:dyDescent="0.35">
      <c r="R746" s="19" t="str">
        <f t="shared" si="11"/>
        <v/>
      </c>
      <c r="S746" s="19" t="str">
        <f>IF(M746="","",IF(AND(M746&lt;&gt;'Tabelas auxiliares'!$B$241,M746&lt;&gt;'Tabelas auxiliares'!$B$242,M746&lt;&gt;'Tabelas auxiliares'!$C$241,M746&lt;&gt;'Tabelas auxiliares'!$C$242),"FOLHA DE PESSOAL",IF(R746='Tabelas auxiliares'!$A$242,"CUSTEIO",IF(R746='Tabelas auxiliares'!$A$241,"INVESTIMENTO","ERRO - VERIFICAR"))))</f>
        <v/>
      </c>
      <c r="T746" s="127"/>
      <c r="U746" s="37"/>
      <c r="V746" s="37"/>
      <c r="W746" s="37"/>
      <c r="X746" s="37"/>
      <c r="Y746" s="37"/>
      <c r="Z746" s="37"/>
    </row>
    <row r="747" spans="18:26" x14ac:dyDescent="0.35">
      <c r="R747" s="19" t="str">
        <f t="shared" si="11"/>
        <v/>
      </c>
      <c r="S747" s="19" t="str">
        <f>IF(M747="","",IF(AND(M747&lt;&gt;'Tabelas auxiliares'!$B$241,M747&lt;&gt;'Tabelas auxiliares'!$B$242,M747&lt;&gt;'Tabelas auxiliares'!$C$241,M747&lt;&gt;'Tabelas auxiliares'!$C$242),"FOLHA DE PESSOAL",IF(R747='Tabelas auxiliares'!$A$242,"CUSTEIO",IF(R747='Tabelas auxiliares'!$A$241,"INVESTIMENTO","ERRO - VERIFICAR"))))</f>
        <v/>
      </c>
      <c r="T747" s="127"/>
      <c r="U747" s="37"/>
      <c r="V747" s="37"/>
      <c r="W747" s="37"/>
      <c r="X747" s="37"/>
      <c r="Y747" s="37"/>
      <c r="Z747" s="37"/>
    </row>
    <row r="748" spans="18:26" x14ac:dyDescent="0.35">
      <c r="R748" s="19" t="str">
        <f t="shared" si="11"/>
        <v/>
      </c>
      <c r="S748" s="19" t="str">
        <f>IF(M748="","",IF(AND(M748&lt;&gt;'Tabelas auxiliares'!$B$241,M748&lt;&gt;'Tabelas auxiliares'!$B$242,M748&lt;&gt;'Tabelas auxiliares'!$C$241,M748&lt;&gt;'Tabelas auxiliares'!$C$242),"FOLHA DE PESSOAL",IF(R748='Tabelas auxiliares'!$A$242,"CUSTEIO",IF(R748='Tabelas auxiliares'!$A$241,"INVESTIMENTO","ERRO - VERIFICAR"))))</f>
        <v/>
      </c>
      <c r="T748" s="127"/>
      <c r="U748" s="37"/>
      <c r="V748" s="37"/>
      <c r="W748" s="37"/>
      <c r="X748" s="37"/>
      <c r="Y748" s="37"/>
      <c r="Z748" s="37"/>
    </row>
    <row r="749" spans="18:26" x14ac:dyDescent="0.35">
      <c r="R749" s="19" t="str">
        <f t="shared" si="11"/>
        <v/>
      </c>
      <c r="S749" s="19" t="str">
        <f>IF(M749="","",IF(AND(M749&lt;&gt;'Tabelas auxiliares'!$B$241,M749&lt;&gt;'Tabelas auxiliares'!$B$242,M749&lt;&gt;'Tabelas auxiliares'!$C$241,M749&lt;&gt;'Tabelas auxiliares'!$C$242),"FOLHA DE PESSOAL",IF(R749='Tabelas auxiliares'!$A$242,"CUSTEIO",IF(R749='Tabelas auxiliares'!$A$241,"INVESTIMENTO","ERRO - VERIFICAR"))))</f>
        <v/>
      </c>
      <c r="T749" s="127"/>
      <c r="U749" s="37"/>
      <c r="V749" s="37"/>
      <c r="W749" s="37"/>
      <c r="X749" s="37"/>
      <c r="Y749" s="37"/>
      <c r="Z749" s="37"/>
    </row>
    <row r="750" spans="18:26" x14ac:dyDescent="0.35">
      <c r="R750" s="19" t="str">
        <f t="shared" si="11"/>
        <v/>
      </c>
      <c r="S750" s="19" t="str">
        <f>IF(M750="","",IF(AND(M750&lt;&gt;'Tabelas auxiliares'!$B$241,M750&lt;&gt;'Tabelas auxiliares'!$B$242,M750&lt;&gt;'Tabelas auxiliares'!$C$241,M750&lt;&gt;'Tabelas auxiliares'!$C$242),"FOLHA DE PESSOAL",IF(R750='Tabelas auxiliares'!$A$242,"CUSTEIO",IF(R750='Tabelas auxiliares'!$A$241,"INVESTIMENTO","ERRO - VERIFICAR"))))</f>
        <v/>
      </c>
      <c r="T750" s="127"/>
      <c r="U750" s="37"/>
      <c r="V750" s="37"/>
      <c r="W750" s="37"/>
      <c r="X750" s="37"/>
      <c r="Y750" s="37"/>
      <c r="Z750" s="37"/>
    </row>
    <row r="751" spans="18:26" x14ac:dyDescent="0.35">
      <c r="R751" s="19" t="str">
        <f t="shared" si="11"/>
        <v/>
      </c>
      <c r="S751" s="19" t="str">
        <f>IF(M751="","",IF(AND(M751&lt;&gt;'Tabelas auxiliares'!$B$241,M751&lt;&gt;'Tabelas auxiliares'!$B$242,M751&lt;&gt;'Tabelas auxiliares'!$C$241,M751&lt;&gt;'Tabelas auxiliares'!$C$242),"FOLHA DE PESSOAL",IF(R751='Tabelas auxiliares'!$A$242,"CUSTEIO",IF(R751='Tabelas auxiliares'!$A$241,"INVESTIMENTO","ERRO - VERIFICAR"))))</f>
        <v/>
      </c>
      <c r="T751" s="127"/>
      <c r="U751" s="37"/>
      <c r="V751" s="37"/>
      <c r="W751" s="37"/>
      <c r="X751" s="37"/>
      <c r="Y751" s="37"/>
      <c r="Z751" s="37"/>
    </row>
    <row r="752" spans="18:26" x14ac:dyDescent="0.35">
      <c r="R752" s="19" t="str">
        <f t="shared" si="11"/>
        <v/>
      </c>
      <c r="S752" s="19" t="str">
        <f>IF(M752="","",IF(AND(M752&lt;&gt;'Tabelas auxiliares'!$B$241,M752&lt;&gt;'Tabelas auxiliares'!$B$242,M752&lt;&gt;'Tabelas auxiliares'!$C$241,M752&lt;&gt;'Tabelas auxiliares'!$C$242),"FOLHA DE PESSOAL",IF(R752='Tabelas auxiliares'!$A$242,"CUSTEIO",IF(R752='Tabelas auxiliares'!$A$241,"INVESTIMENTO","ERRO - VERIFICAR"))))</f>
        <v/>
      </c>
      <c r="T752" s="127"/>
      <c r="U752" s="37"/>
      <c r="V752" s="37"/>
      <c r="W752" s="37"/>
      <c r="X752" s="37"/>
      <c r="Y752" s="37"/>
      <c r="Z752" s="37"/>
    </row>
    <row r="753" spans="18:26" x14ac:dyDescent="0.35">
      <c r="R753" s="19" t="str">
        <f t="shared" si="11"/>
        <v/>
      </c>
      <c r="S753" s="19" t="str">
        <f>IF(M753="","",IF(AND(M753&lt;&gt;'Tabelas auxiliares'!$B$241,M753&lt;&gt;'Tabelas auxiliares'!$B$242,M753&lt;&gt;'Tabelas auxiliares'!$C$241,M753&lt;&gt;'Tabelas auxiliares'!$C$242),"FOLHA DE PESSOAL",IF(R753='Tabelas auxiliares'!$A$242,"CUSTEIO",IF(R753='Tabelas auxiliares'!$A$241,"INVESTIMENTO","ERRO - VERIFICAR"))))</f>
        <v/>
      </c>
      <c r="T753" s="127"/>
      <c r="U753" s="37"/>
      <c r="V753" s="37"/>
      <c r="W753" s="37"/>
      <c r="X753" s="37"/>
      <c r="Y753" s="37"/>
      <c r="Z753" s="37"/>
    </row>
    <row r="754" spans="18:26" x14ac:dyDescent="0.35">
      <c r="R754" s="19" t="str">
        <f t="shared" si="11"/>
        <v/>
      </c>
      <c r="S754" s="19" t="str">
        <f>IF(M754="","",IF(AND(M754&lt;&gt;'Tabelas auxiliares'!$B$241,M754&lt;&gt;'Tabelas auxiliares'!$B$242,M754&lt;&gt;'Tabelas auxiliares'!$C$241,M754&lt;&gt;'Tabelas auxiliares'!$C$242),"FOLHA DE PESSOAL",IF(R754='Tabelas auxiliares'!$A$242,"CUSTEIO",IF(R754='Tabelas auxiliares'!$A$241,"INVESTIMENTO","ERRO - VERIFICAR"))))</f>
        <v/>
      </c>
      <c r="T754" s="127"/>
      <c r="U754" s="37"/>
      <c r="V754" s="37"/>
      <c r="W754" s="37"/>
      <c r="X754" s="37"/>
      <c r="Y754" s="37"/>
      <c r="Z754" s="37"/>
    </row>
    <row r="755" spans="18:26" x14ac:dyDescent="0.35">
      <c r="R755" s="19" t="str">
        <f t="shared" si="11"/>
        <v/>
      </c>
      <c r="S755" s="19" t="str">
        <f>IF(M755="","",IF(AND(M755&lt;&gt;'Tabelas auxiliares'!$B$241,M755&lt;&gt;'Tabelas auxiliares'!$B$242,M755&lt;&gt;'Tabelas auxiliares'!$C$241,M755&lt;&gt;'Tabelas auxiliares'!$C$242),"FOLHA DE PESSOAL",IF(R755='Tabelas auxiliares'!$A$242,"CUSTEIO",IF(R755='Tabelas auxiliares'!$A$241,"INVESTIMENTO","ERRO - VERIFICAR"))))</f>
        <v/>
      </c>
      <c r="T755" s="127"/>
      <c r="U755" s="37"/>
      <c r="V755" s="37"/>
      <c r="W755" s="37"/>
      <c r="X755" s="37"/>
      <c r="Y755" s="37"/>
      <c r="Z755" s="37"/>
    </row>
    <row r="756" spans="18:26" x14ac:dyDescent="0.35">
      <c r="R756" s="19" t="str">
        <f t="shared" si="11"/>
        <v/>
      </c>
      <c r="S756" s="19" t="str">
        <f>IF(M756="","",IF(AND(M756&lt;&gt;'Tabelas auxiliares'!$B$241,M756&lt;&gt;'Tabelas auxiliares'!$B$242,M756&lt;&gt;'Tabelas auxiliares'!$C$241,M756&lt;&gt;'Tabelas auxiliares'!$C$242),"FOLHA DE PESSOAL",IF(R756='Tabelas auxiliares'!$A$242,"CUSTEIO",IF(R756='Tabelas auxiliares'!$A$241,"INVESTIMENTO","ERRO - VERIFICAR"))))</f>
        <v/>
      </c>
      <c r="T756" s="127"/>
      <c r="U756" s="37"/>
      <c r="V756" s="37"/>
      <c r="W756" s="37"/>
      <c r="X756" s="37"/>
      <c r="Y756" s="37"/>
      <c r="Z756" s="37"/>
    </row>
    <row r="757" spans="18:26" x14ac:dyDescent="0.35">
      <c r="R757" s="19" t="str">
        <f t="shared" si="11"/>
        <v/>
      </c>
      <c r="S757" s="19" t="str">
        <f>IF(M757="","",IF(AND(M757&lt;&gt;'Tabelas auxiliares'!$B$241,M757&lt;&gt;'Tabelas auxiliares'!$B$242,M757&lt;&gt;'Tabelas auxiliares'!$C$241,M757&lt;&gt;'Tabelas auxiliares'!$C$242),"FOLHA DE PESSOAL",IF(R757='Tabelas auxiliares'!$A$242,"CUSTEIO",IF(R757='Tabelas auxiliares'!$A$241,"INVESTIMENTO","ERRO - VERIFICAR"))))</f>
        <v/>
      </c>
      <c r="T757" s="127"/>
      <c r="U757" s="37"/>
      <c r="V757" s="37"/>
      <c r="W757" s="37"/>
      <c r="X757" s="37"/>
      <c r="Y757" s="37"/>
      <c r="Z757" s="37"/>
    </row>
    <row r="758" spans="18:26" x14ac:dyDescent="0.35">
      <c r="R758" s="19" t="str">
        <f t="shared" si="11"/>
        <v/>
      </c>
      <c r="S758" s="19" t="str">
        <f>IF(M758="","",IF(AND(M758&lt;&gt;'Tabelas auxiliares'!$B$241,M758&lt;&gt;'Tabelas auxiliares'!$B$242,M758&lt;&gt;'Tabelas auxiliares'!$C$241,M758&lt;&gt;'Tabelas auxiliares'!$C$242),"FOLHA DE PESSOAL",IF(R758='Tabelas auxiliares'!$A$242,"CUSTEIO",IF(R758='Tabelas auxiliares'!$A$241,"INVESTIMENTO","ERRO - VERIFICAR"))))</f>
        <v/>
      </c>
      <c r="T758" s="127"/>
      <c r="U758" s="37"/>
      <c r="V758" s="37"/>
      <c r="W758" s="37"/>
      <c r="X758" s="37"/>
      <c r="Y758" s="37"/>
      <c r="Z758" s="37"/>
    </row>
    <row r="759" spans="18:26" x14ac:dyDescent="0.35">
      <c r="R759" s="19" t="str">
        <f t="shared" si="11"/>
        <v/>
      </c>
      <c r="S759" s="19" t="str">
        <f>IF(M759="","",IF(AND(M759&lt;&gt;'Tabelas auxiliares'!$B$241,M759&lt;&gt;'Tabelas auxiliares'!$B$242,M759&lt;&gt;'Tabelas auxiliares'!$C$241,M759&lt;&gt;'Tabelas auxiliares'!$C$242),"FOLHA DE PESSOAL",IF(R759='Tabelas auxiliares'!$A$242,"CUSTEIO",IF(R759='Tabelas auxiliares'!$A$241,"INVESTIMENTO","ERRO - VERIFICAR"))))</f>
        <v/>
      </c>
      <c r="T759" s="127"/>
      <c r="U759" s="37"/>
      <c r="V759" s="37"/>
      <c r="W759" s="37"/>
      <c r="X759" s="37"/>
      <c r="Y759" s="37"/>
      <c r="Z759" s="37"/>
    </row>
    <row r="760" spans="18:26" x14ac:dyDescent="0.35">
      <c r="R760" s="19" t="str">
        <f t="shared" si="11"/>
        <v/>
      </c>
      <c r="S760" s="19" t="str">
        <f>IF(M760="","",IF(AND(M760&lt;&gt;'Tabelas auxiliares'!$B$241,M760&lt;&gt;'Tabelas auxiliares'!$B$242,M760&lt;&gt;'Tabelas auxiliares'!$C$241,M760&lt;&gt;'Tabelas auxiliares'!$C$242),"FOLHA DE PESSOAL",IF(R760='Tabelas auxiliares'!$A$242,"CUSTEIO",IF(R760='Tabelas auxiliares'!$A$241,"INVESTIMENTO","ERRO - VERIFICAR"))))</f>
        <v/>
      </c>
      <c r="T760" s="127"/>
      <c r="U760" s="37"/>
      <c r="V760" s="37"/>
      <c r="W760" s="37"/>
      <c r="X760" s="37"/>
      <c r="Y760" s="37"/>
      <c r="Z760" s="37"/>
    </row>
    <row r="761" spans="18:26" x14ac:dyDescent="0.35">
      <c r="R761" s="19" t="str">
        <f t="shared" si="11"/>
        <v/>
      </c>
      <c r="S761" s="19" t="str">
        <f>IF(M761="","",IF(AND(M761&lt;&gt;'Tabelas auxiliares'!$B$241,M761&lt;&gt;'Tabelas auxiliares'!$B$242,M761&lt;&gt;'Tabelas auxiliares'!$C$241,M761&lt;&gt;'Tabelas auxiliares'!$C$242),"FOLHA DE PESSOAL",IF(R761='Tabelas auxiliares'!$A$242,"CUSTEIO",IF(R761='Tabelas auxiliares'!$A$241,"INVESTIMENTO","ERRO - VERIFICAR"))))</f>
        <v/>
      </c>
      <c r="T761" s="127"/>
      <c r="U761" s="37"/>
      <c r="V761" s="37"/>
      <c r="W761" s="37"/>
      <c r="X761" s="37"/>
      <c r="Y761" s="37"/>
      <c r="Z761" s="37"/>
    </row>
    <row r="762" spans="18:26" x14ac:dyDescent="0.35">
      <c r="R762" s="19" t="str">
        <f t="shared" si="11"/>
        <v/>
      </c>
      <c r="S762" s="19" t="str">
        <f>IF(M762="","",IF(AND(M762&lt;&gt;'Tabelas auxiliares'!$B$241,M762&lt;&gt;'Tabelas auxiliares'!$B$242,M762&lt;&gt;'Tabelas auxiliares'!$C$241,M762&lt;&gt;'Tabelas auxiliares'!$C$242),"FOLHA DE PESSOAL",IF(R762='Tabelas auxiliares'!$A$242,"CUSTEIO",IF(R762='Tabelas auxiliares'!$A$241,"INVESTIMENTO","ERRO - VERIFICAR"))))</f>
        <v/>
      </c>
      <c r="T762" s="127"/>
      <c r="U762" s="37"/>
      <c r="V762" s="37"/>
      <c r="W762" s="37"/>
      <c r="X762" s="37"/>
      <c r="Y762" s="37"/>
      <c r="Z762" s="37"/>
    </row>
    <row r="763" spans="18:26" x14ac:dyDescent="0.35">
      <c r="R763" s="19" t="str">
        <f t="shared" si="11"/>
        <v/>
      </c>
      <c r="S763" s="19" t="str">
        <f>IF(M763="","",IF(AND(M763&lt;&gt;'Tabelas auxiliares'!$B$241,M763&lt;&gt;'Tabelas auxiliares'!$B$242,M763&lt;&gt;'Tabelas auxiliares'!$C$241,M763&lt;&gt;'Tabelas auxiliares'!$C$242),"FOLHA DE PESSOAL",IF(R763='Tabelas auxiliares'!$A$242,"CUSTEIO",IF(R763='Tabelas auxiliares'!$A$241,"INVESTIMENTO","ERRO - VERIFICAR"))))</f>
        <v/>
      </c>
      <c r="T763" s="127"/>
      <c r="U763" s="37"/>
      <c r="V763" s="37"/>
      <c r="W763" s="37"/>
      <c r="X763" s="37"/>
      <c r="Y763" s="37"/>
      <c r="Z763" s="37"/>
    </row>
    <row r="764" spans="18:26" x14ac:dyDescent="0.35">
      <c r="R764" s="19" t="str">
        <f t="shared" si="11"/>
        <v/>
      </c>
      <c r="S764" s="19" t="str">
        <f>IF(M764="","",IF(AND(M764&lt;&gt;'Tabelas auxiliares'!$B$241,M764&lt;&gt;'Tabelas auxiliares'!$B$242,M764&lt;&gt;'Tabelas auxiliares'!$C$241,M764&lt;&gt;'Tabelas auxiliares'!$C$242),"FOLHA DE PESSOAL",IF(R764='Tabelas auxiliares'!$A$242,"CUSTEIO",IF(R764='Tabelas auxiliares'!$A$241,"INVESTIMENTO","ERRO - VERIFICAR"))))</f>
        <v/>
      </c>
      <c r="T764" s="127"/>
      <c r="U764" s="37"/>
      <c r="V764" s="37"/>
      <c r="W764" s="37"/>
      <c r="X764" s="37"/>
      <c r="Y764" s="37"/>
      <c r="Z764" s="37"/>
    </row>
    <row r="765" spans="18:26" x14ac:dyDescent="0.35">
      <c r="R765" s="19" t="str">
        <f t="shared" si="11"/>
        <v/>
      </c>
      <c r="S765" s="19" t="str">
        <f>IF(M765="","",IF(AND(M765&lt;&gt;'Tabelas auxiliares'!$B$241,M765&lt;&gt;'Tabelas auxiliares'!$B$242,M765&lt;&gt;'Tabelas auxiliares'!$C$241,M765&lt;&gt;'Tabelas auxiliares'!$C$242),"FOLHA DE PESSOAL",IF(R765='Tabelas auxiliares'!$A$242,"CUSTEIO",IF(R765='Tabelas auxiliares'!$A$241,"INVESTIMENTO","ERRO - VERIFICAR"))))</f>
        <v/>
      </c>
      <c r="T765" s="127"/>
      <c r="U765" s="37"/>
      <c r="V765" s="37"/>
      <c r="W765" s="37"/>
      <c r="X765" s="37"/>
      <c r="Y765" s="37"/>
      <c r="Z765" s="37"/>
    </row>
    <row r="766" spans="18:26" x14ac:dyDescent="0.35">
      <c r="R766" s="19" t="str">
        <f t="shared" si="11"/>
        <v/>
      </c>
      <c r="S766" s="19" t="str">
        <f>IF(M766="","",IF(AND(M766&lt;&gt;'Tabelas auxiliares'!$B$241,M766&lt;&gt;'Tabelas auxiliares'!$B$242,M766&lt;&gt;'Tabelas auxiliares'!$C$241,M766&lt;&gt;'Tabelas auxiliares'!$C$242),"FOLHA DE PESSOAL",IF(R766='Tabelas auxiliares'!$A$242,"CUSTEIO",IF(R766='Tabelas auxiliares'!$A$241,"INVESTIMENTO","ERRO - VERIFICAR"))))</f>
        <v/>
      </c>
      <c r="T766" s="127"/>
      <c r="U766" s="37"/>
      <c r="V766" s="37"/>
      <c r="W766" s="37"/>
      <c r="X766" s="37"/>
      <c r="Y766" s="37"/>
      <c r="Z766" s="37"/>
    </row>
    <row r="767" spans="18:26" x14ac:dyDescent="0.35">
      <c r="R767" s="19" t="str">
        <f t="shared" si="11"/>
        <v/>
      </c>
      <c r="S767" s="19" t="str">
        <f>IF(M767="","",IF(AND(M767&lt;&gt;'Tabelas auxiliares'!$B$241,M767&lt;&gt;'Tabelas auxiliares'!$B$242,M767&lt;&gt;'Tabelas auxiliares'!$C$241,M767&lt;&gt;'Tabelas auxiliares'!$C$242),"FOLHA DE PESSOAL",IF(R767='Tabelas auxiliares'!$A$242,"CUSTEIO",IF(R767='Tabelas auxiliares'!$A$241,"INVESTIMENTO","ERRO - VERIFICAR"))))</f>
        <v/>
      </c>
      <c r="T767" s="127"/>
      <c r="U767" s="37"/>
      <c r="V767" s="37"/>
      <c r="W767" s="37"/>
      <c r="X767" s="37"/>
      <c r="Y767" s="37"/>
      <c r="Z767" s="37"/>
    </row>
    <row r="768" spans="18:26" x14ac:dyDescent="0.35">
      <c r="R768" s="19" t="str">
        <f t="shared" si="11"/>
        <v/>
      </c>
      <c r="S768" s="19" t="str">
        <f>IF(M768="","",IF(AND(M768&lt;&gt;'Tabelas auxiliares'!$B$241,M768&lt;&gt;'Tabelas auxiliares'!$B$242,M768&lt;&gt;'Tabelas auxiliares'!$C$241,M768&lt;&gt;'Tabelas auxiliares'!$C$242),"FOLHA DE PESSOAL",IF(R768='Tabelas auxiliares'!$A$242,"CUSTEIO",IF(R768='Tabelas auxiliares'!$A$241,"INVESTIMENTO","ERRO - VERIFICAR"))))</f>
        <v/>
      </c>
      <c r="T768" s="127"/>
      <c r="U768" s="37"/>
      <c r="V768" s="37"/>
      <c r="W768" s="37"/>
      <c r="X768" s="37"/>
      <c r="Y768" s="37"/>
      <c r="Z768" s="37"/>
    </row>
    <row r="769" spans="18:26" x14ac:dyDescent="0.35">
      <c r="R769" s="19" t="str">
        <f t="shared" si="11"/>
        <v/>
      </c>
      <c r="S769" s="19" t="str">
        <f>IF(M769="","",IF(AND(M769&lt;&gt;'Tabelas auxiliares'!$B$241,M769&lt;&gt;'Tabelas auxiliares'!$B$242,M769&lt;&gt;'Tabelas auxiliares'!$C$241,M769&lt;&gt;'Tabelas auxiliares'!$C$242),"FOLHA DE PESSOAL",IF(R769='Tabelas auxiliares'!$A$242,"CUSTEIO",IF(R769='Tabelas auxiliares'!$A$241,"INVESTIMENTO","ERRO - VERIFICAR"))))</f>
        <v/>
      </c>
      <c r="T769" s="127"/>
      <c r="U769" s="37"/>
      <c r="V769" s="37"/>
      <c r="W769" s="37"/>
      <c r="X769" s="37"/>
      <c r="Y769" s="37"/>
      <c r="Z769" s="37"/>
    </row>
    <row r="770" spans="18:26" x14ac:dyDescent="0.35">
      <c r="R770" s="19" t="str">
        <f t="shared" si="11"/>
        <v/>
      </c>
      <c r="S770" s="19" t="str">
        <f>IF(M770="","",IF(AND(M770&lt;&gt;'Tabelas auxiliares'!$B$241,M770&lt;&gt;'Tabelas auxiliares'!$B$242,M770&lt;&gt;'Tabelas auxiliares'!$C$241,M770&lt;&gt;'Tabelas auxiliares'!$C$242),"FOLHA DE PESSOAL",IF(R770='Tabelas auxiliares'!$A$242,"CUSTEIO",IF(R770='Tabelas auxiliares'!$A$241,"INVESTIMENTO","ERRO - VERIFICAR"))))</f>
        <v/>
      </c>
      <c r="T770" s="127"/>
      <c r="U770" s="37"/>
      <c r="V770" s="37"/>
      <c r="W770" s="37"/>
      <c r="X770" s="37"/>
      <c r="Y770" s="37"/>
      <c r="Z770" s="37"/>
    </row>
    <row r="771" spans="18:26" x14ac:dyDescent="0.35">
      <c r="R771" s="19" t="str">
        <f t="shared" si="11"/>
        <v/>
      </c>
      <c r="S771" s="19" t="str">
        <f>IF(M771="","",IF(AND(M771&lt;&gt;'Tabelas auxiliares'!$B$241,M771&lt;&gt;'Tabelas auxiliares'!$B$242,M771&lt;&gt;'Tabelas auxiliares'!$C$241,M771&lt;&gt;'Tabelas auxiliares'!$C$242),"FOLHA DE PESSOAL",IF(R771='Tabelas auxiliares'!$A$242,"CUSTEIO",IF(R771='Tabelas auxiliares'!$A$241,"INVESTIMENTO","ERRO - VERIFICAR"))))</f>
        <v/>
      </c>
      <c r="T771" s="127"/>
      <c r="U771" s="37"/>
      <c r="V771" s="37"/>
      <c r="W771" s="37"/>
      <c r="X771" s="37"/>
      <c r="Y771" s="37"/>
      <c r="Z771" s="37"/>
    </row>
    <row r="772" spans="18:26" x14ac:dyDescent="0.35">
      <c r="R772" s="19" t="str">
        <f t="shared" ref="R772:R835" si="12">LEFT(O772,1)</f>
        <v/>
      </c>
      <c r="S772" s="19" t="str">
        <f>IF(M772="","",IF(AND(M772&lt;&gt;'Tabelas auxiliares'!$B$241,M772&lt;&gt;'Tabelas auxiliares'!$B$242,M772&lt;&gt;'Tabelas auxiliares'!$C$241,M772&lt;&gt;'Tabelas auxiliares'!$C$242),"FOLHA DE PESSOAL",IF(R772='Tabelas auxiliares'!$A$242,"CUSTEIO",IF(R772='Tabelas auxiliares'!$A$241,"INVESTIMENTO","ERRO - VERIFICAR"))))</f>
        <v/>
      </c>
      <c r="T772" s="127"/>
      <c r="U772" s="37"/>
      <c r="V772" s="37"/>
      <c r="W772" s="37"/>
      <c r="X772" s="37"/>
      <c r="Y772" s="37"/>
      <c r="Z772" s="37"/>
    </row>
    <row r="773" spans="18:26" x14ac:dyDescent="0.35">
      <c r="R773" s="19" t="str">
        <f t="shared" si="12"/>
        <v/>
      </c>
      <c r="S773" s="19" t="str">
        <f>IF(M773="","",IF(AND(M773&lt;&gt;'Tabelas auxiliares'!$B$241,M773&lt;&gt;'Tabelas auxiliares'!$B$242,M773&lt;&gt;'Tabelas auxiliares'!$C$241,M773&lt;&gt;'Tabelas auxiliares'!$C$242),"FOLHA DE PESSOAL",IF(R773='Tabelas auxiliares'!$A$242,"CUSTEIO",IF(R773='Tabelas auxiliares'!$A$241,"INVESTIMENTO","ERRO - VERIFICAR"))))</f>
        <v/>
      </c>
      <c r="T773" s="127"/>
      <c r="U773" s="37"/>
      <c r="V773" s="37"/>
      <c r="W773" s="37"/>
      <c r="X773" s="37"/>
      <c r="Y773" s="37"/>
      <c r="Z773" s="37"/>
    </row>
    <row r="774" spans="18:26" x14ac:dyDescent="0.35">
      <c r="R774" s="19" t="str">
        <f t="shared" si="12"/>
        <v/>
      </c>
      <c r="S774" s="19" t="str">
        <f>IF(M774="","",IF(AND(M774&lt;&gt;'Tabelas auxiliares'!$B$241,M774&lt;&gt;'Tabelas auxiliares'!$B$242,M774&lt;&gt;'Tabelas auxiliares'!$C$241,M774&lt;&gt;'Tabelas auxiliares'!$C$242),"FOLHA DE PESSOAL",IF(R774='Tabelas auxiliares'!$A$242,"CUSTEIO",IF(R774='Tabelas auxiliares'!$A$241,"INVESTIMENTO","ERRO - VERIFICAR"))))</f>
        <v/>
      </c>
      <c r="T774" s="127"/>
      <c r="U774" s="37"/>
      <c r="V774" s="37"/>
      <c r="W774" s="37"/>
      <c r="X774" s="37"/>
      <c r="Y774" s="37"/>
      <c r="Z774" s="37"/>
    </row>
    <row r="775" spans="18:26" x14ac:dyDescent="0.35">
      <c r="R775" s="19" t="str">
        <f t="shared" si="12"/>
        <v/>
      </c>
      <c r="S775" s="19" t="str">
        <f>IF(M775="","",IF(AND(M775&lt;&gt;'Tabelas auxiliares'!$B$241,M775&lt;&gt;'Tabelas auxiliares'!$B$242,M775&lt;&gt;'Tabelas auxiliares'!$C$241,M775&lt;&gt;'Tabelas auxiliares'!$C$242),"FOLHA DE PESSOAL",IF(R775='Tabelas auxiliares'!$A$242,"CUSTEIO",IF(R775='Tabelas auxiliares'!$A$241,"INVESTIMENTO","ERRO - VERIFICAR"))))</f>
        <v/>
      </c>
      <c r="T775" s="127"/>
      <c r="U775" s="37"/>
      <c r="V775" s="37"/>
      <c r="W775" s="37"/>
      <c r="X775" s="37"/>
      <c r="Y775" s="37"/>
      <c r="Z775" s="37"/>
    </row>
    <row r="776" spans="18:26" x14ac:dyDescent="0.35">
      <c r="R776" s="19" t="str">
        <f t="shared" si="12"/>
        <v/>
      </c>
      <c r="S776" s="19" t="str">
        <f>IF(M776="","",IF(AND(M776&lt;&gt;'Tabelas auxiliares'!$B$241,M776&lt;&gt;'Tabelas auxiliares'!$B$242,M776&lt;&gt;'Tabelas auxiliares'!$C$241,M776&lt;&gt;'Tabelas auxiliares'!$C$242),"FOLHA DE PESSOAL",IF(R776='Tabelas auxiliares'!$A$242,"CUSTEIO",IF(R776='Tabelas auxiliares'!$A$241,"INVESTIMENTO","ERRO - VERIFICAR"))))</f>
        <v/>
      </c>
      <c r="T776" s="127"/>
      <c r="U776" s="37"/>
      <c r="V776" s="37"/>
      <c r="W776" s="37"/>
      <c r="X776" s="37"/>
      <c r="Y776" s="37"/>
      <c r="Z776" s="37"/>
    </row>
    <row r="777" spans="18:26" x14ac:dyDescent="0.35">
      <c r="R777" s="19" t="str">
        <f t="shared" si="12"/>
        <v/>
      </c>
      <c r="S777" s="19" t="str">
        <f>IF(M777="","",IF(AND(M777&lt;&gt;'Tabelas auxiliares'!$B$241,M777&lt;&gt;'Tabelas auxiliares'!$B$242,M777&lt;&gt;'Tabelas auxiliares'!$C$241,M777&lt;&gt;'Tabelas auxiliares'!$C$242),"FOLHA DE PESSOAL",IF(R777='Tabelas auxiliares'!$A$242,"CUSTEIO",IF(R777='Tabelas auxiliares'!$A$241,"INVESTIMENTO","ERRO - VERIFICAR"))))</f>
        <v/>
      </c>
      <c r="T777" s="127"/>
      <c r="U777" s="37"/>
      <c r="V777" s="37"/>
      <c r="W777" s="37"/>
      <c r="X777" s="37"/>
      <c r="Y777" s="37"/>
      <c r="Z777" s="37"/>
    </row>
    <row r="778" spans="18:26" x14ac:dyDescent="0.35">
      <c r="R778" s="19" t="str">
        <f t="shared" si="12"/>
        <v/>
      </c>
      <c r="S778" s="19" t="str">
        <f>IF(M778="","",IF(AND(M778&lt;&gt;'Tabelas auxiliares'!$B$241,M778&lt;&gt;'Tabelas auxiliares'!$B$242,M778&lt;&gt;'Tabelas auxiliares'!$C$241,M778&lt;&gt;'Tabelas auxiliares'!$C$242),"FOLHA DE PESSOAL",IF(R778='Tabelas auxiliares'!$A$242,"CUSTEIO",IF(R778='Tabelas auxiliares'!$A$241,"INVESTIMENTO","ERRO - VERIFICAR"))))</f>
        <v/>
      </c>
      <c r="T778" s="127"/>
      <c r="U778" s="37"/>
      <c r="V778" s="37"/>
      <c r="W778" s="37"/>
      <c r="X778" s="37"/>
      <c r="Y778" s="37"/>
      <c r="Z778" s="37"/>
    </row>
    <row r="779" spans="18:26" x14ac:dyDescent="0.35">
      <c r="R779" s="19" t="str">
        <f t="shared" si="12"/>
        <v/>
      </c>
      <c r="S779" s="19" t="str">
        <f>IF(M779="","",IF(AND(M779&lt;&gt;'Tabelas auxiliares'!$B$241,M779&lt;&gt;'Tabelas auxiliares'!$B$242,M779&lt;&gt;'Tabelas auxiliares'!$C$241,M779&lt;&gt;'Tabelas auxiliares'!$C$242),"FOLHA DE PESSOAL",IF(R779='Tabelas auxiliares'!$A$242,"CUSTEIO",IF(R779='Tabelas auxiliares'!$A$241,"INVESTIMENTO","ERRO - VERIFICAR"))))</f>
        <v/>
      </c>
      <c r="T779" s="127"/>
      <c r="U779" s="37"/>
      <c r="V779" s="37"/>
      <c r="W779" s="37"/>
      <c r="X779" s="37"/>
      <c r="Y779" s="37"/>
      <c r="Z779" s="37"/>
    </row>
    <row r="780" spans="18:26" x14ac:dyDescent="0.35">
      <c r="R780" s="19" t="str">
        <f t="shared" si="12"/>
        <v/>
      </c>
      <c r="S780" s="19" t="str">
        <f>IF(M780="","",IF(AND(M780&lt;&gt;'Tabelas auxiliares'!$B$241,M780&lt;&gt;'Tabelas auxiliares'!$B$242,M780&lt;&gt;'Tabelas auxiliares'!$C$241,M780&lt;&gt;'Tabelas auxiliares'!$C$242),"FOLHA DE PESSOAL",IF(R780='Tabelas auxiliares'!$A$242,"CUSTEIO",IF(R780='Tabelas auxiliares'!$A$241,"INVESTIMENTO","ERRO - VERIFICAR"))))</f>
        <v/>
      </c>
      <c r="T780" s="127"/>
      <c r="U780" s="37"/>
      <c r="V780" s="37"/>
      <c r="W780" s="37"/>
      <c r="X780" s="37"/>
      <c r="Y780" s="37"/>
      <c r="Z780" s="37"/>
    </row>
    <row r="781" spans="18:26" x14ac:dyDescent="0.35">
      <c r="R781" s="19" t="str">
        <f t="shared" si="12"/>
        <v/>
      </c>
      <c r="S781" s="19" t="str">
        <f>IF(M781="","",IF(AND(M781&lt;&gt;'Tabelas auxiliares'!$B$241,M781&lt;&gt;'Tabelas auxiliares'!$B$242,M781&lt;&gt;'Tabelas auxiliares'!$C$241,M781&lt;&gt;'Tabelas auxiliares'!$C$242),"FOLHA DE PESSOAL",IF(R781='Tabelas auxiliares'!$A$242,"CUSTEIO",IF(R781='Tabelas auxiliares'!$A$241,"INVESTIMENTO","ERRO - VERIFICAR"))))</f>
        <v/>
      </c>
      <c r="T781" s="127"/>
      <c r="U781" s="37"/>
      <c r="V781" s="37"/>
      <c r="W781" s="37"/>
      <c r="X781" s="37"/>
      <c r="Y781" s="37"/>
      <c r="Z781" s="37"/>
    </row>
    <row r="782" spans="18:26" x14ac:dyDescent="0.35">
      <c r="R782" s="19" t="str">
        <f t="shared" si="12"/>
        <v/>
      </c>
      <c r="S782" s="19" t="str">
        <f>IF(M782="","",IF(AND(M782&lt;&gt;'Tabelas auxiliares'!$B$241,M782&lt;&gt;'Tabelas auxiliares'!$B$242,M782&lt;&gt;'Tabelas auxiliares'!$C$241,M782&lt;&gt;'Tabelas auxiliares'!$C$242),"FOLHA DE PESSOAL",IF(R782='Tabelas auxiliares'!$A$242,"CUSTEIO",IF(R782='Tabelas auxiliares'!$A$241,"INVESTIMENTO","ERRO - VERIFICAR"))))</f>
        <v/>
      </c>
      <c r="T782" s="127"/>
      <c r="U782" s="37"/>
      <c r="V782" s="37"/>
      <c r="W782" s="37"/>
      <c r="X782" s="37"/>
      <c r="Y782" s="37"/>
      <c r="Z782" s="37"/>
    </row>
    <row r="783" spans="18:26" x14ac:dyDescent="0.35">
      <c r="R783" s="19" t="str">
        <f t="shared" si="12"/>
        <v/>
      </c>
      <c r="S783" s="19" t="str">
        <f>IF(M783="","",IF(AND(M783&lt;&gt;'Tabelas auxiliares'!$B$241,M783&lt;&gt;'Tabelas auxiliares'!$B$242,M783&lt;&gt;'Tabelas auxiliares'!$C$241,M783&lt;&gt;'Tabelas auxiliares'!$C$242),"FOLHA DE PESSOAL",IF(R783='Tabelas auxiliares'!$A$242,"CUSTEIO",IF(R783='Tabelas auxiliares'!$A$241,"INVESTIMENTO","ERRO - VERIFICAR"))))</f>
        <v/>
      </c>
      <c r="T783" s="127"/>
      <c r="U783" s="37"/>
      <c r="V783" s="37"/>
      <c r="W783" s="37"/>
      <c r="X783" s="37"/>
      <c r="Y783" s="37"/>
      <c r="Z783" s="37"/>
    </row>
    <row r="784" spans="18:26" x14ac:dyDescent="0.35">
      <c r="R784" s="19" t="str">
        <f t="shared" si="12"/>
        <v/>
      </c>
      <c r="S784" s="19" t="str">
        <f>IF(M784="","",IF(AND(M784&lt;&gt;'Tabelas auxiliares'!$B$241,M784&lt;&gt;'Tabelas auxiliares'!$B$242,M784&lt;&gt;'Tabelas auxiliares'!$C$241,M784&lt;&gt;'Tabelas auxiliares'!$C$242),"FOLHA DE PESSOAL",IF(R784='Tabelas auxiliares'!$A$242,"CUSTEIO",IF(R784='Tabelas auxiliares'!$A$241,"INVESTIMENTO","ERRO - VERIFICAR"))))</f>
        <v/>
      </c>
      <c r="T784" s="127"/>
      <c r="U784" s="37"/>
      <c r="V784" s="37"/>
      <c r="W784" s="37"/>
      <c r="X784" s="37"/>
      <c r="Y784" s="37"/>
      <c r="Z784" s="37"/>
    </row>
    <row r="785" spans="18:26" x14ac:dyDescent="0.35">
      <c r="R785" s="19" t="str">
        <f t="shared" si="12"/>
        <v/>
      </c>
      <c r="S785" s="19" t="str">
        <f>IF(M785="","",IF(AND(M785&lt;&gt;'Tabelas auxiliares'!$B$241,M785&lt;&gt;'Tabelas auxiliares'!$B$242,M785&lt;&gt;'Tabelas auxiliares'!$C$241,M785&lt;&gt;'Tabelas auxiliares'!$C$242),"FOLHA DE PESSOAL",IF(R785='Tabelas auxiliares'!$A$242,"CUSTEIO",IF(R785='Tabelas auxiliares'!$A$241,"INVESTIMENTO","ERRO - VERIFICAR"))))</f>
        <v/>
      </c>
      <c r="T785" s="127"/>
      <c r="U785" s="37"/>
      <c r="V785" s="37"/>
      <c r="W785" s="37"/>
      <c r="X785" s="37"/>
      <c r="Y785" s="37"/>
      <c r="Z785" s="37"/>
    </row>
    <row r="786" spans="18:26" x14ac:dyDescent="0.35">
      <c r="R786" s="19" t="str">
        <f t="shared" si="12"/>
        <v/>
      </c>
      <c r="S786" s="19" t="str">
        <f>IF(M786="","",IF(AND(M786&lt;&gt;'Tabelas auxiliares'!$B$241,M786&lt;&gt;'Tabelas auxiliares'!$B$242,M786&lt;&gt;'Tabelas auxiliares'!$C$241,M786&lt;&gt;'Tabelas auxiliares'!$C$242),"FOLHA DE PESSOAL",IF(R786='Tabelas auxiliares'!$A$242,"CUSTEIO",IF(R786='Tabelas auxiliares'!$A$241,"INVESTIMENTO","ERRO - VERIFICAR"))))</f>
        <v/>
      </c>
      <c r="T786" s="127"/>
      <c r="U786" s="37"/>
      <c r="V786" s="37"/>
      <c r="W786" s="37"/>
      <c r="X786" s="37"/>
      <c r="Y786" s="37"/>
      <c r="Z786" s="37"/>
    </row>
    <row r="787" spans="18:26" x14ac:dyDescent="0.35">
      <c r="R787" s="19" t="str">
        <f t="shared" si="12"/>
        <v/>
      </c>
      <c r="S787" s="19" t="str">
        <f>IF(M787="","",IF(AND(M787&lt;&gt;'Tabelas auxiliares'!$B$241,M787&lt;&gt;'Tabelas auxiliares'!$B$242,M787&lt;&gt;'Tabelas auxiliares'!$C$241,M787&lt;&gt;'Tabelas auxiliares'!$C$242),"FOLHA DE PESSOAL",IF(R787='Tabelas auxiliares'!$A$242,"CUSTEIO",IF(R787='Tabelas auxiliares'!$A$241,"INVESTIMENTO","ERRO - VERIFICAR"))))</f>
        <v/>
      </c>
      <c r="T787" s="127"/>
      <c r="U787" s="37"/>
      <c r="V787" s="37"/>
      <c r="W787" s="37"/>
      <c r="X787" s="37"/>
      <c r="Y787" s="37"/>
      <c r="Z787" s="37"/>
    </row>
    <row r="788" spans="18:26" x14ac:dyDescent="0.35">
      <c r="R788" s="19" t="str">
        <f t="shared" si="12"/>
        <v/>
      </c>
      <c r="S788" s="19" t="str">
        <f>IF(M788="","",IF(AND(M788&lt;&gt;'Tabelas auxiliares'!$B$241,M788&lt;&gt;'Tabelas auxiliares'!$B$242,M788&lt;&gt;'Tabelas auxiliares'!$C$241,M788&lt;&gt;'Tabelas auxiliares'!$C$242),"FOLHA DE PESSOAL",IF(R788='Tabelas auxiliares'!$A$242,"CUSTEIO",IF(R788='Tabelas auxiliares'!$A$241,"INVESTIMENTO","ERRO - VERIFICAR"))))</f>
        <v/>
      </c>
      <c r="T788" s="127"/>
      <c r="U788" s="37"/>
      <c r="V788" s="37"/>
      <c r="W788" s="37"/>
      <c r="X788" s="37"/>
      <c r="Y788" s="37"/>
      <c r="Z788" s="37"/>
    </row>
    <row r="789" spans="18:26" x14ac:dyDescent="0.35">
      <c r="R789" s="19" t="str">
        <f t="shared" si="12"/>
        <v/>
      </c>
      <c r="S789" s="19" t="str">
        <f>IF(M789="","",IF(AND(M789&lt;&gt;'Tabelas auxiliares'!$B$241,M789&lt;&gt;'Tabelas auxiliares'!$B$242,M789&lt;&gt;'Tabelas auxiliares'!$C$241,M789&lt;&gt;'Tabelas auxiliares'!$C$242),"FOLHA DE PESSOAL",IF(R789='Tabelas auxiliares'!$A$242,"CUSTEIO",IF(R789='Tabelas auxiliares'!$A$241,"INVESTIMENTO","ERRO - VERIFICAR"))))</f>
        <v/>
      </c>
      <c r="T789" s="127"/>
      <c r="U789" s="37"/>
      <c r="V789" s="37"/>
      <c r="W789" s="37"/>
      <c r="X789" s="37"/>
      <c r="Y789" s="37"/>
      <c r="Z789" s="37"/>
    </row>
    <row r="790" spans="18:26" x14ac:dyDescent="0.35">
      <c r="R790" s="19" t="str">
        <f t="shared" si="12"/>
        <v/>
      </c>
      <c r="S790" s="19" t="str">
        <f>IF(M790="","",IF(AND(M790&lt;&gt;'Tabelas auxiliares'!$B$241,M790&lt;&gt;'Tabelas auxiliares'!$B$242,M790&lt;&gt;'Tabelas auxiliares'!$C$241,M790&lt;&gt;'Tabelas auxiliares'!$C$242),"FOLHA DE PESSOAL",IF(R790='Tabelas auxiliares'!$A$242,"CUSTEIO",IF(R790='Tabelas auxiliares'!$A$241,"INVESTIMENTO","ERRO - VERIFICAR"))))</f>
        <v/>
      </c>
      <c r="T790" s="127"/>
      <c r="U790" s="37"/>
      <c r="V790" s="37"/>
      <c r="W790" s="37"/>
      <c r="X790" s="37"/>
      <c r="Y790" s="37"/>
      <c r="Z790" s="37"/>
    </row>
    <row r="791" spans="18:26" x14ac:dyDescent="0.35">
      <c r="R791" s="19" t="str">
        <f t="shared" si="12"/>
        <v/>
      </c>
      <c r="S791" s="19" t="str">
        <f>IF(M791="","",IF(AND(M791&lt;&gt;'Tabelas auxiliares'!$B$241,M791&lt;&gt;'Tabelas auxiliares'!$B$242,M791&lt;&gt;'Tabelas auxiliares'!$C$241,M791&lt;&gt;'Tabelas auxiliares'!$C$242),"FOLHA DE PESSOAL",IF(R791='Tabelas auxiliares'!$A$242,"CUSTEIO",IF(R791='Tabelas auxiliares'!$A$241,"INVESTIMENTO","ERRO - VERIFICAR"))))</f>
        <v/>
      </c>
      <c r="T791" s="127"/>
      <c r="U791" s="37"/>
      <c r="V791" s="37"/>
      <c r="W791" s="37"/>
      <c r="X791" s="37"/>
      <c r="Y791" s="37"/>
      <c r="Z791" s="37"/>
    </row>
    <row r="792" spans="18:26" x14ac:dyDescent="0.35">
      <c r="R792" s="19" t="str">
        <f t="shared" si="12"/>
        <v/>
      </c>
      <c r="S792" s="19" t="str">
        <f>IF(M792="","",IF(AND(M792&lt;&gt;'Tabelas auxiliares'!$B$241,M792&lt;&gt;'Tabelas auxiliares'!$B$242,M792&lt;&gt;'Tabelas auxiliares'!$C$241,M792&lt;&gt;'Tabelas auxiliares'!$C$242),"FOLHA DE PESSOAL",IF(R792='Tabelas auxiliares'!$A$242,"CUSTEIO",IF(R792='Tabelas auxiliares'!$A$241,"INVESTIMENTO","ERRO - VERIFICAR"))))</f>
        <v/>
      </c>
      <c r="T792" s="127"/>
      <c r="U792" s="37"/>
      <c r="V792" s="37"/>
      <c r="W792" s="37"/>
      <c r="X792" s="37"/>
      <c r="Y792" s="37"/>
      <c r="Z792" s="37"/>
    </row>
    <row r="793" spans="18:26" x14ac:dyDescent="0.35">
      <c r="R793" s="19" t="str">
        <f t="shared" si="12"/>
        <v/>
      </c>
      <c r="S793" s="19" t="str">
        <f>IF(M793="","",IF(AND(M793&lt;&gt;'Tabelas auxiliares'!$B$241,M793&lt;&gt;'Tabelas auxiliares'!$B$242,M793&lt;&gt;'Tabelas auxiliares'!$C$241,M793&lt;&gt;'Tabelas auxiliares'!$C$242),"FOLHA DE PESSOAL",IF(R793='Tabelas auxiliares'!$A$242,"CUSTEIO",IF(R793='Tabelas auxiliares'!$A$241,"INVESTIMENTO","ERRO - VERIFICAR"))))</f>
        <v/>
      </c>
      <c r="T793" s="127"/>
      <c r="U793" s="37"/>
      <c r="V793" s="37"/>
      <c r="W793" s="37"/>
      <c r="X793" s="37"/>
      <c r="Y793" s="37"/>
      <c r="Z793" s="37"/>
    </row>
    <row r="794" spans="18:26" x14ac:dyDescent="0.35">
      <c r="R794" s="19" t="str">
        <f t="shared" si="12"/>
        <v/>
      </c>
      <c r="S794" s="19" t="str">
        <f>IF(M794="","",IF(AND(M794&lt;&gt;'Tabelas auxiliares'!$B$241,M794&lt;&gt;'Tabelas auxiliares'!$B$242,M794&lt;&gt;'Tabelas auxiliares'!$C$241,M794&lt;&gt;'Tabelas auxiliares'!$C$242),"FOLHA DE PESSOAL",IF(R794='Tabelas auxiliares'!$A$242,"CUSTEIO",IF(R794='Tabelas auxiliares'!$A$241,"INVESTIMENTO","ERRO - VERIFICAR"))))</f>
        <v/>
      </c>
      <c r="T794" s="127"/>
      <c r="U794" s="37"/>
      <c r="V794" s="37"/>
      <c r="W794" s="37"/>
      <c r="X794" s="37"/>
      <c r="Y794" s="37"/>
      <c r="Z794" s="37"/>
    </row>
    <row r="795" spans="18:26" x14ac:dyDescent="0.35">
      <c r="R795" s="19" t="str">
        <f t="shared" si="12"/>
        <v/>
      </c>
      <c r="S795" s="19" t="str">
        <f>IF(M795="","",IF(AND(M795&lt;&gt;'Tabelas auxiliares'!$B$241,M795&lt;&gt;'Tabelas auxiliares'!$B$242,M795&lt;&gt;'Tabelas auxiliares'!$C$241,M795&lt;&gt;'Tabelas auxiliares'!$C$242),"FOLHA DE PESSOAL",IF(R795='Tabelas auxiliares'!$A$242,"CUSTEIO",IF(R795='Tabelas auxiliares'!$A$241,"INVESTIMENTO","ERRO - VERIFICAR"))))</f>
        <v/>
      </c>
      <c r="T795" s="127"/>
      <c r="U795" s="37"/>
      <c r="V795" s="37"/>
      <c r="W795" s="37"/>
      <c r="X795" s="37"/>
      <c r="Y795" s="37"/>
      <c r="Z795" s="37"/>
    </row>
    <row r="796" spans="18:26" x14ac:dyDescent="0.35">
      <c r="R796" s="19" t="str">
        <f t="shared" si="12"/>
        <v/>
      </c>
      <c r="S796" s="19" t="str">
        <f>IF(M796="","",IF(AND(M796&lt;&gt;'Tabelas auxiliares'!$B$241,M796&lt;&gt;'Tabelas auxiliares'!$B$242,M796&lt;&gt;'Tabelas auxiliares'!$C$241,M796&lt;&gt;'Tabelas auxiliares'!$C$242),"FOLHA DE PESSOAL",IF(R796='Tabelas auxiliares'!$A$242,"CUSTEIO",IF(R796='Tabelas auxiliares'!$A$241,"INVESTIMENTO","ERRO - VERIFICAR"))))</f>
        <v/>
      </c>
      <c r="T796" s="127"/>
      <c r="U796" s="37"/>
      <c r="V796" s="37"/>
      <c r="W796" s="37"/>
      <c r="X796" s="37"/>
      <c r="Y796" s="37"/>
      <c r="Z796" s="37"/>
    </row>
    <row r="797" spans="18:26" x14ac:dyDescent="0.35">
      <c r="R797" s="19" t="str">
        <f t="shared" si="12"/>
        <v/>
      </c>
      <c r="S797" s="19" t="str">
        <f>IF(M797="","",IF(AND(M797&lt;&gt;'Tabelas auxiliares'!$B$241,M797&lt;&gt;'Tabelas auxiliares'!$B$242,M797&lt;&gt;'Tabelas auxiliares'!$C$241,M797&lt;&gt;'Tabelas auxiliares'!$C$242),"FOLHA DE PESSOAL",IF(R797='Tabelas auxiliares'!$A$242,"CUSTEIO",IF(R797='Tabelas auxiliares'!$A$241,"INVESTIMENTO","ERRO - VERIFICAR"))))</f>
        <v/>
      </c>
      <c r="T797" s="127"/>
      <c r="U797" s="37"/>
      <c r="V797" s="37"/>
      <c r="W797" s="37"/>
      <c r="X797" s="37"/>
      <c r="Y797" s="37"/>
      <c r="Z797" s="37"/>
    </row>
    <row r="798" spans="18:26" x14ac:dyDescent="0.35">
      <c r="R798" s="19" t="str">
        <f t="shared" si="12"/>
        <v/>
      </c>
      <c r="S798" s="19" t="str">
        <f>IF(M798="","",IF(AND(M798&lt;&gt;'Tabelas auxiliares'!$B$241,M798&lt;&gt;'Tabelas auxiliares'!$B$242,M798&lt;&gt;'Tabelas auxiliares'!$C$241,M798&lt;&gt;'Tabelas auxiliares'!$C$242),"FOLHA DE PESSOAL",IF(R798='Tabelas auxiliares'!$A$242,"CUSTEIO",IF(R798='Tabelas auxiliares'!$A$241,"INVESTIMENTO","ERRO - VERIFICAR"))))</f>
        <v/>
      </c>
      <c r="T798" s="127"/>
      <c r="U798" s="37"/>
      <c r="V798" s="37"/>
      <c r="W798" s="37"/>
      <c r="X798" s="37"/>
      <c r="Y798" s="37"/>
      <c r="Z798" s="37"/>
    </row>
    <row r="799" spans="18:26" x14ac:dyDescent="0.35">
      <c r="R799" s="19" t="str">
        <f t="shared" si="12"/>
        <v/>
      </c>
      <c r="S799" s="19" t="str">
        <f>IF(M799="","",IF(AND(M799&lt;&gt;'Tabelas auxiliares'!$B$241,M799&lt;&gt;'Tabelas auxiliares'!$B$242,M799&lt;&gt;'Tabelas auxiliares'!$C$241,M799&lt;&gt;'Tabelas auxiliares'!$C$242),"FOLHA DE PESSOAL",IF(R799='Tabelas auxiliares'!$A$242,"CUSTEIO",IF(R799='Tabelas auxiliares'!$A$241,"INVESTIMENTO","ERRO - VERIFICAR"))))</f>
        <v/>
      </c>
      <c r="T799" s="127"/>
      <c r="U799" s="37"/>
      <c r="V799" s="37"/>
      <c r="W799" s="37"/>
      <c r="X799" s="37"/>
      <c r="Y799" s="37"/>
      <c r="Z799" s="37"/>
    </row>
    <row r="800" spans="18:26" x14ac:dyDescent="0.35">
      <c r="R800" s="19" t="str">
        <f t="shared" si="12"/>
        <v/>
      </c>
      <c r="S800" s="19" t="str">
        <f>IF(M800="","",IF(AND(M800&lt;&gt;'Tabelas auxiliares'!$B$241,M800&lt;&gt;'Tabelas auxiliares'!$B$242,M800&lt;&gt;'Tabelas auxiliares'!$C$241,M800&lt;&gt;'Tabelas auxiliares'!$C$242),"FOLHA DE PESSOAL",IF(R800='Tabelas auxiliares'!$A$242,"CUSTEIO",IF(R800='Tabelas auxiliares'!$A$241,"INVESTIMENTO","ERRO - VERIFICAR"))))</f>
        <v/>
      </c>
      <c r="T800" s="127"/>
      <c r="U800" s="37"/>
      <c r="V800" s="37"/>
      <c r="W800" s="37"/>
      <c r="X800" s="37"/>
      <c r="Y800" s="37"/>
      <c r="Z800" s="37"/>
    </row>
    <row r="801" spans="18:26" x14ac:dyDescent="0.35">
      <c r="R801" s="19" t="str">
        <f t="shared" si="12"/>
        <v/>
      </c>
      <c r="S801" s="19" t="str">
        <f>IF(M801="","",IF(AND(M801&lt;&gt;'Tabelas auxiliares'!$B$241,M801&lt;&gt;'Tabelas auxiliares'!$B$242,M801&lt;&gt;'Tabelas auxiliares'!$C$241,M801&lt;&gt;'Tabelas auxiliares'!$C$242),"FOLHA DE PESSOAL",IF(R801='Tabelas auxiliares'!$A$242,"CUSTEIO",IF(R801='Tabelas auxiliares'!$A$241,"INVESTIMENTO","ERRO - VERIFICAR"))))</f>
        <v/>
      </c>
      <c r="T801" s="127"/>
      <c r="U801" s="37"/>
      <c r="V801" s="37"/>
      <c r="W801" s="37"/>
      <c r="X801" s="37"/>
      <c r="Y801" s="37"/>
      <c r="Z801" s="37"/>
    </row>
    <row r="802" spans="18:26" x14ac:dyDescent="0.35">
      <c r="R802" s="19" t="str">
        <f t="shared" si="12"/>
        <v/>
      </c>
      <c r="S802" s="19" t="str">
        <f>IF(M802="","",IF(AND(M802&lt;&gt;'Tabelas auxiliares'!$B$241,M802&lt;&gt;'Tabelas auxiliares'!$B$242,M802&lt;&gt;'Tabelas auxiliares'!$C$241,M802&lt;&gt;'Tabelas auxiliares'!$C$242),"FOLHA DE PESSOAL",IF(R802='Tabelas auxiliares'!$A$242,"CUSTEIO",IF(R802='Tabelas auxiliares'!$A$241,"INVESTIMENTO","ERRO - VERIFICAR"))))</f>
        <v/>
      </c>
      <c r="T802" s="127"/>
      <c r="U802" s="37"/>
      <c r="V802" s="37"/>
      <c r="W802" s="37"/>
      <c r="X802" s="37"/>
      <c r="Y802" s="37"/>
      <c r="Z802" s="37"/>
    </row>
    <row r="803" spans="18:26" x14ac:dyDescent="0.35">
      <c r="R803" s="19" t="str">
        <f t="shared" si="12"/>
        <v/>
      </c>
      <c r="S803" s="19" t="str">
        <f>IF(M803="","",IF(AND(M803&lt;&gt;'Tabelas auxiliares'!$B$241,M803&lt;&gt;'Tabelas auxiliares'!$B$242,M803&lt;&gt;'Tabelas auxiliares'!$C$241,M803&lt;&gt;'Tabelas auxiliares'!$C$242),"FOLHA DE PESSOAL",IF(R803='Tabelas auxiliares'!$A$242,"CUSTEIO",IF(R803='Tabelas auxiliares'!$A$241,"INVESTIMENTO","ERRO - VERIFICAR"))))</f>
        <v/>
      </c>
      <c r="T803" s="127"/>
      <c r="U803" s="37"/>
      <c r="V803" s="37"/>
      <c r="W803" s="37"/>
      <c r="X803" s="37"/>
      <c r="Y803" s="37"/>
      <c r="Z803" s="37"/>
    </row>
    <row r="804" spans="18:26" x14ac:dyDescent="0.35">
      <c r="R804" s="19" t="str">
        <f t="shared" si="12"/>
        <v/>
      </c>
      <c r="S804" s="19" t="str">
        <f>IF(M804="","",IF(AND(M804&lt;&gt;'Tabelas auxiliares'!$B$241,M804&lt;&gt;'Tabelas auxiliares'!$B$242,M804&lt;&gt;'Tabelas auxiliares'!$C$241,M804&lt;&gt;'Tabelas auxiliares'!$C$242),"FOLHA DE PESSOAL",IF(R804='Tabelas auxiliares'!$A$242,"CUSTEIO",IF(R804='Tabelas auxiliares'!$A$241,"INVESTIMENTO","ERRO - VERIFICAR"))))</f>
        <v/>
      </c>
      <c r="T804" s="127"/>
      <c r="U804" s="37"/>
      <c r="V804" s="37"/>
      <c r="W804" s="37"/>
      <c r="X804" s="37"/>
      <c r="Y804" s="37"/>
      <c r="Z804" s="37"/>
    </row>
    <row r="805" spans="18:26" x14ac:dyDescent="0.35">
      <c r="R805" s="19" t="str">
        <f t="shared" si="12"/>
        <v/>
      </c>
      <c r="S805" s="19" t="str">
        <f>IF(M805="","",IF(AND(M805&lt;&gt;'Tabelas auxiliares'!$B$241,M805&lt;&gt;'Tabelas auxiliares'!$B$242,M805&lt;&gt;'Tabelas auxiliares'!$C$241,M805&lt;&gt;'Tabelas auxiliares'!$C$242),"FOLHA DE PESSOAL",IF(R805='Tabelas auxiliares'!$A$242,"CUSTEIO",IF(R805='Tabelas auxiliares'!$A$241,"INVESTIMENTO","ERRO - VERIFICAR"))))</f>
        <v/>
      </c>
      <c r="T805" s="127"/>
      <c r="U805" s="37"/>
      <c r="V805" s="37"/>
      <c r="W805" s="37"/>
      <c r="X805" s="37"/>
      <c r="Y805" s="37"/>
      <c r="Z805" s="37"/>
    </row>
    <row r="806" spans="18:26" x14ac:dyDescent="0.35">
      <c r="R806" s="19" t="str">
        <f t="shared" si="12"/>
        <v/>
      </c>
      <c r="S806" s="19" t="str">
        <f>IF(M806="","",IF(AND(M806&lt;&gt;'Tabelas auxiliares'!$B$241,M806&lt;&gt;'Tabelas auxiliares'!$B$242,M806&lt;&gt;'Tabelas auxiliares'!$C$241,M806&lt;&gt;'Tabelas auxiliares'!$C$242),"FOLHA DE PESSOAL",IF(R806='Tabelas auxiliares'!$A$242,"CUSTEIO",IF(R806='Tabelas auxiliares'!$A$241,"INVESTIMENTO","ERRO - VERIFICAR"))))</f>
        <v/>
      </c>
      <c r="T806" s="127"/>
      <c r="U806" s="37"/>
      <c r="V806" s="37"/>
      <c r="W806" s="37"/>
      <c r="X806" s="37"/>
      <c r="Y806" s="37"/>
      <c r="Z806" s="37"/>
    </row>
    <row r="807" spans="18:26" x14ac:dyDescent="0.35">
      <c r="R807" s="19" t="str">
        <f t="shared" si="12"/>
        <v/>
      </c>
      <c r="S807" s="19" t="str">
        <f>IF(M807="","",IF(AND(M807&lt;&gt;'Tabelas auxiliares'!$B$241,M807&lt;&gt;'Tabelas auxiliares'!$B$242,M807&lt;&gt;'Tabelas auxiliares'!$C$241,M807&lt;&gt;'Tabelas auxiliares'!$C$242),"FOLHA DE PESSOAL",IF(R807='Tabelas auxiliares'!$A$242,"CUSTEIO",IF(R807='Tabelas auxiliares'!$A$241,"INVESTIMENTO","ERRO - VERIFICAR"))))</f>
        <v/>
      </c>
      <c r="T807" s="127"/>
      <c r="U807" s="37"/>
      <c r="V807" s="37"/>
      <c r="W807" s="37"/>
      <c r="X807" s="37"/>
      <c r="Y807" s="37"/>
      <c r="Z807" s="37"/>
    </row>
    <row r="808" spans="18:26" x14ac:dyDescent="0.35">
      <c r="R808" s="19" t="str">
        <f t="shared" si="12"/>
        <v/>
      </c>
      <c r="S808" s="19" t="str">
        <f>IF(M808="","",IF(AND(M808&lt;&gt;'Tabelas auxiliares'!$B$241,M808&lt;&gt;'Tabelas auxiliares'!$B$242,M808&lt;&gt;'Tabelas auxiliares'!$C$241,M808&lt;&gt;'Tabelas auxiliares'!$C$242),"FOLHA DE PESSOAL",IF(R808='Tabelas auxiliares'!$A$242,"CUSTEIO",IF(R808='Tabelas auxiliares'!$A$241,"INVESTIMENTO","ERRO - VERIFICAR"))))</f>
        <v/>
      </c>
      <c r="T808" s="127"/>
      <c r="U808" s="37"/>
      <c r="V808" s="37"/>
      <c r="W808" s="37"/>
      <c r="X808" s="37"/>
      <c r="Y808" s="37"/>
      <c r="Z808" s="37"/>
    </row>
    <row r="809" spans="18:26" x14ac:dyDescent="0.35">
      <c r="R809" s="19" t="str">
        <f t="shared" si="12"/>
        <v/>
      </c>
      <c r="S809" s="19" t="str">
        <f>IF(M809="","",IF(AND(M809&lt;&gt;'Tabelas auxiliares'!$B$241,M809&lt;&gt;'Tabelas auxiliares'!$B$242,M809&lt;&gt;'Tabelas auxiliares'!$C$241,M809&lt;&gt;'Tabelas auxiliares'!$C$242),"FOLHA DE PESSOAL",IF(R809='Tabelas auxiliares'!$A$242,"CUSTEIO",IF(R809='Tabelas auxiliares'!$A$241,"INVESTIMENTO","ERRO - VERIFICAR"))))</f>
        <v/>
      </c>
      <c r="T809" s="127"/>
      <c r="U809" s="37"/>
      <c r="V809" s="37"/>
      <c r="W809" s="37"/>
      <c r="X809" s="37"/>
      <c r="Y809" s="37"/>
      <c r="Z809" s="37"/>
    </row>
    <row r="810" spans="18:26" x14ac:dyDescent="0.35">
      <c r="R810" s="19" t="str">
        <f t="shared" si="12"/>
        <v/>
      </c>
      <c r="S810" s="19" t="str">
        <f>IF(M810="","",IF(AND(M810&lt;&gt;'Tabelas auxiliares'!$B$241,M810&lt;&gt;'Tabelas auxiliares'!$B$242,M810&lt;&gt;'Tabelas auxiliares'!$C$241,M810&lt;&gt;'Tabelas auxiliares'!$C$242),"FOLHA DE PESSOAL",IF(R810='Tabelas auxiliares'!$A$242,"CUSTEIO",IF(R810='Tabelas auxiliares'!$A$241,"INVESTIMENTO","ERRO - VERIFICAR"))))</f>
        <v/>
      </c>
      <c r="T810" s="127"/>
      <c r="U810" s="37"/>
      <c r="V810" s="37"/>
      <c r="W810" s="37"/>
      <c r="X810" s="37"/>
      <c r="Y810" s="37"/>
      <c r="Z810" s="37"/>
    </row>
    <row r="811" spans="18:26" x14ac:dyDescent="0.35">
      <c r="R811" s="19" t="str">
        <f t="shared" si="12"/>
        <v/>
      </c>
      <c r="S811" s="19" t="str">
        <f>IF(M811="","",IF(AND(M811&lt;&gt;'Tabelas auxiliares'!$B$241,M811&lt;&gt;'Tabelas auxiliares'!$B$242,M811&lt;&gt;'Tabelas auxiliares'!$C$241,M811&lt;&gt;'Tabelas auxiliares'!$C$242),"FOLHA DE PESSOAL",IF(R811='Tabelas auxiliares'!$A$242,"CUSTEIO",IF(R811='Tabelas auxiliares'!$A$241,"INVESTIMENTO","ERRO - VERIFICAR"))))</f>
        <v/>
      </c>
      <c r="T811" s="127"/>
      <c r="U811" s="37"/>
      <c r="V811" s="37"/>
      <c r="W811" s="37"/>
      <c r="X811" s="37"/>
      <c r="Y811" s="37"/>
      <c r="Z811" s="37"/>
    </row>
    <row r="812" spans="18:26" x14ac:dyDescent="0.35">
      <c r="R812" s="19" t="str">
        <f t="shared" si="12"/>
        <v/>
      </c>
      <c r="S812" s="19" t="str">
        <f>IF(M812="","",IF(AND(M812&lt;&gt;'Tabelas auxiliares'!$B$241,M812&lt;&gt;'Tabelas auxiliares'!$B$242,M812&lt;&gt;'Tabelas auxiliares'!$C$241,M812&lt;&gt;'Tabelas auxiliares'!$C$242),"FOLHA DE PESSOAL",IF(R812='Tabelas auxiliares'!$A$242,"CUSTEIO",IF(R812='Tabelas auxiliares'!$A$241,"INVESTIMENTO","ERRO - VERIFICAR"))))</f>
        <v/>
      </c>
      <c r="T812" s="127"/>
      <c r="U812" s="37"/>
      <c r="V812" s="37"/>
      <c r="W812" s="37"/>
      <c r="X812" s="37"/>
      <c r="Y812" s="37"/>
      <c r="Z812" s="37"/>
    </row>
    <row r="813" spans="18:26" x14ac:dyDescent="0.35">
      <c r="R813" s="19" t="str">
        <f t="shared" si="12"/>
        <v/>
      </c>
      <c r="S813" s="19" t="str">
        <f>IF(M813="","",IF(AND(M813&lt;&gt;'Tabelas auxiliares'!$B$241,M813&lt;&gt;'Tabelas auxiliares'!$B$242,M813&lt;&gt;'Tabelas auxiliares'!$C$241,M813&lt;&gt;'Tabelas auxiliares'!$C$242),"FOLHA DE PESSOAL",IF(R813='Tabelas auxiliares'!$A$242,"CUSTEIO",IF(R813='Tabelas auxiliares'!$A$241,"INVESTIMENTO","ERRO - VERIFICAR"))))</f>
        <v/>
      </c>
      <c r="T813" s="127"/>
      <c r="U813" s="37"/>
      <c r="V813" s="37"/>
      <c r="W813" s="37"/>
      <c r="X813" s="37"/>
      <c r="Y813" s="37"/>
      <c r="Z813" s="37"/>
    </row>
    <row r="814" spans="18:26" x14ac:dyDescent="0.35">
      <c r="R814" s="19" t="str">
        <f t="shared" si="12"/>
        <v/>
      </c>
      <c r="S814" s="19" t="str">
        <f>IF(M814="","",IF(AND(M814&lt;&gt;'Tabelas auxiliares'!$B$241,M814&lt;&gt;'Tabelas auxiliares'!$B$242,M814&lt;&gt;'Tabelas auxiliares'!$C$241,M814&lt;&gt;'Tabelas auxiliares'!$C$242),"FOLHA DE PESSOAL",IF(R814='Tabelas auxiliares'!$A$242,"CUSTEIO",IF(R814='Tabelas auxiliares'!$A$241,"INVESTIMENTO","ERRO - VERIFICAR"))))</f>
        <v/>
      </c>
      <c r="T814" s="127"/>
      <c r="U814" s="37"/>
      <c r="V814" s="37"/>
      <c r="W814" s="37"/>
      <c r="X814" s="37"/>
      <c r="Y814" s="37"/>
      <c r="Z814" s="37"/>
    </row>
    <row r="815" spans="18:26" x14ac:dyDescent="0.35">
      <c r="R815" s="19" t="str">
        <f t="shared" si="12"/>
        <v/>
      </c>
      <c r="S815" s="19" t="str">
        <f>IF(M815="","",IF(AND(M815&lt;&gt;'Tabelas auxiliares'!$B$241,M815&lt;&gt;'Tabelas auxiliares'!$B$242,M815&lt;&gt;'Tabelas auxiliares'!$C$241,M815&lt;&gt;'Tabelas auxiliares'!$C$242),"FOLHA DE PESSOAL",IF(R815='Tabelas auxiliares'!$A$242,"CUSTEIO",IF(R815='Tabelas auxiliares'!$A$241,"INVESTIMENTO","ERRO - VERIFICAR"))))</f>
        <v/>
      </c>
      <c r="T815" s="127"/>
      <c r="U815" s="37"/>
      <c r="V815" s="37"/>
      <c r="W815" s="37"/>
      <c r="X815" s="37"/>
      <c r="Y815" s="37"/>
      <c r="Z815" s="37"/>
    </row>
    <row r="816" spans="18:26" x14ac:dyDescent="0.35">
      <c r="R816" s="19" t="str">
        <f t="shared" si="12"/>
        <v/>
      </c>
      <c r="S816" s="19" t="str">
        <f>IF(M816="","",IF(AND(M816&lt;&gt;'Tabelas auxiliares'!$B$241,M816&lt;&gt;'Tabelas auxiliares'!$B$242,M816&lt;&gt;'Tabelas auxiliares'!$C$241,M816&lt;&gt;'Tabelas auxiliares'!$C$242),"FOLHA DE PESSOAL",IF(R816='Tabelas auxiliares'!$A$242,"CUSTEIO",IF(R816='Tabelas auxiliares'!$A$241,"INVESTIMENTO","ERRO - VERIFICAR"))))</f>
        <v/>
      </c>
      <c r="T816" s="127"/>
      <c r="U816" s="37"/>
      <c r="V816" s="37"/>
      <c r="W816" s="37"/>
      <c r="X816" s="37"/>
      <c r="Y816" s="37"/>
      <c r="Z816" s="37"/>
    </row>
    <row r="817" spans="18:26" x14ac:dyDescent="0.35">
      <c r="R817" s="19" t="str">
        <f t="shared" si="12"/>
        <v/>
      </c>
      <c r="S817" s="19" t="str">
        <f>IF(M817="","",IF(AND(M817&lt;&gt;'Tabelas auxiliares'!$B$241,M817&lt;&gt;'Tabelas auxiliares'!$B$242,M817&lt;&gt;'Tabelas auxiliares'!$C$241,M817&lt;&gt;'Tabelas auxiliares'!$C$242),"FOLHA DE PESSOAL",IF(R817='Tabelas auxiliares'!$A$242,"CUSTEIO",IF(R817='Tabelas auxiliares'!$A$241,"INVESTIMENTO","ERRO - VERIFICAR"))))</f>
        <v/>
      </c>
      <c r="T817" s="127"/>
      <c r="U817" s="37"/>
      <c r="V817" s="37"/>
      <c r="W817" s="37"/>
      <c r="X817" s="37"/>
      <c r="Y817" s="37"/>
      <c r="Z817" s="37"/>
    </row>
    <row r="818" spans="18:26" x14ac:dyDescent="0.35">
      <c r="R818" s="19" t="str">
        <f t="shared" si="12"/>
        <v/>
      </c>
      <c r="S818" s="19" t="str">
        <f>IF(M818="","",IF(AND(M818&lt;&gt;'Tabelas auxiliares'!$B$241,M818&lt;&gt;'Tabelas auxiliares'!$B$242,M818&lt;&gt;'Tabelas auxiliares'!$C$241,M818&lt;&gt;'Tabelas auxiliares'!$C$242),"FOLHA DE PESSOAL",IF(R818='Tabelas auxiliares'!$A$242,"CUSTEIO",IF(R818='Tabelas auxiliares'!$A$241,"INVESTIMENTO","ERRO - VERIFICAR"))))</f>
        <v/>
      </c>
      <c r="T818" s="127"/>
      <c r="U818" s="37"/>
      <c r="V818" s="37"/>
      <c r="W818" s="37"/>
      <c r="X818" s="37"/>
      <c r="Y818" s="37"/>
      <c r="Z818" s="37"/>
    </row>
    <row r="819" spans="18:26" x14ac:dyDescent="0.35">
      <c r="R819" s="19" t="str">
        <f t="shared" si="12"/>
        <v/>
      </c>
      <c r="S819" s="19" t="str">
        <f>IF(M819="","",IF(AND(M819&lt;&gt;'Tabelas auxiliares'!$B$241,M819&lt;&gt;'Tabelas auxiliares'!$B$242,M819&lt;&gt;'Tabelas auxiliares'!$C$241,M819&lt;&gt;'Tabelas auxiliares'!$C$242),"FOLHA DE PESSOAL",IF(R819='Tabelas auxiliares'!$A$242,"CUSTEIO",IF(R819='Tabelas auxiliares'!$A$241,"INVESTIMENTO","ERRO - VERIFICAR"))))</f>
        <v/>
      </c>
      <c r="T819" s="127"/>
      <c r="U819" s="37"/>
      <c r="V819" s="37"/>
      <c r="W819" s="37"/>
      <c r="X819" s="37"/>
      <c r="Y819" s="37"/>
      <c r="Z819" s="37"/>
    </row>
    <row r="820" spans="18:26" x14ac:dyDescent="0.35">
      <c r="R820" s="19" t="str">
        <f t="shared" si="12"/>
        <v/>
      </c>
      <c r="S820" s="19" t="str">
        <f>IF(M820="","",IF(AND(M820&lt;&gt;'Tabelas auxiliares'!$B$241,M820&lt;&gt;'Tabelas auxiliares'!$B$242,M820&lt;&gt;'Tabelas auxiliares'!$C$241,M820&lt;&gt;'Tabelas auxiliares'!$C$242),"FOLHA DE PESSOAL",IF(R820='Tabelas auxiliares'!$A$242,"CUSTEIO",IF(R820='Tabelas auxiliares'!$A$241,"INVESTIMENTO","ERRO - VERIFICAR"))))</f>
        <v/>
      </c>
      <c r="T820" s="127"/>
      <c r="U820" s="37"/>
      <c r="V820" s="37"/>
      <c r="W820" s="37"/>
      <c r="X820" s="37"/>
      <c r="Y820" s="37"/>
      <c r="Z820" s="37"/>
    </row>
    <row r="821" spans="18:26" x14ac:dyDescent="0.35">
      <c r="R821" s="19" t="str">
        <f t="shared" si="12"/>
        <v/>
      </c>
      <c r="S821" s="19" t="str">
        <f>IF(M821="","",IF(AND(M821&lt;&gt;'Tabelas auxiliares'!$B$241,M821&lt;&gt;'Tabelas auxiliares'!$B$242,M821&lt;&gt;'Tabelas auxiliares'!$C$241,M821&lt;&gt;'Tabelas auxiliares'!$C$242),"FOLHA DE PESSOAL",IF(R821='Tabelas auxiliares'!$A$242,"CUSTEIO",IF(R821='Tabelas auxiliares'!$A$241,"INVESTIMENTO","ERRO - VERIFICAR"))))</f>
        <v/>
      </c>
      <c r="T821" s="127"/>
      <c r="U821" s="37"/>
      <c r="V821" s="37"/>
      <c r="W821" s="37"/>
      <c r="X821" s="37"/>
      <c r="Y821" s="37"/>
      <c r="Z821" s="37"/>
    </row>
    <row r="822" spans="18:26" x14ac:dyDescent="0.35">
      <c r="R822" s="19" t="str">
        <f t="shared" si="12"/>
        <v/>
      </c>
      <c r="S822" s="19" t="str">
        <f>IF(M822="","",IF(AND(M822&lt;&gt;'Tabelas auxiliares'!$B$241,M822&lt;&gt;'Tabelas auxiliares'!$B$242,M822&lt;&gt;'Tabelas auxiliares'!$C$241,M822&lt;&gt;'Tabelas auxiliares'!$C$242),"FOLHA DE PESSOAL",IF(R822='Tabelas auxiliares'!$A$242,"CUSTEIO",IF(R822='Tabelas auxiliares'!$A$241,"INVESTIMENTO","ERRO - VERIFICAR"))))</f>
        <v/>
      </c>
      <c r="T822" s="127"/>
      <c r="U822" s="37"/>
      <c r="V822" s="37"/>
      <c r="W822" s="37"/>
      <c r="X822" s="37"/>
      <c r="Y822" s="37"/>
      <c r="Z822" s="37"/>
    </row>
    <row r="823" spans="18:26" x14ac:dyDescent="0.35">
      <c r="R823" s="19" t="str">
        <f t="shared" si="12"/>
        <v/>
      </c>
      <c r="S823" s="19" t="str">
        <f>IF(M823="","",IF(AND(M823&lt;&gt;'Tabelas auxiliares'!$B$241,M823&lt;&gt;'Tabelas auxiliares'!$B$242,M823&lt;&gt;'Tabelas auxiliares'!$C$241,M823&lt;&gt;'Tabelas auxiliares'!$C$242),"FOLHA DE PESSOAL",IF(R823='Tabelas auxiliares'!$A$242,"CUSTEIO",IF(R823='Tabelas auxiliares'!$A$241,"INVESTIMENTO","ERRO - VERIFICAR"))))</f>
        <v/>
      </c>
      <c r="T823" s="127"/>
      <c r="U823" s="37"/>
      <c r="V823" s="37"/>
      <c r="W823" s="37"/>
      <c r="X823" s="37"/>
      <c r="Y823" s="37"/>
      <c r="Z823" s="37"/>
    </row>
    <row r="824" spans="18:26" x14ac:dyDescent="0.35">
      <c r="R824" s="19" t="str">
        <f t="shared" si="12"/>
        <v/>
      </c>
      <c r="S824" s="19" t="str">
        <f>IF(M824="","",IF(AND(M824&lt;&gt;'Tabelas auxiliares'!$B$241,M824&lt;&gt;'Tabelas auxiliares'!$B$242,M824&lt;&gt;'Tabelas auxiliares'!$C$241,M824&lt;&gt;'Tabelas auxiliares'!$C$242),"FOLHA DE PESSOAL",IF(R824='Tabelas auxiliares'!$A$242,"CUSTEIO",IF(R824='Tabelas auxiliares'!$A$241,"INVESTIMENTO","ERRO - VERIFICAR"))))</f>
        <v/>
      </c>
      <c r="T824" s="127"/>
      <c r="U824" s="37"/>
      <c r="V824" s="37"/>
      <c r="W824" s="37"/>
      <c r="X824" s="37"/>
      <c r="Y824" s="37"/>
      <c r="Z824" s="37"/>
    </row>
    <row r="825" spans="18:26" x14ac:dyDescent="0.35">
      <c r="R825" s="19" t="str">
        <f t="shared" si="12"/>
        <v/>
      </c>
      <c r="S825" s="19" t="str">
        <f>IF(M825="","",IF(AND(M825&lt;&gt;'Tabelas auxiliares'!$B$241,M825&lt;&gt;'Tabelas auxiliares'!$B$242,M825&lt;&gt;'Tabelas auxiliares'!$C$241,M825&lt;&gt;'Tabelas auxiliares'!$C$242),"FOLHA DE PESSOAL",IF(R825='Tabelas auxiliares'!$A$242,"CUSTEIO",IF(R825='Tabelas auxiliares'!$A$241,"INVESTIMENTO","ERRO - VERIFICAR"))))</f>
        <v/>
      </c>
      <c r="T825" s="127"/>
      <c r="U825" s="37"/>
      <c r="V825" s="37"/>
      <c r="W825" s="37"/>
      <c r="X825" s="37"/>
      <c r="Y825" s="37"/>
      <c r="Z825" s="37"/>
    </row>
    <row r="826" spans="18:26" x14ac:dyDescent="0.35">
      <c r="R826" s="19" t="str">
        <f t="shared" si="12"/>
        <v/>
      </c>
      <c r="S826" s="19" t="str">
        <f>IF(M826="","",IF(AND(M826&lt;&gt;'Tabelas auxiliares'!$B$241,M826&lt;&gt;'Tabelas auxiliares'!$B$242,M826&lt;&gt;'Tabelas auxiliares'!$C$241,M826&lt;&gt;'Tabelas auxiliares'!$C$242),"FOLHA DE PESSOAL",IF(R826='Tabelas auxiliares'!$A$242,"CUSTEIO",IF(R826='Tabelas auxiliares'!$A$241,"INVESTIMENTO","ERRO - VERIFICAR"))))</f>
        <v/>
      </c>
      <c r="T826" s="127"/>
      <c r="U826" s="37"/>
      <c r="V826" s="37"/>
      <c r="W826" s="37"/>
      <c r="X826" s="37"/>
      <c r="Y826" s="37"/>
      <c r="Z826" s="37"/>
    </row>
    <row r="827" spans="18:26" x14ac:dyDescent="0.35">
      <c r="R827" s="19" t="str">
        <f t="shared" si="12"/>
        <v/>
      </c>
      <c r="S827" s="19" t="str">
        <f>IF(M827="","",IF(AND(M827&lt;&gt;'Tabelas auxiliares'!$B$241,M827&lt;&gt;'Tabelas auxiliares'!$B$242,M827&lt;&gt;'Tabelas auxiliares'!$C$241,M827&lt;&gt;'Tabelas auxiliares'!$C$242),"FOLHA DE PESSOAL",IF(R827='Tabelas auxiliares'!$A$242,"CUSTEIO",IF(R827='Tabelas auxiliares'!$A$241,"INVESTIMENTO","ERRO - VERIFICAR"))))</f>
        <v/>
      </c>
      <c r="T827" s="127"/>
      <c r="U827" s="37"/>
      <c r="V827" s="37"/>
      <c r="W827" s="37"/>
      <c r="X827" s="37"/>
      <c r="Y827" s="37"/>
      <c r="Z827" s="37"/>
    </row>
    <row r="828" spans="18:26" x14ac:dyDescent="0.35">
      <c r="R828" s="19" t="str">
        <f t="shared" si="12"/>
        <v/>
      </c>
      <c r="S828" s="19" t="str">
        <f>IF(M828="","",IF(AND(M828&lt;&gt;'Tabelas auxiliares'!$B$241,M828&lt;&gt;'Tabelas auxiliares'!$B$242,M828&lt;&gt;'Tabelas auxiliares'!$C$241,M828&lt;&gt;'Tabelas auxiliares'!$C$242),"FOLHA DE PESSOAL",IF(R828='Tabelas auxiliares'!$A$242,"CUSTEIO",IF(R828='Tabelas auxiliares'!$A$241,"INVESTIMENTO","ERRO - VERIFICAR"))))</f>
        <v/>
      </c>
      <c r="T828" s="127"/>
      <c r="U828" s="37"/>
      <c r="V828" s="37"/>
      <c r="W828" s="37"/>
      <c r="X828" s="37"/>
      <c r="Y828" s="37"/>
      <c r="Z828" s="37"/>
    </row>
    <row r="829" spans="18:26" x14ac:dyDescent="0.35">
      <c r="R829" s="19" t="str">
        <f t="shared" si="12"/>
        <v/>
      </c>
      <c r="S829" s="19" t="str">
        <f>IF(M829="","",IF(AND(M829&lt;&gt;'Tabelas auxiliares'!$B$241,M829&lt;&gt;'Tabelas auxiliares'!$B$242,M829&lt;&gt;'Tabelas auxiliares'!$C$241,M829&lt;&gt;'Tabelas auxiliares'!$C$242),"FOLHA DE PESSOAL",IF(R829='Tabelas auxiliares'!$A$242,"CUSTEIO",IF(R829='Tabelas auxiliares'!$A$241,"INVESTIMENTO","ERRO - VERIFICAR"))))</f>
        <v/>
      </c>
      <c r="T829" s="127"/>
      <c r="U829" s="37"/>
      <c r="V829" s="37"/>
      <c r="W829" s="37"/>
      <c r="X829" s="37"/>
      <c r="Y829" s="37"/>
      <c r="Z829" s="37"/>
    </row>
    <row r="830" spans="18:26" x14ac:dyDescent="0.35">
      <c r="R830" s="19" t="str">
        <f t="shared" si="12"/>
        <v/>
      </c>
      <c r="S830" s="19" t="str">
        <f>IF(M830="","",IF(AND(M830&lt;&gt;'Tabelas auxiliares'!$B$241,M830&lt;&gt;'Tabelas auxiliares'!$B$242,M830&lt;&gt;'Tabelas auxiliares'!$C$241,M830&lt;&gt;'Tabelas auxiliares'!$C$242),"FOLHA DE PESSOAL",IF(R830='Tabelas auxiliares'!$A$242,"CUSTEIO",IF(R830='Tabelas auxiliares'!$A$241,"INVESTIMENTO","ERRO - VERIFICAR"))))</f>
        <v/>
      </c>
      <c r="T830" s="127"/>
      <c r="U830" s="37"/>
      <c r="V830" s="37"/>
      <c r="W830" s="37"/>
      <c r="X830" s="37"/>
      <c r="Y830" s="37"/>
      <c r="Z830" s="37"/>
    </row>
    <row r="831" spans="18:26" x14ac:dyDescent="0.35">
      <c r="R831" s="19" t="str">
        <f t="shared" si="12"/>
        <v/>
      </c>
      <c r="S831" s="19" t="str">
        <f>IF(M831="","",IF(AND(M831&lt;&gt;'Tabelas auxiliares'!$B$241,M831&lt;&gt;'Tabelas auxiliares'!$B$242,M831&lt;&gt;'Tabelas auxiliares'!$C$241,M831&lt;&gt;'Tabelas auxiliares'!$C$242),"FOLHA DE PESSOAL",IF(R831='Tabelas auxiliares'!$A$242,"CUSTEIO",IF(R831='Tabelas auxiliares'!$A$241,"INVESTIMENTO","ERRO - VERIFICAR"))))</f>
        <v/>
      </c>
      <c r="T831" s="127"/>
      <c r="U831" s="37"/>
      <c r="V831" s="37"/>
      <c r="W831" s="37"/>
      <c r="X831" s="37"/>
      <c r="Y831" s="37"/>
      <c r="Z831" s="37"/>
    </row>
    <row r="832" spans="18:26" x14ac:dyDescent="0.35">
      <c r="R832" s="19" t="str">
        <f t="shared" si="12"/>
        <v/>
      </c>
      <c r="S832" s="19" t="str">
        <f>IF(M832="","",IF(AND(M832&lt;&gt;'Tabelas auxiliares'!$B$241,M832&lt;&gt;'Tabelas auxiliares'!$B$242,M832&lt;&gt;'Tabelas auxiliares'!$C$241,M832&lt;&gt;'Tabelas auxiliares'!$C$242),"FOLHA DE PESSOAL",IF(R832='Tabelas auxiliares'!$A$242,"CUSTEIO",IF(R832='Tabelas auxiliares'!$A$241,"INVESTIMENTO","ERRO - VERIFICAR"))))</f>
        <v/>
      </c>
      <c r="T832" s="127"/>
      <c r="U832" s="37"/>
      <c r="V832" s="37"/>
      <c r="W832" s="37"/>
      <c r="X832" s="37"/>
      <c r="Y832" s="37"/>
      <c r="Z832" s="37"/>
    </row>
    <row r="833" spans="18:26" x14ac:dyDescent="0.35">
      <c r="R833" s="19" t="str">
        <f t="shared" si="12"/>
        <v/>
      </c>
      <c r="S833" s="19" t="str">
        <f>IF(M833="","",IF(AND(M833&lt;&gt;'Tabelas auxiliares'!$B$241,M833&lt;&gt;'Tabelas auxiliares'!$B$242,M833&lt;&gt;'Tabelas auxiliares'!$C$241,M833&lt;&gt;'Tabelas auxiliares'!$C$242),"FOLHA DE PESSOAL",IF(R833='Tabelas auxiliares'!$A$242,"CUSTEIO",IF(R833='Tabelas auxiliares'!$A$241,"INVESTIMENTO","ERRO - VERIFICAR"))))</f>
        <v/>
      </c>
      <c r="T833" s="127"/>
      <c r="U833" s="37"/>
      <c r="V833" s="37"/>
      <c r="W833" s="37"/>
      <c r="X833" s="37"/>
      <c r="Y833" s="37"/>
      <c r="Z833" s="37"/>
    </row>
    <row r="834" spans="18:26" x14ac:dyDescent="0.35">
      <c r="R834" s="19" t="str">
        <f t="shared" si="12"/>
        <v/>
      </c>
      <c r="S834" s="19" t="str">
        <f>IF(M834="","",IF(AND(M834&lt;&gt;'Tabelas auxiliares'!$B$241,M834&lt;&gt;'Tabelas auxiliares'!$B$242,M834&lt;&gt;'Tabelas auxiliares'!$C$241,M834&lt;&gt;'Tabelas auxiliares'!$C$242),"FOLHA DE PESSOAL",IF(R834='Tabelas auxiliares'!$A$242,"CUSTEIO",IF(R834='Tabelas auxiliares'!$A$241,"INVESTIMENTO","ERRO - VERIFICAR"))))</f>
        <v/>
      </c>
      <c r="T834" s="127"/>
      <c r="U834" s="37"/>
      <c r="V834" s="37"/>
      <c r="W834" s="37"/>
      <c r="X834" s="37"/>
      <c r="Y834" s="37"/>
      <c r="Z834" s="37"/>
    </row>
    <row r="835" spans="18:26" x14ac:dyDescent="0.35">
      <c r="R835" s="19" t="str">
        <f t="shared" si="12"/>
        <v/>
      </c>
      <c r="S835" s="19" t="str">
        <f>IF(M835="","",IF(AND(M835&lt;&gt;'Tabelas auxiliares'!$B$241,M835&lt;&gt;'Tabelas auxiliares'!$B$242,M835&lt;&gt;'Tabelas auxiliares'!$C$241,M835&lt;&gt;'Tabelas auxiliares'!$C$242),"FOLHA DE PESSOAL",IF(R835='Tabelas auxiliares'!$A$242,"CUSTEIO",IF(R835='Tabelas auxiliares'!$A$241,"INVESTIMENTO","ERRO - VERIFICAR"))))</f>
        <v/>
      </c>
      <c r="T835" s="127"/>
      <c r="U835" s="37"/>
      <c r="V835" s="37"/>
      <c r="W835" s="37"/>
      <c r="X835" s="37"/>
      <c r="Y835" s="37"/>
      <c r="Z835" s="37"/>
    </row>
    <row r="836" spans="18:26" x14ac:dyDescent="0.35">
      <c r="R836" s="19" t="str">
        <f t="shared" ref="R836:R899" si="13">LEFT(O836,1)</f>
        <v/>
      </c>
      <c r="S836" s="19" t="str">
        <f>IF(M836="","",IF(AND(M836&lt;&gt;'Tabelas auxiliares'!$B$241,M836&lt;&gt;'Tabelas auxiliares'!$B$242,M836&lt;&gt;'Tabelas auxiliares'!$C$241,M836&lt;&gt;'Tabelas auxiliares'!$C$242),"FOLHA DE PESSOAL",IF(R836='Tabelas auxiliares'!$A$242,"CUSTEIO",IF(R836='Tabelas auxiliares'!$A$241,"INVESTIMENTO","ERRO - VERIFICAR"))))</f>
        <v/>
      </c>
      <c r="T836" s="127"/>
      <c r="U836" s="37"/>
      <c r="V836" s="37"/>
      <c r="W836" s="37"/>
      <c r="X836" s="37"/>
      <c r="Y836" s="37"/>
      <c r="Z836" s="37"/>
    </row>
    <row r="837" spans="18:26" x14ac:dyDescent="0.35">
      <c r="R837" s="19" t="str">
        <f t="shared" si="13"/>
        <v/>
      </c>
      <c r="S837" s="19" t="str">
        <f>IF(M837="","",IF(AND(M837&lt;&gt;'Tabelas auxiliares'!$B$241,M837&lt;&gt;'Tabelas auxiliares'!$B$242,M837&lt;&gt;'Tabelas auxiliares'!$C$241,M837&lt;&gt;'Tabelas auxiliares'!$C$242),"FOLHA DE PESSOAL",IF(R837='Tabelas auxiliares'!$A$242,"CUSTEIO",IF(R837='Tabelas auxiliares'!$A$241,"INVESTIMENTO","ERRO - VERIFICAR"))))</f>
        <v/>
      </c>
      <c r="T837" s="127"/>
      <c r="U837" s="37"/>
      <c r="V837" s="37"/>
      <c r="W837" s="37"/>
      <c r="X837" s="37"/>
      <c r="Y837" s="37"/>
      <c r="Z837" s="37"/>
    </row>
    <row r="838" spans="18:26" x14ac:dyDescent="0.35">
      <c r="R838" s="19" t="str">
        <f t="shared" si="13"/>
        <v/>
      </c>
      <c r="S838" s="19" t="str">
        <f>IF(M838="","",IF(AND(M838&lt;&gt;'Tabelas auxiliares'!$B$241,M838&lt;&gt;'Tabelas auxiliares'!$B$242,M838&lt;&gt;'Tabelas auxiliares'!$C$241,M838&lt;&gt;'Tabelas auxiliares'!$C$242),"FOLHA DE PESSOAL",IF(R838='Tabelas auxiliares'!$A$242,"CUSTEIO",IF(R838='Tabelas auxiliares'!$A$241,"INVESTIMENTO","ERRO - VERIFICAR"))))</f>
        <v/>
      </c>
      <c r="T838" s="127"/>
      <c r="U838" s="37"/>
      <c r="V838" s="37"/>
      <c r="W838" s="37"/>
      <c r="X838" s="37"/>
      <c r="Y838" s="37"/>
      <c r="Z838" s="37"/>
    </row>
    <row r="839" spans="18:26" x14ac:dyDescent="0.35">
      <c r="R839" s="19" t="str">
        <f t="shared" si="13"/>
        <v/>
      </c>
      <c r="S839" s="19" t="str">
        <f>IF(M839="","",IF(AND(M839&lt;&gt;'Tabelas auxiliares'!$B$241,M839&lt;&gt;'Tabelas auxiliares'!$B$242,M839&lt;&gt;'Tabelas auxiliares'!$C$241,M839&lt;&gt;'Tabelas auxiliares'!$C$242),"FOLHA DE PESSOAL",IF(R839='Tabelas auxiliares'!$A$242,"CUSTEIO",IF(R839='Tabelas auxiliares'!$A$241,"INVESTIMENTO","ERRO - VERIFICAR"))))</f>
        <v/>
      </c>
      <c r="T839" s="127"/>
      <c r="U839" s="37"/>
      <c r="V839" s="37"/>
      <c r="W839" s="37"/>
      <c r="X839" s="37"/>
      <c r="Y839" s="37"/>
      <c r="Z839" s="37"/>
    </row>
    <row r="840" spans="18:26" x14ac:dyDescent="0.35">
      <c r="R840" s="19" t="str">
        <f t="shared" si="13"/>
        <v/>
      </c>
      <c r="S840" s="19" t="str">
        <f>IF(M840="","",IF(AND(M840&lt;&gt;'Tabelas auxiliares'!$B$241,M840&lt;&gt;'Tabelas auxiliares'!$B$242,M840&lt;&gt;'Tabelas auxiliares'!$C$241,M840&lt;&gt;'Tabelas auxiliares'!$C$242),"FOLHA DE PESSOAL",IF(R840='Tabelas auxiliares'!$A$242,"CUSTEIO",IF(R840='Tabelas auxiliares'!$A$241,"INVESTIMENTO","ERRO - VERIFICAR"))))</f>
        <v/>
      </c>
      <c r="T840" s="127"/>
      <c r="U840" s="37"/>
      <c r="V840" s="37"/>
      <c r="W840" s="37"/>
      <c r="X840" s="37"/>
      <c r="Y840" s="37"/>
      <c r="Z840" s="37"/>
    </row>
    <row r="841" spans="18:26" x14ac:dyDescent="0.35">
      <c r="R841" s="19" t="str">
        <f t="shared" si="13"/>
        <v/>
      </c>
      <c r="S841" s="19" t="str">
        <f>IF(M841="","",IF(AND(M841&lt;&gt;'Tabelas auxiliares'!$B$241,M841&lt;&gt;'Tabelas auxiliares'!$B$242,M841&lt;&gt;'Tabelas auxiliares'!$C$241,M841&lt;&gt;'Tabelas auxiliares'!$C$242),"FOLHA DE PESSOAL",IF(R841='Tabelas auxiliares'!$A$242,"CUSTEIO",IF(R841='Tabelas auxiliares'!$A$241,"INVESTIMENTO","ERRO - VERIFICAR"))))</f>
        <v/>
      </c>
      <c r="T841" s="127"/>
      <c r="U841" s="37"/>
      <c r="V841" s="37"/>
      <c r="W841" s="37"/>
      <c r="X841" s="37"/>
      <c r="Y841" s="37"/>
      <c r="Z841" s="37"/>
    </row>
    <row r="842" spans="18:26" x14ac:dyDescent="0.35">
      <c r="R842" s="19" t="str">
        <f t="shared" si="13"/>
        <v/>
      </c>
      <c r="S842" s="19" t="str">
        <f>IF(M842="","",IF(AND(M842&lt;&gt;'Tabelas auxiliares'!$B$241,M842&lt;&gt;'Tabelas auxiliares'!$B$242,M842&lt;&gt;'Tabelas auxiliares'!$C$241,M842&lt;&gt;'Tabelas auxiliares'!$C$242),"FOLHA DE PESSOAL",IF(R842='Tabelas auxiliares'!$A$242,"CUSTEIO",IF(R842='Tabelas auxiliares'!$A$241,"INVESTIMENTO","ERRO - VERIFICAR"))))</f>
        <v/>
      </c>
      <c r="T842" s="127"/>
      <c r="U842" s="37"/>
      <c r="V842" s="37"/>
      <c r="W842" s="37"/>
      <c r="X842" s="37"/>
      <c r="Y842" s="37"/>
      <c r="Z842" s="37"/>
    </row>
    <row r="843" spans="18:26" x14ac:dyDescent="0.35">
      <c r="R843" s="19" t="str">
        <f t="shared" si="13"/>
        <v/>
      </c>
      <c r="S843" s="19" t="str">
        <f>IF(M843="","",IF(AND(M843&lt;&gt;'Tabelas auxiliares'!$B$241,M843&lt;&gt;'Tabelas auxiliares'!$B$242,M843&lt;&gt;'Tabelas auxiliares'!$C$241,M843&lt;&gt;'Tabelas auxiliares'!$C$242),"FOLHA DE PESSOAL",IF(R843='Tabelas auxiliares'!$A$242,"CUSTEIO",IF(R843='Tabelas auxiliares'!$A$241,"INVESTIMENTO","ERRO - VERIFICAR"))))</f>
        <v/>
      </c>
      <c r="T843" s="127"/>
      <c r="U843" s="37"/>
      <c r="V843" s="37"/>
      <c r="W843" s="37"/>
      <c r="X843" s="37"/>
      <c r="Y843" s="37"/>
      <c r="Z843" s="37"/>
    </row>
    <row r="844" spans="18:26" x14ac:dyDescent="0.35">
      <c r="R844" s="19" t="str">
        <f t="shared" si="13"/>
        <v/>
      </c>
      <c r="S844" s="19" t="str">
        <f>IF(M844="","",IF(AND(M844&lt;&gt;'Tabelas auxiliares'!$B$241,M844&lt;&gt;'Tabelas auxiliares'!$B$242,M844&lt;&gt;'Tabelas auxiliares'!$C$241,M844&lt;&gt;'Tabelas auxiliares'!$C$242),"FOLHA DE PESSOAL",IF(R844='Tabelas auxiliares'!$A$242,"CUSTEIO",IF(R844='Tabelas auxiliares'!$A$241,"INVESTIMENTO","ERRO - VERIFICAR"))))</f>
        <v/>
      </c>
      <c r="T844" s="127"/>
      <c r="U844" s="37"/>
      <c r="V844" s="37"/>
      <c r="W844" s="37"/>
      <c r="X844" s="37"/>
      <c r="Y844" s="37"/>
      <c r="Z844" s="37"/>
    </row>
    <row r="845" spans="18:26" x14ac:dyDescent="0.35">
      <c r="R845" s="19" t="str">
        <f t="shared" si="13"/>
        <v/>
      </c>
      <c r="S845" s="19" t="str">
        <f>IF(M845="","",IF(AND(M845&lt;&gt;'Tabelas auxiliares'!$B$241,M845&lt;&gt;'Tabelas auxiliares'!$B$242,M845&lt;&gt;'Tabelas auxiliares'!$C$241,M845&lt;&gt;'Tabelas auxiliares'!$C$242),"FOLHA DE PESSOAL",IF(R845='Tabelas auxiliares'!$A$242,"CUSTEIO",IF(R845='Tabelas auxiliares'!$A$241,"INVESTIMENTO","ERRO - VERIFICAR"))))</f>
        <v/>
      </c>
      <c r="T845" s="127"/>
      <c r="U845" s="37"/>
      <c r="V845" s="37"/>
      <c r="W845" s="37"/>
      <c r="X845" s="37"/>
      <c r="Y845" s="37"/>
      <c r="Z845" s="37"/>
    </row>
    <row r="846" spans="18:26" x14ac:dyDescent="0.35">
      <c r="R846" s="19" t="str">
        <f t="shared" si="13"/>
        <v/>
      </c>
      <c r="S846" s="19" t="str">
        <f>IF(M846="","",IF(AND(M846&lt;&gt;'Tabelas auxiliares'!$B$241,M846&lt;&gt;'Tabelas auxiliares'!$B$242,M846&lt;&gt;'Tabelas auxiliares'!$C$241,M846&lt;&gt;'Tabelas auxiliares'!$C$242),"FOLHA DE PESSOAL",IF(R846='Tabelas auxiliares'!$A$242,"CUSTEIO",IF(R846='Tabelas auxiliares'!$A$241,"INVESTIMENTO","ERRO - VERIFICAR"))))</f>
        <v/>
      </c>
      <c r="T846" s="127"/>
      <c r="U846" s="37"/>
      <c r="V846" s="37"/>
      <c r="W846" s="37"/>
      <c r="X846" s="37"/>
      <c r="Y846" s="37"/>
      <c r="Z846" s="37"/>
    </row>
    <row r="847" spans="18:26" x14ac:dyDescent="0.35">
      <c r="R847" s="19" t="str">
        <f t="shared" si="13"/>
        <v/>
      </c>
      <c r="S847" s="19" t="str">
        <f>IF(M847="","",IF(AND(M847&lt;&gt;'Tabelas auxiliares'!$B$241,M847&lt;&gt;'Tabelas auxiliares'!$B$242,M847&lt;&gt;'Tabelas auxiliares'!$C$241,M847&lt;&gt;'Tabelas auxiliares'!$C$242),"FOLHA DE PESSOAL",IF(R847='Tabelas auxiliares'!$A$242,"CUSTEIO",IF(R847='Tabelas auxiliares'!$A$241,"INVESTIMENTO","ERRO - VERIFICAR"))))</f>
        <v/>
      </c>
      <c r="T847" s="127"/>
      <c r="U847" s="37"/>
      <c r="V847" s="37"/>
      <c r="W847" s="37"/>
      <c r="X847" s="37"/>
      <c r="Y847" s="37"/>
      <c r="Z847" s="37"/>
    </row>
    <row r="848" spans="18:26" x14ac:dyDescent="0.35">
      <c r="R848" s="19" t="str">
        <f t="shared" si="13"/>
        <v/>
      </c>
      <c r="S848" s="19" t="str">
        <f>IF(M848="","",IF(AND(M848&lt;&gt;'Tabelas auxiliares'!$B$241,M848&lt;&gt;'Tabelas auxiliares'!$B$242,M848&lt;&gt;'Tabelas auxiliares'!$C$241,M848&lt;&gt;'Tabelas auxiliares'!$C$242),"FOLHA DE PESSOAL",IF(R848='Tabelas auxiliares'!$A$242,"CUSTEIO",IF(R848='Tabelas auxiliares'!$A$241,"INVESTIMENTO","ERRO - VERIFICAR"))))</f>
        <v/>
      </c>
      <c r="T848" s="127"/>
      <c r="U848" s="37"/>
      <c r="V848" s="37"/>
      <c r="W848" s="37"/>
      <c r="X848" s="37"/>
      <c r="Y848" s="37"/>
      <c r="Z848" s="37"/>
    </row>
    <row r="849" spans="18:26" x14ac:dyDescent="0.35">
      <c r="R849" s="19" t="str">
        <f t="shared" si="13"/>
        <v/>
      </c>
      <c r="S849" s="19" t="str">
        <f>IF(M849="","",IF(AND(M849&lt;&gt;'Tabelas auxiliares'!$B$241,M849&lt;&gt;'Tabelas auxiliares'!$B$242,M849&lt;&gt;'Tabelas auxiliares'!$C$241,M849&lt;&gt;'Tabelas auxiliares'!$C$242),"FOLHA DE PESSOAL",IF(R849='Tabelas auxiliares'!$A$242,"CUSTEIO",IF(R849='Tabelas auxiliares'!$A$241,"INVESTIMENTO","ERRO - VERIFICAR"))))</f>
        <v/>
      </c>
      <c r="T849" s="127"/>
      <c r="U849" s="37"/>
      <c r="V849" s="37"/>
      <c r="W849" s="37"/>
      <c r="X849" s="37"/>
      <c r="Y849" s="37"/>
      <c r="Z849" s="37"/>
    </row>
    <row r="850" spans="18:26" x14ac:dyDescent="0.35">
      <c r="R850" s="19" t="str">
        <f t="shared" si="13"/>
        <v/>
      </c>
      <c r="S850" s="19" t="str">
        <f>IF(M850="","",IF(AND(M850&lt;&gt;'Tabelas auxiliares'!$B$241,M850&lt;&gt;'Tabelas auxiliares'!$B$242,M850&lt;&gt;'Tabelas auxiliares'!$C$241,M850&lt;&gt;'Tabelas auxiliares'!$C$242),"FOLHA DE PESSOAL",IF(R850='Tabelas auxiliares'!$A$242,"CUSTEIO",IF(R850='Tabelas auxiliares'!$A$241,"INVESTIMENTO","ERRO - VERIFICAR"))))</f>
        <v/>
      </c>
      <c r="T850" s="127"/>
      <c r="U850" s="37"/>
      <c r="V850" s="37"/>
      <c r="W850" s="37"/>
      <c r="X850" s="37"/>
      <c r="Y850" s="37"/>
      <c r="Z850" s="37"/>
    </row>
    <row r="851" spans="18:26" x14ac:dyDescent="0.35">
      <c r="R851" s="19" t="str">
        <f t="shared" si="13"/>
        <v/>
      </c>
      <c r="S851" s="19" t="str">
        <f>IF(M851="","",IF(AND(M851&lt;&gt;'Tabelas auxiliares'!$B$241,M851&lt;&gt;'Tabelas auxiliares'!$B$242,M851&lt;&gt;'Tabelas auxiliares'!$C$241,M851&lt;&gt;'Tabelas auxiliares'!$C$242),"FOLHA DE PESSOAL",IF(R851='Tabelas auxiliares'!$A$242,"CUSTEIO",IF(R851='Tabelas auxiliares'!$A$241,"INVESTIMENTO","ERRO - VERIFICAR"))))</f>
        <v/>
      </c>
      <c r="T851" s="127"/>
      <c r="U851" s="37"/>
      <c r="V851" s="37"/>
      <c r="W851" s="37"/>
      <c r="X851" s="37"/>
      <c r="Y851" s="37"/>
      <c r="Z851" s="37"/>
    </row>
    <row r="852" spans="18:26" x14ac:dyDescent="0.35">
      <c r="R852" s="19" t="str">
        <f t="shared" si="13"/>
        <v/>
      </c>
      <c r="S852" s="19" t="str">
        <f>IF(M852="","",IF(AND(M852&lt;&gt;'Tabelas auxiliares'!$B$241,M852&lt;&gt;'Tabelas auxiliares'!$B$242,M852&lt;&gt;'Tabelas auxiliares'!$C$241,M852&lt;&gt;'Tabelas auxiliares'!$C$242),"FOLHA DE PESSOAL",IF(R852='Tabelas auxiliares'!$A$242,"CUSTEIO",IF(R852='Tabelas auxiliares'!$A$241,"INVESTIMENTO","ERRO - VERIFICAR"))))</f>
        <v/>
      </c>
      <c r="T852" s="127"/>
      <c r="U852" s="37"/>
      <c r="V852" s="37"/>
      <c r="W852" s="37"/>
      <c r="X852" s="37"/>
      <c r="Y852" s="37"/>
      <c r="Z852" s="37"/>
    </row>
    <row r="853" spans="18:26" x14ac:dyDescent="0.35">
      <c r="R853" s="19" t="str">
        <f t="shared" si="13"/>
        <v/>
      </c>
      <c r="S853" s="19" t="str">
        <f>IF(M853="","",IF(AND(M853&lt;&gt;'Tabelas auxiliares'!$B$241,M853&lt;&gt;'Tabelas auxiliares'!$B$242,M853&lt;&gt;'Tabelas auxiliares'!$C$241,M853&lt;&gt;'Tabelas auxiliares'!$C$242),"FOLHA DE PESSOAL",IF(R853='Tabelas auxiliares'!$A$242,"CUSTEIO",IF(R853='Tabelas auxiliares'!$A$241,"INVESTIMENTO","ERRO - VERIFICAR"))))</f>
        <v/>
      </c>
      <c r="T853" s="127"/>
      <c r="U853" s="37"/>
      <c r="V853" s="37"/>
      <c r="W853" s="37"/>
      <c r="X853" s="37"/>
      <c r="Y853" s="37"/>
      <c r="Z853" s="37"/>
    </row>
    <row r="854" spans="18:26" x14ac:dyDescent="0.35">
      <c r="R854" s="19" t="str">
        <f t="shared" si="13"/>
        <v/>
      </c>
      <c r="S854" s="19" t="str">
        <f>IF(M854="","",IF(AND(M854&lt;&gt;'Tabelas auxiliares'!$B$241,M854&lt;&gt;'Tabelas auxiliares'!$B$242,M854&lt;&gt;'Tabelas auxiliares'!$C$241,M854&lt;&gt;'Tabelas auxiliares'!$C$242),"FOLHA DE PESSOAL",IF(R854='Tabelas auxiliares'!$A$242,"CUSTEIO",IF(R854='Tabelas auxiliares'!$A$241,"INVESTIMENTO","ERRO - VERIFICAR"))))</f>
        <v/>
      </c>
      <c r="T854" s="127"/>
      <c r="U854" s="37"/>
      <c r="V854" s="37"/>
      <c r="W854" s="37"/>
      <c r="X854" s="37"/>
      <c r="Y854" s="37"/>
      <c r="Z854" s="37"/>
    </row>
    <row r="855" spans="18:26" x14ac:dyDescent="0.35">
      <c r="R855" s="19" t="str">
        <f t="shared" si="13"/>
        <v/>
      </c>
      <c r="S855" s="19" t="str">
        <f>IF(M855="","",IF(AND(M855&lt;&gt;'Tabelas auxiliares'!$B$241,M855&lt;&gt;'Tabelas auxiliares'!$B$242,M855&lt;&gt;'Tabelas auxiliares'!$C$241,M855&lt;&gt;'Tabelas auxiliares'!$C$242),"FOLHA DE PESSOAL",IF(R855='Tabelas auxiliares'!$A$242,"CUSTEIO",IF(R855='Tabelas auxiliares'!$A$241,"INVESTIMENTO","ERRO - VERIFICAR"))))</f>
        <v/>
      </c>
      <c r="T855" s="127"/>
      <c r="U855" s="37"/>
      <c r="V855" s="37"/>
      <c r="W855" s="37"/>
      <c r="X855" s="37"/>
      <c r="Y855" s="37"/>
      <c r="Z855" s="37"/>
    </row>
    <row r="856" spans="18:26" x14ac:dyDescent="0.35">
      <c r="R856" s="19" t="str">
        <f t="shared" si="13"/>
        <v/>
      </c>
      <c r="S856" s="19" t="str">
        <f>IF(M856="","",IF(AND(M856&lt;&gt;'Tabelas auxiliares'!$B$241,M856&lt;&gt;'Tabelas auxiliares'!$B$242,M856&lt;&gt;'Tabelas auxiliares'!$C$241,M856&lt;&gt;'Tabelas auxiliares'!$C$242),"FOLHA DE PESSOAL",IF(R856='Tabelas auxiliares'!$A$242,"CUSTEIO",IF(R856='Tabelas auxiliares'!$A$241,"INVESTIMENTO","ERRO - VERIFICAR"))))</f>
        <v/>
      </c>
      <c r="T856" s="127"/>
      <c r="U856" s="37"/>
      <c r="V856" s="37"/>
      <c r="W856" s="37"/>
      <c r="X856" s="37"/>
      <c r="Y856" s="37"/>
      <c r="Z856" s="37"/>
    </row>
    <row r="857" spans="18:26" x14ac:dyDescent="0.35">
      <c r="R857" s="19" t="str">
        <f t="shared" si="13"/>
        <v/>
      </c>
      <c r="S857" s="19" t="str">
        <f>IF(M857="","",IF(AND(M857&lt;&gt;'Tabelas auxiliares'!$B$241,M857&lt;&gt;'Tabelas auxiliares'!$B$242,M857&lt;&gt;'Tabelas auxiliares'!$C$241,M857&lt;&gt;'Tabelas auxiliares'!$C$242),"FOLHA DE PESSOAL",IF(R857='Tabelas auxiliares'!$A$242,"CUSTEIO",IF(R857='Tabelas auxiliares'!$A$241,"INVESTIMENTO","ERRO - VERIFICAR"))))</f>
        <v/>
      </c>
      <c r="T857" s="127"/>
      <c r="U857" s="37"/>
      <c r="V857" s="37"/>
      <c r="W857" s="37"/>
      <c r="X857" s="37"/>
      <c r="Y857" s="37"/>
      <c r="Z857" s="37"/>
    </row>
    <row r="858" spans="18:26" x14ac:dyDescent="0.35">
      <c r="R858" s="19" t="str">
        <f t="shared" si="13"/>
        <v/>
      </c>
      <c r="S858" s="19" t="str">
        <f>IF(M858="","",IF(AND(M858&lt;&gt;'Tabelas auxiliares'!$B$241,M858&lt;&gt;'Tabelas auxiliares'!$B$242,M858&lt;&gt;'Tabelas auxiliares'!$C$241,M858&lt;&gt;'Tabelas auxiliares'!$C$242),"FOLHA DE PESSOAL",IF(R858='Tabelas auxiliares'!$A$242,"CUSTEIO",IF(R858='Tabelas auxiliares'!$A$241,"INVESTIMENTO","ERRO - VERIFICAR"))))</f>
        <v/>
      </c>
      <c r="T858" s="127"/>
      <c r="U858" s="37"/>
      <c r="V858" s="37"/>
      <c r="W858" s="37"/>
      <c r="X858" s="37"/>
      <c r="Y858" s="37"/>
      <c r="Z858" s="37"/>
    </row>
    <row r="859" spans="18:26" x14ac:dyDescent="0.35">
      <c r="R859" s="19" t="str">
        <f t="shared" si="13"/>
        <v/>
      </c>
      <c r="S859" s="19" t="str">
        <f>IF(M859="","",IF(AND(M859&lt;&gt;'Tabelas auxiliares'!$B$241,M859&lt;&gt;'Tabelas auxiliares'!$B$242,M859&lt;&gt;'Tabelas auxiliares'!$C$241,M859&lt;&gt;'Tabelas auxiliares'!$C$242),"FOLHA DE PESSOAL",IF(R859='Tabelas auxiliares'!$A$242,"CUSTEIO",IF(R859='Tabelas auxiliares'!$A$241,"INVESTIMENTO","ERRO - VERIFICAR"))))</f>
        <v/>
      </c>
      <c r="T859" s="127"/>
      <c r="U859" s="37"/>
      <c r="V859" s="37"/>
      <c r="W859" s="37"/>
      <c r="X859" s="37"/>
      <c r="Y859" s="37"/>
      <c r="Z859" s="37"/>
    </row>
    <row r="860" spans="18:26" x14ac:dyDescent="0.35">
      <c r="R860" s="19" t="str">
        <f t="shared" si="13"/>
        <v/>
      </c>
      <c r="S860" s="19" t="str">
        <f>IF(M860="","",IF(AND(M860&lt;&gt;'Tabelas auxiliares'!$B$241,M860&lt;&gt;'Tabelas auxiliares'!$B$242,M860&lt;&gt;'Tabelas auxiliares'!$C$241,M860&lt;&gt;'Tabelas auxiliares'!$C$242),"FOLHA DE PESSOAL",IF(R860='Tabelas auxiliares'!$A$242,"CUSTEIO",IF(R860='Tabelas auxiliares'!$A$241,"INVESTIMENTO","ERRO - VERIFICAR"))))</f>
        <v/>
      </c>
      <c r="T860" s="127"/>
      <c r="U860" s="37"/>
      <c r="V860" s="37"/>
      <c r="W860" s="37"/>
      <c r="X860" s="37"/>
      <c r="Y860" s="37"/>
      <c r="Z860" s="37"/>
    </row>
    <row r="861" spans="18:26" x14ac:dyDescent="0.35">
      <c r="R861" s="19" t="str">
        <f t="shared" si="13"/>
        <v/>
      </c>
      <c r="S861" s="19" t="str">
        <f>IF(M861="","",IF(AND(M861&lt;&gt;'Tabelas auxiliares'!$B$241,M861&lt;&gt;'Tabelas auxiliares'!$B$242,M861&lt;&gt;'Tabelas auxiliares'!$C$241,M861&lt;&gt;'Tabelas auxiliares'!$C$242),"FOLHA DE PESSOAL",IF(R861='Tabelas auxiliares'!$A$242,"CUSTEIO",IF(R861='Tabelas auxiliares'!$A$241,"INVESTIMENTO","ERRO - VERIFICAR"))))</f>
        <v/>
      </c>
      <c r="T861" s="127"/>
      <c r="U861" s="37"/>
      <c r="V861" s="37"/>
      <c r="W861" s="37"/>
      <c r="X861" s="37"/>
      <c r="Y861" s="37"/>
      <c r="Z861" s="37"/>
    </row>
    <row r="862" spans="18:26" x14ac:dyDescent="0.35">
      <c r="R862" s="19" t="str">
        <f t="shared" si="13"/>
        <v/>
      </c>
      <c r="S862" s="19" t="str">
        <f>IF(M862="","",IF(AND(M862&lt;&gt;'Tabelas auxiliares'!$B$241,M862&lt;&gt;'Tabelas auxiliares'!$B$242,M862&lt;&gt;'Tabelas auxiliares'!$C$241,M862&lt;&gt;'Tabelas auxiliares'!$C$242),"FOLHA DE PESSOAL",IF(R862='Tabelas auxiliares'!$A$242,"CUSTEIO",IF(R862='Tabelas auxiliares'!$A$241,"INVESTIMENTO","ERRO - VERIFICAR"))))</f>
        <v/>
      </c>
      <c r="T862" s="127"/>
      <c r="U862" s="37"/>
      <c r="V862" s="37"/>
      <c r="W862" s="37"/>
      <c r="X862" s="37"/>
      <c r="Y862" s="37"/>
      <c r="Z862" s="37"/>
    </row>
    <row r="863" spans="18:26" x14ac:dyDescent="0.35">
      <c r="R863" s="19" t="str">
        <f t="shared" si="13"/>
        <v/>
      </c>
      <c r="S863" s="19" t="str">
        <f>IF(M863="","",IF(AND(M863&lt;&gt;'Tabelas auxiliares'!$B$241,M863&lt;&gt;'Tabelas auxiliares'!$B$242,M863&lt;&gt;'Tabelas auxiliares'!$C$241,M863&lt;&gt;'Tabelas auxiliares'!$C$242),"FOLHA DE PESSOAL",IF(R863='Tabelas auxiliares'!$A$242,"CUSTEIO",IF(R863='Tabelas auxiliares'!$A$241,"INVESTIMENTO","ERRO - VERIFICAR"))))</f>
        <v/>
      </c>
      <c r="T863" s="127"/>
      <c r="U863" s="37"/>
      <c r="V863" s="37"/>
      <c r="W863" s="37"/>
      <c r="X863" s="37"/>
      <c r="Y863" s="37"/>
      <c r="Z863" s="37"/>
    </row>
    <row r="864" spans="18:26" x14ac:dyDescent="0.35">
      <c r="R864" s="19" t="str">
        <f t="shared" si="13"/>
        <v/>
      </c>
      <c r="S864" s="19" t="str">
        <f>IF(M864="","",IF(AND(M864&lt;&gt;'Tabelas auxiliares'!$B$241,M864&lt;&gt;'Tabelas auxiliares'!$B$242,M864&lt;&gt;'Tabelas auxiliares'!$C$241,M864&lt;&gt;'Tabelas auxiliares'!$C$242),"FOLHA DE PESSOAL",IF(R864='Tabelas auxiliares'!$A$242,"CUSTEIO",IF(R864='Tabelas auxiliares'!$A$241,"INVESTIMENTO","ERRO - VERIFICAR"))))</f>
        <v/>
      </c>
      <c r="T864" s="127"/>
      <c r="U864" s="37"/>
      <c r="V864" s="37"/>
      <c r="W864" s="37"/>
      <c r="X864" s="37"/>
      <c r="Y864" s="37"/>
      <c r="Z864" s="37"/>
    </row>
    <row r="865" spans="18:26" x14ac:dyDescent="0.35">
      <c r="R865" s="19" t="str">
        <f t="shared" si="13"/>
        <v/>
      </c>
      <c r="S865" s="19" t="str">
        <f>IF(M865="","",IF(AND(M865&lt;&gt;'Tabelas auxiliares'!$B$241,M865&lt;&gt;'Tabelas auxiliares'!$B$242,M865&lt;&gt;'Tabelas auxiliares'!$C$241,M865&lt;&gt;'Tabelas auxiliares'!$C$242),"FOLHA DE PESSOAL",IF(R865='Tabelas auxiliares'!$A$242,"CUSTEIO",IF(R865='Tabelas auxiliares'!$A$241,"INVESTIMENTO","ERRO - VERIFICAR"))))</f>
        <v/>
      </c>
      <c r="T865" s="127"/>
      <c r="U865" s="37"/>
      <c r="V865" s="37"/>
      <c r="W865" s="37"/>
      <c r="X865" s="37"/>
      <c r="Y865" s="37"/>
      <c r="Z865" s="37"/>
    </row>
    <row r="866" spans="18:26" x14ac:dyDescent="0.35">
      <c r="R866" s="19" t="str">
        <f t="shared" si="13"/>
        <v/>
      </c>
      <c r="S866" s="19" t="str">
        <f>IF(M866="","",IF(AND(M866&lt;&gt;'Tabelas auxiliares'!$B$241,M866&lt;&gt;'Tabelas auxiliares'!$B$242,M866&lt;&gt;'Tabelas auxiliares'!$C$241,M866&lt;&gt;'Tabelas auxiliares'!$C$242),"FOLHA DE PESSOAL",IF(R866='Tabelas auxiliares'!$A$242,"CUSTEIO",IF(R866='Tabelas auxiliares'!$A$241,"INVESTIMENTO","ERRO - VERIFICAR"))))</f>
        <v/>
      </c>
      <c r="T866" s="127"/>
      <c r="U866" s="37"/>
      <c r="V866" s="37"/>
      <c r="W866" s="37"/>
      <c r="X866" s="37"/>
      <c r="Y866" s="37"/>
      <c r="Z866" s="37"/>
    </row>
    <row r="867" spans="18:26" x14ac:dyDescent="0.35">
      <c r="R867" s="19" t="str">
        <f t="shared" si="13"/>
        <v/>
      </c>
      <c r="S867" s="19" t="str">
        <f>IF(M867="","",IF(AND(M867&lt;&gt;'Tabelas auxiliares'!$B$241,M867&lt;&gt;'Tabelas auxiliares'!$B$242,M867&lt;&gt;'Tabelas auxiliares'!$C$241,M867&lt;&gt;'Tabelas auxiliares'!$C$242),"FOLHA DE PESSOAL",IF(R867='Tabelas auxiliares'!$A$242,"CUSTEIO",IF(R867='Tabelas auxiliares'!$A$241,"INVESTIMENTO","ERRO - VERIFICAR"))))</f>
        <v/>
      </c>
      <c r="T867" s="127"/>
      <c r="U867" s="37"/>
      <c r="V867" s="37"/>
      <c r="W867" s="37"/>
      <c r="X867" s="37"/>
      <c r="Y867" s="37"/>
      <c r="Z867" s="37"/>
    </row>
    <row r="868" spans="18:26" x14ac:dyDescent="0.35">
      <c r="R868" s="19" t="str">
        <f t="shared" si="13"/>
        <v/>
      </c>
      <c r="S868" s="19" t="str">
        <f>IF(M868="","",IF(AND(M868&lt;&gt;'Tabelas auxiliares'!$B$241,M868&lt;&gt;'Tabelas auxiliares'!$B$242,M868&lt;&gt;'Tabelas auxiliares'!$C$241,M868&lt;&gt;'Tabelas auxiliares'!$C$242),"FOLHA DE PESSOAL",IF(R868='Tabelas auxiliares'!$A$242,"CUSTEIO",IF(R868='Tabelas auxiliares'!$A$241,"INVESTIMENTO","ERRO - VERIFICAR"))))</f>
        <v/>
      </c>
      <c r="T868" s="127"/>
      <c r="U868" s="37"/>
      <c r="V868" s="37"/>
      <c r="W868" s="37"/>
      <c r="X868" s="37"/>
      <c r="Y868" s="37"/>
      <c r="Z868" s="37"/>
    </row>
    <row r="869" spans="18:26" x14ac:dyDescent="0.35">
      <c r="R869" s="19" t="str">
        <f t="shared" si="13"/>
        <v/>
      </c>
      <c r="S869" s="19" t="str">
        <f>IF(M869="","",IF(AND(M869&lt;&gt;'Tabelas auxiliares'!$B$241,M869&lt;&gt;'Tabelas auxiliares'!$B$242,M869&lt;&gt;'Tabelas auxiliares'!$C$241,M869&lt;&gt;'Tabelas auxiliares'!$C$242),"FOLHA DE PESSOAL",IF(R869='Tabelas auxiliares'!$A$242,"CUSTEIO",IF(R869='Tabelas auxiliares'!$A$241,"INVESTIMENTO","ERRO - VERIFICAR"))))</f>
        <v/>
      </c>
      <c r="T869" s="127"/>
      <c r="U869" s="37"/>
      <c r="V869" s="37"/>
      <c r="W869" s="37"/>
      <c r="X869" s="37"/>
      <c r="Y869" s="37"/>
      <c r="Z869" s="37"/>
    </row>
    <row r="870" spans="18:26" x14ac:dyDescent="0.35">
      <c r="R870" s="19" t="str">
        <f t="shared" si="13"/>
        <v/>
      </c>
      <c r="S870" s="19" t="str">
        <f>IF(M870="","",IF(AND(M870&lt;&gt;'Tabelas auxiliares'!$B$241,M870&lt;&gt;'Tabelas auxiliares'!$B$242,M870&lt;&gt;'Tabelas auxiliares'!$C$241,M870&lt;&gt;'Tabelas auxiliares'!$C$242),"FOLHA DE PESSOAL",IF(R870='Tabelas auxiliares'!$A$242,"CUSTEIO",IF(R870='Tabelas auxiliares'!$A$241,"INVESTIMENTO","ERRO - VERIFICAR"))))</f>
        <v/>
      </c>
      <c r="T870" s="127"/>
      <c r="U870" s="37"/>
      <c r="V870" s="37"/>
      <c r="W870" s="37"/>
      <c r="X870" s="37"/>
      <c r="Y870" s="37"/>
      <c r="Z870" s="37"/>
    </row>
    <row r="871" spans="18:26" x14ac:dyDescent="0.35">
      <c r="R871" s="19" t="str">
        <f t="shared" si="13"/>
        <v/>
      </c>
      <c r="S871" s="19" t="str">
        <f>IF(M871="","",IF(AND(M871&lt;&gt;'Tabelas auxiliares'!$B$241,M871&lt;&gt;'Tabelas auxiliares'!$B$242,M871&lt;&gt;'Tabelas auxiliares'!$C$241,M871&lt;&gt;'Tabelas auxiliares'!$C$242),"FOLHA DE PESSOAL",IF(R871='Tabelas auxiliares'!$A$242,"CUSTEIO",IF(R871='Tabelas auxiliares'!$A$241,"INVESTIMENTO","ERRO - VERIFICAR"))))</f>
        <v/>
      </c>
      <c r="T871" s="127"/>
      <c r="U871" s="37"/>
      <c r="V871" s="37"/>
      <c r="W871" s="37"/>
      <c r="X871" s="37"/>
      <c r="Y871" s="37"/>
      <c r="Z871" s="37"/>
    </row>
    <row r="872" spans="18:26" x14ac:dyDescent="0.35">
      <c r="R872" s="19" t="str">
        <f t="shared" si="13"/>
        <v/>
      </c>
      <c r="S872" s="19" t="str">
        <f>IF(M872="","",IF(AND(M872&lt;&gt;'Tabelas auxiliares'!$B$241,M872&lt;&gt;'Tabelas auxiliares'!$B$242,M872&lt;&gt;'Tabelas auxiliares'!$C$241,M872&lt;&gt;'Tabelas auxiliares'!$C$242),"FOLHA DE PESSOAL",IF(R872='Tabelas auxiliares'!$A$242,"CUSTEIO",IF(R872='Tabelas auxiliares'!$A$241,"INVESTIMENTO","ERRO - VERIFICAR"))))</f>
        <v/>
      </c>
      <c r="T872" s="127"/>
      <c r="U872" s="37"/>
      <c r="V872" s="37"/>
      <c r="W872" s="37"/>
      <c r="X872" s="37"/>
      <c r="Y872" s="37"/>
      <c r="Z872" s="37"/>
    </row>
    <row r="873" spans="18:26" x14ac:dyDescent="0.35">
      <c r="R873" s="19" t="str">
        <f t="shared" si="13"/>
        <v/>
      </c>
      <c r="S873" s="19" t="str">
        <f>IF(M873="","",IF(AND(M873&lt;&gt;'Tabelas auxiliares'!$B$241,M873&lt;&gt;'Tabelas auxiliares'!$B$242,M873&lt;&gt;'Tabelas auxiliares'!$C$241,M873&lt;&gt;'Tabelas auxiliares'!$C$242),"FOLHA DE PESSOAL",IF(R873='Tabelas auxiliares'!$A$242,"CUSTEIO",IF(R873='Tabelas auxiliares'!$A$241,"INVESTIMENTO","ERRO - VERIFICAR"))))</f>
        <v/>
      </c>
      <c r="T873" s="127"/>
      <c r="U873" s="37"/>
      <c r="V873" s="37"/>
      <c r="W873" s="37"/>
      <c r="X873" s="37"/>
      <c r="Y873" s="37"/>
      <c r="Z873" s="37"/>
    </row>
    <row r="874" spans="18:26" x14ac:dyDescent="0.35">
      <c r="R874" s="19" t="str">
        <f t="shared" si="13"/>
        <v/>
      </c>
      <c r="S874" s="19" t="str">
        <f>IF(M874="","",IF(AND(M874&lt;&gt;'Tabelas auxiliares'!$B$241,M874&lt;&gt;'Tabelas auxiliares'!$B$242,M874&lt;&gt;'Tabelas auxiliares'!$C$241,M874&lt;&gt;'Tabelas auxiliares'!$C$242),"FOLHA DE PESSOAL",IF(R874='Tabelas auxiliares'!$A$242,"CUSTEIO",IF(R874='Tabelas auxiliares'!$A$241,"INVESTIMENTO","ERRO - VERIFICAR"))))</f>
        <v/>
      </c>
      <c r="T874" s="127"/>
      <c r="U874" s="37"/>
      <c r="V874" s="37"/>
      <c r="W874" s="37"/>
      <c r="X874" s="37"/>
      <c r="Y874" s="37"/>
      <c r="Z874" s="37"/>
    </row>
    <row r="875" spans="18:26" x14ac:dyDescent="0.35">
      <c r="R875" s="19" t="str">
        <f t="shared" si="13"/>
        <v/>
      </c>
      <c r="S875" s="19" t="str">
        <f>IF(M875="","",IF(AND(M875&lt;&gt;'Tabelas auxiliares'!$B$241,M875&lt;&gt;'Tabelas auxiliares'!$B$242,M875&lt;&gt;'Tabelas auxiliares'!$C$241,M875&lt;&gt;'Tabelas auxiliares'!$C$242),"FOLHA DE PESSOAL",IF(R875='Tabelas auxiliares'!$A$242,"CUSTEIO",IF(R875='Tabelas auxiliares'!$A$241,"INVESTIMENTO","ERRO - VERIFICAR"))))</f>
        <v/>
      </c>
      <c r="T875" s="127"/>
      <c r="U875" s="37"/>
      <c r="V875" s="37"/>
      <c r="W875" s="37"/>
      <c r="X875" s="37"/>
      <c r="Y875" s="37"/>
      <c r="Z875" s="37"/>
    </row>
    <row r="876" spans="18:26" x14ac:dyDescent="0.35">
      <c r="R876" s="19" t="str">
        <f t="shared" si="13"/>
        <v/>
      </c>
      <c r="S876" s="19" t="str">
        <f>IF(M876="","",IF(AND(M876&lt;&gt;'Tabelas auxiliares'!$B$241,M876&lt;&gt;'Tabelas auxiliares'!$B$242,M876&lt;&gt;'Tabelas auxiliares'!$C$241,M876&lt;&gt;'Tabelas auxiliares'!$C$242),"FOLHA DE PESSOAL",IF(R876='Tabelas auxiliares'!$A$242,"CUSTEIO",IF(R876='Tabelas auxiliares'!$A$241,"INVESTIMENTO","ERRO - VERIFICAR"))))</f>
        <v/>
      </c>
      <c r="T876" s="127"/>
      <c r="U876" s="37"/>
      <c r="V876" s="37"/>
      <c r="W876" s="37"/>
      <c r="X876" s="37"/>
      <c r="Y876" s="37"/>
      <c r="Z876" s="37"/>
    </row>
    <row r="877" spans="18:26" x14ac:dyDescent="0.35">
      <c r="R877" s="19" t="str">
        <f t="shared" si="13"/>
        <v/>
      </c>
      <c r="S877" s="19" t="str">
        <f>IF(M877="","",IF(AND(M877&lt;&gt;'Tabelas auxiliares'!$B$241,M877&lt;&gt;'Tabelas auxiliares'!$B$242,M877&lt;&gt;'Tabelas auxiliares'!$C$241,M877&lt;&gt;'Tabelas auxiliares'!$C$242),"FOLHA DE PESSOAL",IF(R877='Tabelas auxiliares'!$A$242,"CUSTEIO",IF(R877='Tabelas auxiliares'!$A$241,"INVESTIMENTO","ERRO - VERIFICAR"))))</f>
        <v/>
      </c>
      <c r="T877" s="127"/>
      <c r="U877" s="37"/>
      <c r="V877" s="37"/>
      <c r="W877" s="37"/>
      <c r="X877" s="37"/>
      <c r="Y877" s="37"/>
      <c r="Z877" s="37"/>
    </row>
    <row r="878" spans="18:26" x14ac:dyDescent="0.35">
      <c r="R878" s="19" t="str">
        <f t="shared" si="13"/>
        <v/>
      </c>
      <c r="S878" s="19" t="str">
        <f>IF(M878="","",IF(AND(M878&lt;&gt;'Tabelas auxiliares'!$B$241,M878&lt;&gt;'Tabelas auxiliares'!$B$242,M878&lt;&gt;'Tabelas auxiliares'!$C$241,M878&lt;&gt;'Tabelas auxiliares'!$C$242),"FOLHA DE PESSOAL",IF(R878='Tabelas auxiliares'!$A$242,"CUSTEIO",IF(R878='Tabelas auxiliares'!$A$241,"INVESTIMENTO","ERRO - VERIFICAR"))))</f>
        <v/>
      </c>
      <c r="T878" s="127"/>
      <c r="U878" s="37"/>
      <c r="V878" s="37"/>
      <c r="W878" s="37"/>
      <c r="X878" s="37"/>
      <c r="Y878" s="37"/>
      <c r="Z878" s="37"/>
    </row>
    <row r="879" spans="18:26" x14ac:dyDescent="0.35">
      <c r="R879" s="19" t="str">
        <f t="shared" si="13"/>
        <v/>
      </c>
      <c r="S879" s="19" t="str">
        <f>IF(M879="","",IF(AND(M879&lt;&gt;'Tabelas auxiliares'!$B$241,M879&lt;&gt;'Tabelas auxiliares'!$B$242,M879&lt;&gt;'Tabelas auxiliares'!$C$241,M879&lt;&gt;'Tabelas auxiliares'!$C$242),"FOLHA DE PESSOAL",IF(R879='Tabelas auxiliares'!$A$242,"CUSTEIO",IF(R879='Tabelas auxiliares'!$A$241,"INVESTIMENTO","ERRO - VERIFICAR"))))</f>
        <v/>
      </c>
      <c r="T879" s="127"/>
      <c r="U879" s="37"/>
      <c r="V879" s="37"/>
      <c r="W879" s="37"/>
      <c r="X879" s="37"/>
      <c r="Y879" s="37"/>
      <c r="Z879" s="37"/>
    </row>
    <row r="880" spans="18:26" x14ac:dyDescent="0.35">
      <c r="R880" s="19" t="str">
        <f t="shared" si="13"/>
        <v/>
      </c>
      <c r="S880" s="19" t="str">
        <f>IF(M880="","",IF(AND(M880&lt;&gt;'Tabelas auxiliares'!$B$241,M880&lt;&gt;'Tabelas auxiliares'!$B$242,M880&lt;&gt;'Tabelas auxiliares'!$C$241,M880&lt;&gt;'Tabelas auxiliares'!$C$242),"FOLHA DE PESSOAL",IF(R880='Tabelas auxiliares'!$A$242,"CUSTEIO",IF(R880='Tabelas auxiliares'!$A$241,"INVESTIMENTO","ERRO - VERIFICAR"))))</f>
        <v/>
      </c>
      <c r="T880" s="127"/>
      <c r="U880" s="37"/>
      <c r="V880" s="37"/>
      <c r="W880" s="37"/>
      <c r="X880" s="37"/>
      <c r="Y880" s="37"/>
      <c r="Z880" s="37"/>
    </row>
    <row r="881" spans="18:26" x14ac:dyDescent="0.35">
      <c r="R881" s="19" t="str">
        <f t="shared" si="13"/>
        <v/>
      </c>
      <c r="S881" s="19" t="str">
        <f>IF(M881="","",IF(AND(M881&lt;&gt;'Tabelas auxiliares'!$B$241,M881&lt;&gt;'Tabelas auxiliares'!$B$242,M881&lt;&gt;'Tabelas auxiliares'!$C$241,M881&lt;&gt;'Tabelas auxiliares'!$C$242),"FOLHA DE PESSOAL",IF(R881='Tabelas auxiliares'!$A$242,"CUSTEIO",IF(R881='Tabelas auxiliares'!$A$241,"INVESTIMENTO","ERRO - VERIFICAR"))))</f>
        <v/>
      </c>
      <c r="T881" s="127"/>
      <c r="U881" s="37"/>
      <c r="V881" s="37"/>
      <c r="W881" s="37"/>
      <c r="X881" s="37"/>
      <c r="Y881" s="37"/>
      <c r="Z881" s="37"/>
    </row>
    <row r="882" spans="18:26" x14ac:dyDescent="0.35">
      <c r="R882" s="19" t="str">
        <f t="shared" si="13"/>
        <v/>
      </c>
      <c r="S882" s="19" t="str">
        <f>IF(M882="","",IF(AND(M882&lt;&gt;'Tabelas auxiliares'!$B$241,M882&lt;&gt;'Tabelas auxiliares'!$B$242,M882&lt;&gt;'Tabelas auxiliares'!$C$241,M882&lt;&gt;'Tabelas auxiliares'!$C$242),"FOLHA DE PESSOAL",IF(R882='Tabelas auxiliares'!$A$242,"CUSTEIO",IF(R882='Tabelas auxiliares'!$A$241,"INVESTIMENTO","ERRO - VERIFICAR"))))</f>
        <v/>
      </c>
      <c r="T882" s="127"/>
      <c r="U882" s="37"/>
      <c r="V882" s="37"/>
      <c r="W882" s="37"/>
      <c r="X882" s="37"/>
      <c r="Y882" s="37"/>
      <c r="Z882" s="37"/>
    </row>
    <row r="883" spans="18:26" x14ac:dyDescent="0.35">
      <c r="R883" s="19" t="str">
        <f t="shared" si="13"/>
        <v/>
      </c>
      <c r="S883" s="19" t="str">
        <f>IF(M883="","",IF(AND(M883&lt;&gt;'Tabelas auxiliares'!$B$241,M883&lt;&gt;'Tabelas auxiliares'!$B$242,M883&lt;&gt;'Tabelas auxiliares'!$C$241,M883&lt;&gt;'Tabelas auxiliares'!$C$242),"FOLHA DE PESSOAL",IF(R883='Tabelas auxiliares'!$A$242,"CUSTEIO",IF(R883='Tabelas auxiliares'!$A$241,"INVESTIMENTO","ERRO - VERIFICAR"))))</f>
        <v/>
      </c>
      <c r="T883" s="127"/>
      <c r="U883" s="37"/>
      <c r="V883" s="37"/>
      <c r="W883" s="37"/>
      <c r="X883" s="37"/>
      <c r="Y883" s="37"/>
      <c r="Z883" s="37"/>
    </row>
    <row r="884" spans="18:26" x14ac:dyDescent="0.35">
      <c r="R884" s="19" t="str">
        <f t="shared" si="13"/>
        <v/>
      </c>
      <c r="S884" s="19" t="str">
        <f>IF(M884="","",IF(AND(M884&lt;&gt;'Tabelas auxiliares'!$B$241,M884&lt;&gt;'Tabelas auxiliares'!$B$242,M884&lt;&gt;'Tabelas auxiliares'!$C$241,M884&lt;&gt;'Tabelas auxiliares'!$C$242),"FOLHA DE PESSOAL",IF(R884='Tabelas auxiliares'!$A$242,"CUSTEIO",IF(R884='Tabelas auxiliares'!$A$241,"INVESTIMENTO","ERRO - VERIFICAR"))))</f>
        <v/>
      </c>
      <c r="T884" s="127"/>
      <c r="U884" s="37"/>
      <c r="V884" s="37"/>
      <c r="W884" s="37"/>
      <c r="X884" s="37"/>
      <c r="Y884" s="37"/>
      <c r="Z884" s="37"/>
    </row>
    <row r="885" spans="18:26" x14ac:dyDescent="0.35">
      <c r="R885" s="19" t="str">
        <f t="shared" si="13"/>
        <v/>
      </c>
      <c r="S885" s="19" t="str">
        <f>IF(M885="","",IF(AND(M885&lt;&gt;'Tabelas auxiliares'!$B$241,M885&lt;&gt;'Tabelas auxiliares'!$B$242,M885&lt;&gt;'Tabelas auxiliares'!$C$241,M885&lt;&gt;'Tabelas auxiliares'!$C$242),"FOLHA DE PESSOAL",IF(R885='Tabelas auxiliares'!$A$242,"CUSTEIO",IF(R885='Tabelas auxiliares'!$A$241,"INVESTIMENTO","ERRO - VERIFICAR"))))</f>
        <v/>
      </c>
      <c r="T885" s="127"/>
      <c r="U885" s="37"/>
      <c r="V885" s="37"/>
      <c r="W885" s="37"/>
      <c r="X885" s="37"/>
      <c r="Y885" s="37"/>
      <c r="Z885" s="37"/>
    </row>
    <row r="886" spans="18:26" x14ac:dyDescent="0.35">
      <c r="R886" s="19" t="str">
        <f t="shared" si="13"/>
        <v/>
      </c>
      <c r="S886" s="19" t="str">
        <f>IF(M886="","",IF(AND(M886&lt;&gt;'Tabelas auxiliares'!$B$241,M886&lt;&gt;'Tabelas auxiliares'!$B$242,M886&lt;&gt;'Tabelas auxiliares'!$C$241,M886&lt;&gt;'Tabelas auxiliares'!$C$242),"FOLHA DE PESSOAL",IF(R886='Tabelas auxiliares'!$A$242,"CUSTEIO",IF(R886='Tabelas auxiliares'!$A$241,"INVESTIMENTO","ERRO - VERIFICAR"))))</f>
        <v/>
      </c>
      <c r="T886" s="127"/>
      <c r="U886" s="37"/>
      <c r="V886" s="37"/>
      <c r="W886" s="37"/>
      <c r="X886" s="37"/>
      <c r="Y886" s="37"/>
      <c r="Z886" s="37"/>
    </row>
    <row r="887" spans="18:26" x14ac:dyDescent="0.35">
      <c r="R887" s="19" t="str">
        <f t="shared" si="13"/>
        <v/>
      </c>
      <c r="S887" s="19" t="str">
        <f>IF(M887="","",IF(AND(M887&lt;&gt;'Tabelas auxiliares'!$B$241,M887&lt;&gt;'Tabelas auxiliares'!$B$242,M887&lt;&gt;'Tabelas auxiliares'!$C$241,M887&lt;&gt;'Tabelas auxiliares'!$C$242),"FOLHA DE PESSOAL",IF(R887='Tabelas auxiliares'!$A$242,"CUSTEIO",IF(R887='Tabelas auxiliares'!$A$241,"INVESTIMENTO","ERRO - VERIFICAR"))))</f>
        <v/>
      </c>
      <c r="T887" s="127"/>
      <c r="U887" s="37"/>
      <c r="V887" s="37"/>
      <c r="W887" s="37"/>
      <c r="X887" s="37"/>
      <c r="Y887" s="37"/>
      <c r="Z887" s="37"/>
    </row>
    <row r="888" spans="18:26" x14ac:dyDescent="0.35">
      <c r="R888" s="19" t="str">
        <f t="shared" si="13"/>
        <v/>
      </c>
      <c r="S888" s="19" t="str">
        <f>IF(M888="","",IF(AND(M888&lt;&gt;'Tabelas auxiliares'!$B$241,M888&lt;&gt;'Tabelas auxiliares'!$B$242,M888&lt;&gt;'Tabelas auxiliares'!$C$241,M888&lt;&gt;'Tabelas auxiliares'!$C$242),"FOLHA DE PESSOAL",IF(R888='Tabelas auxiliares'!$A$242,"CUSTEIO",IF(R888='Tabelas auxiliares'!$A$241,"INVESTIMENTO","ERRO - VERIFICAR"))))</f>
        <v/>
      </c>
      <c r="T888" s="127"/>
      <c r="U888" s="37"/>
      <c r="V888" s="37"/>
      <c r="W888" s="37"/>
      <c r="X888" s="37"/>
      <c r="Y888" s="37"/>
      <c r="Z888" s="37"/>
    </row>
    <row r="889" spans="18:26" x14ac:dyDescent="0.35">
      <c r="R889" s="19" t="str">
        <f t="shared" si="13"/>
        <v/>
      </c>
      <c r="S889" s="19" t="str">
        <f>IF(M889="","",IF(AND(M889&lt;&gt;'Tabelas auxiliares'!$B$241,M889&lt;&gt;'Tabelas auxiliares'!$B$242,M889&lt;&gt;'Tabelas auxiliares'!$C$241,M889&lt;&gt;'Tabelas auxiliares'!$C$242),"FOLHA DE PESSOAL",IF(R889='Tabelas auxiliares'!$A$242,"CUSTEIO",IF(R889='Tabelas auxiliares'!$A$241,"INVESTIMENTO","ERRO - VERIFICAR"))))</f>
        <v/>
      </c>
      <c r="T889" s="127"/>
      <c r="U889" s="37"/>
      <c r="V889" s="37"/>
      <c r="W889" s="37"/>
      <c r="X889" s="37"/>
      <c r="Y889" s="37"/>
      <c r="Z889" s="37"/>
    </row>
    <row r="890" spans="18:26" x14ac:dyDescent="0.35">
      <c r="R890" s="19" t="str">
        <f t="shared" si="13"/>
        <v/>
      </c>
      <c r="S890" s="19" t="str">
        <f>IF(M890="","",IF(AND(M890&lt;&gt;'Tabelas auxiliares'!$B$241,M890&lt;&gt;'Tabelas auxiliares'!$B$242,M890&lt;&gt;'Tabelas auxiliares'!$C$241,M890&lt;&gt;'Tabelas auxiliares'!$C$242),"FOLHA DE PESSOAL",IF(R890='Tabelas auxiliares'!$A$242,"CUSTEIO",IF(R890='Tabelas auxiliares'!$A$241,"INVESTIMENTO","ERRO - VERIFICAR"))))</f>
        <v/>
      </c>
      <c r="T890" s="127"/>
      <c r="U890" s="37"/>
      <c r="V890" s="37"/>
      <c r="W890" s="37"/>
      <c r="X890" s="37"/>
      <c r="Y890" s="37"/>
      <c r="Z890" s="37"/>
    </row>
    <row r="891" spans="18:26" x14ac:dyDescent="0.35">
      <c r="R891" s="19" t="str">
        <f t="shared" si="13"/>
        <v/>
      </c>
      <c r="S891" s="19" t="str">
        <f>IF(M891="","",IF(AND(M891&lt;&gt;'Tabelas auxiliares'!$B$241,M891&lt;&gt;'Tabelas auxiliares'!$B$242,M891&lt;&gt;'Tabelas auxiliares'!$C$241,M891&lt;&gt;'Tabelas auxiliares'!$C$242),"FOLHA DE PESSOAL",IF(R891='Tabelas auxiliares'!$A$242,"CUSTEIO",IF(R891='Tabelas auxiliares'!$A$241,"INVESTIMENTO","ERRO - VERIFICAR"))))</f>
        <v/>
      </c>
      <c r="T891" s="127"/>
      <c r="U891" s="37"/>
      <c r="V891" s="37"/>
      <c r="W891" s="37"/>
      <c r="X891" s="37"/>
      <c r="Y891" s="37"/>
      <c r="Z891" s="37"/>
    </row>
    <row r="892" spans="18:26" x14ac:dyDescent="0.35">
      <c r="R892" s="19" t="str">
        <f t="shared" si="13"/>
        <v/>
      </c>
      <c r="S892" s="19" t="str">
        <f>IF(M892="","",IF(AND(M892&lt;&gt;'Tabelas auxiliares'!$B$241,M892&lt;&gt;'Tabelas auxiliares'!$B$242,M892&lt;&gt;'Tabelas auxiliares'!$C$241,M892&lt;&gt;'Tabelas auxiliares'!$C$242),"FOLHA DE PESSOAL",IF(R892='Tabelas auxiliares'!$A$242,"CUSTEIO",IF(R892='Tabelas auxiliares'!$A$241,"INVESTIMENTO","ERRO - VERIFICAR"))))</f>
        <v/>
      </c>
      <c r="T892" s="127"/>
      <c r="U892" s="37"/>
      <c r="V892" s="37"/>
      <c r="W892" s="37"/>
      <c r="X892" s="37"/>
      <c r="Y892" s="37"/>
      <c r="Z892" s="37"/>
    </row>
    <row r="893" spans="18:26" x14ac:dyDescent="0.35">
      <c r="R893" s="19" t="str">
        <f t="shared" si="13"/>
        <v/>
      </c>
      <c r="S893" s="19" t="str">
        <f>IF(M893="","",IF(AND(M893&lt;&gt;'Tabelas auxiliares'!$B$241,M893&lt;&gt;'Tabelas auxiliares'!$B$242,M893&lt;&gt;'Tabelas auxiliares'!$C$241,M893&lt;&gt;'Tabelas auxiliares'!$C$242),"FOLHA DE PESSOAL",IF(R893='Tabelas auxiliares'!$A$242,"CUSTEIO",IF(R893='Tabelas auxiliares'!$A$241,"INVESTIMENTO","ERRO - VERIFICAR"))))</f>
        <v/>
      </c>
      <c r="T893" s="127"/>
      <c r="U893" s="37"/>
      <c r="V893" s="37"/>
      <c r="W893" s="37"/>
      <c r="X893" s="37"/>
      <c r="Y893" s="37"/>
      <c r="Z893" s="37"/>
    </row>
    <row r="894" spans="18:26" x14ac:dyDescent="0.35">
      <c r="R894" s="19" t="str">
        <f t="shared" si="13"/>
        <v/>
      </c>
      <c r="S894" s="19" t="str">
        <f>IF(M894="","",IF(AND(M894&lt;&gt;'Tabelas auxiliares'!$B$241,M894&lt;&gt;'Tabelas auxiliares'!$B$242,M894&lt;&gt;'Tabelas auxiliares'!$C$241,M894&lt;&gt;'Tabelas auxiliares'!$C$242),"FOLHA DE PESSOAL",IF(R894='Tabelas auxiliares'!$A$242,"CUSTEIO",IF(R894='Tabelas auxiliares'!$A$241,"INVESTIMENTO","ERRO - VERIFICAR"))))</f>
        <v/>
      </c>
      <c r="T894" s="127"/>
      <c r="U894" s="37"/>
      <c r="V894" s="37"/>
      <c r="W894" s="37"/>
      <c r="X894" s="37"/>
      <c r="Y894" s="37"/>
      <c r="Z894" s="37"/>
    </row>
    <row r="895" spans="18:26" x14ac:dyDescent="0.35">
      <c r="R895" s="19" t="str">
        <f t="shared" si="13"/>
        <v/>
      </c>
      <c r="S895" s="19" t="str">
        <f>IF(M895="","",IF(AND(M895&lt;&gt;'Tabelas auxiliares'!$B$241,M895&lt;&gt;'Tabelas auxiliares'!$B$242,M895&lt;&gt;'Tabelas auxiliares'!$C$241,M895&lt;&gt;'Tabelas auxiliares'!$C$242),"FOLHA DE PESSOAL",IF(R895='Tabelas auxiliares'!$A$242,"CUSTEIO",IF(R895='Tabelas auxiliares'!$A$241,"INVESTIMENTO","ERRO - VERIFICAR"))))</f>
        <v/>
      </c>
      <c r="T895" s="127"/>
      <c r="U895" s="37"/>
      <c r="V895" s="37"/>
      <c r="W895" s="37"/>
      <c r="X895" s="37"/>
      <c r="Y895" s="37"/>
      <c r="Z895" s="37"/>
    </row>
    <row r="896" spans="18:26" x14ac:dyDescent="0.35">
      <c r="R896" s="19" t="str">
        <f t="shared" si="13"/>
        <v/>
      </c>
      <c r="S896" s="19" t="str">
        <f>IF(M896="","",IF(AND(M896&lt;&gt;'Tabelas auxiliares'!$B$241,M896&lt;&gt;'Tabelas auxiliares'!$B$242,M896&lt;&gt;'Tabelas auxiliares'!$C$241,M896&lt;&gt;'Tabelas auxiliares'!$C$242),"FOLHA DE PESSOAL",IF(R896='Tabelas auxiliares'!$A$242,"CUSTEIO",IF(R896='Tabelas auxiliares'!$A$241,"INVESTIMENTO","ERRO - VERIFICAR"))))</f>
        <v/>
      </c>
      <c r="T896" s="127"/>
      <c r="U896" s="37"/>
      <c r="V896" s="37"/>
      <c r="W896" s="37"/>
      <c r="X896" s="37"/>
      <c r="Y896" s="37"/>
      <c r="Z896" s="37"/>
    </row>
    <row r="897" spans="18:26" x14ac:dyDescent="0.35">
      <c r="R897" s="19" t="str">
        <f t="shared" si="13"/>
        <v/>
      </c>
      <c r="S897" s="19" t="str">
        <f>IF(M897="","",IF(AND(M897&lt;&gt;'Tabelas auxiliares'!$B$241,M897&lt;&gt;'Tabelas auxiliares'!$B$242,M897&lt;&gt;'Tabelas auxiliares'!$C$241,M897&lt;&gt;'Tabelas auxiliares'!$C$242),"FOLHA DE PESSOAL",IF(R897='Tabelas auxiliares'!$A$242,"CUSTEIO",IF(R897='Tabelas auxiliares'!$A$241,"INVESTIMENTO","ERRO - VERIFICAR"))))</f>
        <v/>
      </c>
      <c r="T897" s="127"/>
      <c r="U897" s="37"/>
      <c r="V897" s="37"/>
      <c r="W897" s="37"/>
      <c r="X897" s="37"/>
      <c r="Y897" s="37"/>
      <c r="Z897" s="37"/>
    </row>
    <row r="898" spans="18:26" x14ac:dyDescent="0.35">
      <c r="R898" s="19" t="str">
        <f t="shared" si="13"/>
        <v/>
      </c>
      <c r="S898" s="19" t="str">
        <f>IF(M898="","",IF(AND(M898&lt;&gt;'Tabelas auxiliares'!$B$241,M898&lt;&gt;'Tabelas auxiliares'!$B$242,M898&lt;&gt;'Tabelas auxiliares'!$C$241,M898&lt;&gt;'Tabelas auxiliares'!$C$242),"FOLHA DE PESSOAL",IF(R898='Tabelas auxiliares'!$A$242,"CUSTEIO",IF(R898='Tabelas auxiliares'!$A$241,"INVESTIMENTO","ERRO - VERIFICAR"))))</f>
        <v/>
      </c>
      <c r="T898" s="127"/>
      <c r="U898" s="37"/>
      <c r="V898" s="37"/>
      <c r="W898" s="37"/>
      <c r="X898" s="37"/>
      <c r="Y898" s="37"/>
      <c r="Z898" s="37"/>
    </row>
    <row r="899" spans="18:26" x14ac:dyDescent="0.35">
      <c r="R899" s="19" t="str">
        <f t="shared" si="13"/>
        <v/>
      </c>
      <c r="S899" s="19" t="str">
        <f>IF(M899="","",IF(AND(M899&lt;&gt;'Tabelas auxiliares'!$B$241,M899&lt;&gt;'Tabelas auxiliares'!$B$242,M899&lt;&gt;'Tabelas auxiliares'!$C$241,M899&lt;&gt;'Tabelas auxiliares'!$C$242),"FOLHA DE PESSOAL",IF(R899='Tabelas auxiliares'!$A$242,"CUSTEIO",IF(R899='Tabelas auxiliares'!$A$241,"INVESTIMENTO","ERRO - VERIFICAR"))))</f>
        <v/>
      </c>
      <c r="T899" s="127"/>
      <c r="U899" s="37"/>
      <c r="V899" s="37"/>
      <c r="W899" s="37"/>
      <c r="X899" s="37"/>
      <c r="Y899" s="37"/>
      <c r="Z899" s="37"/>
    </row>
    <row r="900" spans="18:26" x14ac:dyDescent="0.35">
      <c r="R900" s="19" t="str">
        <f t="shared" ref="R900:R963" si="14">LEFT(O900,1)</f>
        <v/>
      </c>
      <c r="S900" s="19" t="str">
        <f>IF(M900="","",IF(AND(M900&lt;&gt;'Tabelas auxiliares'!$B$241,M900&lt;&gt;'Tabelas auxiliares'!$B$242,M900&lt;&gt;'Tabelas auxiliares'!$C$241,M900&lt;&gt;'Tabelas auxiliares'!$C$242),"FOLHA DE PESSOAL",IF(R900='Tabelas auxiliares'!$A$242,"CUSTEIO",IF(R900='Tabelas auxiliares'!$A$241,"INVESTIMENTO","ERRO - VERIFICAR"))))</f>
        <v/>
      </c>
      <c r="T900" s="127"/>
      <c r="U900" s="37"/>
      <c r="V900" s="37"/>
      <c r="W900" s="37"/>
      <c r="X900" s="37"/>
      <c r="Y900" s="37"/>
      <c r="Z900" s="37"/>
    </row>
    <row r="901" spans="18:26" x14ac:dyDescent="0.35">
      <c r="R901" s="19" t="str">
        <f t="shared" si="14"/>
        <v/>
      </c>
      <c r="S901" s="19" t="str">
        <f>IF(M901="","",IF(AND(M901&lt;&gt;'Tabelas auxiliares'!$B$241,M901&lt;&gt;'Tabelas auxiliares'!$B$242,M901&lt;&gt;'Tabelas auxiliares'!$C$241,M901&lt;&gt;'Tabelas auxiliares'!$C$242),"FOLHA DE PESSOAL",IF(R901='Tabelas auxiliares'!$A$242,"CUSTEIO",IF(R901='Tabelas auxiliares'!$A$241,"INVESTIMENTO","ERRO - VERIFICAR"))))</f>
        <v/>
      </c>
      <c r="T901" s="127"/>
      <c r="U901" s="37"/>
      <c r="V901" s="37"/>
      <c r="W901" s="37"/>
      <c r="X901" s="37"/>
      <c r="Y901" s="37"/>
      <c r="Z901" s="37"/>
    </row>
    <row r="902" spans="18:26" x14ac:dyDescent="0.35">
      <c r="R902" s="19" t="str">
        <f t="shared" si="14"/>
        <v/>
      </c>
      <c r="S902" s="19" t="str">
        <f>IF(M902="","",IF(AND(M902&lt;&gt;'Tabelas auxiliares'!$B$241,M902&lt;&gt;'Tabelas auxiliares'!$B$242,M902&lt;&gt;'Tabelas auxiliares'!$C$241,M902&lt;&gt;'Tabelas auxiliares'!$C$242),"FOLHA DE PESSOAL",IF(R902='Tabelas auxiliares'!$A$242,"CUSTEIO",IF(R902='Tabelas auxiliares'!$A$241,"INVESTIMENTO","ERRO - VERIFICAR"))))</f>
        <v/>
      </c>
      <c r="T902" s="127"/>
      <c r="U902" s="37"/>
      <c r="V902" s="37"/>
      <c r="W902" s="37"/>
      <c r="X902" s="37"/>
      <c r="Y902" s="37"/>
      <c r="Z902" s="37"/>
    </row>
    <row r="903" spans="18:26" x14ac:dyDescent="0.35">
      <c r="R903" s="19" t="str">
        <f t="shared" si="14"/>
        <v/>
      </c>
      <c r="S903" s="19" t="str">
        <f>IF(M903="","",IF(AND(M903&lt;&gt;'Tabelas auxiliares'!$B$241,M903&lt;&gt;'Tabelas auxiliares'!$B$242,M903&lt;&gt;'Tabelas auxiliares'!$C$241,M903&lt;&gt;'Tabelas auxiliares'!$C$242),"FOLHA DE PESSOAL",IF(R903='Tabelas auxiliares'!$A$242,"CUSTEIO",IF(R903='Tabelas auxiliares'!$A$241,"INVESTIMENTO","ERRO - VERIFICAR"))))</f>
        <v/>
      </c>
      <c r="T903" s="127"/>
      <c r="U903" s="37"/>
      <c r="V903" s="37"/>
      <c r="W903" s="37"/>
      <c r="X903" s="37"/>
      <c r="Y903" s="37"/>
      <c r="Z903" s="37"/>
    </row>
    <row r="904" spans="18:26" x14ac:dyDescent="0.35">
      <c r="R904" s="19" t="str">
        <f t="shared" si="14"/>
        <v/>
      </c>
      <c r="S904" s="19" t="str">
        <f>IF(M904="","",IF(AND(M904&lt;&gt;'Tabelas auxiliares'!$B$241,M904&lt;&gt;'Tabelas auxiliares'!$B$242,M904&lt;&gt;'Tabelas auxiliares'!$C$241,M904&lt;&gt;'Tabelas auxiliares'!$C$242),"FOLHA DE PESSOAL",IF(R904='Tabelas auxiliares'!$A$242,"CUSTEIO",IF(R904='Tabelas auxiliares'!$A$241,"INVESTIMENTO","ERRO - VERIFICAR"))))</f>
        <v/>
      </c>
      <c r="T904" s="127"/>
      <c r="U904" s="37"/>
      <c r="V904" s="37"/>
      <c r="W904" s="37"/>
      <c r="X904" s="37"/>
      <c r="Y904" s="37"/>
      <c r="Z904" s="37"/>
    </row>
    <row r="905" spans="18:26" x14ac:dyDescent="0.35">
      <c r="R905" s="19" t="str">
        <f t="shared" si="14"/>
        <v/>
      </c>
      <c r="S905" s="19" t="str">
        <f>IF(M905="","",IF(AND(M905&lt;&gt;'Tabelas auxiliares'!$B$241,M905&lt;&gt;'Tabelas auxiliares'!$B$242,M905&lt;&gt;'Tabelas auxiliares'!$C$241,M905&lt;&gt;'Tabelas auxiliares'!$C$242),"FOLHA DE PESSOAL",IF(R905='Tabelas auxiliares'!$A$242,"CUSTEIO",IF(R905='Tabelas auxiliares'!$A$241,"INVESTIMENTO","ERRO - VERIFICAR"))))</f>
        <v/>
      </c>
      <c r="T905" s="127"/>
      <c r="U905" s="37"/>
      <c r="V905" s="37"/>
      <c r="W905" s="37"/>
      <c r="X905" s="37"/>
      <c r="Y905" s="37"/>
      <c r="Z905" s="37"/>
    </row>
    <row r="906" spans="18:26" x14ac:dyDescent="0.35">
      <c r="R906" s="19" t="str">
        <f t="shared" si="14"/>
        <v/>
      </c>
      <c r="S906" s="19" t="str">
        <f>IF(M906="","",IF(AND(M906&lt;&gt;'Tabelas auxiliares'!$B$241,M906&lt;&gt;'Tabelas auxiliares'!$B$242,M906&lt;&gt;'Tabelas auxiliares'!$C$241,M906&lt;&gt;'Tabelas auxiliares'!$C$242),"FOLHA DE PESSOAL",IF(R906='Tabelas auxiliares'!$A$242,"CUSTEIO",IF(R906='Tabelas auxiliares'!$A$241,"INVESTIMENTO","ERRO - VERIFICAR"))))</f>
        <v/>
      </c>
      <c r="T906" s="127"/>
      <c r="U906" s="37"/>
      <c r="V906" s="37"/>
      <c r="W906" s="37"/>
      <c r="X906" s="37"/>
      <c r="Y906" s="37"/>
      <c r="Z906" s="37"/>
    </row>
    <row r="907" spans="18:26" x14ac:dyDescent="0.35">
      <c r="R907" s="19" t="str">
        <f t="shared" si="14"/>
        <v/>
      </c>
      <c r="S907" s="19" t="str">
        <f>IF(M907="","",IF(AND(M907&lt;&gt;'Tabelas auxiliares'!$B$241,M907&lt;&gt;'Tabelas auxiliares'!$B$242,M907&lt;&gt;'Tabelas auxiliares'!$C$241,M907&lt;&gt;'Tabelas auxiliares'!$C$242),"FOLHA DE PESSOAL",IF(R907='Tabelas auxiliares'!$A$242,"CUSTEIO",IF(R907='Tabelas auxiliares'!$A$241,"INVESTIMENTO","ERRO - VERIFICAR"))))</f>
        <v/>
      </c>
      <c r="T907" s="127"/>
      <c r="U907" s="37"/>
      <c r="V907" s="37"/>
      <c r="W907" s="37"/>
      <c r="X907" s="37"/>
      <c r="Y907" s="37"/>
      <c r="Z907" s="37"/>
    </row>
    <row r="908" spans="18:26" x14ac:dyDescent="0.35">
      <c r="R908" s="19" t="str">
        <f t="shared" si="14"/>
        <v/>
      </c>
      <c r="S908" s="19" t="str">
        <f>IF(M908="","",IF(AND(M908&lt;&gt;'Tabelas auxiliares'!$B$241,M908&lt;&gt;'Tabelas auxiliares'!$B$242,M908&lt;&gt;'Tabelas auxiliares'!$C$241,M908&lt;&gt;'Tabelas auxiliares'!$C$242),"FOLHA DE PESSOAL",IF(R908='Tabelas auxiliares'!$A$242,"CUSTEIO",IF(R908='Tabelas auxiliares'!$A$241,"INVESTIMENTO","ERRO - VERIFICAR"))))</f>
        <v/>
      </c>
      <c r="T908" s="127"/>
      <c r="U908" s="37"/>
      <c r="V908" s="37"/>
      <c r="W908" s="37"/>
      <c r="X908" s="37"/>
      <c r="Y908" s="37"/>
      <c r="Z908" s="37"/>
    </row>
    <row r="909" spans="18:26" x14ac:dyDescent="0.35">
      <c r="R909" s="19" t="str">
        <f t="shared" si="14"/>
        <v/>
      </c>
      <c r="S909" s="19" t="str">
        <f>IF(M909="","",IF(AND(M909&lt;&gt;'Tabelas auxiliares'!$B$241,M909&lt;&gt;'Tabelas auxiliares'!$B$242,M909&lt;&gt;'Tabelas auxiliares'!$C$241,M909&lt;&gt;'Tabelas auxiliares'!$C$242),"FOLHA DE PESSOAL",IF(R909='Tabelas auxiliares'!$A$242,"CUSTEIO",IF(R909='Tabelas auxiliares'!$A$241,"INVESTIMENTO","ERRO - VERIFICAR"))))</f>
        <v/>
      </c>
      <c r="T909" s="127"/>
      <c r="U909" s="37"/>
      <c r="V909" s="37"/>
      <c r="W909" s="37"/>
      <c r="X909" s="37"/>
      <c r="Y909" s="37"/>
      <c r="Z909" s="37"/>
    </row>
    <row r="910" spans="18:26" x14ac:dyDescent="0.35">
      <c r="R910" s="19" t="str">
        <f t="shared" si="14"/>
        <v/>
      </c>
      <c r="S910" s="19" t="str">
        <f>IF(M910="","",IF(AND(M910&lt;&gt;'Tabelas auxiliares'!$B$241,M910&lt;&gt;'Tabelas auxiliares'!$B$242,M910&lt;&gt;'Tabelas auxiliares'!$C$241,M910&lt;&gt;'Tabelas auxiliares'!$C$242),"FOLHA DE PESSOAL",IF(R910='Tabelas auxiliares'!$A$242,"CUSTEIO",IF(R910='Tabelas auxiliares'!$A$241,"INVESTIMENTO","ERRO - VERIFICAR"))))</f>
        <v/>
      </c>
      <c r="T910" s="127"/>
      <c r="U910" s="37"/>
      <c r="V910" s="37"/>
      <c r="W910" s="37"/>
      <c r="X910" s="37"/>
      <c r="Y910" s="37"/>
      <c r="Z910" s="37"/>
    </row>
    <row r="911" spans="18:26" x14ac:dyDescent="0.35">
      <c r="R911" s="19" t="str">
        <f t="shared" si="14"/>
        <v/>
      </c>
      <c r="S911" s="19" t="str">
        <f>IF(M911="","",IF(AND(M911&lt;&gt;'Tabelas auxiliares'!$B$241,M911&lt;&gt;'Tabelas auxiliares'!$B$242,M911&lt;&gt;'Tabelas auxiliares'!$C$241,M911&lt;&gt;'Tabelas auxiliares'!$C$242),"FOLHA DE PESSOAL",IF(R911='Tabelas auxiliares'!$A$242,"CUSTEIO",IF(R911='Tabelas auxiliares'!$A$241,"INVESTIMENTO","ERRO - VERIFICAR"))))</f>
        <v/>
      </c>
      <c r="T911" s="127"/>
      <c r="U911" s="37"/>
      <c r="V911" s="37"/>
      <c r="W911" s="37"/>
      <c r="X911" s="37"/>
      <c r="Y911" s="37"/>
      <c r="Z911" s="37"/>
    </row>
    <row r="912" spans="18:26" x14ac:dyDescent="0.35">
      <c r="R912" s="19" t="str">
        <f t="shared" si="14"/>
        <v/>
      </c>
      <c r="S912" s="19" t="str">
        <f>IF(M912="","",IF(AND(M912&lt;&gt;'Tabelas auxiliares'!$B$241,M912&lt;&gt;'Tabelas auxiliares'!$B$242,M912&lt;&gt;'Tabelas auxiliares'!$C$241,M912&lt;&gt;'Tabelas auxiliares'!$C$242),"FOLHA DE PESSOAL",IF(R912='Tabelas auxiliares'!$A$242,"CUSTEIO",IF(R912='Tabelas auxiliares'!$A$241,"INVESTIMENTO","ERRO - VERIFICAR"))))</f>
        <v/>
      </c>
      <c r="T912" s="127"/>
      <c r="U912" s="37"/>
      <c r="V912" s="37"/>
      <c r="W912" s="37"/>
      <c r="X912" s="37"/>
      <c r="Y912" s="37"/>
      <c r="Z912" s="37"/>
    </row>
    <row r="913" spans="18:26" x14ac:dyDescent="0.35">
      <c r="R913" s="19" t="str">
        <f t="shared" si="14"/>
        <v/>
      </c>
      <c r="S913" s="19" t="str">
        <f>IF(M913="","",IF(AND(M913&lt;&gt;'Tabelas auxiliares'!$B$241,M913&lt;&gt;'Tabelas auxiliares'!$B$242,M913&lt;&gt;'Tabelas auxiliares'!$C$241,M913&lt;&gt;'Tabelas auxiliares'!$C$242),"FOLHA DE PESSOAL",IF(R913='Tabelas auxiliares'!$A$242,"CUSTEIO",IF(R913='Tabelas auxiliares'!$A$241,"INVESTIMENTO","ERRO - VERIFICAR"))))</f>
        <v/>
      </c>
      <c r="T913" s="127"/>
      <c r="U913" s="37"/>
      <c r="V913" s="37"/>
      <c r="W913" s="37"/>
      <c r="X913" s="37"/>
      <c r="Y913" s="37"/>
      <c r="Z913" s="37"/>
    </row>
    <row r="914" spans="18:26" x14ac:dyDescent="0.35">
      <c r="R914" s="19" t="str">
        <f t="shared" si="14"/>
        <v/>
      </c>
      <c r="S914" s="19" t="str">
        <f>IF(M914="","",IF(AND(M914&lt;&gt;'Tabelas auxiliares'!$B$241,M914&lt;&gt;'Tabelas auxiliares'!$B$242,M914&lt;&gt;'Tabelas auxiliares'!$C$241,M914&lt;&gt;'Tabelas auxiliares'!$C$242),"FOLHA DE PESSOAL",IF(R914='Tabelas auxiliares'!$A$242,"CUSTEIO",IF(R914='Tabelas auxiliares'!$A$241,"INVESTIMENTO","ERRO - VERIFICAR"))))</f>
        <v/>
      </c>
      <c r="T914" s="127"/>
      <c r="U914" s="37"/>
      <c r="V914" s="37"/>
      <c r="W914" s="37"/>
      <c r="X914" s="37"/>
      <c r="Y914" s="37"/>
      <c r="Z914" s="37"/>
    </row>
    <row r="915" spans="18:26" x14ac:dyDescent="0.35">
      <c r="R915" s="19" t="str">
        <f t="shared" si="14"/>
        <v/>
      </c>
      <c r="S915" s="19" t="str">
        <f>IF(M915="","",IF(AND(M915&lt;&gt;'Tabelas auxiliares'!$B$241,M915&lt;&gt;'Tabelas auxiliares'!$B$242,M915&lt;&gt;'Tabelas auxiliares'!$C$241,M915&lt;&gt;'Tabelas auxiliares'!$C$242),"FOLHA DE PESSOAL",IF(R915='Tabelas auxiliares'!$A$242,"CUSTEIO",IF(R915='Tabelas auxiliares'!$A$241,"INVESTIMENTO","ERRO - VERIFICAR"))))</f>
        <v/>
      </c>
      <c r="T915" s="127"/>
      <c r="U915" s="37"/>
      <c r="V915" s="37"/>
      <c r="W915" s="37"/>
      <c r="X915" s="37"/>
      <c r="Y915" s="37"/>
      <c r="Z915" s="37"/>
    </row>
    <row r="916" spans="18:26" x14ac:dyDescent="0.35">
      <c r="R916" s="19" t="str">
        <f t="shared" si="14"/>
        <v/>
      </c>
      <c r="S916" s="19" t="str">
        <f>IF(M916="","",IF(AND(M916&lt;&gt;'Tabelas auxiliares'!$B$241,M916&lt;&gt;'Tabelas auxiliares'!$B$242,M916&lt;&gt;'Tabelas auxiliares'!$C$241,M916&lt;&gt;'Tabelas auxiliares'!$C$242),"FOLHA DE PESSOAL",IF(R916='Tabelas auxiliares'!$A$242,"CUSTEIO",IF(R916='Tabelas auxiliares'!$A$241,"INVESTIMENTO","ERRO - VERIFICAR"))))</f>
        <v/>
      </c>
      <c r="T916" s="127"/>
      <c r="U916" s="37"/>
      <c r="V916" s="37"/>
      <c r="W916" s="37"/>
      <c r="X916" s="37"/>
      <c r="Y916" s="37"/>
      <c r="Z916" s="37"/>
    </row>
    <row r="917" spans="18:26" x14ac:dyDescent="0.35">
      <c r="R917" s="19" t="str">
        <f t="shared" si="14"/>
        <v/>
      </c>
      <c r="S917" s="19" t="str">
        <f>IF(M917="","",IF(AND(M917&lt;&gt;'Tabelas auxiliares'!$B$241,M917&lt;&gt;'Tabelas auxiliares'!$B$242,M917&lt;&gt;'Tabelas auxiliares'!$C$241,M917&lt;&gt;'Tabelas auxiliares'!$C$242),"FOLHA DE PESSOAL",IF(R917='Tabelas auxiliares'!$A$242,"CUSTEIO",IF(R917='Tabelas auxiliares'!$A$241,"INVESTIMENTO","ERRO - VERIFICAR"))))</f>
        <v/>
      </c>
      <c r="T917" s="127"/>
      <c r="U917" s="37"/>
      <c r="V917" s="37"/>
      <c r="W917" s="37"/>
      <c r="X917" s="37"/>
      <c r="Y917" s="37"/>
      <c r="Z917" s="37"/>
    </row>
    <row r="918" spans="18:26" x14ac:dyDescent="0.35">
      <c r="R918" s="19" t="str">
        <f t="shared" si="14"/>
        <v/>
      </c>
      <c r="S918" s="19" t="str">
        <f>IF(M918="","",IF(AND(M918&lt;&gt;'Tabelas auxiliares'!$B$241,M918&lt;&gt;'Tabelas auxiliares'!$B$242,M918&lt;&gt;'Tabelas auxiliares'!$C$241,M918&lt;&gt;'Tabelas auxiliares'!$C$242),"FOLHA DE PESSOAL",IF(R918='Tabelas auxiliares'!$A$242,"CUSTEIO",IF(R918='Tabelas auxiliares'!$A$241,"INVESTIMENTO","ERRO - VERIFICAR"))))</f>
        <v/>
      </c>
      <c r="T918" s="127"/>
      <c r="U918" s="37"/>
      <c r="V918" s="37"/>
      <c r="W918" s="37"/>
      <c r="X918" s="37"/>
      <c r="Y918" s="37"/>
      <c r="Z918" s="37"/>
    </row>
    <row r="919" spans="18:26" x14ac:dyDescent="0.35">
      <c r="R919" s="19" t="str">
        <f t="shared" si="14"/>
        <v/>
      </c>
      <c r="S919" s="19" t="str">
        <f>IF(M919="","",IF(AND(M919&lt;&gt;'Tabelas auxiliares'!$B$241,M919&lt;&gt;'Tabelas auxiliares'!$B$242,M919&lt;&gt;'Tabelas auxiliares'!$C$241,M919&lt;&gt;'Tabelas auxiliares'!$C$242),"FOLHA DE PESSOAL",IF(R919='Tabelas auxiliares'!$A$242,"CUSTEIO",IF(R919='Tabelas auxiliares'!$A$241,"INVESTIMENTO","ERRO - VERIFICAR"))))</f>
        <v/>
      </c>
      <c r="T919" s="127"/>
      <c r="U919" s="37"/>
      <c r="V919" s="37"/>
      <c r="W919" s="37"/>
      <c r="X919" s="37"/>
      <c r="Y919" s="37"/>
      <c r="Z919" s="37"/>
    </row>
    <row r="920" spans="18:26" x14ac:dyDescent="0.35">
      <c r="R920" s="19" t="str">
        <f t="shared" si="14"/>
        <v/>
      </c>
      <c r="S920" s="19" t="str">
        <f>IF(M920="","",IF(AND(M920&lt;&gt;'Tabelas auxiliares'!$B$241,M920&lt;&gt;'Tabelas auxiliares'!$B$242,M920&lt;&gt;'Tabelas auxiliares'!$C$241,M920&lt;&gt;'Tabelas auxiliares'!$C$242),"FOLHA DE PESSOAL",IF(R920='Tabelas auxiliares'!$A$242,"CUSTEIO",IF(R920='Tabelas auxiliares'!$A$241,"INVESTIMENTO","ERRO - VERIFICAR"))))</f>
        <v/>
      </c>
      <c r="T920" s="127"/>
      <c r="U920" s="37"/>
      <c r="V920" s="37"/>
      <c r="W920" s="37"/>
      <c r="X920" s="37"/>
      <c r="Y920" s="37"/>
      <c r="Z920" s="37"/>
    </row>
    <row r="921" spans="18:26" x14ac:dyDescent="0.35">
      <c r="R921" s="19" t="str">
        <f t="shared" si="14"/>
        <v/>
      </c>
      <c r="S921" s="19" t="str">
        <f>IF(M921="","",IF(AND(M921&lt;&gt;'Tabelas auxiliares'!$B$241,M921&lt;&gt;'Tabelas auxiliares'!$B$242,M921&lt;&gt;'Tabelas auxiliares'!$C$241,M921&lt;&gt;'Tabelas auxiliares'!$C$242),"FOLHA DE PESSOAL",IF(R921='Tabelas auxiliares'!$A$242,"CUSTEIO",IF(R921='Tabelas auxiliares'!$A$241,"INVESTIMENTO","ERRO - VERIFICAR"))))</f>
        <v/>
      </c>
      <c r="T921" s="127"/>
      <c r="U921" s="37"/>
      <c r="V921" s="37"/>
      <c r="W921" s="37"/>
      <c r="X921" s="37"/>
      <c r="Y921" s="37"/>
      <c r="Z921" s="37"/>
    </row>
    <row r="922" spans="18:26" x14ac:dyDescent="0.35">
      <c r="R922" s="19" t="str">
        <f t="shared" si="14"/>
        <v/>
      </c>
      <c r="S922" s="19" t="str">
        <f>IF(M922="","",IF(AND(M922&lt;&gt;'Tabelas auxiliares'!$B$241,M922&lt;&gt;'Tabelas auxiliares'!$B$242,M922&lt;&gt;'Tabelas auxiliares'!$C$241,M922&lt;&gt;'Tabelas auxiliares'!$C$242),"FOLHA DE PESSOAL",IF(R922='Tabelas auxiliares'!$A$242,"CUSTEIO",IF(R922='Tabelas auxiliares'!$A$241,"INVESTIMENTO","ERRO - VERIFICAR"))))</f>
        <v/>
      </c>
      <c r="T922" s="127"/>
      <c r="U922" s="37"/>
      <c r="V922" s="37"/>
      <c r="W922" s="37"/>
      <c r="X922" s="37"/>
      <c r="Y922" s="37"/>
      <c r="Z922" s="37"/>
    </row>
    <row r="923" spans="18:26" x14ac:dyDescent="0.35">
      <c r="R923" s="19" t="str">
        <f t="shared" si="14"/>
        <v/>
      </c>
      <c r="S923" s="19" t="str">
        <f>IF(M923="","",IF(AND(M923&lt;&gt;'Tabelas auxiliares'!$B$241,M923&lt;&gt;'Tabelas auxiliares'!$B$242,M923&lt;&gt;'Tabelas auxiliares'!$C$241,M923&lt;&gt;'Tabelas auxiliares'!$C$242),"FOLHA DE PESSOAL",IF(R923='Tabelas auxiliares'!$A$242,"CUSTEIO",IF(R923='Tabelas auxiliares'!$A$241,"INVESTIMENTO","ERRO - VERIFICAR"))))</f>
        <v/>
      </c>
      <c r="T923" s="127"/>
      <c r="U923" s="37"/>
      <c r="V923" s="37"/>
      <c r="W923" s="37"/>
      <c r="X923" s="37"/>
      <c r="Y923" s="37"/>
      <c r="Z923" s="37"/>
    </row>
    <row r="924" spans="18:26" x14ac:dyDescent="0.35">
      <c r="R924" s="19" t="str">
        <f t="shared" si="14"/>
        <v/>
      </c>
      <c r="S924" s="19" t="str">
        <f>IF(M924="","",IF(AND(M924&lt;&gt;'Tabelas auxiliares'!$B$241,M924&lt;&gt;'Tabelas auxiliares'!$B$242,M924&lt;&gt;'Tabelas auxiliares'!$C$241,M924&lt;&gt;'Tabelas auxiliares'!$C$242),"FOLHA DE PESSOAL",IF(R924='Tabelas auxiliares'!$A$242,"CUSTEIO",IF(R924='Tabelas auxiliares'!$A$241,"INVESTIMENTO","ERRO - VERIFICAR"))))</f>
        <v/>
      </c>
      <c r="T924" s="127"/>
      <c r="U924" s="37"/>
      <c r="V924" s="37"/>
      <c r="W924" s="37"/>
      <c r="X924" s="37"/>
      <c r="Y924" s="37"/>
      <c r="Z924" s="37"/>
    </row>
    <row r="925" spans="18:26" x14ac:dyDescent="0.35">
      <c r="R925" s="19" t="str">
        <f t="shared" si="14"/>
        <v/>
      </c>
      <c r="S925" s="19" t="str">
        <f>IF(M925="","",IF(AND(M925&lt;&gt;'Tabelas auxiliares'!$B$241,M925&lt;&gt;'Tabelas auxiliares'!$B$242,M925&lt;&gt;'Tabelas auxiliares'!$C$241,M925&lt;&gt;'Tabelas auxiliares'!$C$242),"FOLHA DE PESSOAL",IF(R925='Tabelas auxiliares'!$A$242,"CUSTEIO",IF(R925='Tabelas auxiliares'!$A$241,"INVESTIMENTO","ERRO - VERIFICAR"))))</f>
        <v/>
      </c>
      <c r="T925" s="127"/>
      <c r="U925" s="37"/>
      <c r="V925" s="37"/>
      <c r="W925" s="37"/>
      <c r="X925" s="37"/>
      <c r="Y925" s="37"/>
      <c r="Z925" s="37"/>
    </row>
    <row r="926" spans="18:26" x14ac:dyDescent="0.35">
      <c r="R926" s="19" t="str">
        <f t="shared" si="14"/>
        <v/>
      </c>
      <c r="S926" s="19" t="str">
        <f>IF(M926="","",IF(AND(M926&lt;&gt;'Tabelas auxiliares'!$B$241,M926&lt;&gt;'Tabelas auxiliares'!$B$242,M926&lt;&gt;'Tabelas auxiliares'!$C$241,M926&lt;&gt;'Tabelas auxiliares'!$C$242),"FOLHA DE PESSOAL",IF(R926='Tabelas auxiliares'!$A$242,"CUSTEIO",IF(R926='Tabelas auxiliares'!$A$241,"INVESTIMENTO","ERRO - VERIFICAR"))))</f>
        <v/>
      </c>
      <c r="T926" s="127"/>
      <c r="U926" s="37"/>
      <c r="V926" s="37"/>
      <c r="W926" s="37"/>
      <c r="X926" s="37"/>
      <c r="Y926" s="37"/>
      <c r="Z926" s="37"/>
    </row>
    <row r="927" spans="18:26" x14ac:dyDescent="0.35">
      <c r="R927" s="19" t="str">
        <f t="shared" si="14"/>
        <v/>
      </c>
      <c r="S927" s="19" t="str">
        <f>IF(M927="","",IF(AND(M927&lt;&gt;'Tabelas auxiliares'!$B$241,M927&lt;&gt;'Tabelas auxiliares'!$B$242,M927&lt;&gt;'Tabelas auxiliares'!$C$241,M927&lt;&gt;'Tabelas auxiliares'!$C$242),"FOLHA DE PESSOAL",IF(R927='Tabelas auxiliares'!$A$242,"CUSTEIO",IF(R927='Tabelas auxiliares'!$A$241,"INVESTIMENTO","ERRO - VERIFICAR"))))</f>
        <v/>
      </c>
      <c r="T927" s="127"/>
      <c r="U927" s="37"/>
      <c r="V927" s="37"/>
      <c r="W927" s="37"/>
      <c r="X927" s="37"/>
      <c r="Y927" s="37"/>
      <c r="Z927" s="37"/>
    </row>
    <row r="928" spans="18:26" x14ac:dyDescent="0.35">
      <c r="R928" s="19" t="str">
        <f t="shared" si="14"/>
        <v/>
      </c>
      <c r="S928" s="19" t="str">
        <f>IF(M928="","",IF(AND(M928&lt;&gt;'Tabelas auxiliares'!$B$241,M928&lt;&gt;'Tabelas auxiliares'!$B$242,M928&lt;&gt;'Tabelas auxiliares'!$C$241,M928&lt;&gt;'Tabelas auxiliares'!$C$242),"FOLHA DE PESSOAL",IF(R928='Tabelas auxiliares'!$A$242,"CUSTEIO",IF(R928='Tabelas auxiliares'!$A$241,"INVESTIMENTO","ERRO - VERIFICAR"))))</f>
        <v/>
      </c>
      <c r="T928" s="127"/>
      <c r="U928" s="37"/>
      <c r="V928" s="37"/>
      <c r="W928" s="37"/>
      <c r="X928" s="37"/>
      <c r="Y928" s="37"/>
      <c r="Z928" s="37"/>
    </row>
    <row r="929" spans="18:26" x14ac:dyDescent="0.35">
      <c r="R929" s="19" t="str">
        <f t="shared" si="14"/>
        <v/>
      </c>
      <c r="S929" s="19" t="str">
        <f>IF(M929="","",IF(AND(M929&lt;&gt;'Tabelas auxiliares'!$B$241,M929&lt;&gt;'Tabelas auxiliares'!$B$242,M929&lt;&gt;'Tabelas auxiliares'!$C$241,M929&lt;&gt;'Tabelas auxiliares'!$C$242),"FOLHA DE PESSOAL",IF(R929='Tabelas auxiliares'!$A$242,"CUSTEIO",IF(R929='Tabelas auxiliares'!$A$241,"INVESTIMENTO","ERRO - VERIFICAR"))))</f>
        <v/>
      </c>
      <c r="T929" s="127"/>
      <c r="U929" s="37"/>
      <c r="V929" s="37"/>
      <c r="W929" s="37"/>
      <c r="X929" s="37"/>
      <c r="Y929" s="37"/>
      <c r="Z929" s="37"/>
    </row>
    <row r="930" spans="18:26" x14ac:dyDescent="0.35">
      <c r="R930" s="19" t="str">
        <f t="shared" si="14"/>
        <v/>
      </c>
      <c r="S930" s="19" t="str">
        <f>IF(M930="","",IF(AND(M930&lt;&gt;'Tabelas auxiliares'!$B$241,M930&lt;&gt;'Tabelas auxiliares'!$B$242,M930&lt;&gt;'Tabelas auxiliares'!$C$241,M930&lt;&gt;'Tabelas auxiliares'!$C$242),"FOLHA DE PESSOAL",IF(R930='Tabelas auxiliares'!$A$242,"CUSTEIO",IF(R930='Tabelas auxiliares'!$A$241,"INVESTIMENTO","ERRO - VERIFICAR"))))</f>
        <v/>
      </c>
      <c r="T930" s="127"/>
      <c r="U930" s="37"/>
      <c r="V930" s="37"/>
      <c r="W930" s="37"/>
      <c r="X930" s="37"/>
      <c r="Y930" s="37"/>
      <c r="Z930" s="37"/>
    </row>
    <row r="931" spans="18:26" x14ac:dyDescent="0.35">
      <c r="R931" s="19" t="str">
        <f t="shared" si="14"/>
        <v/>
      </c>
      <c r="S931" s="19" t="str">
        <f>IF(M931="","",IF(AND(M931&lt;&gt;'Tabelas auxiliares'!$B$241,M931&lt;&gt;'Tabelas auxiliares'!$B$242,M931&lt;&gt;'Tabelas auxiliares'!$C$241,M931&lt;&gt;'Tabelas auxiliares'!$C$242),"FOLHA DE PESSOAL",IF(R931='Tabelas auxiliares'!$A$242,"CUSTEIO",IF(R931='Tabelas auxiliares'!$A$241,"INVESTIMENTO","ERRO - VERIFICAR"))))</f>
        <v/>
      </c>
      <c r="T931" s="127"/>
      <c r="U931" s="37"/>
      <c r="V931" s="37"/>
      <c r="W931" s="37"/>
      <c r="X931" s="37"/>
      <c r="Y931" s="37"/>
      <c r="Z931" s="37"/>
    </row>
    <row r="932" spans="18:26" x14ac:dyDescent="0.35">
      <c r="R932" s="19" t="str">
        <f t="shared" si="14"/>
        <v/>
      </c>
      <c r="S932" s="19" t="str">
        <f>IF(M932="","",IF(AND(M932&lt;&gt;'Tabelas auxiliares'!$B$241,M932&lt;&gt;'Tabelas auxiliares'!$B$242,M932&lt;&gt;'Tabelas auxiliares'!$C$241,M932&lt;&gt;'Tabelas auxiliares'!$C$242),"FOLHA DE PESSOAL",IF(R932='Tabelas auxiliares'!$A$242,"CUSTEIO",IF(R932='Tabelas auxiliares'!$A$241,"INVESTIMENTO","ERRO - VERIFICAR"))))</f>
        <v/>
      </c>
      <c r="T932" s="127"/>
      <c r="U932" s="37"/>
      <c r="V932" s="37"/>
      <c r="W932" s="37"/>
      <c r="X932" s="37"/>
      <c r="Y932" s="37"/>
      <c r="Z932" s="37"/>
    </row>
    <row r="933" spans="18:26" x14ac:dyDescent="0.35">
      <c r="R933" s="19" t="str">
        <f t="shared" si="14"/>
        <v/>
      </c>
      <c r="S933" s="19" t="str">
        <f>IF(M933="","",IF(AND(M933&lt;&gt;'Tabelas auxiliares'!$B$241,M933&lt;&gt;'Tabelas auxiliares'!$B$242,M933&lt;&gt;'Tabelas auxiliares'!$C$241,M933&lt;&gt;'Tabelas auxiliares'!$C$242),"FOLHA DE PESSOAL",IF(R933='Tabelas auxiliares'!$A$242,"CUSTEIO",IF(R933='Tabelas auxiliares'!$A$241,"INVESTIMENTO","ERRO - VERIFICAR"))))</f>
        <v/>
      </c>
      <c r="T933" s="127"/>
      <c r="U933" s="37"/>
      <c r="V933" s="37"/>
      <c r="W933" s="37"/>
      <c r="X933" s="37"/>
      <c r="Y933" s="37"/>
      <c r="Z933" s="37"/>
    </row>
    <row r="934" spans="18:26" x14ac:dyDescent="0.35">
      <c r="R934" s="19" t="str">
        <f t="shared" si="14"/>
        <v/>
      </c>
      <c r="S934" s="19" t="str">
        <f>IF(M934="","",IF(AND(M934&lt;&gt;'Tabelas auxiliares'!$B$241,M934&lt;&gt;'Tabelas auxiliares'!$B$242,M934&lt;&gt;'Tabelas auxiliares'!$C$241,M934&lt;&gt;'Tabelas auxiliares'!$C$242),"FOLHA DE PESSOAL",IF(R934='Tabelas auxiliares'!$A$242,"CUSTEIO",IF(R934='Tabelas auxiliares'!$A$241,"INVESTIMENTO","ERRO - VERIFICAR"))))</f>
        <v/>
      </c>
      <c r="T934" s="127"/>
      <c r="U934" s="37"/>
      <c r="V934" s="37"/>
      <c r="W934" s="37"/>
      <c r="X934" s="37"/>
      <c r="Y934" s="37"/>
      <c r="Z934" s="37"/>
    </row>
    <row r="935" spans="18:26" x14ac:dyDescent="0.35">
      <c r="R935" s="19" t="str">
        <f t="shared" si="14"/>
        <v/>
      </c>
      <c r="S935" s="19" t="str">
        <f>IF(M935="","",IF(AND(M935&lt;&gt;'Tabelas auxiliares'!$B$241,M935&lt;&gt;'Tabelas auxiliares'!$B$242,M935&lt;&gt;'Tabelas auxiliares'!$C$241,M935&lt;&gt;'Tabelas auxiliares'!$C$242),"FOLHA DE PESSOAL",IF(R935='Tabelas auxiliares'!$A$242,"CUSTEIO",IF(R935='Tabelas auxiliares'!$A$241,"INVESTIMENTO","ERRO - VERIFICAR"))))</f>
        <v/>
      </c>
      <c r="T935" s="127"/>
      <c r="U935" s="37"/>
      <c r="V935" s="37"/>
      <c r="W935" s="37"/>
      <c r="X935" s="37"/>
      <c r="Y935" s="37"/>
      <c r="Z935" s="37"/>
    </row>
    <row r="936" spans="18:26" x14ac:dyDescent="0.35">
      <c r="R936" s="19" t="str">
        <f t="shared" si="14"/>
        <v/>
      </c>
      <c r="S936" s="19" t="str">
        <f>IF(M936="","",IF(AND(M936&lt;&gt;'Tabelas auxiliares'!$B$241,M936&lt;&gt;'Tabelas auxiliares'!$B$242,M936&lt;&gt;'Tabelas auxiliares'!$C$241,M936&lt;&gt;'Tabelas auxiliares'!$C$242),"FOLHA DE PESSOAL",IF(R936='Tabelas auxiliares'!$A$242,"CUSTEIO",IF(R936='Tabelas auxiliares'!$A$241,"INVESTIMENTO","ERRO - VERIFICAR"))))</f>
        <v/>
      </c>
      <c r="T936" s="127"/>
      <c r="U936" s="37"/>
      <c r="V936" s="37"/>
      <c r="W936" s="37"/>
      <c r="X936" s="37"/>
      <c r="Y936" s="37"/>
      <c r="Z936" s="37"/>
    </row>
    <row r="937" spans="18:26" x14ac:dyDescent="0.35">
      <c r="R937" s="19" t="str">
        <f t="shared" si="14"/>
        <v/>
      </c>
      <c r="S937" s="19" t="str">
        <f>IF(M937="","",IF(AND(M937&lt;&gt;'Tabelas auxiliares'!$B$241,M937&lt;&gt;'Tabelas auxiliares'!$B$242,M937&lt;&gt;'Tabelas auxiliares'!$C$241,M937&lt;&gt;'Tabelas auxiliares'!$C$242),"FOLHA DE PESSOAL",IF(R937='Tabelas auxiliares'!$A$242,"CUSTEIO",IF(R937='Tabelas auxiliares'!$A$241,"INVESTIMENTO","ERRO - VERIFICAR"))))</f>
        <v/>
      </c>
      <c r="T937" s="127"/>
      <c r="U937" s="37"/>
      <c r="V937" s="37"/>
      <c r="W937" s="37"/>
      <c r="X937" s="37"/>
      <c r="Y937" s="37"/>
      <c r="Z937" s="37"/>
    </row>
    <row r="938" spans="18:26" x14ac:dyDescent="0.35">
      <c r="R938" s="19" t="str">
        <f t="shared" si="14"/>
        <v/>
      </c>
      <c r="S938" s="19" t="str">
        <f>IF(M938="","",IF(AND(M938&lt;&gt;'Tabelas auxiliares'!$B$241,M938&lt;&gt;'Tabelas auxiliares'!$B$242,M938&lt;&gt;'Tabelas auxiliares'!$C$241,M938&lt;&gt;'Tabelas auxiliares'!$C$242),"FOLHA DE PESSOAL",IF(R938='Tabelas auxiliares'!$A$242,"CUSTEIO",IF(R938='Tabelas auxiliares'!$A$241,"INVESTIMENTO","ERRO - VERIFICAR"))))</f>
        <v/>
      </c>
      <c r="T938" s="127"/>
      <c r="U938" s="37"/>
      <c r="V938" s="37"/>
      <c r="W938" s="37"/>
      <c r="X938" s="37"/>
      <c r="Y938" s="37"/>
      <c r="Z938" s="37"/>
    </row>
    <row r="939" spans="18:26" x14ac:dyDescent="0.35">
      <c r="R939" s="19" t="str">
        <f t="shared" si="14"/>
        <v/>
      </c>
      <c r="S939" s="19" t="str">
        <f>IF(M939="","",IF(AND(M939&lt;&gt;'Tabelas auxiliares'!$B$241,M939&lt;&gt;'Tabelas auxiliares'!$B$242,M939&lt;&gt;'Tabelas auxiliares'!$C$241,M939&lt;&gt;'Tabelas auxiliares'!$C$242),"FOLHA DE PESSOAL",IF(R939='Tabelas auxiliares'!$A$242,"CUSTEIO",IF(R939='Tabelas auxiliares'!$A$241,"INVESTIMENTO","ERRO - VERIFICAR"))))</f>
        <v/>
      </c>
      <c r="T939" s="127"/>
      <c r="U939" s="37"/>
      <c r="V939" s="37"/>
      <c r="W939" s="37"/>
      <c r="X939" s="37"/>
      <c r="Y939" s="37"/>
      <c r="Z939" s="37"/>
    </row>
    <row r="940" spans="18:26" x14ac:dyDescent="0.35">
      <c r="R940" s="19" t="str">
        <f t="shared" si="14"/>
        <v/>
      </c>
      <c r="S940" s="19" t="str">
        <f>IF(M940="","",IF(AND(M940&lt;&gt;'Tabelas auxiliares'!$B$241,M940&lt;&gt;'Tabelas auxiliares'!$B$242,M940&lt;&gt;'Tabelas auxiliares'!$C$241,M940&lt;&gt;'Tabelas auxiliares'!$C$242),"FOLHA DE PESSOAL",IF(R940='Tabelas auxiliares'!$A$242,"CUSTEIO",IF(R940='Tabelas auxiliares'!$A$241,"INVESTIMENTO","ERRO - VERIFICAR"))))</f>
        <v/>
      </c>
      <c r="T940" s="127"/>
      <c r="U940" s="37"/>
      <c r="V940" s="37"/>
      <c r="W940" s="37"/>
      <c r="X940" s="37"/>
      <c r="Y940" s="37"/>
      <c r="Z940" s="37"/>
    </row>
    <row r="941" spans="18:26" x14ac:dyDescent="0.35">
      <c r="R941" s="19" t="str">
        <f t="shared" si="14"/>
        <v/>
      </c>
      <c r="S941" s="19" t="str">
        <f>IF(M941="","",IF(AND(M941&lt;&gt;'Tabelas auxiliares'!$B$241,M941&lt;&gt;'Tabelas auxiliares'!$B$242,M941&lt;&gt;'Tabelas auxiliares'!$C$241,M941&lt;&gt;'Tabelas auxiliares'!$C$242),"FOLHA DE PESSOAL",IF(R941='Tabelas auxiliares'!$A$242,"CUSTEIO",IF(R941='Tabelas auxiliares'!$A$241,"INVESTIMENTO","ERRO - VERIFICAR"))))</f>
        <v/>
      </c>
      <c r="T941" s="127"/>
      <c r="U941" s="37"/>
      <c r="V941" s="37"/>
      <c r="W941" s="37"/>
      <c r="X941" s="37"/>
      <c r="Y941" s="37"/>
      <c r="Z941" s="37"/>
    </row>
    <row r="942" spans="18:26" x14ac:dyDescent="0.35">
      <c r="R942" s="19" t="str">
        <f t="shared" si="14"/>
        <v/>
      </c>
      <c r="S942" s="19" t="str">
        <f>IF(M942="","",IF(AND(M942&lt;&gt;'Tabelas auxiliares'!$B$241,M942&lt;&gt;'Tabelas auxiliares'!$B$242,M942&lt;&gt;'Tabelas auxiliares'!$C$241,M942&lt;&gt;'Tabelas auxiliares'!$C$242),"FOLHA DE PESSOAL",IF(R942='Tabelas auxiliares'!$A$242,"CUSTEIO",IF(R942='Tabelas auxiliares'!$A$241,"INVESTIMENTO","ERRO - VERIFICAR"))))</f>
        <v/>
      </c>
      <c r="T942" s="127"/>
      <c r="U942" s="37"/>
      <c r="V942" s="37"/>
      <c r="W942" s="37"/>
      <c r="X942" s="37"/>
      <c r="Y942" s="37"/>
      <c r="Z942" s="37"/>
    </row>
    <row r="943" spans="18:26" x14ac:dyDescent="0.35">
      <c r="R943" s="19" t="str">
        <f t="shared" si="14"/>
        <v/>
      </c>
      <c r="S943" s="19" t="str">
        <f>IF(M943="","",IF(AND(M943&lt;&gt;'Tabelas auxiliares'!$B$241,M943&lt;&gt;'Tabelas auxiliares'!$B$242,M943&lt;&gt;'Tabelas auxiliares'!$C$241,M943&lt;&gt;'Tabelas auxiliares'!$C$242),"FOLHA DE PESSOAL",IF(R943='Tabelas auxiliares'!$A$242,"CUSTEIO",IF(R943='Tabelas auxiliares'!$A$241,"INVESTIMENTO","ERRO - VERIFICAR"))))</f>
        <v/>
      </c>
      <c r="T943" s="127"/>
      <c r="U943" s="37"/>
      <c r="V943" s="37"/>
      <c r="W943" s="37"/>
      <c r="X943" s="37"/>
      <c r="Y943" s="37"/>
      <c r="Z943" s="37"/>
    </row>
    <row r="944" spans="18:26" x14ac:dyDescent="0.35">
      <c r="R944" s="19" t="str">
        <f t="shared" si="14"/>
        <v/>
      </c>
      <c r="S944" s="19" t="str">
        <f>IF(M944="","",IF(AND(M944&lt;&gt;'Tabelas auxiliares'!$B$241,M944&lt;&gt;'Tabelas auxiliares'!$B$242,M944&lt;&gt;'Tabelas auxiliares'!$C$241,M944&lt;&gt;'Tabelas auxiliares'!$C$242),"FOLHA DE PESSOAL",IF(R944='Tabelas auxiliares'!$A$242,"CUSTEIO",IF(R944='Tabelas auxiliares'!$A$241,"INVESTIMENTO","ERRO - VERIFICAR"))))</f>
        <v/>
      </c>
      <c r="T944" s="127"/>
      <c r="U944" s="37"/>
      <c r="V944" s="37"/>
      <c r="W944" s="37"/>
      <c r="X944" s="37"/>
      <c r="Y944" s="37"/>
      <c r="Z944" s="37"/>
    </row>
    <row r="945" spans="18:26" x14ac:dyDescent="0.35">
      <c r="R945" s="19" t="str">
        <f t="shared" si="14"/>
        <v/>
      </c>
      <c r="S945" s="19" t="str">
        <f>IF(M945="","",IF(AND(M945&lt;&gt;'Tabelas auxiliares'!$B$241,M945&lt;&gt;'Tabelas auxiliares'!$B$242,M945&lt;&gt;'Tabelas auxiliares'!$C$241,M945&lt;&gt;'Tabelas auxiliares'!$C$242),"FOLHA DE PESSOAL",IF(R945='Tabelas auxiliares'!$A$242,"CUSTEIO",IF(R945='Tabelas auxiliares'!$A$241,"INVESTIMENTO","ERRO - VERIFICAR"))))</f>
        <v/>
      </c>
      <c r="T945" s="127"/>
      <c r="U945" s="37"/>
      <c r="V945" s="37"/>
      <c r="W945" s="37"/>
      <c r="X945" s="37"/>
      <c r="Y945" s="37"/>
      <c r="Z945" s="37"/>
    </row>
    <row r="946" spans="18:26" x14ac:dyDescent="0.35">
      <c r="R946" s="19" t="str">
        <f t="shared" si="14"/>
        <v/>
      </c>
      <c r="S946" s="19" t="str">
        <f>IF(M946="","",IF(AND(M946&lt;&gt;'Tabelas auxiliares'!$B$241,M946&lt;&gt;'Tabelas auxiliares'!$B$242,M946&lt;&gt;'Tabelas auxiliares'!$C$241,M946&lt;&gt;'Tabelas auxiliares'!$C$242),"FOLHA DE PESSOAL",IF(R946='Tabelas auxiliares'!$A$242,"CUSTEIO",IF(R946='Tabelas auxiliares'!$A$241,"INVESTIMENTO","ERRO - VERIFICAR"))))</f>
        <v/>
      </c>
      <c r="T946" s="127"/>
      <c r="U946" s="37"/>
      <c r="V946" s="37"/>
      <c r="W946" s="37"/>
      <c r="X946" s="37"/>
      <c r="Y946" s="37"/>
      <c r="Z946" s="37"/>
    </row>
    <row r="947" spans="18:26" x14ac:dyDescent="0.35">
      <c r="R947" s="19" t="str">
        <f t="shared" si="14"/>
        <v/>
      </c>
      <c r="S947" s="19" t="str">
        <f>IF(M947="","",IF(AND(M947&lt;&gt;'Tabelas auxiliares'!$B$241,M947&lt;&gt;'Tabelas auxiliares'!$B$242,M947&lt;&gt;'Tabelas auxiliares'!$C$241,M947&lt;&gt;'Tabelas auxiliares'!$C$242),"FOLHA DE PESSOAL",IF(R947='Tabelas auxiliares'!$A$242,"CUSTEIO",IF(R947='Tabelas auxiliares'!$A$241,"INVESTIMENTO","ERRO - VERIFICAR"))))</f>
        <v/>
      </c>
      <c r="T947" s="127"/>
      <c r="U947" s="37"/>
      <c r="V947" s="37"/>
      <c r="W947" s="37"/>
      <c r="X947" s="37"/>
      <c r="Y947" s="37"/>
      <c r="Z947" s="37"/>
    </row>
    <row r="948" spans="18:26" x14ac:dyDescent="0.35">
      <c r="R948" s="19" t="str">
        <f t="shared" si="14"/>
        <v/>
      </c>
      <c r="S948" s="19" t="str">
        <f>IF(M948="","",IF(AND(M948&lt;&gt;'Tabelas auxiliares'!$B$241,M948&lt;&gt;'Tabelas auxiliares'!$B$242,M948&lt;&gt;'Tabelas auxiliares'!$C$241,M948&lt;&gt;'Tabelas auxiliares'!$C$242),"FOLHA DE PESSOAL",IF(R948='Tabelas auxiliares'!$A$242,"CUSTEIO",IF(R948='Tabelas auxiliares'!$A$241,"INVESTIMENTO","ERRO - VERIFICAR"))))</f>
        <v/>
      </c>
      <c r="T948" s="127"/>
      <c r="U948" s="37"/>
      <c r="V948" s="37"/>
      <c r="W948" s="37"/>
      <c r="X948" s="37"/>
      <c r="Y948" s="37"/>
      <c r="Z948" s="37"/>
    </row>
    <row r="949" spans="18:26" x14ac:dyDescent="0.35">
      <c r="R949" s="19" t="str">
        <f t="shared" si="14"/>
        <v/>
      </c>
      <c r="S949" s="19" t="str">
        <f>IF(M949="","",IF(AND(M949&lt;&gt;'Tabelas auxiliares'!$B$241,M949&lt;&gt;'Tabelas auxiliares'!$B$242,M949&lt;&gt;'Tabelas auxiliares'!$C$241,M949&lt;&gt;'Tabelas auxiliares'!$C$242),"FOLHA DE PESSOAL",IF(R949='Tabelas auxiliares'!$A$242,"CUSTEIO",IF(R949='Tabelas auxiliares'!$A$241,"INVESTIMENTO","ERRO - VERIFICAR"))))</f>
        <v/>
      </c>
      <c r="T949" s="127"/>
      <c r="U949" s="37"/>
      <c r="V949" s="37"/>
      <c r="W949" s="37"/>
      <c r="X949" s="37"/>
      <c r="Y949" s="37"/>
      <c r="Z949" s="37"/>
    </row>
    <row r="950" spans="18:26" x14ac:dyDescent="0.35">
      <c r="R950" s="19" t="str">
        <f t="shared" si="14"/>
        <v/>
      </c>
      <c r="S950" s="19" t="str">
        <f>IF(M950="","",IF(AND(M950&lt;&gt;'Tabelas auxiliares'!$B$241,M950&lt;&gt;'Tabelas auxiliares'!$B$242,M950&lt;&gt;'Tabelas auxiliares'!$C$241,M950&lt;&gt;'Tabelas auxiliares'!$C$242),"FOLHA DE PESSOAL",IF(R950='Tabelas auxiliares'!$A$242,"CUSTEIO",IF(R950='Tabelas auxiliares'!$A$241,"INVESTIMENTO","ERRO - VERIFICAR"))))</f>
        <v/>
      </c>
      <c r="T950" s="127"/>
      <c r="U950" s="37"/>
      <c r="V950" s="37"/>
      <c r="W950" s="37"/>
      <c r="X950" s="37"/>
      <c r="Y950" s="37"/>
      <c r="Z950" s="37"/>
    </row>
    <row r="951" spans="18:26" x14ac:dyDescent="0.35">
      <c r="R951" s="19" t="str">
        <f t="shared" si="14"/>
        <v/>
      </c>
      <c r="S951" s="19" t="str">
        <f>IF(M951="","",IF(AND(M951&lt;&gt;'Tabelas auxiliares'!$B$241,M951&lt;&gt;'Tabelas auxiliares'!$B$242,M951&lt;&gt;'Tabelas auxiliares'!$C$241,M951&lt;&gt;'Tabelas auxiliares'!$C$242),"FOLHA DE PESSOAL",IF(R951='Tabelas auxiliares'!$A$242,"CUSTEIO",IF(R951='Tabelas auxiliares'!$A$241,"INVESTIMENTO","ERRO - VERIFICAR"))))</f>
        <v/>
      </c>
      <c r="T951" s="127"/>
      <c r="U951" s="37"/>
      <c r="V951" s="37"/>
      <c r="W951" s="37"/>
      <c r="X951" s="37"/>
      <c r="Y951" s="37"/>
      <c r="Z951" s="37"/>
    </row>
    <row r="952" spans="18:26" x14ac:dyDescent="0.35">
      <c r="R952" s="19" t="str">
        <f t="shared" si="14"/>
        <v/>
      </c>
      <c r="S952" s="19" t="str">
        <f>IF(M952="","",IF(AND(M952&lt;&gt;'Tabelas auxiliares'!$B$241,M952&lt;&gt;'Tabelas auxiliares'!$B$242,M952&lt;&gt;'Tabelas auxiliares'!$C$241,M952&lt;&gt;'Tabelas auxiliares'!$C$242),"FOLHA DE PESSOAL",IF(R952='Tabelas auxiliares'!$A$242,"CUSTEIO",IF(R952='Tabelas auxiliares'!$A$241,"INVESTIMENTO","ERRO - VERIFICAR"))))</f>
        <v/>
      </c>
      <c r="T952" s="127"/>
      <c r="U952" s="37"/>
      <c r="V952" s="37"/>
      <c r="W952" s="37"/>
      <c r="X952" s="37"/>
      <c r="Y952" s="37"/>
      <c r="Z952" s="37"/>
    </row>
    <row r="953" spans="18:26" x14ac:dyDescent="0.35">
      <c r="R953" s="19" t="str">
        <f t="shared" si="14"/>
        <v/>
      </c>
      <c r="S953" s="19" t="str">
        <f>IF(M953="","",IF(AND(M953&lt;&gt;'Tabelas auxiliares'!$B$241,M953&lt;&gt;'Tabelas auxiliares'!$B$242,M953&lt;&gt;'Tabelas auxiliares'!$C$241,M953&lt;&gt;'Tabelas auxiliares'!$C$242),"FOLHA DE PESSOAL",IF(R953='Tabelas auxiliares'!$A$242,"CUSTEIO",IF(R953='Tabelas auxiliares'!$A$241,"INVESTIMENTO","ERRO - VERIFICAR"))))</f>
        <v/>
      </c>
      <c r="T953" s="127"/>
      <c r="U953" s="37"/>
      <c r="V953" s="37"/>
      <c r="W953" s="37"/>
      <c r="X953" s="37"/>
      <c r="Y953" s="37"/>
      <c r="Z953" s="37"/>
    </row>
    <row r="954" spans="18:26" x14ac:dyDescent="0.35">
      <c r="R954" s="19" t="str">
        <f t="shared" si="14"/>
        <v/>
      </c>
      <c r="S954" s="19" t="str">
        <f>IF(M954="","",IF(AND(M954&lt;&gt;'Tabelas auxiliares'!$B$241,M954&lt;&gt;'Tabelas auxiliares'!$B$242,M954&lt;&gt;'Tabelas auxiliares'!$C$241,M954&lt;&gt;'Tabelas auxiliares'!$C$242),"FOLHA DE PESSOAL",IF(R954='Tabelas auxiliares'!$A$242,"CUSTEIO",IF(R954='Tabelas auxiliares'!$A$241,"INVESTIMENTO","ERRO - VERIFICAR"))))</f>
        <v/>
      </c>
      <c r="T954" s="127"/>
      <c r="U954" s="37"/>
      <c r="V954" s="37"/>
      <c r="W954" s="37"/>
      <c r="X954" s="37"/>
      <c r="Y954" s="37"/>
      <c r="Z954" s="37"/>
    </row>
    <row r="955" spans="18:26" x14ac:dyDescent="0.35">
      <c r="R955" s="19" t="str">
        <f t="shared" si="14"/>
        <v/>
      </c>
      <c r="S955" s="19" t="str">
        <f>IF(M955="","",IF(AND(M955&lt;&gt;'Tabelas auxiliares'!$B$241,M955&lt;&gt;'Tabelas auxiliares'!$B$242,M955&lt;&gt;'Tabelas auxiliares'!$C$241,M955&lt;&gt;'Tabelas auxiliares'!$C$242),"FOLHA DE PESSOAL",IF(R955='Tabelas auxiliares'!$A$242,"CUSTEIO",IF(R955='Tabelas auxiliares'!$A$241,"INVESTIMENTO","ERRO - VERIFICAR"))))</f>
        <v/>
      </c>
      <c r="T955" s="127"/>
      <c r="U955" s="37"/>
      <c r="V955" s="37"/>
      <c r="W955" s="37"/>
      <c r="X955" s="37"/>
      <c r="Y955" s="37"/>
      <c r="Z955" s="37"/>
    </row>
    <row r="956" spans="18:26" x14ac:dyDescent="0.35">
      <c r="R956" s="19" t="str">
        <f t="shared" si="14"/>
        <v/>
      </c>
      <c r="S956" s="19" t="str">
        <f>IF(M956="","",IF(AND(M956&lt;&gt;'Tabelas auxiliares'!$B$241,M956&lt;&gt;'Tabelas auxiliares'!$B$242,M956&lt;&gt;'Tabelas auxiliares'!$C$241,M956&lt;&gt;'Tabelas auxiliares'!$C$242),"FOLHA DE PESSOAL",IF(R956='Tabelas auxiliares'!$A$242,"CUSTEIO",IF(R956='Tabelas auxiliares'!$A$241,"INVESTIMENTO","ERRO - VERIFICAR"))))</f>
        <v/>
      </c>
      <c r="T956" s="127"/>
      <c r="U956" s="37"/>
      <c r="V956" s="37"/>
      <c r="W956" s="37"/>
      <c r="X956" s="37"/>
      <c r="Y956" s="37"/>
      <c r="Z956" s="37"/>
    </row>
    <row r="957" spans="18:26" x14ac:dyDescent="0.35">
      <c r="R957" s="19" t="str">
        <f t="shared" si="14"/>
        <v/>
      </c>
      <c r="S957" s="19" t="str">
        <f>IF(M957="","",IF(AND(M957&lt;&gt;'Tabelas auxiliares'!$B$241,M957&lt;&gt;'Tabelas auxiliares'!$B$242,M957&lt;&gt;'Tabelas auxiliares'!$C$241,M957&lt;&gt;'Tabelas auxiliares'!$C$242),"FOLHA DE PESSOAL",IF(R957='Tabelas auxiliares'!$A$242,"CUSTEIO",IF(R957='Tabelas auxiliares'!$A$241,"INVESTIMENTO","ERRO - VERIFICAR"))))</f>
        <v/>
      </c>
      <c r="T957" s="127"/>
      <c r="U957" s="37"/>
      <c r="V957" s="37"/>
      <c r="W957" s="37"/>
      <c r="X957" s="37"/>
      <c r="Y957" s="37"/>
      <c r="Z957" s="37"/>
    </row>
    <row r="958" spans="18:26" x14ac:dyDescent="0.35">
      <c r="R958" s="19" t="str">
        <f t="shared" si="14"/>
        <v/>
      </c>
      <c r="S958" s="19" t="str">
        <f>IF(M958="","",IF(AND(M958&lt;&gt;'Tabelas auxiliares'!$B$241,M958&lt;&gt;'Tabelas auxiliares'!$B$242,M958&lt;&gt;'Tabelas auxiliares'!$C$241,M958&lt;&gt;'Tabelas auxiliares'!$C$242),"FOLHA DE PESSOAL",IF(R958='Tabelas auxiliares'!$A$242,"CUSTEIO",IF(R958='Tabelas auxiliares'!$A$241,"INVESTIMENTO","ERRO - VERIFICAR"))))</f>
        <v/>
      </c>
      <c r="T958" s="127"/>
      <c r="U958" s="37"/>
      <c r="V958" s="37"/>
      <c r="W958" s="37"/>
      <c r="X958" s="37"/>
      <c r="Y958" s="37"/>
      <c r="Z958" s="37"/>
    </row>
    <row r="959" spans="18:26" x14ac:dyDescent="0.35">
      <c r="R959" s="19" t="str">
        <f t="shared" si="14"/>
        <v/>
      </c>
      <c r="S959" s="19" t="str">
        <f>IF(M959="","",IF(AND(M959&lt;&gt;'Tabelas auxiliares'!$B$241,M959&lt;&gt;'Tabelas auxiliares'!$B$242,M959&lt;&gt;'Tabelas auxiliares'!$C$241,M959&lt;&gt;'Tabelas auxiliares'!$C$242),"FOLHA DE PESSOAL",IF(R959='Tabelas auxiliares'!$A$242,"CUSTEIO",IF(R959='Tabelas auxiliares'!$A$241,"INVESTIMENTO","ERRO - VERIFICAR"))))</f>
        <v/>
      </c>
      <c r="T959" s="127"/>
      <c r="U959" s="37"/>
      <c r="V959" s="37"/>
      <c r="W959" s="37"/>
      <c r="X959" s="37"/>
      <c r="Y959" s="37"/>
      <c r="Z959" s="37"/>
    </row>
    <row r="960" spans="18:26" x14ac:dyDescent="0.35">
      <c r="R960" s="19" t="str">
        <f t="shared" si="14"/>
        <v/>
      </c>
      <c r="S960" s="19" t="str">
        <f>IF(M960="","",IF(AND(M960&lt;&gt;'Tabelas auxiliares'!$B$241,M960&lt;&gt;'Tabelas auxiliares'!$B$242,M960&lt;&gt;'Tabelas auxiliares'!$C$241,M960&lt;&gt;'Tabelas auxiliares'!$C$242),"FOLHA DE PESSOAL",IF(R960='Tabelas auxiliares'!$A$242,"CUSTEIO",IF(R960='Tabelas auxiliares'!$A$241,"INVESTIMENTO","ERRO - VERIFICAR"))))</f>
        <v/>
      </c>
      <c r="T960" s="127"/>
      <c r="U960" s="37"/>
      <c r="V960" s="37"/>
      <c r="W960" s="37"/>
      <c r="X960" s="37"/>
      <c r="Y960" s="37"/>
      <c r="Z960" s="37"/>
    </row>
    <row r="961" spans="18:26" x14ac:dyDescent="0.35">
      <c r="R961" s="19" t="str">
        <f t="shared" si="14"/>
        <v/>
      </c>
      <c r="S961" s="19" t="str">
        <f>IF(M961="","",IF(AND(M961&lt;&gt;'Tabelas auxiliares'!$B$241,M961&lt;&gt;'Tabelas auxiliares'!$B$242,M961&lt;&gt;'Tabelas auxiliares'!$C$241,M961&lt;&gt;'Tabelas auxiliares'!$C$242),"FOLHA DE PESSOAL",IF(R961='Tabelas auxiliares'!$A$242,"CUSTEIO",IF(R961='Tabelas auxiliares'!$A$241,"INVESTIMENTO","ERRO - VERIFICAR"))))</f>
        <v/>
      </c>
      <c r="T961" s="127"/>
      <c r="U961" s="37"/>
      <c r="V961" s="37"/>
      <c r="W961" s="37"/>
      <c r="X961" s="37"/>
      <c r="Y961" s="37"/>
      <c r="Z961" s="37"/>
    </row>
    <row r="962" spans="18:26" x14ac:dyDescent="0.35">
      <c r="R962" s="19" t="str">
        <f t="shared" si="14"/>
        <v/>
      </c>
      <c r="S962" s="19" t="str">
        <f>IF(M962="","",IF(AND(M962&lt;&gt;'Tabelas auxiliares'!$B$241,M962&lt;&gt;'Tabelas auxiliares'!$B$242,M962&lt;&gt;'Tabelas auxiliares'!$C$241,M962&lt;&gt;'Tabelas auxiliares'!$C$242),"FOLHA DE PESSOAL",IF(R962='Tabelas auxiliares'!$A$242,"CUSTEIO",IF(R962='Tabelas auxiliares'!$A$241,"INVESTIMENTO","ERRO - VERIFICAR"))))</f>
        <v/>
      </c>
      <c r="T962" s="127"/>
      <c r="U962" s="37"/>
      <c r="V962" s="37"/>
      <c r="W962" s="37"/>
      <c r="X962" s="37"/>
      <c r="Y962" s="37"/>
      <c r="Z962" s="37"/>
    </row>
    <row r="963" spans="18:26" x14ac:dyDescent="0.35">
      <c r="R963" s="19" t="str">
        <f t="shared" si="14"/>
        <v/>
      </c>
      <c r="S963" s="19" t="str">
        <f>IF(M963="","",IF(AND(M963&lt;&gt;'Tabelas auxiliares'!$B$241,M963&lt;&gt;'Tabelas auxiliares'!$B$242,M963&lt;&gt;'Tabelas auxiliares'!$C$241,M963&lt;&gt;'Tabelas auxiliares'!$C$242),"FOLHA DE PESSOAL",IF(R963='Tabelas auxiliares'!$A$242,"CUSTEIO",IF(R963='Tabelas auxiliares'!$A$241,"INVESTIMENTO","ERRO - VERIFICAR"))))</f>
        <v/>
      </c>
      <c r="T963" s="127"/>
      <c r="U963" s="37"/>
      <c r="V963" s="37"/>
      <c r="W963" s="37"/>
      <c r="X963" s="37"/>
      <c r="Y963" s="37"/>
      <c r="Z963" s="37"/>
    </row>
    <row r="964" spans="18:26" x14ac:dyDescent="0.35">
      <c r="R964" s="19" t="str">
        <f t="shared" ref="R964:R1000" si="15">LEFT(O964,1)</f>
        <v/>
      </c>
      <c r="S964" s="19" t="str">
        <f>IF(M964="","",IF(AND(M964&lt;&gt;'Tabelas auxiliares'!$B$241,M964&lt;&gt;'Tabelas auxiliares'!$B$242,M964&lt;&gt;'Tabelas auxiliares'!$C$241,M964&lt;&gt;'Tabelas auxiliares'!$C$242),"FOLHA DE PESSOAL",IF(R964='Tabelas auxiliares'!$A$242,"CUSTEIO",IF(R964='Tabelas auxiliares'!$A$241,"INVESTIMENTO","ERRO - VERIFICAR"))))</f>
        <v/>
      </c>
      <c r="T964" s="127"/>
      <c r="U964" s="37"/>
      <c r="V964" s="37"/>
      <c r="W964" s="37"/>
      <c r="X964" s="37"/>
      <c r="Y964" s="37"/>
      <c r="Z964" s="37"/>
    </row>
    <row r="965" spans="18:26" x14ac:dyDescent="0.35">
      <c r="R965" s="19" t="str">
        <f t="shared" si="15"/>
        <v/>
      </c>
      <c r="S965" s="19" t="str">
        <f>IF(M965="","",IF(AND(M965&lt;&gt;'Tabelas auxiliares'!$B$241,M965&lt;&gt;'Tabelas auxiliares'!$B$242,M965&lt;&gt;'Tabelas auxiliares'!$C$241,M965&lt;&gt;'Tabelas auxiliares'!$C$242),"FOLHA DE PESSOAL",IF(R965='Tabelas auxiliares'!$A$242,"CUSTEIO",IF(R965='Tabelas auxiliares'!$A$241,"INVESTIMENTO","ERRO - VERIFICAR"))))</f>
        <v/>
      </c>
      <c r="T965" s="127"/>
      <c r="U965" s="37"/>
      <c r="V965" s="37"/>
      <c r="W965" s="37"/>
      <c r="X965" s="37"/>
      <c r="Y965" s="37"/>
      <c r="Z965" s="37"/>
    </row>
    <row r="966" spans="18:26" x14ac:dyDescent="0.35">
      <c r="R966" s="19" t="str">
        <f t="shared" si="15"/>
        <v/>
      </c>
      <c r="S966" s="19" t="str">
        <f>IF(M966="","",IF(AND(M966&lt;&gt;'Tabelas auxiliares'!$B$241,M966&lt;&gt;'Tabelas auxiliares'!$B$242,M966&lt;&gt;'Tabelas auxiliares'!$C$241,M966&lt;&gt;'Tabelas auxiliares'!$C$242),"FOLHA DE PESSOAL",IF(R966='Tabelas auxiliares'!$A$242,"CUSTEIO",IF(R966='Tabelas auxiliares'!$A$241,"INVESTIMENTO","ERRO - VERIFICAR"))))</f>
        <v/>
      </c>
      <c r="T966" s="127"/>
      <c r="U966" s="37"/>
      <c r="V966" s="37"/>
      <c r="W966" s="37"/>
      <c r="X966" s="37"/>
      <c r="Y966" s="37"/>
      <c r="Z966" s="37"/>
    </row>
    <row r="967" spans="18:26" x14ac:dyDescent="0.35">
      <c r="R967" s="19" t="str">
        <f t="shared" si="15"/>
        <v/>
      </c>
      <c r="S967" s="19" t="str">
        <f>IF(M967="","",IF(AND(M967&lt;&gt;'Tabelas auxiliares'!$B$241,M967&lt;&gt;'Tabelas auxiliares'!$B$242,M967&lt;&gt;'Tabelas auxiliares'!$C$241,M967&lt;&gt;'Tabelas auxiliares'!$C$242),"FOLHA DE PESSOAL",IF(R967='Tabelas auxiliares'!$A$242,"CUSTEIO",IF(R967='Tabelas auxiliares'!$A$241,"INVESTIMENTO","ERRO - VERIFICAR"))))</f>
        <v/>
      </c>
      <c r="T967" s="127"/>
      <c r="U967" s="37"/>
      <c r="V967" s="37"/>
      <c r="W967" s="37"/>
      <c r="X967" s="37"/>
      <c r="Y967" s="37"/>
      <c r="Z967" s="37"/>
    </row>
    <row r="968" spans="18:26" x14ac:dyDescent="0.35">
      <c r="R968" s="19" t="str">
        <f t="shared" si="15"/>
        <v/>
      </c>
      <c r="S968" s="19" t="str">
        <f>IF(M968="","",IF(AND(M968&lt;&gt;'Tabelas auxiliares'!$B$241,M968&lt;&gt;'Tabelas auxiliares'!$B$242,M968&lt;&gt;'Tabelas auxiliares'!$C$241,M968&lt;&gt;'Tabelas auxiliares'!$C$242),"FOLHA DE PESSOAL",IF(R968='Tabelas auxiliares'!$A$242,"CUSTEIO",IF(R968='Tabelas auxiliares'!$A$241,"INVESTIMENTO","ERRO - VERIFICAR"))))</f>
        <v/>
      </c>
      <c r="T968" s="127"/>
      <c r="U968" s="37"/>
      <c r="V968" s="37"/>
      <c r="W968" s="37"/>
      <c r="X968" s="37"/>
      <c r="Y968" s="37"/>
      <c r="Z968" s="37"/>
    </row>
    <row r="969" spans="18:26" x14ac:dyDescent="0.35">
      <c r="R969" s="19" t="str">
        <f t="shared" si="15"/>
        <v/>
      </c>
      <c r="S969" s="19" t="str">
        <f>IF(M969="","",IF(AND(M969&lt;&gt;'Tabelas auxiliares'!$B$241,M969&lt;&gt;'Tabelas auxiliares'!$B$242,M969&lt;&gt;'Tabelas auxiliares'!$C$241,M969&lt;&gt;'Tabelas auxiliares'!$C$242),"FOLHA DE PESSOAL",IF(R969='Tabelas auxiliares'!$A$242,"CUSTEIO",IF(R969='Tabelas auxiliares'!$A$241,"INVESTIMENTO","ERRO - VERIFICAR"))))</f>
        <v/>
      </c>
      <c r="T969" s="127"/>
      <c r="U969" s="37"/>
      <c r="V969" s="37"/>
      <c r="W969" s="37"/>
      <c r="X969" s="37"/>
      <c r="Y969" s="37"/>
      <c r="Z969" s="37"/>
    </row>
    <row r="970" spans="18:26" x14ac:dyDescent="0.35">
      <c r="R970" s="19" t="str">
        <f t="shared" si="15"/>
        <v/>
      </c>
      <c r="S970" s="19" t="str">
        <f>IF(M970="","",IF(AND(M970&lt;&gt;'Tabelas auxiliares'!$B$241,M970&lt;&gt;'Tabelas auxiliares'!$B$242,M970&lt;&gt;'Tabelas auxiliares'!$C$241,M970&lt;&gt;'Tabelas auxiliares'!$C$242),"FOLHA DE PESSOAL",IF(R970='Tabelas auxiliares'!$A$242,"CUSTEIO",IF(R970='Tabelas auxiliares'!$A$241,"INVESTIMENTO","ERRO - VERIFICAR"))))</f>
        <v/>
      </c>
      <c r="T970" s="127"/>
      <c r="U970" s="37"/>
      <c r="V970" s="37"/>
      <c r="W970" s="37"/>
      <c r="X970" s="37"/>
      <c r="Y970" s="37"/>
      <c r="Z970" s="37"/>
    </row>
    <row r="971" spans="18:26" x14ac:dyDescent="0.35">
      <c r="R971" s="19" t="str">
        <f t="shared" si="15"/>
        <v/>
      </c>
      <c r="S971" s="19" t="str">
        <f>IF(M971="","",IF(AND(M971&lt;&gt;'Tabelas auxiliares'!$B$241,M971&lt;&gt;'Tabelas auxiliares'!$B$242,M971&lt;&gt;'Tabelas auxiliares'!$C$241,M971&lt;&gt;'Tabelas auxiliares'!$C$242),"FOLHA DE PESSOAL",IF(R971='Tabelas auxiliares'!$A$242,"CUSTEIO",IF(R971='Tabelas auxiliares'!$A$241,"INVESTIMENTO","ERRO - VERIFICAR"))))</f>
        <v/>
      </c>
      <c r="T971" s="127"/>
      <c r="U971" s="37"/>
      <c r="V971" s="37"/>
      <c r="W971" s="37"/>
      <c r="X971" s="37"/>
      <c r="Y971" s="37"/>
      <c r="Z971" s="37"/>
    </row>
    <row r="972" spans="18:26" x14ac:dyDescent="0.35">
      <c r="R972" s="19" t="str">
        <f t="shared" si="15"/>
        <v/>
      </c>
      <c r="S972" s="19" t="str">
        <f>IF(M972="","",IF(AND(M972&lt;&gt;'Tabelas auxiliares'!$B$241,M972&lt;&gt;'Tabelas auxiliares'!$B$242,M972&lt;&gt;'Tabelas auxiliares'!$C$241,M972&lt;&gt;'Tabelas auxiliares'!$C$242),"FOLHA DE PESSOAL",IF(R972='Tabelas auxiliares'!$A$242,"CUSTEIO",IF(R972='Tabelas auxiliares'!$A$241,"INVESTIMENTO","ERRO - VERIFICAR"))))</f>
        <v/>
      </c>
      <c r="T972" s="127"/>
      <c r="U972" s="37"/>
      <c r="V972" s="37"/>
      <c r="W972" s="37"/>
      <c r="X972" s="37"/>
      <c r="Y972" s="37"/>
      <c r="Z972" s="37"/>
    </row>
    <row r="973" spans="18:26" x14ac:dyDescent="0.35">
      <c r="R973" s="19" t="str">
        <f t="shared" si="15"/>
        <v/>
      </c>
      <c r="S973" s="19" t="str">
        <f>IF(M973="","",IF(AND(M973&lt;&gt;'Tabelas auxiliares'!$B$241,M973&lt;&gt;'Tabelas auxiliares'!$B$242,M973&lt;&gt;'Tabelas auxiliares'!$C$241,M973&lt;&gt;'Tabelas auxiliares'!$C$242),"FOLHA DE PESSOAL",IF(R973='Tabelas auxiliares'!$A$242,"CUSTEIO",IF(R973='Tabelas auxiliares'!$A$241,"INVESTIMENTO","ERRO - VERIFICAR"))))</f>
        <v/>
      </c>
      <c r="T973" s="127"/>
      <c r="U973" s="37"/>
      <c r="V973" s="37"/>
      <c r="W973" s="37"/>
      <c r="X973" s="37"/>
      <c r="Y973" s="37"/>
      <c r="Z973" s="37"/>
    </row>
    <row r="974" spans="18:26" x14ac:dyDescent="0.35">
      <c r="R974" s="19" t="str">
        <f t="shared" si="15"/>
        <v/>
      </c>
      <c r="S974" s="19" t="str">
        <f>IF(M974="","",IF(AND(M974&lt;&gt;'Tabelas auxiliares'!$B$241,M974&lt;&gt;'Tabelas auxiliares'!$B$242,M974&lt;&gt;'Tabelas auxiliares'!$C$241,M974&lt;&gt;'Tabelas auxiliares'!$C$242),"FOLHA DE PESSOAL",IF(R974='Tabelas auxiliares'!$A$242,"CUSTEIO",IF(R974='Tabelas auxiliares'!$A$241,"INVESTIMENTO","ERRO - VERIFICAR"))))</f>
        <v/>
      </c>
      <c r="T974" s="127"/>
      <c r="U974" s="37"/>
      <c r="V974" s="37"/>
      <c r="W974" s="37"/>
      <c r="X974" s="37"/>
      <c r="Y974" s="37"/>
      <c r="Z974" s="37"/>
    </row>
    <row r="975" spans="18:26" x14ac:dyDescent="0.35">
      <c r="R975" s="19" t="str">
        <f t="shared" si="15"/>
        <v/>
      </c>
      <c r="S975" s="19" t="str">
        <f>IF(M975="","",IF(AND(M975&lt;&gt;'Tabelas auxiliares'!$B$241,M975&lt;&gt;'Tabelas auxiliares'!$B$242,M975&lt;&gt;'Tabelas auxiliares'!$C$241,M975&lt;&gt;'Tabelas auxiliares'!$C$242),"FOLHA DE PESSOAL",IF(R975='Tabelas auxiliares'!$A$242,"CUSTEIO",IF(R975='Tabelas auxiliares'!$A$241,"INVESTIMENTO","ERRO - VERIFICAR"))))</f>
        <v/>
      </c>
      <c r="T975" s="127"/>
      <c r="U975" s="37"/>
      <c r="V975" s="37"/>
      <c r="W975" s="37"/>
      <c r="X975" s="37"/>
      <c r="Y975" s="37"/>
      <c r="Z975" s="37"/>
    </row>
    <row r="976" spans="18:26" x14ac:dyDescent="0.35">
      <c r="R976" s="19" t="str">
        <f t="shared" si="15"/>
        <v/>
      </c>
      <c r="S976" s="19" t="str">
        <f>IF(M976="","",IF(AND(M976&lt;&gt;'Tabelas auxiliares'!$B$241,M976&lt;&gt;'Tabelas auxiliares'!$B$242,M976&lt;&gt;'Tabelas auxiliares'!$C$241,M976&lt;&gt;'Tabelas auxiliares'!$C$242),"FOLHA DE PESSOAL",IF(R976='Tabelas auxiliares'!$A$242,"CUSTEIO",IF(R976='Tabelas auxiliares'!$A$241,"INVESTIMENTO","ERRO - VERIFICAR"))))</f>
        <v/>
      </c>
      <c r="T976" s="127"/>
      <c r="U976" s="37"/>
      <c r="V976" s="37"/>
      <c r="W976" s="37"/>
      <c r="X976" s="37"/>
      <c r="Y976" s="37"/>
      <c r="Z976" s="37"/>
    </row>
    <row r="977" spans="18:26" x14ac:dyDescent="0.35">
      <c r="R977" s="19" t="str">
        <f t="shared" si="15"/>
        <v/>
      </c>
      <c r="S977" s="19" t="str">
        <f>IF(M977="","",IF(AND(M977&lt;&gt;'Tabelas auxiliares'!$B$241,M977&lt;&gt;'Tabelas auxiliares'!$B$242,M977&lt;&gt;'Tabelas auxiliares'!$C$241,M977&lt;&gt;'Tabelas auxiliares'!$C$242),"FOLHA DE PESSOAL",IF(R977='Tabelas auxiliares'!$A$242,"CUSTEIO",IF(R977='Tabelas auxiliares'!$A$241,"INVESTIMENTO","ERRO - VERIFICAR"))))</f>
        <v/>
      </c>
      <c r="T977" s="127"/>
      <c r="U977" s="37"/>
      <c r="V977" s="37"/>
      <c r="W977" s="37"/>
      <c r="X977" s="37"/>
      <c r="Y977" s="37"/>
      <c r="Z977" s="37"/>
    </row>
    <row r="978" spans="18:26" x14ac:dyDescent="0.35">
      <c r="R978" s="19" t="str">
        <f t="shared" si="15"/>
        <v/>
      </c>
      <c r="S978" s="19" t="str">
        <f>IF(M978="","",IF(AND(M978&lt;&gt;'Tabelas auxiliares'!$B$241,M978&lt;&gt;'Tabelas auxiliares'!$B$242,M978&lt;&gt;'Tabelas auxiliares'!$C$241,M978&lt;&gt;'Tabelas auxiliares'!$C$242),"FOLHA DE PESSOAL",IF(R978='Tabelas auxiliares'!$A$242,"CUSTEIO",IF(R978='Tabelas auxiliares'!$A$241,"INVESTIMENTO","ERRO - VERIFICAR"))))</f>
        <v/>
      </c>
      <c r="T978" s="127"/>
      <c r="U978" s="37"/>
      <c r="V978" s="37"/>
      <c r="W978" s="37"/>
      <c r="X978" s="37"/>
      <c r="Y978" s="37"/>
      <c r="Z978" s="37"/>
    </row>
    <row r="979" spans="18:26" x14ac:dyDescent="0.35">
      <c r="R979" s="19" t="str">
        <f t="shared" si="15"/>
        <v/>
      </c>
      <c r="S979" s="19" t="str">
        <f>IF(M979="","",IF(AND(M979&lt;&gt;'Tabelas auxiliares'!$B$241,M979&lt;&gt;'Tabelas auxiliares'!$B$242,M979&lt;&gt;'Tabelas auxiliares'!$C$241,M979&lt;&gt;'Tabelas auxiliares'!$C$242),"FOLHA DE PESSOAL",IF(R979='Tabelas auxiliares'!$A$242,"CUSTEIO",IF(R979='Tabelas auxiliares'!$A$241,"INVESTIMENTO","ERRO - VERIFICAR"))))</f>
        <v/>
      </c>
      <c r="T979" s="127"/>
      <c r="U979" s="37"/>
      <c r="V979" s="37"/>
      <c r="W979" s="37"/>
      <c r="X979" s="37"/>
      <c r="Y979" s="37"/>
      <c r="Z979" s="37"/>
    </row>
    <row r="980" spans="18:26" x14ac:dyDescent="0.35">
      <c r="R980" s="19" t="str">
        <f t="shared" si="15"/>
        <v/>
      </c>
      <c r="S980" s="19" t="str">
        <f>IF(M980="","",IF(AND(M980&lt;&gt;'Tabelas auxiliares'!$B$241,M980&lt;&gt;'Tabelas auxiliares'!$B$242,M980&lt;&gt;'Tabelas auxiliares'!$C$241,M980&lt;&gt;'Tabelas auxiliares'!$C$242),"FOLHA DE PESSOAL",IF(R980='Tabelas auxiliares'!$A$242,"CUSTEIO",IF(R980='Tabelas auxiliares'!$A$241,"INVESTIMENTO","ERRO - VERIFICAR"))))</f>
        <v/>
      </c>
      <c r="T980" s="127"/>
      <c r="U980" s="37"/>
      <c r="V980" s="37"/>
      <c r="W980" s="37"/>
      <c r="X980" s="37"/>
      <c r="Y980" s="37"/>
      <c r="Z980" s="37"/>
    </row>
    <row r="981" spans="18:26" x14ac:dyDescent="0.35">
      <c r="R981" s="19" t="str">
        <f t="shared" si="15"/>
        <v/>
      </c>
      <c r="S981" s="19" t="str">
        <f>IF(M981="","",IF(AND(M981&lt;&gt;'Tabelas auxiliares'!$B$241,M981&lt;&gt;'Tabelas auxiliares'!$B$242,M981&lt;&gt;'Tabelas auxiliares'!$C$241,M981&lt;&gt;'Tabelas auxiliares'!$C$242),"FOLHA DE PESSOAL",IF(R981='Tabelas auxiliares'!$A$242,"CUSTEIO",IF(R981='Tabelas auxiliares'!$A$241,"INVESTIMENTO","ERRO - VERIFICAR"))))</f>
        <v/>
      </c>
      <c r="T981" s="127"/>
      <c r="U981" s="37"/>
      <c r="V981" s="37"/>
      <c r="W981" s="37"/>
      <c r="X981" s="37"/>
      <c r="Y981" s="37"/>
      <c r="Z981" s="37"/>
    </row>
    <row r="982" spans="18:26" x14ac:dyDescent="0.35">
      <c r="R982" s="19" t="str">
        <f t="shared" si="15"/>
        <v/>
      </c>
      <c r="S982" s="19" t="str">
        <f>IF(M982="","",IF(AND(M982&lt;&gt;'Tabelas auxiliares'!$B$241,M982&lt;&gt;'Tabelas auxiliares'!$B$242,M982&lt;&gt;'Tabelas auxiliares'!$C$241,M982&lt;&gt;'Tabelas auxiliares'!$C$242),"FOLHA DE PESSOAL",IF(R982='Tabelas auxiliares'!$A$242,"CUSTEIO",IF(R982='Tabelas auxiliares'!$A$241,"INVESTIMENTO","ERRO - VERIFICAR"))))</f>
        <v/>
      </c>
      <c r="T982" s="127"/>
      <c r="U982" s="37"/>
      <c r="V982" s="37"/>
      <c r="W982" s="37"/>
      <c r="X982" s="37"/>
      <c r="Y982" s="37"/>
      <c r="Z982" s="37"/>
    </row>
    <row r="983" spans="18:26" x14ac:dyDescent="0.35">
      <c r="R983" s="19" t="str">
        <f t="shared" si="15"/>
        <v/>
      </c>
      <c r="S983" s="19" t="str">
        <f>IF(M983="","",IF(AND(M983&lt;&gt;'Tabelas auxiliares'!$B$241,M983&lt;&gt;'Tabelas auxiliares'!$B$242,M983&lt;&gt;'Tabelas auxiliares'!$C$241,M983&lt;&gt;'Tabelas auxiliares'!$C$242),"FOLHA DE PESSOAL",IF(R983='Tabelas auxiliares'!$A$242,"CUSTEIO",IF(R983='Tabelas auxiliares'!$A$241,"INVESTIMENTO","ERRO - VERIFICAR"))))</f>
        <v/>
      </c>
      <c r="T983" s="127"/>
      <c r="U983" s="37"/>
      <c r="V983" s="37"/>
      <c r="W983" s="37"/>
      <c r="X983" s="37"/>
      <c r="Y983" s="37"/>
      <c r="Z983" s="37"/>
    </row>
    <row r="984" spans="18:26" x14ac:dyDescent="0.35">
      <c r="R984" s="19" t="str">
        <f t="shared" si="15"/>
        <v/>
      </c>
      <c r="S984" s="19" t="str">
        <f>IF(M984="","",IF(AND(M984&lt;&gt;'Tabelas auxiliares'!$B$241,M984&lt;&gt;'Tabelas auxiliares'!$B$242,M984&lt;&gt;'Tabelas auxiliares'!$C$241,M984&lt;&gt;'Tabelas auxiliares'!$C$242),"FOLHA DE PESSOAL",IF(R984='Tabelas auxiliares'!$A$242,"CUSTEIO",IF(R984='Tabelas auxiliares'!$A$241,"INVESTIMENTO","ERRO - VERIFICAR"))))</f>
        <v/>
      </c>
      <c r="T984" s="127"/>
      <c r="U984" s="37"/>
      <c r="V984" s="37"/>
      <c r="W984" s="37"/>
      <c r="X984" s="37"/>
      <c r="Y984" s="37"/>
      <c r="Z984" s="37"/>
    </row>
    <row r="985" spans="18:26" x14ac:dyDescent="0.35">
      <c r="R985" s="19" t="str">
        <f t="shared" si="15"/>
        <v/>
      </c>
      <c r="S985" s="19" t="str">
        <f>IF(M985="","",IF(AND(M985&lt;&gt;'Tabelas auxiliares'!$B$241,M985&lt;&gt;'Tabelas auxiliares'!$B$242,M985&lt;&gt;'Tabelas auxiliares'!$C$241,M985&lt;&gt;'Tabelas auxiliares'!$C$242),"FOLHA DE PESSOAL",IF(R985='Tabelas auxiliares'!$A$242,"CUSTEIO",IF(R985='Tabelas auxiliares'!$A$241,"INVESTIMENTO","ERRO - VERIFICAR"))))</f>
        <v/>
      </c>
      <c r="T985" s="127"/>
      <c r="U985" s="37"/>
      <c r="V985" s="37"/>
      <c r="W985" s="37"/>
      <c r="X985" s="37"/>
      <c r="Y985" s="37"/>
      <c r="Z985" s="37"/>
    </row>
    <row r="986" spans="18:26" x14ac:dyDescent="0.35">
      <c r="R986" s="19" t="str">
        <f t="shared" si="15"/>
        <v/>
      </c>
      <c r="S986" s="19" t="str">
        <f>IF(M986="","",IF(AND(M986&lt;&gt;'Tabelas auxiliares'!$B$241,M986&lt;&gt;'Tabelas auxiliares'!$B$242,M986&lt;&gt;'Tabelas auxiliares'!$C$241,M986&lt;&gt;'Tabelas auxiliares'!$C$242),"FOLHA DE PESSOAL",IF(R986='Tabelas auxiliares'!$A$242,"CUSTEIO",IF(R986='Tabelas auxiliares'!$A$241,"INVESTIMENTO","ERRO - VERIFICAR"))))</f>
        <v/>
      </c>
      <c r="T986" s="127"/>
      <c r="U986" s="37"/>
      <c r="V986" s="37"/>
      <c r="W986" s="37"/>
      <c r="X986" s="37"/>
      <c r="Y986" s="37"/>
      <c r="Z986" s="37"/>
    </row>
    <row r="987" spans="18:26" x14ac:dyDescent="0.35">
      <c r="R987" s="19" t="str">
        <f t="shared" si="15"/>
        <v/>
      </c>
      <c r="S987" s="19" t="str">
        <f>IF(M987="","",IF(AND(M987&lt;&gt;'Tabelas auxiliares'!$B$241,M987&lt;&gt;'Tabelas auxiliares'!$B$242,M987&lt;&gt;'Tabelas auxiliares'!$C$241,M987&lt;&gt;'Tabelas auxiliares'!$C$242),"FOLHA DE PESSOAL",IF(R987='Tabelas auxiliares'!$A$242,"CUSTEIO",IF(R987='Tabelas auxiliares'!$A$241,"INVESTIMENTO","ERRO - VERIFICAR"))))</f>
        <v/>
      </c>
      <c r="T987" s="127"/>
      <c r="U987" s="37"/>
      <c r="V987" s="37"/>
      <c r="W987" s="37"/>
      <c r="X987" s="37"/>
      <c r="Y987" s="37"/>
      <c r="Z987" s="37"/>
    </row>
    <row r="988" spans="18:26" x14ac:dyDescent="0.35">
      <c r="R988" s="19" t="str">
        <f t="shared" si="15"/>
        <v/>
      </c>
      <c r="S988" s="19" t="str">
        <f>IF(M988="","",IF(AND(M988&lt;&gt;'Tabelas auxiliares'!$B$241,M988&lt;&gt;'Tabelas auxiliares'!$B$242,M988&lt;&gt;'Tabelas auxiliares'!$C$241,M988&lt;&gt;'Tabelas auxiliares'!$C$242),"FOLHA DE PESSOAL",IF(R988='Tabelas auxiliares'!$A$242,"CUSTEIO",IF(R988='Tabelas auxiliares'!$A$241,"INVESTIMENTO","ERRO - VERIFICAR"))))</f>
        <v/>
      </c>
      <c r="T988" s="127"/>
      <c r="U988" s="37"/>
      <c r="V988" s="37"/>
      <c r="W988" s="37"/>
      <c r="X988" s="37"/>
      <c r="Y988" s="37"/>
      <c r="Z988" s="37"/>
    </row>
    <row r="989" spans="18:26" x14ac:dyDescent="0.35">
      <c r="R989" s="19" t="str">
        <f t="shared" si="15"/>
        <v/>
      </c>
      <c r="S989" s="19" t="str">
        <f>IF(M989="","",IF(AND(M989&lt;&gt;'Tabelas auxiliares'!$B$241,M989&lt;&gt;'Tabelas auxiliares'!$B$242,M989&lt;&gt;'Tabelas auxiliares'!$C$241,M989&lt;&gt;'Tabelas auxiliares'!$C$242),"FOLHA DE PESSOAL",IF(R989='Tabelas auxiliares'!$A$242,"CUSTEIO",IF(R989='Tabelas auxiliares'!$A$241,"INVESTIMENTO","ERRO - VERIFICAR"))))</f>
        <v/>
      </c>
      <c r="T989" s="127"/>
      <c r="U989" s="37"/>
      <c r="V989" s="37"/>
      <c r="W989" s="37"/>
      <c r="X989" s="37"/>
      <c r="Y989" s="37"/>
      <c r="Z989" s="37"/>
    </row>
    <row r="990" spans="18:26" x14ac:dyDescent="0.35">
      <c r="R990" s="19" t="str">
        <f t="shared" si="15"/>
        <v/>
      </c>
      <c r="S990" s="19" t="str">
        <f>IF(M990="","",IF(AND(M990&lt;&gt;'Tabelas auxiliares'!$B$241,M990&lt;&gt;'Tabelas auxiliares'!$B$242,M990&lt;&gt;'Tabelas auxiliares'!$C$241,M990&lt;&gt;'Tabelas auxiliares'!$C$242),"FOLHA DE PESSOAL",IF(R990='Tabelas auxiliares'!$A$242,"CUSTEIO",IF(R990='Tabelas auxiliares'!$A$241,"INVESTIMENTO","ERRO - VERIFICAR"))))</f>
        <v/>
      </c>
      <c r="T990" s="127"/>
      <c r="U990" s="37"/>
      <c r="V990" s="37"/>
      <c r="W990" s="37"/>
      <c r="X990" s="37"/>
      <c r="Y990" s="37"/>
      <c r="Z990" s="37"/>
    </row>
    <row r="991" spans="18:26" x14ac:dyDescent="0.35">
      <c r="R991" s="19" t="str">
        <f t="shared" si="15"/>
        <v/>
      </c>
      <c r="S991" s="19" t="str">
        <f>IF(M991="","",IF(AND(M991&lt;&gt;'Tabelas auxiliares'!$B$241,M991&lt;&gt;'Tabelas auxiliares'!$B$242,M991&lt;&gt;'Tabelas auxiliares'!$C$241,M991&lt;&gt;'Tabelas auxiliares'!$C$242),"FOLHA DE PESSOAL",IF(R991='Tabelas auxiliares'!$A$242,"CUSTEIO",IF(R991='Tabelas auxiliares'!$A$241,"INVESTIMENTO","ERRO - VERIFICAR"))))</f>
        <v/>
      </c>
      <c r="T991" s="127"/>
      <c r="U991" s="37"/>
      <c r="V991" s="37"/>
      <c r="W991" s="37"/>
      <c r="X991" s="37"/>
      <c r="Y991" s="37"/>
      <c r="Z991" s="37"/>
    </row>
    <row r="992" spans="18:26" x14ac:dyDescent="0.35">
      <c r="R992" s="19" t="str">
        <f t="shared" si="15"/>
        <v/>
      </c>
      <c r="S992" s="19" t="str">
        <f>IF(M992="","",IF(AND(M992&lt;&gt;'Tabelas auxiliares'!$B$241,M992&lt;&gt;'Tabelas auxiliares'!$B$242,M992&lt;&gt;'Tabelas auxiliares'!$C$241,M992&lt;&gt;'Tabelas auxiliares'!$C$242),"FOLHA DE PESSOAL",IF(R992='Tabelas auxiliares'!$A$242,"CUSTEIO",IF(R992='Tabelas auxiliares'!$A$241,"INVESTIMENTO","ERRO - VERIFICAR"))))</f>
        <v/>
      </c>
      <c r="T992" s="127"/>
      <c r="U992" s="37"/>
      <c r="V992" s="37"/>
      <c r="W992" s="37"/>
      <c r="X992" s="37"/>
      <c r="Y992" s="37"/>
      <c r="Z992" s="37"/>
    </row>
    <row r="993" spans="1:26" x14ac:dyDescent="0.35">
      <c r="R993" s="19" t="str">
        <f t="shared" si="15"/>
        <v/>
      </c>
      <c r="S993" s="19" t="str">
        <f>IF(M993="","",IF(AND(M993&lt;&gt;'Tabelas auxiliares'!$B$241,M993&lt;&gt;'Tabelas auxiliares'!$B$242,M993&lt;&gt;'Tabelas auxiliares'!$C$241,M993&lt;&gt;'Tabelas auxiliares'!$C$242),"FOLHA DE PESSOAL",IF(R993='Tabelas auxiliares'!$A$242,"CUSTEIO",IF(R993='Tabelas auxiliares'!$A$241,"INVESTIMENTO","ERRO - VERIFICAR"))))</f>
        <v/>
      </c>
      <c r="T993" s="127"/>
      <c r="U993" s="37"/>
      <c r="V993" s="37"/>
      <c r="W993" s="37"/>
      <c r="X993" s="37"/>
      <c r="Y993" s="37"/>
      <c r="Z993" s="37"/>
    </row>
    <row r="994" spans="1:26" x14ac:dyDescent="0.35">
      <c r="R994" s="19" t="str">
        <f t="shared" si="15"/>
        <v/>
      </c>
      <c r="S994" s="19" t="str">
        <f>IF(M994="","",IF(AND(M994&lt;&gt;'Tabelas auxiliares'!$B$241,M994&lt;&gt;'Tabelas auxiliares'!$B$242,M994&lt;&gt;'Tabelas auxiliares'!$C$241,M994&lt;&gt;'Tabelas auxiliares'!$C$242),"FOLHA DE PESSOAL",IF(R994='Tabelas auxiliares'!$A$242,"CUSTEIO",IF(R994='Tabelas auxiliares'!$A$241,"INVESTIMENTO","ERRO - VERIFICAR"))))</f>
        <v/>
      </c>
      <c r="T994" s="127"/>
      <c r="U994" s="37"/>
      <c r="V994" s="37"/>
      <c r="W994" s="37"/>
      <c r="X994" s="37"/>
      <c r="Y994" s="37"/>
      <c r="Z994" s="37"/>
    </row>
    <row r="995" spans="1:26" x14ac:dyDescent="0.35">
      <c r="R995" s="19" t="str">
        <f t="shared" si="15"/>
        <v/>
      </c>
      <c r="S995" s="19" t="str">
        <f>IF(M995="","",IF(AND(M995&lt;&gt;'Tabelas auxiliares'!$B$241,M995&lt;&gt;'Tabelas auxiliares'!$B$242,M995&lt;&gt;'Tabelas auxiliares'!$C$241,M995&lt;&gt;'Tabelas auxiliares'!$C$242),"FOLHA DE PESSOAL",IF(R995='Tabelas auxiliares'!$A$242,"CUSTEIO",IF(R995='Tabelas auxiliares'!$A$241,"INVESTIMENTO","ERRO - VERIFICAR"))))</f>
        <v/>
      </c>
      <c r="T995" s="127"/>
      <c r="U995" s="37"/>
      <c r="V995" s="37"/>
      <c r="W995" s="37"/>
      <c r="X995" s="37"/>
      <c r="Y995" s="37"/>
      <c r="Z995" s="37"/>
    </row>
    <row r="996" spans="1:26" x14ac:dyDescent="0.35">
      <c r="R996" s="19" t="str">
        <f t="shared" si="15"/>
        <v/>
      </c>
      <c r="S996" s="19" t="str">
        <f>IF(M996="","",IF(AND(M996&lt;&gt;'Tabelas auxiliares'!$B$241,M996&lt;&gt;'Tabelas auxiliares'!$B$242,M996&lt;&gt;'Tabelas auxiliares'!$C$241,M996&lt;&gt;'Tabelas auxiliares'!$C$242),"FOLHA DE PESSOAL",IF(R996='Tabelas auxiliares'!$A$242,"CUSTEIO",IF(R996='Tabelas auxiliares'!$A$241,"INVESTIMENTO","ERRO - VERIFICAR"))))</f>
        <v/>
      </c>
      <c r="T996" s="127"/>
      <c r="U996" s="37"/>
      <c r="V996" s="37"/>
      <c r="W996" s="37"/>
      <c r="X996" s="37"/>
      <c r="Y996" s="37"/>
      <c r="Z996" s="37"/>
    </row>
    <row r="997" spans="1:26" x14ac:dyDescent="0.35">
      <c r="R997" s="19" t="str">
        <f t="shared" si="15"/>
        <v/>
      </c>
      <c r="S997" s="19" t="str">
        <f>IF(M997="","",IF(AND(M997&lt;&gt;'Tabelas auxiliares'!$B$241,M997&lt;&gt;'Tabelas auxiliares'!$B$242,M997&lt;&gt;'Tabelas auxiliares'!$C$241,M997&lt;&gt;'Tabelas auxiliares'!$C$242),"FOLHA DE PESSOAL",IF(R997='Tabelas auxiliares'!$A$242,"CUSTEIO",IF(R997='Tabelas auxiliares'!$A$241,"INVESTIMENTO","ERRO - VERIFICAR"))))</f>
        <v/>
      </c>
      <c r="T997" s="127"/>
      <c r="U997" s="37"/>
      <c r="V997" s="37"/>
      <c r="W997" s="37"/>
      <c r="X997" s="37"/>
      <c r="Y997" s="37"/>
      <c r="Z997" s="37"/>
    </row>
    <row r="998" spans="1:26" x14ac:dyDescent="0.35">
      <c r="R998" s="19" t="str">
        <f t="shared" si="15"/>
        <v/>
      </c>
      <c r="S998" s="19" t="str">
        <f>IF(M998="","",IF(AND(M998&lt;&gt;'Tabelas auxiliares'!$B$241,M998&lt;&gt;'Tabelas auxiliares'!$B$242,M998&lt;&gt;'Tabelas auxiliares'!$C$241,M998&lt;&gt;'Tabelas auxiliares'!$C$242),"FOLHA DE PESSOAL",IF(R998='Tabelas auxiliares'!$A$242,"CUSTEIO",IF(R998='Tabelas auxiliares'!$A$241,"INVESTIMENTO","ERRO - VERIFICAR"))))</f>
        <v/>
      </c>
      <c r="T998" s="127"/>
      <c r="U998" s="37"/>
      <c r="V998" s="37"/>
      <c r="W998" s="37"/>
      <c r="X998" s="37"/>
      <c r="Y998" s="37"/>
      <c r="Z998" s="37"/>
    </row>
    <row r="999" spans="1:26" x14ac:dyDescent="0.35">
      <c r="R999" s="19" t="str">
        <f t="shared" si="15"/>
        <v/>
      </c>
      <c r="S999" s="19" t="str">
        <f>IF(M999="","",IF(AND(M999&lt;&gt;'Tabelas auxiliares'!$B$241,M999&lt;&gt;'Tabelas auxiliares'!$B$242,M999&lt;&gt;'Tabelas auxiliares'!$C$241,M999&lt;&gt;'Tabelas auxiliares'!$C$242),"FOLHA DE PESSOAL",IF(R999='Tabelas auxiliares'!$A$242,"CUSTEIO",IF(R999='Tabelas auxiliares'!$A$241,"INVESTIMENTO","ERRO - VERIFICAR"))))</f>
        <v/>
      </c>
      <c r="T999" s="127"/>
      <c r="U999" s="37"/>
      <c r="V999" s="37"/>
      <c r="W999" s="37"/>
      <c r="X999" s="37"/>
      <c r="Y999" s="37"/>
      <c r="Z999" s="37"/>
    </row>
    <row r="1000" spans="1:26" x14ac:dyDescent="0.35">
      <c r="R1000" s="19" t="str">
        <f t="shared" si="15"/>
        <v/>
      </c>
      <c r="S1000" s="19" t="str">
        <f>IF(M1000="","",IF(AND(M1000&lt;&gt;'Tabelas auxiliares'!$B$241,M1000&lt;&gt;'Tabelas auxiliares'!$B$242,M1000&lt;&gt;'Tabelas auxiliares'!$C$241,M1000&lt;&gt;'Tabelas auxiliares'!$C$242),"FOLHA DE PESSOAL",IF(R1000='Tabelas auxiliares'!$A$242,"CUSTEIO",IF(R1000='Tabelas auxiliares'!$A$241,"INVESTIMENTO","ERRO - VERIFICAR"))))</f>
        <v/>
      </c>
      <c r="T1000" s="127"/>
      <c r="U1000" s="37"/>
      <c r="V1000" s="37"/>
      <c r="W1000" s="37"/>
      <c r="X1000" s="37"/>
      <c r="Y1000" s="37"/>
      <c r="Z1000" s="37"/>
    </row>
    <row r="1001" spans="1:26" x14ac:dyDescent="0.35">
      <c r="A1001" s="25"/>
      <c r="B1001" s="25"/>
      <c r="C1001" s="25"/>
      <c r="D1001" s="25"/>
      <c r="E1001" s="25"/>
      <c r="F1001" s="25"/>
      <c r="G1001" s="25"/>
      <c r="H1001" s="25"/>
      <c r="I1001" s="25"/>
      <c r="J1001" s="25"/>
      <c r="K1001" s="25"/>
      <c r="L1001" s="25" t="s">
        <v>91</v>
      </c>
      <c r="M1001" s="25"/>
      <c r="N1001" s="25"/>
      <c r="O1001" s="25"/>
      <c r="P1001" s="25"/>
      <c r="Q1001" s="25"/>
      <c r="R1001" s="25"/>
      <c r="S1001" s="25"/>
      <c r="T1001" s="24">
        <f>SUBTOTAL(9,T4:T1000)</f>
        <v>13759526.869999997</v>
      </c>
      <c r="U1001" s="24">
        <f t="shared" ref="U1001:W1001" si="16">SUBTOTAL(9,U4:U1000)</f>
        <v>0</v>
      </c>
      <c r="V1001" s="24">
        <f t="shared" si="16"/>
        <v>1448715.1700000002</v>
      </c>
      <c r="W1001" s="24">
        <f t="shared" si="16"/>
        <v>932770.52</v>
      </c>
    </row>
  </sheetData>
  <sheetProtection algorithmName="SHA-512" hashValue="eYneiqi6a2zfYCw6WgoVxOiVrM7NTPpscDcKTX72YNcgplUR6q7piSAEaljNddevNrhKO+A93YW97egmbwQKhA==" saltValue="6F2X4OXZ4cBlE4LD5/D8GA==" spinCount="100000" sheet="1" selectLockedCells="1" selectUnlockedCells="1"/>
  <autoFilter ref="A3:W3" xr:uid="{00000000-0009-0000-0000-00000B000000}"/>
  <mergeCells count="1">
    <mergeCell ref="A1:B2"/>
  </mergeCells>
  <pageMargins left="0.511811024" right="0.511811024" top="0.78740157499999996" bottom="0.78740157499999996" header="0.31496062000000002" footer="0.31496062000000002"/>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R242"/>
  <sheetViews>
    <sheetView topLeftCell="A5" workbookViewId="0">
      <selection activeCell="A21" sqref="A21:B21"/>
    </sheetView>
  </sheetViews>
  <sheetFormatPr defaultRowHeight="14.5" x14ac:dyDescent="0.35"/>
  <cols>
    <col min="1" max="1" width="10.54296875" customWidth="1"/>
    <col min="2" max="2" width="55.81640625" customWidth="1"/>
    <col min="3" max="3" width="73.26953125" customWidth="1"/>
    <col min="4" max="4" width="18" customWidth="1"/>
    <col min="5" max="5" width="15.26953125" customWidth="1"/>
    <col min="9" max="9" width="12.453125" bestFit="1" customWidth="1"/>
    <col min="18" max="18" width="12.453125" bestFit="1" customWidth="1"/>
  </cols>
  <sheetData>
    <row r="2" spans="1:3" ht="18.5" x14ac:dyDescent="0.45">
      <c r="A2" s="241" t="s">
        <v>401</v>
      </c>
      <c r="B2" s="241"/>
      <c r="C2" s="241"/>
    </row>
    <row r="3" spans="1:3" x14ac:dyDescent="0.35">
      <c r="A3" s="118" t="s">
        <v>8</v>
      </c>
      <c r="B3" s="3" t="s">
        <v>9</v>
      </c>
      <c r="C3" t="str">
        <f>CONCATENATE(A3," -&gt; ",B3)</f>
        <v>A0 -&gt; PROPES - PRÓ-REITORIA DE PESQUISA / CEM</v>
      </c>
    </row>
    <row r="4" spans="1:3" x14ac:dyDescent="0.35">
      <c r="A4" s="116" t="s">
        <v>14</v>
      </c>
      <c r="B4" s="5" t="s">
        <v>15</v>
      </c>
      <c r="C4" t="str">
        <f t="shared" ref="C4:C63" si="0">CONCATENATE(A4," -&gt; ",B4)</f>
        <v>A1 -&gt; NÚCLEOS ESTRATÉGICOS</v>
      </c>
    </row>
    <row r="5" spans="1:3" x14ac:dyDescent="0.35">
      <c r="A5" s="116" t="s">
        <v>158</v>
      </c>
      <c r="B5" s="5" t="s">
        <v>174</v>
      </c>
      <c r="C5" t="str">
        <f t="shared" si="0"/>
        <v>A8 -&gt; PROPES - TRI</v>
      </c>
    </row>
    <row r="6" spans="1:3" x14ac:dyDescent="0.35">
      <c r="A6" s="116" t="s">
        <v>10</v>
      </c>
      <c r="B6" s="5" t="s">
        <v>11</v>
      </c>
      <c r="C6" t="str">
        <f t="shared" si="0"/>
        <v>B0 -&gt; GABINETE REITORIA</v>
      </c>
    </row>
    <row r="7" spans="1:3" x14ac:dyDescent="0.35">
      <c r="A7" s="116" t="s">
        <v>12</v>
      </c>
      <c r="B7" s="5" t="s">
        <v>13</v>
      </c>
      <c r="C7" t="str">
        <f t="shared" si="0"/>
        <v>B1 -&gt; AUDIN - AUDITORIA INTERNA</v>
      </c>
    </row>
    <row r="8" spans="1:3" x14ac:dyDescent="0.35">
      <c r="A8" s="116" t="s">
        <v>16</v>
      </c>
      <c r="B8" s="5" t="s">
        <v>17</v>
      </c>
      <c r="C8" t="str">
        <f t="shared" si="0"/>
        <v>B3 -&gt; PF - PROCURADORIA FEDERAL</v>
      </c>
    </row>
    <row r="9" spans="1:3" x14ac:dyDescent="0.35">
      <c r="A9" s="116" t="s">
        <v>87</v>
      </c>
      <c r="B9" s="5" t="s">
        <v>88</v>
      </c>
      <c r="C9" t="str">
        <f t="shared" si="0"/>
        <v>B4 -&gt; Projetos TRANSVERSAIS</v>
      </c>
    </row>
    <row r="10" spans="1:3" x14ac:dyDescent="0.35">
      <c r="A10" s="116" t="s">
        <v>334</v>
      </c>
      <c r="B10" s="5" t="s">
        <v>347</v>
      </c>
      <c r="C10" t="str">
        <f t="shared" si="0"/>
        <v>B8 -&gt; GABINETE REITORIA - TRI</v>
      </c>
    </row>
    <row r="11" spans="1:3" x14ac:dyDescent="0.35">
      <c r="A11" s="116" t="s">
        <v>18</v>
      </c>
      <c r="B11" s="5" t="s">
        <v>19</v>
      </c>
      <c r="C11" t="str">
        <f t="shared" si="0"/>
        <v>C0 -&gt; SG - SECRETARIA GERAL</v>
      </c>
    </row>
    <row r="12" spans="1:3" x14ac:dyDescent="0.35">
      <c r="A12" s="116" t="s">
        <v>20</v>
      </c>
      <c r="B12" s="5" t="s">
        <v>21</v>
      </c>
      <c r="C12" t="str">
        <f t="shared" si="0"/>
        <v>D0 -&gt; ACI - ASSESSORIA DE COMUNICAÇÃO E IMPRENSA</v>
      </c>
    </row>
    <row r="13" spans="1:3" x14ac:dyDescent="0.35">
      <c r="A13" s="116" t="s">
        <v>24</v>
      </c>
      <c r="B13" s="5" t="s">
        <v>25</v>
      </c>
      <c r="C13" t="str">
        <f t="shared" si="0"/>
        <v>D2 -&gt; ACI - SERVIÇOS GRÁFICOS * D.U.C</v>
      </c>
    </row>
    <row r="14" spans="1:3" x14ac:dyDescent="0.35">
      <c r="A14" s="116" t="s">
        <v>26</v>
      </c>
      <c r="B14" s="5" t="s">
        <v>27</v>
      </c>
      <c r="C14" t="str">
        <f t="shared" si="0"/>
        <v>D3 -&gt; ACI - SERVIÇOS DE TRADUÇÃO * D.U.C</v>
      </c>
    </row>
    <row r="15" spans="1:3" x14ac:dyDescent="0.35">
      <c r="A15" s="116" t="s">
        <v>28</v>
      </c>
      <c r="B15" s="5" t="s">
        <v>29</v>
      </c>
      <c r="C15" t="str">
        <f t="shared" si="0"/>
        <v>E0 -&gt; PU - PREFEITURA UNIVERSITÁRIA</v>
      </c>
    </row>
    <row r="16" spans="1:3" x14ac:dyDescent="0.35">
      <c r="A16" s="116" t="s">
        <v>30</v>
      </c>
      <c r="B16" s="5" t="s">
        <v>31</v>
      </c>
      <c r="C16" t="str">
        <f t="shared" si="0"/>
        <v>E1 -&gt; PU - MATERIAL DE EXPEDIENTE * D.U.C</v>
      </c>
    </row>
    <row r="17" spans="1:3" x14ac:dyDescent="0.35">
      <c r="A17" s="116" t="s">
        <v>131</v>
      </c>
      <c r="B17" s="5" t="s">
        <v>135</v>
      </c>
      <c r="C17" t="str">
        <f t="shared" si="0"/>
        <v>E2 -&gt; PU - MOBILIÁRIOS * D.U.C</v>
      </c>
    </row>
    <row r="18" spans="1:3" x14ac:dyDescent="0.35">
      <c r="A18" s="116" t="s">
        <v>134</v>
      </c>
      <c r="B18" s="5" t="s">
        <v>136</v>
      </c>
      <c r="C18" t="str">
        <f t="shared" si="0"/>
        <v>E3 -&gt; PU - INFRAESTRUTURA PREDIAL * D.U.C</v>
      </c>
    </row>
    <row r="19" spans="1:3" x14ac:dyDescent="0.35">
      <c r="A19" s="116" t="s">
        <v>32</v>
      </c>
      <c r="B19" s="5" t="s">
        <v>33</v>
      </c>
      <c r="C19" t="str">
        <f t="shared" si="0"/>
        <v>E4 -&gt; PU - LOCAÇÃO DE VEÍCULOS * D.U.C</v>
      </c>
    </row>
    <row r="20" spans="1:3" x14ac:dyDescent="0.35">
      <c r="A20" s="116" t="s">
        <v>22</v>
      </c>
      <c r="B20" s="5" t="s">
        <v>23</v>
      </c>
      <c r="C20" t="str">
        <f t="shared" si="0"/>
        <v>E5 -&gt; PU - BUFFET * D.U.C</v>
      </c>
    </row>
    <row r="21" spans="1:3" x14ac:dyDescent="0.35">
      <c r="A21" s="116" t="s">
        <v>528</v>
      </c>
      <c r="B21" s="5" t="s">
        <v>529</v>
      </c>
      <c r="C21" t="str">
        <f t="shared" si="0"/>
        <v>E6 -&gt; PU - PASSAGENS * D.U.C</v>
      </c>
    </row>
    <row r="22" spans="1:3" x14ac:dyDescent="0.35">
      <c r="A22" s="116" t="s">
        <v>34</v>
      </c>
      <c r="B22" s="5" t="s">
        <v>35</v>
      </c>
      <c r="C22" t="str">
        <f t="shared" si="0"/>
        <v>F0 -&gt; CECS - CENTRO DE ENG., MODELAGEM E CIÊNCIAS SOCIAIS APLICADAS</v>
      </c>
    </row>
    <row r="23" spans="1:3" x14ac:dyDescent="0.35">
      <c r="A23" s="116" t="s">
        <v>36</v>
      </c>
      <c r="B23" s="5" t="s">
        <v>37</v>
      </c>
      <c r="C23" t="str">
        <f t="shared" si="0"/>
        <v>F7 -&gt; CECS - COMPRAS COMPARTILHADAS</v>
      </c>
    </row>
    <row r="24" spans="1:3" x14ac:dyDescent="0.35">
      <c r="A24" s="116" t="s">
        <v>164</v>
      </c>
      <c r="B24" s="5" t="s">
        <v>161</v>
      </c>
      <c r="C24" t="str">
        <f t="shared" si="0"/>
        <v>F8 -&gt; CECS - TRI</v>
      </c>
    </row>
    <row r="25" spans="1:3" x14ac:dyDescent="0.35">
      <c r="A25" s="116" t="s">
        <v>157</v>
      </c>
      <c r="B25" s="5" t="s">
        <v>175</v>
      </c>
      <c r="C25" t="str">
        <f t="shared" si="0"/>
        <v>F9 -&gt; CECS - CONVÊNIOS/PARCERIAS</v>
      </c>
    </row>
    <row r="26" spans="1:3" x14ac:dyDescent="0.35">
      <c r="A26" s="116" t="s">
        <v>38</v>
      </c>
      <c r="B26" s="5" t="s">
        <v>39</v>
      </c>
      <c r="C26" t="str">
        <f t="shared" si="0"/>
        <v>G0 -&gt; CMCC - CENTRO DE MATEMÁTICA, COMPUTAÇÃO E COGNIÇÃO</v>
      </c>
    </row>
    <row r="27" spans="1:3" x14ac:dyDescent="0.35">
      <c r="A27" s="116" t="s">
        <v>40</v>
      </c>
      <c r="B27" s="5" t="s">
        <v>41</v>
      </c>
      <c r="C27" t="str">
        <f t="shared" si="0"/>
        <v>G7 -&gt; CMCC - COMPRAS COMPARTILHADAS</v>
      </c>
    </row>
    <row r="28" spans="1:3" x14ac:dyDescent="0.35">
      <c r="A28" s="116" t="s">
        <v>165</v>
      </c>
      <c r="B28" s="5" t="s">
        <v>162</v>
      </c>
      <c r="C28" t="str">
        <f t="shared" si="0"/>
        <v>G8 -&gt; CMCC - TRI</v>
      </c>
    </row>
    <row r="29" spans="1:3" x14ac:dyDescent="0.35">
      <c r="A29" s="116" t="s">
        <v>262</v>
      </c>
      <c r="B29" s="5" t="s">
        <v>263</v>
      </c>
      <c r="C29" t="str">
        <f t="shared" si="0"/>
        <v>G9 -&gt; CMCC - CONVÊNIOS/PARCERIAS</v>
      </c>
    </row>
    <row r="30" spans="1:3" x14ac:dyDescent="0.35">
      <c r="A30" s="116" t="s">
        <v>42</v>
      </c>
      <c r="B30" s="5" t="s">
        <v>43</v>
      </c>
      <c r="C30" t="str">
        <f t="shared" si="0"/>
        <v>H0 -&gt; CCNH - CENTRO DE CIÊNCIAS NATURAIS E HUMANAS</v>
      </c>
    </row>
    <row r="31" spans="1:3" x14ac:dyDescent="0.35">
      <c r="A31" s="116" t="s">
        <v>44</v>
      </c>
      <c r="B31" s="5" t="s">
        <v>45</v>
      </c>
      <c r="C31" t="str">
        <f t="shared" si="0"/>
        <v>H7 -&gt; CCNH - COMPRAS COMPARTILHADAS</v>
      </c>
    </row>
    <row r="32" spans="1:3" x14ac:dyDescent="0.35">
      <c r="A32" s="116" t="s">
        <v>166</v>
      </c>
      <c r="B32" s="5" t="s">
        <v>163</v>
      </c>
      <c r="C32" t="str">
        <f t="shared" si="0"/>
        <v>H8 -&gt; CCNH - TRI</v>
      </c>
    </row>
    <row r="33" spans="1:3" x14ac:dyDescent="0.35">
      <c r="A33" s="116" t="s">
        <v>264</v>
      </c>
      <c r="B33" s="5" t="s">
        <v>265</v>
      </c>
      <c r="C33" t="str">
        <f t="shared" si="0"/>
        <v>H9 -&gt; CCNH - CONVÊNIOS/PARCERIAS</v>
      </c>
    </row>
    <row r="34" spans="1:3" x14ac:dyDescent="0.35">
      <c r="A34" s="116" t="s">
        <v>46</v>
      </c>
      <c r="B34" s="5" t="s">
        <v>47</v>
      </c>
      <c r="C34" t="str">
        <f t="shared" si="0"/>
        <v>I0 -&gt; PROGRAD - PRÓ-REITORIA DE GRADUAÇÃO</v>
      </c>
    </row>
    <row r="35" spans="1:3" x14ac:dyDescent="0.35">
      <c r="A35" s="116" t="s">
        <v>167</v>
      </c>
      <c r="B35" s="5" t="s">
        <v>168</v>
      </c>
      <c r="C35" t="str">
        <f t="shared" si="0"/>
        <v>I8 -&gt; PROGRAD - TRI</v>
      </c>
    </row>
    <row r="36" spans="1:3" x14ac:dyDescent="0.35">
      <c r="A36" s="116" t="s">
        <v>48</v>
      </c>
      <c r="B36" s="5" t="s">
        <v>49</v>
      </c>
      <c r="C36" t="str">
        <f t="shared" si="0"/>
        <v>J0 -&gt; PROEC - PRÓ-REITORIA DE EXTENSÃO E CULTURA</v>
      </c>
    </row>
    <row r="37" spans="1:3" x14ac:dyDescent="0.35">
      <c r="A37" s="116" t="s">
        <v>50</v>
      </c>
      <c r="B37" s="5" t="s">
        <v>51</v>
      </c>
      <c r="C37" t="str">
        <f t="shared" si="0"/>
        <v>J1 -&gt; EDITORA DA UFABC</v>
      </c>
    </row>
    <row r="38" spans="1:3" x14ac:dyDescent="0.35">
      <c r="A38" s="116" t="s">
        <v>52</v>
      </c>
      <c r="B38" s="5" t="s">
        <v>53</v>
      </c>
      <c r="C38" t="str">
        <f t="shared" si="0"/>
        <v>J2 -&gt; PROEC - REALIZAÇÃO DE EVENTOS * D.U.C</v>
      </c>
    </row>
    <row r="39" spans="1:3" x14ac:dyDescent="0.35">
      <c r="A39" s="116" t="s">
        <v>160</v>
      </c>
      <c r="B39" s="5" t="s">
        <v>169</v>
      </c>
      <c r="C39" t="str">
        <f t="shared" si="0"/>
        <v>J8 -&gt; PROEC - TRI</v>
      </c>
    </row>
    <row r="40" spans="1:3" x14ac:dyDescent="0.35">
      <c r="A40" s="116" t="s">
        <v>54</v>
      </c>
      <c r="B40" s="5" t="s">
        <v>55</v>
      </c>
      <c r="C40" t="str">
        <f t="shared" si="0"/>
        <v>K0 -&gt; PROAD - PRÓ-REITORIA DE ADMINISTRAÇÃO</v>
      </c>
    </row>
    <row r="41" spans="1:3" x14ac:dyDescent="0.35">
      <c r="A41" s="116" t="s">
        <v>56</v>
      </c>
      <c r="B41" s="5" t="s">
        <v>57</v>
      </c>
      <c r="C41" t="str">
        <f t="shared" si="0"/>
        <v>K1 -&gt; PROAD - PASSAGENS * D.U.C</v>
      </c>
    </row>
    <row r="42" spans="1:3" x14ac:dyDescent="0.35">
      <c r="A42" s="116" t="s">
        <v>58</v>
      </c>
      <c r="B42" s="5" t="s">
        <v>59</v>
      </c>
      <c r="C42" t="str">
        <f t="shared" si="0"/>
        <v>L0 -&gt; PROPLADI - PRÓ-REITORIA DE PLAN. E DESENV. INSTITUCIONAL</v>
      </c>
    </row>
    <row r="43" spans="1:3" x14ac:dyDescent="0.35">
      <c r="A43" s="113" t="s">
        <v>62</v>
      </c>
      <c r="B43" s="5" t="s">
        <v>63</v>
      </c>
      <c r="C43" t="str">
        <f t="shared" si="0"/>
        <v>M0 -&gt; PROAP - PNAES</v>
      </c>
    </row>
    <row r="44" spans="1:3" x14ac:dyDescent="0.35">
      <c r="A44" s="113" t="s">
        <v>60</v>
      </c>
      <c r="B44" s="5" t="s">
        <v>61</v>
      </c>
      <c r="C44" t="str">
        <f t="shared" si="0"/>
        <v>M1 -&gt; PROAP - PRÓ-REITORIA DE POLÍTICAS AFIRMATIVAS</v>
      </c>
    </row>
    <row r="45" spans="1:3" x14ac:dyDescent="0.35">
      <c r="A45" s="113" t="s">
        <v>170</v>
      </c>
      <c r="B45" s="5" t="s">
        <v>171</v>
      </c>
      <c r="C45" t="str">
        <f t="shared" si="0"/>
        <v>M8 -&gt; PROAP - TRI</v>
      </c>
    </row>
    <row r="46" spans="1:3" x14ac:dyDescent="0.35">
      <c r="A46" s="116" t="s">
        <v>64</v>
      </c>
      <c r="B46" s="5" t="s">
        <v>65</v>
      </c>
      <c r="C46" t="str">
        <f t="shared" si="0"/>
        <v>N0 -&gt; ARI - ASSESSORIA DE RELAÇÕES INTERNACIONAIS</v>
      </c>
    </row>
    <row r="47" spans="1:3" x14ac:dyDescent="0.35">
      <c r="A47" s="116" t="s">
        <v>66</v>
      </c>
      <c r="B47" s="5" t="s">
        <v>67</v>
      </c>
      <c r="C47" t="str">
        <f t="shared" si="0"/>
        <v>P0 -&gt; PROPG - PRÓ-REITORIA DE PÓS-GRADUAÇÃO</v>
      </c>
    </row>
    <row r="48" spans="1:3" x14ac:dyDescent="0.35">
      <c r="A48" s="116" t="s">
        <v>172</v>
      </c>
      <c r="B48" s="5" t="s">
        <v>173</v>
      </c>
      <c r="C48" t="str">
        <f t="shared" si="0"/>
        <v>P8 -&gt; PROPG - TRI</v>
      </c>
    </row>
    <row r="49" spans="1:3" x14ac:dyDescent="0.35">
      <c r="A49" s="116" t="s">
        <v>68</v>
      </c>
      <c r="B49" s="5" t="s">
        <v>69</v>
      </c>
      <c r="C49" t="str">
        <f t="shared" si="0"/>
        <v>Q0 -&gt; BIBLIOTECA</v>
      </c>
    </row>
    <row r="50" spans="1:3" x14ac:dyDescent="0.35">
      <c r="A50" s="116" t="s">
        <v>70</v>
      </c>
      <c r="B50" s="5" t="s">
        <v>545</v>
      </c>
      <c r="C50" t="str">
        <f t="shared" si="0"/>
        <v>R0 -&gt; NTI - DESPESAS APENAS DO NTI (CUSTEIO/INVESTIMENTO)</v>
      </c>
    </row>
    <row r="51" spans="1:3" x14ac:dyDescent="0.35">
      <c r="A51" s="116" t="s">
        <v>132</v>
      </c>
      <c r="B51" s="5" t="s">
        <v>546</v>
      </c>
      <c r="C51" t="str">
        <f t="shared" si="0"/>
        <v>R1 -&gt; NTI - TIC   D.U.C. (CUTEIO/INVESTIMENTO)</v>
      </c>
    </row>
    <row r="52" spans="1:3" x14ac:dyDescent="0.35">
      <c r="A52" s="116" t="s">
        <v>72</v>
      </c>
      <c r="B52" s="5" t="s">
        <v>547</v>
      </c>
      <c r="C52" t="str">
        <f t="shared" si="0"/>
        <v>R2 -&gt; NTI - SEGURANÇA DA INFORMAÇÃO - D.U.C. E NTI (INCLUSIVE) (CUSTEIO/INVESTIMENTO)</v>
      </c>
    </row>
    <row r="53" spans="1:3" x14ac:dyDescent="0.35">
      <c r="A53" s="116" t="s">
        <v>74</v>
      </c>
      <c r="B53" s="5" t="s">
        <v>192</v>
      </c>
      <c r="C53" t="str">
        <f t="shared" si="0"/>
        <v>S0 -&gt; SPO - SUPERINTENDÊNCIA DE OBRAS</v>
      </c>
    </row>
    <row r="54" spans="1:3" x14ac:dyDescent="0.35">
      <c r="A54" s="116" t="s">
        <v>159</v>
      </c>
      <c r="B54" s="5" t="s">
        <v>177</v>
      </c>
      <c r="C54" t="str">
        <f t="shared" si="0"/>
        <v>S1 -&gt; SPO - OBRAS SANTO ANDRÉ</v>
      </c>
    </row>
    <row r="55" spans="1:3" x14ac:dyDescent="0.35">
      <c r="A55" s="116" t="s">
        <v>176</v>
      </c>
      <c r="B55" s="5" t="s">
        <v>178</v>
      </c>
      <c r="C55" t="str">
        <f t="shared" si="0"/>
        <v>S2 -&gt; SPO - OBRAS SÃO BERNARDO DO CAMPO</v>
      </c>
    </row>
    <row r="56" spans="1:3" x14ac:dyDescent="0.35">
      <c r="A56" s="116" t="s">
        <v>76</v>
      </c>
      <c r="B56" s="5" t="s">
        <v>191</v>
      </c>
      <c r="C56" t="str">
        <f t="shared" si="0"/>
        <v>T0 -&gt; NETEL - NÚCLEO EDUCACIONAL DE TECNOLOGIAS E LÍNGUAS</v>
      </c>
    </row>
    <row r="57" spans="1:3" x14ac:dyDescent="0.35">
      <c r="A57" s="116" t="s">
        <v>77</v>
      </c>
      <c r="B57" s="5" t="s">
        <v>78</v>
      </c>
      <c r="C57" t="str">
        <f t="shared" si="0"/>
        <v>U0 -&gt; AGÊNCIA DE INOVAÇÃO</v>
      </c>
    </row>
    <row r="58" spans="1:3" x14ac:dyDescent="0.35">
      <c r="A58" s="116" t="s">
        <v>355</v>
      </c>
      <c r="B58" s="5" t="s">
        <v>465</v>
      </c>
      <c r="C58" t="str">
        <f t="shared" si="0"/>
        <v>U8 -&gt; AGÊNCIA DE INOVAÇÃO - TRI</v>
      </c>
    </row>
    <row r="59" spans="1:3" x14ac:dyDescent="0.35">
      <c r="A59" s="116" t="s">
        <v>81</v>
      </c>
      <c r="B59" s="5" t="s">
        <v>82</v>
      </c>
      <c r="C59" t="str">
        <f t="shared" si="0"/>
        <v>V0 -&gt; SUGEPE - SUPERINTENDÊNCIA DE GESTÃO DE PESSOAS</v>
      </c>
    </row>
    <row r="60" spans="1:3" x14ac:dyDescent="0.35">
      <c r="A60" s="116" t="s">
        <v>83</v>
      </c>
      <c r="B60" s="5" t="s">
        <v>84</v>
      </c>
      <c r="C60" t="str">
        <f t="shared" si="0"/>
        <v>V1 -&gt; SUGEPE-FOLHA - PASEP + AUX. MORADIA</v>
      </c>
    </row>
    <row r="61" spans="1:3" x14ac:dyDescent="0.35">
      <c r="A61" s="116" t="s">
        <v>85</v>
      </c>
      <c r="B61" s="5" t="s">
        <v>86</v>
      </c>
      <c r="C61" t="str">
        <f t="shared" si="0"/>
        <v>V2 -&gt; SUGEPE - CONTRATAÇÃO DE ESTAGIÁRIOS * D.U.C</v>
      </c>
    </row>
    <row r="62" spans="1:3" x14ac:dyDescent="0.35">
      <c r="A62" s="116" t="s">
        <v>79</v>
      </c>
      <c r="B62" s="5" t="s">
        <v>80</v>
      </c>
      <c r="C62" t="str">
        <f t="shared" si="0"/>
        <v>V4 -&gt; SUGEPE - CAPACITAÇÃO</v>
      </c>
    </row>
    <row r="63" spans="1:3" x14ac:dyDescent="0.35">
      <c r="A63" s="116" t="s">
        <v>89</v>
      </c>
      <c r="B63" s="5" t="s">
        <v>90</v>
      </c>
      <c r="C63" t="str">
        <f t="shared" si="0"/>
        <v>Z0 -&gt; RESERVA DE CONTINGÊNCIA</v>
      </c>
    </row>
    <row r="66" spans="1:3" ht="35.25" customHeight="1" thickBot="1" x14ac:dyDescent="0.4">
      <c r="A66" s="240" t="s">
        <v>257</v>
      </c>
      <c r="B66" s="240"/>
      <c r="C66" s="240"/>
    </row>
    <row r="67" spans="1:3" ht="15.5" x14ac:dyDescent="0.35">
      <c r="A67" s="120" t="s">
        <v>403</v>
      </c>
      <c r="B67" s="114" t="s">
        <v>402</v>
      </c>
      <c r="C67" s="115" t="s">
        <v>404</v>
      </c>
    </row>
    <row r="68" spans="1:3" ht="77.5" x14ac:dyDescent="0.35">
      <c r="A68" s="119" t="s">
        <v>199</v>
      </c>
      <c r="B68" s="114" t="s">
        <v>405</v>
      </c>
      <c r="C68" s="115" t="s">
        <v>406</v>
      </c>
    </row>
    <row r="69" spans="1:3" ht="15.5" x14ac:dyDescent="0.35">
      <c r="A69" s="119" t="s">
        <v>200</v>
      </c>
      <c r="B69" s="114" t="s">
        <v>407</v>
      </c>
      <c r="C69" s="115" t="s">
        <v>201</v>
      </c>
    </row>
    <row r="70" spans="1:3" ht="46.5" x14ac:dyDescent="0.35">
      <c r="A70" s="119" t="s">
        <v>202</v>
      </c>
      <c r="B70" s="114" t="s">
        <v>408</v>
      </c>
      <c r="C70" s="115" t="s">
        <v>203</v>
      </c>
    </row>
    <row r="71" spans="1:3" ht="46.5" x14ac:dyDescent="0.35">
      <c r="A71" s="119" t="s">
        <v>204</v>
      </c>
      <c r="B71" s="114" t="s">
        <v>409</v>
      </c>
      <c r="C71" s="115" t="s">
        <v>410</v>
      </c>
    </row>
    <row r="72" spans="1:3" ht="31" x14ac:dyDescent="0.35">
      <c r="A72" s="119" t="s">
        <v>205</v>
      </c>
      <c r="B72" s="114" t="s">
        <v>411</v>
      </c>
      <c r="C72" s="115" t="s">
        <v>412</v>
      </c>
    </row>
    <row r="73" spans="1:3" ht="46.5" x14ac:dyDescent="0.35">
      <c r="A73" s="119" t="s">
        <v>206</v>
      </c>
      <c r="B73" s="114" t="s">
        <v>413</v>
      </c>
      <c r="C73" s="115" t="s">
        <v>414</v>
      </c>
    </row>
    <row r="74" spans="1:3" ht="46.5" x14ac:dyDescent="0.35">
      <c r="A74" s="119" t="s">
        <v>207</v>
      </c>
      <c r="B74" s="114" t="s">
        <v>415</v>
      </c>
      <c r="C74" s="115" t="s">
        <v>416</v>
      </c>
    </row>
    <row r="75" spans="1:3" ht="46.5" x14ac:dyDescent="0.35">
      <c r="A75" s="119" t="s">
        <v>208</v>
      </c>
      <c r="B75" s="114" t="s">
        <v>417</v>
      </c>
      <c r="C75" s="115" t="s">
        <v>209</v>
      </c>
    </row>
    <row r="76" spans="1:3" ht="15.5" x14ac:dyDescent="0.35">
      <c r="A76" s="120" t="s">
        <v>419</v>
      </c>
      <c r="B76" s="114" t="s">
        <v>418</v>
      </c>
      <c r="C76" s="114" t="s">
        <v>418</v>
      </c>
    </row>
    <row r="77" spans="1:3" ht="15.5" x14ac:dyDescent="0.35">
      <c r="A77" s="120" t="s">
        <v>210</v>
      </c>
      <c r="B77" s="114" t="s">
        <v>420</v>
      </c>
      <c r="C77" s="114" t="s">
        <v>420</v>
      </c>
    </row>
    <row r="78" spans="1:3" ht="15.5" x14ac:dyDescent="0.35">
      <c r="A78" s="120" t="s">
        <v>211</v>
      </c>
      <c r="B78" s="114" t="s">
        <v>421</v>
      </c>
      <c r="C78" s="114" t="s">
        <v>421</v>
      </c>
    </row>
    <row r="79" spans="1:3" ht="31" x14ac:dyDescent="0.35">
      <c r="A79" s="119" t="s">
        <v>212</v>
      </c>
      <c r="B79" s="114" t="s">
        <v>422</v>
      </c>
      <c r="C79" s="115" t="s">
        <v>213</v>
      </c>
    </row>
    <row r="80" spans="1:3" ht="15.5" x14ac:dyDescent="0.35">
      <c r="A80" s="119" t="s">
        <v>214</v>
      </c>
      <c r="B80" s="114" t="s">
        <v>423</v>
      </c>
      <c r="C80" s="115" t="s">
        <v>215</v>
      </c>
    </row>
    <row r="81" spans="1:3" ht="15.5" x14ac:dyDescent="0.35">
      <c r="A81" s="119" t="s">
        <v>216</v>
      </c>
      <c r="B81" s="114" t="s">
        <v>424</v>
      </c>
      <c r="C81" s="115" t="s">
        <v>217</v>
      </c>
    </row>
    <row r="82" spans="1:3" ht="15.5" x14ac:dyDescent="0.35">
      <c r="A82" s="119" t="s">
        <v>251</v>
      </c>
      <c r="B82" s="114" t="s">
        <v>425</v>
      </c>
      <c r="C82" s="115" t="s">
        <v>252</v>
      </c>
    </row>
    <row r="83" spans="1:3" ht="62" x14ac:dyDescent="0.35">
      <c r="A83" s="120" t="s">
        <v>359</v>
      </c>
      <c r="B83" s="114" t="s">
        <v>426</v>
      </c>
      <c r="C83" s="115" t="s">
        <v>427</v>
      </c>
    </row>
    <row r="84" spans="1:3" ht="46.5" x14ac:dyDescent="0.35">
      <c r="A84" s="119" t="s">
        <v>218</v>
      </c>
      <c r="B84" s="114" t="s">
        <v>428</v>
      </c>
      <c r="C84" s="115" t="s">
        <v>219</v>
      </c>
    </row>
    <row r="85" spans="1:3" ht="31" x14ac:dyDescent="0.35">
      <c r="A85" s="119" t="s">
        <v>220</v>
      </c>
      <c r="B85" s="114" t="s">
        <v>429</v>
      </c>
      <c r="C85" s="115" t="s">
        <v>221</v>
      </c>
    </row>
    <row r="86" spans="1:3" ht="46.5" x14ac:dyDescent="0.35">
      <c r="A86" s="119" t="s">
        <v>222</v>
      </c>
      <c r="B86" s="114" t="s">
        <v>430</v>
      </c>
      <c r="C86" s="115" t="s">
        <v>223</v>
      </c>
    </row>
    <row r="87" spans="1:3" ht="31" x14ac:dyDescent="0.35">
      <c r="A87" s="119" t="s">
        <v>224</v>
      </c>
      <c r="B87" s="114" t="s">
        <v>431</v>
      </c>
      <c r="C87" s="115" t="s">
        <v>225</v>
      </c>
    </row>
    <row r="88" spans="1:3" ht="27.75" customHeight="1" x14ac:dyDescent="0.35">
      <c r="A88" s="119" t="s">
        <v>226</v>
      </c>
      <c r="B88" s="114" t="s">
        <v>227</v>
      </c>
      <c r="C88" s="115" t="s">
        <v>227</v>
      </c>
    </row>
    <row r="89" spans="1:3" ht="62" x14ac:dyDescent="0.35">
      <c r="A89" s="119" t="s">
        <v>253</v>
      </c>
      <c r="B89" s="114" t="s">
        <v>432</v>
      </c>
      <c r="C89" s="115" t="s">
        <v>254</v>
      </c>
    </row>
    <row r="90" spans="1:3" ht="62" x14ac:dyDescent="0.35">
      <c r="A90" s="119" t="s">
        <v>228</v>
      </c>
      <c r="B90" s="114" t="s">
        <v>433</v>
      </c>
      <c r="C90" s="115" t="s">
        <v>464</v>
      </c>
    </row>
    <row r="91" spans="1:3" ht="46.5" x14ac:dyDescent="0.35">
      <c r="A91" s="120" t="s">
        <v>255</v>
      </c>
      <c r="B91" s="114" t="s">
        <v>434</v>
      </c>
      <c r="C91" s="115" t="s">
        <v>256</v>
      </c>
    </row>
    <row r="92" spans="1:3" ht="46.5" x14ac:dyDescent="0.35">
      <c r="A92" s="119" t="s">
        <v>229</v>
      </c>
      <c r="B92" s="114" t="s">
        <v>435</v>
      </c>
      <c r="C92" s="115" t="s">
        <v>436</v>
      </c>
    </row>
    <row r="93" spans="1:3" ht="62" x14ac:dyDescent="0.35">
      <c r="A93" s="119" t="s">
        <v>230</v>
      </c>
      <c r="B93" s="114" t="s">
        <v>437</v>
      </c>
      <c r="C93" s="115" t="s">
        <v>438</v>
      </c>
    </row>
    <row r="94" spans="1:3" ht="62" x14ac:dyDescent="0.35">
      <c r="A94" s="119" t="s">
        <v>231</v>
      </c>
      <c r="B94" s="114" t="s">
        <v>439</v>
      </c>
      <c r="C94" s="115" t="s">
        <v>438</v>
      </c>
    </row>
    <row r="95" spans="1:3" ht="77.5" x14ac:dyDescent="0.35">
      <c r="A95" s="119" t="s">
        <v>232</v>
      </c>
      <c r="B95" s="114" t="s">
        <v>440</v>
      </c>
      <c r="C95" s="115" t="s">
        <v>441</v>
      </c>
    </row>
    <row r="96" spans="1:3" ht="31" x14ac:dyDescent="0.35">
      <c r="A96" s="119" t="s">
        <v>233</v>
      </c>
      <c r="B96" s="114" t="s">
        <v>442</v>
      </c>
      <c r="C96" s="115" t="s">
        <v>443</v>
      </c>
    </row>
    <row r="97" spans="1:5" ht="46.5" x14ac:dyDescent="0.35">
      <c r="A97" s="119" t="s">
        <v>234</v>
      </c>
      <c r="B97" s="114" t="s">
        <v>444</v>
      </c>
      <c r="C97" s="115" t="s">
        <v>445</v>
      </c>
    </row>
    <row r="98" spans="1:5" ht="46.5" x14ac:dyDescent="0.35">
      <c r="A98" s="119" t="s">
        <v>235</v>
      </c>
      <c r="B98" s="114" t="s">
        <v>446</v>
      </c>
      <c r="C98" s="115" t="s">
        <v>447</v>
      </c>
    </row>
    <row r="99" spans="1:5" ht="77.5" x14ac:dyDescent="0.35">
      <c r="A99" s="119" t="s">
        <v>236</v>
      </c>
      <c r="B99" s="114" t="s">
        <v>448</v>
      </c>
      <c r="C99" s="115" t="s">
        <v>449</v>
      </c>
    </row>
    <row r="100" spans="1:5" ht="46.5" x14ac:dyDescent="0.35">
      <c r="A100" s="119" t="s">
        <v>237</v>
      </c>
      <c r="B100" s="114" t="s">
        <v>450</v>
      </c>
      <c r="C100" s="115" t="s">
        <v>451</v>
      </c>
    </row>
    <row r="101" spans="1:5" ht="15.5" x14ac:dyDescent="0.35">
      <c r="A101" s="119" t="s">
        <v>238</v>
      </c>
      <c r="B101" s="114" t="s">
        <v>452</v>
      </c>
      <c r="C101" s="115" t="s">
        <v>453</v>
      </c>
    </row>
    <row r="102" spans="1:5" ht="15.5" x14ac:dyDescent="0.35">
      <c r="A102" s="119" t="s">
        <v>239</v>
      </c>
      <c r="B102" s="114" t="s">
        <v>454</v>
      </c>
      <c r="C102" s="115" t="s">
        <v>240</v>
      </c>
    </row>
    <row r="103" spans="1:5" ht="15.5" x14ac:dyDescent="0.35">
      <c r="A103" s="119" t="s">
        <v>241</v>
      </c>
      <c r="B103" s="114" t="s">
        <v>455</v>
      </c>
      <c r="C103" s="115" t="s">
        <v>242</v>
      </c>
    </row>
    <row r="104" spans="1:5" ht="15.5" x14ac:dyDescent="0.35">
      <c r="A104" s="119" t="s">
        <v>243</v>
      </c>
      <c r="B104" s="114" t="s">
        <v>456</v>
      </c>
      <c r="C104" s="115" t="s">
        <v>244</v>
      </c>
    </row>
    <row r="105" spans="1:5" ht="46.5" x14ac:dyDescent="0.35">
      <c r="A105" s="119" t="s">
        <v>245</v>
      </c>
      <c r="B105" s="114" t="s">
        <v>457</v>
      </c>
      <c r="C105" s="115" t="s">
        <v>246</v>
      </c>
    </row>
    <row r="106" spans="1:5" ht="46.5" x14ac:dyDescent="0.35">
      <c r="A106" s="119" t="s">
        <v>247</v>
      </c>
      <c r="B106" s="114" t="s">
        <v>458</v>
      </c>
      <c r="C106" s="115" t="s">
        <v>248</v>
      </c>
    </row>
    <row r="107" spans="1:5" ht="31" x14ac:dyDescent="0.35">
      <c r="A107" s="119" t="s">
        <v>249</v>
      </c>
      <c r="B107" s="114" t="s">
        <v>459</v>
      </c>
      <c r="C107" s="115" t="s">
        <v>250</v>
      </c>
    </row>
    <row r="109" spans="1:5" x14ac:dyDescent="0.35">
      <c r="A109" s="117"/>
      <c r="B109" s="112" t="s">
        <v>460</v>
      </c>
    </row>
    <row r="112" spans="1:5" x14ac:dyDescent="0.35">
      <c r="A112" s="10"/>
      <c r="B112" s="10"/>
      <c r="C112" s="10"/>
      <c r="D112" s="10"/>
      <c r="E112" s="10"/>
    </row>
    <row r="113" spans="1:18" x14ac:dyDescent="0.35">
      <c r="A113" s="10" t="s">
        <v>8</v>
      </c>
      <c r="B113" s="10" t="s">
        <v>9</v>
      </c>
      <c r="C113" s="10"/>
      <c r="D113" s="10"/>
      <c r="E113" s="10"/>
      <c r="G113" t="s">
        <v>8</v>
      </c>
      <c r="H113" t="s">
        <v>9</v>
      </c>
      <c r="I113" t="b">
        <f t="shared" ref="I113:I144" si="1">G113=L113</f>
        <v>1</v>
      </c>
      <c r="L113" t="s">
        <v>8</v>
      </c>
      <c r="M113" t="s">
        <v>9</v>
      </c>
      <c r="R113" t="b">
        <f>H113=M113</f>
        <v>1</v>
      </c>
    </row>
    <row r="114" spans="1:18" x14ac:dyDescent="0.35">
      <c r="A114" s="10" t="s">
        <v>10</v>
      </c>
      <c r="B114" s="10" t="s">
        <v>11</v>
      </c>
      <c r="C114" s="10"/>
      <c r="D114" s="10"/>
      <c r="E114" s="10"/>
      <c r="G114" t="s">
        <v>10</v>
      </c>
      <c r="H114" t="s">
        <v>11</v>
      </c>
      <c r="I114" t="b">
        <f t="shared" si="1"/>
        <v>1</v>
      </c>
      <c r="L114" t="s">
        <v>10</v>
      </c>
      <c r="M114" t="s">
        <v>11</v>
      </c>
      <c r="R114" t="b">
        <f t="shared" ref="R114:R171" si="2">H114=M114</f>
        <v>1</v>
      </c>
    </row>
    <row r="115" spans="1:18" x14ac:dyDescent="0.35">
      <c r="A115" s="10" t="s">
        <v>12</v>
      </c>
      <c r="B115" s="10" t="s">
        <v>13</v>
      </c>
      <c r="C115" s="10"/>
      <c r="D115" s="10"/>
      <c r="E115" s="10"/>
      <c r="G115" t="s">
        <v>12</v>
      </c>
      <c r="H115" t="s">
        <v>13</v>
      </c>
      <c r="I115" t="b">
        <f t="shared" si="1"/>
        <v>1</v>
      </c>
      <c r="L115" t="s">
        <v>12</v>
      </c>
      <c r="M115" t="s">
        <v>13</v>
      </c>
      <c r="R115" t="b">
        <f t="shared" si="2"/>
        <v>1</v>
      </c>
    </row>
    <row r="116" spans="1:18" x14ac:dyDescent="0.35">
      <c r="A116" s="10" t="s">
        <v>14</v>
      </c>
      <c r="B116" s="10" t="s">
        <v>15</v>
      </c>
      <c r="C116" s="10"/>
      <c r="D116" s="10"/>
      <c r="E116" s="10"/>
      <c r="G116" t="s">
        <v>14</v>
      </c>
      <c r="H116" t="s">
        <v>15</v>
      </c>
      <c r="I116" t="b">
        <f t="shared" si="1"/>
        <v>1</v>
      </c>
      <c r="L116" t="s">
        <v>14</v>
      </c>
      <c r="M116" t="s">
        <v>15</v>
      </c>
      <c r="R116" t="b">
        <f t="shared" si="2"/>
        <v>1</v>
      </c>
    </row>
    <row r="117" spans="1:18" x14ac:dyDescent="0.35">
      <c r="A117" s="10" t="s">
        <v>16</v>
      </c>
      <c r="B117" s="10" t="s">
        <v>17</v>
      </c>
      <c r="C117" s="10"/>
      <c r="D117" s="10"/>
      <c r="E117" s="10"/>
      <c r="G117" t="s">
        <v>16</v>
      </c>
      <c r="H117" t="s">
        <v>17</v>
      </c>
      <c r="I117" t="b">
        <f t="shared" si="1"/>
        <v>1</v>
      </c>
      <c r="L117" t="s">
        <v>16</v>
      </c>
      <c r="M117" t="s">
        <v>17</v>
      </c>
      <c r="R117" t="b">
        <f t="shared" si="2"/>
        <v>1</v>
      </c>
    </row>
    <row r="118" spans="1:18" x14ac:dyDescent="0.35">
      <c r="A118" s="10" t="s">
        <v>18</v>
      </c>
      <c r="B118" s="10" t="s">
        <v>19</v>
      </c>
      <c r="C118" s="10"/>
      <c r="D118" s="10"/>
      <c r="E118" s="10"/>
      <c r="G118" t="s">
        <v>18</v>
      </c>
      <c r="H118" t="s">
        <v>19</v>
      </c>
      <c r="I118" t="b">
        <f t="shared" si="1"/>
        <v>1</v>
      </c>
      <c r="L118" t="s">
        <v>18</v>
      </c>
      <c r="M118" t="s">
        <v>19</v>
      </c>
      <c r="R118" t="b">
        <f t="shared" si="2"/>
        <v>1</v>
      </c>
    </row>
    <row r="119" spans="1:18" x14ac:dyDescent="0.35">
      <c r="A119" s="10" t="s">
        <v>20</v>
      </c>
      <c r="B119" s="10" t="s">
        <v>21</v>
      </c>
      <c r="C119" s="10"/>
      <c r="D119" s="10"/>
      <c r="E119" s="10"/>
      <c r="G119" t="s">
        <v>20</v>
      </c>
      <c r="H119" t="s">
        <v>21</v>
      </c>
      <c r="I119" t="b">
        <f t="shared" si="1"/>
        <v>1</v>
      </c>
      <c r="L119" t="s">
        <v>20</v>
      </c>
      <c r="M119" t="s">
        <v>21</v>
      </c>
      <c r="R119" t="b">
        <f t="shared" si="2"/>
        <v>1</v>
      </c>
    </row>
    <row r="120" spans="1:18" x14ac:dyDescent="0.35">
      <c r="A120" s="10" t="s">
        <v>22</v>
      </c>
      <c r="B120" s="10" t="s">
        <v>23</v>
      </c>
      <c r="C120" s="10"/>
      <c r="D120" s="10"/>
      <c r="E120" s="10"/>
      <c r="G120" t="s">
        <v>22</v>
      </c>
      <c r="H120" t="s">
        <v>23</v>
      </c>
      <c r="I120" t="b">
        <f t="shared" si="1"/>
        <v>1</v>
      </c>
      <c r="L120" t="s">
        <v>22</v>
      </c>
      <c r="M120" t="s">
        <v>23</v>
      </c>
      <c r="R120" t="b">
        <f t="shared" si="2"/>
        <v>1</v>
      </c>
    </row>
    <row r="121" spans="1:18" x14ac:dyDescent="0.35">
      <c r="A121" s="10" t="s">
        <v>24</v>
      </c>
      <c r="B121" s="10" t="s">
        <v>25</v>
      </c>
      <c r="C121" s="10"/>
      <c r="D121" s="10"/>
      <c r="E121" s="10"/>
      <c r="G121" t="s">
        <v>24</v>
      </c>
      <c r="H121" t="s">
        <v>25</v>
      </c>
      <c r="I121" t="b">
        <f t="shared" si="1"/>
        <v>1</v>
      </c>
      <c r="L121" t="s">
        <v>24</v>
      </c>
      <c r="M121" t="s">
        <v>25</v>
      </c>
      <c r="R121" t="b">
        <f t="shared" si="2"/>
        <v>1</v>
      </c>
    </row>
    <row r="122" spans="1:18" x14ac:dyDescent="0.35">
      <c r="A122" s="10" t="s">
        <v>26</v>
      </c>
      <c r="B122" s="10" t="s">
        <v>27</v>
      </c>
      <c r="C122" s="10"/>
      <c r="D122" s="10"/>
      <c r="E122" s="10"/>
      <c r="G122" t="s">
        <v>26</v>
      </c>
      <c r="H122" t="s">
        <v>27</v>
      </c>
      <c r="I122" t="b">
        <f t="shared" si="1"/>
        <v>1</v>
      </c>
      <c r="L122" t="s">
        <v>26</v>
      </c>
      <c r="M122" t="s">
        <v>27</v>
      </c>
      <c r="R122" t="b">
        <f t="shared" si="2"/>
        <v>1</v>
      </c>
    </row>
    <row r="123" spans="1:18" x14ac:dyDescent="0.35">
      <c r="A123" s="10" t="s">
        <v>28</v>
      </c>
      <c r="B123" s="10" t="s">
        <v>29</v>
      </c>
      <c r="C123" s="10"/>
      <c r="D123" s="10"/>
      <c r="E123" s="10"/>
      <c r="G123" t="s">
        <v>28</v>
      </c>
      <c r="H123" t="s">
        <v>29</v>
      </c>
      <c r="I123" t="b">
        <f t="shared" si="1"/>
        <v>1</v>
      </c>
      <c r="L123" t="s">
        <v>28</v>
      </c>
      <c r="M123" t="s">
        <v>29</v>
      </c>
      <c r="R123" t="b">
        <f t="shared" si="2"/>
        <v>1</v>
      </c>
    </row>
    <row r="124" spans="1:18" x14ac:dyDescent="0.35">
      <c r="A124" s="10" t="s">
        <v>30</v>
      </c>
      <c r="B124" s="10" t="s">
        <v>31</v>
      </c>
      <c r="C124" s="10"/>
      <c r="D124" s="10"/>
      <c r="E124" s="10"/>
      <c r="G124" t="s">
        <v>30</v>
      </c>
      <c r="H124" t="s">
        <v>31</v>
      </c>
      <c r="I124" t="b">
        <f t="shared" si="1"/>
        <v>1</v>
      </c>
      <c r="L124" t="s">
        <v>30</v>
      </c>
      <c r="M124" t="s">
        <v>31</v>
      </c>
      <c r="R124" t="b">
        <f t="shared" si="2"/>
        <v>1</v>
      </c>
    </row>
    <row r="125" spans="1:18" x14ac:dyDescent="0.35">
      <c r="A125" s="10" t="s">
        <v>32</v>
      </c>
      <c r="B125" s="10" t="s">
        <v>33</v>
      </c>
      <c r="C125" s="10"/>
      <c r="D125" s="10"/>
      <c r="E125" s="10"/>
      <c r="G125" t="s">
        <v>32</v>
      </c>
      <c r="H125" t="s">
        <v>33</v>
      </c>
      <c r="I125" t="b">
        <f t="shared" si="1"/>
        <v>1</v>
      </c>
      <c r="L125" t="s">
        <v>32</v>
      </c>
      <c r="M125" t="s">
        <v>33</v>
      </c>
      <c r="R125" t="b">
        <f t="shared" si="2"/>
        <v>1</v>
      </c>
    </row>
    <row r="126" spans="1:18" ht="29" x14ac:dyDescent="0.35">
      <c r="A126" s="10" t="s">
        <v>34</v>
      </c>
      <c r="B126" s="10" t="s">
        <v>35</v>
      </c>
      <c r="C126" s="10"/>
      <c r="D126" s="10"/>
      <c r="E126" s="10"/>
      <c r="G126" t="s">
        <v>34</v>
      </c>
      <c r="H126" t="s">
        <v>35</v>
      </c>
      <c r="I126" t="b">
        <f t="shared" si="1"/>
        <v>1</v>
      </c>
      <c r="L126" t="s">
        <v>34</v>
      </c>
      <c r="M126" t="s">
        <v>35</v>
      </c>
      <c r="R126" t="b">
        <f t="shared" si="2"/>
        <v>1</v>
      </c>
    </row>
    <row r="127" spans="1:18" x14ac:dyDescent="0.35">
      <c r="A127" s="10" t="s">
        <v>36</v>
      </c>
      <c r="B127" s="10" t="s">
        <v>37</v>
      </c>
      <c r="C127" s="10"/>
      <c r="D127" s="10"/>
      <c r="E127" s="10"/>
      <c r="G127" t="s">
        <v>36</v>
      </c>
      <c r="H127" t="s">
        <v>37</v>
      </c>
      <c r="I127" t="b">
        <f t="shared" si="1"/>
        <v>1</v>
      </c>
      <c r="L127" t="s">
        <v>36</v>
      </c>
      <c r="M127" t="s">
        <v>37</v>
      </c>
      <c r="R127" t="b">
        <f t="shared" si="2"/>
        <v>1</v>
      </c>
    </row>
    <row r="128" spans="1:18" x14ac:dyDescent="0.35">
      <c r="A128" s="10" t="s">
        <v>38</v>
      </c>
      <c r="B128" s="10" t="s">
        <v>39</v>
      </c>
      <c r="C128" s="10"/>
      <c r="D128" s="10"/>
      <c r="E128" s="10"/>
      <c r="G128" t="s">
        <v>38</v>
      </c>
      <c r="H128" t="s">
        <v>39</v>
      </c>
      <c r="I128" t="b">
        <f t="shared" si="1"/>
        <v>1</v>
      </c>
      <c r="L128" t="s">
        <v>38</v>
      </c>
      <c r="M128" t="s">
        <v>39</v>
      </c>
      <c r="R128" t="b">
        <f t="shared" si="2"/>
        <v>1</v>
      </c>
    </row>
    <row r="129" spans="1:18" x14ac:dyDescent="0.35">
      <c r="A129" s="10" t="s">
        <v>40</v>
      </c>
      <c r="B129" s="10" t="s">
        <v>41</v>
      </c>
      <c r="C129" s="10"/>
      <c r="D129" s="10"/>
      <c r="E129" s="10"/>
      <c r="G129" t="s">
        <v>40</v>
      </c>
      <c r="H129" t="s">
        <v>41</v>
      </c>
      <c r="I129" t="b">
        <f t="shared" si="1"/>
        <v>1</v>
      </c>
      <c r="L129" t="s">
        <v>40</v>
      </c>
      <c r="M129" t="s">
        <v>41</v>
      </c>
      <c r="R129" t="b">
        <f t="shared" si="2"/>
        <v>1</v>
      </c>
    </row>
    <row r="130" spans="1:18" x14ac:dyDescent="0.35">
      <c r="A130" s="10" t="s">
        <v>42</v>
      </c>
      <c r="B130" s="10" t="s">
        <v>43</v>
      </c>
      <c r="C130" s="10"/>
      <c r="D130" s="10"/>
      <c r="E130" s="10"/>
      <c r="G130" t="s">
        <v>42</v>
      </c>
      <c r="H130" t="s">
        <v>43</v>
      </c>
      <c r="I130" t="b">
        <f t="shared" si="1"/>
        <v>1</v>
      </c>
      <c r="L130" t="s">
        <v>42</v>
      </c>
      <c r="M130" t="s">
        <v>43</v>
      </c>
      <c r="R130" t="b">
        <f t="shared" si="2"/>
        <v>1</v>
      </c>
    </row>
    <row r="131" spans="1:18" x14ac:dyDescent="0.35">
      <c r="A131" s="10" t="s">
        <v>44</v>
      </c>
      <c r="B131" s="10" t="s">
        <v>45</v>
      </c>
      <c r="C131" s="10"/>
      <c r="D131" s="10"/>
      <c r="E131" s="10"/>
      <c r="G131" t="s">
        <v>44</v>
      </c>
      <c r="H131" t="s">
        <v>45</v>
      </c>
      <c r="I131" t="b">
        <f t="shared" si="1"/>
        <v>1</v>
      </c>
      <c r="L131" t="s">
        <v>44</v>
      </c>
      <c r="M131" t="s">
        <v>45</v>
      </c>
      <c r="R131" t="b">
        <f t="shared" si="2"/>
        <v>1</v>
      </c>
    </row>
    <row r="132" spans="1:18" x14ac:dyDescent="0.35">
      <c r="A132" s="10" t="s">
        <v>46</v>
      </c>
      <c r="B132" s="10" t="s">
        <v>47</v>
      </c>
      <c r="C132" s="10"/>
      <c r="D132" s="10"/>
      <c r="E132" s="10"/>
      <c r="G132" t="s">
        <v>46</v>
      </c>
      <c r="H132" t="s">
        <v>47</v>
      </c>
      <c r="I132" t="b">
        <f t="shared" si="1"/>
        <v>1</v>
      </c>
      <c r="L132" t="s">
        <v>46</v>
      </c>
      <c r="M132" t="s">
        <v>47</v>
      </c>
      <c r="R132" t="b">
        <f t="shared" si="2"/>
        <v>1</v>
      </c>
    </row>
    <row r="133" spans="1:18" x14ac:dyDescent="0.35">
      <c r="A133" s="10" t="s">
        <v>48</v>
      </c>
      <c r="B133" s="10" t="s">
        <v>49</v>
      </c>
      <c r="C133" s="10"/>
      <c r="D133" s="10"/>
      <c r="E133" s="10"/>
      <c r="G133" t="s">
        <v>48</v>
      </c>
      <c r="H133" t="s">
        <v>49</v>
      </c>
      <c r="I133" t="b">
        <f t="shared" si="1"/>
        <v>1</v>
      </c>
      <c r="L133" t="s">
        <v>48</v>
      </c>
      <c r="M133" t="s">
        <v>49</v>
      </c>
      <c r="R133" t="b">
        <f t="shared" si="2"/>
        <v>1</v>
      </c>
    </row>
    <row r="134" spans="1:18" x14ac:dyDescent="0.35">
      <c r="A134" s="10" t="s">
        <v>50</v>
      </c>
      <c r="B134" s="10" t="s">
        <v>51</v>
      </c>
      <c r="C134" s="10"/>
      <c r="D134" s="10"/>
      <c r="E134" s="10"/>
      <c r="G134" t="s">
        <v>50</v>
      </c>
      <c r="H134" t="s">
        <v>51</v>
      </c>
      <c r="I134" t="b">
        <f t="shared" si="1"/>
        <v>1</v>
      </c>
      <c r="L134" t="s">
        <v>50</v>
      </c>
      <c r="M134" t="s">
        <v>51</v>
      </c>
      <c r="R134" t="b">
        <f t="shared" si="2"/>
        <v>1</v>
      </c>
    </row>
    <row r="135" spans="1:18" x14ac:dyDescent="0.35">
      <c r="A135" s="10" t="s">
        <v>52</v>
      </c>
      <c r="B135" s="10" t="s">
        <v>53</v>
      </c>
      <c r="C135" s="10"/>
      <c r="D135" s="10"/>
      <c r="E135" s="10"/>
      <c r="G135" t="s">
        <v>52</v>
      </c>
      <c r="H135" t="s">
        <v>53</v>
      </c>
      <c r="I135" t="b">
        <f t="shared" si="1"/>
        <v>1</v>
      </c>
      <c r="L135" t="s">
        <v>52</v>
      </c>
      <c r="M135" t="s">
        <v>53</v>
      </c>
      <c r="R135" t="b">
        <f t="shared" si="2"/>
        <v>1</v>
      </c>
    </row>
    <row r="136" spans="1:18" x14ac:dyDescent="0.35">
      <c r="A136" s="10" t="s">
        <v>54</v>
      </c>
      <c r="B136" s="10" t="s">
        <v>55</v>
      </c>
      <c r="C136" s="10"/>
      <c r="D136" s="10"/>
      <c r="E136" s="10"/>
      <c r="G136" t="s">
        <v>54</v>
      </c>
      <c r="H136" t="s">
        <v>55</v>
      </c>
      <c r="I136" t="b">
        <f t="shared" si="1"/>
        <v>1</v>
      </c>
      <c r="L136" t="s">
        <v>54</v>
      </c>
      <c r="M136" t="s">
        <v>55</v>
      </c>
      <c r="R136" t="b">
        <f t="shared" si="2"/>
        <v>1</v>
      </c>
    </row>
    <row r="137" spans="1:18" x14ac:dyDescent="0.35">
      <c r="A137" s="10" t="s">
        <v>56</v>
      </c>
      <c r="B137" s="10" t="s">
        <v>57</v>
      </c>
      <c r="C137" s="10"/>
      <c r="D137" s="10"/>
      <c r="E137" s="10"/>
      <c r="G137" t="s">
        <v>56</v>
      </c>
      <c r="H137" t="s">
        <v>57</v>
      </c>
      <c r="I137" t="b">
        <f t="shared" si="1"/>
        <v>1</v>
      </c>
      <c r="L137" t="s">
        <v>56</v>
      </c>
      <c r="M137" t="s">
        <v>57</v>
      </c>
      <c r="R137" t="b">
        <f t="shared" si="2"/>
        <v>1</v>
      </c>
    </row>
    <row r="138" spans="1:18" x14ac:dyDescent="0.35">
      <c r="A138" s="10" t="s">
        <v>58</v>
      </c>
      <c r="B138" s="10" t="s">
        <v>59</v>
      </c>
      <c r="C138" s="10"/>
      <c r="D138" s="10"/>
      <c r="E138" s="10"/>
      <c r="G138" t="s">
        <v>58</v>
      </c>
      <c r="H138" t="s">
        <v>59</v>
      </c>
      <c r="I138" t="b">
        <f t="shared" si="1"/>
        <v>1</v>
      </c>
      <c r="L138" t="s">
        <v>58</v>
      </c>
      <c r="M138" t="s">
        <v>59</v>
      </c>
      <c r="R138" t="b">
        <f t="shared" si="2"/>
        <v>1</v>
      </c>
    </row>
    <row r="139" spans="1:18" x14ac:dyDescent="0.35">
      <c r="A139" s="11" t="s">
        <v>60</v>
      </c>
      <c r="B139" s="10" t="s">
        <v>61</v>
      </c>
      <c r="C139" s="10"/>
      <c r="D139" s="10"/>
      <c r="E139" s="10"/>
      <c r="G139" t="s">
        <v>60</v>
      </c>
      <c r="H139" t="s">
        <v>61</v>
      </c>
      <c r="I139" t="b">
        <f t="shared" si="1"/>
        <v>1</v>
      </c>
      <c r="L139" t="s">
        <v>60</v>
      </c>
      <c r="M139" t="s">
        <v>61</v>
      </c>
      <c r="R139" t="b">
        <f t="shared" si="2"/>
        <v>1</v>
      </c>
    </row>
    <row r="140" spans="1:18" x14ac:dyDescent="0.35">
      <c r="A140" s="11" t="s">
        <v>62</v>
      </c>
      <c r="B140" s="10" t="s">
        <v>63</v>
      </c>
      <c r="C140" s="10"/>
      <c r="D140" s="10"/>
      <c r="E140" s="10"/>
      <c r="G140" t="s">
        <v>62</v>
      </c>
      <c r="H140" t="s">
        <v>63</v>
      </c>
      <c r="I140" t="b">
        <f t="shared" si="1"/>
        <v>1</v>
      </c>
      <c r="L140" t="s">
        <v>62</v>
      </c>
      <c r="M140" t="s">
        <v>63</v>
      </c>
      <c r="R140" t="b">
        <f t="shared" si="2"/>
        <v>1</v>
      </c>
    </row>
    <row r="141" spans="1:18" x14ac:dyDescent="0.35">
      <c r="A141" s="10" t="s">
        <v>64</v>
      </c>
      <c r="B141" s="10" t="s">
        <v>65</v>
      </c>
      <c r="C141" s="10"/>
      <c r="D141" s="10"/>
      <c r="E141" s="10"/>
      <c r="G141" t="s">
        <v>64</v>
      </c>
      <c r="H141" t="s">
        <v>65</v>
      </c>
      <c r="I141" t="b">
        <f t="shared" si="1"/>
        <v>1</v>
      </c>
      <c r="L141" t="s">
        <v>64</v>
      </c>
      <c r="M141" t="s">
        <v>65</v>
      </c>
      <c r="R141" t="b">
        <f t="shared" si="2"/>
        <v>1</v>
      </c>
    </row>
    <row r="142" spans="1:18" x14ac:dyDescent="0.35">
      <c r="A142" s="10" t="s">
        <v>66</v>
      </c>
      <c r="B142" s="10" t="s">
        <v>67</v>
      </c>
      <c r="C142" s="10"/>
      <c r="D142" s="10"/>
      <c r="E142" s="10"/>
      <c r="G142" t="s">
        <v>66</v>
      </c>
      <c r="H142" t="s">
        <v>67</v>
      </c>
      <c r="I142" t="b">
        <f t="shared" si="1"/>
        <v>1</v>
      </c>
      <c r="L142" t="s">
        <v>66</v>
      </c>
      <c r="M142" t="s">
        <v>67</v>
      </c>
      <c r="R142" t="b">
        <f t="shared" si="2"/>
        <v>1</v>
      </c>
    </row>
    <row r="143" spans="1:18" x14ac:dyDescent="0.35">
      <c r="A143" s="10" t="s">
        <v>68</v>
      </c>
      <c r="B143" s="10" t="s">
        <v>69</v>
      </c>
      <c r="C143" s="10"/>
      <c r="D143" s="10"/>
      <c r="E143" s="10"/>
      <c r="G143" t="s">
        <v>68</v>
      </c>
      <c r="H143" t="s">
        <v>69</v>
      </c>
      <c r="I143" t="b">
        <f t="shared" si="1"/>
        <v>1</v>
      </c>
      <c r="L143" t="s">
        <v>68</v>
      </c>
      <c r="M143" t="s">
        <v>69</v>
      </c>
      <c r="R143" t="b">
        <f t="shared" si="2"/>
        <v>1</v>
      </c>
    </row>
    <row r="144" spans="1:18" x14ac:dyDescent="0.35">
      <c r="A144" s="10" t="s">
        <v>70</v>
      </c>
      <c r="B144" s="10" t="s">
        <v>71</v>
      </c>
      <c r="C144" s="10"/>
      <c r="D144" s="10"/>
      <c r="E144" s="10"/>
      <c r="G144" t="s">
        <v>70</v>
      </c>
      <c r="H144" t="s">
        <v>71</v>
      </c>
      <c r="I144" t="b">
        <f t="shared" si="1"/>
        <v>1</v>
      </c>
      <c r="L144" t="s">
        <v>70</v>
      </c>
      <c r="M144" t="s">
        <v>71</v>
      </c>
      <c r="R144" t="b">
        <f t="shared" si="2"/>
        <v>1</v>
      </c>
    </row>
    <row r="145" spans="1:18" x14ac:dyDescent="0.35">
      <c r="A145" s="10" t="s">
        <v>72</v>
      </c>
      <c r="B145" s="10" t="s">
        <v>73</v>
      </c>
      <c r="C145" s="10"/>
      <c r="D145" s="10"/>
      <c r="E145" s="10"/>
      <c r="G145" t="s">
        <v>72</v>
      </c>
      <c r="H145" t="s">
        <v>73</v>
      </c>
      <c r="I145" t="b">
        <f t="shared" ref="I145:I171" si="3">G145=L145</f>
        <v>1</v>
      </c>
      <c r="L145" t="s">
        <v>72</v>
      </c>
      <c r="M145" t="s">
        <v>73</v>
      </c>
      <c r="R145" t="b">
        <f t="shared" si="2"/>
        <v>1</v>
      </c>
    </row>
    <row r="146" spans="1:18" x14ac:dyDescent="0.35">
      <c r="A146" s="10" t="s">
        <v>74</v>
      </c>
      <c r="B146" s="10" t="s">
        <v>75</v>
      </c>
      <c r="C146" s="10"/>
      <c r="D146" s="10"/>
      <c r="E146" s="10"/>
      <c r="G146" t="s">
        <v>74</v>
      </c>
      <c r="H146" t="s">
        <v>75</v>
      </c>
      <c r="I146" t="b">
        <f t="shared" si="3"/>
        <v>1</v>
      </c>
      <c r="L146" t="s">
        <v>74</v>
      </c>
      <c r="M146" t="s">
        <v>75</v>
      </c>
      <c r="R146" t="b">
        <f t="shared" si="2"/>
        <v>1</v>
      </c>
    </row>
    <row r="147" spans="1:18" x14ac:dyDescent="0.35">
      <c r="A147" s="10" t="s">
        <v>76</v>
      </c>
      <c r="B147" s="10" t="s">
        <v>191</v>
      </c>
      <c r="C147" s="10"/>
      <c r="D147" s="10"/>
      <c r="E147" s="10"/>
      <c r="G147" t="s">
        <v>76</v>
      </c>
      <c r="H147" t="s">
        <v>191</v>
      </c>
      <c r="I147" t="b">
        <f t="shared" si="3"/>
        <v>1</v>
      </c>
      <c r="L147" t="s">
        <v>76</v>
      </c>
      <c r="M147" t="s">
        <v>390</v>
      </c>
      <c r="R147" t="b">
        <f t="shared" si="2"/>
        <v>0</v>
      </c>
    </row>
    <row r="148" spans="1:18" x14ac:dyDescent="0.35">
      <c r="A148" s="10" t="s">
        <v>77</v>
      </c>
      <c r="B148" s="10" t="s">
        <v>78</v>
      </c>
      <c r="C148" s="10"/>
      <c r="D148" s="10"/>
      <c r="E148" s="10"/>
      <c r="G148" t="s">
        <v>77</v>
      </c>
      <c r="H148" t="s">
        <v>78</v>
      </c>
      <c r="I148" t="b">
        <f t="shared" si="3"/>
        <v>1</v>
      </c>
      <c r="L148" t="s">
        <v>77</v>
      </c>
      <c r="M148" t="s">
        <v>78</v>
      </c>
      <c r="R148" t="b">
        <f t="shared" si="2"/>
        <v>1</v>
      </c>
    </row>
    <row r="149" spans="1:18" x14ac:dyDescent="0.35">
      <c r="A149" s="10" t="s">
        <v>79</v>
      </c>
      <c r="B149" s="10" t="s">
        <v>80</v>
      </c>
      <c r="C149" s="10"/>
      <c r="D149" s="10"/>
      <c r="E149" s="10"/>
      <c r="G149" t="s">
        <v>79</v>
      </c>
      <c r="H149" t="s">
        <v>80</v>
      </c>
      <c r="I149" t="b">
        <f t="shared" si="3"/>
        <v>1</v>
      </c>
      <c r="L149" t="s">
        <v>79</v>
      </c>
      <c r="M149" t="s">
        <v>80</v>
      </c>
      <c r="R149" t="b">
        <f t="shared" si="2"/>
        <v>1</v>
      </c>
    </row>
    <row r="150" spans="1:18" x14ac:dyDescent="0.35">
      <c r="A150" s="10" t="s">
        <v>81</v>
      </c>
      <c r="B150" s="10" t="s">
        <v>82</v>
      </c>
      <c r="C150" s="10"/>
      <c r="D150" s="10"/>
      <c r="E150" s="10"/>
      <c r="G150" t="s">
        <v>81</v>
      </c>
      <c r="H150" t="s">
        <v>82</v>
      </c>
      <c r="I150" t="b">
        <f t="shared" si="3"/>
        <v>1</v>
      </c>
      <c r="L150" t="s">
        <v>81</v>
      </c>
      <c r="M150" t="s">
        <v>82</v>
      </c>
      <c r="R150" t="b">
        <f t="shared" si="2"/>
        <v>1</v>
      </c>
    </row>
    <row r="151" spans="1:18" x14ac:dyDescent="0.35">
      <c r="A151" s="10" t="s">
        <v>83</v>
      </c>
      <c r="B151" s="10" t="s">
        <v>84</v>
      </c>
      <c r="C151" s="10"/>
      <c r="D151" s="10"/>
      <c r="E151" s="10"/>
      <c r="G151" t="s">
        <v>83</v>
      </c>
      <c r="H151" t="s">
        <v>84</v>
      </c>
      <c r="I151" t="b">
        <f t="shared" si="3"/>
        <v>1</v>
      </c>
      <c r="L151" t="s">
        <v>83</v>
      </c>
      <c r="M151" t="s">
        <v>84</v>
      </c>
      <c r="R151" t="b">
        <f t="shared" si="2"/>
        <v>1</v>
      </c>
    </row>
    <row r="152" spans="1:18" x14ac:dyDescent="0.35">
      <c r="A152" s="10" t="s">
        <v>85</v>
      </c>
      <c r="B152" s="10" t="s">
        <v>86</v>
      </c>
      <c r="C152" s="10"/>
      <c r="D152" s="10"/>
      <c r="E152" s="10"/>
      <c r="G152" t="s">
        <v>85</v>
      </c>
      <c r="H152" t="s">
        <v>86</v>
      </c>
      <c r="I152" t="b">
        <f t="shared" si="3"/>
        <v>1</v>
      </c>
      <c r="L152" t="s">
        <v>85</v>
      </c>
      <c r="M152" t="s">
        <v>86</v>
      </c>
      <c r="R152" t="b">
        <f t="shared" si="2"/>
        <v>1</v>
      </c>
    </row>
    <row r="153" spans="1:18" x14ac:dyDescent="0.35">
      <c r="A153" s="10" t="s">
        <v>87</v>
      </c>
      <c r="B153" s="10" t="s">
        <v>88</v>
      </c>
      <c r="C153" s="10"/>
      <c r="D153" s="10"/>
      <c r="E153" s="10"/>
      <c r="G153" t="s">
        <v>87</v>
      </c>
      <c r="H153" t="s">
        <v>88</v>
      </c>
      <c r="I153" t="b">
        <f t="shared" si="3"/>
        <v>1</v>
      </c>
      <c r="L153" t="s">
        <v>87</v>
      </c>
      <c r="M153" t="s">
        <v>88</v>
      </c>
      <c r="R153" t="b">
        <f t="shared" si="2"/>
        <v>1</v>
      </c>
    </row>
    <row r="154" spans="1:18" x14ac:dyDescent="0.35">
      <c r="A154" s="10" t="s">
        <v>89</v>
      </c>
      <c r="B154" s="10" t="s">
        <v>90</v>
      </c>
      <c r="C154" s="10"/>
      <c r="D154" s="10"/>
      <c r="E154" s="10"/>
      <c r="G154" t="s">
        <v>89</v>
      </c>
      <c r="H154" t="s">
        <v>90</v>
      </c>
      <c r="I154" t="b">
        <f t="shared" si="3"/>
        <v>0</v>
      </c>
      <c r="L154" t="s">
        <v>391</v>
      </c>
      <c r="M154" t="s">
        <v>392</v>
      </c>
      <c r="R154" t="b">
        <f t="shared" si="2"/>
        <v>0</v>
      </c>
    </row>
    <row r="155" spans="1:18" x14ac:dyDescent="0.35">
      <c r="I155" t="b">
        <f t="shared" si="3"/>
        <v>0</v>
      </c>
      <c r="L155" t="s">
        <v>89</v>
      </c>
      <c r="M155" t="s">
        <v>90</v>
      </c>
      <c r="R155" t="b">
        <f t="shared" si="2"/>
        <v>0</v>
      </c>
    </row>
    <row r="156" spans="1:18" x14ac:dyDescent="0.35">
      <c r="I156" t="b">
        <f t="shared" si="3"/>
        <v>1</v>
      </c>
      <c r="R156" t="b">
        <f t="shared" si="2"/>
        <v>1</v>
      </c>
    </row>
    <row r="157" spans="1:18" x14ac:dyDescent="0.35">
      <c r="I157" t="b">
        <f t="shared" si="3"/>
        <v>1</v>
      </c>
      <c r="R157" t="b">
        <f t="shared" si="2"/>
        <v>1</v>
      </c>
    </row>
    <row r="158" spans="1:18" x14ac:dyDescent="0.35">
      <c r="I158" t="b">
        <f t="shared" si="3"/>
        <v>1</v>
      </c>
      <c r="R158" t="b">
        <f t="shared" si="2"/>
        <v>1</v>
      </c>
    </row>
    <row r="159" spans="1:18" x14ac:dyDescent="0.35">
      <c r="I159" t="b">
        <f t="shared" si="3"/>
        <v>1</v>
      </c>
      <c r="R159" t="b">
        <f t="shared" si="2"/>
        <v>1</v>
      </c>
    </row>
    <row r="160" spans="1:18" x14ac:dyDescent="0.35">
      <c r="I160" t="b">
        <f t="shared" si="3"/>
        <v>1</v>
      </c>
      <c r="R160" t="b">
        <f t="shared" si="2"/>
        <v>1</v>
      </c>
    </row>
    <row r="161" spans="1:18" x14ac:dyDescent="0.35">
      <c r="I161" t="b">
        <f t="shared" si="3"/>
        <v>1</v>
      </c>
      <c r="R161" t="b">
        <f t="shared" si="2"/>
        <v>1</v>
      </c>
    </row>
    <row r="162" spans="1:18" x14ac:dyDescent="0.35">
      <c r="I162" t="b">
        <f t="shared" si="3"/>
        <v>1</v>
      </c>
      <c r="R162" t="b">
        <f t="shared" si="2"/>
        <v>1</v>
      </c>
    </row>
    <row r="163" spans="1:18" x14ac:dyDescent="0.35">
      <c r="I163" t="b">
        <f t="shared" si="3"/>
        <v>1</v>
      </c>
      <c r="R163" t="b">
        <f t="shared" si="2"/>
        <v>1</v>
      </c>
    </row>
    <row r="164" spans="1:18" x14ac:dyDescent="0.35">
      <c r="A164" s="238" t="s">
        <v>7</v>
      </c>
      <c r="B164" s="238"/>
      <c r="I164" t="b">
        <f t="shared" si="3"/>
        <v>1</v>
      </c>
      <c r="R164" t="b">
        <f t="shared" si="2"/>
        <v>1</v>
      </c>
    </row>
    <row r="165" spans="1:18" x14ac:dyDescent="0.35">
      <c r="A165" s="10" t="s">
        <v>8</v>
      </c>
      <c r="B165" s="10" t="s">
        <v>9</v>
      </c>
      <c r="C165" s="31"/>
      <c r="I165" t="b">
        <f t="shared" si="3"/>
        <v>1</v>
      </c>
      <c r="R165" t="b">
        <f t="shared" si="2"/>
        <v>1</v>
      </c>
    </row>
    <row r="166" spans="1:18" x14ac:dyDescent="0.35">
      <c r="A166" s="10" t="s">
        <v>14</v>
      </c>
      <c r="B166" s="10" t="s">
        <v>15</v>
      </c>
      <c r="C166" s="31"/>
      <c r="I166" t="b">
        <f t="shared" si="3"/>
        <v>1</v>
      </c>
      <c r="R166" t="b">
        <f t="shared" si="2"/>
        <v>1</v>
      </c>
    </row>
    <row r="167" spans="1:18" x14ac:dyDescent="0.35">
      <c r="A167" s="10" t="s">
        <v>158</v>
      </c>
      <c r="B167" s="10" t="s">
        <v>174</v>
      </c>
      <c r="C167" s="31"/>
      <c r="I167" t="b">
        <f t="shared" si="3"/>
        <v>1</v>
      </c>
      <c r="R167" t="b">
        <f t="shared" si="2"/>
        <v>1</v>
      </c>
    </row>
    <row r="168" spans="1:18" x14ac:dyDescent="0.35">
      <c r="A168" s="10" t="s">
        <v>10</v>
      </c>
      <c r="B168" s="10" t="s">
        <v>11</v>
      </c>
      <c r="C168" s="31"/>
      <c r="I168" t="b">
        <f t="shared" si="3"/>
        <v>1</v>
      </c>
      <c r="R168" t="b">
        <f t="shared" si="2"/>
        <v>1</v>
      </c>
    </row>
    <row r="169" spans="1:18" x14ac:dyDescent="0.35">
      <c r="A169" s="10" t="s">
        <v>12</v>
      </c>
      <c r="B169" s="10" t="s">
        <v>13</v>
      </c>
      <c r="C169" s="31"/>
      <c r="I169" t="b">
        <f t="shared" si="3"/>
        <v>1</v>
      </c>
      <c r="R169" t="b">
        <f t="shared" si="2"/>
        <v>1</v>
      </c>
    </row>
    <row r="170" spans="1:18" x14ac:dyDescent="0.35">
      <c r="A170" s="10" t="s">
        <v>16</v>
      </c>
      <c r="B170" s="10" t="s">
        <v>17</v>
      </c>
      <c r="C170" s="31"/>
      <c r="I170" t="b">
        <f t="shared" si="3"/>
        <v>1</v>
      </c>
      <c r="R170" t="b">
        <f t="shared" si="2"/>
        <v>1</v>
      </c>
    </row>
    <row r="171" spans="1:18" x14ac:dyDescent="0.35">
      <c r="A171" s="10" t="s">
        <v>87</v>
      </c>
      <c r="B171" s="10" t="s">
        <v>88</v>
      </c>
      <c r="C171" s="31"/>
      <c r="I171" t="b">
        <f t="shared" si="3"/>
        <v>1</v>
      </c>
      <c r="R171" t="b">
        <f t="shared" si="2"/>
        <v>1</v>
      </c>
    </row>
    <row r="172" spans="1:18" x14ac:dyDescent="0.35">
      <c r="A172" s="10" t="s">
        <v>18</v>
      </c>
      <c r="B172" s="10" t="s">
        <v>19</v>
      </c>
      <c r="C172" s="31"/>
    </row>
    <row r="173" spans="1:18" x14ac:dyDescent="0.35">
      <c r="A173" s="10" t="s">
        <v>20</v>
      </c>
      <c r="B173" s="10" t="s">
        <v>21</v>
      </c>
      <c r="C173" s="31"/>
    </row>
    <row r="174" spans="1:18" x14ac:dyDescent="0.35">
      <c r="A174" s="10" t="s">
        <v>24</v>
      </c>
      <c r="B174" s="10" t="s">
        <v>25</v>
      </c>
      <c r="C174" s="31"/>
    </row>
    <row r="175" spans="1:18" x14ac:dyDescent="0.35">
      <c r="A175" s="10" t="s">
        <v>26</v>
      </c>
      <c r="B175" s="10" t="s">
        <v>27</v>
      </c>
      <c r="C175" s="31"/>
    </row>
    <row r="176" spans="1:18" x14ac:dyDescent="0.35">
      <c r="A176" s="10" t="s">
        <v>28</v>
      </c>
      <c r="B176" s="10" t="s">
        <v>29</v>
      </c>
      <c r="C176" s="31"/>
    </row>
    <row r="177" spans="1:3" x14ac:dyDescent="0.35">
      <c r="A177" s="10" t="s">
        <v>30</v>
      </c>
      <c r="B177" s="10" t="s">
        <v>31</v>
      </c>
      <c r="C177" s="31"/>
    </row>
    <row r="178" spans="1:3" x14ac:dyDescent="0.35">
      <c r="A178" s="10" t="s">
        <v>131</v>
      </c>
      <c r="B178" s="10" t="s">
        <v>135</v>
      </c>
      <c r="C178" s="31"/>
    </row>
    <row r="179" spans="1:3" x14ac:dyDescent="0.35">
      <c r="A179" s="10" t="s">
        <v>134</v>
      </c>
      <c r="B179" s="10" t="s">
        <v>136</v>
      </c>
      <c r="C179" s="31"/>
    </row>
    <row r="180" spans="1:3" x14ac:dyDescent="0.35">
      <c r="A180" s="10" t="s">
        <v>32</v>
      </c>
      <c r="B180" s="10" t="s">
        <v>33</v>
      </c>
      <c r="C180" s="31"/>
    </row>
    <row r="181" spans="1:3" x14ac:dyDescent="0.35">
      <c r="A181" s="10" t="s">
        <v>22</v>
      </c>
      <c r="B181" s="10" t="s">
        <v>23</v>
      </c>
      <c r="C181" s="31"/>
    </row>
    <row r="182" spans="1:3" ht="29" x14ac:dyDescent="0.35">
      <c r="A182" s="10" t="s">
        <v>34</v>
      </c>
      <c r="B182" s="10" t="s">
        <v>35</v>
      </c>
      <c r="C182" s="31"/>
    </row>
    <row r="183" spans="1:3" x14ac:dyDescent="0.35">
      <c r="A183" s="10" t="s">
        <v>36</v>
      </c>
      <c r="B183" s="10" t="s">
        <v>37</v>
      </c>
      <c r="C183" s="31"/>
    </row>
    <row r="184" spans="1:3" x14ac:dyDescent="0.35">
      <c r="A184" s="10" t="s">
        <v>164</v>
      </c>
      <c r="B184" s="10" t="s">
        <v>161</v>
      </c>
      <c r="C184" s="31"/>
    </row>
    <row r="185" spans="1:3" x14ac:dyDescent="0.35">
      <c r="A185" s="10" t="s">
        <v>157</v>
      </c>
      <c r="B185" s="10" t="s">
        <v>175</v>
      </c>
      <c r="C185" s="31"/>
    </row>
    <row r="186" spans="1:3" x14ac:dyDescent="0.35">
      <c r="A186" s="10" t="s">
        <v>38</v>
      </c>
      <c r="B186" s="10" t="s">
        <v>39</v>
      </c>
      <c r="C186" s="31"/>
    </row>
    <row r="187" spans="1:3" x14ac:dyDescent="0.35">
      <c r="A187" s="10" t="s">
        <v>40</v>
      </c>
      <c r="B187" s="10" t="s">
        <v>41</v>
      </c>
      <c r="C187" s="31"/>
    </row>
    <row r="188" spans="1:3" x14ac:dyDescent="0.35">
      <c r="A188" s="10" t="s">
        <v>165</v>
      </c>
      <c r="B188" s="10" t="s">
        <v>162</v>
      </c>
      <c r="C188" s="31"/>
    </row>
    <row r="189" spans="1:3" x14ac:dyDescent="0.35">
      <c r="A189" s="10" t="s">
        <v>42</v>
      </c>
      <c r="B189" s="10" t="s">
        <v>43</v>
      </c>
      <c r="C189" s="31"/>
    </row>
    <row r="190" spans="1:3" x14ac:dyDescent="0.35">
      <c r="A190" s="10" t="s">
        <v>44</v>
      </c>
      <c r="B190" s="10" t="s">
        <v>45</v>
      </c>
      <c r="C190" s="31"/>
    </row>
    <row r="191" spans="1:3" x14ac:dyDescent="0.35">
      <c r="A191" s="10" t="s">
        <v>166</v>
      </c>
      <c r="B191" s="10" t="s">
        <v>163</v>
      </c>
      <c r="C191" s="31"/>
    </row>
    <row r="192" spans="1:3" x14ac:dyDescent="0.35">
      <c r="A192" s="10" t="s">
        <v>46</v>
      </c>
      <c r="B192" s="10" t="s">
        <v>47</v>
      </c>
      <c r="C192" s="31"/>
    </row>
    <row r="193" spans="1:3" x14ac:dyDescent="0.35">
      <c r="A193" s="10" t="s">
        <v>167</v>
      </c>
      <c r="B193" s="10" t="s">
        <v>168</v>
      </c>
      <c r="C193" s="31"/>
    </row>
    <row r="194" spans="1:3" x14ac:dyDescent="0.35">
      <c r="A194" s="10" t="s">
        <v>48</v>
      </c>
      <c r="B194" s="10" t="s">
        <v>49</v>
      </c>
      <c r="C194" s="31"/>
    </row>
    <row r="195" spans="1:3" x14ac:dyDescent="0.35">
      <c r="A195" s="10" t="s">
        <v>50</v>
      </c>
      <c r="B195" s="10" t="s">
        <v>51</v>
      </c>
      <c r="C195" s="31"/>
    </row>
    <row r="196" spans="1:3" x14ac:dyDescent="0.35">
      <c r="A196" s="10" t="s">
        <v>52</v>
      </c>
      <c r="B196" s="10" t="s">
        <v>53</v>
      </c>
      <c r="C196" s="31"/>
    </row>
    <row r="197" spans="1:3" x14ac:dyDescent="0.35">
      <c r="A197" s="10" t="s">
        <v>160</v>
      </c>
      <c r="B197" s="10" t="s">
        <v>169</v>
      </c>
      <c r="C197" s="31"/>
    </row>
    <row r="198" spans="1:3" x14ac:dyDescent="0.35">
      <c r="A198" s="10" t="s">
        <v>54</v>
      </c>
      <c r="B198" s="10" t="s">
        <v>55</v>
      </c>
      <c r="C198" s="31"/>
    </row>
    <row r="199" spans="1:3" x14ac:dyDescent="0.35">
      <c r="A199" s="10" t="s">
        <v>56</v>
      </c>
      <c r="B199" s="10" t="s">
        <v>57</v>
      </c>
      <c r="C199" s="31"/>
    </row>
    <row r="200" spans="1:3" x14ac:dyDescent="0.35">
      <c r="A200" s="10" t="s">
        <v>58</v>
      </c>
      <c r="B200" s="10" t="s">
        <v>59</v>
      </c>
      <c r="C200" s="31"/>
    </row>
    <row r="201" spans="1:3" x14ac:dyDescent="0.35">
      <c r="A201" s="10" t="s">
        <v>62</v>
      </c>
      <c r="B201" s="10" t="s">
        <v>63</v>
      </c>
      <c r="C201" s="31"/>
    </row>
    <row r="202" spans="1:3" x14ac:dyDescent="0.35">
      <c r="A202" s="10" t="s">
        <v>60</v>
      </c>
      <c r="B202" s="10" t="s">
        <v>61</v>
      </c>
      <c r="C202" s="31"/>
    </row>
    <row r="203" spans="1:3" x14ac:dyDescent="0.35">
      <c r="A203" s="10" t="s">
        <v>170</v>
      </c>
      <c r="B203" s="10" t="s">
        <v>171</v>
      </c>
      <c r="C203" s="31"/>
    </row>
    <row r="204" spans="1:3" x14ac:dyDescent="0.35">
      <c r="A204" s="10" t="s">
        <v>64</v>
      </c>
      <c r="B204" s="10" t="s">
        <v>65</v>
      </c>
      <c r="C204" s="31"/>
    </row>
    <row r="205" spans="1:3" x14ac:dyDescent="0.35">
      <c r="A205" s="10" t="s">
        <v>66</v>
      </c>
      <c r="B205" s="10" t="s">
        <v>67</v>
      </c>
      <c r="C205" s="31"/>
    </row>
    <row r="206" spans="1:3" x14ac:dyDescent="0.35">
      <c r="A206" s="10" t="s">
        <v>172</v>
      </c>
      <c r="B206" s="10" t="s">
        <v>173</v>
      </c>
      <c r="C206" s="31"/>
    </row>
    <row r="207" spans="1:3" x14ac:dyDescent="0.35">
      <c r="A207" s="10" t="s">
        <v>68</v>
      </c>
      <c r="B207" s="10" t="s">
        <v>69</v>
      </c>
      <c r="C207" s="31"/>
    </row>
    <row r="208" spans="1:3" x14ac:dyDescent="0.35">
      <c r="A208" s="10" t="s">
        <v>70</v>
      </c>
      <c r="B208" s="10" t="s">
        <v>545</v>
      </c>
      <c r="C208" s="31"/>
    </row>
    <row r="209" spans="1:3" x14ac:dyDescent="0.35">
      <c r="A209" s="10" t="s">
        <v>132</v>
      </c>
      <c r="B209" s="10" t="s">
        <v>546</v>
      </c>
      <c r="C209" s="31"/>
    </row>
    <row r="210" spans="1:3" ht="29" x14ac:dyDescent="0.35">
      <c r="A210" s="10" t="s">
        <v>72</v>
      </c>
      <c r="B210" s="10" t="s">
        <v>547</v>
      </c>
      <c r="C210" s="31"/>
    </row>
    <row r="211" spans="1:3" x14ac:dyDescent="0.35">
      <c r="A211" s="10" t="s">
        <v>74</v>
      </c>
      <c r="B211" s="10" t="s">
        <v>192</v>
      </c>
      <c r="C211" s="31"/>
    </row>
    <row r="212" spans="1:3" x14ac:dyDescent="0.35">
      <c r="A212" s="10" t="s">
        <v>159</v>
      </c>
      <c r="B212" s="10" t="s">
        <v>177</v>
      </c>
      <c r="C212" s="31"/>
    </row>
    <row r="213" spans="1:3" x14ac:dyDescent="0.35">
      <c r="A213" s="10" t="s">
        <v>176</v>
      </c>
      <c r="B213" s="10" t="s">
        <v>178</v>
      </c>
      <c r="C213" s="31"/>
    </row>
    <row r="214" spans="1:3" x14ac:dyDescent="0.35">
      <c r="A214" s="10" t="s">
        <v>76</v>
      </c>
      <c r="B214" s="10" t="s">
        <v>191</v>
      </c>
      <c r="C214" s="31"/>
    </row>
    <row r="215" spans="1:3" x14ac:dyDescent="0.35">
      <c r="A215" s="10" t="s">
        <v>77</v>
      </c>
      <c r="B215" s="10" t="s">
        <v>78</v>
      </c>
      <c r="C215" s="31"/>
    </row>
    <row r="216" spans="1:3" x14ac:dyDescent="0.35">
      <c r="A216" s="10" t="s">
        <v>81</v>
      </c>
      <c r="B216" s="10" t="s">
        <v>82</v>
      </c>
      <c r="C216" s="31"/>
    </row>
    <row r="217" spans="1:3" x14ac:dyDescent="0.35">
      <c r="A217" s="10" t="s">
        <v>83</v>
      </c>
      <c r="B217" s="10" t="s">
        <v>84</v>
      </c>
      <c r="C217" s="31"/>
    </row>
    <row r="218" spans="1:3" x14ac:dyDescent="0.35">
      <c r="A218" s="10" t="s">
        <v>85</v>
      </c>
      <c r="B218" s="10" t="s">
        <v>86</v>
      </c>
      <c r="C218" s="31"/>
    </row>
    <row r="219" spans="1:3" x14ac:dyDescent="0.35">
      <c r="A219" s="10" t="s">
        <v>79</v>
      </c>
      <c r="B219" s="10" t="s">
        <v>80</v>
      </c>
      <c r="C219" s="31"/>
    </row>
    <row r="220" spans="1:3" x14ac:dyDescent="0.35">
      <c r="A220" s="10" t="s">
        <v>89</v>
      </c>
      <c r="B220" s="10" t="s">
        <v>90</v>
      </c>
      <c r="C220" s="31"/>
    </row>
    <row r="221" spans="1:3" x14ac:dyDescent="0.35">
      <c r="B221" s="10" t="s">
        <v>91</v>
      </c>
      <c r="C221" s="31"/>
    </row>
    <row r="226" spans="1:5" x14ac:dyDescent="0.35">
      <c r="A226">
        <v>3</v>
      </c>
      <c r="B226" t="s">
        <v>112</v>
      </c>
    </row>
    <row r="227" spans="1:5" x14ac:dyDescent="0.35">
      <c r="A227">
        <v>4</v>
      </c>
      <c r="B227" t="s">
        <v>113</v>
      </c>
    </row>
    <row r="228" spans="1:5" x14ac:dyDescent="0.35">
      <c r="A228" s="18" t="s">
        <v>115</v>
      </c>
      <c r="B228" s="18"/>
      <c r="C228" s="18"/>
      <c r="D228" s="18"/>
      <c r="E228" s="18"/>
    </row>
    <row r="229" spans="1:5" x14ac:dyDescent="0.35">
      <c r="A229" s="20" t="s">
        <v>116</v>
      </c>
      <c r="B229" s="13" t="s">
        <v>104</v>
      </c>
      <c r="C229" s="14">
        <v>3190</v>
      </c>
      <c r="D229" s="15" t="s">
        <v>106</v>
      </c>
      <c r="E229" t="s">
        <v>114</v>
      </c>
    </row>
    <row r="230" spans="1:5" x14ac:dyDescent="0.35">
      <c r="A230" s="20" t="s">
        <v>101</v>
      </c>
      <c r="B230" s="13" t="s">
        <v>105</v>
      </c>
      <c r="C230" s="14">
        <v>3191</v>
      </c>
      <c r="D230" s="15" t="s">
        <v>107</v>
      </c>
      <c r="E230" t="s">
        <v>114</v>
      </c>
    </row>
    <row r="231" spans="1:5" x14ac:dyDescent="0.35">
      <c r="A231" s="20" t="s">
        <v>117</v>
      </c>
      <c r="B231" s="13" t="s">
        <v>105</v>
      </c>
      <c r="C231" s="14">
        <v>3190</v>
      </c>
      <c r="D231" s="15" t="s">
        <v>108</v>
      </c>
      <c r="E231" t="s">
        <v>114</v>
      </c>
    </row>
    <row r="232" spans="1:5" x14ac:dyDescent="0.35">
      <c r="A232" s="20" t="s">
        <v>118</v>
      </c>
      <c r="B232" s="13" t="s">
        <v>105</v>
      </c>
      <c r="C232" s="14">
        <v>3390</v>
      </c>
      <c r="D232" s="15" t="s">
        <v>109</v>
      </c>
      <c r="E232" t="s">
        <v>114</v>
      </c>
    </row>
    <row r="233" spans="1:5" x14ac:dyDescent="0.35">
      <c r="A233" s="20" t="s">
        <v>119</v>
      </c>
      <c r="B233" s="13" t="s">
        <v>105</v>
      </c>
      <c r="C233" s="14">
        <v>3390</v>
      </c>
      <c r="D233" s="15" t="s">
        <v>109</v>
      </c>
      <c r="E233" t="s">
        <v>114</v>
      </c>
    </row>
    <row r="234" spans="1:5" x14ac:dyDescent="0.35">
      <c r="A234" s="21" t="s">
        <v>120</v>
      </c>
      <c r="B234" s="16" t="s">
        <v>105</v>
      </c>
      <c r="C234" s="17">
        <v>3190</v>
      </c>
      <c r="D234" s="15" t="s">
        <v>110</v>
      </c>
      <c r="E234" t="s">
        <v>114</v>
      </c>
    </row>
    <row r="235" spans="1:5" x14ac:dyDescent="0.35">
      <c r="A235" s="21" t="s">
        <v>121</v>
      </c>
      <c r="B235" s="16" t="s">
        <v>105</v>
      </c>
      <c r="C235" s="17">
        <v>3390</v>
      </c>
      <c r="D235" s="15" t="s">
        <v>109</v>
      </c>
      <c r="E235" t="s">
        <v>114</v>
      </c>
    </row>
    <row r="236" spans="1:5" x14ac:dyDescent="0.35">
      <c r="A236" s="21" t="s">
        <v>122</v>
      </c>
      <c r="B236" s="16" t="s">
        <v>105</v>
      </c>
      <c r="C236" s="17">
        <v>3390</v>
      </c>
      <c r="D236" s="15" t="s">
        <v>111</v>
      </c>
      <c r="E236" t="s">
        <v>114</v>
      </c>
    </row>
    <row r="237" spans="1:5" x14ac:dyDescent="0.35">
      <c r="A237" s="21" t="s">
        <v>123</v>
      </c>
      <c r="B237" s="16" t="s">
        <v>105</v>
      </c>
      <c r="C237" s="17">
        <v>3390</v>
      </c>
      <c r="D237" s="15" t="s">
        <v>109</v>
      </c>
      <c r="E237" t="s">
        <v>114</v>
      </c>
    </row>
    <row r="238" spans="1:5" x14ac:dyDescent="0.35">
      <c r="A238" s="21" t="s">
        <v>117</v>
      </c>
      <c r="B238" s="16" t="s">
        <v>105</v>
      </c>
      <c r="C238" s="17">
        <v>3191</v>
      </c>
      <c r="D238" s="15" t="s">
        <v>108</v>
      </c>
      <c r="E238" t="s">
        <v>114</v>
      </c>
    </row>
    <row r="241" spans="1:4" x14ac:dyDescent="0.35">
      <c r="A241" s="22" t="s">
        <v>128</v>
      </c>
      <c r="B241" s="22" t="s">
        <v>145</v>
      </c>
      <c r="C241" s="22" t="s">
        <v>181</v>
      </c>
      <c r="D241" s="22" t="s">
        <v>358</v>
      </c>
    </row>
    <row r="242" spans="1:4" x14ac:dyDescent="0.35">
      <c r="A242" s="22" t="s">
        <v>127</v>
      </c>
      <c r="B242" s="22" t="s">
        <v>179</v>
      </c>
      <c r="C242" s="22" t="s">
        <v>180</v>
      </c>
      <c r="D242" s="22" t="s">
        <v>127</v>
      </c>
    </row>
  </sheetData>
  <sortState xmlns:xlrd2="http://schemas.microsoft.com/office/spreadsheetml/2017/richdata2" ref="A2:B61">
    <sortCondition ref="A2:A60"/>
  </sortState>
  <mergeCells count="3">
    <mergeCell ref="A66:C66"/>
    <mergeCell ref="A164:B164"/>
    <mergeCell ref="A2:C2"/>
  </mergeCells>
  <phoneticPr fontId="17" type="noConversion"/>
  <pageMargins left="0.511811024" right="0.511811024" top="0.78740157499999996" bottom="0.78740157499999996" header="0.31496062000000002" footer="0.3149606200000000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
  <sheetViews>
    <sheetView workbookViewId="0">
      <selection activeCell="B7" sqref="B7"/>
    </sheetView>
  </sheetViews>
  <sheetFormatPr defaultRowHeight="14.5" x14ac:dyDescent="0.35"/>
  <sheetData>
    <row r="2" spans="1:1" x14ac:dyDescent="0.35">
      <c r="A2" t="s">
        <v>468</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52"/>
  <sheetViews>
    <sheetView workbookViewId="0">
      <pane xSplit="2" ySplit="1" topLeftCell="C2" activePane="bottomRight" state="frozen"/>
      <selection pane="topRight" activeCell="C1" sqref="C1"/>
      <selection pane="bottomLeft" activeCell="A2" sqref="A2"/>
      <selection pane="bottomRight" activeCell="J46" sqref="J46"/>
    </sheetView>
  </sheetViews>
  <sheetFormatPr defaultColWidth="9.1796875" defaultRowHeight="14.5" x14ac:dyDescent="0.35"/>
  <cols>
    <col min="1" max="1" width="4" customWidth="1"/>
    <col min="2" max="2" width="63.54296875" bestFit="1" customWidth="1"/>
    <col min="3" max="3" width="15.26953125" customWidth="1"/>
    <col min="4" max="4" width="14.26953125" style="149" bestFit="1" customWidth="1"/>
    <col min="5" max="6" width="14.26953125" style="149" customWidth="1"/>
    <col min="7" max="7" width="9.1796875" style="149" customWidth="1"/>
    <col min="8" max="8" width="12" style="149" customWidth="1"/>
    <col min="9" max="9" width="16.81640625" bestFit="1" customWidth="1"/>
  </cols>
  <sheetData>
    <row r="1" spans="1:9" ht="43.5" x14ac:dyDescent="0.35">
      <c r="A1" s="85"/>
      <c r="B1" s="86"/>
      <c r="C1" s="143" t="s">
        <v>516</v>
      </c>
      <c r="D1" s="144" t="s">
        <v>517</v>
      </c>
      <c r="E1" s="144" t="s">
        <v>518</v>
      </c>
      <c r="F1" s="145" t="s">
        <v>519</v>
      </c>
      <c r="G1" s="146" t="s">
        <v>520</v>
      </c>
      <c r="H1" s="144" t="s">
        <v>521</v>
      </c>
      <c r="I1" s="144" t="s">
        <v>522</v>
      </c>
    </row>
    <row r="2" spans="1:9" x14ac:dyDescent="0.35">
      <c r="A2" s="3" t="s">
        <v>8</v>
      </c>
      <c r="B2" s="3" t="s">
        <v>9</v>
      </c>
      <c r="C2" s="92">
        <f>1750000-380000</f>
        <v>1370000</v>
      </c>
      <c r="D2" s="146">
        <v>1370000</v>
      </c>
      <c r="E2" s="146"/>
      <c r="F2" s="146">
        <v>1750000</v>
      </c>
      <c r="G2" s="146" t="s">
        <v>523</v>
      </c>
      <c r="H2" s="146">
        <v>1686931</v>
      </c>
      <c r="I2" s="147">
        <v>437231.96</v>
      </c>
    </row>
    <row r="3" spans="1:9" x14ac:dyDescent="0.35">
      <c r="A3" s="5" t="s">
        <v>14</v>
      </c>
      <c r="B3" s="5" t="s">
        <v>15</v>
      </c>
      <c r="C3" s="95">
        <v>105000</v>
      </c>
      <c r="D3" s="146">
        <v>105000</v>
      </c>
      <c r="E3" s="146"/>
      <c r="F3" s="146">
        <v>130000</v>
      </c>
      <c r="G3" s="146" t="s">
        <v>523</v>
      </c>
      <c r="H3" s="146">
        <v>133300</v>
      </c>
      <c r="I3" s="147">
        <v>13000</v>
      </c>
    </row>
    <row r="4" spans="1:9" x14ac:dyDescent="0.35">
      <c r="A4" s="5" t="s">
        <v>10</v>
      </c>
      <c r="B4" s="5" t="s">
        <v>11</v>
      </c>
      <c r="C4" s="95">
        <v>60000</v>
      </c>
      <c r="D4" s="146">
        <v>60000</v>
      </c>
      <c r="E4" s="146"/>
      <c r="F4" s="146">
        <v>90000</v>
      </c>
      <c r="G4" s="146" t="s">
        <v>523</v>
      </c>
      <c r="H4" s="146">
        <v>86610</v>
      </c>
      <c r="I4" s="64"/>
    </row>
    <row r="5" spans="1:9" x14ac:dyDescent="0.35">
      <c r="A5" s="5" t="s">
        <v>12</v>
      </c>
      <c r="B5" s="5" t="s">
        <v>13</v>
      </c>
      <c r="C5" s="95">
        <v>5400</v>
      </c>
      <c r="D5" s="146">
        <v>6000</v>
      </c>
      <c r="E5" s="146"/>
      <c r="F5" s="146">
        <v>6000</v>
      </c>
      <c r="G5" s="146"/>
      <c r="H5" s="146">
        <v>6429</v>
      </c>
      <c r="I5" s="64"/>
    </row>
    <row r="6" spans="1:9" x14ac:dyDescent="0.35">
      <c r="A6" s="5" t="s">
        <v>16</v>
      </c>
      <c r="B6" s="5" t="s">
        <v>17</v>
      </c>
      <c r="C6" s="95">
        <v>2500</v>
      </c>
      <c r="D6" s="146">
        <v>3000</v>
      </c>
      <c r="E6" s="146"/>
      <c r="F6" s="146">
        <v>3000</v>
      </c>
      <c r="G6" s="146"/>
      <c r="H6" s="146"/>
      <c r="I6" s="64"/>
    </row>
    <row r="7" spans="1:9" x14ac:dyDescent="0.35">
      <c r="A7" s="5" t="s">
        <v>87</v>
      </c>
      <c r="B7" s="5" t="s">
        <v>88</v>
      </c>
      <c r="C7" s="95">
        <v>50000</v>
      </c>
      <c r="D7" s="146">
        <v>50000</v>
      </c>
      <c r="E7" s="146"/>
      <c r="F7" s="146">
        <v>50000</v>
      </c>
      <c r="G7" s="146" t="s">
        <v>524</v>
      </c>
      <c r="H7" s="146"/>
      <c r="I7" s="64"/>
    </row>
    <row r="8" spans="1:9" x14ac:dyDescent="0.35">
      <c r="A8" s="5" t="s">
        <v>18</v>
      </c>
      <c r="B8" s="5" t="s">
        <v>19</v>
      </c>
      <c r="C8" s="95">
        <v>3500</v>
      </c>
      <c r="D8" s="146">
        <v>3000</v>
      </c>
      <c r="E8" s="146"/>
      <c r="F8" s="146">
        <v>3000</v>
      </c>
      <c r="G8" s="146"/>
      <c r="H8" s="146"/>
      <c r="I8" s="64"/>
    </row>
    <row r="9" spans="1:9" x14ac:dyDescent="0.35">
      <c r="A9" s="5" t="s">
        <v>20</v>
      </c>
      <c r="B9" s="5" t="s">
        <v>21</v>
      </c>
      <c r="C9" s="95">
        <v>40000</v>
      </c>
      <c r="D9" s="146">
        <v>40000</v>
      </c>
      <c r="E9" s="146"/>
      <c r="F9" s="146">
        <v>40000</v>
      </c>
      <c r="G9" s="146"/>
      <c r="H9" s="146">
        <v>25652</v>
      </c>
      <c r="I9" s="147">
        <v>12660</v>
      </c>
    </row>
    <row r="10" spans="1:9" x14ac:dyDescent="0.35">
      <c r="A10" s="5" t="s">
        <v>24</v>
      </c>
      <c r="B10" s="5" t="s">
        <v>25</v>
      </c>
      <c r="C10" s="95">
        <v>18000</v>
      </c>
      <c r="D10" s="146">
        <v>18000</v>
      </c>
      <c r="E10" s="146"/>
      <c r="F10" s="146">
        <v>40000</v>
      </c>
      <c r="G10" s="146" t="s">
        <v>525</v>
      </c>
      <c r="H10" s="146">
        <v>2142</v>
      </c>
      <c r="I10" s="147">
        <v>6797.27</v>
      </c>
    </row>
    <row r="11" spans="1:9" x14ac:dyDescent="0.35">
      <c r="A11" s="5" t="s">
        <v>26</v>
      </c>
      <c r="B11" s="5" t="s">
        <v>27</v>
      </c>
      <c r="C11" s="95">
        <v>12000</v>
      </c>
      <c r="D11" s="146">
        <v>12000</v>
      </c>
      <c r="E11" s="146"/>
      <c r="F11" s="146">
        <v>0</v>
      </c>
      <c r="G11" s="146" t="s">
        <v>526</v>
      </c>
      <c r="H11" s="146">
        <v>7528</v>
      </c>
      <c r="I11" s="147">
        <v>2508.12</v>
      </c>
    </row>
    <row r="12" spans="1:9" x14ac:dyDescent="0.35">
      <c r="A12" s="5" t="s">
        <v>28</v>
      </c>
      <c r="B12" s="5" t="s">
        <v>29</v>
      </c>
      <c r="C12" s="95">
        <v>22500000</v>
      </c>
      <c r="D12" s="146">
        <v>22500000</v>
      </c>
      <c r="E12" s="146"/>
      <c r="F12" s="146">
        <v>22500000</v>
      </c>
      <c r="G12" s="146" t="s">
        <v>527</v>
      </c>
      <c r="H12" s="146">
        <v>19614152</v>
      </c>
      <c r="I12" s="147">
        <v>6629291.75</v>
      </c>
    </row>
    <row r="13" spans="1:9" x14ac:dyDescent="0.35">
      <c r="A13" s="5" t="s">
        <v>30</v>
      </c>
      <c r="B13" s="5" t="s">
        <v>31</v>
      </c>
      <c r="C13" s="95">
        <v>20000</v>
      </c>
      <c r="D13" s="146">
        <v>20000</v>
      </c>
      <c r="E13" s="146"/>
      <c r="F13" s="146">
        <v>20000</v>
      </c>
      <c r="G13" s="146"/>
      <c r="H13" s="146">
        <v>30000</v>
      </c>
      <c r="I13" s="64"/>
    </row>
    <row r="14" spans="1:9" x14ac:dyDescent="0.35">
      <c r="A14" s="5" t="s">
        <v>32</v>
      </c>
      <c r="B14" s="5" t="s">
        <v>33</v>
      </c>
      <c r="C14" s="95">
        <f>400000-150000</f>
        <v>250000</v>
      </c>
      <c r="D14" s="146">
        <v>250000</v>
      </c>
      <c r="E14" s="146"/>
      <c r="F14" s="146">
        <v>290000</v>
      </c>
      <c r="G14" s="146" t="s">
        <v>523</v>
      </c>
      <c r="H14" s="146">
        <v>287731</v>
      </c>
      <c r="I14" s="147">
        <v>200078.82</v>
      </c>
    </row>
    <row r="15" spans="1:9" x14ac:dyDescent="0.35">
      <c r="A15" s="5" t="s">
        <v>22</v>
      </c>
      <c r="B15" s="5" t="s">
        <v>23</v>
      </c>
      <c r="C15" s="95">
        <v>30000</v>
      </c>
      <c r="D15" s="146">
        <v>30000</v>
      </c>
      <c r="E15" s="146"/>
      <c r="F15" s="146">
        <v>0</v>
      </c>
      <c r="G15" s="146" t="s">
        <v>526</v>
      </c>
      <c r="H15" s="146"/>
      <c r="I15" s="64"/>
    </row>
    <row r="16" spans="1:9" x14ac:dyDescent="0.35">
      <c r="A16" s="5" t="s">
        <v>528</v>
      </c>
      <c r="B16" s="5" t="s">
        <v>529</v>
      </c>
      <c r="C16" s="95"/>
      <c r="D16" s="146">
        <v>350000</v>
      </c>
      <c r="E16" s="146"/>
      <c r="F16" s="146">
        <v>350000</v>
      </c>
      <c r="G16" s="146"/>
      <c r="H16" s="146"/>
      <c r="I16" s="64"/>
    </row>
    <row r="17" spans="1:9" x14ac:dyDescent="0.35">
      <c r="A17" s="5" t="s">
        <v>34</v>
      </c>
      <c r="B17" s="5" t="s">
        <v>35</v>
      </c>
      <c r="C17" s="95">
        <v>110000</v>
      </c>
      <c r="D17" s="146">
        <v>110000</v>
      </c>
      <c r="E17" s="146"/>
      <c r="F17" s="146">
        <v>110000</v>
      </c>
      <c r="G17" s="146"/>
      <c r="H17" s="146">
        <v>69416</v>
      </c>
      <c r="I17" s="147">
        <v>135388.88</v>
      </c>
    </row>
    <row r="18" spans="1:9" x14ac:dyDescent="0.35">
      <c r="A18" s="5" t="s">
        <v>36</v>
      </c>
      <c r="B18" s="5" t="s">
        <v>37</v>
      </c>
      <c r="C18" s="95">
        <v>60000</v>
      </c>
      <c r="D18" s="146">
        <v>60000</v>
      </c>
      <c r="E18" s="146"/>
      <c r="F18" s="146">
        <v>60000</v>
      </c>
      <c r="G18" s="146"/>
      <c r="H18" s="146">
        <v>41870</v>
      </c>
      <c r="I18" s="64"/>
    </row>
    <row r="19" spans="1:9" x14ac:dyDescent="0.35">
      <c r="A19" s="5" t="s">
        <v>38</v>
      </c>
      <c r="B19" s="5" t="s">
        <v>39</v>
      </c>
      <c r="C19" s="95">
        <v>110000</v>
      </c>
      <c r="D19" s="146">
        <v>110000</v>
      </c>
      <c r="E19" s="146"/>
      <c r="F19" s="146">
        <v>110000</v>
      </c>
      <c r="G19" s="146"/>
      <c r="H19" s="146">
        <v>62966</v>
      </c>
      <c r="I19" s="147">
        <v>56910.64</v>
      </c>
    </row>
    <row r="20" spans="1:9" x14ac:dyDescent="0.35">
      <c r="A20" s="5" t="s">
        <v>40</v>
      </c>
      <c r="B20" s="5" t="s">
        <v>41</v>
      </c>
      <c r="C20" s="95">
        <v>60000</v>
      </c>
      <c r="D20" s="146">
        <v>60000</v>
      </c>
      <c r="E20" s="146"/>
      <c r="F20" s="146">
        <v>60000</v>
      </c>
      <c r="G20" s="146"/>
      <c r="H20" s="146">
        <v>8109</v>
      </c>
      <c r="I20" s="147">
        <v>8686.25</v>
      </c>
    </row>
    <row r="21" spans="1:9" x14ac:dyDescent="0.35">
      <c r="A21" s="5" t="s">
        <v>42</v>
      </c>
      <c r="B21" s="5" t="s">
        <v>43</v>
      </c>
      <c r="C21" s="95">
        <v>110000</v>
      </c>
      <c r="D21" s="146">
        <v>110000</v>
      </c>
      <c r="E21" s="146"/>
      <c r="F21" s="146">
        <v>110000</v>
      </c>
      <c r="G21" s="146"/>
      <c r="H21" s="146">
        <v>84923</v>
      </c>
      <c r="I21" s="147">
        <v>48241.69</v>
      </c>
    </row>
    <row r="22" spans="1:9" x14ac:dyDescent="0.35">
      <c r="A22" s="5" t="s">
        <v>44</v>
      </c>
      <c r="B22" s="5" t="s">
        <v>45</v>
      </c>
      <c r="C22" s="95">
        <v>150000</v>
      </c>
      <c r="D22" s="146">
        <v>150000</v>
      </c>
      <c r="E22" s="146"/>
      <c r="F22" s="146">
        <v>150000</v>
      </c>
      <c r="G22" s="146"/>
      <c r="H22" s="146">
        <v>74554</v>
      </c>
      <c r="I22" s="147">
        <v>18913.75</v>
      </c>
    </row>
    <row r="23" spans="1:9" x14ac:dyDescent="0.35">
      <c r="A23" s="5" t="s">
        <v>46</v>
      </c>
      <c r="B23" s="5" t="s">
        <v>47</v>
      </c>
      <c r="C23" s="95">
        <v>1150000</v>
      </c>
      <c r="D23" s="146">
        <v>1150000</v>
      </c>
      <c r="E23" s="146"/>
      <c r="F23" s="146">
        <v>1150000</v>
      </c>
      <c r="G23" s="146"/>
      <c r="H23" s="146">
        <v>1030729</v>
      </c>
      <c r="I23" s="147">
        <v>86686.41</v>
      </c>
    </row>
    <row r="24" spans="1:9" x14ac:dyDescent="0.35">
      <c r="A24" s="5" t="s">
        <v>48</v>
      </c>
      <c r="B24" s="5" t="s">
        <v>49</v>
      </c>
      <c r="C24" s="95">
        <v>1750000</v>
      </c>
      <c r="D24" s="146">
        <v>1750000</v>
      </c>
      <c r="E24" s="146"/>
      <c r="F24" s="146">
        <v>1750000</v>
      </c>
      <c r="G24" s="146"/>
      <c r="H24" s="146">
        <v>2290232</v>
      </c>
      <c r="I24" s="147">
        <v>116047.05</v>
      </c>
    </row>
    <row r="25" spans="1:9" x14ac:dyDescent="0.35">
      <c r="A25" s="5" t="s">
        <v>50</v>
      </c>
      <c r="B25" s="5" t="s">
        <v>51</v>
      </c>
      <c r="C25" s="95">
        <v>60000</v>
      </c>
      <c r="D25" s="146">
        <v>60000</v>
      </c>
      <c r="E25" s="146"/>
      <c r="F25" s="146">
        <v>60000</v>
      </c>
      <c r="G25" s="146"/>
      <c r="H25" s="146">
        <v>16231</v>
      </c>
      <c r="I25" s="147">
        <v>565.4</v>
      </c>
    </row>
    <row r="26" spans="1:9" x14ac:dyDescent="0.35">
      <c r="A26" s="5" t="s">
        <v>52</v>
      </c>
      <c r="B26" s="5" t="s">
        <v>53</v>
      </c>
      <c r="C26" s="95">
        <v>250000</v>
      </c>
      <c r="D26" s="146">
        <v>250000</v>
      </c>
      <c r="E26" s="146"/>
      <c r="F26" s="146">
        <v>250000</v>
      </c>
      <c r="G26" s="146"/>
      <c r="H26" s="146">
        <v>113054</v>
      </c>
      <c r="I26" s="147">
        <v>3864.27</v>
      </c>
    </row>
    <row r="27" spans="1:9" x14ac:dyDescent="0.35">
      <c r="A27" s="5" t="s">
        <v>54</v>
      </c>
      <c r="B27" s="5" t="s">
        <v>55</v>
      </c>
      <c r="C27" s="95">
        <v>215000</v>
      </c>
      <c r="D27" s="146">
        <v>210000</v>
      </c>
      <c r="E27" s="146"/>
      <c r="F27" s="146">
        <v>210000</v>
      </c>
      <c r="G27" s="146"/>
      <c r="H27" s="146">
        <v>196618</v>
      </c>
      <c r="I27" s="147">
        <v>52833.75</v>
      </c>
    </row>
    <row r="28" spans="1:9" x14ac:dyDescent="0.35">
      <c r="A28" s="148" t="s">
        <v>56</v>
      </c>
      <c r="B28" s="148" t="s">
        <v>57</v>
      </c>
      <c r="C28" s="95">
        <v>350000</v>
      </c>
      <c r="D28" s="146">
        <v>0</v>
      </c>
      <c r="E28" s="146" t="s">
        <v>530</v>
      </c>
      <c r="F28" s="146">
        <v>0</v>
      </c>
      <c r="G28" s="146"/>
      <c r="H28" s="146">
        <v>283130</v>
      </c>
      <c r="I28" s="147">
        <v>91483.67</v>
      </c>
    </row>
    <row r="29" spans="1:9" x14ac:dyDescent="0.35">
      <c r="A29" s="5" t="s">
        <v>58</v>
      </c>
      <c r="B29" s="5" t="s">
        <v>59</v>
      </c>
      <c r="C29" s="95">
        <v>8000</v>
      </c>
      <c r="D29" s="146">
        <v>8000</v>
      </c>
      <c r="E29" s="146"/>
      <c r="F29" s="146">
        <v>12000</v>
      </c>
      <c r="G29" s="146" t="s">
        <v>523</v>
      </c>
      <c r="H29" s="146">
        <v>13913</v>
      </c>
      <c r="I29" s="64"/>
    </row>
    <row r="30" spans="1:9" x14ac:dyDescent="0.35">
      <c r="A30" s="7" t="s">
        <v>62</v>
      </c>
      <c r="B30" s="5" t="s">
        <v>63</v>
      </c>
      <c r="C30" s="95">
        <v>10010142</v>
      </c>
      <c r="D30" s="146">
        <v>10694524</v>
      </c>
      <c r="E30" s="146"/>
      <c r="F30" s="146">
        <v>10487381</v>
      </c>
      <c r="G30" s="146" t="s">
        <v>531</v>
      </c>
      <c r="H30" s="146">
        <v>7905919</v>
      </c>
      <c r="I30" s="147">
        <v>3233441.4400000004</v>
      </c>
    </row>
    <row r="31" spans="1:9" x14ac:dyDescent="0.35">
      <c r="A31" s="7" t="s">
        <v>60</v>
      </c>
      <c r="B31" s="5" t="s">
        <v>61</v>
      </c>
      <c r="C31" s="95">
        <v>5000000</v>
      </c>
      <c r="D31" s="146">
        <v>5000000</v>
      </c>
      <c r="E31" s="146"/>
      <c r="F31" s="146">
        <v>5900000</v>
      </c>
      <c r="G31" s="146" t="s">
        <v>523</v>
      </c>
      <c r="H31" s="146">
        <v>5924985</v>
      </c>
      <c r="I31" s="147">
        <v>1549405.79</v>
      </c>
    </row>
    <row r="32" spans="1:9" x14ac:dyDescent="0.35">
      <c r="A32" s="5" t="s">
        <v>64</v>
      </c>
      <c r="B32" s="5" t="s">
        <v>65</v>
      </c>
      <c r="C32" s="95">
        <v>350000</v>
      </c>
      <c r="D32" s="146">
        <v>360000</v>
      </c>
      <c r="E32" s="146"/>
      <c r="F32" s="146">
        <v>500000</v>
      </c>
      <c r="G32" s="146" t="s">
        <v>523</v>
      </c>
      <c r="H32" s="146">
        <v>610331</v>
      </c>
      <c r="I32" s="147">
        <v>65963.83</v>
      </c>
    </row>
    <row r="33" spans="1:10" x14ac:dyDescent="0.35">
      <c r="A33" s="5" t="s">
        <v>66</v>
      </c>
      <c r="B33" s="5" t="s">
        <v>67</v>
      </c>
      <c r="C33" s="95">
        <v>3500000</v>
      </c>
      <c r="D33" s="146">
        <v>3500000</v>
      </c>
      <c r="E33" s="146"/>
      <c r="F33" s="146">
        <v>3700000</v>
      </c>
      <c r="G33" s="146" t="s">
        <v>527</v>
      </c>
      <c r="H33" s="146">
        <v>3682159</v>
      </c>
      <c r="I33" s="147">
        <v>504698.37</v>
      </c>
    </row>
    <row r="34" spans="1:10" x14ac:dyDescent="0.35">
      <c r="A34" s="5" t="s">
        <v>68</v>
      </c>
      <c r="B34" s="5" t="s">
        <v>69</v>
      </c>
      <c r="C34" s="95">
        <v>1000000</v>
      </c>
      <c r="D34" s="146">
        <v>1000000</v>
      </c>
      <c r="E34" s="146"/>
      <c r="F34" s="146">
        <v>700000</v>
      </c>
      <c r="G34" s="146" t="s">
        <v>532</v>
      </c>
      <c r="H34" s="146">
        <v>459771</v>
      </c>
      <c r="I34" s="147">
        <v>39878.01</v>
      </c>
    </row>
    <row r="35" spans="1:10" x14ac:dyDescent="0.35">
      <c r="A35" s="5" t="s">
        <v>70</v>
      </c>
      <c r="B35" s="5" t="s">
        <v>71</v>
      </c>
      <c r="C35" s="95">
        <v>1100000</v>
      </c>
      <c r="D35" s="146">
        <v>550000</v>
      </c>
      <c r="E35" s="146"/>
      <c r="F35" s="146">
        <v>550000</v>
      </c>
      <c r="G35" s="146" t="s">
        <v>533</v>
      </c>
      <c r="H35" s="146">
        <v>385596</v>
      </c>
      <c r="I35" s="147">
        <v>162845.29</v>
      </c>
    </row>
    <row r="36" spans="1:10" x14ac:dyDescent="0.35">
      <c r="A36" s="5" t="s">
        <v>132</v>
      </c>
      <c r="B36" s="5" t="s">
        <v>534</v>
      </c>
      <c r="C36" s="95"/>
      <c r="D36" s="146">
        <v>550000</v>
      </c>
      <c r="E36" s="146" t="s">
        <v>535</v>
      </c>
      <c r="F36" s="146">
        <v>550000</v>
      </c>
      <c r="G36" s="146"/>
      <c r="H36" s="146">
        <v>129470</v>
      </c>
      <c r="I36" s="147">
        <v>61535</v>
      </c>
    </row>
    <row r="37" spans="1:10" x14ac:dyDescent="0.35">
      <c r="A37" s="5" t="s">
        <v>72</v>
      </c>
      <c r="B37" s="5" t="s">
        <v>536</v>
      </c>
      <c r="C37" s="95">
        <v>150000</v>
      </c>
      <c r="D37" s="146">
        <v>150000</v>
      </c>
      <c r="E37" s="146"/>
      <c r="F37" s="146">
        <v>150000</v>
      </c>
      <c r="G37" s="146"/>
      <c r="H37" s="146"/>
      <c r="I37" s="64"/>
    </row>
    <row r="38" spans="1:10" x14ac:dyDescent="0.35">
      <c r="A38" s="5" t="s">
        <v>74</v>
      </c>
      <c r="B38" s="5" t="s">
        <v>75</v>
      </c>
      <c r="C38" s="95">
        <v>750000</v>
      </c>
      <c r="D38" s="146">
        <v>750000</v>
      </c>
      <c r="E38" s="146"/>
      <c r="F38" s="146">
        <v>450000</v>
      </c>
      <c r="G38" s="146" t="s">
        <v>523</v>
      </c>
      <c r="H38" s="146">
        <v>11278</v>
      </c>
      <c r="I38" s="147">
        <v>2644.28</v>
      </c>
    </row>
    <row r="39" spans="1:10" x14ac:dyDescent="0.35">
      <c r="A39" s="5" t="s">
        <v>76</v>
      </c>
      <c r="B39" s="5" t="s">
        <v>390</v>
      </c>
      <c r="C39" s="95">
        <v>130000</v>
      </c>
      <c r="D39" s="146">
        <v>130000</v>
      </c>
      <c r="E39" s="146"/>
      <c r="F39" s="146">
        <v>130000</v>
      </c>
      <c r="G39" s="146"/>
      <c r="H39" s="146">
        <v>111155</v>
      </c>
      <c r="I39" s="147">
        <v>31100</v>
      </c>
    </row>
    <row r="40" spans="1:10" x14ac:dyDescent="0.35">
      <c r="A40" s="5" t="s">
        <v>77</v>
      </c>
      <c r="B40" s="5" t="s">
        <v>78</v>
      </c>
      <c r="C40" s="95">
        <v>110000</v>
      </c>
      <c r="D40" s="146">
        <v>110000</v>
      </c>
      <c r="E40" s="146"/>
      <c r="F40" s="146">
        <v>110000</v>
      </c>
      <c r="G40" s="146" t="s">
        <v>523</v>
      </c>
      <c r="H40" s="146">
        <v>83756</v>
      </c>
      <c r="I40" s="147">
        <v>97368.81</v>
      </c>
    </row>
    <row r="41" spans="1:10" x14ac:dyDescent="0.35">
      <c r="A41" s="5" t="s">
        <v>81</v>
      </c>
      <c r="B41" s="5" t="s">
        <v>82</v>
      </c>
      <c r="C41" s="95">
        <v>450000</v>
      </c>
      <c r="D41" s="146">
        <v>450000</v>
      </c>
      <c r="E41" s="146"/>
      <c r="F41" s="146">
        <v>400000</v>
      </c>
      <c r="G41" s="146" t="s">
        <v>523</v>
      </c>
      <c r="H41" s="146">
        <v>100385</v>
      </c>
      <c r="I41" s="147">
        <v>398224.66</v>
      </c>
    </row>
    <row r="42" spans="1:10" x14ac:dyDescent="0.35">
      <c r="A42" s="5" t="s">
        <v>83</v>
      </c>
      <c r="B42" s="5" t="s">
        <v>84</v>
      </c>
      <c r="C42" s="95">
        <v>2430670</v>
      </c>
      <c r="D42" s="146">
        <v>2597032</v>
      </c>
      <c r="E42" s="146" t="s">
        <v>537</v>
      </c>
      <c r="F42" s="146">
        <v>2597032</v>
      </c>
      <c r="G42" s="146"/>
      <c r="H42" s="146">
        <v>2478145</v>
      </c>
      <c r="I42" s="64"/>
    </row>
    <row r="43" spans="1:10" x14ac:dyDescent="0.35">
      <c r="A43" s="5" t="s">
        <v>85</v>
      </c>
      <c r="B43" s="5" t="s">
        <v>86</v>
      </c>
      <c r="C43" s="95">
        <v>500000</v>
      </c>
      <c r="D43" s="146">
        <v>600000</v>
      </c>
      <c r="E43" s="146"/>
      <c r="F43" s="146">
        <v>600000</v>
      </c>
      <c r="G43" s="146" t="s">
        <v>523</v>
      </c>
      <c r="H43" s="146">
        <v>576556</v>
      </c>
      <c r="I43" s="64"/>
    </row>
    <row r="44" spans="1:10" x14ac:dyDescent="0.35">
      <c r="A44" s="5" t="s">
        <v>79</v>
      </c>
      <c r="B44" s="5" t="s">
        <v>80</v>
      </c>
      <c r="C44" s="95">
        <v>160000</v>
      </c>
      <c r="D44" s="146">
        <v>340000</v>
      </c>
      <c r="E44" s="146" t="s">
        <v>537</v>
      </c>
      <c r="F44" s="146">
        <v>340000</v>
      </c>
      <c r="G44" s="146"/>
      <c r="H44" s="146">
        <v>65557</v>
      </c>
      <c r="I44" s="147">
        <v>13500</v>
      </c>
    </row>
    <row r="45" spans="1:10" x14ac:dyDescent="0.35">
      <c r="A45" s="5" t="s">
        <v>391</v>
      </c>
      <c r="B45" s="5" t="s">
        <v>392</v>
      </c>
      <c r="C45" s="95">
        <v>1000000</v>
      </c>
      <c r="D45" s="146">
        <v>1000000</v>
      </c>
      <c r="E45" s="146"/>
      <c r="F45" s="146">
        <v>2030000</v>
      </c>
      <c r="G45" s="146" t="s">
        <v>531</v>
      </c>
      <c r="H45" s="146"/>
      <c r="I45" s="147">
        <v>2008710.27</v>
      </c>
      <c r="J45" t="s">
        <v>538</v>
      </c>
    </row>
    <row r="46" spans="1:10" x14ac:dyDescent="0.35">
      <c r="A46" s="5" t="s">
        <v>89</v>
      </c>
      <c r="B46" s="5" t="s">
        <v>90</v>
      </c>
      <c r="C46" s="95">
        <v>2369078</v>
      </c>
      <c r="D46" s="146">
        <v>1306096</v>
      </c>
      <c r="E46" s="146"/>
      <c r="F46" s="146">
        <v>2662451</v>
      </c>
      <c r="G46" s="146"/>
      <c r="H46" s="146"/>
      <c r="I46" s="64"/>
    </row>
    <row r="47" spans="1:10" ht="15.5" x14ac:dyDescent="0.35">
      <c r="A47" s="212" t="s">
        <v>91</v>
      </c>
      <c r="B47" s="212"/>
      <c r="C47" s="8">
        <f>SUM(C2:C46)</f>
        <v>57859290</v>
      </c>
      <c r="D47" s="149">
        <f>SUM(D2:D46)</f>
        <v>57932652</v>
      </c>
      <c r="F47" s="149">
        <f>SUM(F2:F46)</f>
        <v>61160864</v>
      </c>
      <c r="H47" s="149">
        <f>SUM(H2:H46)</f>
        <v>48691283</v>
      </c>
      <c r="I47" s="50">
        <f>SUM(I2:I45)</f>
        <v>16090505.429999998</v>
      </c>
    </row>
    <row r="49" spans="4:6" x14ac:dyDescent="0.35">
      <c r="D49" s="149">
        <v>57932652</v>
      </c>
      <c r="E49" s="150" t="s">
        <v>539</v>
      </c>
      <c r="F49" s="149">
        <f>[5]Receita!A21</f>
        <v>61135864</v>
      </c>
    </row>
    <row r="52" spans="4:6" ht="17.5" customHeight="1" x14ac:dyDescent="0.35"/>
  </sheetData>
  <mergeCells count="1">
    <mergeCell ref="A47:B47"/>
  </mergeCells>
  <pageMargins left="0" right="0" top="0.39370078740157483" bottom="0.39370078740157483"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74"/>
  <sheetViews>
    <sheetView zoomScaleNormal="100" workbookViewId="0">
      <pane xSplit="2" ySplit="2" topLeftCell="C3" activePane="bottomRight" state="frozen"/>
      <selection pane="topRight" activeCell="C1" sqref="C1"/>
      <selection pane="bottomLeft" activeCell="A2" sqref="A2"/>
      <selection pane="bottomRight" activeCell="X1" sqref="X1:Z1048576"/>
    </sheetView>
  </sheetViews>
  <sheetFormatPr defaultRowHeight="14.5" x14ac:dyDescent="0.35"/>
  <cols>
    <col min="1" max="1" width="3.453125" customWidth="1"/>
    <col min="2" max="2" width="27.7265625" customWidth="1"/>
    <col min="3" max="3" width="14.453125" hidden="1" customWidth="1"/>
    <col min="4" max="4" width="14.26953125" hidden="1" customWidth="1"/>
    <col min="5" max="5" width="14.54296875" hidden="1" customWidth="1"/>
    <col min="6" max="6" width="17.7265625" hidden="1" customWidth="1"/>
    <col min="7" max="7" width="15" hidden="1" customWidth="1"/>
    <col min="8" max="8" width="16.81640625" hidden="1" customWidth="1"/>
    <col min="9" max="9" width="18.26953125" bestFit="1" customWidth="1"/>
    <col min="10" max="10" width="16.81640625" hidden="1" customWidth="1"/>
    <col min="11" max="11" width="18.1796875" hidden="1" customWidth="1"/>
    <col min="12" max="12" width="8.7265625" hidden="1" customWidth="1"/>
    <col min="13" max="13" width="8.54296875" hidden="1" customWidth="1"/>
    <col min="14" max="14" width="11" hidden="1" customWidth="1"/>
    <col min="15" max="15" width="0.26953125" customWidth="1"/>
    <col min="16" max="16" width="0.81640625" customWidth="1"/>
    <col min="17" max="17" width="18.7265625" hidden="1" customWidth="1"/>
    <col min="18" max="18" width="13.7265625" hidden="1" customWidth="1"/>
    <col min="19" max="19" width="18.26953125" hidden="1" customWidth="1"/>
    <col min="20" max="20" width="13.7265625" hidden="1" customWidth="1"/>
    <col min="21" max="21" width="1.453125" hidden="1" customWidth="1"/>
    <col min="22" max="22" width="0.81640625" customWidth="1"/>
    <col min="23" max="23" width="6.26953125" customWidth="1"/>
    <col min="24" max="24" width="19.54296875" hidden="1" customWidth="1"/>
    <col min="25" max="25" width="15.26953125" hidden="1" customWidth="1"/>
    <col min="26" max="26" width="20.7265625" hidden="1" customWidth="1"/>
  </cols>
  <sheetData>
    <row r="1" spans="1:39" ht="22.5" customHeight="1" x14ac:dyDescent="0.35">
      <c r="A1" s="213" t="s">
        <v>490</v>
      </c>
      <c r="B1" s="213"/>
      <c r="C1" s="213"/>
      <c r="D1" s="213"/>
      <c r="E1" s="213"/>
      <c r="F1" s="213"/>
      <c r="G1" s="213"/>
      <c r="H1" s="213"/>
      <c r="I1" s="213"/>
      <c r="J1" s="213"/>
      <c r="K1" s="213"/>
      <c r="L1" s="213"/>
      <c r="M1" s="213"/>
      <c r="N1" s="213"/>
      <c r="O1" s="213"/>
      <c r="P1" s="151" t="s">
        <v>56</v>
      </c>
      <c r="W1" s="198"/>
      <c r="X1" s="198"/>
      <c r="Y1" s="198"/>
      <c r="Z1" s="198"/>
      <c r="AA1" s="198"/>
      <c r="AB1" s="198"/>
      <c r="AC1" s="198"/>
      <c r="AD1" s="198"/>
      <c r="AE1" s="198"/>
      <c r="AF1" s="198"/>
      <c r="AG1" s="198"/>
      <c r="AH1" s="198"/>
      <c r="AI1" s="198"/>
      <c r="AJ1" s="198"/>
      <c r="AK1" s="198"/>
      <c r="AL1" s="198"/>
      <c r="AM1" s="198"/>
    </row>
    <row r="2" spans="1:39" ht="62.25" customHeight="1" x14ac:dyDescent="0.35">
      <c r="A2" s="85"/>
      <c r="B2" s="87" t="s">
        <v>401</v>
      </c>
      <c r="C2" s="87" t="s">
        <v>380</v>
      </c>
      <c r="D2" s="87" t="s">
        <v>381</v>
      </c>
      <c r="E2" s="87" t="s">
        <v>492</v>
      </c>
      <c r="F2" s="87" t="s">
        <v>540</v>
      </c>
      <c r="G2" s="87" t="s">
        <v>493</v>
      </c>
      <c r="H2" s="87" t="s">
        <v>382</v>
      </c>
      <c r="I2" s="87" t="s">
        <v>541</v>
      </c>
      <c r="J2" s="87" t="s">
        <v>494</v>
      </c>
      <c r="K2" s="87" t="s">
        <v>542</v>
      </c>
      <c r="L2" s="87" t="s">
        <v>383</v>
      </c>
      <c r="M2" s="87" t="s">
        <v>384</v>
      </c>
      <c r="N2" s="87" t="s">
        <v>364</v>
      </c>
      <c r="O2" s="88" t="s">
        <v>385</v>
      </c>
      <c r="Q2" s="89" t="s">
        <v>386</v>
      </c>
      <c r="R2" s="89" t="s">
        <v>387</v>
      </c>
      <c r="S2" s="89" t="s">
        <v>388</v>
      </c>
      <c r="T2" s="89" t="s">
        <v>389</v>
      </c>
      <c r="W2" s="198"/>
      <c r="X2" s="198"/>
      <c r="Y2" s="198"/>
      <c r="Z2" s="198"/>
      <c r="AA2" s="198"/>
      <c r="AB2" s="198"/>
      <c r="AC2" s="198"/>
      <c r="AD2" s="198"/>
      <c r="AE2" s="198"/>
      <c r="AF2" s="198"/>
      <c r="AG2" s="198"/>
      <c r="AH2" s="198"/>
      <c r="AI2" s="198"/>
      <c r="AJ2" s="198"/>
      <c r="AK2" s="198"/>
      <c r="AL2" s="198"/>
      <c r="AM2" s="198"/>
    </row>
    <row r="3" spans="1:39" ht="23.5" x14ac:dyDescent="0.35">
      <c r="A3" s="3" t="s">
        <v>8</v>
      </c>
      <c r="B3" s="3" t="s">
        <v>9</v>
      </c>
      <c r="C3" s="4">
        <v>1400000</v>
      </c>
      <c r="D3" s="90">
        <v>1552200</v>
      </c>
      <c r="E3" s="91">
        <f>VLOOKUP('Orçamento Distribuído'!A3,[6]Planilha1!$D$45:$F$84,2,FALSE)</f>
        <v>2123395.77</v>
      </c>
      <c r="F3" s="164">
        <f>VLOOKUP(A3,'Proposta  2025'!$A$2:$H$46,8,FALSE)</f>
        <v>1686931</v>
      </c>
      <c r="G3" s="165">
        <f>VLOOKUP($A3,'[6]Custeio (2024)'!$B$42:$C$162,2,FALSE)</f>
        <v>2989872.88</v>
      </c>
      <c r="H3" s="166">
        <f>VLOOKUP(A3,'[6]Custeio (2024)'!$B$168:$C$288,2,FALSE)</f>
        <v>1085131.197285166</v>
      </c>
      <c r="I3" s="166">
        <v>1700000</v>
      </c>
      <c r="J3" s="167">
        <f>VLOOKUP(A3,'Proposta  2025'!$A$2:$I$46,9,FALSE)</f>
        <v>437231.96</v>
      </c>
      <c r="K3" s="168">
        <f t="shared" ref="K3:K47" si="0">I3+J3</f>
        <v>2137231.96</v>
      </c>
      <c r="L3" s="169">
        <f>K3/D3</f>
        <v>1.3769050122406905</v>
      </c>
      <c r="M3" s="170">
        <f>K3/E3</f>
        <v>1.0065160674215716</v>
      </c>
      <c r="N3" s="171">
        <f>K3/F3</f>
        <v>1.2669350198674396</v>
      </c>
      <c r="O3" s="93">
        <f t="shared" ref="O3" si="1">K3/G3</f>
        <v>0.71482368842383692</v>
      </c>
      <c r="Q3" s="8">
        <f t="shared" ref="Q3" si="2">F3+0.4*F3</f>
        <v>2361703.4</v>
      </c>
      <c r="R3" s="38">
        <f t="shared" ref="R3" si="3">H3/C3</f>
        <v>0.77509371234654711</v>
      </c>
      <c r="S3" s="38">
        <f t="shared" ref="S3" si="4">H3/F3</f>
        <v>0.64325760643746899</v>
      </c>
      <c r="T3" s="38">
        <f t="shared" ref="T3" si="5">H3/G3</f>
        <v>0.36293556309496544</v>
      </c>
      <c r="U3" s="94">
        <f>(R3+S3)/2</f>
        <v>0.709175659392008</v>
      </c>
      <c r="V3">
        <f>I3/$I$48</f>
        <v>2.8528989900905393E-2</v>
      </c>
      <c r="W3" s="198"/>
      <c r="X3" s="214" t="s">
        <v>491</v>
      </c>
      <c r="Y3" s="214"/>
      <c r="Z3" s="214"/>
      <c r="AA3" s="198"/>
      <c r="AB3" s="198"/>
      <c r="AC3" s="198"/>
      <c r="AD3" s="198"/>
      <c r="AE3" s="198"/>
      <c r="AF3" s="198"/>
      <c r="AG3" s="198"/>
      <c r="AH3" s="198"/>
      <c r="AI3" s="198"/>
      <c r="AJ3" s="198"/>
      <c r="AK3" s="198"/>
      <c r="AL3" s="198"/>
      <c r="AM3" s="198"/>
    </row>
    <row r="4" spans="1:39" ht="17" x14ac:dyDescent="0.4">
      <c r="A4" s="5" t="s">
        <v>14</v>
      </c>
      <c r="B4" s="5" t="s">
        <v>15</v>
      </c>
      <c r="C4" s="6">
        <v>110000</v>
      </c>
      <c r="D4" s="90">
        <v>110000</v>
      </c>
      <c r="E4" s="91">
        <f>VLOOKUP('Orçamento Distribuído'!A4,[6]Planilha1!$D$45:$F$84,2,FALSE)</f>
        <v>106200</v>
      </c>
      <c r="F4" s="164">
        <f>VLOOKUP(A4,'Proposta  2025'!$A$2:$H$46,8,FALSE)</f>
        <v>133300</v>
      </c>
      <c r="G4" s="172">
        <f>VLOOKUP($A4,'[6]Custeio (2024)'!$B$42:$C$162,2,FALSE)</f>
        <v>560700</v>
      </c>
      <c r="H4" s="173">
        <f>VLOOKUP(A4,'[6]Custeio (2024)'!$B$168:$C$288,2,FALSE)</f>
        <v>283592.39450582326</v>
      </c>
      <c r="I4" s="166">
        <v>135000</v>
      </c>
      <c r="J4" s="167">
        <f>VLOOKUP(A4,'Proposta  2025'!$A$2:$I$46,9,FALSE)</f>
        <v>13000</v>
      </c>
      <c r="K4" s="168">
        <f t="shared" si="0"/>
        <v>148000</v>
      </c>
      <c r="L4" s="169">
        <f>K4/D4</f>
        <v>1.3454545454545455</v>
      </c>
      <c r="M4" s="170">
        <f>K4/E4</f>
        <v>1.3935969868173259</v>
      </c>
      <c r="N4" s="171">
        <f t="shared" ref="N4:N46" si="6">K4/F4</f>
        <v>1.1102775693923481</v>
      </c>
      <c r="O4" s="96">
        <f>K5/G5</f>
        <v>0.39560439560439559</v>
      </c>
      <c r="Q4" s="8">
        <f>F5+0.4*F5</f>
        <v>121254</v>
      </c>
      <c r="R4" s="38">
        <f>H5/C5</f>
        <v>1.1116559439249543</v>
      </c>
      <c r="S4" s="38">
        <f>H5/F5</f>
        <v>1.283519159363762</v>
      </c>
      <c r="T4" s="38">
        <f>H5/G5</f>
        <v>0.48863997535162829</v>
      </c>
      <c r="U4" s="94">
        <f t="shared" ref="U4:U45" si="7">(R4+S4)/2</f>
        <v>1.1975875516443582</v>
      </c>
      <c r="V4">
        <f>I5/$I$48</f>
        <v>1.510358288871462E-3</v>
      </c>
      <c r="W4" s="198"/>
      <c r="X4" s="110" t="s">
        <v>3</v>
      </c>
      <c r="Y4" s="110" t="s">
        <v>398</v>
      </c>
      <c r="Z4" s="110" t="s">
        <v>393</v>
      </c>
      <c r="AA4" s="198"/>
      <c r="AB4" s="198"/>
      <c r="AC4" s="198"/>
      <c r="AD4" s="198"/>
      <c r="AE4" s="198"/>
      <c r="AF4" s="198"/>
      <c r="AG4" s="198"/>
      <c r="AH4" s="198"/>
      <c r="AI4" s="198"/>
      <c r="AJ4" s="198"/>
      <c r="AK4" s="198"/>
      <c r="AL4" s="198"/>
      <c r="AM4" s="198"/>
    </row>
    <row r="5" spans="1:39" x14ac:dyDescent="0.35">
      <c r="A5" s="5" t="s">
        <v>10</v>
      </c>
      <c r="B5" s="5" t="s">
        <v>11</v>
      </c>
      <c r="C5" s="6">
        <v>100000</v>
      </c>
      <c r="D5" s="90">
        <v>100000</v>
      </c>
      <c r="E5" s="91">
        <f>VLOOKUP('Orçamento Distribuído'!A5,[6]Planilha1!$D$45:$F$84,2,FALSE)</f>
        <v>44356.689999999995</v>
      </c>
      <c r="F5" s="164">
        <f>VLOOKUP(A5,'Proposta  2025'!$A$2:$H$46,8,FALSE)</f>
        <v>86610</v>
      </c>
      <c r="G5" s="172">
        <f>VLOOKUP($A5,'[6]Custeio (2024)'!$B$42:$C$162,2,FALSE)</f>
        <v>227500</v>
      </c>
      <c r="H5" s="173">
        <f>VLOOKUP(A5,'[6]Custeio (2024)'!$B$168:$C$288,2,FALSE)</f>
        <v>111165.59439249543</v>
      </c>
      <c r="I5" s="166">
        <f>VLOOKUP(A5,'[7]Proposta  2025'!$A$2:$F$46,6,FALSE)</f>
        <v>90000</v>
      </c>
      <c r="J5" s="167">
        <f>VLOOKUP(A5,'Proposta  2025'!$A$2:$I$46,9,FALSE)</f>
        <v>0</v>
      </c>
      <c r="K5" s="168">
        <f t="shared" si="0"/>
        <v>90000</v>
      </c>
      <c r="L5" s="169">
        <f t="shared" ref="L5:L47" si="8">K5/D5</f>
        <v>0.9</v>
      </c>
      <c r="M5" s="170">
        <f t="shared" ref="M5:M45" si="9">K5/E5</f>
        <v>2.0290062220603029</v>
      </c>
      <c r="N5" s="171">
        <f t="shared" si="6"/>
        <v>1.0391409767925182</v>
      </c>
      <c r="O5" s="96">
        <f>K6/G6</f>
        <v>0.90277777777777779</v>
      </c>
      <c r="Q5" s="8">
        <f>F6+0.4*F6</f>
        <v>9000.6</v>
      </c>
      <c r="R5" s="38">
        <f>H6/C6</f>
        <v>0.65899230149432897</v>
      </c>
      <c r="S5" s="38">
        <f>H6/F6</f>
        <v>0.35876078009490608</v>
      </c>
      <c r="T5" s="38">
        <f>H6/G6</f>
        <v>0.32034347989307654</v>
      </c>
      <c r="U5" s="94">
        <f t="shared" si="7"/>
        <v>0.50887654079461753</v>
      </c>
      <c r="V5">
        <f>I6/$I$48</f>
        <v>1.0908143197405003E-4</v>
      </c>
      <c r="W5" s="198"/>
      <c r="X5" s="108" t="s">
        <v>394</v>
      </c>
      <c r="Y5" s="14" t="s">
        <v>74</v>
      </c>
      <c r="Z5" s="162" t="s">
        <v>341</v>
      </c>
      <c r="AA5" s="198"/>
      <c r="AB5" s="198"/>
      <c r="AC5" s="198"/>
      <c r="AD5" s="198"/>
      <c r="AE5" s="198"/>
      <c r="AF5" s="198"/>
      <c r="AG5" s="198"/>
      <c r="AH5" s="198"/>
      <c r="AI5" s="198"/>
      <c r="AJ5" s="198"/>
      <c r="AK5" s="198"/>
      <c r="AL5" s="198"/>
      <c r="AM5" s="198"/>
    </row>
    <row r="6" spans="1:39" x14ac:dyDescent="0.35">
      <c r="A6" s="5" t="s">
        <v>12</v>
      </c>
      <c r="B6" s="5" t="s">
        <v>13</v>
      </c>
      <c r="C6" s="6">
        <v>3500</v>
      </c>
      <c r="D6" s="90">
        <v>3500</v>
      </c>
      <c r="E6" s="91">
        <f>VLOOKUP('Orçamento Distribuído'!A6,[6]Planilha1!$D$45:$F$84,2,FALSE)</f>
        <v>5329.4</v>
      </c>
      <c r="F6" s="164">
        <f>VLOOKUP(A6,'Proposta  2025'!$A$2:$H$46,8,FALSE)</f>
        <v>6429</v>
      </c>
      <c r="G6" s="172">
        <f>VLOOKUP($A6,'[6]Custeio (2024)'!$B$42:$C$162,2,FALSE)</f>
        <v>7200</v>
      </c>
      <c r="H6" s="173">
        <f>VLOOKUP(A6,'[6]Custeio (2024)'!$B$168:$C$288,2,FALSE)</f>
        <v>2306.4730552301512</v>
      </c>
      <c r="I6" s="166">
        <v>6500</v>
      </c>
      <c r="J6" s="167">
        <f>VLOOKUP(A6,'Proposta  2025'!$A$2:$I$46,9,FALSE)</f>
        <v>0</v>
      </c>
      <c r="K6" s="168">
        <f t="shared" si="0"/>
        <v>6500</v>
      </c>
      <c r="L6" s="169">
        <f t="shared" si="8"/>
        <v>1.8571428571428572</v>
      </c>
      <c r="M6" s="170">
        <f t="shared" si="9"/>
        <v>1.2196494914999814</v>
      </c>
      <c r="N6" s="171">
        <f t="shared" si="6"/>
        <v>1.0110437081972312</v>
      </c>
      <c r="O6" s="96">
        <f>K4/G4</f>
        <v>0.26395576957374711</v>
      </c>
      <c r="Q6" s="8">
        <f>F4+0.4*F4</f>
        <v>186620</v>
      </c>
      <c r="R6" s="38">
        <f>H4/C4</f>
        <v>2.5781126773256662</v>
      </c>
      <c r="S6" s="38">
        <f>H4/F4</f>
        <v>2.1274748275005497</v>
      </c>
      <c r="T6" s="38">
        <f>H4/G4</f>
        <v>0.50578276173679915</v>
      </c>
      <c r="U6" s="94">
        <f t="shared" si="7"/>
        <v>2.352793752413108</v>
      </c>
      <c r="V6">
        <f>I4/$I$48</f>
        <v>2.2655374333071928E-3</v>
      </c>
      <c r="W6" s="198"/>
      <c r="X6" s="108" t="s">
        <v>336</v>
      </c>
      <c r="Y6" s="14" t="s">
        <v>34</v>
      </c>
      <c r="Z6" s="162"/>
      <c r="AA6" s="198"/>
      <c r="AB6" s="198"/>
      <c r="AC6" s="198"/>
      <c r="AD6" s="198"/>
      <c r="AE6" s="198"/>
      <c r="AF6" s="198"/>
      <c r="AG6" s="198"/>
      <c r="AH6" s="198"/>
      <c r="AI6" s="198"/>
      <c r="AJ6" s="198"/>
      <c r="AK6" s="198"/>
      <c r="AL6" s="198"/>
      <c r="AM6" s="198"/>
    </row>
    <row r="7" spans="1:39" x14ac:dyDescent="0.35">
      <c r="A7" s="5" t="s">
        <v>16</v>
      </c>
      <c r="B7" s="5" t="s">
        <v>17</v>
      </c>
      <c r="C7" s="6">
        <v>2340</v>
      </c>
      <c r="D7" s="90">
        <v>2340</v>
      </c>
      <c r="E7" s="91">
        <f>VLOOKUP('Orçamento Distribuído'!A7,[6]Planilha1!$D$45:$F$84,2,FALSE)</f>
        <v>0</v>
      </c>
      <c r="F7" s="164">
        <f>VLOOKUP(A7,'Proposta  2025'!$A$2:$H$46,8,FALSE)</f>
        <v>0</v>
      </c>
      <c r="G7" s="172">
        <f>VLOOKUP($A7,'[6]Custeio (2024)'!$B$42:$C$162,2,FALSE)</f>
        <v>3500</v>
      </c>
      <c r="H7" s="173">
        <f>VLOOKUP(A7,'[6]Custeio (2024)'!$B$168:$C$288,2,FALSE)</f>
        <v>1121.2021796257679</v>
      </c>
      <c r="I7" s="166">
        <f>VLOOKUP(A7,'[7]Proposta  2025'!$A$2:$F$46,6,FALSE)</f>
        <v>3000</v>
      </c>
      <c r="J7" s="167">
        <f>VLOOKUP(A7,'Proposta  2025'!$A$2:$I$46,9,FALSE)</f>
        <v>0</v>
      </c>
      <c r="K7" s="168">
        <f t="shared" si="0"/>
        <v>3000</v>
      </c>
      <c r="L7" s="169">
        <f t="shared" si="8"/>
        <v>1.2820512820512822</v>
      </c>
      <c r="M7" s="170"/>
      <c r="N7" s="171"/>
      <c r="O7" s="96">
        <f>K7/G7</f>
        <v>0.8571428571428571</v>
      </c>
      <c r="Q7" s="8">
        <f>F7+0.4*F7</f>
        <v>0</v>
      </c>
      <c r="R7" s="38">
        <f>H7/C7</f>
        <v>0.47914623060930256</v>
      </c>
      <c r="S7" s="38" t="e">
        <f>H7/F7</f>
        <v>#DIV/0!</v>
      </c>
      <c r="T7" s="38">
        <f>H7/G7</f>
        <v>0.32034347989307654</v>
      </c>
      <c r="U7" s="94" t="e">
        <f t="shared" si="7"/>
        <v>#DIV/0!</v>
      </c>
      <c r="V7">
        <f>I7/$I$48</f>
        <v>5.0345276295715399E-5</v>
      </c>
      <c r="W7" s="198"/>
      <c r="X7" s="108" t="s">
        <v>335</v>
      </c>
      <c r="Y7" s="14" t="s">
        <v>38</v>
      </c>
      <c r="Z7" s="162"/>
      <c r="AA7" s="198"/>
      <c r="AB7" s="198"/>
      <c r="AC7" s="198"/>
      <c r="AD7" s="198"/>
      <c r="AE7" s="198"/>
      <c r="AF7" s="198"/>
      <c r="AG7" s="198"/>
      <c r="AH7" s="198"/>
      <c r="AI7" s="198"/>
      <c r="AJ7" s="198"/>
      <c r="AK7" s="198"/>
      <c r="AL7" s="198"/>
      <c r="AM7" s="198"/>
    </row>
    <row r="8" spans="1:39" x14ac:dyDescent="0.35">
      <c r="A8" s="5" t="s">
        <v>87</v>
      </c>
      <c r="B8" s="5" t="s">
        <v>88</v>
      </c>
      <c r="C8" s="6">
        <v>340000</v>
      </c>
      <c r="D8" s="90">
        <v>340000</v>
      </c>
      <c r="E8" s="91">
        <f>VLOOKUP('Orçamento Distribuído'!A8,[6]Planilha1!$D$45:$F$84,2,FALSE)</f>
        <v>359989.93999999994</v>
      </c>
      <c r="F8" s="164">
        <f>VLOOKUP(A8,'Proposta  2025'!$A$2:$H$46,8,FALSE)</f>
        <v>0</v>
      </c>
      <c r="G8" s="175">
        <f>VLOOKUP($A8,'[6]Custeio (2024)'!$B$42:$C$162,2,FALSE)</f>
        <v>340000</v>
      </c>
      <c r="H8" s="173">
        <f>VLOOKUP(A8,'[6]Custeio (2024)'!$B$168:$C$288,2,FALSE)</f>
        <v>213476.89500074624</v>
      </c>
      <c r="I8" s="166">
        <v>0</v>
      </c>
      <c r="J8" s="167">
        <f>VLOOKUP(A8,'Proposta  2025'!$A$2:$I$46,9,FALSE)</f>
        <v>0</v>
      </c>
      <c r="K8" s="168">
        <f t="shared" si="0"/>
        <v>0</v>
      </c>
      <c r="L8" s="169">
        <f>K8/D8</f>
        <v>0</v>
      </c>
      <c r="M8" s="170">
        <f>K8/E8</f>
        <v>0</v>
      </c>
      <c r="N8" s="171"/>
      <c r="O8" s="96">
        <f>K10/G10</f>
        <v>0.28696804323870495</v>
      </c>
      <c r="Q8" s="8">
        <f>F10+0.4*F10</f>
        <v>0</v>
      </c>
      <c r="R8" s="38">
        <f>H10/C10</f>
        <v>0.48838285570578877</v>
      </c>
      <c r="S8" s="38" t="e">
        <f>H10/F10</f>
        <v>#DIV/0!</v>
      </c>
      <c r="T8" s="38">
        <f>H10/G10</f>
        <v>0.32034347989307654</v>
      </c>
      <c r="U8" s="94" t="e">
        <f t="shared" si="7"/>
        <v>#DIV/0!</v>
      </c>
      <c r="V8">
        <f>I10/$I$48</f>
        <v>5.8736155678334632E-5</v>
      </c>
      <c r="W8" s="198"/>
      <c r="X8" s="108" t="s">
        <v>337</v>
      </c>
      <c r="Y8" s="14" t="s">
        <v>42</v>
      </c>
      <c r="Z8" s="162"/>
      <c r="AA8" s="198"/>
      <c r="AB8" s="198"/>
      <c r="AC8" s="198"/>
      <c r="AD8" s="198"/>
      <c r="AE8" s="198"/>
      <c r="AF8" s="198"/>
      <c r="AG8" s="198"/>
      <c r="AH8" s="198"/>
      <c r="AI8" s="198"/>
      <c r="AJ8" s="198"/>
      <c r="AK8" s="198"/>
      <c r="AL8" s="198"/>
      <c r="AM8" s="198"/>
    </row>
    <row r="9" spans="1:39" x14ac:dyDescent="0.35">
      <c r="A9" s="5" t="s">
        <v>391</v>
      </c>
      <c r="B9" s="5" t="s">
        <v>392</v>
      </c>
      <c r="C9" s="6" t="s">
        <v>341</v>
      </c>
      <c r="D9" s="90" t="s">
        <v>341</v>
      </c>
      <c r="E9" s="91">
        <v>0</v>
      </c>
      <c r="F9" s="164">
        <f>VLOOKUP(A9,'Proposta  2025'!$A$2:$H$46,8,FALSE)</f>
        <v>0</v>
      </c>
      <c r="G9" s="175">
        <v>0</v>
      </c>
      <c r="H9" s="173"/>
      <c r="I9" s="166">
        <f>VLOOKUP(A9,'[7]Proposta  2025'!$A$2:$F$46,6,FALSE)</f>
        <v>2030000</v>
      </c>
      <c r="J9" s="167">
        <f>VLOOKUP(A9,'Proposta  2025'!$A$2:$I$46,9,FALSE)</f>
        <v>2008710.27</v>
      </c>
      <c r="K9" s="168">
        <f t="shared" si="0"/>
        <v>4038710.27</v>
      </c>
      <c r="L9" s="169"/>
      <c r="M9" s="170"/>
      <c r="N9" s="171"/>
      <c r="O9" s="96">
        <f>K11/G11</f>
        <v>0.13033917887802371</v>
      </c>
      <c r="Q9" s="8">
        <f>F11+0.4*F11</f>
        <v>35912.800000000003</v>
      </c>
      <c r="R9" s="38">
        <f>H11/C11</f>
        <v>2.4905878493065887</v>
      </c>
      <c r="S9" s="38">
        <f>H11/F11</f>
        <v>5.3400254058889125</v>
      </c>
      <c r="T9" s="38">
        <f>H11/G11</f>
        <v>0.33904604322296261</v>
      </c>
      <c r="U9" s="94">
        <f t="shared" si="7"/>
        <v>3.9153066275977508</v>
      </c>
      <c r="V9">
        <f>I11/$I$48</f>
        <v>6.7127035060953865E-4</v>
      </c>
      <c r="W9" s="198"/>
      <c r="X9" s="108" t="s">
        <v>395</v>
      </c>
      <c r="Y9" s="14" t="s">
        <v>28</v>
      </c>
      <c r="Z9" s="162"/>
      <c r="AA9" s="198"/>
      <c r="AB9" s="198"/>
      <c r="AC9" s="198"/>
      <c r="AD9" s="198"/>
      <c r="AE9" s="198"/>
      <c r="AF9" s="198"/>
      <c r="AG9" s="198"/>
      <c r="AH9" s="198"/>
      <c r="AI9" s="198"/>
      <c r="AJ9" s="198"/>
      <c r="AK9" s="198"/>
      <c r="AL9" s="198"/>
      <c r="AM9" s="198"/>
    </row>
    <row r="10" spans="1:39" x14ac:dyDescent="0.35">
      <c r="A10" s="5" t="s">
        <v>18</v>
      </c>
      <c r="B10" s="5" t="s">
        <v>19</v>
      </c>
      <c r="C10" s="6">
        <v>8000</v>
      </c>
      <c r="D10" s="90">
        <v>8000</v>
      </c>
      <c r="E10" s="91">
        <f>VLOOKUP('Orçamento Distribuído'!A10,[6]Planilha1!$D$45:$F$84,2,FALSE)</f>
        <v>3100</v>
      </c>
      <c r="F10" s="164">
        <f>VLOOKUP(A10,'Proposta  2025'!$A$2:$H$46,8,FALSE)</f>
        <v>0</v>
      </c>
      <c r="G10" s="172">
        <f>VLOOKUP($A10,'[6]Custeio (2024)'!$B$42:$C$162,2,FALSE)</f>
        <v>12196.48</v>
      </c>
      <c r="H10" s="173">
        <f>VLOOKUP(A10,'[6]Custeio (2024)'!$B$168:$C$288,2,FALSE)</f>
        <v>3907.0628456463101</v>
      </c>
      <c r="I10" s="166">
        <v>3500</v>
      </c>
      <c r="J10" s="167">
        <f>VLOOKUP(A10,'Proposta  2025'!$A$2:$I$46,9,FALSE)</f>
        <v>0</v>
      </c>
      <c r="K10" s="168">
        <f t="shared" si="0"/>
        <v>3500</v>
      </c>
      <c r="L10" s="169">
        <f t="shared" si="8"/>
        <v>0.4375</v>
      </c>
      <c r="M10" s="170">
        <f t="shared" si="9"/>
        <v>1.1290322580645162</v>
      </c>
      <c r="N10" s="171"/>
      <c r="O10" s="96">
        <f>K17/G17</f>
        <v>0</v>
      </c>
      <c r="Q10" s="8">
        <f>F17+0.4*F17</f>
        <v>0</v>
      </c>
      <c r="R10" s="38">
        <f>H17/C17</f>
        <v>2.7608193700678396</v>
      </c>
      <c r="S10" s="38" t="e">
        <f>H17/F17</f>
        <v>#DIV/0!</v>
      </c>
      <c r="T10" s="38">
        <f>H17/G17</f>
        <v>0.46129461104603026</v>
      </c>
      <c r="U10" s="94" t="e">
        <f t="shared" si="7"/>
        <v>#DIV/0!</v>
      </c>
      <c r="V10">
        <f>I17/$I$48</f>
        <v>0</v>
      </c>
      <c r="W10" s="198"/>
      <c r="X10" s="108" t="s">
        <v>396</v>
      </c>
      <c r="Y10" s="14" t="s">
        <v>70</v>
      </c>
      <c r="Z10" s="162"/>
      <c r="AA10" s="198"/>
      <c r="AB10" s="198"/>
      <c r="AC10" s="198"/>
      <c r="AD10" s="198"/>
      <c r="AE10" s="198"/>
      <c r="AF10" s="198"/>
      <c r="AG10" s="198"/>
      <c r="AH10" s="198"/>
      <c r="AI10" s="198"/>
      <c r="AJ10" s="198"/>
      <c r="AK10" s="198"/>
      <c r="AL10" s="198"/>
      <c r="AM10" s="198"/>
    </row>
    <row r="11" spans="1:39" x14ac:dyDescent="0.35">
      <c r="A11" s="5" t="s">
        <v>20</v>
      </c>
      <c r="B11" s="5" t="s">
        <v>21</v>
      </c>
      <c r="C11" s="6">
        <v>55000</v>
      </c>
      <c r="D11" s="90">
        <v>55000</v>
      </c>
      <c r="E11" s="91">
        <f>VLOOKUP('Orçamento Distribuído'!A11,[6]Planilha1!$D$45:$F$84,2,FALSE)</f>
        <v>13803.62</v>
      </c>
      <c r="F11" s="164">
        <f>VLOOKUP(A11,'Proposta  2025'!$A$2:$H$46,8,FALSE)</f>
        <v>25652</v>
      </c>
      <c r="G11" s="172">
        <f>VLOOKUP($A11,'[6]Custeio (2024)'!$B$42:$C$162,2,FALSE)</f>
        <v>404022.8</v>
      </c>
      <c r="H11" s="173">
        <f>VLOOKUP(A11,'[6]Custeio (2024)'!$B$168:$C$288,2,FALSE)</f>
        <v>136982.33171186238</v>
      </c>
      <c r="I11" s="166">
        <f>VLOOKUP(A11,'[7]Proposta  2025'!$A$2:$F$46,6,FALSE)</f>
        <v>40000</v>
      </c>
      <c r="J11" s="167">
        <f>VLOOKUP(A11,'Proposta  2025'!$A$2:$I$46,9,FALSE)</f>
        <v>12660</v>
      </c>
      <c r="K11" s="168">
        <f t="shared" si="0"/>
        <v>52660</v>
      </c>
      <c r="L11" s="169">
        <f t="shared" si="8"/>
        <v>0.95745454545454545</v>
      </c>
      <c r="M11" s="170">
        <f t="shared" si="9"/>
        <v>3.8149412980073341</v>
      </c>
      <c r="N11" s="171">
        <f t="shared" si="6"/>
        <v>2.052861375331358</v>
      </c>
      <c r="O11" s="96">
        <f>K12/G12</f>
        <v>0.42235803249097476</v>
      </c>
      <c r="Q11" s="8">
        <f>F12+0.4*F12</f>
        <v>2998.8</v>
      </c>
      <c r="R11" s="38">
        <f>H12/C12</f>
        <v>1.0113884347184217</v>
      </c>
      <c r="S11" s="38">
        <f>H12/F12</f>
        <v>18.886805503611981</v>
      </c>
      <c r="T11" s="38">
        <f>H12/G12</f>
        <v>0.36512217859870816</v>
      </c>
      <c r="U11" s="94">
        <f t="shared" si="7"/>
        <v>9.9490969691652023</v>
      </c>
      <c r="V11">
        <f>I12/$I$48</f>
        <v>6.7127035060953865E-4</v>
      </c>
      <c r="W11" s="198"/>
      <c r="X11" s="108" t="s">
        <v>69</v>
      </c>
      <c r="Y11" s="14" t="s">
        <v>68</v>
      </c>
      <c r="Z11" s="162"/>
      <c r="AA11" s="198"/>
      <c r="AB11" s="198"/>
      <c r="AC11" s="198"/>
      <c r="AD11" s="198"/>
      <c r="AE11" s="198"/>
      <c r="AF11" s="198"/>
      <c r="AG11" s="198"/>
      <c r="AH11" s="198"/>
      <c r="AI11" s="198"/>
      <c r="AJ11" s="198"/>
      <c r="AK11" s="198"/>
      <c r="AL11" s="198"/>
      <c r="AM11" s="198"/>
    </row>
    <row r="12" spans="1:39" x14ac:dyDescent="0.35">
      <c r="A12" s="5" t="s">
        <v>24</v>
      </c>
      <c r="B12" s="5" t="s">
        <v>25</v>
      </c>
      <c r="C12" s="6">
        <v>40000</v>
      </c>
      <c r="D12" s="90">
        <v>40000</v>
      </c>
      <c r="E12" s="91">
        <f>VLOOKUP('Orçamento Distribuído'!A12,[6]Planilha1!$D$45:$F$84,2,FALSE)</f>
        <v>26693.41</v>
      </c>
      <c r="F12" s="164">
        <f>VLOOKUP(A12,'Proposta  2025'!$A$2:$H$46,8,FALSE)</f>
        <v>2142</v>
      </c>
      <c r="G12" s="172">
        <f>VLOOKUP($A12,'[6]Custeio (2024)'!$B$42:$C$162,2,FALSE)</f>
        <v>110800</v>
      </c>
      <c r="H12" s="173">
        <f>VLOOKUP(A12,'[6]Custeio (2024)'!$B$168:$C$288,2,FALSE)</f>
        <v>40455.537388736862</v>
      </c>
      <c r="I12" s="166">
        <f>VLOOKUP(A12,'[7]Proposta  2025'!$A$2:$F$46,6,FALSE)</f>
        <v>40000</v>
      </c>
      <c r="J12" s="167">
        <f>VLOOKUP(A12,'Proposta  2025'!$A$2:$I$46,9,FALSE)</f>
        <v>6797.27</v>
      </c>
      <c r="K12" s="168">
        <f t="shared" si="0"/>
        <v>46797.270000000004</v>
      </c>
      <c r="L12" s="169">
        <f>K12/D12</f>
        <v>1.1699317500000002</v>
      </c>
      <c r="M12" s="170">
        <f>K12/E12</f>
        <v>1.7531394452788163</v>
      </c>
      <c r="N12" s="171">
        <f t="shared" si="6"/>
        <v>21.847464985994399</v>
      </c>
      <c r="O12" s="96"/>
      <c r="Q12" s="8"/>
      <c r="R12" s="38"/>
      <c r="S12" s="38"/>
      <c r="T12" s="38"/>
      <c r="U12" s="94"/>
      <c r="W12" s="198"/>
      <c r="X12" s="108" t="s">
        <v>557</v>
      </c>
      <c r="Y12" s="184" t="s">
        <v>20</v>
      </c>
      <c r="Z12" s="162"/>
      <c r="AA12" s="198"/>
      <c r="AB12" s="198"/>
      <c r="AC12" s="198"/>
      <c r="AD12" s="198"/>
      <c r="AE12" s="198"/>
      <c r="AF12" s="198"/>
      <c r="AG12" s="198"/>
      <c r="AH12" s="198"/>
      <c r="AI12" s="198"/>
      <c r="AJ12" s="198"/>
      <c r="AK12" s="198"/>
      <c r="AL12" s="198"/>
      <c r="AM12" s="198"/>
    </row>
    <row r="13" spans="1:39" x14ac:dyDescent="0.35">
      <c r="A13" s="5" t="s">
        <v>26</v>
      </c>
      <c r="B13" s="5" t="s">
        <v>27</v>
      </c>
      <c r="C13" s="6">
        <v>100000</v>
      </c>
      <c r="D13" s="90">
        <v>100000</v>
      </c>
      <c r="E13" s="91">
        <f>VLOOKUP('Orçamento Distribuído'!A13,[6]Planilha1!$D$45:$F$84,2,FALSE)</f>
        <v>9720</v>
      </c>
      <c r="F13" s="164">
        <f>VLOOKUP(A13,'Proposta  2025'!$A$2:$H$46,8,FALSE)</f>
        <v>7528</v>
      </c>
      <c r="G13" s="172">
        <f>VLOOKUP($A13,'[6]Custeio (2024)'!$B$42:$C$162,2,FALSE)</f>
        <v>211200</v>
      </c>
      <c r="H13" s="173">
        <f>VLOOKUP(A13,'[6]Custeio (2024)'!$B$168:$C$288,2,FALSE)</f>
        <v>67656.542953417767</v>
      </c>
      <c r="I13" s="166">
        <v>0</v>
      </c>
      <c r="J13" s="167">
        <f>VLOOKUP(A13,'Proposta  2025'!$A$2:$I$46,9,FALSE)</f>
        <v>2508.12</v>
      </c>
      <c r="K13" s="168">
        <f t="shared" si="0"/>
        <v>2508.12</v>
      </c>
      <c r="L13" s="169">
        <f>K13/D13</f>
        <v>2.5081199999999998E-2</v>
      </c>
      <c r="M13" s="170">
        <f>K13/E13</f>
        <v>0.25803703703703701</v>
      </c>
      <c r="N13" s="171">
        <f t="shared" si="6"/>
        <v>0.3331721572794899</v>
      </c>
      <c r="O13" s="96"/>
      <c r="Q13" s="8"/>
      <c r="R13" s="38"/>
      <c r="S13" s="38"/>
      <c r="T13" s="38"/>
      <c r="U13" s="94"/>
      <c r="W13" s="198"/>
      <c r="X13" s="108"/>
      <c r="Y13" s="184"/>
      <c r="Z13" s="162"/>
      <c r="AA13" s="198"/>
      <c r="AB13" s="198"/>
      <c r="AC13" s="198"/>
      <c r="AD13" s="198"/>
      <c r="AE13" s="198"/>
      <c r="AF13" s="198"/>
      <c r="AG13" s="198"/>
      <c r="AH13" s="198"/>
      <c r="AI13" s="198"/>
      <c r="AJ13" s="198"/>
      <c r="AK13" s="198"/>
      <c r="AL13" s="198"/>
      <c r="AM13" s="198"/>
    </row>
    <row r="14" spans="1:39" x14ac:dyDescent="0.35">
      <c r="A14" s="5" t="s">
        <v>28</v>
      </c>
      <c r="B14" s="5" t="s">
        <v>29</v>
      </c>
      <c r="C14" s="6">
        <v>22000000</v>
      </c>
      <c r="D14" s="90">
        <v>25782045</v>
      </c>
      <c r="E14" s="91">
        <f>VLOOKUP('Orçamento Distribuído'!A14,[6]Planilha1!$D$45:$F$84,2,FALSE)</f>
        <v>22745583.450000003</v>
      </c>
      <c r="F14" s="164">
        <f>VLOOKUP(A14,'Proposta  2025'!$A$2:$H$46,8,FALSE)</f>
        <v>19614152</v>
      </c>
      <c r="G14" s="172">
        <f>VLOOKUP($A14,'[6]Custeio (2024)'!$B$42:$C$162,2,FALSE)</f>
        <v>33357634.219999999</v>
      </c>
      <c r="H14" s="173">
        <f>VLOOKUP(A14,'[6]Custeio (2024)'!$B$168:$C$288,2,FALSE)</f>
        <v>19625594.04599794</v>
      </c>
      <c r="I14" s="166">
        <f>VLOOKUP(A14,'[7]Proposta  2025'!$A$2:$F$46,6,FALSE)</f>
        <v>22500000</v>
      </c>
      <c r="J14" s="167">
        <f>VLOOKUP(A14,'Proposta  2025'!$A$2:$I$46,9,FALSE)</f>
        <v>6629291.75</v>
      </c>
      <c r="K14" s="168">
        <f t="shared" si="0"/>
        <v>29129291.75</v>
      </c>
      <c r="L14" s="169">
        <f t="shared" si="8"/>
        <v>1.12982859777027</v>
      </c>
      <c r="M14" s="170">
        <f t="shared" si="9"/>
        <v>1.2806570477311716</v>
      </c>
      <c r="N14" s="171">
        <f t="shared" si="6"/>
        <v>1.4851160401938355</v>
      </c>
      <c r="O14" s="96">
        <f>K13/G13</f>
        <v>1.1875568181818182E-2</v>
      </c>
      <c r="Q14" s="8">
        <f>F13+0.4*F13</f>
        <v>10539.2</v>
      </c>
      <c r="R14" s="38">
        <f>H13/C13</f>
        <v>0.67656542953417764</v>
      </c>
      <c r="S14" s="38">
        <f>H13/F13</f>
        <v>8.9873197334508195</v>
      </c>
      <c r="T14" s="38">
        <f>H13/G13</f>
        <v>0.32034347989307654</v>
      </c>
      <c r="U14" s="94">
        <f t="shared" si="7"/>
        <v>4.8319425814924983</v>
      </c>
      <c r="V14">
        <f>I13/$I$48</f>
        <v>0</v>
      </c>
      <c r="W14" s="198"/>
      <c r="X14" s="108"/>
      <c r="Y14" s="14"/>
      <c r="Z14" s="162"/>
      <c r="AA14" s="198"/>
      <c r="AB14" s="198"/>
      <c r="AC14" s="198"/>
      <c r="AD14" s="198"/>
      <c r="AE14" s="198"/>
      <c r="AF14" s="198"/>
      <c r="AG14" s="198"/>
      <c r="AH14" s="198"/>
      <c r="AI14" s="198"/>
      <c r="AJ14" s="198"/>
      <c r="AK14" s="198"/>
      <c r="AL14" s="198"/>
      <c r="AM14" s="198"/>
    </row>
    <row r="15" spans="1:39" ht="15" thickBot="1" x14ac:dyDescent="0.4">
      <c r="A15" s="5" t="s">
        <v>30</v>
      </c>
      <c r="B15" s="5" t="s">
        <v>31</v>
      </c>
      <c r="C15" s="6">
        <v>250000</v>
      </c>
      <c r="D15" s="90">
        <v>250000</v>
      </c>
      <c r="E15" s="91">
        <f>VLOOKUP('Orçamento Distribuído'!A15,[6]Planilha1!$D$45:$F$84,2,FALSE)</f>
        <v>30000</v>
      </c>
      <c r="F15" s="164">
        <f>VLOOKUP(A15,'Proposta  2025'!$A$2:$H$46,8,FALSE)</f>
        <v>30000</v>
      </c>
      <c r="G15" s="172">
        <f>VLOOKUP($A15,'[6]Custeio (2024)'!$B$42:$C$162,2,FALSE)</f>
        <v>86000</v>
      </c>
      <c r="H15" s="173">
        <f>VLOOKUP(A15,'[6]Custeio (2024)'!$B$168:$C$288,2,FALSE)</f>
        <v>39671.336549958607</v>
      </c>
      <c r="I15" s="166">
        <v>30000</v>
      </c>
      <c r="J15" s="167">
        <f>VLOOKUP(A15,'Proposta  2025'!$A$2:$I$46,9,FALSE)</f>
        <v>0</v>
      </c>
      <c r="K15" s="168">
        <f t="shared" si="0"/>
        <v>30000</v>
      </c>
      <c r="L15" s="169">
        <f t="shared" si="8"/>
        <v>0.12</v>
      </c>
      <c r="M15" s="170">
        <f t="shared" si="9"/>
        <v>1</v>
      </c>
      <c r="N15" s="171">
        <f t="shared" si="6"/>
        <v>1</v>
      </c>
      <c r="O15" s="96">
        <f>K14/G14</f>
        <v>0.87324213575479392</v>
      </c>
      <c r="Q15" s="8">
        <f>F14+0.4*F14</f>
        <v>27459812.800000001</v>
      </c>
      <c r="R15" s="38">
        <f>H14/C14</f>
        <v>0.89207245663626999</v>
      </c>
      <c r="S15" s="38">
        <f>H14/F14</f>
        <v>1.0005833566497262</v>
      </c>
      <c r="T15" s="38">
        <f>H14/G14</f>
        <v>0.58833890666716293</v>
      </c>
      <c r="U15" s="94">
        <f t="shared" si="7"/>
        <v>0.94632790664299815</v>
      </c>
      <c r="V15">
        <f>I14/$I$48</f>
        <v>0.37758957221786549</v>
      </c>
      <c r="W15" s="198"/>
      <c r="X15" s="109" t="s">
        <v>397</v>
      </c>
      <c r="Y15" s="14" t="s">
        <v>89</v>
      </c>
      <c r="Z15" s="162"/>
      <c r="AA15" s="198"/>
      <c r="AB15" s="198"/>
      <c r="AC15" s="198"/>
      <c r="AD15" s="198"/>
      <c r="AE15" s="198"/>
      <c r="AF15" s="198"/>
      <c r="AG15" s="198"/>
      <c r="AH15" s="198"/>
      <c r="AI15" s="198"/>
      <c r="AJ15" s="198"/>
      <c r="AK15" s="198"/>
      <c r="AL15" s="198"/>
      <c r="AM15" s="198"/>
    </row>
    <row r="16" spans="1:39" ht="17.5" thickBot="1" x14ac:dyDescent="0.45">
      <c r="A16" s="5" t="s">
        <v>32</v>
      </c>
      <c r="B16" s="5" t="s">
        <v>33</v>
      </c>
      <c r="C16" s="6">
        <v>300000</v>
      </c>
      <c r="D16" s="90">
        <v>300000</v>
      </c>
      <c r="E16" s="91">
        <f>VLOOKUP('Orçamento Distribuído'!A16,[6]Planilha1!$D$45:$F$84,2,FALSE)</f>
        <v>665639.55000000005</v>
      </c>
      <c r="F16" s="164">
        <f>VLOOKUP(A16,'Proposta  2025'!$A$2:$H$46,8,FALSE)</f>
        <v>287731</v>
      </c>
      <c r="G16" s="172">
        <f>VLOOKUP($A16,'[6]Custeio (2024)'!$B$42:$C$162,2,FALSE)</f>
        <v>1325744.8999999999</v>
      </c>
      <c r="H16" s="173">
        <f>VLOOKUP(A16,'[6]Custeio (2024)'!$B$168:$C$288,2,FALSE)</f>
        <v>611558.97799175826</v>
      </c>
      <c r="I16" s="166">
        <f>VLOOKUP(A16,'[7]Proposta  2025'!$A$2:$F$46,6,FALSE)</f>
        <v>290000</v>
      </c>
      <c r="J16" s="167">
        <f>VLOOKUP(A16,'Proposta  2025'!$A$2:$I$46,9,FALSE)</f>
        <v>200078.82</v>
      </c>
      <c r="K16" s="168">
        <f t="shared" si="0"/>
        <v>490078.82</v>
      </c>
      <c r="L16" s="169">
        <f t="shared" si="8"/>
        <v>1.6335960666666667</v>
      </c>
      <c r="M16" s="170">
        <f t="shared" si="9"/>
        <v>0.73625255590657135</v>
      </c>
      <c r="N16" s="171">
        <f t="shared" si="6"/>
        <v>1.7032534554844629</v>
      </c>
      <c r="O16" s="96">
        <f>K15/G15</f>
        <v>0.34883720930232559</v>
      </c>
      <c r="Q16" s="8">
        <f>F15+0.4*F15</f>
        <v>42000</v>
      </c>
      <c r="R16" s="38">
        <f>H15/C15</f>
        <v>0.15868534619983443</v>
      </c>
      <c r="S16" s="38">
        <f>H15/F15</f>
        <v>1.3223778849986203</v>
      </c>
      <c r="T16" s="38">
        <f>H15/G15</f>
        <v>0.46129461104603031</v>
      </c>
      <c r="U16" s="94">
        <f t="shared" si="7"/>
        <v>0.74053161559922742</v>
      </c>
      <c r="V16">
        <f>I15/$I$48</f>
        <v>5.0345276295715399E-4</v>
      </c>
      <c r="W16" s="198"/>
      <c r="X16" s="107" t="s">
        <v>91</v>
      </c>
      <c r="Y16" s="111"/>
      <c r="Z16" s="163">
        <f>SUBTOTAL(109,Z5:Z15)</f>
        <v>0</v>
      </c>
      <c r="AA16" s="198"/>
      <c r="AB16" s="198"/>
      <c r="AC16" s="198"/>
      <c r="AD16" s="198"/>
      <c r="AE16" s="198"/>
      <c r="AF16" s="198"/>
      <c r="AG16" s="198"/>
      <c r="AH16" s="198"/>
      <c r="AI16" s="198"/>
      <c r="AJ16" s="198"/>
      <c r="AK16" s="198"/>
      <c r="AL16" s="198"/>
      <c r="AM16" s="198"/>
    </row>
    <row r="17" spans="1:39" x14ac:dyDescent="0.35">
      <c r="A17" s="5" t="s">
        <v>22</v>
      </c>
      <c r="B17" s="5" t="s">
        <v>23</v>
      </c>
      <c r="C17" s="6">
        <v>50000</v>
      </c>
      <c r="D17" s="90">
        <v>50000</v>
      </c>
      <c r="E17" s="91">
        <v>0</v>
      </c>
      <c r="F17" s="164">
        <f>VLOOKUP(A17,'Proposta  2025'!$A$2:$H$46,8,FALSE)</f>
        <v>0</v>
      </c>
      <c r="G17" s="172">
        <f>VLOOKUP($A17,'[6]Custeio (2024)'!$B$42:$C$162,2,FALSE)</f>
        <v>299246.87</v>
      </c>
      <c r="H17" s="173">
        <f>VLOOKUP(A17,'[6]Custeio (2024)'!$B$168:$C$288,2,FALSE)</f>
        <v>138040.96850339198</v>
      </c>
      <c r="I17" s="166">
        <v>0</v>
      </c>
      <c r="J17" s="167">
        <f>VLOOKUP(A17,'Proposta  2025'!$A$2:$I$46,9,FALSE)</f>
        <v>0</v>
      </c>
      <c r="K17" s="168">
        <f t="shared" si="0"/>
        <v>0</v>
      </c>
      <c r="L17" s="169">
        <f>K17/D17</f>
        <v>0</v>
      </c>
      <c r="M17" s="170"/>
      <c r="N17" s="171"/>
      <c r="O17" s="96">
        <f>K16/G16</f>
        <v>0.36966298720062968</v>
      </c>
      <c r="Q17" s="8">
        <f>F16+0.4*F16</f>
        <v>402823.4</v>
      </c>
      <c r="R17" s="38">
        <f>H16/C16</f>
        <v>2.0385299266391943</v>
      </c>
      <c r="S17" s="38">
        <f>H16/F16</f>
        <v>2.125453906571618</v>
      </c>
      <c r="T17" s="38">
        <f>H16/G16</f>
        <v>0.46129461104603026</v>
      </c>
      <c r="U17" s="94">
        <f t="shared" si="7"/>
        <v>2.0819919166054062</v>
      </c>
      <c r="V17">
        <f>I16/$I$48</f>
        <v>4.8667100419191554E-3</v>
      </c>
      <c r="W17" s="198"/>
      <c r="X17" s="198"/>
      <c r="Y17" s="198"/>
      <c r="Z17" s="198"/>
      <c r="AA17" s="198"/>
      <c r="AB17" s="198"/>
      <c r="AC17" s="198"/>
      <c r="AD17" s="198"/>
      <c r="AE17" s="198"/>
      <c r="AF17" s="198"/>
      <c r="AG17" s="198"/>
      <c r="AH17" s="198"/>
      <c r="AI17" s="198"/>
      <c r="AJ17" s="198"/>
      <c r="AK17" s="198"/>
      <c r="AL17" s="198"/>
      <c r="AM17" s="198"/>
    </row>
    <row r="18" spans="1:39" x14ac:dyDescent="0.35">
      <c r="A18" s="5" t="s">
        <v>528</v>
      </c>
      <c r="B18" s="185" t="s">
        <v>529</v>
      </c>
      <c r="F18" s="164"/>
      <c r="I18" s="166">
        <v>350000</v>
      </c>
      <c r="J18" s="167"/>
      <c r="K18" s="168">
        <f t="shared" si="0"/>
        <v>350000</v>
      </c>
      <c r="L18" s="169"/>
      <c r="M18" s="170"/>
      <c r="N18" s="171"/>
      <c r="W18" s="198"/>
      <c r="X18" s="198"/>
      <c r="Y18" s="198"/>
      <c r="Z18" s="198"/>
      <c r="AA18" s="198"/>
      <c r="AB18" s="198"/>
      <c r="AC18" s="198"/>
      <c r="AD18" s="198"/>
      <c r="AE18" s="198"/>
      <c r="AF18" s="198"/>
      <c r="AG18" s="198"/>
      <c r="AH18" s="198"/>
      <c r="AI18" s="198"/>
      <c r="AJ18" s="198"/>
      <c r="AK18" s="198"/>
      <c r="AL18" s="198"/>
      <c r="AM18" s="198"/>
    </row>
    <row r="19" spans="1:39" x14ac:dyDescent="0.35">
      <c r="A19" s="5" t="s">
        <v>34</v>
      </c>
      <c r="B19" s="5" t="s">
        <v>35</v>
      </c>
      <c r="C19" s="6">
        <v>150000</v>
      </c>
      <c r="D19" s="90">
        <v>150000</v>
      </c>
      <c r="E19" s="91">
        <f>VLOOKUP('Orçamento Distribuído'!A19,[6]Planilha1!$D$45:$F$84,2,FALSE)</f>
        <v>94599.73</v>
      </c>
      <c r="F19" s="164">
        <f>VLOOKUP(A19,'Proposta  2025'!$A$2:$H$46,8,FALSE)</f>
        <v>69416</v>
      </c>
      <c r="G19" s="172">
        <f>VLOOKUP($A19,'[6]Custeio (2024)'!$B$42:$C$162,2,FALSE)</f>
        <v>270578.66000000003</v>
      </c>
      <c r="H19" s="173">
        <f>VLOOKUP(A19,'[6]Custeio (2024)'!$B$168:$C$288,2,FALSE)</f>
        <v>153713.03031656222</v>
      </c>
      <c r="I19" s="166">
        <f>VLOOKUP(A19,'[7]Proposta  2025'!$A$2:$F$46,6,FALSE)</f>
        <v>110000</v>
      </c>
      <c r="J19" s="167">
        <f>VLOOKUP(A19,'Proposta  2025'!$A$2:$I$46,9,FALSE)</f>
        <v>135388.88</v>
      </c>
      <c r="K19" s="168">
        <f t="shared" si="0"/>
        <v>245388.88</v>
      </c>
      <c r="L19" s="169">
        <f t="shared" si="8"/>
        <v>1.6359258666666667</v>
      </c>
      <c r="M19" s="170">
        <f t="shared" si="9"/>
        <v>2.5939701942066855</v>
      </c>
      <c r="N19" s="171">
        <f t="shared" si="6"/>
        <v>3.5350478275901809</v>
      </c>
      <c r="O19" s="96">
        <f t="shared" ref="O19:O29" si="10">K20/G20</f>
        <v>0.34755352440126952</v>
      </c>
      <c r="Q19" s="8">
        <f t="shared" ref="Q19:Q29" si="11">F20+0.4*F20</f>
        <v>58618</v>
      </c>
      <c r="R19" s="38">
        <f t="shared" ref="R19:R29" si="12">H20/C20</f>
        <v>1.2827582158713691</v>
      </c>
      <c r="S19" s="38">
        <f t="shared" ref="S19:S29" si="13">H20/F20</f>
        <v>2.5888003162438662</v>
      </c>
      <c r="T19" s="38">
        <f t="shared" ref="T19:T29" si="14">H20/G20</f>
        <v>0.62787322059043016</v>
      </c>
      <c r="U19" s="94">
        <f t="shared" si="7"/>
        <v>1.9357792660576176</v>
      </c>
      <c r="V19" s="97">
        <f t="shared" ref="V19:V29" si="15">I20/$I$48</f>
        <v>1.006905525914308E-3</v>
      </c>
      <c r="W19" s="199"/>
      <c r="X19" s="198"/>
      <c r="Y19" s="198"/>
      <c r="Z19" s="198"/>
      <c r="AA19" s="198"/>
      <c r="AB19" s="198"/>
      <c r="AC19" s="198"/>
      <c r="AD19" s="198"/>
      <c r="AE19" s="198"/>
      <c r="AF19" s="198"/>
      <c r="AG19" s="198"/>
      <c r="AH19" s="198"/>
      <c r="AI19" s="198"/>
      <c r="AJ19" s="198"/>
      <c r="AK19" s="198"/>
      <c r="AL19" s="198"/>
      <c r="AM19" s="198"/>
    </row>
    <row r="20" spans="1:39" x14ac:dyDescent="0.35">
      <c r="A20" s="5" t="s">
        <v>36</v>
      </c>
      <c r="B20" s="5" t="s">
        <v>37</v>
      </c>
      <c r="C20" s="6">
        <v>84500</v>
      </c>
      <c r="D20" s="90">
        <v>84500</v>
      </c>
      <c r="E20" s="91">
        <f>VLOOKUP('Orçamento Distribuído'!A20,[6]Planilha1!$D$45:$F$84,2,FALSE)</f>
        <v>25892.2</v>
      </c>
      <c r="F20" s="164">
        <f>VLOOKUP(A20,'Proposta  2025'!$A$2:$H$46,8,FALSE)</f>
        <v>41870</v>
      </c>
      <c r="G20" s="172">
        <f>VLOOKUP($A20,'[6]Custeio (2024)'!$B$42:$C$162,2,FALSE)</f>
        <v>172635.28</v>
      </c>
      <c r="H20" s="173">
        <f>VLOOKUP(A20,'[6]Custeio (2024)'!$B$168:$C$288,2,FALSE)</f>
        <v>108393.06924113068</v>
      </c>
      <c r="I20" s="166">
        <f>VLOOKUP(A20,'[7]Proposta  2025'!$A$2:$F$46,6,FALSE)</f>
        <v>60000</v>
      </c>
      <c r="J20" s="167">
        <f>VLOOKUP(A20,'Proposta  2025'!$A$2:$I$46,9,FALSE)</f>
        <v>0</v>
      </c>
      <c r="K20" s="168">
        <f t="shared" si="0"/>
        <v>60000</v>
      </c>
      <c r="L20" s="169">
        <f t="shared" si="8"/>
        <v>0.7100591715976331</v>
      </c>
      <c r="M20" s="170">
        <f t="shared" si="9"/>
        <v>2.3173001907910491</v>
      </c>
      <c r="N20" s="171">
        <f t="shared" si="6"/>
        <v>1.4330069262001432</v>
      </c>
      <c r="O20" s="96">
        <f t="shared" si="10"/>
        <v>0.69176117301290496</v>
      </c>
      <c r="Q20" s="8">
        <f t="shared" si="11"/>
        <v>88152.4</v>
      </c>
      <c r="R20" s="38">
        <f t="shared" si="12"/>
        <v>0.78640209565819774</v>
      </c>
      <c r="S20" s="38">
        <f t="shared" si="13"/>
        <v>1.8733969816842369</v>
      </c>
      <c r="T20" s="38">
        <f t="shared" si="14"/>
        <v>0.48888654086311234</v>
      </c>
      <c r="U20" s="94">
        <f t="shared" si="7"/>
        <v>1.3298995386712174</v>
      </c>
      <c r="V20" s="97">
        <f t="shared" si="15"/>
        <v>1.8459934641762313E-3</v>
      </c>
      <c r="W20" s="199"/>
      <c r="X20" s="198"/>
      <c r="Y20" s="198"/>
      <c r="Z20" s="198"/>
      <c r="AA20" s="198"/>
      <c r="AB20" s="198"/>
      <c r="AC20" s="198"/>
      <c r="AD20" s="198"/>
      <c r="AE20" s="198"/>
      <c r="AF20" s="198"/>
      <c r="AG20" s="198"/>
      <c r="AH20" s="198"/>
      <c r="AI20" s="198"/>
      <c r="AJ20" s="198"/>
      <c r="AK20" s="198"/>
      <c r="AL20" s="198"/>
      <c r="AM20" s="198"/>
    </row>
    <row r="21" spans="1:39" x14ac:dyDescent="0.35">
      <c r="A21" s="5" t="s">
        <v>38</v>
      </c>
      <c r="B21" s="5" t="s">
        <v>39</v>
      </c>
      <c r="C21" s="6">
        <v>150000</v>
      </c>
      <c r="D21" s="90">
        <v>150000</v>
      </c>
      <c r="E21" s="91">
        <f>VLOOKUP('Orçamento Distribuído'!A21,[6]Planilha1!$D$45:$F$84,2,FALSE)</f>
        <v>95340.07</v>
      </c>
      <c r="F21" s="164">
        <f>VLOOKUP(A21,'Proposta  2025'!$A$2:$H$46,8,FALSE)</f>
        <v>62966</v>
      </c>
      <c r="G21" s="172">
        <f>VLOOKUP($A21,'[6]Custeio (2024)'!$B$42:$C$162,2,FALSE)</f>
        <v>241283.62</v>
      </c>
      <c r="H21" s="173">
        <f>VLOOKUP(A21,'[6]Custeio (2024)'!$B$168:$C$288,2,FALSE)</f>
        <v>117960.31434872966</v>
      </c>
      <c r="I21" s="166">
        <f>VLOOKUP(A21,'[7]Proposta  2025'!$A$2:$F$46,6,FALSE)</f>
        <v>110000</v>
      </c>
      <c r="J21" s="167">
        <f>VLOOKUP(A21,'Proposta  2025'!$A$2:$I$46,9,FALSE)</f>
        <v>56910.64</v>
      </c>
      <c r="K21" s="168">
        <f t="shared" si="0"/>
        <v>166910.64000000001</v>
      </c>
      <c r="L21" s="169">
        <f t="shared" si="8"/>
        <v>1.1127376</v>
      </c>
      <c r="M21" s="170">
        <f t="shared" si="9"/>
        <v>1.7506871979431105</v>
      </c>
      <c r="N21" s="171">
        <f t="shared" si="6"/>
        <v>2.6508058317187055</v>
      </c>
      <c r="O21" s="96">
        <f t="shared" si="10"/>
        <v>0.37443552221534016</v>
      </c>
      <c r="Q21" s="8">
        <f t="shared" si="11"/>
        <v>11352.6</v>
      </c>
      <c r="R21" s="38">
        <f t="shared" si="12"/>
        <v>1.151767245335694</v>
      </c>
      <c r="S21" s="38">
        <f t="shared" si="13"/>
        <v>14.203566966773879</v>
      </c>
      <c r="T21" s="38">
        <f t="shared" si="14"/>
        <v>0.62787322059043016</v>
      </c>
      <c r="U21" s="94">
        <f t="shared" si="7"/>
        <v>7.6776671060547867</v>
      </c>
      <c r="V21" s="97">
        <f t="shared" si="15"/>
        <v>1.006905525914308E-3</v>
      </c>
      <c r="W21" s="199"/>
      <c r="X21" s="198"/>
      <c r="Y21" s="198"/>
      <c r="Z21" s="198"/>
      <c r="AA21" s="198"/>
      <c r="AB21" s="198"/>
      <c r="AC21" s="198"/>
      <c r="AD21" s="198"/>
      <c r="AE21" s="198"/>
      <c r="AF21" s="198"/>
      <c r="AG21" s="198"/>
      <c r="AH21" s="198"/>
      <c r="AI21" s="198"/>
      <c r="AJ21" s="198"/>
      <c r="AK21" s="198"/>
      <c r="AL21" s="198"/>
      <c r="AM21" s="198"/>
    </row>
    <row r="22" spans="1:39" x14ac:dyDescent="0.35">
      <c r="A22" s="5" t="s">
        <v>40</v>
      </c>
      <c r="B22" s="5" t="s">
        <v>41</v>
      </c>
      <c r="C22" s="6">
        <v>100000</v>
      </c>
      <c r="D22" s="90">
        <v>100000</v>
      </c>
      <c r="E22" s="91">
        <f>VLOOKUP('Orçamento Distribuído'!A22,[6]Planilha1!$D$45:$F$84,2,FALSE)</f>
        <v>39864.770000000004</v>
      </c>
      <c r="F22" s="164">
        <f>VLOOKUP(A22,'Proposta  2025'!$A$2:$H$46,8,FALSE)</f>
        <v>8109</v>
      </c>
      <c r="G22" s="172">
        <f>VLOOKUP($A22,'[6]Custeio (2024)'!$B$42:$C$162,2,FALSE)</f>
        <v>183439.46</v>
      </c>
      <c r="H22" s="173">
        <f>VLOOKUP(A22,'[6]Custeio (2024)'!$B$168:$C$288,2,FALSE)</f>
        <v>115176.72453356939</v>
      </c>
      <c r="I22" s="166">
        <f>VLOOKUP(A22,'[7]Proposta  2025'!$A$2:$F$46,6,FALSE)</f>
        <v>60000</v>
      </c>
      <c r="J22" s="167">
        <f>VLOOKUP(A22,'Proposta  2025'!$A$2:$I$46,9,FALSE)</f>
        <v>8686.25</v>
      </c>
      <c r="K22" s="168">
        <f t="shared" si="0"/>
        <v>68686.25</v>
      </c>
      <c r="L22" s="169">
        <f t="shared" si="8"/>
        <v>0.68686250000000004</v>
      </c>
      <c r="M22" s="170">
        <f t="shared" si="9"/>
        <v>1.7229812187553069</v>
      </c>
      <c r="N22" s="171">
        <f t="shared" si="6"/>
        <v>8.4703724256998392</v>
      </c>
      <c r="O22" s="96">
        <f t="shared" si="10"/>
        <v>0.83934487879913011</v>
      </c>
      <c r="Q22" s="8">
        <f t="shared" si="11"/>
        <v>118892.20000000001</v>
      </c>
      <c r="R22" s="38">
        <f t="shared" si="12"/>
        <v>0.57347889770458571</v>
      </c>
      <c r="S22" s="38">
        <f t="shared" si="13"/>
        <v>1.0129391879195018</v>
      </c>
      <c r="T22" s="38">
        <f t="shared" si="14"/>
        <v>0.4562766384961961</v>
      </c>
      <c r="U22" s="94">
        <f t="shared" si="7"/>
        <v>0.79320904281204374</v>
      </c>
      <c r="V22" s="97">
        <f t="shared" si="15"/>
        <v>1.8459934641762313E-3</v>
      </c>
      <c r="W22" s="199"/>
      <c r="X22" s="198"/>
      <c r="Y22" s="198"/>
      <c r="Z22" s="198"/>
      <c r="AA22" s="198"/>
      <c r="AB22" s="198"/>
      <c r="AC22" s="198"/>
      <c r="AD22" s="198"/>
      <c r="AE22" s="198"/>
      <c r="AF22" s="198"/>
      <c r="AG22" s="198"/>
      <c r="AH22" s="198"/>
      <c r="AI22" s="198"/>
      <c r="AJ22" s="198"/>
      <c r="AK22" s="198"/>
      <c r="AL22" s="198"/>
      <c r="AM22" s="198"/>
    </row>
    <row r="23" spans="1:39" x14ac:dyDescent="0.35">
      <c r="A23" s="5" t="s">
        <v>42</v>
      </c>
      <c r="B23" s="5" t="s">
        <v>43</v>
      </c>
      <c r="C23" s="6">
        <v>150000</v>
      </c>
      <c r="D23" s="90">
        <v>150000</v>
      </c>
      <c r="E23" s="91">
        <f>VLOOKUP('Orçamento Distribuído'!A23,[6]Planilha1!$D$45:$F$84,2,FALSE)</f>
        <v>173218.9</v>
      </c>
      <c r="F23" s="164">
        <f>VLOOKUP(A23,'Proposta  2025'!$A$2:$H$46,8,FALSE)</f>
        <v>84923</v>
      </c>
      <c r="G23" s="172">
        <f>VLOOKUP($A23,'[6]Custeio (2024)'!$B$42:$C$162,2,FALSE)</f>
        <v>188530</v>
      </c>
      <c r="H23" s="173">
        <f>VLOOKUP(A23,'[6]Custeio (2024)'!$B$168:$C$288,2,FALSE)</f>
        <v>86021.834655687853</v>
      </c>
      <c r="I23" s="166">
        <f>VLOOKUP(A23,'[7]Proposta  2025'!$A$2:$F$46,6,FALSE)</f>
        <v>110000</v>
      </c>
      <c r="J23" s="167">
        <f>VLOOKUP(A23,'Proposta  2025'!$A$2:$I$46,9,FALSE)</f>
        <v>48241.69</v>
      </c>
      <c r="K23" s="168">
        <f t="shared" si="0"/>
        <v>158241.69</v>
      </c>
      <c r="L23" s="169">
        <f t="shared" si="8"/>
        <v>1.0549446</v>
      </c>
      <c r="M23" s="170">
        <f t="shared" si="9"/>
        <v>0.91353593632103658</v>
      </c>
      <c r="N23" s="171">
        <f t="shared" si="6"/>
        <v>1.863354921517139</v>
      </c>
      <c r="O23" s="96">
        <f t="shared" si="10"/>
        <v>0.30088131990824313</v>
      </c>
      <c r="Q23" s="8">
        <f t="shared" si="11"/>
        <v>104375.6</v>
      </c>
      <c r="R23" s="38">
        <f t="shared" si="12"/>
        <v>0.83757016503835169</v>
      </c>
      <c r="S23" s="38">
        <f t="shared" si="13"/>
        <v>3.932043321128619</v>
      </c>
      <c r="T23" s="38">
        <f t="shared" si="14"/>
        <v>0.52217907583234935</v>
      </c>
      <c r="U23" s="94">
        <f t="shared" si="7"/>
        <v>2.3848067430834852</v>
      </c>
      <c r="V23" s="97">
        <f t="shared" si="15"/>
        <v>2.5172638147857702E-3</v>
      </c>
      <c r="W23" s="199"/>
      <c r="X23" s="198"/>
      <c r="Y23" s="198"/>
      <c r="Z23" s="198"/>
      <c r="AA23" s="198"/>
      <c r="AB23" s="198"/>
      <c r="AC23" s="198"/>
      <c r="AD23" s="198"/>
      <c r="AE23" s="198"/>
      <c r="AF23" s="198"/>
      <c r="AG23" s="198"/>
      <c r="AH23" s="198"/>
      <c r="AI23" s="198"/>
      <c r="AJ23" s="198"/>
      <c r="AK23" s="198"/>
      <c r="AL23" s="198"/>
      <c r="AM23" s="198"/>
    </row>
    <row r="24" spans="1:39" x14ac:dyDescent="0.35">
      <c r="A24" s="5" t="s">
        <v>44</v>
      </c>
      <c r="B24" s="5" t="s">
        <v>45</v>
      </c>
      <c r="C24" s="6">
        <v>350000</v>
      </c>
      <c r="D24" s="90">
        <v>350000</v>
      </c>
      <c r="E24" s="91">
        <f>VLOOKUP('Orçamento Distribuído'!A24,[6]Planilha1!$D$45:$F$84,2,FALSE)</f>
        <v>140460.76</v>
      </c>
      <c r="F24" s="164">
        <f>VLOOKUP(A24,'Proposta  2025'!$A$2:$H$46,8,FALSE)</f>
        <v>74554</v>
      </c>
      <c r="G24" s="172">
        <f>VLOOKUP($A24,'[6]Custeio (2024)'!$B$42:$C$162,2,FALSE)</f>
        <v>561396.6</v>
      </c>
      <c r="H24" s="173">
        <f>VLOOKUP(A24,'[6]Custeio (2024)'!$B$168:$C$288,2,FALSE)</f>
        <v>293149.55776342307</v>
      </c>
      <c r="I24" s="166">
        <f>VLOOKUP(A24,'[7]Proposta  2025'!$A$2:$F$46,6,FALSE)</f>
        <v>150000</v>
      </c>
      <c r="J24" s="167">
        <f>VLOOKUP(A24,'Proposta  2025'!$A$2:$I$46,9,FALSE)</f>
        <v>18913.75</v>
      </c>
      <c r="K24" s="168">
        <f t="shared" si="0"/>
        <v>168913.75</v>
      </c>
      <c r="L24" s="169">
        <f t="shared" si="8"/>
        <v>0.48261071428571428</v>
      </c>
      <c r="M24" s="170">
        <f t="shared" si="9"/>
        <v>1.2025689594730939</v>
      </c>
      <c r="N24" s="171">
        <f t="shared" si="6"/>
        <v>2.2656564369450329</v>
      </c>
      <c r="O24" s="96">
        <f t="shared" si="10"/>
        <v>0.59860280494406914</v>
      </c>
      <c r="Q24" s="8">
        <f t="shared" si="11"/>
        <v>1443020.6</v>
      </c>
      <c r="R24" s="38">
        <f t="shared" si="12"/>
        <v>1.0812829798988461</v>
      </c>
      <c r="S24" s="38">
        <f t="shared" si="13"/>
        <v>1.2064038431863982</v>
      </c>
      <c r="T24" s="38">
        <f t="shared" si="14"/>
        <v>0.60188894483896727</v>
      </c>
      <c r="U24" s="94">
        <f t="shared" si="7"/>
        <v>1.1438434115426221</v>
      </c>
      <c r="V24">
        <f t="shared" si="15"/>
        <v>1.9299022580024236E-2</v>
      </c>
      <c r="W24" s="198"/>
      <c r="X24" s="198"/>
      <c r="Y24" s="198"/>
      <c r="Z24" s="198"/>
      <c r="AA24" s="198"/>
      <c r="AB24" s="198"/>
      <c r="AC24" s="198"/>
      <c r="AD24" s="198"/>
      <c r="AE24" s="198"/>
      <c r="AF24" s="198"/>
      <c r="AG24" s="198"/>
      <c r="AH24" s="198"/>
      <c r="AI24" s="198"/>
      <c r="AJ24" s="198"/>
      <c r="AK24" s="198"/>
      <c r="AL24" s="198"/>
      <c r="AM24" s="198"/>
    </row>
    <row r="25" spans="1:39" x14ac:dyDescent="0.35">
      <c r="A25" s="5" t="s">
        <v>46</v>
      </c>
      <c r="B25" s="5" t="s">
        <v>47</v>
      </c>
      <c r="C25" s="6">
        <v>1150000</v>
      </c>
      <c r="D25" s="90">
        <v>1150000</v>
      </c>
      <c r="E25" s="91">
        <f>VLOOKUP('Orçamento Distribuído'!A25,[6]Planilha1!$D$45:$F$84,2,FALSE)</f>
        <v>1064977.9500000004</v>
      </c>
      <c r="F25" s="164">
        <f>VLOOKUP(A25,'Proposta  2025'!$A$2:$H$46,8,FALSE)</f>
        <v>1030729</v>
      </c>
      <c r="G25" s="172">
        <f>VLOOKUP($A25,'[6]Custeio (2024)'!$B$42:$C$162,2,FALSE)</f>
        <v>2065954.92</v>
      </c>
      <c r="H25" s="173">
        <f>VLOOKUP(A25,'[6]Custeio (2024)'!$B$168:$C$288,2,FALSE)</f>
        <v>1243475.4268836731</v>
      </c>
      <c r="I25" s="166">
        <f>VLOOKUP(A25,'[7]Proposta  2025'!$A$2:$F$46,6,FALSE)</f>
        <v>1150000</v>
      </c>
      <c r="J25" s="167">
        <f>VLOOKUP(A25,'Proposta  2025'!$A$2:$I$46,9,FALSE)</f>
        <v>86686.41</v>
      </c>
      <c r="K25" s="168">
        <f t="shared" si="0"/>
        <v>1236686.4099999999</v>
      </c>
      <c r="L25" s="169">
        <f t="shared" si="8"/>
        <v>1.0753794869565216</v>
      </c>
      <c r="M25" s="170">
        <f t="shared" si="9"/>
        <v>1.1612319391213681</v>
      </c>
      <c r="N25" s="171">
        <f t="shared" si="6"/>
        <v>1.199817226448465</v>
      </c>
      <c r="O25" s="96">
        <f t="shared" si="10"/>
        <v>0.67361433723592268</v>
      </c>
      <c r="Q25" s="8">
        <f t="shared" si="11"/>
        <v>3206324.8</v>
      </c>
      <c r="R25" s="38">
        <f t="shared" si="12"/>
        <v>0.80382195475330354</v>
      </c>
      <c r="S25" s="38">
        <f t="shared" si="13"/>
        <v>0.47382083514550483</v>
      </c>
      <c r="T25" s="38">
        <f t="shared" si="14"/>
        <v>0.39172597012718463</v>
      </c>
      <c r="U25" s="94">
        <f t="shared" si="7"/>
        <v>0.63882139494940415</v>
      </c>
      <c r="V25">
        <f t="shared" si="15"/>
        <v>2.9368077839167315E-2</v>
      </c>
      <c r="W25" s="198"/>
      <c r="X25" s="198"/>
      <c r="Y25" s="198"/>
      <c r="Z25" s="198"/>
      <c r="AA25" s="198"/>
      <c r="AB25" s="198"/>
      <c r="AC25" s="198"/>
      <c r="AD25" s="198"/>
      <c r="AE25" s="198"/>
      <c r="AF25" s="198"/>
      <c r="AG25" s="198"/>
      <c r="AH25" s="198"/>
      <c r="AI25" s="198"/>
      <c r="AJ25" s="198"/>
      <c r="AK25" s="198"/>
      <c r="AL25" s="198"/>
      <c r="AM25" s="198"/>
    </row>
    <row r="26" spans="1:39" x14ac:dyDescent="0.35">
      <c r="A26" s="5" t="s">
        <v>48</v>
      </c>
      <c r="B26" s="5" t="s">
        <v>49</v>
      </c>
      <c r="C26" s="6">
        <v>1350000</v>
      </c>
      <c r="D26" s="90">
        <v>1350000</v>
      </c>
      <c r="E26" s="91">
        <f>VLOOKUP('Orçamento Distribuído'!A26,[6]Planilha1!$D$45:$F$84,2,FALSE)</f>
        <v>1962401.07</v>
      </c>
      <c r="F26" s="164">
        <f>VLOOKUP(A26,'Proposta  2025'!$A$2:$H$46,8,FALSE)</f>
        <v>2290232</v>
      </c>
      <c r="G26" s="172">
        <f>VLOOKUP($A26,'[6]Custeio (2024)'!$B$42:$C$162,2,FALSE)</f>
        <v>2770200.91</v>
      </c>
      <c r="H26" s="173">
        <f>VLOOKUP(A26,'[6]Custeio (2024)'!$B$168:$C$288,2,FALSE)</f>
        <v>1085159.6389169598</v>
      </c>
      <c r="I26" s="166">
        <f>VLOOKUP(A26,'[7]Proposta  2025'!$A$2:$F$46,6,FALSE)</f>
        <v>1750000</v>
      </c>
      <c r="J26" s="167">
        <f>VLOOKUP(A26,'Proposta  2025'!$A$2:$I$46,9,FALSE)</f>
        <v>116047.05</v>
      </c>
      <c r="K26" s="168">
        <f t="shared" si="0"/>
        <v>1866047.05</v>
      </c>
      <c r="L26" s="169">
        <f t="shared" si="8"/>
        <v>1.3822570740740741</v>
      </c>
      <c r="M26" s="170">
        <f t="shared" si="9"/>
        <v>0.95089993504742631</v>
      </c>
      <c r="N26" s="171">
        <f t="shared" si="6"/>
        <v>0.81478516150328872</v>
      </c>
      <c r="O26" s="96">
        <f t="shared" si="10"/>
        <v>0.13906012827015304</v>
      </c>
      <c r="Q26" s="8">
        <f t="shared" si="11"/>
        <v>22723.4</v>
      </c>
      <c r="R26" s="38">
        <f t="shared" si="12"/>
        <v>1.2658443266593915</v>
      </c>
      <c r="S26" s="38">
        <f t="shared" si="13"/>
        <v>10.918501985848982</v>
      </c>
      <c r="T26" s="38">
        <f t="shared" si="14"/>
        <v>0.40689876432653083</v>
      </c>
      <c r="U26" s="94">
        <f t="shared" si="7"/>
        <v>6.0921731562541872</v>
      </c>
      <c r="V26">
        <f t="shared" si="15"/>
        <v>1.006905525914308E-3</v>
      </c>
      <c r="W26" s="198"/>
      <c r="X26" s="198"/>
      <c r="Y26" s="198"/>
      <c r="Z26" s="198"/>
      <c r="AA26" s="198"/>
      <c r="AB26" s="198"/>
      <c r="AC26" s="198"/>
      <c r="AD26" s="198"/>
      <c r="AE26" s="198"/>
      <c r="AF26" s="198"/>
      <c r="AG26" s="198"/>
      <c r="AH26" s="198"/>
      <c r="AI26" s="198"/>
      <c r="AJ26" s="198"/>
      <c r="AK26" s="198"/>
      <c r="AL26" s="198"/>
      <c r="AM26" s="198"/>
    </row>
    <row r="27" spans="1:39" x14ac:dyDescent="0.35">
      <c r="A27" s="5" t="s">
        <v>50</v>
      </c>
      <c r="B27" s="5" t="s">
        <v>51</v>
      </c>
      <c r="C27" s="6">
        <v>140000</v>
      </c>
      <c r="D27" s="90">
        <v>140000</v>
      </c>
      <c r="E27" s="91">
        <f>VLOOKUP('Orçamento Distribuído'!A27,[6]Planilha1!$D$45:$F$84,2,FALSE)</f>
        <v>13186.51</v>
      </c>
      <c r="F27" s="164">
        <f>VLOOKUP(A27,'Proposta  2025'!$A$2:$H$46,8,FALSE)</f>
        <v>16231</v>
      </c>
      <c r="G27" s="172">
        <f>VLOOKUP($A27,'[6]Custeio (2024)'!$B$42:$C$162,2,FALSE)</f>
        <v>435533.89999999997</v>
      </c>
      <c r="H27" s="173">
        <f>VLOOKUP(A27,'[6]Custeio (2024)'!$B$168:$C$288,2,FALSE)</f>
        <v>177218.20573231482</v>
      </c>
      <c r="I27" s="166">
        <f>VLOOKUP(A27,'[7]Proposta  2025'!$A$2:$F$46,6,FALSE)</f>
        <v>60000</v>
      </c>
      <c r="J27" s="167">
        <f>VLOOKUP(A27,'Proposta  2025'!$A$2:$I$46,9,FALSE)</f>
        <v>565.4</v>
      </c>
      <c r="K27" s="168">
        <f t="shared" si="0"/>
        <v>60565.4</v>
      </c>
      <c r="L27" s="169">
        <f t="shared" si="8"/>
        <v>0.43260999999999999</v>
      </c>
      <c r="M27" s="170">
        <f t="shared" si="9"/>
        <v>4.5929817669724589</v>
      </c>
      <c r="N27" s="171">
        <f t="shared" si="6"/>
        <v>3.7314644815476559</v>
      </c>
      <c r="O27" s="96">
        <f t="shared" si="10"/>
        <v>0.5339315736953042</v>
      </c>
      <c r="Q27" s="8">
        <f t="shared" si="11"/>
        <v>158275.6</v>
      </c>
      <c r="R27" s="38">
        <f t="shared" si="12"/>
        <v>0.54832035347549413</v>
      </c>
      <c r="S27" s="38">
        <f t="shared" si="13"/>
        <v>1.9400299095140168</v>
      </c>
      <c r="T27" s="38">
        <f t="shared" si="14"/>
        <v>0.46129461104603031</v>
      </c>
      <c r="U27" s="94">
        <f t="shared" si="7"/>
        <v>1.2441751314947553</v>
      </c>
      <c r="V27">
        <f t="shared" si="15"/>
        <v>4.1954396913096168E-3</v>
      </c>
      <c r="W27" s="198"/>
      <c r="X27" s="198"/>
      <c r="Y27" s="198"/>
      <c r="Z27" s="198"/>
      <c r="AA27" s="198"/>
      <c r="AB27" s="198"/>
      <c r="AC27" s="198"/>
      <c r="AD27" s="198"/>
      <c r="AE27" s="198"/>
      <c r="AF27" s="198"/>
      <c r="AG27" s="198"/>
      <c r="AH27" s="198"/>
      <c r="AI27" s="198"/>
      <c r="AJ27" s="198"/>
      <c r="AK27" s="198"/>
      <c r="AL27" s="198"/>
      <c r="AM27" s="198"/>
    </row>
    <row r="28" spans="1:39" x14ac:dyDescent="0.35">
      <c r="A28" s="5" t="s">
        <v>52</v>
      </c>
      <c r="B28" s="5" t="s">
        <v>53</v>
      </c>
      <c r="C28" s="6">
        <v>400000</v>
      </c>
      <c r="D28" s="90">
        <v>400000</v>
      </c>
      <c r="E28" s="91">
        <f>VLOOKUP('Orçamento Distribuído'!A28,[6]Planilha1!$D$45:$F$84,2,FALSE)</f>
        <v>246805.74</v>
      </c>
      <c r="F28" s="164">
        <f>VLOOKUP(A28,'Proposta  2025'!$A$2:$H$46,8,FALSE)</f>
        <v>113054</v>
      </c>
      <c r="G28" s="172">
        <f>VLOOKUP($A28,'[6]Custeio (2024)'!$B$42:$C$162,2,FALSE)</f>
        <v>475462.18</v>
      </c>
      <c r="H28" s="173">
        <f>VLOOKUP(A28,'[6]Custeio (2024)'!$B$168:$C$288,2,FALSE)</f>
        <v>219328.14139019765</v>
      </c>
      <c r="I28" s="166">
        <f>VLOOKUP(A28,'[7]Proposta  2025'!$A$2:$F$46,6,FALSE)</f>
        <v>250000</v>
      </c>
      <c r="J28" s="167">
        <f>VLOOKUP(A28,'Proposta  2025'!$A$2:$I$46,9,FALSE)</f>
        <v>3864.27</v>
      </c>
      <c r="K28" s="168">
        <f t="shared" si="0"/>
        <v>253864.27</v>
      </c>
      <c r="L28" s="169">
        <f t="shared" si="8"/>
        <v>0.63466067500000001</v>
      </c>
      <c r="M28" s="170">
        <f t="shared" si="9"/>
        <v>1.0285995374337729</v>
      </c>
      <c r="N28" s="171">
        <f t="shared" si="6"/>
        <v>2.2455133829851222</v>
      </c>
      <c r="O28" s="96">
        <f t="shared" si="10"/>
        <v>0.18821767392832045</v>
      </c>
      <c r="Q28" s="8">
        <f t="shared" si="11"/>
        <v>275265.2</v>
      </c>
      <c r="R28" s="38">
        <f t="shared" si="12"/>
        <v>0.54443015094788139</v>
      </c>
      <c r="S28" s="38">
        <f t="shared" si="13"/>
        <v>0.69224352672171596</v>
      </c>
      <c r="T28" s="38">
        <f t="shared" si="14"/>
        <v>9.5648304804617251E-2</v>
      </c>
      <c r="U28" s="94">
        <f t="shared" si="7"/>
        <v>0.61833683883479873</v>
      </c>
      <c r="V28">
        <f t="shared" si="15"/>
        <v>3.6080781345262701E-3</v>
      </c>
      <c r="W28" s="198"/>
      <c r="X28" s="198"/>
      <c r="Y28" s="198"/>
      <c r="Z28" s="198"/>
      <c r="AA28" s="198"/>
      <c r="AB28" s="198"/>
      <c r="AC28" s="198"/>
      <c r="AD28" s="198"/>
      <c r="AE28" s="198"/>
      <c r="AF28" s="198"/>
      <c r="AG28" s="198"/>
      <c r="AH28" s="198"/>
      <c r="AI28" s="198"/>
      <c r="AJ28" s="198"/>
      <c r="AK28" s="198"/>
      <c r="AL28" s="198"/>
      <c r="AM28" s="198"/>
    </row>
    <row r="29" spans="1:39" x14ac:dyDescent="0.35">
      <c r="A29" s="5" t="s">
        <v>54</v>
      </c>
      <c r="B29" s="5" t="s">
        <v>55</v>
      </c>
      <c r="C29" s="6">
        <v>250000</v>
      </c>
      <c r="D29" s="90">
        <v>250000</v>
      </c>
      <c r="E29" s="91">
        <f>VLOOKUP('Orçamento Distribuído'!A29,[6]Planilha1!$D$45:$F$84,2,FALSE)</f>
        <v>215623.56000000006</v>
      </c>
      <c r="F29" s="164">
        <f>VLOOKUP(A29,'Proposta  2025'!$A$2:$H$46,8,FALSE)</f>
        <v>196618</v>
      </c>
      <c r="G29" s="172">
        <f>VLOOKUP($A29,'[6]Custeio (2024)'!$B$42:$C$162,2,FALSE)</f>
        <v>1423000</v>
      </c>
      <c r="H29" s="173">
        <f>VLOOKUP(A29,'[6]Custeio (2024)'!$B$168:$C$288,2,FALSE)</f>
        <v>136107.53773697035</v>
      </c>
      <c r="I29" s="166">
        <v>215000</v>
      </c>
      <c r="J29" s="167">
        <f>VLOOKUP(A29,'Proposta  2025'!$A$2:$I$46,9,FALSE)</f>
        <v>52833.75</v>
      </c>
      <c r="K29" s="168">
        <f t="shared" si="0"/>
        <v>267833.75</v>
      </c>
      <c r="L29" s="169">
        <f t="shared" si="8"/>
        <v>1.0713349999999999</v>
      </c>
      <c r="M29" s="170">
        <f t="shared" si="9"/>
        <v>1.2421358315390021</v>
      </c>
      <c r="N29" s="171">
        <f t="shared" si="6"/>
        <v>1.3622036130974784</v>
      </c>
      <c r="O29" s="96">
        <f t="shared" si="10"/>
        <v>3.8641465681098205E-2</v>
      </c>
      <c r="Q29" s="8">
        <f t="shared" si="11"/>
        <v>396382</v>
      </c>
      <c r="R29" s="38">
        <f t="shared" si="12"/>
        <v>1.704156125591191</v>
      </c>
      <c r="S29" s="38">
        <f t="shared" si="13"/>
        <v>2.7085446844772223</v>
      </c>
      <c r="T29" s="38">
        <f t="shared" si="14"/>
        <v>0.32391563105217991</v>
      </c>
      <c r="U29" s="94">
        <f t="shared" si="7"/>
        <v>2.2063504050342067</v>
      </c>
      <c r="V29">
        <f t="shared" si="15"/>
        <v>0</v>
      </c>
      <c r="AB29" s="198"/>
      <c r="AC29" s="198"/>
      <c r="AD29" s="198"/>
      <c r="AE29" s="198"/>
      <c r="AF29" s="198"/>
      <c r="AG29" s="198"/>
      <c r="AH29" s="198"/>
      <c r="AI29" s="198"/>
      <c r="AJ29" s="198"/>
      <c r="AK29" s="198"/>
      <c r="AL29" s="198"/>
      <c r="AM29" s="198"/>
    </row>
    <row r="30" spans="1:39" x14ac:dyDescent="0.35">
      <c r="A30" s="186" t="s">
        <v>56</v>
      </c>
      <c r="B30" s="5" t="s">
        <v>57</v>
      </c>
      <c r="C30" s="6">
        <v>450000</v>
      </c>
      <c r="D30" s="90">
        <v>450000</v>
      </c>
      <c r="E30" s="91">
        <f>VLOOKUP('Orçamento Distribuído'!P1,[6]Planilha1!$D$45:$F$84,2,FALSE)</f>
        <v>437010.24999999994</v>
      </c>
      <c r="F30" s="164">
        <f>VLOOKUP(P1,'Proposta  2025'!$A$2:$H$46,8,FALSE)</f>
        <v>283130</v>
      </c>
      <c r="G30" s="172">
        <f>VLOOKUP($P1,'[6]Custeio (2024)'!$B$42:$C$162,2,FALSE)</f>
        <v>2367500</v>
      </c>
      <c r="H30" s="173">
        <f>VLOOKUP(P1,'[6]Custeio (2024)'!$B$168:$C$288,2,FALSE)</f>
        <v>766870.256516036</v>
      </c>
      <c r="I30" s="166">
        <f>VLOOKUP(A30,'[7]Proposta  2025'!$A$2:$F$46,6,FALSE)</f>
        <v>0</v>
      </c>
      <c r="J30" s="167">
        <f>VLOOKUP(P1,'Proposta  2025'!$A$2:$I$46,9,FALSE)</f>
        <v>91483.67</v>
      </c>
      <c r="K30" s="168">
        <f t="shared" si="0"/>
        <v>91483.67</v>
      </c>
      <c r="L30" s="169">
        <f>K30/D30</f>
        <v>0.20329704444444444</v>
      </c>
      <c r="M30" s="170">
        <f>K30/E30</f>
        <v>0.20933987246294569</v>
      </c>
      <c r="N30" s="171">
        <f t="shared" si="6"/>
        <v>0.32311542401017201</v>
      </c>
      <c r="O30" s="96">
        <f>K19/G19</f>
        <v>0.90690404039993389</v>
      </c>
      <c r="Q30" s="8">
        <f>F19+0.4*F19</f>
        <v>97182.399999999994</v>
      </c>
      <c r="R30" s="38">
        <f>H19/C19</f>
        <v>1.024753535443748</v>
      </c>
      <c r="S30" s="38">
        <f>H19/F19</f>
        <v>2.2143746444128474</v>
      </c>
      <c r="T30" s="38">
        <f>H19/G19</f>
        <v>0.56808999762421097</v>
      </c>
      <c r="U30" s="94">
        <f>(R30+S30)/2</f>
        <v>1.6195640899282977</v>
      </c>
      <c r="V30" s="97">
        <f>I19/$I$48</f>
        <v>1.8459934641762313E-3</v>
      </c>
      <c r="W30" s="97"/>
      <c r="AL30" s="198"/>
      <c r="AM30" s="198"/>
    </row>
    <row r="31" spans="1:39" x14ac:dyDescent="0.35">
      <c r="A31" s="5" t="s">
        <v>58</v>
      </c>
      <c r="B31" s="5" t="s">
        <v>59</v>
      </c>
      <c r="C31" s="6">
        <v>10000</v>
      </c>
      <c r="D31" s="90">
        <v>10000</v>
      </c>
      <c r="E31" s="91">
        <f>VLOOKUP('Orçamento Distribuído'!A31,[6]Planilha1!$D$45:$F$84,2,FALSE)</f>
        <v>7565.24</v>
      </c>
      <c r="F31" s="164">
        <f>VLOOKUP(A31,'Proposta  2025'!$A$2:$H$46,8,FALSE)</f>
        <v>13913</v>
      </c>
      <c r="G31" s="172">
        <f>VLOOKUP($A31,'[6]Custeio (2024)'!$B$42:$C$162,2,FALSE)</f>
        <v>32707.37</v>
      </c>
      <c r="H31" s="173">
        <f>VLOOKUP(A31,'[6]Custeio (2024)'!$B$168:$C$288,2,FALSE)</f>
        <v>10477.592723950414</v>
      </c>
      <c r="I31" s="166">
        <f>VLOOKUP(A31,'[7]Proposta  2025'!$A$2:$F$46,6,FALSE)</f>
        <v>12000</v>
      </c>
      <c r="J31" s="167">
        <f>VLOOKUP(A31,'Proposta  2025'!$A$2:$I$46,9,FALSE)</f>
        <v>0</v>
      </c>
      <c r="K31" s="168">
        <f t="shared" si="0"/>
        <v>12000</v>
      </c>
      <c r="L31" s="169">
        <f t="shared" si="8"/>
        <v>1.2</v>
      </c>
      <c r="M31" s="170">
        <f t="shared" si="9"/>
        <v>1.5862021561774644</v>
      </c>
      <c r="N31" s="171">
        <f t="shared" si="6"/>
        <v>0.86250269532092283</v>
      </c>
      <c r="O31" s="96">
        <f>K33/G33</f>
        <v>0.78351708334119186</v>
      </c>
      <c r="Q31" s="8">
        <f>F33+0.4*F33</f>
        <v>8294979</v>
      </c>
      <c r="R31" s="38">
        <f>H33/C33</f>
        <v>1.0141485949782003</v>
      </c>
      <c r="S31" s="38">
        <f>H33/F33</f>
        <v>0.99275556830499345</v>
      </c>
      <c r="T31" s="38">
        <f>H33/G33</f>
        <v>0.61866625008072562</v>
      </c>
      <c r="U31" s="94">
        <f t="shared" si="7"/>
        <v>1.0034520816415968</v>
      </c>
      <c r="V31">
        <f>I33/$I$48</f>
        <v>9.9012376714906952E-2</v>
      </c>
    </row>
    <row r="32" spans="1:39" x14ac:dyDescent="0.35">
      <c r="A32" s="7" t="s">
        <v>62</v>
      </c>
      <c r="B32" s="5" t="s">
        <v>63</v>
      </c>
      <c r="C32" s="6">
        <v>10000000</v>
      </c>
      <c r="D32" s="90">
        <v>11691432</v>
      </c>
      <c r="E32" s="91">
        <f>VLOOKUP('Orçamento Distribuído'!A32,[6]Planilha1!$D$45:$F$84,2,FALSE)</f>
        <v>8983744.5700000003</v>
      </c>
      <c r="F32" s="164">
        <f>VLOOKUP(A32,'Proposta  2025'!$A$2:$H$46,8,FALSE)</f>
        <v>7905919</v>
      </c>
      <c r="G32" s="172">
        <v>16726164</v>
      </c>
      <c r="H32" s="174">
        <v>0</v>
      </c>
      <c r="I32" s="166">
        <v>10166943</v>
      </c>
      <c r="J32" s="167">
        <f>VLOOKUP(A32,'Proposta  2025'!$A$2:$I$46,9,FALSE)</f>
        <v>3233441.4400000004</v>
      </c>
      <c r="K32" s="168">
        <f t="shared" si="0"/>
        <v>13400384.440000001</v>
      </c>
      <c r="L32" s="169">
        <f>K32/D32</f>
        <v>1.1461713535176872</v>
      </c>
      <c r="M32" s="170">
        <f>K32/E32</f>
        <v>1.4916257174929897</v>
      </c>
      <c r="N32" s="171">
        <f t="shared" si="6"/>
        <v>1.6949812463294909</v>
      </c>
      <c r="O32" s="96">
        <f>K34/G34</f>
        <v>0.53447760465598659</v>
      </c>
      <c r="Q32" s="8">
        <f>F34+0.4*F34</f>
        <v>854463.4</v>
      </c>
      <c r="R32" s="38">
        <f>H34/C34</f>
        <v>0.75183919559926216</v>
      </c>
      <c r="S32" s="38">
        <f>H34/F34</f>
        <v>0.61592741938330364</v>
      </c>
      <c r="T32" s="38">
        <f>H34/G34</f>
        <v>0.35500608965627489</v>
      </c>
      <c r="U32" s="94">
        <f>(R32+S32)/2</f>
        <v>0.6838833074912829</v>
      </c>
      <c r="V32">
        <f>I34/$I$48</f>
        <v>8.3908793826192336E-3</v>
      </c>
    </row>
    <row r="33" spans="1:25" x14ac:dyDescent="0.35">
      <c r="A33" s="7" t="s">
        <v>60</v>
      </c>
      <c r="B33" s="5" t="s">
        <v>61</v>
      </c>
      <c r="C33" s="6">
        <v>5800000</v>
      </c>
      <c r="D33" s="90">
        <v>6600000</v>
      </c>
      <c r="E33" s="91">
        <f>VLOOKUP('Orçamento Distribuído'!A33,[6]Planilha1!$D$45:$F$84,2,FALSE)</f>
        <v>5545723.8500000006</v>
      </c>
      <c r="F33" s="164">
        <f>VLOOKUP(A33,'Proposta  2025'!$A$2:$H$46,8,FALSE)</f>
        <v>5924985</v>
      </c>
      <c r="G33" s="172">
        <f>VLOOKUP($A33,'[6]Custeio (2024)'!$B$42:$C$162,2,FALSE)</f>
        <v>9507649.4800000004</v>
      </c>
      <c r="H33" s="173">
        <f>VLOOKUP(A33,'[6]Custeio (2024)'!$B$168:$C$288,2,FALSE)</f>
        <v>5882061.8508735616</v>
      </c>
      <c r="I33" s="166">
        <f>VLOOKUP(A33,'[7]Proposta  2025'!$A$2:$F$46,6,FALSE)</f>
        <v>5900000</v>
      </c>
      <c r="J33" s="167">
        <f>VLOOKUP(A33,'Proposta  2025'!$A$2:$I$46,9,FALSE)</f>
        <v>1549405.79</v>
      </c>
      <c r="K33" s="168">
        <f t="shared" si="0"/>
        <v>7449405.79</v>
      </c>
      <c r="L33" s="169">
        <f t="shared" si="8"/>
        <v>1.1286978469696969</v>
      </c>
      <c r="M33" s="170">
        <f t="shared" si="9"/>
        <v>1.3432702369412064</v>
      </c>
      <c r="N33" s="171">
        <f t="shared" si="6"/>
        <v>1.2572868606418413</v>
      </c>
      <c r="O33" s="96">
        <f>K32/G32</f>
        <v>0.80116304252427517</v>
      </c>
      <c r="Q33" s="8">
        <f>F32+0.4*F32</f>
        <v>11068286.6</v>
      </c>
      <c r="R33" s="38">
        <f>H32/C32</f>
        <v>0</v>
      </c>
      <c r="S33" s="38">
        <f>H32/F32</f>
        <v>0</v>
      </c>
      <c r="T33" s="38">
        <f>H32/G32</f>
        <v>0</v>
      </c>
      <c r="U33" s="94">
        <f t="shared" si="7"/>
        <v>0</v>
      </c>
      <c r="V33">
        <f>I32/$I$48</f>
        <v>0.17061918480592986</v>
      </c>
    </row>
    <row r="34" spans="1:25" x14ac:dyDescent="0.35">
      <c r="A34" s="5" t="s">
        <v>64</v>
      </c>
      <c r="B34" s="5" t="s">
        <v>65</v>
      </c>
      <c r="C34" s="6">
        <v>500000</v>
      </c>
      <c r="D34" s="90">
        <v>500000</v>
      </c>
      <c r="E34" s="91">
        <f>VLOOKUP('Orçamento Distribuído'!A34,[6]Planilha1!$D$45:$F$84,2,FALSE)</f>
        <v>689428.38</v>
      </c>
      <c r="F34" s="164">
        <f>VLOOKUP(A34,'Proposta  2025'!$A$2:$H$46,8,FALSE)</f>
        <v>610331</v>
      </c>
      <c r="G34" s="172">
        <f>VLOOKUP($A34,'[6]Custeio (2024)'!$B$42:$C$162,2,FALSE)</f>
        <v>1058910.2799999998</v>
      </c>
      <c r="H34" s="173">
        <f>VLOOKUP(A34,'[6]Custeio (2024)'!$B$168:$C$288,2,FALSE)</f>
        <v>375919.59779963107</v>
      </c>
      <c r="I34" s="166">
        <f>VLOOKUP(A34,'[7]Proposta  2025'!$A$2:$F$46,6,FALSE)</f>
        <v>500000</v>
      </c>
      <c r="J34" s="167">
        <f>VLOOKUP(A34,'Proposta  2025'!$A$2:$I$46,9,FALSE)</f>
        <v>65963.83</v>
      </c>
      <c r="K34" s="168">
        <f t="shared" si="0"/>
        <v>565963.82999999996</v>
      </c>
      <c r="L34" s="169">
        <f t="shared" si="8"/>
        <v>1.1319276599999999</v>
      </c>
      <c r="M34" s="170">
        <f t="shared" si="9"/>
        <v>0.82091751140270719</v>
      </c>
      <c r="N34" s="171">
        <f t="shared" si="6"/>
        <v>0.92730637965300788</v>
      </c>
      <c r="O34" s="96">
        <f>K35/G35</f>
        <v>0.52356768299730816</v>
      </c>
      <c r="Q34" s="8">
        <f>F35+0.4*F35</f>
        <v>5155022.5999999996</v>
      </c>
      <c r="R34" s="38">
        <f>H35/C35</f>
        <v>1.2833702090940109</v>
      </c>
      <c r="S34" s="38">
        <f>H35/F35</f>
        <v>1.3244422075628026</v>
      </c>
      <c r="T34" s="38">
        <f>H35/G35</f>
        <v>0.60725840694533917</v>
      </c>
      <c r="U34" s="94">
        <f t="shared" si="7"/>
        <v>1.3039062083284068</v>
      </c>
      <c r="V34">
        <f>I35/$I$48</f>
        <v>6.2092507431382324E-2</v>
      </c>
    </row>
    <row r="35" spans="1:25" x14ac:dyDescent="0.35">
      <c r="A35" s="5" t="s">
        <v>66</v>
      </c>
      <c r="B35" s="5" t="s">
        <v>67</v>
      </c>
      <c r="C35" s="6">
        <v>3800000</v>
      </c>
      <c r="D35" s="90">
        <v>4803485</v>
      </c>
      <c r="E35" s="91">
        <f>VLOOKUP('Orçamento Distribuído'!A35,[6]Planilha1!$D$45:$F$84,2,FALSE)</f>
        <v>3749436.13</v>
      </c>
      <c r="F35" s="164">
        <f>VLOOKUP(A35,'Proposta  2025'!$A$2:$H$46,8,FALSE)</f>
        <v>3682159</v>
      </c>
      <c r="G35" s="172">
        <f>VLOOKUP($A35,'[6]Custeio (2024)'!$B$42:$C$162,2,FALSE)</f>
        <v>8030859.25</v>
      </c>
      <c r="H35" s="173">
        <f>VLOOKUP(A35,'[6]Custeio (2024)'!$B$168:$C$288,2,FALSE)</f>
        <v>4876806.7945572417</v>
      </c>
      <c r="I35" s="166">
        <f>VLOOKUP(A35,'[7]Proposta  2025'!$A$2:$F$46,6,FALSE)</f>
        <v>3700000</v>
      </c>
      <c r="J35" s="167">
        <f>VLOOKUP(A35,'Proposta  2025'!$A$2:$I$46,9,FALSE)</f>
        <v>504698.37</v>
      </c>
      <c r="K35" s="168">
        <f t="shared" si="0"/>
        <v>4204698.37</v>
      </c>
      <c r="L35" s="169">
        <f t="shared" si="8"/>
        <v>0.87534329138115352</v>
      </c>
      <c r="M35" s="170">
        <f t="shared" si="9"/>
        <v>1.1214215215875674</v>
      </c>
      <c r="N35" s="171">
        <f t="shared" si="6"/>
        <v>1.1419111369172272</v>
      </c>
      <c r="O35" s="96">
        <f>K36/G36</f>
        <v>0.28068143982879434</v>
      </c>
      <c r="Q35" s="8">
        <f>F36+0.4*F36</f>
        <v>643679.4</v>
      </c>
      <c r="R35" s="38">
        <f>H36/C36</f>
        <v>0.37242395994716426</v>
      </c>
      <c r="S35" s="38">
        <f>H36/F36</f>
        <v>0.9679745615466423</v>
      </c>
      <c r="T35" s="38">
        <f>H36/G36</f>
        <v>0.16883368313531849</v>
      </c>
      <c r="U35" s="94">
        <f t="shared" si="7"/>
        <v>0.67019926074690328</v>
      </c>
      <c r="V35">
        <f>I36/$I$48</f>
        <v>1.1747231135666926E-2</v>
      </c>
    </row>
    <row r="36" spans="1:25" x14ac:dyDescent="0.35">
      <c r="A36" s="5" t="s">
        <v>68</v>
      </c>
      <c r="B36" s="5" t="s">
        <v>69</v>
      </c>
      <c r="C36" s="6">
        <v>1195000</v>
      </c>
      <c r="D36" s="90">
        <v>1637975</v>
      </c>
      <c r="E36" s="91">
        <f>VLOOKUP('Orçamento Distribuído'!A36,[6]Planilha1!$D$45:$F$84,2,FALSE)</f>
        <v>1564556.07</v>
      </c>
      <c r="F36" s="164">
        <f>VLOOKUP(A36,'Proposta  2025'!$A$2:$H$46,8,FALSE)</f>
        <v>459771</v>
      </c>
      <c r="G36" s="172">
        <f>VLOOKUP($A36,'[6]Custeio (2024)'!$B$42:$C$162,2,FALSE)</f>
        <v>2636006.1799999997</v>
      </c>
      <c r="H36" s="173">
        <f>VLOOKUP(A36,'[6]Custeio (2024)'!$B$168:$C$288,2,FALSE)</f>
        <v>445046.63213686127</v>
      </c>
      <c r="I36" s="166">
        <f>VLOOKUP(A36,'[7]Proposta  2025'!$A$2:$F$46,6,FALSE)</f>
        <v>700000</v>
      </c>
      <c r="J36" s="167">
        <f>VLOOKUP(A36,'Proposta  2025'!$A$2:$I$46,9,FALSE)</f>
        <v>39878.01</v>
      </c>
      <c r="K36" s="168">
        <f t="shared" si="0"/>
        <v>739878.01</v>
      </c>
      <c r="L36" s="169">
        <f t="shared" si="8"/>
        <v>0.45170287092293837</v>
      </c>
      <c r="M36" s="170">
        <f t="shared" si="9"/>
        <v>0.47289964494529108</v>
      </c>
      <c r="N36" s="171">
        <f t="shared" si="6"/>
        <v>1.60923157397922</v>
      </c>
      <c r="O36" s="96">
        <f>K37/G37</f>
        <v>0.10272504780457477</v>
      </c>
      <c r="Q36" s="8">
        <f>F37+0.4*F37</f>
        <v>539834.4</v>
      </c>
      <c r="R36" s="38">
        <f>H37/C37</f>
        <v>1.325606577386004</v>
      </c>
      <c r="S36" s="38">
        <f>H37/F37</f>
        <v>4.1253744667040237</v>
      </c>
      <c r="T36" s="38">
        <f>H37/G37</f>
        <v>0.21420804582596714</v>
      </c>
      <c r="U36" s="94">
        <f t="shared" si="7"/>
        <v>2.7254905220450141</v>
      </c>
      <c r="V36">
        <f>I37/$I$48</f>
        <v>1.0069055259143081E-2</v>
      </c>
    </row>
    <row r="37" spans="1:25" x14ac:dyDescent="0.35">
      <c r="A37" s="5" t="s">
        <v>70</v>
      </c>
      <c r="B37" s="5" t="s">
        <v>71</v>
      </c>
      <c r="C37" s="6">
        <v>1200000</v>
      </c>
      <c r="D37" s="90">
        <v>1789680</v>
      </c>
      <c r="E37" s="91">
        <f>VLOOKUP('Orçamento Distribuído'!A37,[6]Planilha1!$D$45:$F$84,2,FALSE)</f>
        <v>1337346.8199999998</v>
      </c>
      <c r="F37" s="164">
        <f>VLOOKUP(A37,'Proposta  2025'!$A$2:$H$46,8,FALSE)</f>
        <v>385596</v>
      </c>
      <c r="G37" s="172">
        <f>VLOOKUP($A37,'[6]Custeio (2024)'!$B$42:$C$162,2,FALSE)</f>
        <v>7426088.4399999995</v>
      </c>
      <c r="H37" s="173">
        <f>VLOOKUP(A37,'[6]Custeio (2024)'!$B$168:$C$288,2,FALSE)</f>
        <v>1590727.8928632047</v>
      </c>
      <c r="I37" s="166">
        <v>600000</v>
      </c>
      <c r="J37" s="167">
        <f>VLOOKUP(A37,'Proposta  2025'!$A$2:$I$46,9,FALSE)</f>
        <v>162845.29</v>
      </c>
      <c r="K37" s="168">
        <f t="shared" si="0"/>
        <v>762845.29</v>
      </c>
      <c r="L37" s="169">
        <f t="shared" si="8"/>
        <v>0.42624675360958386</v>
      </c>
      <c r="M37" s="170">
        <f t="shared" si="9"/>
        <v>0.57041694689190658</v>
      </c>
      <c r="N37" s="171">
        <f t="shared" si="6"/>
        <v>1.9783537432960925</v>
      </c>
      <c r="O37" s="96"/>
      <c r="Q37" s="8"/>
      <c r="R37" s="38"/>
      <c r="S37" s="38"/>
      <c r="T37" s="38"/>
      <c r="U37" s="94"/>
    </row>
    <row r="38" spans="1:25" x14ac:dyDescent="0.35">
      <c r="A38" s="5" t="s">
        <v>132</v>
      </c>
      <c r="B38" s="5" t="s">
        <v>534</v>
      </c>
      <c r="C38" s="6" t="s">
        <v>341</v>
      </c>
      <c r="D38" s="90" t="s">
        <v>341</v>
      </c>
      <c r="E38" s="91">
        <v>0</v>
      </c>
      <c r="F38" s="164">
        <f>VLOOKUP(A38,'Proposta  2025'!$A$2:$H$46,8,FALSE)</f>
        <v>129470</v>
      </c>
      <c r="G38" s="172">
        <v>0</v>
      </c>
      <c r="H38" s="173"/>
      <c r="I38" s="166">
        <f>VLOOKUP(A38,'[7]Proposta  2025'!$A$2:$F$46,6,FALSE)</f>
        <v>550000</v>
      </c>
      <c r="J38" s="167">
        <f>VLOOKUP(A38,'Proposta  2025'!$A$2:$I$46,9,FALSE)</f>
        <v>61535</v>
      </c>
      <c r="K38" s="168">
        <f t="shared" si="0"/>
        <v>611535</v>
      </c>
      <c r="L38" s="169"/>
      <c r="M38" s="170"/>
      <c r="N38" s="171">
        <f t="shared" si="6"/>
        <v>4.7233722097783266</v>
      </c>
      <c r="O38" s="96">
        <f>K39/G39</f>
        <v>0.19060615119596591</v>
      </c>
      <c r="Q38" s="8">
        <f>F39+0.4*F39</f>
        <v>0</v>
      </c>
      <c r="R38" s="38">
        <f>H39/C39</f>
        <v>2.6705390195244867</v>
      </c>
      <c r="S38" s="38" t="e">
        <f>H39/F39</f>
        <v>#DIV/0!</v>
      </c>
      <c r="T38" s="38">
        <f>H39/G39</f>
        <v>0.35631481489114764</v>
      </c>
      <c r="U38" s="94" t="e">
        <f t="shared" si="7"/>
        <v>#DIV/0!</v>
      </c>
      <c r="V38">
        <f>I39/$I$48</f>
        <v>2.5172638147857702E-3</v>
      </c>
    </row>
    <row r="39" spans="1:25" x14ac:dyDescent="0.35">
      <c r="A39" s="5" t="s">
        <v>72</v>
      </c>
      <c r="B39" s="5" t="s">
        <v>536</v>
      </c>
      <c r="C39" s="6">
        <v>105000</v>
      </c>
      <c r="D39" s="90">
        <v>105000</v>
      </c>
      <c r="E39" s="91">
        <f>VLOOKUP('Orçamento Distribuído'!A39,[6]Planilha1!$D$45:$F$84,2,FALSE)</f>
        <v>47862</v>
      </c>
      <c r="F39" s="164">
        <f>VLOOKUP(A39,'Proposta  2025'!$A$2:$H$46,8,FALSE)</f>
        <v>0</v>
      </c>
      <c r="G39" s="172">
        <f>VLOOKUP($A39,'[6]Custeio (2024)'!$B$42:$C$162,2,FALSE)</f>
        <v>786963.06</v>
      </c>
      <c r="H39" s="173">
        <f>VLOOKUP(A39,'[6]Custeio (2024)'!$B$168:$C$288,2,FALSE)</f>
        <v>280406.59705007111</v>
      </c>
      <c r="I39" s="166">
        <f>VLOOKUP(A39,'[7]Proposta  2025'!$A$2:$F$46,6,FALSE)</f>
        <v>150000</v>
      </c>
      <c r="J39" s="167">
        <f>VLOOKUP(A39,'Proposta  2025'!$A$2:$I$46,9,FALSE)</f>
        <v>0</v>
      </c>
      <c r="K39" s="168">
        <f t="shared" si="0"/>
        <v>150000</v>
      </c>
      <c r="L39" s="169">
        <f t="shared" si="8"/>
        <v>1.4285714285714286</v>
      </c>
      <c r="M39" s="170">
        <f t="shared" si="9"/>
        <v>3.134010279553717</v>
      </c>
      <c r="N39" s="171"/>
      <c r="O39" s="96">
        <f>K40/G40</f>
        <v>0.10735540357157691</v>
      </c>
      <c r="Q39" s="8">
        <f>F40+0.4*F40</f>
        <v>15789.2</v>
      </c>
      <c r="R39" s="38">
        <f>H40/C40</f>
        <v>0.63188300114577944</v>
      </c>
      <c r="S39" s="38">
        <f>H40/F40</f>
        <v>67.233516702867121</v>
      </c>
      <c r="T39" s="38">
        <f>H40/G40</f>
        <v>0.17983937744144082</v>
      </c>
      <c r="U39" s="94">
        <f t="shared" si="7"/>
        <v>33.932699852006451</v>
      </c>
      <c r="V39">
        <f>I40/$I$48</f>
        <v>7.55179144435731E-3</v>
      </c>
    </row>
    <row r="40" spans="1:25" x14ac:dyDescent="0.35">
      <c r="A40" s="5" t="s">
        <v>74</v>
      </c>
      <c r="B40" s="5" t="s">
        <v>75</v>
      </c>
      <c r="C40" s="6">
        <v>1200000</v>
      </c>
      <c r="D40" s="90">
        <v>1200000</v>
      </c>
      <c r="E40" s="91">
        <f>VLOOKUP("S1",[6]Planilha1!$D$45:$F$84,2,FALSE)</f>
        <v>1584038.07</v>
      </c>
      <c r="F40" s="164">
        <f>VLOOKUP(A40,'Proposta  2025'!$A$2:$H$46,8,FALSE)</f>
        <v>11278</v>
      </c>
      <c r="G40" s="172">
        <f>VLOOKUP($A40,'[6]Custeio (2024)'!$B$42:$C$162,2,FALSE)</f>
        <v>4216315.76</v>
      </c>
      <c r="H40" s="173">
        <f>VLOOKUP(A40,'[6]Custeio (2024)'!$B$168:$C$288,2,FALSE)</f>
        <v>758259.60137493536</v>
      </c>
      <c r="I40" s="166">
        <f>VLOOKUP(A40,'[7]Proposta  2025'!$A$2:$F$46,6,FALSE)</f>
        <v>450000</v>
      </c>
      <c r="J40" s="167">
        <f>VLOOKUP(A40,'Proposta  2025'!$A$2:$I$46,9,FALSE)</f>
        <v>2644.28</v>
      </c>
      <c r="K40" s="168">
        <f t="shared" si="0"/>
        <v>452644.28</v>
      </c>
      <c r="L40" s="169">
        <f t="shared" si="8"/>
        <v>0.37720356666666671</v>
      </c>
      <c r="M40" s="170">
        <f t="shared" si="9"/>
        <v>0.28575340995434534</v>
      </c>
      <c r="N40" s="171">
        <f t="shared" si="6"/>
        <v>40.135155169356274</v>
      </c>
      <c r="O40" s="96">
        <f>K41/G41</f>
        <v>0.73947657360247654</v>
      </c>
      <c r="Q40" s="8">
        <f>F41+0.4*F41</f>
        <v>155617</v>
      </c>
      <c r="R40" s="38">
        <f>H41/C41</f>
        <v>0.87359153360588693</v>
      </c>
      <c r="S40" s="38">
        <f>H41/F41</f>
        <v>0.98240242634821529</v>
      </c>
      <c r="T40" s="38">
        <f>H41/G41</f>
        <v>0.50124183271183587</v>
      </c>
      <c r="U40" s="94">
        <f t="shared" si="7"/>
        <v>0.92799697997705111</v>
      </c>
      <c r="V40">
        <f>I41/$I$48</f>
        <v>2.1816286394810008E-3</v>
      </c>
    </row>
    <row r="41" spans="1:25" x14ac:dyDescent="0.35">
      <c r="A41" s="5" t="s">
        <v>76</v>
      </c>
      <c r="B41" s="5" t="s">
        <v>390</v>
      </c>
      <c r="C41" s="6">
        <v>125000</v>
      </c>
      <c r="D41" s="90">
        <v>125000</v>
      </c>
      <c r="E41" s="91">
        <f>VLOOKUP('Orçamento Distribuído'!A41,[6]Planilha1!$D$45:$F$84,2,FALSE)</f>
        <v>160859.9</v>
      </c>
      <c r="F41" s="164">
        <f>VLOOKUP(A41,'Proposta  2025'!$A$2:$H$46,8,FALSE)</f>
        <v>111155</v>
      </c>
      <c r="G41" s="172">
        <f>VLOOKUP($A41,'[6]Custeio (2024)'!$B$42:$C$162,2,FALSE)</f>
        <v>217856.8</v>
      </c>
      <c r="H41" s="173">
        <f>VLOOKUP(A41,'[6]Custeio (2024)'!$B$168:$C$288,2,FALSE)</f>
        <v>109198.94170073587</v>
      </c>
      <c r="I41" s="166">
        <f>VLOOKUP(A41,'[7]Proposta  2025'!$A$2:$F$46,6,FALSE)</f>
        <v>130000</v>
      </c>
      <c r="J41" s="167">
        <f>VLOOKUP(A41,'Proposta  2025'!$A$2:$I$46,9,FALSE)</f>
        <v>31100</v>
      </c>
      <c r="K41" s="168">
        <f t="shared" si="0"/>
        <v>161100</v>
      </c>
      <c r="L41" s="169">
        <f t="shared" si="8"/>
        <v>1.2887999999999999</v>
      </c>
      <c r="M41" s="170">
        <f t="shared" si="9"/>
        <v>1.001492603190727</v>
      </c>
      <c r="N41" s="171">
        <f t="shared" si="6"/>
        <v>1.4493275156313257</v>
      </c>
      <c r="O41" s="96">
        <f>K42/G42</f>
        <v>1.0578304002011099</v>
      </c>
      <c r="Q41" s="8">
        <f>F42+0.4*F42</f>
        <v>117258.4</v>
      </c>
      <c r="R41" s="38">
        <f>H42/C42</f>
        <v>0.44738296094814278</v>
      </c>
      <c r="S41" s="38">
        <f>H42/F42</f>
        <v>0.66768792825012957</v>
      </c>
      <c r="T41" s="38">
        <f>H42/G42</f>
        <v>0.28527391403686225</v>
      </c>
      <c r="U41" s="94">
        <f t="shared" si="7"/>
        <v>0.55753544459913618</v>
      </c>
      <c r="V41">
        <f>I42/$I$48</f>
        <v>1.8459934641762313E-3</v>
      </c>
    </row>
    <row r="42" spans="1:25" x14ac:dyDescent="0.35">
      <c r="A42" s="5" t="s">
        <v>77</v>
      </c>
      <c r="B42" s="5" t="s">
        <v>78</v>
      </c>
      <c r="C42" s="6">
        <v>125000</v>
      </c>
      <c r="D42" s="90">
        <v>125000</v>
      </c>
      <c r="E42" s="91">
        <f>VLOOKUP('Orçamento Distribuído'!A42,[6]Planilha1!$D$45:$F$84,2,FALSE)</f>
        <v>67589.17</v>
      </c>
      <c r="F42" s="164">
        <f>VLOOKUP(A42,'Proposta  2025'!$A$2:$H$46,8,FALSE)</f>
        <v>83756</v>
      </c>
      <c r="G42" s="172">
        <f>VLOOKUP($A42,'[6]Custeio (2024)'!$B$42:$C$162,2,FALSE)</f>
        <v>196032.19</v>
      </c>
      <c r="H42" s="173">
        <f>VLOOKUP(A42,'[6]Custeio (2024)'!$B$168:$C$288,2,FALSE)</f>
        <v>55922.870118517851</v>
      </c>
      <c r="I42" s="166">
        <f>VLOOKUP(A42,'[7]Proposta  2025'!$A$2:$F$46,6,FALSE)</f>
        <v>110000</v>
      </c>
      <c r="J42" s="167">
        <f>VLOOKUP(A42,'Proposta  2025'!$A$2:$I$46,9,FALSE)</f>
        <v>97368.81</v>
      </c>
      <c r="K42" s="168">
        <f t="shared" si="0"/>
        <v>207368.81</v>
      </c>
      <c r="L42" s="169">
        <f t="shared" si="8"/>
        <v>1.6589504799999999</v>
      </c>
      <c r="M42" s="170">
        <f t="shared" si="9"/>
        <v>3.0680774745421493</v>
      </c>
      <c r="N42" s="171">
        <f t="shared" si="6"/>
        <v>2.4758681169110273</v>
      </c>
      <c r="O42" s="96">
        <f>K46/G46</f>
        <v>0.70937499999999998</v>
      </c>
      <c r="Q42" s="8">
        <f>F46+0.4*F46</f>
        <v>91779.8</v>
      </c>
      <c r="R42" s="38">
        <f>H46/C46</f>
        <v>0.33486571764822942</v>
      </c>
      <c r="S42" s="38">
        <f>H46/F46</f>
        <v>1.5324025701979778</v>
      </c>
      <c r="T42" s="38">
        <f>H46/G46</f>
        <v>0.62787322059043016</v>
      </c>
      <c r="U42" s="94">
        <f t="shared" si="7"/>
        <v>0.93363414392310362</v>
      </c>
      <c r="V42">
        <f>I46/$I$48</f>
        <v>1.6781758765238466E-3</v>
      </c>
    </row>
    <row r="43" spans="1:25" x14ac:dyDescent="0.35">
      <c r="A43" s="5" t="s">
        <v>81</v>
      </c>
      <c r="B43" s="5" t="s">
        <v>82</v>
      </c>
      <c r="C43" s="6">
        <v>450000</v>
      </c>
      <c r="D43" s="90">
        <v>450000</v>
      </c>
      <c r="E43" s="91">
        <f>VLOOKUP('Orçamento Distribuído'!A43,[6]Planilha1!$D$45:$F$84,2,FALSE)</f>
        <v>473211.60000000015</v>
      </c>
      <c r="F43" s="164">
        <f>VLOOKUP(A43,'Proposta  2025'!$A$2:$H$46,8,FALSE)</f>
        <v>100385</v>
      </c>
      <c r="G43" s="172">
        <f>VLOOKUP($A43,'[6]Custeio (2024)'!$B$42:$C$162,2,FALSE)</f>
        <v>2380551.2400000002</v>
      </c>
      <c r="H43" s="173">
        <f>VLOOKUP(A43,'[6]Custeio (2024)'!$B$168:$C$288,2,FALSE)</f>
        <v>376540.01957460458</v>
      </c>
      <c r="I43" s="166">
        <f>VLOOKUP(A43,'[7]Proposta  2025'!$A$2:$F$46,6,FALSE)</f>
        <v>400000</v>
      </c>
      <c r="J43" s="167">
        <f>VLOOKUP(A43,'Proposta  2025'!$A$2:$I$46,9,FALSE)</f>
        <v>398224.66</v>
      </c>
      <c r="K43" s="168">
        <f t="shared" si="0"/>
        <v>798224.65999999992</v>
      </c>
      <c r="L43" s="169">
        <f t="shared" si="8"/>
        <v>1.7738325777777777</v>
      </c>
      <c r="M43" s="170">
        <f t="shared" si="9"/>
        <v>1.6868239493706403</v>
      </c>
      <c r="N43" s="171">
        <f t="shared" si="6"/>
        <v>7.9516328136673797</v>
      </c>
      <c r="O43" s="96">
        <f>K44/G44</f>
        <v>1.0502236703136278</v>
      </c>
      <c r="Q43" s="8">
        <f>F44+0.4*F44</f>
        <v>3469403</v>
      </c>
      <c r="R43" s="38">
        <f>H44/C44</f>
        <v>0</v>
      </c>
      <c r="S43" s="38">
        <f>H44/F44</f>
        <v>0</v>
      </c>
      <c r="T43" s="38">
        <f>H44/G44</f>
        <v>0</v>
      </c>
      <c r="U43" s="94">
        <f t="shared" si="7"/>
        <v>0</v>
      </c>
      <c r="V43">
        <f>I44/$I$48</f>
        <v>4.3220278540275631E-2</v>
      </c>
    </row>
    <row r="44" spans="1:25" x14ac:dyDescent="0.35">
      <c r="A44" s="5" t="s">
        <v>83</v>
      </c>
      <c r="B44" s="5" t="s">
        <v>84</v>
      </c>
      <c r="C44" s="6">
        <v>2208348</v>
      </c>
      <c r="D44" s="90">
        <v>2208348</v>
      </c>
      <c r="E44" s="91">
        <f>VLOOKUP('Orçamento Distribuído'!A44,[6]Planilha1!$D$45:$F$84,2,FALSE)</f>
        <v>2385206.73</v>
      </c>
      <c r="F44" s="164">
        <f>VLOOKUP(A44,'Proposta  2025'!$A$2:$H$46,8,FALSE)</f>
        <v>2478145</v>
      </c>
      <c r="G44" s="172">
        <f>'[6]Origem dos recursos'!F16+'[6]Origem dos recursos'!F17</f>
        <v>2452270</v>
      </c>
      <c r="H44" s="174">
        <v>0</v>
      </c>
      <c r="I44" s="166">
        <v>2575432</v>
      </c>
      <c r="J44" s="167">
        <f>VLOOKUP(A44,'Proposta  2025'!$A$2:$I$46,9,FALSE)</f>
        <v>0</v>
      </c>
      <c r="K44" s="168">
        <f t="shared" si="0"/>
        <v>2575432</v>
      </c>
      <c r="L44" s="169">
        <f t="shared" si="8"/>
        <v>1.1662256129921553</v>
      </c>
      <c r="M44" s="170">
        <f t="shared" si="9"/>
        <v>1.079752110208074</v>
      </c>
      <c r="N44" s="171">
        <f t="shared" si="6"/>
        <v>1.0392579933781114</v>
      </c>
      <c r="O44" s="96">
        <f>K45/G45</f>
        <v>0.59827970653183837</v>
      </c>
      <c r="Q44" s="8">
        <f>F45+0.4*F45</f>
        <v>807178.4</v>
      </c>
      <c r="R44" s="38">
        <f>H45/C45</f>
        <v>0.53544099255860178</v>
      </c>
      <c r="S44" s="38">
        <f>H45/F45</f>
        <v>0.55721316842624324</v>
      </c>
      <c r="T44" s="38">
        <f>H45/G45</f>
        <v>0.32034347989307654</v>
      </c>
      <c r="U44" s="94">
        <f t="shared" si="7"/>
        <v>0.54632708049242251</v>
      </c>
      <c r="V44">
        <f>I45/$I$48</f>
        <v>1.0069055259143081E-2</v>
      </c>
      <c r="Y44" s="8"/>
    </row>
    <row r="45" spans="1:25" x14ac:dyDescent="0.35">
      <c r="A45" s="5" t="s">
        <v>85</v>
      </c>
      <c r="B45" s="5" t="s">
        <v>86</v>
      </c>
      <c r="C45" s="6">
        <v>600000</v>
      </c>
      <c r="D45" s="90">
        <v>600000</v>
      </c>
      <c r="E45" s="91">
        <f>VLOOKUP('Orçamento Distribuído'!A45,[6]Planilha1!$D$45:$F$84,2,FALSE)</f>
        <v>437081.99</v>
      </c>
      <c r="F45" s="164">
        <f>VLOOKUP(A45,'Proposta  2025'!$A$2:$H$46,8,FALSE)</f>
        <v>576556</v>
      </c>
      <c r="G45" s="172">
        <f>VLOOKUP($A45,'[6]Custeio (2024)'!$B$42:$C$162,2,FALSE)</f>
        <v>1002875.4</v>
      </c>
      <c r="H45" s="173">
        <f>VLOOKUP(A45,'[6]Custeio (2024)'!$B$168:$C$288,2,FALSE)</f>
        <v>321264.59553516109</v>
      </c>
      <c r="I45" s="166">
        <f>VLOOKUP(A45,'[7]Proposta  2025'!$A$2:$F$46,6,FALSE)</f>
        <v>600000</v>
      </c>
      <c r="J45" s="167">
        <f>VLOOKUP(A45,'Proposta  2025'!$A$2:$I$46,9,FALSE)</f>
        <v>0</v>
      </c>
      <c r="K45" s="168">
        <f t="shared" si="0"/>
        <v>600000</v>
      </c>
      <c r="L45" s="169">
        <f t="shared" si="8"/>
        <v>1</v>
      </c>
      <c r="M45" s="170">
        <f t="shared" si="9"/>
        <v>1.3727401579735647</v>
      </c>
      <c r="N45" s="171">
        <f t="shared" si="6"/>
        <v>1.0406621386300723</v>
      </c>
      <c r="O45" s="96">
        <f>K8/G8</f>
        <v>0</v>
      </c>
      <c r="Q45" s="8">
        <f>F8+0.4*F8</f>
        <v>0</v>
      </c>
      <c r="R45" s="38">
        <f>H8/C8</f>
        <v>0.62787322059043016</v>
      </c>
      <c r="S45" s="38" t="e">
        <f>H8/F8</f>
        <v>#DIV/0!</v>
      </c>
      <c r="T45" s="38">
        <f>H8/G8</f>
        <v>0.62787322059043016</v>
      </c>
      <c r="U45" s="94" t="e">
        <f t="shared" si="7"/>
        <v>#DIV/0!</v>
      </c>
      <c r="V45">
        <f>I8/$I$48</f>
        <v>0</v>
      </c>
    </row>
    <row r="46" spans="1:25" x14ac:dyDescent="0.35">
      <c r="A46" s="5" t="s">
        <v>79</v>
      </c>
      <c r="B46" s="5" t="s">
        <v>80</v>
      </c>
      <c r="C46" s="6">
        <v>300000</v>
      </c>
      <c r="D46" s="90">
        <v>300000</v>
      </c>
      <c r="E46" s="91">
        <f>VLOOKUP('Orçamento Distribuído'!A46,[6]Planilha1!$D$45:$F$84,2,FALSE)</f>
        <v>72124</v>
      </c>
      <c r="F46" s="164">
        <f>VLOOKUP(A46,'Proposta  2025'!$A$2:$H$46,8,FALSE)</f>
        <v>65557</v>
      </c>
      <c r="G46" s="172">
        <f>VLOOKUP($A46,'[6]Custeio (2024)'!$B$42:$C$162,2,FALSE)</f>
        <v>160000</v>
      </c>
      <c r="H46" s="173">
        <f>VLOOKUP(A46,'[6]Custeio (2024)'!$B$168:$C$288,2,FALSE)</f>
        <v>100459.71529446883</v>
      </c>
      <c r="I46" s="166">
        <v>100000</v>
      </c>
      <c r="J46" s="167">
        <f>VLOOKUP(A46,'Proposta  2025'!$A$2:$I$46,9,FALSE)</f>
        <v>13500</v>
      </c>
      <c r="K46" s="168">
        <f t="shared" si="0"/>
        <v>113500</v>
      </c>
      <c r="L46" s="169">
        <f>K46/D46</f>
        <v>0.37833333333333335</v>
      </c>
      <c r="M46" s="170">
        <f>K46/E46</f>
        <v>1.5736786645222118</v>
      </c>
      <c r="N46" s="171">
        <f t="shared" si="6"/>
        <v>1.7313177845233918</v>
      </c>
      <c r="O46" s="96">
        <f>K43/G43</f>
        <v>0.33531085010377676</v>
      </c>
      <c r="Q46" s="8">
        <f>F43+0.4*F43</f>
        <v>140539</v>
      </c>
      <c r="R46" s="38">
        <f>H43/C43</f>
        <v>0.83675559905467689</v>
      </c>
      <c r="S46" s="38">
        <f>H43/F43</f>
        <v>3.750959003582254</v>
      </c>
      <c r="T46" s="38">
        <f>H43/G43</f>
        <v>0.15817345715885728</v>
      </c>
      <c r="U46" s="94">
        <f>(R46+S46)/2</f>
        <v>2.2938573013184653</v>
      </c>
      <c r="V46">
        <f>I43/$I$48</f>
        <v>6.7127035060953865E-3</v>
      </c>
    </row>
    <row r="47" spans="1:25" x14ac:dyDescent="0.35">
      <c r="A47" s="5" t="s">
        <v>89</v>
      </c>
      <c r="B47" s="5" t="s">
        <v>90</v>
      </c>
      <c r="C47" s="6">
        <v>3808076.9999999925</v>
      </c>
      <c r="D47" s="90">
        <v>3808076.9999999925</v>
      </c>
      <c r="E47" s="91">
        <v>0</v>
      </c>
      <c r="F47" s="164">
        <f>VLOOKUP(A47,'Proposta  2025'!$A$2:$H$46,8,FALSE)</f>
        <v>0</v>
      </c>
      <c r="G47" s="172">
        <f>VLOOKUP($A47,'[6]Custeio (2024)'!$B$42:$C$162,2,FALSE)</f>
        <v>0</v>
      </c>
      <c r="H47" s="173">
        <f>VLOOKUP(A47,'[6]Custeio (2024)'!$B$168:$C$288,2,FALSE)</f>
        <v>0</v>
      </c>
      <c r="I47" s="176">
        <v>1701135</v>
      </c>
      <c r="J47" s="167">
        <f>VLOOKUP(A47,'Proposta  2025'!$A$2:$I$46,9,FALSE)</f>
        <v>0</v>
      </c>
      <c r="K47" s="168">
        <f t="shared" si="0"/>
        <v>1701135</v>
      </c>
      <c r="L47" s="169">
        <f t="shared" si="8"/>
        <v>0.44671759525871019</v>
      </c>
      <c r="M47" s="170"/>
      <c r="N47" s="171"/>
      <c r="O47" s="96"/>
      <c r="Q47" s="8"/>
      <c r="R47" s="38"/>
      <c r="S47" s="38"/>
      <c r="T47" s="38"/>
      <c r="U47" s="94"/>
      <c r="V47">
        <f>I9/$I$48</f>
        <v>3.4066970293434085E-2</v>
      </c>
    </row>
    <row r="48" spans="1:25" ht="15.5" x14ac:dyDescent="0.35">
      <c r="A48" s="212" t="s">
        <v>91</v>
      </c>
      <c r="B48" s="212"/>
      <c r="C48" s="9">
        <f>SUBTOTAL(9,C3:C47)</f>
        <v>60909764.999999993</v>
      </c>
      <c r="D48" s="98">
        <f>SUBTOTAL(9,D3:D47)</f>
        <v>69371582</v>
      </c>
      <c r="E48" s="99">
        <f>SUBTOTAL(9,E3:E47)</f>
        <v>57748967.860000007</v>
      </c>
      <c r="F48" s="177">
        <f>SUBTOTAL(9,F3:F47)</f>
        <v>48691283</v>
      </c>
      <c r="G48" s="175">
        <f>SUBTOTAL(9,G3:G47)</f>
        <v>107922383.12999998</v>
      </c>
      <c r="H48" s="174">
        <f>SUM(H3:H47)</f>
        <v>42046326.999999993</v>
      </c>
      <c r="I48" s="178">
        <f>SUM(I3:I47)</f>
        <v>59588510</v>
      </c>
      <c r="J48" s="179">
        <f>SUBTOTAL(9,J3:J47)</f>
        <v>16090505.430000002</v>
      </c>
      <c r="K48" s="180">
        <f>SUBTOTAL(9,K3:K47)</f>
        <v>75679015.430000007</v>
      </c>
      <c r="L48" s="181">
        <f>K48/D48</f>
        <v>1.0909224389606684</v>
      </c>
      <c r="M48" s="182">
        <f>K48/E48</f>
        <v>1.3104825633155481</v>
      </c>
      <c r="N48" s="183">
        <f>K48/F48</f>
        <v>1.5542620930732101</v>
      </c>
    </row>
    <row r="74" ht="17.5" customHeight="1" x14ac:dyDescent="0.35"/>
  </sheetData>
  <sheetProtection algorithmName="SHA-512" hashValue="eV7X8suhhJMlI4VeBV6RW7s9nQjzl2D2wiP7+yCWmaShtB+weLA51sw+5Z+QEFTEX3KHXKGgboj13YQP3MHtlw==" saltValue="Fk2cO4TRTKETmxFLDTyATg==" spinCount="100000" sheet="1" objects="1" scenarios="1"/>
  <autoFilter ref="A2:N47" xr:uid="{00000000-0009-0000-0000-000002000000}"/>
  <mergeCells count="3">
    <mergeCell ref="A1:O1"/>
    <mergeCell ref="X3:Z3"/>
    <mergeCell ref="A48:B48"/>
  </mergeCells>
  <phoneticPr fontId="17" type="noConversion"/>
  <pageMargins left="0" right="0" top="0.39370078740157483" bottom="0.39370078740157483" header="0" footer="0"/>
  <pageSetup paperSize="9"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H301"/>
  <sheetViews>
    <sheetView topLeftCell="B1" workbookViewId="0">
      <selection activeCell="H5" sqref="H5"/>
    </sheetView>
  </sheetViews>
  <sheetFormatPr defaultColWidth="0" defaultRowHeight="14.5" zeroHeight="1" x14ac:dyDescent="0.35"/>
  <cols>
    <col min="1" max="1" width="22.453125" hidden="1" customWidth="1"/>
    <col min="2" max="3" width="17.1796875" customWidth="1"/>
    <col min="4" max="6" width="30.7265625" customWidth="1"/>
    <col min="7" max="7" width="43.81640625" customWidth="1"/>
    <col min="8" max="8" width="17.1796875" customWidth="1"/>
    <col min="9" max="16384" width="9.1796875" hidden="1"/>
  </cols>
  <sheetData>
    <row r="1" spans="1:8" x14ac:dyDescent="0.35">
      <c r="A1" s="26" t="s">
        <v>184</v>
      </c>
      <c r="B1" s="27" t="s">
        <v>185</v>
      </c>
      <c r="C1" t="s">
        <v>3</v>
      </c>
      <c r="D1" s="28" t="s">
        <v>186</v>
      </c>
      <c r="E1" s="27" t="s">
        <v>187</v>
      </c>
      <c r="F1" s="29" t="s">
        <v>260</v>
      </c>
      <c r="G1" s="29" t="s">
        <v>188</v>
      </c>
      <c r="H1" s="27" t="s">
        <v>189</v>
      </c>
    </row>
    <row r="2" spans="1:8" x14ac:dyDescent="0.35">
      <c r="D2" s="34"/>
      <c r="E2" s="34"/>
      <c r="F2" s="34"/>
      <c r="H2" s="35"/>
    </row>
    <row r="3" spans="1:8" x14ac:dyDescent="0.35">
      <c r="D3" s="34"/>
      <c r="E3" s="34"/>
      <c r="F3" s="34"/>
      <c r="H3" s="35"/>
    </row>
    <row r="4" spans="1:8" x14ac:dyDescent="0.35">
      <c r="B4" s="33">
        <v>44960</v>
      </c>
      <c r="C4" s="33"/>
      <c r="D4" s="34" t="s">
        <v>301</v>
      </c>
      <c r="E4" s="34" t="s">
        <v>266</v>
      </c>
      <c r="F4" s="34" t="s">
        <v>112</v>
      </c>
      <c r="H4" s="35">
        <v>2000</v>
      </c>
    </row>
    <row r="5" spans="1:8" x14ac:dyDescent="0.35">
      <c r="B5" s="33">
        <v>45833</v>
      </c>
      <c r="C5" s="33"/>
      <c r="D5" s="34" t="s">
        <v>298</v>
      </c>
      <c r="E5" s="34" t="s">
        <v>277</v>
      </c>
      <c r="F5" s="34" t="s">
        <v>112</v>
      </c>
      <c r="H5" s="193">
        <v>2400</v>
      </c>
    </row>
    <row r="6" spans="1:8" x14ac:dyDescent="0.35">
      <c r="B6" s="33"/>
      <c r="C6" s="33"/>
      <c r="D6" s="34"/>
      <c r="E6" s="34"/>
      <c r="F6" s="34"/>
      <c r="H6" s="35"/>
    </row>
    <row r="7" spans="1:8" x14ac:dyDescent="0.35">
      <c r="B7" s="33"/>
      <c r="C7" s="33"/>
      <c r="D7" s="34"/>
      <c r="E7" s="34"/>
      <c r="F7" s="34"/>
      <c r="H7" s="35"/>
    </row>
    <row r="8" spans="1:8" x14ac:dyDescent="0.35">
      <c r="B8" s="33"/>
      <c r="C8" s="33"/>
      <c r="D8" s="34"/>
      <c r="E8" s="34"/>
      <c r="F8" s="34"/>
      <c r="H8" s="35"/>
    </row>
    <row r="9" spans="1:8" x14ac:dyDescent="0.35">
      <c r="B9" s="33"/>
      <c r="C9" s="33"/>
      <c r="D9" s="34"/>
      <c r="E9" s="34"/>
      <c r="F9" s="34"/>
      <c r="H9" s="35"/>
    </row>
    <row r="10" spans="1:8" x14ac:dyDescent="0.35">
      <c r="B10" s="33"/>
      <c r="C10" s="33"/>
      <c r="D10" s="34"/>
      <c r="E10" s="34"/>
      <c r="F10" s="34"/>
      <c r="H10" s="35"/>
    </row>
    <row r="11" spans="1:8" x14ac:dyDescent="0.35">
      <c r="B11" s="33"/>
      <c r="C11" s="33"/>
      <c r="D11" s="34"/>
      <c r="E11" s="34"/>
      <c r="F11" s="34"/>
      <c r="H11" s="35"/>
    </row>
    <row r="12" spans="1:8" x14ac:dyDescent="0.35">
      <c r="B12" s="33"/>
      <c r="C12" s="33"/>
      <c r="D12" s="34"/>
      <c r="E12" s="34"/>
      <c r="F12" s="34"/>
      <c r="H12" s="35"/>
    </row>
    <row r="13" spans="1:8" x14ac:dyDescent="0.35">
      <c r="B13" s="33"/>
      <c r="C13" s="33"/>
      <c r="D13" s="34"/>
      <c r="E13" s="34"/>
      <c r="F13" s="34"/>
      <c r="H13" s="35"/>
    </row>
    <row r="14" spans="1:8" x14ac:dyDescent="0.35">
      <c r="B14" s="33"/>
      <c r="C14" s="33"/>
      <c r="D14" s="34"/>
      <c r="E14" s="34"/>
      <c r="F14" s="34"/>
      <c r="H14" s="35"/>
    </row>
    <row r="15" spans="1:8" x14ac:dyDescent="0.35">
      <c r="D15" s="34"/>
      <c r="E15" s="34"/>
      <c r="F15" s="34"/>
      <c r="H15" s="35"/>
    </row>
    <row r="16" spans="1:8" x14ac:dyDescent="0.35">
      <c r="D16" s="34"/>
      <c r="E16" s="34"/>
      <c r="F16" s="34"/>
      <c r="H16" s="35"/>
    </row>
    <row r="17" spans="4:8" x14ac:dyDescent="0.35">
      <c r="D17" s="34"/>
      <c r="E17" s="34"/>
      <c r="F17" s="34"/>
      <c r="H17" s="35"/>
    </row>
    <row r="18" spans="4:8" x14ac:dyDescent="0.35">
      <c r="D18" s="34"/>
      <c r="E18" s="34"/>
      <c r="F18" s="34"/>
      <c r="H18" s="35"/>
    </row>
    <row r="19" spans="4:8" x14ac:dyDescent="0.35">
      <c r="D19" s="34"/>
      <c r="E19" s="34"/>
      <c r="F19" s="34"/>
      <c r="H19" s="35"/>
    </row>
    <row r="20" spans="4:8" x14ac:dyDescent="0.35">
      <c r="D20" s="34"/>
      <c r="E20" s="34"/>
      <c r="F20" s="34"/>
      <c r="H20" s="35"/>
    </row>
    <row r="21" spans="4:8" x14ac:dyDescent="0.35">
      <c r="D21" s="34"/>
      <c r="E21" s="34"/>
      <c r="F21" s="34"/>
      <c r="H21" s="35"/>
    </row>
    <row r="22" spans="4:8" x14ac:dyDescent="0.35">
      <c r="D22" s="34"/>
      <c r="E22" s="34"/>
      <c r="F22" s="34"/>
      <c r="H22" s="35"/>
    </row>
    <row r="23" spans="4:8" x14ac:dyDescent="0.35">
      <c r="D23" s="34"/>
      <c r="E23" s="34"/>
      <c r="F23" s="34"/>
      <c r="H23" s="35"/>
    </row>
    <row r="24" spans="4:8" x14ac:dyDescent="0.35">
      <c r="D24" s="34"/>
      <c r="E24" s="34"/>
      <c r="F24" s="34"/>
      <c r="H24" s="35"/>
    </row>
    <row r="25" spans="4:8" x14ac:dyDescent="0.35">
      <c r="D25" s="34"/>
      <c r="E25" s="34"/>
      <c r="F25" s="34"/>
      <c r="H25" s="35"/>
    </row>
    <row r="26" spans="4:8" x14ac:dyDescent="0.35">
      <c r="D26" s="34"/>
      <c r="E26" s="34"/>
      <c r="F26" s="34"/>
      <c r="H26" s="35"/>
    </row>
    <row r="27" spans="4:8" x14ac:dyDescent="0.35">
      <c r="D27" s="34"/>
      <c r="E27" s="34"/>
      <c r="F27" s="34"/>
      <c r="H27" s="35"/>
    </row>
    <row r="28" spans="4:8" x14ac:dyDescent="0.35">
      <c r="D28" s="34"/>
      <c r="E28" s="34"/>
      <c r="F28" s="34"/>
      <c r="H28" s="35"/>
    </row>
    <row r="29" spans="4:8" x14ac:dyDescent="0.35">
      <c r="D29" s="34"/>
      <c r="E29" s="34"/>
      <c r="F29" s="34"/>
      <c r="H29" s="35"/>
    </row>
    <row r="30" spans="4:8" x14ac:dyDescent="0.35">
      <c r="D30" s="34"/>
      <c r="E30" s="34"/>
      <c r="F30" s="34"/>
      <c r="H30" s="35"/>
    </row>
    <row r="31" spans="4:8" x14ac:dyDescent="0.35">
      <c r="D31" s="34"/>
      <c r="E31" s="34"/>
      <c r="F31" s="34"/>
      <c r="H31" s="35"/>
    </row>
    <row r="32" spans="4:8" x14ac:dyDescent="0.35">
      <c r="D32" s="34"/>
      <c r="E32" s="34"/>
      <c r="F32" s="34"/>
      <c r="H32" s="35"/>
    </row>
    <row r="33" spans="4:8" x14ac:dyDescent="0.35">
      <c r="D33" s="34"/>
      <c r="E33" s="34"/>
      <c r="F33" s="34"/>
      <c r="H33" s="35"/>
    </row>
    <row r="34" spans="4:8" x14ac:dyDescent="0.35">
      <c r="D34" s="34"/>
      <c r="E34" s="34"/>
      <c r="F34" s="34"/>
      <c r="H34" s="35"/>
    </row>
    <row r="35" spans="4:8" x14ac:dyDescent="0.35">
      <c r="D35" s="34"/>
      <c r="E35" s="34"/>
      <c r="F35" s="34"/>
      <c r="H35" s="35"/>
    </row>
    <row r="36" spans="4:8" x14ac:dyDescent="0.35">
      <c r="D36" s="34"/>
      <c r="E36" s="34"/>
      <c r="F36" s="34"/>
      <c r="H36" s="35"/>
    </row>
    <row r="37" spans="4:8" x14ac:dyDescent="0.35">
      <c r="D37" s="34"/>
      <c r="E37" s="34"/>
      <c r="F37" s="34"/>
      <c r="H37" s="35"/>
    </row>
    <row r="38" spans="4:8" x14ac:dyDescent="0.35">
      <c r="D38" s="34"/>
      <c r="E38" s="34"/>
      <c r="F38" s="34"/>
      <c r="H38" s="35"/>
    </row>
    <row r="39" spans="4:8" x14ac:dyDescent="0.35">
      <c r="D39" s="34"/>
      <c r="E39" s="34"/>
      <c r="F39" s="34"/>
      <c r="H39" s="35"/>
    </row>
    <row r="40" spans="4:8" x14ac:dyDescent="0.35">
      <c r="D40" s="34"/>
      <c r="E40" s="34"/>
      <c r="F40" s="34"/>
      <c r="H40" s="35"/>
    </row>
    <row r="41" spans="4:8" x14ac:dyDescent="0.35">
      <c r="D41" s="34"/>
      <c r="E41" s="34"/>
      <c r="F41" s="34"/>
      <c r="H41" s="35"/>
    </row>
    <row r="42" spans="4:8" x14ac:dyDescent="0.35">
      <c r="D42" s="34"/>
      <c r="E42" s="34"/>
      <c r="F42" s="34"/>
      <c r="H42" s="35"/>
    </row>
    <row r="43" spans="4:8" x14ac:dyDescent="0.35">
      <c r="D43" s="34"/>
      <c r="E43" s="34"/>
      <c r="F43" s="34"/>
      <c r="H43" s="35"/>
    </row>
    <row r="44" spans="4:8" x14ac:dyDescent="0.35">
      <c r="D44" s="34"/>
      <c r="E44" s="34"/>
      <c r="F44" s="34"/>
      <c r="H44" s="35"/>
    </row>
    <row r="45" spans="4:8" x14ac:dyDescent="0.35">
      <c r="D45" s="34"/>
      <c r="E45" s="34"/>
      <c r="F45" s="34"/>
      <c r="H45" s="35"/>
    </row>
    <row r="46" spans="4:8" x14ac:dyDescent="0.35">
      <c r="D46" s="34"/>
      <c r="E46" s="34"/>
      <c r="F46" s="34"/>
      <c r="H46" s="35"/>
    </row>
    <row r="47" spans="4:8" x14ac:dyDescent="0.35">
      <c r="D47" s="34"/>
      <c r="E47" s="34"/>
      <c r="F47" s="34"/>
      <c r="H47" s="35"/>
    </row>
    <row r="48" spans="4:8" x14ac:dyDescent="0.35">
      <c r="D48" s="34"/>
      <c r="E48" s="34"/>
      <c r="F48" s="34"/>
      <c r="H48" s="35"/>
    </row>
    <row r="49" spans="4:8" x14ac:dyDescent="0.35">
      <c r="D49" s="34"/>
      <c r="E49" s="34"/>
      <c r="F49" s="34"/>
      <c r="H49" s="35"/>
    </row>
    <row r="50" spans="4:8" x14ac:dyDescent="0.35">
      <c r="D50" s="34"/>
      <c r="E50" s="34"/>
      <c r="F50" s="34"/>
      <c r="H50" s="35"/>
    </row>
    <row r="51" spans="4:8" x14ac:dyDescent="0.35">
      <c r="D51" s="34"/>
      <c r="E51" s="34"/>
      <c r="F51" s="34"/>
      <c r="H51" s="35"/>
    </row>
    <row r="52" spans="4:8" x14ac:dyDescent="0.35">
      <c r="D52" s="34"/>
      <c r="E52" s="34"/>
      <c r="F52" s="34"/>
      <c r="H52" s="35"/>
    </row>
    <row r="53" spans="4:8" x14ac:dyDescent="0.35">
      <c r="D53" s="34"/>
      <c r="E53" s="34"/>
      <c r="F53" s="34"/>
      <c r="H53" s="35"/>
    </row>
    <row r="54" spans="4:8" x14ac:dyDescent="0.35">
      <c r="D54" s="34"/>
      <c r="E54" s="34"/>
      <c r="F54" s="34"/>
      <c r="H54" s="35"/>
    </row>
    <row r="55" spans="4:8" x14ac:dyDescent="0.35">
      <c r="D55" s="34"/>
      <c r="E55" s="34"/>
      <c r="F55" s="34"/>
      <c r="H55" s="35"/>
    </row>
    <row r="56" spans="4:8" x14ac:dyDescent="0.35">
      <c r="D56" s="34"/>
      <c r="E56" s="34"/>
      <c r="F56" s="34"/>
      <c r="H56" s="35"/>
    </row>
    <row r="57" spans="4:8" x14ac:dyDescent="0.35">
      <c r="D57" s="34"/>
      <c r="E57" s="34"/>
      <c r="F57" s="34"/>
      <c r="H57" s="35"/>
    </row>
    <row r="58" spans="4:8" x14ac:dyDescent="0.35">
      <c r="D58" s="34"/>
      <c r="E58" s="34"/>
      <c r="F58" s="34"/>
      <c r="H58" s="35"/>
    </row>
    <row r="59" spans="4:8" x14ac:dyDescent="0.35">
      <c r="D59" s="34"/>
      <c r="E59" s="34"/>
      <c r="F59" s="34"/>
      <c r="H59" s="35"/>
    </row>
    <row r="60" spans="4:8" x14ac:dyDescent="0.35">
      <c r="D60" s="34"/>
      <c r="E60" s="34"/>
      <c r="F60" s="34"/>
      <c r="H60" s="35"/>
    </row>
    <row r="61" spans="4:8" x14ac:dyDescent="0.35">
      <c r="D61" s="34"/>
      <c r="E61" s="34"/>
      <c r="F61" s="34"/>
      <c r="H61" s="35"/>
    </row>
    <row r="62" spans="4:8" x14ac:dyDescent="0.35">
      <c r="D62" s="34"/>
      <c r="E62" s="34"/>
      <c r="F62" s="34"/>
      <c r="H62" s="35"/>
    </row>
    <row r="63" spans="4:8" x14ac:dyDescent="0.35">
      <c r="D63" s="34"/>
      <c r="E63" s="34"/>
      <c r="F63" s="34"/>
      <c r="H63" s="35"/>
    </row>
    <row r="64" spans="4:8" x14ac:dyDescent="0.35">
      <c r="D64" s="34"/>
      <c r="E64" s="34"/>
      <c r="F64" s="34"/>
      <c r="H64" s="35"/>
    </row>
    <row r="65" spans="4:8" x14ac:dyDescent="0.35">
      <c r="D65" s="34"/>
      <c r="E65" s="34"/>
      <c r="F65" s="34"/>
      <c r="H65" s="35"/>
    </row>
    <row r="66" spans="4:8" x14ac:dyDescent="0.35">
      <c r="D66" s="34"/>
      <c r="E66" s="34"/>
      <c r="F66" s="34"/>
      <c r="H66" s="35"/>
    </row>
    <row r="67" spans="4:8" x14ac:dyDescent="0.35">
      <c r="D67" s="34"/>
      <c r="E67" s="34"/>
      <c r="F67" s="34"/>
      <c r="H67" s="35"/>
    </row>
    <row r="68" spans="4:8" x14ac:dyDescent="0.35">
      <c r="D68" s="34"/>
      <c r="E68" s="34"/>
      <c r="F68" s="34"/>
      <c r="H68" s="35"/>
    </row>
    <row r="69" spans="4:8" x14ac:dyDescent="0.35">
      <c r="D69" s="34"/>
      <c r="E69" s="34"/>
      <c r="F69" s="34"/>
      <c r="H69" s="35"/>
    </row>
    <row r="70" spans="4:8" x14ac:dyDescent="0.35">
      <c r="D70" s="34"/>
      <c r="E70" s="34"/>
      <c r="F70" s="34"/>
      <c r="H70" s="35"/>
    </row>
    <row r="71" spans="4:8" x14ac:dyDescent="0.35">
      <c r="D71" s="34"/>
      <c r="E71" s="34"/>
      <c r="F71" s="34"/>
      <c r="H71" s="35"/>
    </row>
    <row r="72" spans="4:8" x14ac:dyDescent="0.35">
      <c r="D72" s="34"/>
      <c r="E72" s="34"/>
      <c r="F72" s="34"/>
      <c r="H72" s="35"/>
    </row>
    <row r="73" spans="4:8" x14ac:dyDescent="0.35">
      <c r="D73" s="34"/>
      <c r="E73" s="34"/>
      <c r="F73" s="34"/>
      <c r="H73" s="35"/>
    </row>
    <row r="74" spans="4:8" x14ac:dyDescent="0.35">
      <c r="D74" s="34"/>
      <c r="E74" s="34"/>
      <c r="F74" s="34"/>
      <c r="H74" s="35"/>
    </row>
    <row r="75" spans="4:8" x14ac:dyDescent="0.35">
      <c r="D75" s="34"/>
      <c r="E75" s="34"/>
      <c r="F75" s="34"/>
      <c r="H75" s="35"/>
    </row>
    <row r="76" spans="4:8" x14ac:dyDescent="0.35">
      <c r="D76" s="34"/>
      <c r="E76" s="34"/>
      <c r="F76" s="34"/>
      <c r="H76" s="35"/>
    </row>
    <row r="77" spans="4:8" x14ac:dyDescent="0.35">
      <c r="D77" s="34"/>
      <c r="E77" s="34"/>
      <c r="F77" s="34"/>
      <c r="H77" s="35"/>
    </row>
    <row r="78" spans="4:8" x14ac:dyDescent="0.35">
      <c r="D78" s="34"/>
      <c r="E78" s="34"/>
      <c r="F78" s="34"/>
      <c r="H78" s="35"/>
    </row>
    <row r="79" spans="4:8" x14ac:dyDescent="0.35">
      <c r="D79" s="34"/>
      <c r="E79" s="34"/>
      <c r="F79" s="34"/>
      <c r="H79" s="35"/>
    </row>
    <row r="80" spans="4:8" x14ac:dyDescent="0.35">
      <c r="D80" s="34"/>
      <c r="E80" s="34"/>
      <c r="F80" s="34"/>
      <c r="H80" s="35"/>
    </row>
    <row r="81" spans="4:8" x14ac:dyDescent="0.35">
      <c r="D81" s="34"/>
      <c r="E81" s="34"/>
      <c r="F81" s="34"/>
      <c r="H81" s="35"/>
    </row>
    <row r="82" spans="4:8" x14ac:dyDescent="0.35">
      <c r="D82" s="34"/>
      <c r="E82" s="34"/>
      <c r="F82" s="34"/>
      <c r="H82" s="35"/>
    </row>
    <row r="83" spans="4:8" x14ac:dyDescent="0.35">
      <c r="D83" s="34"/>
      <c r="E83" s="34"/>
      <c r="F83" s="34"/>
      <c r="H83" s="35"/>
    </row>
    <row r="84" spans="4:8" x14ac:dyDescent="0.35">
      <c r="D84" s="34"/>
      <c r="E84" s="34"/>
      <c r="F84" s="34"/>
      <c r="H84" s="35"/>
    </row>
    <row r="85" spans="4:8" x14ac:dyDescent="0.35">
      <c r="D85" s="34"/>
      <c r="E85" s="34"/>
      <c r="F85" s="34"/>
      <c r="H85" s="35"/>
    </row>
    <row r="86" spans="4:8" x14ac:dyDescent="0.35">
      <c r="D86" s="34"/>
      <c r="E86" s="34"/>
      <c r="F86" s="34"/>
      <c r="H86" s="35"/>
    </row>
    <row r="87" spans="4:8" x14ac:dyDescent="0.35">
      <c r="D87" s="34"/>
      <c r="E87" s="34"/>
      <c r="F87" s="34"/>
      <c r="H87" s="35"/>
    </row>
    <row r="88" spans="4:8" x14ac:dyDescent="0.35">
      <c r="D88" s="34"/>
      <c r="E88" s="34"/>
      <c r="F88" s="34"/>
      <c r="H88" s="35"/>
    </row>
    <row r="89" spans="4:8" x14ac:dyDescent="0.35">
      <c r="D89" s="34"/>
      <c r="E89" s="34"/>
      <c r="F89" s="34"/>
      <c r="H89" s="35"/>
    </row>
    <row r="90" spans="4:8" x14ac:dyDescent="0.35">
      <c r="D90" s="34"/>
      <c r="E90" s="34"/>
      <c r="F90" s="34"/>
      <c r="H90" s="35"/>
    </row>
    <row r="91" spans="4:8" x14ac:dyDescent="0.35">
      <c r="D91" s="34"/>
      <c r="E91" s="34"/>
      <c r="F91" s="34"/>
      <c r="H91" s="35"/>
    </row>
    <row r="92" spans="4:8" x14ac:dyDescent="0.35">
      <c r="D92" s="34"/>
      <c r="E92" s="34"/>
      <c r="F92" s="34"/>
      <c r="H92" s="35"/>
    </row>
    <row r="93" spans="4:8" x14ac:dyDescent="0.35">
      <c r="D93" s="34"/>
      <c r="E93" s="34"/>
      <c r="F93" s="34"/>
      <c r="H93" s="35"/>
    </row>
    <row r="94" spans="4:8" x14ac:dyDescent="0.35">
      <c r="D94" s="34"/>
      <c r="E94" s="34"/>
      <c r="F94" s="34"/>
      <c r="H94" s="35"/>
    </row>
    <row r="95" spans="4:8" x14ac:dyDescent="0.35">
      <c r="D95" s="34"/>
      <c r="E95" s="34"/>
      <c r="F95" s="34"/>
      <c r="H95" s="35"/>
    </row>
    <row r="96" spans="4:8" x14ac:dyDescent="0.35">
      <c r="D96" s="34"/>
      <c r="E96" s="34"/>
      <c r="F96" s="34"/>
      <c r="H96" s="35"/>
    </row>
    <row r="97" spans="4:8" x14ac:dyDescent="0.35">
      <c r="D97" s="34"/>
      <c r="E97" s="34"/>
      <c r="F97" s="34"/>
      <c r="H97" s="35"/>
    </row>
    <row r="98" spans="4:8" x14ac:dyDescent="0.35">
      <c r="D98" s="34"/>
      <c r="E98" s="34"/>
      <c r="F98" s="34"/>
      <c r="H98" s="35"/>
    </row>
    <row r="99" spans="4:8" x14ac:dyDescent="0.35">
      <c r="D99" s="34"/>
      <c r="E99" s="34"/>
      <c r="F99" s="34"/>
      <c r="H99" s="35"/>
    </row>
    <row r="100" spans="4:8" x14ac:dyDescent="0.35">
      <c r="D100" s="34"/>
      <c r="E100" s="34"/>
      <c r="F100" s="34"/>
      <c r="H100" s="35"/>
    </row>
    <row r="101" spans="4:8" x14ac:dyDescent="0.35">
      <c r="D101" s="34"/>
      <c r="E101" s="34"/>
      <c r="F101" s="34"/>
      <c r="H101" s="35"/>
    </row>
    <row r="102" spans="4:8" x14ac:dyDescent="0.35">
      <c r="D102" s="34"/>
      <c r="E102" s="34"/>
      <c r="F102" s="34"/>
      <c r="H102" s="35"/>
    </row>
    <row r="103" spans="4:8" x14ac:dyDescent="0.35">
      <c r="D103" s="34"/>
      <c r="E103" s="34"/>
      <c r="F103" s="34"/>
      <c r="H103" s="35"/>
    </row>
    <row r="104" spans="4:8" x14ac:dyDescent="0.35">
      <c r="D104" s="34"/>
      <c r="E104" s="34"/>
      <c r="F104" s="34"/>
      <c r="H104" s="35"/>
    </row>
    <row r="105" spans="4:8" x14ac:dyDescent="0.35">
      <c r="D105" s="34"/>
      <c r="E105" s="34"/>
      <c r="F105" s="34"/>
      <c r="H105" s="35"/>
    </row>
    <row r="106" spans="4:8" x14ac:dyDescent="0.35">
      <c r="D106" s="34"/>
      <c r="E106" s="34"/>
      <c r="F106" s="34"/>
      <c r="H106" s="35"/>
    </row>
    <row r="107" spans="4:8" x14ac:dyDescent="0.35">
      <c r="D107" s="34"/>
      <c r="E107" s="34"/>
      <c r="F107" s="34"/>
      <c r="H107" s="35"/>
    </row>
    <row r="108" spans="4:8" x14ac:dyDescent="0.35">
      <c r="D108" s="34"/>
      <c r="E108" s="34"/>
      <c r="F108" s="34"/>
      <c r="H108" s="35"/>
    </row>
    <row r="109" spans="4:8" x14ac:dyDescent="0.35">
      <c r="D109" s="34"/>
      <c r="E109" s="34"/>
      <c r="F109" s="34"/>
      <c r="H109" s="35"/>
    </row>
    <row r="110" spans="4:8" x14ac:dyDescent="0.35">
      <c r="D110" s="34"/>
      <c r="E110" s="34"/>
      <c r="F110" s="34"/>
      <c r="H110" s="35"/>
    </row>
    <row r="111" spans="4:8" x14ac:dyDescent="0.35">
      <c r="D111" s="34"/>
      <c r="E111" s="34"/>
      <c r="F111" s="34"/>
      <c r="H111" s="35"/>
    </row>
    <row r="112" spans="4:8" x14ac:dyDescent="0.35">
      <c r="D112" s="34"/>
      <c r="E112" s="34"/>
      <c r="F112" s="34"/>
      <c r="H112" s="35"/>
    </row>
    <row r="113" spans="4:8" x14ac:dyDescent="0.35">
      <c r="D113" s="34"/>
      <c r="E113" s="34"/>
      <c r="F113" s="34"/>
      <c r="H113" s="35"/>
    </row>
    <row r="114" spans="4:8" x14ac:dyDescent="0.35">
      <c r="D114" s="34"/>
      <c r="E114" s="34"/>
      <c r="F114" s="34"/>
      <c r="H114" s="35"/>
    </row>
    <row r="115" spans="4:8" x14ac:dyDescent="0.35">
      <c r="D115" s="34"/>
      <c r="E115" s="34"/>
      <c r="F115" s="34"/>
      <c r="H115" s="35"/>
    </row>
    <row r="116" spans="4:8" x14ac:dyDescent="0.35">
      <c r="D116" s="34"/>
      <c r="E116" s="34"/>
      <c r="F116" s="34"/>
      <c r="H116" s="35"/>
    </row>
    <row r="117" spans="4:8" x14ac:dyDescent="0.35">
      <c r="D117" s="34"/>
      <c r="E117" s="34"/>
      <c r="F117" s="34"/>
      <c r="H117" s="35"/>
    </row>
    <row r="118" spans="4:8" x14ac:dyDescent="0.35">
      <c r="D118" s="34"/>
      <c r="E118" s="34"/>
      <c r="F118" s="34"/>
      <c r="H118" s="35"/>
    </row>
    <row r="119" spans="4:8" x14ac:dyDescent="0.35">
      <c r="D119" s="34"/>
      <c r="E119" s="34"/>
      <c r="F119" s="34"/>
      <c r="H119" s="35"/>
    </row>
    <row r="120" spans="4:8" x14ac:dyDescent="0.35">
      <c r="D120" s="34"/>
      <c r="E120" s="34"/>
      <c r="F120" s="34"/>
      <c r="H120" s="35"/>
    </row>
    <row r="121" spans="4:8" x14ac:dyDescent="0.35">
      <c r="D121" s="34"/>
      <c r="E121" s="34"/>
      <c r="F121" s="34"/>
      <c r="H121" s="35"/>
    </row>
    <row r="122" spans="4:8" x14ac:dyDescent="0.35">
      <c r="D122" s="34"/>
      <c r="E122" s="34"/>
      <c r="F122" s="34"/>
      <c r="H122" s="35"/>
    </row>
    <row r="123" spans="4:8" x14ac:dyDescent="0.35">
      <c r="D123" s="34"/>
      <c r="E123" s="34"/>
      <c r="F123" s="34"/>
      <c r="H123" s="35"/>
    </row>
    <row r="124" spans="4:8" x14ac:dyDescent="0.35">
      <c r="D124" s="34"/>
      <c r="E124" s="34"/>
      <c r="F124" s="34"/>
      <c r="H124" s="35"/>
    </row>
    <row r="125" spans="4:8" x14ac:dyDescent="0.35">
      <c r="D125" s="34"/>
      <c r="E125" s="34"/>
      <c r="F125" s="34"/>
      <c r="H125" s="35"/>
    </row>
    <row r="126" spans="4:8" x14ac:dyDescent="0.35">
      <c r="D126" s="34"/>
      <c r="E126" s="34"/>
      <c r="F126" s="34"/>
      <c r="H126" s="35"/>
    </row>
    <row r="127" spans="4:8" x14ac:dyDescent="0.35">
      <c r="D127" s="34"/>
      <c r="E127" s="34"/>
      <c r="F127" s="34"/>
      <c r="H127" s="35"/>
    </row>
    <row r="128" spans="4:8" x14ac:dyDescent="0.35">
      <c r="D128" s="34"/>
      <c r="E128" s="34"/>
      <c r="F128" s="34"/>
      <c r="H128" s="35"/>
    </row>
    <row r="129" spans="4:8" x14ac:dyDescent="0.35">
      <c r="D129" s="34"/>
      <c r="E129" s="34"/>
      <c r="F129" s="34"/>
      <c r="H129" s="35"/>
    </row>
    <row r="130" spans="4:8" x14ac:dyDescent="0.35">
      <c r="D130" s="34"/>
      <c r="E130" s="34"/>
      <c r="F130" s="34"/>
      <c r="H130" s="35"/>
    </row>
    <row r="131" spans="4:8" x14ac:dyDescent="0.35">
      <c r="D131" s="34"/>
      <c r="E131" s="34"/>
      <c r="F131" s="34"/>
      <c r="H131" s="35"/>
    </row>
    <row r="132" spans="4:8" x14ac:dyDescent="0.35">
      <c r="D132" s="34"/>
      <c r="E132" s="34"/>
      <c r="F132" s="34"/>
      <c r="H132" s="35"/>
    </row>
    <row r="133" spans="4:8" x14ac:dyDescent="0.35">
      <c r="D133" s="34"/>
      <c r="E133" s="34"/>
      <c r="F133" s="34"/>
      <c r="H133" s="35"/>
    </row>
    <row r="134" spans="4:8" x14ac:dyDescent="0.35">
      <c r="D134" s="34"/>
      <c r="E134" s="34"/>
      <c r="F134" s="34"/>
      <c r="H134" s="35"/>
    </row>
    <row r="135" spans="4:8" x14ac:dyDescent="0.35">
      <c r="D135" s="34"/>
      <c r="E135" s="34"/>
      <c r="F135" s="34"/>
      <c r="H135" s="35"/>
    </row>
    <row r="136" spans="4:8" x14ac:dyDescent="0.35">
      <c r="D136" s="34"/>
      <c r="E136" s="34"/>
      <c r="F136" s="34"/>
      <c r="H136" s="35"/>
    </row>
    <row r="137" spans="4:8" x14ac:dyDescent="0.35">
      <c r="D137" s="34"/>
      <c r="E137" s="34"/>
      <c r="F137" s="34"/>
      <c r="H137" s="35"/>
    </row>
    <row r="138" spans="4:8" x14ac:dyDescent="0.35">
      <c r="D138" s="34"/>
      <c r="E138" s="34"/>
      <c r="F138" s="34"/>
      <c r="H138" s="35"/>
    </row>
    <row r="139" spans="4:8" x14ac:dyDescent="0.35">
      <c r="D139" s="34"/>
      <c r="E139" s="34"/>
      <c r="F139" s="34"/>
      <c r="H139" s="35"/>
    </row>
    <row r="140" spans="4:8" x14ac:dyDescent="0.35">
      <c r="D140" s="34"/>
      <c r="E140" s="34"/>
      <c r="F140" s="34"/>
      <c r="H140" s="35"/>
    </row>
    <row r="141" spans="4:8" x14ac:dyDescent="0.35">
      <c r="D141" s="34"/>
      <c r="E141" s="34"/>
      <c r="F141" s="34"/>
      <c r="H141" s="35"/>
    </row>
    <row r="142" spans="4:8" x14ac:dyDescent="0.35">
      <c r="D142" s="34"/>
      <c r="E142" s="34"/>
      <c r="F142" s="34"/>
      <c r="H142" s="35"/>
    </row>
    <row r="143" spans="4:8" x14ac:dyDescent="0.35">
      <c r="D143" s="34"/>
      <c r="E143" s="34"/>
      <c r="F143" s="34"/>
      <c r="H143" s="35"/>
    </row>
    <row r="144" spans="4:8" x14ac:dyDescent="0.35">
      <c r="D144" s="34"/>
      <c r="E144" s="34"/>
      <c r="F144" s="34"/>
      <c r="H144" s="35"/>
    </row>
    <row r="145" spans="4:8" x14ac:dyDescent="0.35">
      <c r="D145" s="34"/>
      <c r="E145" s="34"/>
      <c r="F145" s="34"/>
      <c r="H145" s="35"/>
    </row>
    <row r="146" spans="4:8" x14ac:dyDescent="0.35">
      <c r="D146" s="34"/>
      <c r="E146" s="34"/>
      <c r="F146" s="34"/>
      <c r="H146" s="35"/>
    </row>
    <row r="147" spans="4:8" x14ac:dyDescent="0.35">
      <c r="D147" s="34"/>
      <c r="E147" s="34"/>
      <c r="F147" s="34"/>
      <c r="H147" s="35"/>
    </row>
    <row r="148" spans="4:8" x14ac:dyDescent="0.35">
      <c r="D148" s="34"/>
      <c r="E148" s="34"/>
      <c r="F148" s="34"/>
      <c r="H148" s="35"/>
    </row>
    <row r="149" spans="4:8" x14ac:dyDescent="0.35">
      <c r="D149" s="34"/>
      <c r="E149" s="34"/>
      <c r="F149" s="34"/>
      <c r="H149" s="35"/>
    </row>
    <row r="150" spans="4:8" x14ac:dyDescent="0.35">
      <c r="D150" s="34"/>
      <c r="E150" s="34"/>
      <c r="F150" s="34"/>
      <c r="H150" s="35"/>
    </row>
    <row r="151" spans="4:8" x14ac:dyDescent="0.35">
      <c r="D151" s="34"/>
      <c r="E151" s="34"/>
      <c r="F151" s="34"/>
      <c r="H151" s="35"/>
    </row>
    <row r="152" spans="4:8" x14ac:dyDescent="0.35">
      <c r="D152" s="34"/>
      <c r="E152" s="34"/>
      <c r="F152" s="34"/>
      <c r="H152" s="35"/>
    </row>
    <row r="153" spans="4:8" x14ac:dyDescent="0.35">
      <c r="D153" s="34"/>
      <c r="E153" s="34"/>
      <c r="F153" s="34"/>
      <c r="H153" s="35"/>
    </row>
    <row r="154" spans="4:8" x14ac:dyDescent="0.35">
      <c r="D154" s="34"/>
      <c r="E154" s="34"/>
      <c r="F154" s="34"/>
      <c r="H154" s="35"/>
    </row>
    <row r="155" spans="4:8" x14ac:dyDescent="0.35">
      <c r="D155" s="34"/>
      <c r="E155" s="34"/>
      <c r="F155" s="34"/>
      <c r="H155" s="35"/>
    </row>
    <row r="156" spans="4:8" x14ac:dyDescent="0.35">
      <c r="D156" s="34"/>
      <c r="E156" s="34"/>
      <c r="F156" s="34"/>
      <c r="H156" s="35"/>
    </row>
    <row r="157" spans="4:8" x14ac:dyDescent="0.35">
      <c r="D157" s="34"/>
      <c r="E157" s="34"/>
      <c r="F157" s="34"/>
      <c r="H157" s="35"/>
    </row>
    <row r="158" spans="4:8" x14ac:dyDescent="0.35">
      <c r="D158" s="34"/>
      <c r="E158" s="34"/>
      <c r="F158" s="34"/>
      <c r="H158" s="35"/>
    </row>
    <row r="159" spans="4:8" x14ac:dyDescent="0.35">
      <c r="D159" s="34"/>
      <c r="E159" s="34"/>
      <c r="F159" s="34"/>
      <c r="H159" s="35"/>
    </row>
    <row r="160" spans="4:8" x14ac:dyDescent="0.35">
      <c r="D160" s="34"/>
      <c r="E160" s="34"/>
      <c r="F160" s="34"/>
      <c r="H160" s="35"/>
    </row>
    <row r="161" spans="4:8" x14ac:dyDescent="0.35">
      <c r="D161" s="34"/>
      <c r="E161" s="34"/>
      <c r="F161" s="34"/>
      <c r="H161" s="35"/>
    </row>
    <row r="162" spans="4:8" x14ac:dyDescent="0.35">
      <c r="D162" s="34"/>
      <c r="E162" s="34"/>
      <c r="F162" s="34"/>
      <c r="H162" s="35"/>
    </row>
    <row r="163" spans="4:8" x14ac:dyDescent="0.35">
      <c r="D163" s="34"/>
      <c r="E163" s="34"/>
      <c r="F163" s="34"/>
      <c r="H163" s="35"/>
    </row>
    <row r="164" spans="4:8" x14ac:dyDescent="0.35">
      <c r="D164" s="34"/>
      <c r="E164" s="34"/>
      <c r="F164" s="34"/>
      <c r="H164" s="35"/>
    </row>
    <row r="165" spans="4:8" x14ac:dyDescent="0.35">
      <c r="D165" s="34"/>
      <c r="E165" s="34"/>
      <c r="F165" s="34"/>
      <c r="H165" s="35"/>
    </row>
    <row r="166" spans="4:8" x14ac:dyDescent="0.35">
      <c r="D166" s="34"/>
      <c r="E166" s="34"/>
      <c r="F166" s="34"/>
      <c r="H166" s="35"/>
    </row>
    <row r="167" spans="4:8" x14ac:dyDescent="0.35">
      <c r="D167" s="34"/>
      <c r="E167" s="34"/>
      <c r="F167" s="34"/>
      <c r="H167" s="35"/>
    </row>
    <row r="168" spans="4:8" x14ac:dyDescent="0.35">
      <c r="D168" s="34"/>
      <c r="E168" s="34"/>
      <c r="F168" s="34"/>
      <c r="H168" s="35"/>
    </row>
    <row r="169" spans="4:8" x14ac:dyDescent="0.35">
      <c r="D169" s="34"/>
      <c r="E169" s="34"/>
      <c r="F169" s="34"/>
      <c r="H169" s="35"/>
    </row>
    <row r="170" spans="4:8" x14ac:dyDescent="0.35">
      <c r="D170" s="34"/>
      <c r="E170" s="34"/>
      <c r="F170" s="34"/>
      <c r="H170" s="35"/>
    </row>
    <row r="171" spans="4:8" x14ac:dyDescent="0.35">
      <c r="D171" s="34"/>
      <c r="E171" s="34"/>
      <c r="F171" s="34"/>
      <c r="H171" s="35"/>
    </row>
    <row r="172" spans="4:8" x14ac:dyDescent="0.35">
      <c r="D172" s="34"/>
      <c r="E172" s="34"/>
      <c r="F172" s="34"/>
      <c r="H172" s="35"/>
    </row>
    <row r="173" spans="4:8" x14ac:dyDescent="0.35">
      <c r="D173" s="34"/>
      <c r="E173" s="34"/>
      <c r="F173" s="34"/>
      <c r="H173" s="35"/>
    </row>
    <row r="174" spans="4:8" x14ac:dyDescent="0.35">
      <c r="D174" s="34"/>
      <c r="E174" s="34"/>
      <c r="F174" s="34"/>
      <c r="H174" s="35"/>
    </row>
    <row r="175" spans="4:8" x14ac:dyDescent="0.35">
      <c r="D175" s="34"/>
      <c r="E175" s="34"/>
      <c r="F175" s="34"/>
      <c r="H175" s="35"/>
    </row>
    <row r="176" spans="4:8" x14ac:dyDescent="0.35">
      <c r="D176" s="34"/>
      <c r="E176" s="34"/>
      <c r="F176" s="34"/>
      <c r="H176" s="35"/>
    </row>
    <row r="177" spans="4:8" x14ac:dyDescent="0.35">
      <c r="D177" s="34"/>
      <c r="E177" s="34"/>
      <c r="F177" s="34"/>
      <c r="H177" s="35"/>
    </row>
    <row r="178" spans="4:8" x14ac:dyDescent="0.35">
      <c r="D178" s="34"/>
      <c r="E178" s="34"/>
      <c r="F178" s="34"/>
      <c r="H178" s="35"/>
    </row>
    <row r="179" spans="4:8" x14ac:dyDescent="0.35">
      <c r="D179" s="34"/>
      <c r="E179" s="34"/>
      <c r="F179" s="34"/>
      <c r="H179" s="35"/>
    </row>
    <row r="180" spans="4:8" x14ac:dyDescent="0.35">
      <c r="D180" s="34"/>
      <c r="E180" s="34"/>
      <c r="F180" s="34"/>
      <c r="H180" s="35"/>
    </row>
    <row r="181" spans="4:8" x14ac:dyDescent="0.35">
      <c r="D181" s="34"/>
      <c r="E181" s="34"/>
      <c r="F181" s="34"/>
      <c r="H181" s="35"/>
    </row>
    <row r="182" spans="4:8" x14ac:dyDescent="0.35">
      <c r="D182" s="34"/>
      <c r="E182" s="34"/>
      <c r="F182" s="34"/>
      <c r="H182" s="35"/>
    </row>
    <row r="183" spans="4:8" x14ac:dyDescent="0.35">
      <c r="D183" s="34"/>
      <c r="E183" s="34"/>
      <c r="F183" s="34"/>
      <c r="H183" s="35"/>
    </row>
    <row r="184" spans="4:8" x14ac:dyDescent="0.35">
      <c r="D184" s="34"/>
      <c r="E184" s="34"/>
      <c r="F184" s="34"/>
      <c r="H184" s="35"/>
    </row>
    <row r="185" spans="4:8" x14ac:dyDescent="0.35">
      <c r="D185" s="34"/>
      <c r="E185" s="34"/>
      <c r="F185" s="34"/>
      <c r="H185" s="35"/>
    </row>
    <row r="186" spans="4:8" x14ac:dyDescent="0.35">
      <c r="D186" s="34"/>
      <c r="E186" s="34"/>
      <c r="F186" s="34"/>
      <c r="H186" s="35"/>
    </row>
    <row r="187" spans="4:8" x14ac:dyDescent="0.35">
      <c r="D187" s="34"/>
      <c r="E187" s="34"/>
      <c r="F187" s="34"/>
      <c r="H187" s="35"/>
    </row>
    <row r="188" spans="4:8" x14ac:dyDescent="0.35">
      <c r="D188" s="34"/>
      <c r="E188" s="34"/>
      <c r="F188" s="34"/>
      <c r="H188" s="35"/>
    </row>
    <row r="189" spans="4:8" x14ac:dyDescent="0.35">
      <c r="D189" s="34"/>
      <c r="E189" s="34"/>
      <c r="F189" s="34"/>
      <c r="H189" s="35"/>
    </row>
    <row r="190" spans="4:8" x14ac:dyDescent="0.35">
      <c r="D190" s="34"/>
      <c r="E190" s="34"/>
      <c r="F190" s="34"/>
      <c r="H190" s="35"/>
    </row>
    <row r="191" spans="4:8" x14ac:dyDescent="0.35">
      <c r="D191" s="34"/>
      <c r="E191" s="34"/>
      <c r="F191" s="34"/>
      <c r="H191" s="35"/>
    </row>
    <row r="192" spans="4:8" x14ac:dyDescent="0.35">
      <c r="D192" s="34"/>
      <c r="E192" s="34"/>
      <c r="F192" s="34"/>
      <c r="H192" s="35"/>
    </row>
    <row r="193" spans="4:8" x14ac:dyDescent="0.35">
      <c r="D193" s="34"/>
      <c r="E193" s="34"/>
      <c r="F193" s="34"/>
      <c r="H193" s="35"/>
    </row>
    <row r="194" spans="4:8" x14ac:dyDescent="0.35">
      <c r="D194" s="34"/>
      <c r="E194" s="34"/>
      <c r="F194" s="34"/>
      <c r="H194" s="35"/>
    </row>
    <row r="195" spans="4:8" x14ac:dyDescent="0.35">
      <c r="D195" s="34"/>
      <c r="E195" s="34"/>
      <c r="F195" s="34"/>
      <c r="H195" s="35"/>
    </row>
    <row r="196" spans="4:8" x14ac:dyDescent="0.35">
      <c r="D196" s="34"/>
      <c r="E196" s="34"/>
      <c r="F196" s="34"/>
      <c r="H196" s="35"/>
    </row>
    <row r="197" spans="4:8" x14ac:dyDescent="0.35">
      <c r="D197" s="34"/>
      <c r="E197" s="34"/>
      <c r="F197" s="34"/>
      <c r="H197" s="35"/>
    </row>
    <row r="198" spans="4:8" x14ac:dyDescent="0.35">
      <c r="D198" s="34"/>
      <c r="E198" s="34"/>
      <c r="F198" s="34"/>
      <c r="H198" s="35"/>
    </row>
    <row r="199" spans="4:8" x14ac:dyDescent="0.35">
      <c r="D199" s="34"/>
      <c r="E199" s="34"/>
      <c r="F199" s="34"/>
      <c r="H199" s="35"/>
    </row>
    <row r="200" spans="4:8" x14ac:dyDescent="0.35">
      <c r="D200" s="34"/>
      <c r="E200" s="34"/>
      <c r="F200" s="34"/>
      <c r="H200" s="35"/>
    </row>
    <row r="201" spans="4:8" x14ac:dyDescent="0.35">
      <c r="D201" s="34"/>
      <c r="E201" s="34"/>
      <c r="F201" s="34"/>
      <c r="H201" s="35"/>
    </row>
    <row r="202" spans="4:8" x14ac:dyDescent="0.35">
      <c r="D202" s="34"/>
      <c r="E202" s="34"/>
      <c r="F202" s="34"/>
      <c r="H202" s="35"/>
    </row>
    <row r="203" spans="4:8" x14ac:dyDescent="0.35">
      <c r="D203" s="34"/>
      <c r="E203" s="34"/>
      <c r="F203" s="34"/>
      <c r="H203" s="35"/>
    </row>
    <row r="204" spans="4:8" x14ac:dyDescent="0.35">
      <c r="D204" s="34"/>
      <c r="E204" s="34"/>
      <c r="F204" s="34"/>
      <c r="H204" s="35"/>
    </row>
    <row r="205" spans="4:8" x14ac:dyDescent="0.35">
      <c r="D205" s="34"/>
      <c r="E205" s="34"/>
      <c r="F205" s="34"/>
      <c r="H205" s="35"/>
    </row>
    <row r="206" spans="4:8" x14ac:dyDescent="0.35">
      <c r="D206" s="34"/>
      <c r="E206" s="34"/>
      <c r="F206" s="34"/>
      <c r="H206" s="35"/>
    </row>
    <row r="207" spans="4:8" x14ac:dyDescent="0.35">
      <c r="D207" s="34"/>
      <c r="E207" s="34"/>
      <c r="F207" s="34"/>
      <c r="H207" s="35"/>
    </row>
    <row r="208" spans="4:8" x14ac:dyDescent="0.35">
      <c r="D208" s="34"/>
      <c r="E208" s="34"/>
      <c r="F208" s="34"/>
      <c r="H208" s="35"/>
    </row>
    <row r="209" spans="4:8" x14ac:dyDescent="0.35">
      <c r="D209" s="34"/>
      <c r="E209" s="34"/>
      <c r="F209" s="34"/>
      <c r="H209" s="35"/>
    </row>
    <row r="210" spans="4:8" x14ac:dyDescent="0.35">
      <c r="D210" s="34"/>
      <c r="E210" s="34"/>
      <c r="F210" s="34"/>
      <c r="H210" s="35"/>
    </row>
    <row r="211" spans="4:8" x14ac:dyDescent="0.35">
      <c r="D211" s="34"/>
      <c r="E211" s="34"/>
      <c r="F211" s="34"/>
      <c r="H211" s="35"/>
    </row>
    <row r="212" spans="4:8" x14ac:dyDescent="0.35">
      <c r="D212" s="34"/>
      <c r="E212" s="34"/>
      <c r="F212" s="34"/>
      <c r="H212" s="35"/>
    </row>
    <row r="213" spans="4:8" x14ac:dyDescent="0.35">
      <c r="D213" s="34"/>
      <c r="E213" s="34"/>
      <c r="F213" s="34"/>
      <c r="H213" s="35"/>
    </row>
    <row r="214" spans="4:8" x14ac:dyDescent="0.35">
      <c r="D214" s="34"/>
      <c r="E214" s="34"/>
      <c r="F214" s="34"/>
      <c r="H214" s="35"/>
    </row>
    <row r="215" spans="4:8" x14ac:dyDescent="0.35">
      <c r="D215" s="34"/>
      <c r="E215" s="34"/>
      <c r="F215" s="34"/>
      <c r="H215" s="35"/>
    </row>
    <row r="216" spans="4:8" x14ac:dyDescent="0.35">
      <c r="D216" s="34"/>
      <c r="E216" s="34"/>
      <c r="F216" s="34"/>
      <c r="H216" s="35"/>
    </row>
    <row r="217" spans="4:8" x14ac:dyDescent="0.35">
      <c r="D217" s="34"/>
      <c r="E217" s="34"/>
      <c r="F217" s="34"/>
      <c r="H217" s="35"/>
    </row>
    <row r="218" spans="4:8" x14ac:dyDescent="0.35">
      <c r="D218" s="34"/>
      <c r="E218" s="34"/>
      <c r="F218" s="34"/>
      <c r="H218" s="35"/>
    </row>
    <row r="219" spans="4:8" x14ac:dyDescent="0.35">
      <c r="D219" s="34"/>
      <c r="E219" s="34"/>
      <c r="F219" s="34"/>
      <c r="H219" s="35"/>
    </row>
    <row r="220" spans="4:8" x14ac:dyDescent="0.35">
      <c r="D220" s="34"/>
      <c r="E220" s="34"/>
      <c r="F220" s="34"/>
      <c r="H220" s="35"/>
    </row>
    <row r="221" spans="4:8" x14ac:dyDescent="0.35">
      <c r="D221" s="34"/>
      <c r="E221" s="34"/>
      <c r="F221" s="34"/>
      <c r="H221" s="35"/>
    </row>
    <row r="222" spans="4:8" x14ac:dyDescent="0.35">
      <c r="D222" s="34"/>
      <c r="E222" s="34"/>
      <c r="F222" s="34"/>
      <c r="H222" s="35"/>
    </row>
    <row r="223" spans="4:8" x14ac:dyDescent="0.35">
      <c r="D223" s="34"/>
      <c r="E223" s="34"/>
      <c r="F223" s="34"/>
      <c r="H223" s="35"/>
    </row>
    <row r="224" spans="4:8" x14ac:dyDescent="0.35">
      <c r="D224" s="34"/>
      <c r="E224" s="34"/>
      <c r="F224" s="34"/>
      <c r="H224" s="35"/>
    </row>
    <row r="225" spans="4:8" x14ac:dyDescent="0.35">
      <c r="D225" s="34"/>
      <c r="E225" s="34"/>
      <c r="F225" s="34"/>
      <c r="H225" s="35"/>
    </row>
    <row r="226" spans="4:8" x14ac:dyDescent="0.35">
      <c r="D226" s="34"/>
      <c r="E226" s="34"/>
      <c r="F226" s="34"/>
      <c r="H226" s="35"/>
    </row>
    <row r="227" spans="4:8" x14ac:dyDescent="0.35">
      <c r="D227" s="34"/>
      <c r="E227" s="34"/>
      <c r="F227" s="34"/>
      <c r="H227" s="35"/>
    </row>
    <row r="228" spans="4:8" x14ac:dyDescent="0.35">
      <c r="D228" s="34"/>
      <c r="E228" s="34"/>
      <c r="F228" s="34"/>
      <c r="H228" s="35"/>
    </row>
    <row r="229" spans="4:8" x14ac:dyDescent="0.35">
      <c r="D229" s="34"/>
      <c r="E229" s="34"/>
      <c r="F229" s="34"/>
      <c r="H229" s="35"/>
    </row>
    <row r="230" spans="4:8" x14ac:dyDescent="0.35">
      <c r="D230" s="34"/>
      <c r="E230" s="34"/>
      <c r="F230" s="34"/>
      <c r="H230" s="35"/>
    </row>
    <row r="231" spans="4:8" x14ac:dyDescent="0.35">
      <c r="D231" s="34"/>
      <c r="E231" s="34"/>
      <c r="F231" s="34"/>
      <c r="H231" s="35"/>
    </row>
    <row r="232" spans="4:8" x14ac:dyDescent="0.35">
      <c r="D232" s="34"/>
      <c r="E232" s="34"/>
      <c r="F232" s="34"/>
      <c r="H232" s="35"/>
    </row>
    <row r="233" spans="4:8" x14ac:dyDescent="0.35">
      <c r="D233" s="34"/>
      <c r="E233" s="34"/>
      <c r="F233" s="34"/>
      <c r="H233" s="35"/>
    </row>
    <row r="234" spans="4:8" x14ac:dyDescent="0.35">
      <c r="D234" s="34"/>
      <c r="E234" s="34"/>
      <c r="F234" s="34"/>
      <c r="H234" s="35"/>
    </row>
    <row r="235" spans="4:8" x14ac:dyDescent="0.35">
      <c r="D235" s="34"/>
      <c r="E235" s="34"/>
      <c r="F235" s="34"/>
      <c r="H235" s="35"/>
    </row>
    <row r="236" spans="4:8" x14ac:dyDescent="0.35">
      <c r="D236" s="34"/>
      <c r="E236" s="34"/>
      <c r="F236" s="34"/>
      <c r="H236" s="35"/>
    </row>
    <row r="237" spans="4:8" x14ac:dyDescent="0.35">
      <c r="D237" s="34"/>
      <c r="E237" s="34"/>
      <c r="F237" s="34"/>
      <c r="H237" s="35"/>
    </row>
    <row r="238" spans="4:8" x14ac:dyDescent="0.35">
      <c r="D238" s="34"/>
      <c r="E238" s="34"/>
      <c r="F238" s="34"/>
      <c r="H238" s="35"/>
    </row>
    <row r="239" spans="4:8" x14ac:dyDescent="0.35">
      <c r="D239" s="34"/>
      <c r="E239" s="34"/>
      <c r="F239" s="34"/>
      <c r="H239" s="35"/>
    </row>
    <row r="240" spans="4:8" x14ac:dyDescent="0.35">
      <c r="D240" s="34"/>
      <c r="E240" s="34"/>
      <c r="F240" s="34"/>
      <c r="H240" s="35"/>
    </row>
    <row r="241" spans="4:8" x14ac:dyDescent="0.35">
      <c r="D241" s="34"/>
      <c r="E241" s="34"/>
      <c r="F241" s="34"/>
      <c r="H241" s="35"/>
    </row>
    <row r="242" spans="4:8" x14ac:dyDescent="0.35">
      <c r="D242" s="34"/>
      <c r="E242" s="34"/>
      <c r="F242" s="34"/>
      <c r="H242" s="35"/>
    </row>
    <row r="243" spans="4:8" x14ac:dyDescent="0.35">
      <c r="D243" s="34"/>
      <c r="E243" s="34"/>
      <c r="F243" s="34"/>
      <c r="H243" s="35"/>
    </row>
    <row r="244" spans="4:8" x14ac:dyDescent="0.35">
      <c r="D244" s="34"/>
      <c r="E244" s="34"/>
      <c r="F244" s="34"/>
      <c r="H244" s="35"/>
    </row>
    <row r="245" spans="4:8" x14ac:dyDescent="0.35">
      <c r="D245" s="34"/>
      <c r="E245" s="34"/>
      <c r="F245" s="34"/>
      <c r="H245" s="35"/>
    </row>
    <row r="246" spans="4:8" x14ac:dyDescent="0.35">
      <c r="D246" s="34"/>
      <c r="E246" s="34"/>
      <c r="F246" s="34"/>
      <c r="H246" s="35"/>
    </row>
    <row r="247" spans="4:8" x14ac:dyDescent="0.35">
      <c r="D247" s="34"/>
      <c r="E247" s="34"/>
      <c r="F247" s="34"/>
      <c r="H247" s="35"/>
    </row>
    <row r="248" spans="4:8" x14ac:dyDescent="0.35">
      <c r="D248" s="34"/>
      <c r="E248" s="34"/>
      <c r="F248" s="34"/>
      <c r="H248" s="35"/>
    </row>
    <row r="249" spans="4:8" x14ac:dyDescent="0.35">
      <c r="D249" s="34"/>
      <c r="E249" s="34"/>
      <c r="F249" s="34"/>
      <c r="H249" s="35"/>
    </row>
    <row r="250" spans="4:8" x14ac:dyDescent="0.35">
      <c r="D250" s="34"/>
      <c r="E250" s="34"/>
      <c r="F250" s="34"/>
      <c r="H250" s="35"/>
    </row>
    <row r="251" spans="4:8" x14ac:dyDescent="0.35">
      <c r="D251" s="34"/>
      <c r="E251" s="34"/>
      <c r="F251" s="34"/>
      <c r="H251" s="35"/>
    </row>
    <row r="252" spans="4:8" x14ac:dyDescent="0.35">
      <c r="D252" s="34"/>
      <c r="E252" s="34"/>
      <c r="F252" s="34"/>
      <c r="H252" s="35"/>
    </row>
    <row r="253" spans="4:8" x14ac:dyDescent="0.35">
      <c r="D253" s="34"/>
      <c r="E253" s="34"/>
      <c r="F253" s="34"/>
      <c r="H253" s="35"/>
    </row>
    <row r="254" spans="4:8" x14ac:dyDescent="0.35">
      <c r="D254" s="34"/>
      <c r="E254" s="34"/>
      <c r="F254" s="34"/>
      <c r="H254" s="35"/>
    </row>
    <row r="255" spans="4:8" x14ac:dyDescent="0.35">
      <c r="D255" s="34"/>
      <c r="E255" s="34"/>
      <c r="F255" s="34"/>
      <c r="H255" s="35"/>
    </row>
    <row r="256" spans="4:8" x14ac:dyDescent="0.35">
      <c r="D256" s="34"/>
      <c r="E256" s="34"/>
      <c r="F256" s="34"/>
      <c r="H256" s="35"/>
    </row>
    <row r="257" spans="4:8" x14ac:dyDescent="0.35">
      <c r="D257" s="34"/>
      <c r="E257" s="34"/>
      <c r="F257" s="34"/>
      <c r="H257" s="35"/>
    </row>
    <row r="258" spans="4:8" x14ac:dyDescent="0.35">
      <c r="D258" s="34"/>
      <c r="E258" s="34"/>
      <c r="F258" s="34"/>
      <c r="H258" s="35"/>
    </row>
    <row r="259" spans="4:8" x14ac:dyDescent="0.35">
      <c r="D259" s="34"/>
      <c r="E259" s="34"/>
      <c r="F259" s="34"/>
      <c r="H259" s="35"/>
    </row>
    <row r="260" spans="4:8" x14ac:dyDescent="0.35">
      <c r="D260" s="34"/>
      <c r="E260" s="34"/>
      <c r="F260" s="34"/>
      <c r="H260" s="35"/>
    </row>
    <row r="261" spans="4:8" x14ac:dyDescent="0.35">
      <c r="D261" s="34"/>
      <c r="E261" s="34"/>
      <c r="F261" s="34"/>
      <c r="H261" s="35"/>
    </row>
    <row r="262" spans="4:8" x14ac:dyDescent="0.35">
      <c r="D262" s="34"/>
      <c r="E262" s="34"/>
      <c r="F262" s="34"/>
      <c r="H262" s="35"/>
    </row>
    <row r="263" spans="4:8" x14ac:dyDescent="0.35">
      <c r="D263" s="34"/>
      <c r="E263" s="34"/>
      <c r="F263" s="34"/>
      <c r="H263" s="35"/>
    </row>
    <row r="264" spans="4:8" x14ac:dyDescent="0.35">
      <c r="D264" s="34"/>
      <c r="E264" s="34"/>
      <c r="F264" s="34"/>
      <c r="H264" s="35"/>
    </row>
    <row r="265" spans="4:8" x14ac:dyDescent="0.35">
      <c r="D265" s="34"/>
      <c r="E265" s="34"/>
      <c r="F265" s="34"/>
      <c r="H265" s="35"/>
    </row>
    <row r="266" spans="4:8" x14ac:dyDescent="0.35">
      <c r="D266" s="34"/>
      <c r="E266" s="34"/>
      <c r="F266" s="34"/>
      <c r="H266" s="35"/>
    </row>
    <row r="267" spans="4:8" x14ac:dyDescent="0.35">
      <c r="D267" s="34"/>
      <c r="E267" s="34"/>
      <c r="F267" s="34"/>
      <c r="H267" s="35"/>
    </row>
    <row r="268" spans="4:8" x14ac:dyDescent="0.35">
      <c r="D268" s="34"/>
      <c r="E268" s="34"/>
      <c r="F268" s="34"/>
      <c r="H268" s="35"/>
    </row>
    <row r="269" spans="4:8" x14ac:dyDescent="0.35">
      <c r="D269" s="34"/>
      <c r="E269" s="34"/>
      <c r="F269" s="34"/>
      <c r="H269" s="35"/>
    </row>
    <row r="270" spans="4:8" x14ac:dyDescent="0.35">
      <c r="D270" s="34"/>
      <c r="E270" s="34"/>
      <c r="F270" s="34"/>
      <c r="H270" s="35"/>
    </row>
    <row r="271" spans="4:8" x14ac:dyDescent="0.35">
      <c r="D271" s="34"/>
      <c r="E271" s="34"/>
      <c r="F271" s="34"/>
      <c r="H271" s="35"/>
    </row>
    <row r="272" spans="4:8" x14ac:dyDescent="0.35">
      <c r="D272" s="34"/>
      <c r="E272" s="34"/>
      <c r="F272" s="34"/>
      <c r="H272" s="35"/>
    </row>
    <row r="273" spans="4:8" x14ac:dyDescent="0.35">
      <c r="D273" s="34"/>
      <c r="E273" s="34"/>
      <c r="F273" s="34"/>
      <c r="H273" s="35"/>
    </row>
    <row r="274" spans="4:8" x14ac:dyDescent="0.35">
      <c r="D274" s="34"/>
      <c r="E274" s="34"/>
      <c r="F274" s="34"/>
      <c r="H274" s="35"/>
    </row>
    <row r="275" spans="4:8" x14ac:dyDescent="0.35">
      <c r="D275" s="34"/>
      <c r="E275" s="34"/>
      <c r="F275" s="34"/>
      <c r="H275" s="35"/>
    </row>
    <row r="276" spans="4:8" x14ac:dyDescent="0.35">
      <c r="D276" s="34"/>
      <c r="E276" s="34"/>
      <c r="F276" s="34"/>
      <c r="H276" s="35"/>
    </row>
    <row r="277" spans="4:8" x14ac:dyDescent="0.35">
      <c r="D277" s="34"/>
      <c r="E277" s="34"/>
      <c r="F277" s="34"/>
      <c r="H277" s="35"/>
    </row>
    <row r="278" spans="4:8" x14ac:dyDescent="0.35">
      <c r="D278" s="34"/>
      <c r="E278" s="34"/>
      <c r="F278" s="34"/>
      <c r="H278" s="35"/>
    </row>
    <row r="279" spans="4:8" x14ac:dyDescent="0.35">
      <c r="D279" s="34"/>
      <c r="E279" s="34"/>
      <c r="F279" s="34"/>
      <c r="H279" s="35"/>
    </row>
    <row r="280" spans="4:8" x14ac:dyDescent="0.35">
      <c r="D280" s="34"/>
      <c r="E280" s="34"/>
      <c r="F280" s="34"/>
      <c r="H280" s="35"/>
    </row>
    <row r="281" spans="4:8" x14ac:dyDescent="0.35">
      <c r="D281" s="34"/>
      <c r="E281" s="34"/>
      <c r="F281" s="34"/>
      <c r="H281" s="35"/>
    </row>
    <row r="282" spans="4:8" x14ac:dyDescent="0.35">
      <c r="D282" s="34"/>
      <c r="E282" s="34"/>
      <c r="F282" s="34"/>
      <c r="H282" s="35"/>
    </row>
    <row r="283" spans="4:8" x14ac:dyDescent="0.35">
      <c r="D283" s="34"/>
      <c r="E283" s="34"/>
      <c r="F283" s="34"/>
      <c r="H283" s="35"/>
    </row>
    <row r="284" spans="4:8" x14ac:dyDescent="0.35">
      <c r="D284" s="34"/>
      <c r="E284" s="34"/>
      <c r="F284" s="34"/>
      <c r="H284" s="35"/>
    </row>
    <row r="285" spans="4:8" x14ac:dyDescent="0.35">
      <c r="D285" s="34"/>
      <c r="E285" s="34"/>
      <c r="F285" s="34"/>
      <c r="H285" s="35"/>
    </row>
    <row r="286" spans="4:8" x14ac:dyDescent="0.35">
      <c r="D286" s="34"/>
      <c r="E286" s="34"/>
      <c r="F286" s="34"/>
      <c r="H286" s="35"/>
    </row>
    <row r="287" spans="4:8" x14ac:dyDescent="0.35">
      <c r="D287" s="34"/>
      <c r="E287" s="34"/>
      <c r="F287" s="34"/>
      <c r="H287" s="35"/>
    </row>
    <row r="288" spans="4:8" x14ac:dyDescent="0.35">
      <c r="D288" s="34"/>
      <c r="E288" s="34"/>
      <c r="F288" s="34"/>
      <c r="H288" s="35"/>
    </row>
    <row r="289" spans="4:8" x14ac:dyDescent="0.35">
      <c r="D289" s="34"/>
      <c r="E289" s="34"/>
      <c r="F289" s="34"/>
      <c r="H289" s="35"/>
    </row>
    <row r="290" spans="4:8" x14ac:dyDescent="0.35">
      <c r="D290" s="34"/>
      <c r="E290" s="34"/>
      <c r="F290" s="34"/>
      <c r="H290" s="35"/>
    </row>
    <row r="291" spans="4:8" x14ac:dyDescent="0.35">
      <c r="D291" s="34"/>
      <c r="E291" s="34"/>
      <c r="F291" s="34"/>
      <c r="H291" s="35"/>
    </row>
    <row r="292" spans="4:8" x14ac:dyDescent="0.35">
      <c r="D292" s="34"/>
      <c r="E292" s="34"/>
      <c r="F292" s="34"/>
      <c r="H292" s="35"/>
    </row>
    <row r="293" spans="4:8" x14ac:dyDescent="0.35">
      <c r="D293" s="34"/>
      <c r="E293" s="34"/>
      <c r="F293" s="34"/>
      <c r="H293" s="35"/>
    </row>
    <row r="294" spans="4:8" x14ac:dyDescent="0.35">
      <c r="D294" s="34"/>
      <c r="E294" s="34"/>
      <c r="F294" s="34"/>
      <c r="H294" s="35"/>
    </row>
    <row r="295" spans="4:8" x14ac:dyDescent="0.35">
      <c r="D295" s="34"/>
      <c r="E295" s="34"/>
      <c r="F295" s="34"/>
      <c r="H295" s="35"/>
    </row>
    <row r="296" spans="4:8" x14ac:dyDescent="0.35">
      <c r="D296" s="34"/>
      <c r="E296" s="34"/>
      <c r="F296" s="34"/>
      <c r="H296" s="35"/>
    </row>
    <row r="297" spans="4:8" x14ac:dyDescent="0.35">
      <c r="D297" s="34"/>
      <c r="E297" s="34"/>
      <c r="F297" s="34"/>
      <c r="H297" s="35"/>
    </row>
    <row r="298" spans="4:8" x14ac:dyDescent="0.35">
      <c r="D298" s="34"/>
      <c r="E298" s="34"/>
      <c r="F298" s="34"/>
      <c r="H298" s="35"/>
    </row>
    <row r="299" spans="4:8" x14ac:dyDescent="0.35">
      <c r="D299" s="34"/>
      <c r="E299" s="34"/>
      <c r="F299" s="34"/>
      <c r="H299" s="35"/>
    </row>
    <row r="300" spans="4:8" x14ac:dyDescent="0.35">
      <c r="D300" s="34"/>
      <c r="E300" s="34"/>
      <c r="F300" s="34"/>
      <c r="H300" s="35"/>
    </row>
    <row r="301" spans="4:8" x14ac:dyDescent="0.35">
      <c r="D301" s="34"/>
      <c r="E301" s="34"/>
      <c r="F301" s="34"/>
      <c r="H301" s="35"/>
    </row>
  </sheetData>
  <sheetProtection algorithmName="SHA-512" hashValue="rexb0TvWms9dQiYQR6SdJOMSEG51XcfQtJ00y2I7PtIXZANCbN3u5SjNs+P6FCC7j8DsdUXiOAttcs//aPeQrQ==" saltValue="0ZnzE7UkQBOJ+gBmQbsm+w==" spinCount="100000" sheet="1" autoFilter="0"/>
  <pageMargins left="0.511811024" right="0.511811024" top="0.78740157499999996" bottom="0.78740157499999996" header="0.31496062000000002" footer="0.31496062000000002"/>
  <pageSetup paperSize="9"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'Tabelas auxiliares'!$C$3:$C$63</xm:f>
          </x14:formula1>
          <xm:sqref>D2:E301</xm:sqref>
        </x14:dataValidation>
        <x14:dataValidation type="list" allowBlank="1" showInputMessage="1" showErrorMessage="1" xr:uid="{00000000-0002-0000-0300-000001000000}">
          <x14:formula1>
            <xm:f>'Tabelas auxiliares'!$B$226:$B$227</xm:f>
          </x14:formula1>
          <xm:sqref>F2:F301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U344"/>
  <sheetViews>
    <sheetView showGridLines="0" zoomScale="85" zoomScaleNormal="85" workbookViewId="0">
      <pane ySplit="1" topLeftCell="A197" activePane="bottomLeft" state="frozen"/>
      <selection pane="bottomLeft" activeCell="B202" sqref="B202:B208"/>
    </sheetView>
  </sheetViews>
  <sheetFormatPr defaultRowHeight="14.5" x14ac:dyDescent="0.35"/>
  <cols>
    <col min="1" max="1" width="12.54296875" customWidth="1"/>
    <col min="2" max="2" width="21.81640625" customWidth="1"/>
    <col min="3" max="3" width="18.453125" customWidth="1"/>
    <col min="4" max="4" width="23" bestFit="1" customWidth="1"/>
    <col min="5" max="6" width="7.54296875" customWidth="1"/>
    <col min="7" max="7" width="9.54296875" bestFit="1" customWidth="1"/>
    <col min="8" max="8" width="15.453125" style="37" customWidth="1"/>
    <col min="12" max="12" width="27" customWidth="1"/>
    <col min="13" max="13" width="28.453125" customWidth="1"/>
    <col min="14" max="14" width="16" customWidth="1"/>
    <col min="17" max="17" width="10.7265625" bestFit="1" customWidth="1"/>
    <col min="19" max="19" width="9.1796875" style="66"/>
    <col min="20" max="20" width="21" bestFit="1" customWidth="1"/>
  </cols>
  <sheetData>
    <row r="1" spans="1:21" s="14" customFormat="1" ht="92.25" customHeight="1" x14ac:dyDescent="0.35">
      <c r="A1" s="55" t="s">
        <v>346</v>
      </c>
      <c r="B1" s="54" t="s">
        <v>0</v>
      </c>
      <c r="C1" s="54" t="s">
        <v>345</v>
      </c>
      <c r="D1" s="54" t="s">
        <v>344</v>
      </c>
      <c r="E1" s="228" t="s">
        <v>3</v>
      </c>
      <c r="F1" s="228"/>
      <c r="G1" s="228"/>
      <c r="H1" s="53" t="s">
        <v>5</v>
      </c>
      <c r="K1" s="52" t="s">
        <v>3</v>
      </c>
      <c r="L1" s="51" t="s">
        <v>343</v>
      </c>
      <c r="M1" s="51" t="s">
        <v>554</v>
      </c>
      <c r="N1" s="51" t="s">
        <v>342</v>
      </c>
      <c r="Q1" s="225" t="s">
        <v>357</v>
      </c>
      <c r="R1" s="226"/>
      <c r="S1" s="226"/>
      <c r="T1" s="227"/>
    </row>
    <row r="2" spans="1:21" ht="15" customHeight="1" x14ac:dyDescent="0.35">
      <c r="A2" s="216">
        <v>45706</v>
      </c>
      <c r="B2" s="219" t="s">
        <v>474</v>
      </c>
      <c r="C2" s="223" t="s">
        <v>476</v>
      </c>
      <c r="D2" s="43" t="s">
        <v>475</v>
      </c>
      <c r="E2" s="44">
        <v>0.5</v>
      </c>
      <c r="F2" s="44" t="s">
        <v>164</v>
      </c>
      <c r="G2" s="43" t="s">
        <v>336</v>
      </c>
      <c r="H2" s="45">
        <v>9235.49</v>
      </c>
      <c r="J2" s="44" t="s">
        <v>166</v>
      </c>
      <c r="K2" s="43" t="s">
        <v>337</v>
      </c>
      <c r="L2" s="42">
        <f>SUMIFS($H$2:$H$471,$D$2:$D$471,"TRI",$G$2:$G$471,K2)</f>
        <v>0</v>
      </c>
      <c r="M2" s="42">
        <f>SUMIFS($H$2:$H$471,$D$2:$D$471,"SALDO",$G$2:$G$471,K2)</f>
        <v>8258.5</v>
      </c>
      <c r="N2" s="42">
        <f t="shared" ref="N2:N10" si="0">SUM(L2:M2)</f>
        <v>8258.5</v>
      </c>
      <c r="Q2" s="65" t="s">
        <v>356</v>
      </c>
      <c r="R2" s="65" t="s">
        <v>3</v>
      </c>
      <c r="S2" s="69" t="s">
        <v>5</v>
      </c>
      <c r="T2" s="64" t="s">
        <v>0</v>
      </c>
    </row>
    <row r="3" spans="1:21" x14ac:dyDescent="0.35">
      <c r="A3" s="217"/>
      <c r="B3" s="220"/>
      <c r="C3" s="223"/>
      <c r="D3" s="43" t="s">
        <v>475</v>
      </c>
      <c r="E3" s="44">
        <v>0.1</v>
      </c>
      <c r="F3" s="44" t="s">
        <v>334</v>
      </c>
      <c r="G3" s="43" t="s">
        <v>333</v>
      </c>
      <c r="H3" s="42">
        <v>1847.09</v>
      </c>
      <c r="J3" s="44" t="s">
        <v>164</v>
      </c>
      <c r="K3" s="43" t="s">
        <v>336</v>
      </c>
      <c r="L3" s="42">
        <f t="shared" ref="L3:L10" si="1">SUMIFS($H$2:$H$471,$D$2:$D$471,"TRI",$G$2:$G$471,K3)</f>
        <v>81672.02</v>
      </c>
      <c r="M3" s="42">
        <f>SUMIFS($H$2:$H$471,$D$2:$D$471,"SALDO",$G$2:$G$471,K3)</f>
        <v>244145.82500000001</v>
      </c>
      <c r="N3" s="42">
        <f t="shared" si="0"/>
        <v>325817.84500000003</v>
      </c>
      <c r="Q3" s="68">
        <v>45846</v>
      </c>
      <c r="R3" s="65" t="s">
        <v>336</v>
      </c>
      <c r="S3" s="67">
        <v>25290.15</v>
      </c>
      <c r="T3" s="64" t="s">
        <v>590</v>
      </c>
    </row>
    <row r="4" spans="1:21" x14ac:dyDescent="0.35">
      <c r="A4" s="217"/>
      <c r="B4" s="220"/>
      <c r="C4" s="223"/>
      <c r="D4" s="43" t="s">
        <v>475</v>
      </c>
      <c r="E4" s="44">
        <v>0.1</v>
      </c>
      <c r="F4" s="44" t="s">
        <v>158</v>
      </c>
      <c r="G4" s="43" t="s">
        <v>332</v>
      </c>
      <c r="H4" s="42">
        <v>1847.09</v>
      </c>
      <c r="J4" s="44" t="s">
        <v>165</v>
      </c>
      <c r="K4" s="43" t="s">
        <v>335</v>
      </c>
      <c r="L4" s="42">
        <f t="shared" si="1"/>
        <v>0</v>
      </c>
      <c r="M4" s="42">
        <f t="shared" ref="M4:M10" si="2">SUMIFS($H$2:$H$471,$D$2:$D$471,"SALDO",$G$2:$G$471,K4)</f>
        <v>6692.76</v>
      </c>
      <c r="N4" s="42">
        <f t="shared" si="0"/>
        <v>6692.76</v>
      </c>
      <c r="Q4" s="68">
        <v>45860</v>
      </c>
      <c r="R4" s="65" t="s">
        <v>336</v>
      </c>
      <c r="S4" s="67">
        <v>35570.31</v>
      </c>
      <c r="T4" s="64" t="s">
        <v>591</v>
      </c>
    </row>
    <row r="5" spans="1:21" x14ac:dyDescent="0.35">
      <c r="A5" s="217"/>
      <c r="B5" s="220"/>
      <c r="C5" s="223"/>
      <c r="D5" s="43" t="s">
        <v>475</v>
      </c>
      <c r="E5" s="44">
        <v>0.1</v>
      </c>
      <c r="F5" s="44" t="s">
        <v>167</v>
      </c>
      <c r="G5" s="43" t="s">
        <v>331</v>
      </c>
      <c r="H5" s="42">
        <v>1847.09</v>
      </c>
      <c r="J5" s="44" t="s">
        <v>334</v>
      </c>
      <c r="K5" s="43" t="s">
        <v>333</v>
      </c>
      <c r="L5" s="42">
        <f t="shared" si="1"/>
        <v>16334.349999999999</v>
      </c>
      <c r="M5" s="42">
        <f t="shared" si="2"/>
        <v>0</v>
      </c>
      <c r="N5" s="42">
        <f t="shared" si="0"/>
        <v>16334.349999999999</v>
      </c>
      <c r="O5" s="50"/>
      <c r="Q5" s="68"/>
      <c r="R5" s="65"/>
      <c r="S5" s="67"/>
      <c r="T5" s="64"/>
    </row>
    <row r="6" spans="1:21" x14ac:dyDescent="0.35">
      <c r="A6" s="217"/>
      <c r="B6" s="220"/>
      <c r="C6" s="223"/>
      <c r="D6" s="43" t="s">
        <v>475</v>
      </c>
      <c r="E6" s="44">
        <v>0.1</v>
      </c>
      <c r="F6" s="44" t="s">
        <v>160</v>
      </c>
      <c r="G6" s="43" t="s">
        <v>330</v>
      </c>
      <c r="H6" s="42">
        <v>1847.09</v>
      </c>
      <c r="J6" s="44" t="s">
        <v>158</v>
      </c>
      <c r="K6" s="43" t="s">
        <v>332</v>
      </c>
      <c r="L6" s="42">
        <f t="shared" si="1"/>
        <v>16334.349999999999</v>
      </c>
      <c r="M6" s="42">
        <f t="shared" si="2"/>
        <v>0</v>
      </c>
      <c r="N6" s="42">
        <f t="shared" si="0"/>
        <v>16334.349999999999</v>
      </c>
      <c r="Q6" s="68"/>
      <c r="R6" s="65"/>
      <c r="S6" s="67"/>
      <c r="T6" s="64"/>
    </row>
    <row r="7" spans="1:21" x14ac:dyDescent="0.35">
      <c r="A7" s="217"/>
      <c r="B7" s="220"/>
      <c r="C7" s="223"/>
      <c r="D7" s="43" t="s">
        <v>475</v>
      </c>
      <c r="E7" s="44">
        <v>0.1</v>
      </c>
      <c r="F7" s="44" t="s">
        <v>172</v>
      </c>
      <c r="G7" s="43" t="s">
        <v>329</v>
      </c>
      <c r="H7" s="42">
        <v>1847.09</v>
      </c>
      <c r="J7" s="44" t="s">
        <v>167</v>
      </c>
      <c r="K7" s="43" t="s">
        <v>331</v>
      </c>
      <c r="L7" s="42">
        <f t="shared" si="1"/>
        <v>16334.349999999999</v>
      </c>
      <c r="M7" s="42">
        <f t="shared" si="2"/>
        <v>0</v>
      </c>
      <c r="N7" s="42">
        <f t="shared" si="0"/>
        <v>16334.349999999999</v>
      </c>
      <c r="Q7" s="68"/>
      <c r="R7" s="65"/>
      <c r="S7" s="67"/>
      <c r="T7" s="64"/>
    </row>
    <row r="8" spans="1:21" x14ac:dyDescent="0.35">
      <c r="A8" s="218"/>
      <c r="B8" s="221"/>
      <c r="C8" s="224"/>
      <c r="D8" s="43"/>
      <c r="E8" s="44"/>
      <c r="F8" s="44"/>
      <c r="G8" s="43"/>
      <c r="H8" s="42"/>
      <c r="J8" s="44" t="s">
        <v>160</v>
      </c>
      <c r="K8" s="43" t="s">
        <v>330</v>
      </c>
      <c r="L8" s="42">
        <f t="shared" si="1"/>
        <v>16334.349999999999</v>
      </c>
      <c r="M8" s="42">
        <f t="shared" si="2"/>
        <v>0</v>
      </c>
      <c r="N8" s="42">
        <f t="shared" si="0"/>
        <v>16334.349999999999</v>
      </c>
      <c r="Q8" s="68"/>
      <c r="R8" s="65"/>
      <c r="S8" s="67"/>
      <c r="T8" s="64"/>
    </row>
    <row r="9" spans="1:21" ht="15" customHeight="1" x14ac:dyDescent="0.35">
      <c r="J9" s="44" t="s">
        <v>172</v>
      </c>
      <c r="K9" s="43" t="s">
        <v>329</v>
      </c>
      <c r="L9" s="42">
        <f t="shared" si="1"/>
        <v>16334.349999999999</v>
      </c>
      <c r="M9" s="42">
        <f t="shared" si="2"/>
        <v>0</v>
      </c>
      <c r="N9" s="42">
        <f t="shared" si="0"/>
        <v>16334.349999999999</v>
      </c>
      <c r="Q9" s="68"/>
      <c r="R9" s="65"/>
      <c r="S9" s="67"/>
      <c r="T9" s="64"/>
    </row>
    <row r="10" spans="1:21" ht="15.75" customHeight="1" thickBot="1" x14ac:dyDescent="0.4">
      <c r="A10" s="216">
        <v>45706</v>
      </c>
      <c r="B10" s="229" t="s">
        <v>477</v>
      </c>
      <c r="C10" s="222" t="s">
        <v>478</v>
      </c>
      <c r="D10" s="43" t="s">
        <v>475</v>
      </c>
      <c r="E10" s="44">
        <v>0.5</v>
      </c>
      <c r="F10" s="44" t="s">
        <v>164</v>
      </c>
      <c r="G10" s="43" t="s">
        <v>336</v>
      </c>
      <c r="H10" s="45">
        <v>2679.53</v>
      </c>
      <c r="J10" s="201" t="s">
        <v>89</v>
      </c>
      <c r="K10" s="200" t="s">
        <v>551</v>
      </c>
      <c r="L10" s="42">
        <f t="shared" si="1"/>
        <v>0</v>
      </c>
      <c r="M10" s="42">
        <f t="shared" si="2"/>
        <v>255857.86000000004</v>
      </c>
      <c r="N10" s="42">
        <f t="shared" si="0"/>
        <v>255857.86000000004</v>
      </c>
      <c r="Q10" s="68"/>
      <c r="R10" s="65"/>
      <c r="S10" s="67"/>
      <c r="T10" s="64"/>
    </row>
    <row r="11" spans="1:21" ht="15" customHeight="1" thickBot="1" x14ac:dyDescent="0.4">
      <c r="A11" s="217"/>
      <c r="B11" s="220"/>
      <c r="C11" s="223"/>
      <c r="D11" s="43" t="s">
        <v>475</v>
      </c>
      <c r="E11" s="44">
        <v>0.1</v>
      </c>
      <c r="F11" s="44" t="s">
        <v>334</v>
      </c>
      <c r="G11" s="43" t="s">
        <v>333</v>
      </c>
      <c r="H11" s="42">
        <v>535.89</v>
      </c>
      <c r="J11" s="215" t="s">
        <v>91</v>
      </c>
      <c r="K11" s="215"/>
      <c r="L11" s="202">
        <f>SUM(L2:L10)</f>
        <v>163343.77000000002</v>
      </c>
      <c r="M11" s="202">
        <f>SUM(M2:M10)</f>
        <v>514954.94500000007</v>
      </c>
      <c r="N11" s="202">
        <f>SUM(N2:N10)</f>
        <v>678298.71499999997</v>
      </c>
      <c r="Q11" s="68"/>
      <c r="R11" s="65"/>
      <c r="S11" s="67"/>
      <c r="T11" s="64"/>
    </row>
    <row r="12" spans="1:21" x14ac:dyDescent="0.35">
      <c r="A12" s="217"/>
      <c r="B12" s="220"/>
      <c r="C12" s="223"/>
      <c r="D12" s="43" t="s">
        <v>475</v>
      </c>
      <c r="E12" s="44">
        <v>0.1</v>
      </c>
      <c r="F12" s="44" t="s">
        <v>158</v>
      </c>
      <c r="G12" s="43" t="s">
        <v>332</v>
      </c>
      <c r="H12" s="42">
        <v>535.89</v>
      </c>
      <c r="K12" s="49"/>
      <c r="L12" s="48"/>
      <c r="M12" s="48"/>
      <c r="Q12" s="68"/>
      <c r="R12" s="65"/>
      <c r="S12" s="67"/>
      <c r="T12" s="64"/>
      <c r="U12" s="70"/>
    </row>
    <row r="13" spans="1:21" x14ac:dyDescent="0.35">
      <c r="A13" s="217"/>
      <c r="B13" s="220"/>
      <c r="C13" s="223"/>
      <c r="D13" s="43" t="s">
        <v>475</v>
      </c>
      <c r="E13" s="44">
        <v>0.1</v>
      </c>
      <c r="F13" s="44" t="s">
        <v>167</v>
      </c>
      <c r="G13" s="43" t="s">
        <v>331</v>
      </c>
      <c r="H13" s="42">
        <v>535.89</v>
      </c>
      <c r="K13" s="47" t="s">
        <v>340</v>
      </c>
      <c r="Q13" s="68"/>
      <c r="R13" s="65"/>
      <c r="S13" s="67"/>
      <c r="T13" s="64"/>
      <c r="U13" s="70"/>
    </row>
    <row r="14" spans="1:21" ht="15" hidden="1" customHeight="1" x14ac:dyDescent="0.35">
      <c r="A14" s="217"/>
      <c r="B14" s="220"/>
      <c r="C14" s="223"/>
      <c r="D14" s="43" t="s">
        <v>475</v>
      </c>
      <c r="E14" s="44">
        <v>0.1</v>
      </c>
      <c r="F14" s="44" t="s">
        <v>160</v>
      </c>
      <c r="G14" s="43" t="s">
        <v>330</v>
      </c>
      <c r="H14" s="42">
        <v>535.89</v>
      </c>
      <c r="K14" s="47" t="s">
        <v>339</v>
      </c>
      <c r="Q14" s="68"/>
      <c r="R14" s="65"/>
      <c r="S14" s="67"/>
      <c r="T14" s="64"/>
      <c r="U14" s="70"/>
    </row>
    <row r="15" spans="1:21" hidden="1" x14ac:dyDescent="0.35">
      <c r="A15" s="217"/>
      <c r="B15" s="220"/>
      <c r="C15" s="223"/>
      <c r="D15" s="43" t="s">
        <v>475</v>
      </c>
      <c r="E15" s="44">
        <v>0.1</v>
      </c>
      <c r="F15" s="44" t="s">
        <v>172</v>
      </c>
      <c r="G15" s="43" t="s">
        <v>329</v>
      </c>
      <c r="H15" s="42">
        <v>535.89</v>
      </c>
      <c r="K15" t="s">
        <v>338</v>
      </c>
      <c r="Q15" s="68"/>
      <c r="R15" s="65"/>
      <c r="S15" s="67"/>
      <c r="T15" s="64"/>
      <c r="U15" s="70"/>
    </row>
    <row r="16" spans="1:21" hidden="1" x14ac:dyDescent="0.35">
      <c r="A16" s="218"/>
      <c r="B16" s="221"/>
      <c r="C16" s="224"/>
      <c r="D16" s="43"/>
      <c r="E16" s="44"/>
      <c r="F16" s="44"/>
      <c r="G16" s="43"/>
      <c r="H16" s="42"/>
      <c r="Q16" s="68"/>
      <c r="R16" s="65"/>
      <c r="S16" s="67"/>
      <c r="T16" s="64"/>
      <c r="U16" s="70"/>
    </row>
    <row r="17" spans="1:21" ht="15" hidden="1" customHeight="1" x14ac:dyDescent="0.35">
      <c r="J17" s="71"/>
      <c r="K17" s="17"/>
      <c r="M17" s="46"/>
      <c r="Q17" s="68"/>
      <c r="R17" s="65"/>
      <c r="S17" s="67"/>
      <c r="T17" s="64"/>
      <c r="U17" s="70"/>
    </row>
    <row r="18" spans="1:21" ht="15" hidden="1" customHeight="1" x14ac:dyDescent="0.35">
      <c r="A18" s="216">
        <v>45706</v>
      </c>
      <c r="B18" s="219" t="s">
        <v>479</v>
      </c>
      <c r="C18" s="222" t="s">
        <v>480</v>
      </c>
      <c r="D18" s="43" t="s">
        <v>475</v>
      </c>
      <c r="E18" s="44">
        <v>0.5</v>
      </c>
      <c r="F18" s="44" t="s">
        <v>164</v>
      </c>
      <c r="G18" s="43" t="s">
        <v>336</v>
      </c>
      <c r="H18" s="42">
        <v>12759.99</v>
      </c>
      <c r="Q18" s="68"/>
      <c r="R18" s="65"/>
      <c r="S18" s="72"/>
      <c r="T18" s="64"/>
      <c r="U18" s="70"/>
    </row>
    <row r="19" spans="1:21" ht="15" hidden="1" customHeight="1" x14ac:dyDescent="0.35">
      <c r="A19" s="217"/>
      <c r="B19" s="220"/>
      <c r="C19" s="223"/>
      <c r="D19" s="43" t="s">
        <v>475</v>
      </c>
      <c r="E19" s="44">
        <v>0.1</v>
      </c>
      <c r="F19" s="44" t="s">
        <v>334</v>
      </c>
      <c r="G19" s="43" t="s">
        <v>333</v>
      </c>
      <c r="H19" s="42">
        <v>2551.9899999999998</v>
      </c>
      <c r="L19" s="46"/>
      <c r="Q19" s="68"/>
      <c r="R19" s="65"/>
      <c r="S19" s="67"/>
      <c r="T19" s="64"/>
      <c r="U19" s="70"/>
    </row>
    <row r="20" spans="1:21" hidden="1" x14ac:dyDescent="0.35">
      <c r="A20" s="217"/>
      <c r="B20" s="220"/>
      <c r="C20" s="223"/>
      <c r="D20" s="43" t="s">
        <v>475</v>
      </c>
      <c r="E20" s="44">
        <v>0.1</v>
      </c>
      <c r="F20" s="44" t="s">
        <v>158</v>
      </c>
      <c r="G20" s="43" t="s">
        <v>332</v>
      </c>
      <c r="H20" s="42">
        <v>2551.9899999999998</v>
      </c>
      <c r="L20" s="46"/>
      <c r="Q20" s="68"/>
      <c r="R20" s="65"/>
      <c r="S20" s="67"/>
      <c r="T20" s="64"/>
      <c r="U20" s="70"/>
    </row>
    <row r="21" spans="1:21" hidden="1" x14ac:dyDescent="0.35">
      <c r="A21" s="217"/>
      <c r="B21" s="220"/>
      <c r="C21" s="223"/>
      <c r="D21" s="43" t="s">
        <v>475</v>
      </c>
      <c r="E21" s="44">
        <v>0.1</v>
      </c>
      <c r="F21" s="44" t="s">
        <v>167</v>
      </c>
      <c r="G21" s="43" t="s">
        <v>331</v>
      </c>
      <c r="H21" s="42">
        <v>2551.9899999999998</v>
      </c>
      <c r="L21" s="46"/>
      <c r="Q21" s="68"/>
      <c r="R21" s="65"/>
      <c r="S21" s="67"/>
      <c r="T21" s="64"/>
      <c r="U21" s="70"/>
    </row>
    <row r="22" spans="1:21" hidden="1" x14ac:dyDescent="0.35">
      <c r="A22" s="217"/>
      <c r="B22" s="220"/>
      <c r="C22" s="223"/>
      <c r="D22" s="43" t="s">
        <v>475</v>
      </c>
      <c r="E22" s="44">
        <v>0.1</v>
      </c>
      <c r="F22" s="44" t="s">
        <v>160</v>
      </c>
      <c r="G22" s="43" t="s">
        <v>330</v>
      </c>
      <c r="H22" s="42">
        <v>2551.9899999999998</v>
      </c>
      <c r="L22" s="46"/>
      <c r="Q22" s="68"/>
      <c r="R22" s="65"/>
      <c r="S22" s="67"/>
      <c r="T22" s="64"/>
      <c r="U22" s="70"/>
    </row>
    <row r="23" spans="1:21" hidden="1" x14ac:dyDescent="0.35">
      <c r="A23" s="217"/>
      <c r="B23" s="220"/>
      <c r="C23" s="223"/>
      <c r="D23" s="43" t="s">
        <v>475</v>
      </c>
      <c r="E23" s="44">
        <v>0.1</v>
      </c>
      <c r="F23" s="44" t="s">
        <v>172</v>
      </c>
      <c r="G23" s="43" t="s">
        <v>329</v>
      </c>
      <c r="H23" s="42">
        <v>2551.9899999999998</v>
      </c>
      <c r="L23" s="46"/>
      <c r="S23" s="37"/>
    </row>
    <row r="24" spans="1:21" ht="15" hidden="1" customHeight="1" x14ac:dyDescent="0.35">
      <c r="A24" s="218"/>
      <c r="B24" s="221"/>
      <c r="C24" s="224"/>
      <c r="D24" s="43"/>
      <c r="E24" s="44"/>
      <c r="F24" s="44"/>
      <c r="G24" s="43"/>
      <c r="H24" s="42"/>
      <c r="L24" s="46"/>
    </row>
    <row r="25" spans="1:21" hidden="1" x14ac:dyDescent="0.35"/>
    <row r="26" spans="1:21" ht="15" hidden="1" customHeight="1" x14ac:dyDescent="0.35">
      <c r="A26" s="216">
        <v>45707</v>
      </c>
      <c r="B26" s="219" t="s">
        <v>481</v>
      </c>
      <c r="C26" s="222" t="s">
        <v>482</v>
      </c>
      <c r="D26" s="43" t="s">
        <v>475</v>
      </c>
      <c r="E26" s="44">
        <v>0.5</v>
      </c>
      <c r="F26" s="44" t="s">
        <v>164</v>
      </c>
      <c r="G26" s="43" t="s">
        <v>336</v>
      </c>
      <c r="H26" s="42">
        <v>35500</v>
      </c>
    </row>
    <row r="27" spans="1:21" hidden="1" x14ac:dyDescent="0.35">
      <c r="A27" s="217"/>
      <c r="B27" s="220"/>
      <c r="C27" s="223"/>
      <c r="D27" s="43" t="s">
        <v>475</v>
      </c>
      <c r="E27" s="44">
        <v>0.1</v>
      </c>
      <c r="F27" s="44" t="s">
        <v>334</v>
      </c>
      <c r="G27" s="43" t="s">
        <v>333</v>
      </c>
      <c r="H27" s="42">
        <v>7100</v>
      </c>
    </row>
    <row r="28" spans="1:21" hidden="1" x14ac:dyDescent="0.35">
      <c r="A28" s="217"/>
      <c r="B28" s="220"/>
      <c r="C28" s="223"/>
      <c r="D28" s="43" t="s">
        <v>475</v>
      </c>
      <c r="E28" s="44">
        <v>0.1</v>
      </c>
      <c r="F28" s="44" t="s">
        <v>158</v>
      </c>
      <c r="G28" s="43" t="s">
        <v>332</v>
      </c>
      <c r="H28" s="42">
        <v>7100</v>
      </c>
    </row>
    <row r="29" spans="1:21" hidden="1" x14ac:dyDescent="0.35">
      <c r="A29" s="217"/>
      <c r="B29" s="220"/>
      <c r="C29" s="223"/>
      <c r="D29" s="43" t="s">
        <v>475</v>
      </c>
      <c r="E29" s="44">
        <v>0.1</v>
      </c>
      <c r="F29" s="44" t="s">
        <v>167</v>
      </c>
      <c r="G29" s="43" t="s">
        <v>331</v>
      </c>
      <c r="H29" s="42">
        <v>7100</v>
      </c>
    </row>
    <row r="30" spans="1:21" hidden="1" x14ac:dyDescent="0.35">
      <c r="A30" s="217"/>
      <c r="B30" s="220"/>
      <c r="C30" s="223"/>
      <c r="D30" s="43" t="s">
        <v>475</v>
      </c>
      <c r="E30" s="44">
        <v>0.1</v>
      </c>
      <c r="F30" s="44" t="s">
        <v>160</v>
      </c>
      <c r="G30" s="43" t="s">
        <v>330</v>
      </c>
      <c r="H30" s="42">
        <v>7100</v>
      </c>
    </row>
    <row r="31" spans="1:21" ht="15" hidden="1" customHeight="1" x14ac:dyDescent="0.35">
      <c r="A31" s="217"/>
      <c r="B31" s="220"/>
      <c r="C31" s="223"/>
      <c r="D31" s="43" t="s">
        <v>475</v>
      </c>
      <c r="E31" s="44">
        <v>0.1</v>
      </c>
      <c r="F31" s="44" t="s">
        <v>172</v>
      </c>
      <c r="G31" s="43" t="s">
        <v>329</v>
      </c>
      <c r="H31" s="42">
        <v>7100</v>
      </c>
    </row>
    <row r="32" spans="1:21" hidden="1" x14ac:dyDescent="0.35">
      <c r="A32" s="218"/>
      <c r="B32" s="221"/>
      <c r="C32" s="224"/>
      <c r="D32" s="43"/>
      <c r="E32" s="44"/>
      <c r="F32" s="44"/>
      <c r="G32" s="43"/>
      <c r="H32" s="42"/>
    </row>
    <row r="33" spans="1:8" hidden="1" x14ac:dyDescent="0.35"/>
    <row r="34" spans="1:8" hidden="1" x14ac:dyDescent="0.35">
      <c r="A34" s="216">
        <v>45727</v>
      </c>
      <c r="B34" s="229" t="s">
        <v>477</v>
      </c>
      <c r="C34" s="222" t="s">
        <v>478</v>
      </c>
      <c r="D34" s="43" t="s">
        <v>475</v>
      </c>
      <c r="E34" s="44">
        <v>0.5</v>
      </c>
      <c r="F34" s="44" t="s">
        <v>164</v>
      </c>
      <c r="G34" s="43" t="s">
        <v>336</v>
      </c>
      <c r="H34" s="45">
        <v>2679.53</v>
      </c>
    </row>
    <row r="35" spans="1:8" ht="15" hidden="1" customHeight="1" x14ac:dyDescent="0.35">
      <c r="A35" s="217"/>
      <c r="B35" s="220"/>
      <c r="C35" s="223"/>
      <c r="D35" s="43" t="s">
        <v>475</v>
      </c>
      <c r="E35" s="44">
        <v>0.1</v>
      </c>
      <c r="F35" s="44" t="s">
        <v>334</v>
      </c>
      <c r="G35" s="43" t="s">
        <v>333</v>
      </c>
      <c r="H35" s="42">
        <v>535.89</v>
      </c>
    </row>
    <row r="36" spans="1:8" hidden="1" x14ac:dyDescent="0.35">
      <c r="A36" s="217"/>
      <c r="B36" s="220"/>
      <c r="C36" s="223"/>
      <c r="D36" s="43" t="s">
        <v>475</v>
      </c>
      <c r="E36" s="44">
        <v>0.1</v>
      </c>
      <c r="F36" s="44" t="s">
        <v>158</v>
      </c>
      <c r="G36" s="43" t="s">
        <v>332</v>
      </c>
      <c r="H36" s="42">
        <v>535.89</v>
      </c>
    </row>
    <row r="37" spans="1:8" hidden="1" x14ac:dyDescent="0.35">
      <c r="A37" s="217"/>
      <c r="B37" s="220"/>
      <c r="C37" s="223"/>
      <c r="D37" s="43" t="s">
        <v>475</v>
      </c>
      <c r="E37" s="44">
        <v>0.1</v>
      </c>
      <c r="F37" s="44" t="s">
        <v>167</v>
      </c>
      <c r="G37" s="43" t="s">
        <v>331</v>
      </c>
      <c r="H37" s="42">
        <v>535.89</v>
      </c>
    </row>
    <row r="38" spans="1:8" ht="15" hidden="1" customHeight="1" x14ac:dyDescent="0.35">
      <c r="A38" s="217"/>
      <c r="B38" s="220"/>
      <c r="C38" s="223"/>
      <c r="D38" s="43" t="s">
        <v>475</v>
      </c>
      <c r="E38" s="44">
        <v>0.1</v>
      </c>
      <c r="F38" s="44" t="s">
        <v>160</v>
      </c>
      <c r="G38" s="43" t="s">
        <v>330</v>
      </c>
      <c r="H38" s="42">
        <v>535.89</v>
      </c>
    </row>
    <row r="39" spans="1:8" hidden="1" x14ac:dyDescent="0.35">
      <c r="A39" s="217"/>
      <c r="B39" s="220"/>
      <c r="C39" s="223"/>
      <c r="D39" s="43" t="s">
        <v>475</v>
      </c>
      <c r="E39" s="44">
        <v>0.1</v>
      </c>
      <c r="F39" s="44" t="s">
        <v>172</v>
      </c>
      <c r="G39" s="43" t="s">
        <v>329</v>
      </c>
      <c r="H39" s="42">
        <v>535.89</v>
      </c>
    </row>
    <row r="40" spans="1:8" hidden="1" x14ac:dyDescent="0.35">
      <c r="A40" s="218"/>
      <c r="B40" s="221"/>
      <c r="C40" s="224"/>
      <c r="D40" s="43"/>
      <c r="E40" s="44"/>
      <c r="F40" s="44"/>
      <c r="G40" s="43"/>
      <c r="H40" s="42"/>
    </row>
    <row r="41" spans="1:8" hidden="1" x14ac:dyDescent="0.35"/>
    <row r="42" spans="1:8" hidden="1" x14ac:dyDescent="0.35">
      <c r="A42" s="216">
        <v>45733</v>
      </c>
      <c r="B42" s="219" t="s">
        <v>483</v>
      </c>
      <c r="C42" s="222" t="s">
        <v>484</v>
      </c>
      <c r="D42" s="43" t="s">
        <v>475</v>
      </c>
      <c r="E42" s="44">
        <v>0.5</v>
      </c>
      <c r="F42" s="44" t="s">
        <v>164</v>
      </c>
      <c r="G42" s="43" t="s">
        <v>336</v>
      </c>
      <c r="H42" s="42">
        <v>8114.63</v>
      </c>
    </row>
    <row r="43" spans="1:8" hidden="1" x14ac:dyDescent="0.35">
      <c r="A43" s="217"/>
      <c r="B43" s="220"/>
      <c r="C43" s="223"/>
      <c r="D43" s="43" t="s">
        <v>475</v>
      </c>
      <c r="E43" s="44">
        <v>0.1</v>
      </c>
      <c r="F43" s="44" t="s">
        <v>334</v>
      </c>
      <c r="G43" s="43" t="s">
        <v>333</v>
      </c>
      <c r="H43" s="42">
        <v>1622.93</v>
      </c>
    </row>
    <row r="44" spans="1:8" hidden="1" x14ac:dyDescent="0.35">
      <c r="A44" s="217"/>
      <c r="B44" s="220"/>
      <c r="C44" s="223"/>
      <c r="D44" s="43" t="s">
        <v>475</v>
      </c>
      <c r="E44" s="44">
        <v>0.1</v>
      </c>
      <c r="F44" s="44" t="s">
        <v>158</v>
      </c>
      <c r="G44" s="43" t="s">
        <v>332</v>
      </c>
      <c r="H44" s="42">
        <v>1622.93</v>
      </c>
    </row>
    <row r="45" spans="1:8" hidden="1" x14ac:dyDescent="0.35">
      <c r="A45" s="217"/>
      <c r="B45" s="220"/>
      <c r="C45" s="223"/>
      <c r="D45" s="43" t="s">
        <v>475</v>
      </c>
      <c r="E45" s="44">
        <v>0.1</v>
      </c>
      <c r="F45" s="44" t="s">
        <v>167</v>
      </c>
      <c r="G45" s="43" t="s">
        <v>331</v>
      </c>
      <c r="H45" s="42">
        <v>1622.93</v>
      </c>
    </row>
    <row r="46" spans="1:8" hidden="1" x14ac:dyDescent="0.35">
      <c r="A46" s="217"/>
      <c r="B46" s="220"/>
      <c r="C46" s="223"/>
      <c r="D46" s="43" t="s">
        <v>475</v>
      </c>
      <c r="E46" s="44">
        <v>0.1</v>
      </c>
      <c r="F46" s="44" t="s">
        <v>160</v>
      </c>
      <c r="G46" s="43" t="s">
        <v>330</v>
      </c>
      <c r="H46" s="42">
        <v>1622.93</v>
      </c>
    </row>
    <row r="47" spans="1:8" hidden="1" x14ac:dyDescent="0.35">
      <c r="A47" s="217"/>
      <c r="B47" s="220"/>
      <c r="C47" s="223"/>
      <c r="D47" s="43" t="s">
        <v>475</v>
      </c>
      <c r="E47" s="44">
        <v>0.1</v>
      </c>
      <c r="F47" s="44" t="s">
        <v>172</v>
      </c>
      <c r="G47" s="43" t="s">
        <v>329</v>
      </c>
      <c r="H47" s="42">
        <v>1622.93</v>
      </c>
    </row>
    <row r="48" spans="1:8" hidden="1" x14ac:dyDescent="0.35">
      <c r="A48" s="218"/>
      <c r="B48" s="221"/>
      <c r="C48" s="224"/>
      <c r="D48" s="43"/>
      <c r="E48" s="44"/>
      <c r="F48" s="44"/>
      <c r="G48" s="43"/>
      <c r="H48" s="42"/>
    </row>
    <row r="49" spans="1:8" hidden="1" x14ac:dyDescent="0.35"/>
    <row r="50" spans="1:8" hidden="1" x14ac:dyDescent="0.35">
      <c r="A50" s="216">
        <v>45733</v>
      </c>
      <c r="B50" s="219" t="s">
        <v>485</v>
      </c>
      <c r="C50" s="222" t="s">
        <v>486</v>
      </c>
      <c r="D50" s="43" t="s">
        <v>475</v>
      </c>
      <c r="E50" s="44">
        <v>0.5</v>
      </c>
      <c r="F50" s="44" t="s">
        <v>164</v>
      </c>
      <c r="G50" s="43" t="s">
        <v>336</v>
      </c>
      <c r="H50" s="42">
        <v>8424</v>
      </c>
    </row>
    <row r="51" spans="1:8" hidden="1" x14ac:dyDescent="0.35">
      <c r="A51" s="217"/>
      <c r="B51" s="220"/>
      <c r="C51" s="223"/>
      <c r="D51" s="43" t="s">
        <v>475</v>
      </c>
      <c r="E51" s="44">
        <v>0.1</v>
      </c>
      <c r="F51" s="44" t="s">
        <v>334</v>
      </c>
      <c r="G51" s="43" t="s">
        <v>333</v>
      </c>
      <c r="H51" s="42">
        <v>1684.8</v>
      </c>
    </row>
    <row r="52" spans="1:8" hidden="1" x14ac:dyDescent="0.35">
      <c r="A52" s="217"/>
      <c r="B52" s="220"/>
      <c r="C52" s="223"/>
      <c r="D52" s="43" t="s">
        <v>475</v>
      </c>
      <c r="E52" s="44">
        <v>0.1</v>
      </c>
      <c r="F52" s="44" t="s">
        <v>158</v>
      </c>
      <c r="G52" s="43" t="s">
        <v>332</v>
      </c>
      <c r="H52" s="42">
        <v>1684.8</v>
      </c>
    </row>
    <row r="53" spans="1:8" hidden="1" x14ac:dyDescent="0.35">
      <c r="A53" s="217"/>
      <c r="B53" s="220"/>
      <c r="C53" s="223"/>
      <c r="D53" s="43" t="s">
        <v>475</v>
      </c>
      <c r="E53" s="44">
        <v>0.1</v>
      </c>
      <c r="F53" s="44" t="s">
        <v>167</v>
      </c>
      <c r="G53" s="43" t="s">
        <v>331</v>
      </c>
      <c r="H53" s="42">
        <v>1684.8</v>
      </c>
    </row>
    <row r="54" spans="1:8" hidden="1" x14ac:dyDescent="0.35">
      <c r="A54" s="217"/>
      <c r="B54" s="220"/>
      <c r="C54" s="223"/>
      <c r="D54" s="43" t="s">
        <v>475</v>
      </c>
      <c r="E54" s="44">
        <v>0.1</v>
      </c>
      <c r="F54" s="44" t="s">
        <v>160</v>
      </c>
      <c r="G54" s="43" t="s">
        <v>330</v>
      </c>
      <c r="H54" s="42">
        <v>1684.8</v>
      </c>
    </row>
    <row r="55" spans="1:8" hidden="1" x14ac:dyDescent="0.35">
      <c r="A55" s="217"/>
      <c r="B55" s="220"/>
      <c r="C55" s="223"/>
      <c r="D55" s="43" t="s">
        <v>475</v>
      </c>
      <c r="E55" s="44">
        <v>0.1</v>
      </c>
      <c r="F55" s="44" t="s">
        <v>172</v>
      </c>
      <c r="G55" s="43" t="s">
        <v>329</v>
      </c>
      <c r="H55" s="42">
        <v>1684.8</v>
      </c>
    </row>
    <row r="56" spans="1:8" hidden="1" x14ac:dyDescent="0.35">
      <c r="A56" s="218"/>
      <c r="B56" s="221"/>
      <c r="C56" s="224"/>
      <c r="D56" s="43"/>
      <c r="E56" s="44"/>
      <c r="F56" s="44"/>
      <c r="G56" s="43"/>
      <c r="H56" s="42"/>
    </row>
    <row r="57" spans="1:8" hidden="1" x14ac:dyDescent="0.35"/>
    <row r="58" spans="1:8" hidden="1" x14ac:dyDescent="0.35">
      <c r="A58" s="216" t="s">
        <v>487</v>
      </c>
      <c r="B58" s="219" t="s">
        <v>488</v>
      </c>
      <c r="C58" s="222" t="s">
        <v>489</v>
      </c>
      <c r="D58" s="43" t="s">
        <v>475</v>
      </c>
      <c r="E58" s="44">
        <v>0.5</v>
      </c>
      <c r="F58" s="44" t="s">
        <v>164</v>
      </c>
      <c r="G58" s="43" t="s">
        <v>336</v>
      </c>
      <c r="H58" s="42">
        <v>2278.85</v>
      </c>
    </row>
    <row r="59" spans="1:8" ht="15" hidden="1" customHeight="1" x14ac:dyDescent="0.35">
      <c r="A59" s="217"/>
      <c r="B59" s="220"/>
      <c r="C59" s="223"/>
      <c r="D59" s="43" t="s">
        <v>475</v>
      </c>
      <c r="E59" s="44">
        <v>0.1</v>
      </c>
      <c r="F59" s="44" t="s">
        <v>334</v>
      </c>
      <c r="G59" s="43" t="s">
        <v>333</v>
      </c>
      <c r="H59" s="42">
        <v>455.76</v>
      </c>
    </row>
    <row r="60" spans="1:8" hidden="1" x14ac:dyDescent="0.35">
      <c r="A60" s="217"/>
      <c r="B60" s="220"/>
      <c r="C60" s="223"/>
      <c r="D60" s="43" t="s">
        <v>475</v>
      </c>
      <c r="E60" s="44">
        <v>0.1</v>
      </c>
      <c r="F60" s="44" t="s">
        <v>158</v>
      </c>
      <c r="G60" s="43" t="s">
        <v>332</v>
      </c>
      <c r="H60" s="42">
        <v>455.76</v>
      </c>
    </row>
    <row r="61" spans="1:8" hidden="1" x14ac:dyDescent="0.35">
      <c r="A61" s="217"/>
      <c r="B61" s="220"/>
      <c r="C61" s="223"/>
      <c r="D61" s="43" t="s">
        <v>475</v>
      </c>
      <c r="E61" s="44">
        <v>0.1</v>
      </c>
      <c r="F61" s="44" t="s">
        <v>167</v>
      </c>
      <c r="G61" s="43" t="s">
        <v>331</v>
      </c>
      <c r="H61" s="42">
        <v>455.76</v>
      </c>
    </row>
    <row r="62" spans="1:8" ht="15" hidden="1" customHeight="1" x14ac:dyDescent="0.35">
      <c r="A62" s="217"/>
      <c r="B62" s="220"/>
      <c r="C62" s="223"/>
      <c r="D62" s="43" t="s">
        <v>475</v>
      </c>
      <c r="E62" s="44">
        <v>0.1</v>
      </c>
      <c r="F62" s="44" t="s">
        <v>160</v>
      </c>
      <c r="G62" s="43" t="s">
        <v>330</v>
      </c>
      <c r="H62" s="42">
        <v>455.76</v>
      </c>
    </row>
    <row r="63" spans="1:8" hidden="1" x14ac:dyDescent="0.35">
      <c r="A63" s="217"/>
      <c r="B63" s="220"/>
      <c r="C63" s="223"/>
      <c r="D63" s="43" t="s">
        <v>475</v>
      </c>
      <c r="E63" s="44">
        <v>0.1</v>
      </c>
      <c r="F63" s="44" t="s">
        <v>172</v>
      </c>
      <c r="G63" s="43" t="s">
        <v>329</v>
      </c>
      <c r="H63" s="42">
        <v>455.76</v>
      </c>
    </row>
    <row r="64" spans="1:8" hidden="1" x14ac:dyDescent="0.35">
      <c r="A64" s="218"/>
      <c r="B64" s="221"/>
      <c r="C64" s="224"/>
      <c r="D64" s="43"/>
      <c r="E64" s="44"/>
      <c r="F64" s="44"/>
      <c r="G64" s="43"/>
      <c r="H64" s="42"/>
    </row>
    <row r="65" spans="1:8" x14ac:dyDescent="0.35">
      <c r="H65"/>
    </row>
    <row r="66" spans="1:8" ht="15" customHeight="1" x14ac:dyDescent="0.35">
      <c r="A66" s="216" t="s">
        <v>548</v>
      </c>
      <c r="B66" s="219" t="s">
        <v>549</v>
      </c>
      <c r="C66" s="222" t="s">
        <v>550</v>
      </c>
      <c r="D66" s="43" t="s">
        <v>555</v>
      </c>
      <c r="E66" s="44">
        <v>0.5</v>
      </c>
      <c r="F66" s="44" t="s">
        <v>164</v>
      </c>
      <c r="G66" s="43" t="s">
        <v>336</v>
      </c>
      <c r="H66" s="42">
        <v>12000</v>
      </c>
    </row>
    <row r="67" spans="1:8" ht="15" customHeight="1" x14ac:dyDescent="0.35">
      <c r="A67" s="217"/>
      <c r="B67" s="220"/>
      <c r="C67" s="223"/>
      <c r="D67" s="187" t="s">
        <v>555</v>
      </c>
      <c r="E67" s="188">
        <v>0.5</v>
      </c>
      <c r="F67" s="188" t="s">
        <v>89</v>
      </c>
      <c r="G67" s="187" t="s">
        <v>551</v>
      </c>
      <c r="H67" s="189">
        <v>12000</v>
      </c>
    </row>
    <row r="68" spans="1:8" x14ac:dyDescent="0.35">
      <c r="A68" s="217"/>
      <c r="B68" s="220"/>
      <c r="C68" s="223"/>
      <c r="D68" s="43"/>
      <c r="E68" s="44"/>
      <c r="F68" s="44"/>
      <c r="G68" s="43"/>
      <c r="H68" s="42"/>
    </row>
    <row r="69" spans="1:8" ht="15" customHeight="1" x14ac:dyDescent="0.35">
      <c r="A69" s="217"/>
      <c r="B69" s="220"/>
      <c r="C69" s="223"/>
      <c r="D69" s="43"/>
      <c r="E69" s="44"/>
      <c r="F69" s="44"/>
      <c r="G69" s="43"/>
      <c r="H69" s="42"/>
    </row>
    <row r="70" spans="1:8" x14ac:dyDescent="0.35">
      <c r="A70" s="217"/>
      <c r="B70" s="220"/>
      <c r="C70" s="223"/>
      <c r="D70" s="43"/>
      <c r="E70" s="44"/>
      <c r="F70" s="44"/>
      <c r="G70" s="43"/>
      <c r="H70" s="42"/>
    </row>
    <row r="71" spans="1:8" x14ac:dyDescent="0.35">
      <c r="A71" s="217"/>
      <c r="B71" s="220"/>
      <c r="C71" s="223"/>
      <c r="D71" s="43"/>
      <c r="E71" s="44"/>
      <c r="F71" s="44"/>
      <c r="G71" s="43"/>
      <c r="H71" s="42"/>
    </row>
    <row r="72" spans="1:8" x14ac:dyDescent="0.35">
      <c r="A72" s="218"/>
      <c r="B72" s="221"/>
      <c r="C72" s="224"/>
      <c r="D72" s="43"/>
      <c r="E72" s="44"/>
      <c r="F72" s="44"/>
      <c r="G72" s="43"/>
      <c r="H72" s="42"/>
    </row>
    <row r="73" spans="1:8" x14ac:dyDescent="0.35">
      <c r="H73"/>
    </row>
    <row r="74" spans="1:8" ht="15" customHeight="1" x14ac:dyDescent="0.35">
      <c r="A74" s="216" t="s">
        <v>552</v>
      </c>
      <c r="B74" s="219" t="s">
        <v>477</v>
      </c>
      <c r="C74" s="222" t="s">
        <v>553</v>
      </c>
      <c r="D74" s="43" t="s">
        <v>555</v>
      </c>
      <c r="E74" s="44">
        <v>0.5</v>
      </c>
      <c r="F74" s="44" t="s">
        <v>164</v>
      </c>
      <c r="G74" s="43" t="s">
        <v>336</v>
      </c>
      <c r="H74" s="45">
        <v>2679.49</v>
      </c>
    </row>
    <row r="75" spans="1:8" x14ac:dyDescent="0.35">
      <c r="A75" s="217"/>
      <c r="B75" s="220"/>
      <c r="C75" s="223"/>
      <c r="D75" s="187" t="s">
        <v>555</v>
      </c>
      <c r="E75" s="188">
        <v>0.5</v>
      </c>
      <c r="F75" s="188" t="s">
        <v>89</v>
      </c>
      <c r="G75" s="187" t="s">
        <v>551</v>
      </c>
      <c r="H75" s="189">
        <v>2679.49</v>
      </c>
    </row>
    <row r="76" spans="1:8" ht="15" customHeight="1" x14ac:dyDescent="0.35">
      <c r="A76" s="217"/>
      <c r="B76" s="220"/>
      <c r="C76" s="223"/>
      <c r="D76" s="43"/>
      <c r="E76" s="44"/>
      <c r="F76" s="44"/>
      <c r="G76" s="43"/>
      <c r="H76" s="42"/>
    </row>
    <row r="77" spans="1:8" x14ac:dyDescent="0.35">
      <c r="A77" s="217"/>
      <c r="B77" s="220"/>
      <c r="C77" s="223"/>
      <c r="D77" s="43"/>
      <c r="E77" s="44"/>
      <c r="F77" s="44"/>
      <c r="G77" s="43"/>
      <c r="H77" s="42"/>
    </row>
    <row r="78" spans="1:8" x14ac:dyDescent="0.35">
      <c r="A78" s="217"/>
      <c r="B78" s="220"/>
      <c r="C78" s="223"/>
      <c r="D78" s="43"/>
      <c r="E78" s="44"/>
      <c r="F78" s="44"/>
      <c r="G78" s="43"/>
      <c r="H78" s="42"/>
    </row>
    <row r="79" spans="1:8" x14ac:dyDescent="0.35">
      <c r="A79" s="217"/>
      <c r="B79" s="220"/>
      <c r="C79" s="223"/>
      <c r="D79" s="43"/>
      <c r="E79" s="44"/>
      <c r="F79" s="44"/>
      <c r="G79" s="43"/>
      <c r="H79" s="42"/>
    </row>
    <row r="80" spans="1:8" x14ac:dyDescent="0.35">
      <c r="A80" s="218"/>
      <c r="B80" s="221"/>
      <c r="C80" s="224"/>
      <c r="D80" s="43"/>
      <c r="E80" s="44"/>
      <c r="F80" s="44"/>
      <c r="G80" s="43"/>
      <c r="H80" s="42"/>
    </row>
    <row r="81" spans="1:8" ht="15" customHeight="1" x14ac:dyDescent="0.35">
      <c r="H81"/>
    </row>
    <row r="82" spans="1:8" ht="15" customHeight="1" x14ac:dyDescent="0.35">
      <c r="A82" s="216" t="s">
        <v>558</v>
      </c>
      <c r="B82" s="219" t="s">
        <v>559</v>
      </c>
      <c r="C82" s="222" t="s">
        <v>560</v>
      </c>
      <c r="D82" s="43" t="s">
        <v>555</v>
      </c>
      <c r="E82" s="44">
        <v>0.5</v>
      </c>
      <c r="F82" s="44" t="s">
        <v>165</v>
      </c>
      <c r="G82" s="43" t="s">
        <v>335</v>
      </c>
      <c r="H82" s="45">
        <v>3776.76</v>
      </c>
    </row>
    <row r="83" spans="1:8" ht="15" customHeight="1" x14ac:dyDescent="0.35">
      <c r="A83" s="217"/>
      <c r="B83" s="220"/>
      <c r="C83" s="223"/>
      <c r="D83" s="187" t="s">
        <v>555</v>
      </c>
      <c r="E83" s="188">
        <v>0.5</v>
      </c>
      <c r="F83" s="188" t="s">
        <v>89</v>
      </c>
      <c r="G83" s="187" t="s">
        <v>551</v>
      </c>
      <c r="H83" s="189">
        <v>3776.76</v>
      </c>
    </row>
    <row r="84" spans="1:8" x14ac:dyDescent="0.35">
      <c r="A84" s="217"/>
      <c r="B84" s="220"/>
      <c r="C84" s="223"/>
      <c r="D84" s="43"/>
      <c r="E84" s="44"/>
      <c r="F84" s="44"/>
      <c r="G84" s="43"/>
      <c r="H84" s="42"/>
    </row>
    <row r="85" spans="1:8" x14ac:dyDescent="0.35">
      <c r="A85" s="217"/>
      <c r="B85" s="220"/>
      <c r="C85" s="223"/>
      <c r="D85" s="43"/>
      <c r="E85" s="44"/>
      <c r="F85" s="44"/>
      <c r="G85" s="43"/>
      <c r="H85" s="42"/>
    </row>
    <row r="86" spans="1:8" x14ac:dyDescent="0.35">
      <c r="A86" s="217"/>
      <c r="B86" s="220"/>
      <c r="C86" s="223"/>
      <c r="D86" s="43"/>
      <c r="E86" s="44"/>
      <c r="F86" s="44"/>
      <c r="G86" s="43"/>
      <c r="H86" s="42"/>
    </row>
    <row r="87" spans="1:8" x14ac:dyDescent="0.35">
      <c r="A87" s="217"/>
      <c r="B87" s="220"/>
      <c r="C87" s="223"/>
      <c r="D87" s="43"/>
      <c r="E87" s="44"/>
      <c r="F87" s="44"/>
      <c r="G87" s="43"/>
      <c r="H87" s="42"/>
    </row>
    <row r="88" spans="1:8" ht="15" customHeight="1" x14ac:dyDescent="0.35">
      <c r="A88" s="218"/>
      <c r="B88" s="221"/>
      <c r="C88" s="224"/>
      <c r="D88" s="43"/>
      <c r="E88" s="44"/>
      <c r="F88" s="44"/>
      <c r="G88" s="43"/>
      <c r="H88" s="42"/>
    </row>
    <row r="89" spans="1:8" x14ac:dyDescent="0.35">
      <c r="H89"/>
    </row>
    <row r="90" spans="1:8" ht="15" customHeight="1" x14ac:dyDescent="0.35">
      <c r="A90" s="216" t="s">
        <v>563</v>
      </c>
      <c r="B90" s="219" t="s">
        <v>564</v>
      </c>
      <c r="C90" s="222" t="s">
        <v>565</v>
      </c>
      <c r="D90" s="43" t="s">
        <v>555</v>
      </c>
      <c r="E90" s="44">
        <v>0.5</v>
      </c>
      <c r="F90" s="44" t="s">
        <v>166</v>
      </c>
      <c r="G90" s="43" t="s">
        <v>337</v>
      </c>
      <c r="H90" s="121">
        <v>1258.5</v>
      </c>
    </row>
    <row r="91" spans="1:8" x14ac:dyDescent="0.35">
      <c r="A91" s="217"/>
      <c r="B91" s="220"/>
      <c r="C91" s="223"/>
      <c r="D91" s="43" t="s">
        <v>555</v>
      </c>
      <c r="E91" s="44">
        <v>0.5</v>
      </c>
      <c r="F91" s="44" t="s">
        <v>89</v>
      </c>
      <c r="G91" s="43" t="s">
        <v>551</v>
      </c>
      <c r="H91" s="121">
        <v>1258.5</v>
      </c>
    </row>
    <row r="92" spans="1:8" x14ac:dyDescent="0.35">
      <c r="A92" s="217"/>
      <c r="B92" s="220"/>
      <c r="C92" s="223"/>
      <c r="D92" s="43"/>
      <c r="E92" s="44"/>
      <c r="F92" s="44"/>
      <c r="G92" s="43"/>
      <c r="H92" s="121"/>
    </row>
    <row r="93" spans="1:8" x14ac:dyDescent="0.35">
      <c r="A93" s="217"/>
      <c r="B93" s="220"/>
      <c r="C93" s="223"/>
      <c r="D93" s="43"/>
      <c r="E93" s="44"/>
      <c r="F93" s="44"/>
      <c r="G93" s="43"/>
      <c r="H93" s="121"/>
    </row>
    <row r="94" spans="1:8" x14ac:dyDescent="0.35">
      <c r="A94" s="217"/>
      <c r="B94" s="220"/>
      <c r="C94" s="223"/>
      <c r="D94" s="43"/>
      <c r="E94" s="44"/>
      <c r="F94" s="44"/>
      <c r="G94" s="43"/>
      <c r="H94" s="121"/>
    </row>
    <row r="95" spans="1:8" ht="15" customHeight="1" x14ac:dyDescent="0.35">
      <c r="A95" s="217"/>
      <c r="B95" s="220"/>
      <c r="C95" s="223"/>
      <c r="D95" s="43"/>
      <c r="E95" s="44"/>
      <c r="F95" s="44"/>
      <c r="G95" s="43"/>
      <c r="H95" s="121"/>
    </row>
    <row r="96" spans="1:8" x14ac:dyDescent="0.35">
      <c r="A96" s="218"/>
      <c r="B96" s="221"/>
      <c r="C96" s="224"/>
      <c r="D96" s="43"/>
      <c r="E96" s="44"/>
      <c r="F96" s="44"/>
      <c r="G96" s="43"/>
      <c r="H96" s="121"/>
    </row>
    <row r="97" spans="1:8" ht="15" customHeight="1" x14ac:dyDescent="0.35">
      <c r="H97"/>
    </row>
    <row r="98" spans="1:8" ht="15" customHeight="1" x14ac:dyDescent="0.35">
      <c r="A98" s="216" t="s">
        <v>566</v>
      </c>
      <c r="B98" s="219" t="s">
        <v>567</v>
      </c>
      <c r="C98" s="222" t="s">
        <v>568</v>
      </c>
      <c r="D98" s="43" t="s">
        <v>555</v>
      </c>
      <c r="E98" s="44">
        <v>0.5</v>
      </c>
      <c r="F98" s="44" t="s">
        <v>164</v>
      </c>
      <c r="G98" s="43" t="s">
        <v>336</v>
      </c>
      <c r="H98" s="45">
        <v>17575.07</v>
      </c>
    </row>
    <row r="99" spans="1:8" x14ac:dyDescent="0.35">
      <c r="A99" s="217"/>
      <c r="B99" s="220"/>
      <c r="C99" s="223"/>
      <c r="D99" s="187" t="s">
        <v>555</v>
      </c>
      <c r="E99" s="188">
        <v>0.5</v>
      </c>
      <c r="F99" s="188" t="s">
        <v>89</v>
      </c>
      <c r="G99" s="187" t="s">
        <v>551</v>
      </c>
      <c r="H99" s="189">
        <v>17575.060000000001</v>
      </c>
    </row>
    <row r="100" spans="1:8" x14ac:dyDescent="0.35">
      <c r="A100" s="217"/>
      <c r="B100" s="220"/>
      <c r="C100" s="223"/>
      <c r="D100" s="43"/>
      <c r="E100" s="44"/>
      <c r="F100" s="44"/>
      <c r="G100" s="43"/>
      <c r="H100" s="42"/>
    </row>
    <row r="101" spans="1:8" x14ac:dyDescent="0.35">
      <c r="A101" s="217"/>
      <c r="B101" s="220"/>
      <c r="C101" s="223"/>
      <c r="D101" s="43"/>
      <c r="E101" s="44"/>
      <c r="F101" s="44"/>
      <c r="G101" s="43"/>
      <c r="H101" s="42"/>
    </row>
    <row r="102" spans="1:8" ht="15" customHeight="1" x14ac:dyDescent="0.35">
      <c r="A102" s="217"/>
      <c r="B102" s="220"/>
      <c r="C102" s="223"/>
      <c r="D102" s="43"/>
      <c r="E102" s="44"/>
      <c r="F102" s="44"/>
      <c r="G102" s="43"/>
      <c r="H102" s="42"/>
    </row>
    <row r="103" spans="1:8" x14ac:dyDescent="0.35">
      <c r="A103" s="217"/>
      <c r="B103" s="220"/>
      <c r="C103" s="223"/>
      <c r="D103" s="43"/>
      <c r="E103" s="44"/>
      <c r="F103" s="44"/>
      <c r="G103" s="43"/>
      <c r="H103" s="42"/>
    </row>
    <row r="104" spans="1:8" x14ac:dyDescent="0.35">
      <c r="A104" s="218"/>
      <c r="B104" s="221"/>
      <c r="C104" s="224"/>
      <c r="D104" s="43"/>
      <c r="E104" s="44"/>
      <c r="F104" s="44"/>
      <c r="G104" s="43"/>
      <c r="H104" s="42"/>
    </row>
    <row r="105" spans="1:8" ht="15" customHeight="1" x14ac:dyDescent="0.35">
      <c r="H105"/>
    </row>
    <row r="106" spans="1:8" ht="15" customHeight="1" x14ac:dyDescent="0.35">
      <c r="A106" s="216" t="s">
        <v>569</v>
      </c>
      <c r="B106" s="219" t="s">
        <v>570</v>
      </c>
      <c r="C106" s="222" t="s">
        <v>571</v>
      </c>
      <c r="D106" s="43" t="s">
        <v>555</v>
      </c>
      <c r="E106" s="44">
        <v>0.5</v>
      </c>
      <c r="F106" s="44" t="s">
        <v>164</v>
      </c>
      <c r="G106" s="43" t="s">
        <v>336</v>
      </c>
      <c r="H106" s="121">
        <v>15338</v>
      </c>
    </row>
    <row r="107" spans="1:8" x14ac:dyDescent="0.35">
      <c r="A107" s="217"/>
      <c r="B107" s="220"/>
      <c r="C107" s="223"/>
      <c r="D107" s="187" t="s">
        <v>555</v>
      </c>
      <c r="E107" s="188">
        <v>0.5</v>
      </c>
      <c r="F107" s="188" t="s">
        <v>89</v>
      </c>
      <c r="G107" s="187" t="s">
        <v>551</v>
      </c>
      <c r="H107" s="192">
        <v>15338</v>
      </c>
    </row>
    <row r="108" spans="1:8" x14ac:dyDescent="0.35">
      <c r="A108" s="217"/>
      <c r="B108" s="220"/>
      <c r="C108" s="223"/>
      <c r="D108" s="43"/>
      <c r="E108" s="44"/>
      <c r="F108" s="44"/>
      <c r="G108" s="43"/>
      <c r="H108" s="121"/>
    </row>
    <row r="109" spans="1:8" ht="15" customHeight="1" x14ac:dyDescent="0.35">
      <c r="A109" s="217"/>
      <c r="B109" s="220"/>
      <c r="C109" s="223"/>
      <c r="D109" s="43"/>
      <c r="E109" s="44"/>
      <c r="F109" s="44"/>
      <c r="G109" s="43"/>
      <c r="H109" s="121"/>
    </row>
    <row r="110" spans="1:8" x14ac:dyDescent="0.35">
      <c r="A110" s="217"/>
      <c r="B110" s="220"/>
      <c r="C110" s="223"/>
      <c r="D110" s="43"/>
      <c r="E110" s="44"/>
      <c r="F110" s="44"/>
      <c r="G110" s="43"/>
      <c r="H110" s="121"/>
    </row>
    <row r="111" spans="1:8" x14ac:dyDescent="0.35">
      <c r="A111" s="217"/>
      <c r="B111" s="220"/>
      <c r="C111" s="223"/>
      <c r="D111" s="43"/>
      <c r="E111" s="44"/>
      <c r="F111" s="44"/>
      <c r="G111" s="43"/>
      <c r="H111" s="121"/>
    </row>
    <row r="112" spans="1:8" x14ac:dyDescent="0.35">
      <c r="A112" s="218"/>
      <c r="B112" s="221"/>
      <c r="C112" s="224"/>
      <c r="D112" s="43"/>
      <c r="E112" s="44"/>
      <c r="F112" s="44"/>
      <c r="G112" s="43"/>
      <c r="H112" s="121"/>
    </row>
    <row r="113" spans="1:8" x14ac:dyDescent="0.35">
      <c r="H113"/>
    </row>
    <row r="114" spans="1:8" ht="15" customHeight="1" x14ac:dyDescent="0.35">
      <c r="A114" s="216" t="s">
        <v>569</v>
      </c>
      <c r="B114" s="219" t="s">
        <v>572</v>
      </c>
      <c r="C114" s="222" t="s">
        <v>573</v>
      </c>
      <c r="D114" s="43" t="s">
        <v>555</v>
      </c>
      <c r="E114" s="44">
        <v>0.5</v>
      </c>
      <c r="F114" s="44" t="s">
        <v>164</v>
      </c>
      <c r="G114" s="43" t="s">
        <v>336</v>
      </c>
      <c r="H114" s="122">
        <v>675</v>
      </c>
    </row>
    <row r="115" spans="1:8" x14ac:dyDescent="0.35">
      <c r="A115" s="217"/>
      <c r="B115" s="220"/>
      <c r="C115" s="223"/>
      <c r="D115" s="187" t="s">
        <v>555</v>
      </c>
      <c r="E115" s="188">
        <v>0.5</v>
      </c>
      <c r="F115" s="188" t="s">
        <v>89</v>
      </c>
      <c r="G115" s="187" t="s">
        <v>551</v>
      </c>
      <c r="H115" s="191">
        <v>675</v>
      </c>
    </row>
    <row r="116" spans="1:8" x14ac:dyDescent="0.35">
      <c r="A116" s="217"/>
      <c r="B116" s="220"/>
      <c r="C116" s="223"/>
      <c r="D116" s="43"/>
      <c r="E116" s="44"/>
      <c r="F116" s="44"/>
      <c r="G116" s="43"/>
      <c r="H116" s="42"/>
    </row>
    <row r="117" spans="1:8" ht="15" customHeight="1" x14ac:dyDescent="0.35">
      <c r="A117" s="217"/>
      <c r="B117" s="220"/>
      <c r="C117" s="223"/>
      <c r="D117" s="43"/>
      <c r="E117" s="44"/>
      <c r="F117" s="44"/>
      <c r="G117" s="43"/>
      <c r="H117" s="42"/>
    </row>
    <row r="118" spans="1:8" x14ac:dyDescent="0.35">
      <c r="A118" s="217"/>
      <c r="B118" s="220"/>
      <c r="C118" s="223"/>
      <c r="D118" s="43"/>
      <c r="E118" s="44"/>
      <c r="F118" s="44"/>
      <c r="G118" s="43"/>
      <c r="H118" s="42"/>
    </row>
    <row r="119" spans="1:8" x14ac:dyDescent="0.35">
      <c r="A119" s="217"/>
      <c r="B119" s="220"/>
      <c r="C119" s="223"/>
      <c r="D119" s="43"/>
      <c r="E119" s="44"/>
      <c r="F119" s="44"/>
      <c r="G119" s="43"/>
      <c r="H119" s="42"/>
    </row>
    <row r="120" spans="1:8" x14ac:dyDescent="0.35">
      <c r="A120" s="218"/>
      <c r="B120" s="221"/>
      <c r="C120" s="224"/>
      <c r="D120" s="43"/>
      <c r="E120" s="44"/>
      <c r="F120" s="44"/>
      <c r="G120" s="43"/>
      <c r="H120" s="42"/>
    </row>
    <row r="121" spans="1:8" x14ac:dyDescent="0.35">
      <c r="H121"/>
    </row>
    <row r="122" spans="1:8" x14ac:dyDescent="0.35">
      <c r="A122" s="216" t="s">
        <v>574</v>
      </c>
      <c r="B122" s="219" t="s">
        <v>575</v>
      </c>
      <c r="C122" s="222" t="s">
        <v>576</v>
      </c>
      <c r="D122" s="43" t="s">
        <v>555</v>
      </c>
      <c r="E122" s="44">
        <v>0.5</v>
      </c>
      <c r="F122" s="44" t="s">
        <v>164</v>
      </c>
      <c r="G122" s="43" t="s">
        <v>336</v>
      </c>
      <c r="H122" s="194">
        <v>2790.6</v>
      </c>
    </row>
    <row r="123" spans="1:8" x14ac:dyDescent="0.35">
      <c r="A123" s="217"/>
      <c r="B123" s="220"/>
      <c r="C123" s="223"/>
      <c r="D123" s="187" t="s">
        <v>555</v>
      </c>
      <c r="E123" s="188">
        <v>0.5</v>
      </c>
      <c r="F123" s="188" t="s">
        <v>89</v>
      </c>
      <c r="G123" s="187" t="s">
        <v>551</v>
      </c>
      <c r="H123" s="191">
        <v>2790.6</v>
      </c>
    </row>
    <row r="124" spans="1:8" x14ac:dyDescent="0.35">
      <c r="A124" s="217"/>
      <c r="B124" s="220"/>
      <c r="C124" s="223"/>
      <c r="D124" s="43"/>
      <c r="E124" s="44"/>
      <c r="F124" s="44"/>
      <c r="G124" s="43"/>
      <c r="H124" s="42"/>
    </row>
    <row r="125" spans="1:8" x14ac:dyDescent="0.35">
      <c r="A125" s="217"/>
      <c r="B125" s="220"/>
      <c r="C125" s="223"/>
      <c r="D125" s="43"/>
      <c r="E125" s="44"/>
      <c r="F125" s="44"/>
      <c r="G125" s="43"/>
      <c r="H125" s="42"/>
    </row>
    <row r="126" spans="1:8" x14ac:dyDescent="0.35">
      <c r="A126" s="217"/>
      <c r="B126" s="220"/>
      <c r="C126" s="223"/>
      <c r="D126" s="43"/>
      <c r="E126" s="44"/>
      <c r="F126" s="44"/>
      <c r="G126" s="43"/>
      <c r="H126" s="42"/>
    </row>
    <row r="127" spans="1:8" x14ac:dyDescent="0.35">
      <c r="A127" s="217"/>
      <c r="B127" s="220"/>
      <c r="C127" s="223"/>
      <c r="D127" s="43"/>
      <c r="E127" s="44"/>
      <c r="F127" s="44"/>
      <c r="G127" s="43"/>
      <c r="H127" s="42"/>
    </row>
    <row r="128" spans="1:8" x14ac:dyDescent="0.35">
      <c r="A128" s="218"/>
      <c r="B128" s="221"/>
      <c r="C128" s="224"/>
      <c r="D128" s="43"/>
      <c r="E128" s="44"/>
      <c r="F128" s="44"/>
      <c r="G128" s="43"/>
      <c r="H128" s="42"/>
    </row>
    <row r="129" spans="1:8" x14ac:dyDescent="0.35">
      <c r="H129"/>
    </row>
    <row r="130" spans="1:8" x14ac:dyDescent="0.35">
      <c r="A130" s="216" t="s">
        <v>577</v>
      </c>
      <c r="B130" s="219" t="s">
        <v>578</v>
      </c>
      <c r="C130" s="222" t="s">
        <v>579</v>
      </c>
      <c r="D130" s="43" t="s">
        <v>555</v>
      </c>
      <c r="E130" s="44">
        <v>0.5</v>
      </c>
      <c r="F130" s="44" t="s">
        <v>164</v>
      </c>
      <c r="G130" s="43" t="s">
        <v>336</v>
      </c>
      <c r="H130" s="123">
        <v>4050</v>
      </c>
    </row>
    <row r="131" spans="1:8" x14ac:dyDescent="0.35">
      <c r="A131" s="217"/>
      <c r="B131" s="220"/>
      <c r="C131" s="223"/>
      <c r="D131" s="187" t="s">
        <v>555</v>
      </c>
      <c r="E131" s="188">
        <v>0.5</v>
      </c>
      <c r="F131" s="188" t="s">
        <v>89</v>
      </c>
      <c r="G131" s="187" t="s">
        <v>551</v>
      </c>
      <c r="H131" s="191">
        <v>4050</v>
      </c>
    </row>
    <row r="132" spans="1:8" x14ac:dyDescent="0.35">
      <c r="A132" s="217"/>
      <c r="B132" s="220"/>
      <c r="C132" s="223"/>
      <c r="D132" s="43"/>
      <c r="E132" s="44"/>
      <c r="F132" s="44"/>
      <c r="G132" s="43"/>
      <c r="H132" s="122"/>
    </row>
    <row r="133" spans="1:8" x14ac:dyDescent="0.35">
      <c r="A133" s="217"/>
      <c r="B133" s="220"/>
      <c r="C133" s="223"/>
      <c r="D133" s="43"/>
      <c r="E133" s="44"/>
      <c r="F133" s="44"/>
      <c r="G133" s="43"/>
      <c r="H133" s="122"/>
    </row>
    <row r="134" spans="1:8" x14ac:dyDescent="0.35">
      <c r="A134" s="217"/>
      <c r="B134" s="220"/>
      <c r="C134" s="223"/>
      <c r="D134" s="43"/>
      <c r="E134" s="44"/>
      <c r="F134" s="44"/>
      <c r="G134" s="43"/>
      <c r="H134" s="122"/>
    </row>
    <row r="135" spans="1:8" x14ac:dyDescent="0.35">
      <c r="A135" s="217"/>
      <c r="B135" s="220"/>
      <c r="C135" s="223"/>
      <c r="D135" s="43"/>
      <c r="E135" s="44"/>
      <c r="F135" s="44"/>
      <c r="G135" s="43"/>
      <c r="H135" s="122"/>
    </row>
    <row r="136" spans="1:8" x14ac:dyDescent="0.35">
      <c r="A136" s="218"/>
      <c r="B136" s="221"/>
      <c r="C136" s="224"/>
      <c r="D136" s="43"/>
      <c r="E136" s="44"/>
      <c r="F136" s="44"/>
      <c r="G136" s="43"/>
      <c r="H136" s="42"/>
    </row>
    <row r="137" spans="1:8" x14ac:dyDescent="0.35">
      <c r="H137"/>
    </row>
    <row r="138" spans="1:8" ht="15" customHeight="1" x14ac:dyDescent="0.35">
      <c r="A138" s="216" t="s">
        <v>580</v>
      </c>
      <c r="B138" s="219" t="s">
        <v>581</v>
      </c>
      <c r="C138" s="222" t="s">
        <v>582</v>
      </c>
      <c r="D138" s="43" t="s">
        <v>555</v>
      </c>
      <c r="E138" s="44">
        <v>0.5</v>
      </c>
      <c r="F138" s="44" t="s">
        <v>165</v>
      </c>
      <c r="G138" s="43" t="s">
        <v>335</v>
      </c>
      <c r="H138" s="45">
        <v>2916</v>
      </c>
    </row>
    <row r="139" spans="1:8" x14ac:dyDescent="0.35">
      <c r="A139" s="217"/>
      <c r="B139" s="220"/>
      <c r="C139" s="223"/>
      <c r="D139" s="43" t="s">
        <v>555</v>
      </c>
      <c r="E139" s="188">
        <v>0.5</v>
      </c>
      <c r="F139" s="188" t="s">
        <v>89</v>
      </c>
      <c r="G139" s="187" t="s">
        <v>551</v>
      </c>
      <c r="H139" s="42">
        <v>2916</v>
      </c>
    </row>
    <row r="140" spans="1:8" x14ac:dyDescent="0.35">
      <c r="A140" s="217"/>
      <c r="B140" s="220"/>
      <c r="C140" s="223"/>
      <c r="D140" s="43"/>
      <c r="E140" s="44"/>
      <c r="F140" s="44"/>
      <c r="G140" s="43"/>
      <c r="H140" s="42"/>
    </row>
    <row r="141" spans="1:8" x14ac:dyDescent="0.35">
      <c r="A141" s="217"/>
      <c r="B141" s="220"/>
      <c r="C141" s="223"/>
      <c r="D141" s="43"/>
      <c r="E141" s="44"/>
      <c r="F141" s="44"/>
      <c r="G141" s="43"/>
      <c r="H141" s="42"/>
    </row>
    <row r="142" spans="1:8" x14ac:dyDescent="0.35">
      <c r="A142" s="217"/>
      <c r="B142" s="220"/>
      <c r="C142" s="223"/>
      <c r="D142" s="43"/>
      <c r="E142" s="44"/>
      <c r="F142" s="44"/>
      <c r="G142" s="43"/>
      <c r="H142" s="42"/>
    </row>
    <row r="143" spans="1:8" x14ac:dyDescent="0.35">
      <c r="A143" s="217"/>
      <c r="B143" s="220"/>
      <c r="C143" s="223"/>
      <c r="D143" s="43"/>
      <c r="E143" s="44"/>
      <c r="F143" s="44"/>
      <c r="G143" s="43"/>
      <c r="H143" s="42"/>
    </row>
    <row r="144" spans="1:8" x14ac:dyDescent="0.35">
      <c r="A144" s="218"/>
      <c r="B144" s="221"/>
      <c r="C144" s="224"/>
      <c r="D144" s="43"/>
      <c r="E144" s="44"/>
      <c r="F144" s="44"/>
      <c r="G144" s="43"/>
      <c r="H144" s="42"/>
    </row>
    <row r="145" spans="1:8" x14ac:dyDescent="0.35">
      <c r="H145"/>
    </row>
    <row r="146" spans="1:8" ht="15" customHeight="1" x14ac:dyDescent="0.35">
      <c r="A146" s="216" t="s">
        <v>583</v>
      </c>
      <c r="B146" s="219" t="s">
        <v>584</v>
      </c>
      <c r="C146" s="222" t="s">
        <v>585</v>
      </c>
      <c r="D146" s="43" t="s">
        <v>555</v>
      </c>
      <c r="E146" s="44">
        <v>0.5</v>
      </c>
      <c r="F146" s="44" t="s">
        <v>164</v>
      </c>
      <c r="G146" s="43" t="s">
        <v>336</v>
      </c>
      <c r="H146" s="45">
        <v>2088</v>
      </c>
    </row>
    <row r="147" spans="1:8" x14ac:dyDescent="0.35">
      <c r="A147" s="217"/>
      <c r="B147" s="220"/>
      <c r="C147" s="223"/>
      <c r="D147" s="187" t="s">
        <v>555</v>
      </c>
      <c r="E147" s="188">
        <v>0.5</v>
      </c>
      <c r="F147" s="188" t="s">
        <v>89</v>
      </c>
      <c r="G147" s="187" t="s">
        <v>551</v>
      </c>
      <c r="H147" s="195">
        <v>2088</v>
      </c>
    </row>
    <row r="148" spans="1:8" x14ac:dyDescent="0.35">
      <c r="A148" s="217"/>
      <c r="B148" s="220"/>
      <c r="C148" s="223"/>
      <c r="D148" s="43"/>
      <c r="E148" s="44"/>
      <c r="F148" s="44"/>
      <c r="G148" s="43"/>
      <c r="H148" s="42"/>
    </row>
    <row r="149" spans="1:8" x14ac:dyDescent="0.35">
      <c r="A149" s="217"/>
      <c r="B149" s="220"/>
      <c r="C149" s="223"/>
      <c r="D149" s="43"/>
      <c r="E149" s="44"/>
      <c r="F149" s="44"/>
      <c r="G149" s="43"/>
      <c r="H149" s="42"/>
    </row>
    <row r="150" spans="1:8" x14ac:dyDescent="0.35">
      <c r="A150" s="217"/>
      <c r="B150" s="220"/>
      <c r="C150" s="223"/>
      <c r="D150" s="43"/>
      <c r="E150" s="44"/>
      <c r="F150" s="44"/>
      <c r="G150" s="43"/>
      <c r="H150" s="42"/>
    </row>
    <row r="151" spans="1:8" x14ac:dyDescent="0.35">
      <c r="A151" s="217"/>
      <c r="B151" s="220"/>
      <c r="C151" s="223"/>
      <c r="D151" s="43"/>
      <c r="E151" s="44"/>
      <c r="F151" s="44"/>
      <c r="G151" s="43"/>
      <c r="H151" s="42"/>
    </row>
    <row r="152" spans="1:8" x14ac:dyDescent="0.35">
      <c r="A152" s="218"/>
      <c r="B152" s="221"/>
      <c r="C152" s="224"/>
      <c r="D152" s="43"/>
      <c r="E152" s="44"/>
      <c r="F152" s="44"/>
      <c r="G152" s="43"/>
      <c r="H152" s="42"/>
    </row>
    <row r="153" spans="1:8" x14ac:dyDescent="0.35">
      <c r="H153"/>
    </row>
    <row r="154" spans="1:8" ht="15" customHeight="1" x14ac:dyDescent="0.35">
      <c r="A154" s="216" t="s">
        <v>586</v>
      </c>
      <c r="B154" s="219" t="s">
        <v>483</v>
      </c>
      <c r="C154" s="222" t="s">
        <v>588</v>
      </c>
      <c r="D154" s="43" t="s">
        <v>555</v>
      </c>
      <c r="E154" s="44">
        <v>0.5</v>
      </c>
      <c r="F154" s="44" t="s">
        <v>164</v>
      </c>
      <c r="G154" s="196" t="s">
        <v>336</v>
      </c>
      <c r="H154" s="45">
        <v>3239.19</v>
      </c>
    </row>
    <row r="155" spans="1:8" x14ac:dyDescent="0.35">
      <c r="A155" s="217"/>
      <c r="B155" s="220"/>
      <c r="C155" s="223"/>
      <c r="D155" s="187" t="s">
        <v>555</v>
      </c>
      <c r="E155" s="188">
        <v>0.5</v>
      </c>
      <c r="F155" s="188" t="s">
        <v>89</v>
      </c>
      <c r="G155" s="197" t="s">
        <v>551</v>
      </c>
      <c r="H155" s="195" t="s">
        <v>587</v>
      </c>
    </row>
    <row r="156" spans="1:8" x14ac:dyDescent="0.35">
      <c r="A156" s="217"/>
      <c r="B156" s="220"/>
      <c r="C156" s="223"/>
      <c r="D156" s="43"/>
      <c r="E156" s="44"/>
      <c r="F156" s="44"/>
      <c r="G156" s="196"/>
      <c r="H156" s="42"/>
    </row>
    <row r="157" spans="1:8" x14ac:dyDescent="0.35">
      <c r="A157" s="217"/>
      <c r="B157" s="220"/>
      <c r="C157" s="223"/>
      <c r="D157" s="43"/>
      <c r="E157" s="44"/>
      <c r="F157" s="44"/>
      <c r="G157" s="196"/>
      <c r="H157" s="42"/>
    </row>
    <row r="158" spans="1:8" x14ac:dyDescent="0.35">
      <c r="A158" s="217"/>
      <c r="B158" s="220"/>
      <c r="C158" s="223"/>
      <c r="D158" s="43"/>
      <c r="E158" s="44"/>
      <c r="F158" s="44"/>
      <c r="G158" s="196"/>
      <c r="H158" s="42"/>
    </row>
    <row r="159" spans="1:8" x14ac:dyDescent="0.35">
      <c r="A159" s="217"/>
      <c r="B159" s="220"/>
      <c r="C159" s="223"/>
      <c r="D159" s="43"/>
      <c r="E159" s="44"/>
      <c r="F159" s="44"/>
      <c r="G159" s="196"/>
      <c r="H159" s="42"/>
    </row>
    <row r="160" spans="1:8" x14ac:dyDescent="0.35">
      <c r="A160" s="218"/>
      <c r="B160" s="221"/>
      <c r="C160" s="224"/>
      <c r="D160" s="43"/>
      <c r="E160" s="44"/>
      <c r="F160" s="44"/>
      <c r="G160" s="196"/>
      <c r="H160" s="42"/>
    </row>
    <row r="161" spans="1:8" x14ac:dyDescent="0.35">
      <c r="H161" s="42"/>
    </row>
    <row r="162" spans="1:8" x14ac:dyDescent="0.35">
      <c r="A162" s="216" t="s">
        <v>586</v>
      </c>
      <c r="B162" s="219" t="s">
        <v>481</v>
      </c>
      <c r="C162" s="222" t="s">
        <v>589</v>
      </c>
      <c r="D162" s="43" t="s">
        <v>555</v>
      </c>
      <c r="E162" s="44">
        <v>0.5</v>
      </c>
      <c r="F162" s="44" t="s">
        <v>164</v>
      </c>
      <c r="G162" s="196" t="s">
        <v>336</v>
      </c>
      <c r="H162" s="45">
        <v>35500</v>
      </c>
    </row>
    <row r="163" spans="1:8" x14ac:dyDescent="0.35">
      <c r="A163" s="217"/>
      <c r="B163" s="220"/>
      <c r="C163" s="223"/>
      <c r="D163" s="187" t="s">
        <v>555</v>
      </c>
      <c r="E163" s="188">
        <v>0.5</v>
      </c>
      <c r="F163" s="188" t="s">
        <v>89</v>
      </c>
      <c r="G163" s="197" t="s">
        <v>551</v>
      </c>
      <c r="H163" s="195">
        <v>35500</v>
      </c>
    </row>
    <row r="164" spans="1:8" x14ac:dyDescent="0.35">
      <c r="A164" s="217"/>
      <c r="B164" s="220"/>
      <c r="C164" s="223"/>
      <c r="D164" s="43"/>
      <c r="E164" s="44"/>
      <c r="F164" s="44"/>
      <c r="G164" s="43"/>
      <c r="H164" s="42"/>
    </row>
    <row r="165" spans="1:8" x14ac:dyDescent="0.35">
      <c r="A165" s="217"/>
      <c r="B165" s="220"/>
      <c r="C165" s="223"/>
      <c r="D165" s="43"/>
      <c r="E165" s="44"/>
      <c r="F165" s="44"/>
      <c r="G165" s="43"/>
      <c r="H165" s="122"/>
    </row>
    <row r="166" spans="1:8" x14ac:dyDescent="0.35">
      <c r="A166" s="217"/>
      <c r="B166" s="220"/>
      <c r="C166" s="223"/>
      <c r="D166" s="43"/>
      <c r="E166" s="44"/>
      <c r="F166" s="44"/>
      <c r="G166" s="43"/>
      <c r="H166" s="122"/>
    </row>
    <row r="167" spans="1:8" x14ac:dyDescent="0.35">
      <c r="A167" s="217"/>
      <c r="B167" s="220"/>
      <c r="C167" s="223"/>
      <c r="D167" s="43"/>
      <c r="E167" s="44"/>
      <c r="F167" s="44"/>
      <c r="G167" s="43"/>
      <c r="H167" s="122"/>
    </row>
    <row r="168" spans="1:8" x14ac:dyDescent="0.35">
      <c r="A168" s="218"/>
      <c r="B168" s="221"/>
      <c r="C168" s="224"/>
      <c r="D168" s="43"/>
      <c r="E168" s="44"/>
      <c r="F168" s="44"/>
      <c r="G168" s="43"/>
      <c r="H168" s="42"/>
    </row>
    <row r="169" spans="1:8" x14ac:dyDescent="0.35">
      <c r="H169"/>
    </row>
    <row r="170" spans="1:8" ht="15" customHeight="1" x14ac:dyDescent="0.35">
      <c r="A170" s="216" t="s">
        <v>592</v>
      </c>
      <c r="B170" s="219" t="s">
        <v>593</v>
      </c>
      <c r="C170" s="222" t="s">
        <v>593</v>
      </c>
      <c r="D170" s="43" t="s">
        <v>555</v>
      </c>
      <c r="E170" s="44">
        <v>0.5</v>
      </c>
      <c r="F170" s="44" t="s">
        <v>164</v>
      </c>
      <c r="G170" s="196" t="s">
        <v>336</v>
      </c>
      <c r="H170" s="45">
        <v>1350</v>
      </c>
    </row>
    <row r="171" spans="1:8" x14ac:dyDescent="0.35">
      <c r="A171" s="217"/>
      <c r="B171" s="220"/>
      <c r="C171" s="223"/>
      <c r="D171" s="187" t="s">
        <v>555</v>
      </c>
      <c r="E171" s="188">
        <v>0.5</v>
      </c>
      <c r="F171" s="188" t="s">
        <v>89</v>
      </c>
      <c r="G171" s="197" t="s">
        <v>551</v>
      </c>
      <c r="H171" s="189">
        <v>1350</v>
      </c>
    </row>
    <row r="172" spans="1:8" x14ac:dyDescent="0.35">
      <c r="A172" s="217"/>
      <c r="B172" s="220"/>
      <c r="C172" s="223"/>
      <c r="D172" s="43"/>
      <c r="E172" s="44"/>
      <c r="F172" s="44"/>
      <c r="G172" s="43"/>
      <c r="H172" s="42"/>
    </row>
    <row r="173" spans="1:8" x14ac:dyDescent="0.35">
      <c r="A173" s="217"/>
      <c r="B173" s="220"/>
      <c r="C173" s="223"/>
      <c r="D173" s="43"/>
      <c r="E173" s="44"/>
      <c r="F173" s="44"/>
      <c r="G173" s="43"/>
      <c r="H173" s="42"/>
    </row>
    <row r="174" spans="1:8" x14ac:dyDescent="0.35">
      <c r="A174" s="217"/>
      <c r="B174" s="220"/>
      <c r="C174" s="223"/>
      <c r="D174" s="43"/>
      <c r="E174" s="44"/>
      <c r="F174" s="44"/>
      <c r="G174" s="43"/>
      <c r="H174" s="42"/>
    </row>
    <row r="175" spans="1:8" x14ac:dyDescent="0.35">
      <c r="A175" s="217"/>
      <c r="B175" s="220"/>
      <c r="C175" s="223"/>
      <c r="D175" s="43"/>
      <c r="E175" s="44"/>
      <c r="F175" s="44"/>
      <c r="G175" s="43"/>
      <c r="H175" s="42"/>
    </row>
    <row r="176" spans="1:8" x14ac:dyDescent="0.35">
      <c r="A176" s="218"/>
      <c r="B176" s="221"/>
      <c r="C176" s="224"/>
      <c r="D176" s="43"/>
      <c r="E176" s="44"/>
      <c r="F176" s="44"/>
      <c r="G176" s="43"/>
      <c r="H176" s="42"/>
    </row>
    <row r="177" spans="1:8" x14ac:dyDescent="0.35">
      <c r="H177"/>
    </row>
    <row r="178" spans="1:8" x14ac:dyDescent="0.35">
      <c r="A178" s="216" t="s">
        <v>595</v>
      </c>
      <c r="B178" s="219" t="s">
        <v>594</v>
      </c>
      <c r="C178" s="222" t="s">
        <v>596</v>
      </c>
      <c r="D178" s="43" t="s">
        <v>555</v>
      </c>
      <c r="E178" s="44">
        <v>0.5</v>
      </c>
      <c r="F178" s="44" t="s">
        <v>164</v>
      </c>
      <c r="G178" s="196" t="s">
        <v>336</v>
      </c>
      <c r="H178" s="45">
        <v>6681.82</v>
      </c>
    </row>
    <row r="179" spans="1:8" x14ac:dyDescent="0.35">
      <c r="A179" s="217"/>
      <c r="B179" s="220"/>
      <c r="C179" s="223"/>
      <c r="D179" s="187" t="s">
        <v>555</v>
      </c>
      <c r="E179" s="188">
        <v>0.5</v>
      </c>
      <c r="F179" s="188" t="s">
        <v>89</v>
      </c>
      <c r="G179" s="197" t="s">
        <v>551</v>
      </c>
      <c r="H179" s="195">
        <v>6681.82</v>
      </c>
    </row>
    <row r="180" spans="1:8" x14ac:dyDescent="0.35">
      <c r="A180" s="217"/>
      <c r="B180" s="220"/>
      <c r="C180" s="223"/>
      <c r="D180" s="43"/>
      <c r="E180" s="44"/>
      <c r="F180" s="44"/>
      <c r="G180" s="43"/>
      <c r="H180" s="42"/>
    </row>
    <row r="181" spans="1:8" x14ac:dyDescent="0.35">
      <c r="A181" s="217"/>
      <c r="B181" s="220"/>
      <c r="C181" s="223"/>
      <c r="D181" s="43"/>
      <c r="E181" s="44"/>
      <c r="F181" s="44"/>
      <c r="G181" s="43"/>
      <c r="H181" s="42"/>
    </row>
    <row r="182" spans="1:8" x14ac:dyDescent="0.35">
      <c r="A182" s="217"/>
      <c r="B182" s="220"/>
      <c r="C182" s="223"/>
      <c r="D182" s="43"/>
      <c r="E182" s="44"/>
      <c r="F182" s="44"/>
      <c r="G182" s="43"/>
      <c r="H182" s="42"/>
    </row>
    <row r="183" spans="1:8" x14ac:dyDescent="0.35">
      <c r="A183" s="217"/>
      <c r="B183" s="220"/>
      <c r="C183" s="223"/>
      <c r="D183" s="43"/>
      <c r="E183" s="44"/>
      <c r="F183" s="44"/>
      <c r="G183" s="43"/>
      <c r="H183" s="42"/>
    </row>
    <row r="184" spans="1:8" x14ac:dyDescent="0.35">
      <c r="A184" s="218"/>
      <c r="B184" s="221"/>
      <c r="C184" s="224"/>
      <c r="D184" s="43"/>
      <c r="E184" s="44"/>
      <c r="F184" s="44"/>
      <c r="G184" s="43"/>
      <c r="H184" s="42"/>
    </row>
    <row r="185" spans="1:8" x14ac:dyDescent="0.35">
      <c r="H185"/>
    </row>
    <row r="186" spans="1:8" x14ac:dyDescent="0.35">
      <c r="A186" s="216" t="s">
        <v>595</v>
      </c>
      <c r="B186" s="219" t="s">
        <v>597</v>
      </c>
      <c r="C186" s="233" t="s">
        <v>598</v>
      </c>
      <c r="D186" s="43" t="s">
        <v>555</v>
      </c>
      <c r="E186" s="44">
        <v>0.5</v>
      </c>
      <c r="F186" s="44" t="s">
        <v>164</v>
      </c>
      <c r="G186" s="196" t="s">
        <v>336</v>
      </c>
      <c r="H186" s="45">
        <v>27272.044999999998</v>
      </c>
    </row>
    <row r="187" spans="1:8" x14ac:dyDescent="0.35">
      <c r="A187" s="217"/>
      <c r="B187" s="220"/>
      <c r="C187" s="234"/>
      <c r="D187" s="187" t="s">
        <v>555</v>
      </c>
      <c r="E187" s="188">
        <v>0.5</v>
      </c>
      <c r="F187" s="188" t="s">
        <v>89</v>
      </c>
      <c r="G187" s="197" t="s">
        <v>551</v>
      </c>
      <c r="H187" s="189">
        <v>27272.04</v>
      </c>
    </row>
    <row r="188" spans="1:8" x14ac:dyDescent="0.35">
      <c r="A188" s="217"/>
      <c r="B188" s="220"/>
      <c r="C188" s="234"/>
      <c r="D188" s="43"/>
      <c r="E188" s="44"/>
      <c r="F188" s="44"/>
      <c r="G188" s="43"/>
      <c r="H188" s="42"/>
    </row>
    <row r="189" spans="1:8" x14ac:dyDescent="0.35">
      <c r="A189" s="217"/>
      <c r="B189" s="220"/>
      <c r="C189" s="234"/>
      <c r="D189" s="43"/>
      <c r="E189" s="44"/>
      <c r="F189" s="44"/>
      <c r="G189" s="43"/>
      <c r="H189" s="42"/>
    </row>
    <row r="190" spans="1:8" x14ac:dyDescent="0.35">
      <c r="A190" s="217"/>
      <c r="B190" s="220"/>
      <c r="C190" s="234"/>
      <c r="D190" s="43"/>
      <c r="E190" s="44"/>
      <c r="F190" s="44"/>
      <c r="G190" s="43"/>
      <c r="H190" s="42"/>
    </row>
    <row r="191" spans="1:8" x14ac:dyDescent="0.35">
      <c r="A191" s="217"/>
      <c r="B191" s="220"/>
      <c r="C191" s="234"/>
      <c r="D191" s="43"/>
      <c r="E191" s="44"/>
      <c r="F191" s="44"/>
      <c r="G191" s="43"/>
      <c r="H191" s="42"/>
    </row>
    <row r="192" spans="1:8" x14ac:dyDescent="0.35">
      <c r="A192" s="218"/>
      <c r="B192" s="221"/>
      <c r="C192" s="235"/>
      <c r="D192" s="43"/>
      <c r="E192" s="44"/>
      <c r="F192" s="44"/>
      <c r="G192" s="43"/>
      <c r="H192" s="42"/>
    </row>
    <row r="193" spans="1:8" x14ac:dyDescent="0.35">
      <c r="H193"/>
    </row>
    <row r="194" spans="1:8" ht="15" customHeight="1" x14ac:dyDescent="0.35">
      <c r="A194" s="216" t="s">
        <v>595</v>
      </c>
      <c r="B194" s="219" t="s">
        <v>599</v>
      </c>
      <c r="C194" s="222" t="s">
        <v>600</v>
      </c>
      <c r="D194" s="43" t="s">
        <v>555</v>
      </c>
      <c r="E194" s="44">
        <v>0.5</v>
      </c>
      <c r="F194" s="44" t="s">
        <v>164</v>
      </c>
      <c r="G194" s="196" t="s">
        <v>336</v>
      </c>
      <c r="H194" s="45">
        <v>6664.46</v>
      </c>
    </row>
    <row r="195" spans="1:8" x14ac:dyDescent="0.35">
      <c r="A195" s="217"/>
      <c r="B195" s="220"/>
      <c r="C195" s="223"/>
      <c r="D195" s="187" t="s">
        <v>555</v>
      </c>
      <c r="E195" s="188">
        <v>0.5</v>
      </c>
      <c r="F195" s="188" t="s">
        <v>89</v>
      </c>
      <c r="G195" s="197" t="s">
        <v>551</v>
      </c>
      <c r="H195" s="189">
        <v>6664.45</v>
      </c>
    </row>
    <row r="196" spans="1:8" x14ac:dyDescent="0.35">
      <c r="A196" s="217"/>
      <c r="B196" s="220"/>
      <c r="C196" s="223"/>
      <c r="D196" s="43"/>
      <c r="E196" s="44"/>
      <c r="F196" s="44"/>
      <c r="G196" s="43"/>
      <c r="H196" s="42"/>
    </row>
    <row r="197" spans="1:8" x14ac:dyDescent="0.35">
      <c r="A197" s="217"/>
      <c r="B197" s="220"/>
      <c r="C197" s="223"/>
      <c r="D197" s="43"/>
      <c r="E197" s="44"/>
      <c r="F197" s="44"/>
      <c r="G197" s="43"/>
      <c r="H197" s="42"/>
    </row>
    <row r="198" spans="1:8" x14ac:dyDescent="0.35">
      <c r="A198" s="217"/>
      <c r="B198" s="220"/>
      <c r="C198" s="223"/>
      <c r="D198" s="43"/>
      <c r="E198" s="44"/>
      <c r="F198" s="44"/>
      <c r="G198" s="43"/>
      <c r="H198" s="42"/>
    </row>
    <row r="199" spans="1:8" x14ac:dyDescent="0.35">
      <c r="A199" s="217"/>
      <c r="B199" s="220"/>
      <c r="C199" s="223"/>
      <c r="D199" s="43"/>
      <c r="E199" s="44"/>
      <c r="F199" s="44"/>
      <c r="G199" s="43"/>
      <c r="H199" s="42"/>
    </row>
    <row r="200" spans="1:8" x14ac:dyDescent="0.35">
      <c r="A200" s="218"/>
      <c r="B200" s="221"/>
      <c r="C200" s="224"/>
      <c r="D200" s="43"/>
      <c r="E200" s="44"/>
      <c r="F200" s="44"/>
      <c r="G200" s="43"/>
      <c r="H200" s="42"/>
    </row>
    <row r="201" spans="1:8" x14ac:dyDescent="0.35">
      <c r="H201"/>
    </row>
    <row r="202" spans="1:8" x14ac:dyDescent="0.35">
      <c r="A202" s="216" t="s">
        <v>601</v>
      </c>
      <c r="B202" s="222" t="s">
        <v>603</v>
      </c>
      <c r="C202" s="230" t="s">
        <v>607</v>
      </c>
      <c r="D202" s="43" t="s">
        <v>555</v>
      </c>
      <c r="E202" s="44">
        <v>0.5</v>
      </c>
      <c r="F202" s="44" t="s">
        <v>164</v>
      </c>
      <c r="G202" s="196" t="s">
        <v>336</v>
      </c>
      <c r="H202" s="45">
        <v>80000</v>
      </c>
    </row>
    <row r="203" spans="1:8" x14ac:dyDescent="0.35">
      <c r="A203" s="217"/>
      <c r="B203" s="223"/>
      <c r="C203" s="231"/>
      <c r="D203" s="43" t="s">
        <v>555</v>
      </c>
      <c r="E203" s="188">
        <v>0.5</v>
      </c>
      <c r="F203" s="188" t="s">
        <v>89</v>
      </c>
      <c r="G203" s="197" t="s">
        <v>551</v>
      </c>
      <c r="H203" s="42">
        <v>80000</v>
      </c>
    </row>
    <row r="204" spans="1:8" x14ac:dyDescent="0.35">
      <c r="A204" s="217"/>
      <c r="B204" s="223"/>
      <c r="C204" s="231"/>
      <c r="D204" s="43"/>
      <c r="E204" s="44"/>
      <c r="F204" s="44"/>
      <c r="G204" s="43"/>
      <c r="H204" s="42"/>
    </row>
    <row r="205" spans="1:8" x14ac:dyDescent="0.35">
      <c r="A205" s="217"/>
      <c r="B205" s="223"/>
      <c r="C205" s="231"/>
      <c r="D205" s="43"/>
      <c r="E205" s="44"/>
      <c r="F205" s="44"/>
      <c r="G205" s="43"/>
      <c r="H205" s="42"/>
    </row>
    <row r="206" spans="1:8" x14ac:dyDescent="0.35">
      <c r="A206" s="217"/>
      <c r="B206" s="223"/>
      <c r="C206" s="231"/>
      <c r="D206" s="43"/>
      <c r="E206" s="44"/>
      <c r="F206" s="44"/>
      <c r="G206" s="43"/>
      <c r="H206" s="42"/>
    </row>
    <row r="207" spans="1:8" x14ac:dyDescent="0.35">
      <c r="A207" s="217"/>
      <c r="B207" s="223"/>
      <c r="C207" s="231"/>
      <c r="D207" s="43"/>
      <c r="E207" s="44"/>
      <c r="F207" s="44"/>
      <c r="G207" s="43"/>
      <c r="H207" s="42"/>
    </row>
    <row r="208" spans="1:8" x14ac:dyDescent="0.35">
      <c r="A208" s="218"/>
      <c r="B208" s="224"/>
      <c r="C208" s="232"/>
      <c r="D208" s="43"/>
      <c r="E208" s="44"/>
      <c r="F208" s="44"/>
      <c r="G208" s="43"/>
      <c r="H208" s="42"/>
    </row>
    <row r="209" spans="1:8" x14ac:dyDescent="0.35">
      <c r="H209"/>
    </row>
    <row r="210" spans="1:8" ht="15" customHeight="1" x14ac:dyDescent="0.35">
      <c r="A210" s="216" t="s">
        <v>602</v>
      </c>
      <c r="B210" s="222" t="s">
        <v>604</v>
      </c>
      <c r="C210" s="230" t="s">
        <v>606</v>
      </c>
      <c r="D210" s="43" t="s">
        <v>555</v>
      </c>
      <c r="E210" s="44">
        <v>0.5</v>
      </c>
      <c r="F210" s="44" t="s">
        <v>164</v>
      </c>
      <c r="G210" s="196" t="s">
        <v>337</v>
      </c>
      <c r="H210" s="45">
        <v>7000</v>
      </c>
    </row>
    <row r="211" spans="1:8" x14ac:dyDescent="0.35">
      <c r="A211" s="217"/>
      <c r="B211" s="220"/>
      <c r="C211" s="231"/>
      <c r="D211" s="43" t="s">
        <v>555</v>
      </c>
      <c r="E211" s="188">
        <v>0.5</v>
      </c>
      <c r="F211" s="188" t="s">
        <v>89</v>
      </c>
      <c r="G211" s="197" t="s">
        <v>551</v>
      </c>
      <c r="H211" s="42">
        <v>7000</v>
      </c>
    </row>
    <row r="212" spans="1:8" x14ac:dyDescent="0.35">
      <c r="A212" s="217"/>
      <c r="B212" s="220"/>
      <c r="C212" s="231"/>
      <c r="D212" s="43"/>
      <c r="E212" s="44"/>
      <c r="F212" s="44"/>
      <c r="G212" s="43"/>
      <c r="H212" s="42"/>
    </row>
    <row r="213" spans="1:8" x14ac:dyDescent="0.35">
      <c r="A213" s="217"/>
      <c r="B213" s="220"/>
      <c r="C213" s="231"/>
      <c r="D213" s="43"/>
      <c r="E213" s="44"/>
      <c r="F213" s="44"/>
      <c r="G213" s="43"/>
      <c r="H213" s="42"/>
    </row>
    <row r="214" spans="1:8" x14ac:dyDescent="0.35">
      <c r="A214" s="217"/>
      <c r="B214" s="220"/>
      <c r="C214" s="231"/>
      <c r="D214" s="43"/>
      <c r="E214" s="44"/>
      <c r="F214" s="44"/>
      <c r="G214" s="43"/>
      <c r="H214" s="42"/>
    </row>
    <row r="215" spans="1:8" x14ac:dyDescent="0.35">
      <c r="A215" s="217"/>
      <c r="B215" s="220"/>
      <c r="C215" s="231"/>
      <c r="D215" s="43"/>
      <c r="E215" s="44"/>
      <c r="F215" s="44"/>
      <c r="G215" s="43"/>
      <c r="H215" s="42"/>
    </row>
    <row r="216" spans="1:8" x14ac:dyDescent="0.35">
      <c r="A216" s="218"/>
      <c r="B216" s="221"/>
      <c r="C216" s="232"/>
      <c r="D216" s="43"/>
      <c r="E216" s="44"/>
      <c r="F216" s="44"/>
      <c r="G216" s="43"/>
      <c r="H216" s="42"/>
    </row>
    <row r="217" spans="1:8" x14ac:dyDescent="0.35">
      <c r="H217"/>
    </row>
    <row r="218" spans="1:8" x14ac:dyDescent="0.35">
      <c r="A218" s="216" t="s">
        <v>602</v>
      </c>
      <c r="B218" s="222" t="s">
        <v>605</v>
      </c>
      <c r="C218" s="230" t="s">
        <v>608</v>
      </c>
      <c r="D218" s="43" t="s">
        <v>555</v>
      </c>
      <c r="E218" s="44">
        <v>0.5</v>
      </c>
      <c r="F218" s="44" t="s">
        <v>164</v>
      </c>
      <c r="G218" s="196" t="s">
        <v>336</v>
      </c>
      <c r="H218" s="45">
        <v>26242.15</v>
      </c>
    </row>
    <row r="219" spans="1:8" x14ac:dyDescent="0.35">
      <c r="A219" s="217"/>
      <c r="B219" s="223"/>
      <c r="C219" s="231"/>
      <c r="D219" s="43" t="s">
        <v>555</v>
      </c>
      <c r="E219" s="188">
        <v>0.5</v>
      </c>
      <c r="F219" s="188" t="s">
        <v>89</v>
      </c>
      <c r="G219" s="197" t="s">
        <v>551</v>
      </c>
      <c r="H219" s="42">
        <v>26242.14</v>
      </c>
    </row>
    <row r="220" spans="1:8" x14ac:dyDescent="0.35">
      <c r="A220" s="217"/>
      <c r="B220" s="223"/>
      <c r="C220" s="231"/>
      <c r="D220" s="43"/>
      <c r="E220" s="44"/>
      <c r="F220" s="44"/>
      <c r="G220" s="43"/>
      <c r="H220" s="42"/>
    </row>
    <row r="221" spans="1:8" x14ac:dyDescent="0.35">
      <c r="A221" s="217"/>
      <c r="B221" s="223"/>
      <c r="C221" s="231"/>
      <c r="D221" s="43"/>
      <c r="E221" s="44"/>
      <c r="F221" s="44"/>
      <c r="G221" s="43"/>
      <c r="H221" s="42"/>
    </row>
    <row r="222" spans="1:8" x14ac:dyDescent="0.35">
      <c r="A222" s="217"/>
      <c r="B222" s="223"/>
      <c r="C222" s="231"/>
      <c r="D222" s="43"/>
      <c r="E222" s="44"/>
      <c r="F222" s="44"/>
      <c r="G222" s="43"/>
      <c r="H222" s="42"/>
    </row>
    <row r="223" spans="1:8" x14ac:dyDescent="0.35">
      <c r="A223" s="217"/>
      <c r="B223" s="223"/>
      <c r="C223" s="231"/>
      <c r="D223" s="43"/>
      <c r="E223" s="44"/>
      <c r="F223" s="44"/>
      <c r="G223" s="43"/>
      <c r="H223" s="42"/>
    </row>
    <row r="224" spans="1:8" x14ac:dyDescent="0.35">
      <c r="A224" s="218"/>
      <c r="B224" s="224"/>
      <c r="C224" s="232"/>
      <c r="D224" s="43"/>
      <c r="E224" s="44"/>
      <c r="F224" s="44"/>
      <c r="G224" s="43"/>
      <c r="H224" s="42"/>
    </row>
    <row r="225" spans="1:8" x14ac:dyDescent="0.35">
      <c r="H225"/>
    </row>
    <row r="226" spans="1:8" x14ac:dyDescent="0.35">
      <c r="A226" s="216"/>
      <c r="B226" s="219"/>
      <c r="C226" s="222"/>
      <c r="D226" s="43"/>
      <c r="E226" s="44"/>
      <c r="F226" s="44"/>
      <c r="G226" s="43"/>
      <c r="H226" s="45"/>
    </row>
    <row r="227" spans="1:8" x14ac:dyDescent="0.35">
      <c r="A227" s="217"/>
      <c r="B227" s="220"/>
      <c r="C227" s="223"/>
      <c r="D227" s="43"/>
      <c r="E227" s="44"/>
      <c r="F227" s="44"/>
      <c r="G227" s="43"/>
      <c r="H227" s="42"/>
    </row>
    <row r="228" spans="1:8" x14ac:dyDescent="0.35">
      <c r="A228" s="217"/>
      <c r="B228" s="220"/>
      <c r="C228" s="223"/>
      <c r="D228" s="43"/>
      <c r="E228" s="44"/>
      <c r="F228" s="44"/>
      <c r="G228" s="43"/>
      <c r="H228" s="42"/>
    </row>
    <row r="229" spans="1:8" x14ac:dyDescent="0.35">
      <c r="A229" s="217"/>
      <c r="B229" s="220"/>
      <c r="C229" s="223"/>
      <c r="D229" s="43"/>
      <c r="E229" s="44"/>
      <c r="F229" s="44"/>
      <c r="G229" s="43"/>
      <c r="H229" s="42"/>
    </row>
    <row r="230" spans="1:8" x14ac:dyDescent="0.35">
      <c r="A230" s="217"/>
      <c r="B230" s="220"/>
      <c r="C230" s="223"/>
      <c r="D230" s="43"/>
      <c r="E230" s="44"/>
      <c r="F230" s="44"/>
      <c r="G230" s="43"/>
      <c r="H230" s="42"/>
    </row>
    <row r="231" spans="1:8" x14ac:dyDescent="0.35">
      <c r="A231" s="217"/>
      <c r="B231" s="220"/>
      <c r="C231" s="223"/>
      <c r="D231" s="43"/>
      <c r="E231" s="44"/>
      <c r="F231" s="44"/>
      <c r="G231" s="43"/>
      <c r="H231" s="42"/>
    </row>
    <row r="232" spans="1:8" x14ac:dyDescent="0.35">
      <c r="A232" s="218"/>
      <c r="B232" s="221"/>
      <c r="C232" s="224"/>
      <c r="D232" s="43"/>
      <c r="E232" s="44"/>
      <c r="F232" s="44"/>
      <c r="G232" s="43"/>
      <c r="H232" s="42"/>
    </row>
    <row r="233" spans="1:8" x14ac:dyDescent="0.35">
      <c r="H233"/>
    </row>
    <row r="234" spans="1:8" x14ac:dyDescent="0.35">
      <c r="A234" s="216"/>
      <c r="B234" s="219"/>
      <c r="C234" s="222"/>
      <c r="D234" s="43"/>
      <c r="E234" s="44"/>
      <c r="F234" s="44"/>
      <c r="G234" s="43"/>
      <c r="H234" s="45"/>
    </row>
    <row r="235" spans="1:8" x14ac:dyDescent="0.35">
      <c r="A235" s="217"/>
      <c r="B235" s="220"/>
      <c r="C235" s="223"/>
      <c r="D235" s="43"/>
      <c r="E235" s="44"/>
      <c r="F235" s="44"/>
      <c r="G235" s="43"/>
      <c r="H235" s="42"/>
    </row>
    <row r="236" spans="1:8" x14ac:dyDescent="0.35">
      <c r="A236" s="217"/>
      <c r="B236" s="220"/>
      <c r="C236" s="223"/>
      <c r="D236" s="43"/>
      <c r="E236" s="44"/>
      <c r="F236" s="44"/>
      <c r="G236" s="43"/>
      <c r="H236" s="42"/>
    </row>
    <row r="237" spans="1:8" x14ac:dyDescent="0.35">
      <c r="A237" s="217"/>
      <c r="B237" s="220"/>
      <c r="C237" s="223"/>
      <c r="D237" s="43"/>
      <c r="E237" s="44"/>
      <c r="F237" s="44"/>
      <c r="G237" s="43"/>
      <c r="H237" s="42"/>
    </row>
    <row r="238" spans="1:8" x14ac:dyDescent="0.35">
      <c r="A238" s="217"/>
      <c r="B238" s="220"/>
      <c r="C238" s="223"/>
      <c r="D238" s="43"/>
      <c r="E238" s="44"/>
      <c r="F238" s="44"/>
      <c r="G238" s="43"/>
      <c r="H238" s="42"/>
    </row>
    <row r="239" spans="1:8" x14ac:dyDescent="0.35">
      <c r="A239" s="217"/>
      <c r="B239" s="220"/>
      <c r="C239" s="223"/>
      <c r="D239" s="43"/>
      <c r="E239" s="44"/>
      <c r="F239" s="44"/>
      <c r="G239" s="43"/>
      <c r="H239" s="42"/>
    </row>
    <row r="240" spans="1:8" x14ac:dyDescent="0.35">
      <c r="A240" s="218"/>
      <c r="B240" s="221"/>
      <c r="C240" s="224"/>
      <c r="D240" s="43"/>
      <c r="E240" s="44"/>
      <c r="F240" s="44"/>
      <c r="G240" s="43"/>
      <c r="H240" s="42"/>
    </row>
    <row r="241" spans="1:8" x14ac:dyDescent="0.35">
      <c r="H241"/>
    </row>
    <row r="242" spans="1:8" x14ac:dyDescent="0.35">
      <c r="A242" s="216"/>
      <c r="B242" s="219"/>
      <c r="C242" s="222"/>
      <c r="D242" s="43"/>
      <c r="E242" s="44"/>
      <c r="F242" s="44"/>
      <c r="G242" s="43"/>
      <c r="H242" s="45"/>
    </row>
    <row r="243" spans="1:8" x14ac:dyDescent="0.35">
      <c r="A243" s="217"/>
      <c r="B243" s="220"/>
      <c r="C243" s="223"/>
      <c r="D243" s="43"/>
      <c r="E243" s="44"/>
      <c r="F243" s="44"/>
      <c r="G243" s="43"/>
      <c r="H243" s="42"/>
    </row>
    <row r="244" spans="1:8" x14ac:dyDescent="0.35">
      <c r="A244" s="217"/>
      <c r="B244" s="220"/>
      <c r="C244" s="223"/>
      <c r="D244" s="43"/>
      <c r="E244" s="44"/>
      <c r="F244" s="44"/>
      <c r="G244" s="43"/>
      <c r="H244" s="42"/>
    </row>
    <row r="245" spans="1:8" x14ac:dyDescent="0.35">
      <c r="A245" s="217"/>
      <c r="B245" s="220"/>
      <c r="C245" s="223"/>
      <c r="D245" s="43"/>
      <c r="E245" s="44"/>
      <c r="F245" s="44"/>
      <c r="G245" s="43"/>
      <c r="H245" s="42"/>
    </row>
    <row r="246" spans="1:8" x14ac:dyDescent="0.35">
      <c r="A246" s="217"/>
      <c r="B246" s="220"/>
      <c r="C246" s="223"/>
      <c r="D246" s="43"/>
      <c r="E246" s="44"/>
      <c r="F246" s="44"/>
      <c r="G246" s="43"/>
      <c r="H246" s="42"/>
    </row>
    <row r="247" spans="1:8" x14ac:dyDescent="0.35">
      <c r="A247" s="217"/>
      <c r="B247" s="220"/>
      <c r="C247" s="223"/>
      <c r="D247" s="43"/>
      <c r="E247" s="44"/>
      <c r="F247" s="44"/>
      <c r="G247" s="43"/>
      <c r="H247" s="42"/>
    </row>
    <row r="248" spans="1:8" x14ac:dyDescent="0.35">
      <c r="A248" s="218"/>
      <c r="B248" s="221"/>
      <c r="C248" s="224"/>
      <c r="D248" s="43"/>
      <c r="E248" s="44"/>
      <c r="F248" s="44"/>
      <c r="G248" s="43"/>
      <c r="H248" s="42"/>
    </row>
    <row r="249" spans="1:8" x14ac:dyDescent="0.35">
      <c r="H249"/>
    </row>
    <row r="250" spans="1:8" x14ac:dyDescent="0.35">
      <c r="A250" s="216"/>
      <c r="B250" s="219"/>
      <c r="C250" s="222"/>
      <c r="D250" s="43"/>
      <c r="E250" s="44"/>
      <c r="F250" s="44"/>
      <c r="G250" s="43"/>
    </row>
    <row r="251" spans="1:8" x14ac:dyDescent="0.35">
      <c r="A251" s="217"/>
      <c r="B251" s="220"/>
      <c r="C251" s="223"/>
      <c r="D251" s="43"/>
      <c r="E251" s="44"/>
      <c r="F251" s="44"/>
      <c r="G251" s="43"/>
      <c r="H251" s="42"/>
    </row>
    <row r="252" spans="1:8" x14ac:dyDescent="0.35">
      <c r="A252" s="217"/>
      <c r="B252" s="220"/>
      <c r="C252" s="223"/>
      <c r="D252" s="43"/>
      <c r="E252" s="44"/>
      <c r="F252" s="44"/>
      <c r="G252" s="43"/>
      <c r="H252" s="42"/>
    </row>
    <row r="253" spans="1:8" x14ac:dyDescent="0.35">
      <c r="A253" s="217"/>
      <c r="B253" s="220"/>
      <c r="C253" s="223"/>
      <c r="D253" s="43"/>
      <c r="E253" s="44"/>
      <c r="F253" s="44"/>
      <c r="G253" s="43"/>
      <c r="H253" s="42"/>
    </row>
    <row r="254" spans="1:8" x14ac:dyDescent="0.35">
      <c r="A254" s="217"/>
      <c r="B254" s="220"/>
      <c r="C254" s="223"/>
      <c r="D254" s="43"/>
      <c r="E254" s="44"/>
      <c r="F254" s="44"/>
      <c r="G254" s="43"/>
      <c r="H254" s="42"/>
    </row>
    <row r="255" spans="1:8" x14ac:dyDescent="0.35">
      <c r="A255" s="217"/>
      <c r="B255" s="220"/>
      <c r="C255" s="223"/>
      <c r="D255" s="43"/>
      <c r="E255" s="44"/>
      <c r="F255" s="44"/>
      <c r="G255" s="43"/>
      <c r="H255" s="42"/>
    </row>
    <row r="256" spans="1:8" x14ac:dyDescent="0.35">
      <c r="A256" s="218"/>
      <c r="B256" s="221"/>
      <c r="C256" s="224"/>
      <c r="D256" s="43"/>
      <c r="E256" s="44"/>
      <c r="F256" s="44"/>
      <c r="G256" s="43"/>
      <c r="H256" s="42"/>
    </row>
    <row r="257" spans="1:8" x14ac:dyDescent="0.35">
      <c r="H257"/>
    </row>
    <row r="258" spans="1:8" x14ac:dyDescent="0.35">
      <c r="A258" s="216"/>
      <c r="B258" s="219"/>
      <c r="C258" s="222"/>
      <c r="D258" s="43"/>
      <c r="E258" s="44"/>
      <c r="F258" s="44"/>
      <c r="G258" s="43"/>
      <c r="H258" s="45"/>
    </row>
    <row r="259" spans="1:8" x14ac:dyDescent="0.35">
      <c r="A259" s="217"/>
      <c r="B259" s="220"/>
      <c r="C259" s="223"/>
      <c r="D259" s="43"/>
      <c r="E259" s="44"/>
      <c r="F259" s="44"/>
      <c r="G259" s="43"/>
      <c r="H259" s="42"/>
    </row>
    <row r="260" spans="1:8" x14ac:dyDescent="0.35">
      <c r="A260" s="217"/>
      <c r="B260" s="220"/>
      <c r="C260" s="223"/>
      <c r="D260" s="43"/>
      <c r="E260" s="44"/>
      <c r="F260" s="44"/>
      <c r="G260" s="43"/>
      <c r="H260" s="42"/>
    </row>
    <row r="261" spans="1:8" x14ac:dyDescent="0.35">
      <c r="A261" s="217"/>
      <c r="B261" s="220"/>
      <c r="C261" s="223"/>
      <c r="D261" s="43"/>
      <c r="E261" s="44"/>
      <c r="F261" s="44"/>
      <c r="G261" s="43"/>
      <c r="H261" s="42"/>
    </row>
    <row r="262" spans="1:8" x14ac:dyDescent="0.35">
      <c r="A262" s="217"/>
      <c r="B262" s="220"/>
      <c r="C262" s="223"/>
      <c r="D262" s="43"/>
      <c r="E262" s="44"/>
      <c r="F262" s="44"/>
      <c r="G262" s="43"/>
      <c r="H262" s="42"/>
    </row>
    <row r="263" spans="1:8" x14ac:dyDescent="0.35">
      <c r="A263" s="217"/>
      <c r="B263" s="220"/>
      <c r="C263" s="223"/>
      <c r="D263" s="43"/>
      <c r="E263" s="44"/>
      <c r="F263" s="44"/>
      <c r="G263" s="43"/>
      <c r="H263" s="42"/>
    </row>
    <row r="264" spans="1:8" x14ac:dyDescent="0.35">
      <c r="A264" s="218"/>
      <c r="B264" s="221"/>
      <c r="C264" s="224"/>
      <c r="D264" s="43"/>
      <c r="E264" s="44"/>
      <c r="F264" s="44"/>
      <c r="G264" s="43"/>
      <c r="H264" s="42"/>
    </row>
    <row r="265" spans="1:8" x14ac:dyDescent="0.35">
      <c r="H265"/>
    </row>
    <row r="266" spans="1:8" x14ac:dyDescent="0.35">
      <c r="A266" s="216"/>
      <c r="B266" s="219"/>
      <c r="C266" s="222"/>
      <c r="D266" s="43"/>
      <c r="E266" s="44"/>
      <c r="F266" s="44"/>
      <c r="G266" s="43"/>
      <c r="H266" s="45"/>
    </row>
    <row r="267" spans="1:8" x14ac:dyDescent="0.35">
      <c r="A267" s="217"/>
      <c r="B267" s="220"/>
      <c r="C267" s="223"/>
      <c r="D267" s="43"/>
      <c r="E267" s="44"/>
      <c r="F267" s="44"/>
      <c r="G267" s="43"/>
      <c r="H267" s="42"/>
    </row>
    <row r="268" spans="1:8" x14ac:dyDescent="0.35">
      <c r="A268" s="217"/>
      <c r="B268" s="220"/>
      <c r="C268" s="223"/>
      <c r="D268" s="43"/>
      <c r="E268" s="44"/>
      <c r="F268" s="44"/>
      <c r="G268" s="43"/>
      <c r="H268" s="42"/>
    </row>
    <row r="269" spans="1:8" x14ac:dyDescent="0.35">
      <c r="A269" s="217"/>
      <c r="B269" s="220"/>
      <c r="C269" s="223"/>
      <c r="D269" s="43"/>
      <c r="E269" s="44"/>
      <c r="F269" s="44"/>
      <c r="G269" s="43"/>
      <c r="H269" s="42"/>
    </row>
    <row r="270" spans="1:8" x14ac:dyDescent="0.35">
      <c r="A270" s="217"/>
      <c r="B270" s="220"/>
      <c r="C270" s="223"/>
      <c r="D270" s="43"/>
      <c r="E270" s="44"/>
      <c r="F270" s="44"/>
      <c r="G270" s="43"/>
      <c r="H270" s="42"/>
    </row>
    <row r="271" spans="1:8" x14ac:dyDescent="0.35">
      <c r="A271" s="217"/>
      <c r="B271" s="220"/>
      <c r="C271" s="223"/>
      <c r="D271" s="43"/>
      <c r="E271" s="44"/>
      <c r="F271" s="44"/>
      <c r="G271" s="43"/>
      <c r="H271" s="42"/>
    </row>
    <row r="272" spans="1:8" x14ac:dyDescent="0.35">
      <c r="A272" s="218"/>
      <c r="B272" s="221"/>
      <c r="C272" s="224"/>
      <c r="D272" s="43"/>
      <c r="E272" s="44"/>
      <c r="F272" s="44"/>
      <c r="G272" s="43"/>
      <c r="H272" s="42"/>
    </row>
    <row r="274" spans="1:8" x14ac:dyDescent="0.35">
      <c r="A274" s="216"/>
      <c r="B274" s="219"/>
      <c r="C274" s="222"/>
      <c r="D274" s="43"/>
      <c r="E274" s="44"/>
      <c r="F274" s="44"/>
      <c r="G274" s="43"/>
      <c r="H274" s="45"/>
    </row>
    <row r="275" spans="1:8" x14ac:dyDescent="0.35">
      <c r="A275" s="217"/>
      <c r="B275" s="220"/>
      <c r="C275" s="223"/>
      <c r="D275" s="43"/>
      <c r="E275" s="44"/>
      <c r="F275" s="44"/>
      <c r="G275" s="43"/>
      <c r="H275" s="42"/>
    </row>
    <row r="276" spans="1:8" x14ac:dyDescent="0.35">
      <c r="A276" s="217"/>
      <c r="B276" s="220"/>
      <c r="C276" s="223"/>
      <c r="D276" s="43"/>
      <c r="E276" s="44"/>
      <c r="F276" s="44"/>
      <c r="G276" s="43"/>
      <c r="H276" s="42"/>
    </row>
    <row r="277" spans="1:8" x14ac:dyDescent="0.35">
      <c r="A277" s="217"/>
      <c r="B277" s="220"/>
      <c r="C277" s="223"/>
      <c r="D277" s="43"/>
      <c r="E277" s="44"/>
      <c r="F277" s="44"/>
      <c r="G277" s="43"/>
      <c r="H277" s="42"/>
    </row>
    <row r="278" spans="1:8" x14ac:dyDescent="0.35">
      <c r="A278" s="217"/>
      <c r="B278" s="220"/>
      <c r="C278" s="223"/>
      <c r="D278" s="43"/>
      <c r="E278" s="44"/>
      <c r="F278" s="44"/>
      <c r="G278" s="43"/>
      <c r="H278" s="42"/>
    </row>
    <row r="279" spans="1:8" x14ac:dyDescent="0.35">
      <c r="A279" s="217"/>
      <c r="B279" s="220"/>
      <c r="C279" s="223"/>
      <c r="D279" s="43"/>
      <c r="E279" s="44"/>
      <c r="F279" s="44"/>
      <c r="G279" s="43"/>
      <c r="H279" s="42"/>
    </row>
    <row r="280" spans="1:8" x14ac:dyDescent="0.35">
      <c r="A280" s="218"/>
      <c r="B280" s="221"/>
      <c r="C280" s="224"/>
      <c r="D280" s="43"/>
      <c r="E280" s="44"/>
      <c r="F280" s="44"/>
      <c r="G280" s="43"/>
      <c r="H280" s="42"/>
    </row>
    <row r="282" spans="1:8" x14ac:dyDescent="0.35">
      <c r="A282" s="216"/>
      <c r="B282" s="219"/>
      <c r="C282" s="222"/>
      <c r="D282" s="43"/>
      <c r="E282" s="44"/>
      <c r="F282" s="44"/>
      <c r="G282" s="43"/>
      <c r="H282" s="123"/>
    </row>
    <row r="283" spans="1:8" x14ac:dyDescent="0.35">
      <c r="A283" s="217"/>
      <c r="B283" s="220"/>
      <c r="C283" s="223"/>
      <c r="D283" s="43"/>
      <c r="E283" s="44"/>
      <c r="F283" s="44"/>
      <c r="G283" s="43"/>
      <c r="H283" s="122"/>
    </row>
    <row r="284" spans="1:8" x14ac:dyDescent="0.35">
      <c r="A284" s="217"/>
      <c r="B284" s="220"/>
      <c r="C284" s="223"/>
      <c r="D284" s="43"/>
      <c r="E284" s="44"/>
      <c r="F284" s="44"/>
      <c r="G284" s="43"/>
      <c r="H284" s="122"/>
    </row>
    <row r="285" spans="1:8" x14ac:dyDescent="0.35">
      <c r="A285" s="217"/>
      <c r="B285" s="220"/>
      <c r="C285" s="223"/>
      <c r="D285" s="43"/>
      <c r="E285" s="44"/>
      <c r="F285" s="44"/>
      <c r="G285" s="43"/>
      <c r="H285" s="122"/>
    </row>
    <row r="286" spans="1:8" x14ac:dyDescent="0.35">
      <c r="A286" s="217"/>
      <c r="B286" s="220"/>
      <c r="C286" s="223"/>
      <c r="D286" s="43"/>
      <c r="E286" s="44"/>
      <c r="F286" s="44"/>
      <c r="G286" s="43"/>
      <c r="H286" s="122"/>
    </row>
    <row r="287" spans="1:8" x14ac:dyDescent="0.35">
      <c r="A287" s="217"/>
      <c r="B287" s="220"/>
      <c r="C287" s="223"/>
      <c r="D287" s="43"/>
      <c r="E287" s="44"/>
      <c r="F287" s="44"/>
      <c r="G287" s="43"/>
      <c r="H287" s="122"/>
    </row>
    <row r="288" spans="1:8" x14ac:dyDescent="0.35">
      <c r="A288" s="218"/>
      <c r="B288" s="221"/>
      <c r="C288" s="224"/>
      <c r="D288" s="43"/>
      <c r="E288" s="44"/>
      <c r="F288" s="44"/>
      <c r="G288" s="43"/>
      <c r="H288" s="42"/>
    </row>
    <row r="290" spans="1:8" x14ac:dyDescent="0.35">
      <c r="A290" s="216"/>
      <c r="B290" s="219"/>
      <c r="C290" s="222"/>
      <c r="D290" s="43"/>
      <c r="E290" s="44"/>
      <c r="F290" s="44"/>
      <c r="G290" s="43"/>
      <c r="H290" s="123"/>
    </row>
    <row r="291" spans="1:8" x14ac:dyDescent="0.35">
      <c r="A291" s="217"/>
      <c r="B291" s="220"/>
      <c r="C291" s="223"/>
      <c r="D291" s="43"/>
      <c r="E291" s="44"/>
      <c r="F291" s="44"/>
      <c r="G291" s="43"/>
      <c r="H291" s="122"/>
    </row>
    <row r="292" spans="1:8" x14ac:dyDescent="0.35">
      <c r="A292" s="217"/>
      <c r="B292" s="220"/>
      <c r="C292" s="223"/>
      <c r="D292" s="43"/>
      <c r="E292" s="44"/>
      <c r="F292" s="44"/>
      <c r="G292" s="43"/>
      <c r="H292" s="122"/>
    </row>
    <row r="293" spans="1:8" x14ac:dyDescent="0.35">
      <c r="A293" s="217"/>
      <c r="B293" s="220"/>
      <c r="C293" s="223"/>
      <c r="D293" s="43"/>
      <c r="E293" s="44"/>
      <c r="F293" s="44"/>
      <c r="G293" s="43"/>
      <c r="H293" s="122"/>
    </row>
    <row r="294" spans="1:8" x14ac:dyDescent="0.35">
      <c r="A294" s="217"/>
      <c r="B294" s="220"/>
      <c r="C294" s="223"/>
      <c r="D294" s="43"/>
      <c r="E294" s="44"/>
      <c r="F294" s="44"/>
      <c r="G294" s="43"/>
      <c r="H294" s="122"/>
    </row>
    <row r="295" spans="1:8" x14ac:dyDescent="0.35">
      <c r="A295" s="217"/>
      <c r="B295" s="220"/>
      <c r="C295" s="223"/>
      <c r="D295" s="43"/>
      <c r="E295" s="44"/>
      <c r="F295" s="44"/>
      <c r="G295" s="43"/>
      <c r="H295" s="122"/>
    </row>
    <row r="296" spans="1:8" x14ac:dyDescent="0.35">
      <c r="A296" s="218"/>
      <c r="B296" s="221"/>
      <c r="C296" s="224"/>
      <c r="D296" s="43"/>
      <c r="E296" s="44"/>
      <c r="F296" s="44"/>
      <c r="G296" s="43"/>
      <c r="H296" s="42"/>
    </row>
    <row r="298" spans="1:8" x14ac:dyDescent="0.35">
      <c r="A298" s="216"/>
      <c r="B298" s="219"/>
      <c r="C298" s="222"/>
      <c r="D298" s="43"/>
      <c r="E298" s="44"/>
      <c r="F298" s="44"/>
      <c r="G298" s="43"/>
      <c r="H298" s="45"/>
    </row>
    <row r="299" spans="1:8" x14ac:dyDescent="0.35">
      <c r="A299" s="217"/>
      <c r="B299" s="220"/>
      <c r="C299" s="223"/>
      <c r="D299" s="43"/>
      <c r="E299" s="44"/>
      <c r="F299" s="44"/>
      <c r="G299" s="43"/>
      <c r="H299" s="42"/>
    </row>
    <row r="300" spans="1:8" x14ac:dyDescent="0.35">
      <c r="A300" s="217"/>
      <c r="B300" s="220"/>
      <c r="C300" s="223"/>
      <c r="D300" s="43"/>
      <c r="E300" s="44"/>
      <c r="F300" s="44"/>
      <c r="G300" s="43"/>
      <c r="H300" s="42"/>
    </row>
    <row r="301" spans="1:8" x14ac:dyDescent="0.35">
      <c r="A301" s="217"/>
      <c r="B301" s="220"/>
      <c r="C301" s="223"/>
      <c r="D301" s="43"/>
      <c r="E301" s="44"/>
      <c r="F301" s="44"/>
      <c r="G301" s="43"/>
      <c r="H301" s="42"/>
    </row>
    <row r="302" spans="1:8" x14ac:dyDescent="0.35">
      <c r="A302" s="217"/>
      <c r="B302" s="220"/>
      <c r="C302" s="223"/>
      <c r="D302" s="43"/>
      <c r="E302" s="44"/>
      <c r="F302" s="44"/>
      <c r="G302" s="43"/>
      <c r="H302" s="42"/>
    </row>
    <row r="303" spans="1:8" x14ac:dyDescent="0.35">
      <c r="A303" s="217"/>
      <c r="B303" s="220"/>
      <c r="C303" s="223"/>
      <c r="D303" s="43"/>
      <c r="E303" s="44"/>
      <c r="F303" s="44"/>
      <c r="G303" s="43"/>
      <c r="H303" s="42"/>
    </row>
    <row r="304" spans="1:8" x14ac:dyDescent="0.35">
      <c r="A304" s="218"/>
      <c r="B304" s="221"/>
      <c r="C304" s="224"/>
      <c r="D304" s="43"/>
      <c r="E304" s="44"/>
      <c r="F304" s="44"/>
      <c r="G304" s="43"/>
      <c r="H304" s="42"/>
    </row>
    <row r="306" spans="1:8" x14ac:dyDescent="0.35">
      <c r="A306" s="216"/>
      <c r="B306" s="219"/>
      <c r="C306" s="222"/>
      <c r="D306" s="43"/>
      <c r="E306" s="44"/>
      <c r="F306" s="44"/>
      <c r="G306" s="43"/>
      <c r="H306" s="45"/>
    </row>
    <row r="307" spans="1:8" x14ac:dyDescent="0.35">
      <c r="A307" s="217"/>
      <c r="B307" s="220"/>
      <c r="C307" s="223"/>
      <c r="D307" s="43"/>
      <c r="E307" s="44"/>
      <c r="F307" s="44"/>
      <c r="G307" s="43"/>
      <c r="H307" s="42"/>
    </row>
    <row r="308" spans="1:8" x14ac:dyDescent="0.35">
      <c r="A308" s="217"/>
      <c r="B308" s="220"/>
      <c r="C308" s="223"/>
      <c r="D308" s="43"/>
      <c r="E308" s="44"/>
      <c r="F308" s="44"/>
      <c r="G308" s="43"/>
      <c r="H308" s="42"/>
    </row>
    <row r="309" spans="1:8" x14ac:dyDescent="0.35">
      <c r="A309" s="217"/>
      <c r="B309" s="220"/>
      <c r="C309" s="223"/>
      <c r="D309" s="43"/>
      <c r="E309" s="44"/>
      <c r="F309" s="44"/>
      <c r="G309" s="43"/>
      <c r="H309" s="42"/>
    </row>
    <row r="310" spans="1:8" x14ac:dyDescent="0.35">
      <c r="A310" s="217"/>
      <c r="B310" s="220"/>
      <c r="C310" s="223"/>
      <c r="D310" s="43"/>
      <c r="E310" s="44"/>
      <c r="F310" s="44"/>
      <c r="G310" s="43"/>
      <c r="H310" s="42"/>
    </row>
    <row r="311" spans="1:8" x14ac:dyDescent="0.35">
      <c r="A311" s="217"/>
      <c r="B311" s="220"/>
      <c r="C311" s="223"/>
      <c r="D311" s="43"/>
      <c r="E311" s="44"/>
      <c r="F311" s="44"/>
      <c r="G311" s="43"/>
      <c r="H311" s="42"/>
    </row>
    <row r="312" spans="1:8" x14ac:dyDescent="0.35">
      <c r="A312" s="218"/>
      <c r="B312" s="221"/>
      <c r="C312" s="224"/>
      <c r="D312" s="43"/>
      <c r="E312" s="44"/>
      <c r="F312" s="44"/>
      <c r="G312" s="43"/>
      <c r="H312" s="42"/>
    </row>
    <row r="314" spans="1:8" x14ac:dyDescent="0.35">
      <c r="A314" s="216"/>
      <c r="B314" s="219"/>
      <c r="C314" s="222"/>
      <c r="D314" s="43"/>
      <c r="E314" s="44"/>
      <c r="F314" s="44"/>
      <c r="G314" s="43"/>
      <c r="H314" s="45"/>
    </row>
    <row r="315" spans="1:8" x14ac:dyDescent="0.35">
      <c r="A315" s="217"/>
      <c r="B315" s="220"/>
      <c r="C315" s="223"/>
      <c r="D315" s="43"/>
      <c r="E315" s="44"/>
      <c r="F315" s="44"/>
      <c r="G315" s="43"/>
      <c r="H315" s="42"/>
    </row>
    <row r="316" spans="1:8" x14ac:dyDescent="0.35">
      <c r="A316" s="217"/>
      <c r="B316" s="220"/>
      <c r="C316" s="223"/>
      <c r="D316" s="43"/>
      <c r="E316" s="44"/>
      <c r="F316" s="44"/>
      <c r="G316" s="43"/>
      <c r="H316" s="42"/>
    </row>
    <row r="317" spans="1:8" x14ac:dyDescent="0.35">
      <c r="A317" s="217"/>
      <c r="B317" s="220"/>
      <c r="C317" s="223"/>
      <c r="D317" s="43"/>
      <c r="E317" s="44"/>
      <c r="F317" s="44"/>
      <c r="G317" s="43"/>
      <c r="H317" s="42"/>
    </row>
    <row r="318" spans="1:8" x14ac:dyDescent="0.35">
      <c r="A318" s="217"/>
      <c r="B318" s="220"/>
      <c r="C318" s="223"/>
      <c r="D318" s="43"/>
      <c r="E318" s="44"/>
      <c r="F318" s="44"/>
      <c r="G318" s="43"/>
      <c r="H318" s="42"/>
    </row>
    <row r="319" spans="1:8" x14ac:dyDescent="0.35">
      <c r="A319" s="217"/>
      <c r="B319" s="220"/>
      <c r="C319" s="223"/>
      <c r="D319" s="43"/>
      <c r="E319" s="44"/>
      <c r="F319" s="44"/>
      <c r="G319" s="43"/>
      <c r="H319" s="42"/>
    </row>
    <row r="320" spans="1:8" x14ac:dyDescent="0.35">
      <c r="A320" s="218"/>
      <c r="B320" s="221"/>
      <c r="C320" s="224"/>
      <c r="D320" s="43"/>
      <c r="E320" s="44"/>
      <c r="F320" s="44"/>
      <c r="G320" s="43"/>
      <c r="H320" s="42"/>
    </row>
    <row r="322" spans="1:8" x14ac:dyDescent="0.35">
      <c r="A322" s="216"/>
      <c r="B322" s="219"/>
      <c r="C322" s="222"/>
      <c r="D322" s="43"/>
      <c r="E322" s="44"/>
      <c r="F322" s="44"/>
      <c r="G322" s="43"/>
      <c r="H322" s="45"/>
    </row>
    <row r="323" spans="1:8" x14ac:dyDescent="0.35">
      <c r="A323" s="217"/>
      <c r="B323" s="220"/>
      <c r="C323" s="223"/>
      <c r="D323" s="43"/>
      <c r="E323" s="44"/>
      <c r="F323" s="44"/>
      <c r="G323" s="43"/>
      <c r="H323" s="42"/>
    </row>
    <row r="324" spans="1:8" x14ac:dyDescent="0.35">
      <c r="A324" s="217"/>
      <c r="B324" s="220"/>
      <c r="C324" s="223"/>
      <c r="D324" s="43"/>
      <c r="E324" s="44"/>
      <c r="F324" s="44"/>
      <c r="G324" s="43"/>
      <c r="H324" s="42"/>
    </row>
    <row r="325" spans="1:8" x14ac:dyDescent="0.35">
      <c r="A325" s="217"/>
      <c r="B325" s="220"/>
      <c r="C325" s="223"/>
      <c r="D325" s="43"/>
      <c r="E325" s="44"/>
      <c r="F325" s="44"/>
      <c r="G325" s="43"/>
      <c r="H325" s="42"/>
    </row>
    <row r="326" spans="1:8" x14ac:dyDescent="0.35">
      <c r="A326" s="217"/>
      <c r="B326" s="220"/>
      <c r="C326" s="223"/>
      <c r="D326" s="43"/>
      <c r="E326" s="44"/>
      <c r="F326" s="44"/>
      <c r="G326" s="43"/>
      <c r="H326" s="42"/>
    </row>
    <row r="327" spans="1:8" x14ac:dyDescent="0.35">
      <c r="A327" s="217"/>
      <c r="B327" s="220"/>
      <c r="C327" s="223"/>
      <c r="D327" s="43"/>
      <c r="E327" s="44"/>
      <c r="F327" s="44"/>
      <c r="G327" s="43"/>
      <c r="H327" s="42"/>
    </row>
    <row r="328" spans="1:8" x14ac:dyDescent="0.35">
      <c r="A328" s="218"/>
      <c r="B328" s="221"/>
      <c r="C328" s="224"/>
      <c r="D328" s="43"/>
      <c r="E328" s="44"/>
      <c r="F328" s="44"/>
      <c r="G328" s="43"/>
      <c r="H328" s="42"/>
    </row>
    <row r="330" spans="1:8" x14ac:dyDescent="0.35">
      <c r="A330" s="216"/>
      <c r="B330" s="219"/>
      <c r="C330" s="222"/>
      <c r="D330" s="43"/>
      <c r="E330" s="44"/>
      <c r="F330" s="44"/>
      <c r="G330" s="43"/>
      <c r="H330" s="45"/>
    </row>
    <row r="331" spans="1:8" x14ac:dyDescent="0.35">
      <c r="A331" s="217"/>
      <c r="B331" s="220"/>
      <c r="C331" s="223"/>
      <c r="D331" s="43"/>
      <c r="E331" s="44"/>
      <c r="F331" s="44"/>
      <c r="G331" s="43"/>
      <c r="H331" s="42"/>
    </row>
    <row r="332" spans="1:8" x14ac:dyDescent="0.35">
      <c r="A332" s="217"/>
      <c r="B332" s="220"/>
      <c r="C332" s="223"/>
      <c r="D332" s="43"/>
      <c r="E332" s="44"/>
      <c r="F332" s="44"/>
      <c r="G332" s="43"/>
      <c r="H332" s="42"/>
    </row>
    <row r="333" spans="1:8" x14ac:dyDescent="0.35">
      <c r="A333" s="217"/>
      <c r="B333" s="220"/>
      <c r="C333" s="223"/>
      <c r="D333" s="43"/>
      <c r="E333" s="44"/>
      <c r="F333" s="44"/>
      <c r="G333" s="43"/>
      <c r="H333" s="42"/>
    </row>
    <row r="334" spans="1:8" x14ac:dyDescent="0.35">
      <c r="A334" s="217"/>
      <c r="B334" s="220"/>
      <c r="C334" s="223"/>
      <c r="D334" s="43"/>
      <c r="E334" s="44"/>
      <c r="F334" s="44"/>
      <c r="G334" s="43"/>
      <c r="H334" s="42"/>
    </row>
    <row r="335" spans="1:8" x14ac:dyDescent="0.35">
      <c r="A335" s="217"/>
      <c r="B335" s="220"/>
      <c r="C335" s="223"/>
      <c r="D335" s="43"/>
      <c r="E335" s="44"/>
      <c r="F335" s="44"/>
      <c r="G335" s="43"/>
      <c r="H335" s="42"/>
    </row>
    <row r="336" spans="1:8" x14ac:dyDescent="0.35">
      <c r="A336" s="218"/>
      <c r="B336" s="221"/>
      <c r="C336" s="224"/>
      <c r="D336" s="43"/>
      <c r="E336" s="44"/>
      <c r="F336" s="44"/>
      <c r="G336" s="43"/>
      <c r="H336" s="42"/>
    </row>
    <row r="338" spans="1:8" ht="14.5" customHeight="1" x14ac:dyDescent="0.35">
      <c r="A338" s="216"/>
      <c r="B338" s="219"/>
      <c r="C338" s="222"/>
      <c r="D338" s="43"/>
      <c r="E338" s="44"/>
      <c r="F338" s="44"/>
      <c r="G338" s="43"/>
      <c r="H338" s="45"/>
    </row>
    <row r="339" spans="1:8" x14ac:dyDescent="0.35">
      <c r="A339" s="217"/>
      <c r="B339" s="220"/>
      <c r="C339" s="223"/>
      <c r="D339" s="43"/>
      <c r="E339" s="44"/>
      <c r="F339" s="44"/>
      <c r="G339" s="43"/>
      <c r="H339" s="42"/>
    </row>
    <row r="340" spans="1:8" x14ac:dyDescent="0.35">
      <c r="A340" s="217"/>
      <c r="B340" s="220"/>
      <c r="C340" s="223"/>
      <c r="D340" s="43"/>
      <c r="E340" s="44"/>
      <c r="F340" s="44"/>
      <c r="G340" s="43"/>
      <c r="H340" s="42"/>
    </row>
    <row r="341" spans="1:8" x14ac:dyDescent="0.35">
      <c r="A341" s="217"/>
      <c r="B341" s="220"/>
      <c r="C341" s="223"/>
      <c r="D341" s="43"/>
      <c r="E341" s="44"/>
      <c r="F341" s="44"/>
      <c r="G341" s="43"/>
      <c r="H341" s="42"/>
    </row>
    <row r="342" spans="1:8" x14ac:dyDescent="0.35">
      <c r="A342" s="217"/>
      <c r="B342" s="220"/>
      <c r="C342" s="223"/>
      <c r="D342" s="43"/>
      <c r="E342" s="44"/>
      <c r="F342" s="44"/>
      <c r="G342" s="43"/>
      <c r="H342" s="42"/>
    </row>
    <row r="343" spans="1:8" x14ac:dyDescent="0.35">
      <c r="A343" s="217"/>
      <c r="B343" s="220"/>
      <c r="C343" s="223"/>
      <c r="D343" s="43"/>
      <c r="E343" s="44"/>
      <c r="F343" s="44"/>
      <c r="G343" s="43"/>
      <c r="H343" s="42"/>
    </row>
    <row r="344" spans="1:8" x14ac:dyDescent="0.35">
      <c r="A344" s="218"/>
      <c r="B344" s="221"/>
      <c r="C344" s="224"/>
      <c r="D344" s="43"/>
      <c r="E344" s="44"/>
      <c r="F344" s="44"/>
      <c r="G344" s="43"/>
      <c r="H344" s="42"/>
    </row>
  </sheetData>
  <sheetProtection algorithmName="SHA-512" hashValue="6e9hX92X8JLInh/4EuleUL/zjwEZvkrBWyFF9k7UkLMk6mZcN/MQFRMei3o19jtqK15iCHGuZUi5DTgUc9Kjow==" saltValue="huEynv3DUFTkEAosHcyDbA==" spinCount="100000" sheet="1" objects="1" scenarios="1"/>
  <mergeCells count="132">
    <mergeCell ref="A226:A232"/>
    <mergeCell ref="B226:B232"/>
    <mergeCell ref="C226:C232"/>
    <mergeCell ref="A162:A168"/>
    <mergeCell ref="B162:B168"/>
    <mergeCell ref="C162:C168"/>
    <mergeCell ref="A170:A176"/>
    <mergeCell ref="B170:B176"/>
    <mergeCell ref="C170:C176"/>
    <mergeCell ref="A178:A184"/>
    <mergeCell ref="B178:B184"/>
    <mergeCell ref="C178:C184"/>
    <mergeCell ref="C210:C216"/>
    <mergeCell ref="B186:B192"/>
    <mergeCell ref="C186:C192"/>
    <mergeCell ref="A194:A200"/>
    <mergeCell ref="B194:B200"/>
    <mergeCell ref="C194:C200"/>
    <mergeCell ref="A218:A224"/>
    <mergeCell ref="B218:B224"/>
    <mergeCell ref="C218:C224"/>
    <mergeCell ref="A202:A208"/>
    <mergeCell ref="B202:B208"/>
    <mergeCell ref="C202:C208"/>
    <mergeCell ref="A186:A192"/>
    <mergeCell ref="A210:A216"/>
    <mergeCell ref="B210:B216"/>
    <mergeCell ref="A82:A88"/>
    <mergeCell ref="B82:B88"/>
    <mergeCell ref="C82:C88"/>
    <mergeCell ref="C154:C160"/>
    <mergeCell ref="A130:A136"/>
    <mergeCell ref="B130:B136"/>
    <mergeCell ref="C130:C136"/>
    <mergeCell ref="A138:A144"/>
    <mergeCell ref="B138:B144"/>
    <mergeCell ref="C138:C144"/>
    <mergeCell ref="C98:C104"/>
    <mergeCell ref="B98:B104"/>
    <mergeCell ref="A98:A104"/>
    <mergeCell ref="C106:C112"/>
    <mergeCell ref="B106:B112"/>
    <mergeCell ref="A106:A112"/>
    <mergeCell ref="A146:A152"/>
    <mergeCell ref="B146:B152"/>
    <mergeCell ref="C146:C152"/>
    <mergeCell ref="A154:A160"/>
    <mergeCell ref="B154:B160"/>
    <mergeCell ref="A90:A96"/>
    <mergeCell ref="B90:B96"/>
    <mergeCell ref="C90:C96"/>
    <mergeCell ref="B10:B16"/>
    <mergeCell ref="C10:C16"/>
    <mergeCell ref="B34:B40"/>
    <mergeCell ref="C34:C40"/>
    <mergeCell ref="A66:A72"/>
    <mergeCell ref="B66:B72"/>
    <mergeCell ref="C66:C72"/>
    <mergeCell ref="A34:A40"/>
    <mergeCell ref="A42:A48"/>
    <mergeCell ref="B42:B48"/>
    <mergeCell ref="C42:C48"/>
    <mergeCell ref="A50:A56"/>
    <mergeCell ref="B50:B56"/>
    <mergeCell ref="C50:C56"/>
    <mergeCell ref="Q1:T1"/>
    <mergeCell ref="A114:A120"/>
    <mergeCell ref="B114:B120"/>
    <mergeCell ref="C114:C120"/>
    <mergeCell ref="A122:A128"/>
    <mergeCell ref="B122:B128"/>
    <mergeCell ref="C122:C128"/>
    <mergeCell ref="A74:A80"/>
    <mergeCell ref="B74:B80"/>
    <mergeCell ref="C74:C80"/>
    <mergeCell ref="A58:A64"/>
    <mergeCell ref="B58:B64"/>
    <mergeCell ref="C58:C64"/>
    <mergeCell ref="A18:A24"/>
    <mergeCell ref="B18:B24"/>
    <mergeCell ref="C18:C24"/>
    <mergeCell ref="A26:A32"/>
    <mergeCell ref="B26:B32"/>
    <mergeCell ref="C26:C32"/>
    <mergeCell ref="E1:G1"/>
    <mergeCell ref="A2:A8"/>
    <mergeCell ref="B2:B8"/>
    <mergeCell ref="C2:C8"/>
    <mergeCell ref="A10:A16"/>
    <mergeCell ref="C242:C248"/>
    <mergeCell ref="A234:A240"/>
    <mergeCell ref="B234:B240"/>
    <mergeCell ref="C234:C240"/>
    <mergeCell ref="A282:A288"/>
    <mergeCell ref="B282:B288"/>
    <mergeCell ref="C282:C288"/>
    <mergeCell ref="A274:A280"/>
    <mergeCell ref="B274:B280"/>
    <mergeCell ref="C274:C280"/>
    <mergeCell ref="A258:A264"/>
    <mergeCell ref="B258:B264"/>
    <mergeCell ref="C258:C264"/>
    <mergeCell ref="A266:A272"/>
    <mergeCell ref="B266:B272"/>
    <mergeCell ref="C266:C272"/>
    <mergeCell ref="A250:A256"/>
    <mergeCell ref="B250:B256"/>
    <mergeCell ref="C250:C256"/>
    <mergeCell ref="J11:K11"/>
    <mergeCell ref="A338:A344"/>
    <mergeCell ref="B338:B344"/>
    <mergeCell ref="C338:C344"/>
    <mergeCell ref="A322:A328"/>
    <mergeCell ref="B322:B328"/>
    <mergeCell ref="C322:C328"/>
    <mergeCell ref="A290:A296"/>
    <mergeCell ref="B290:B296"/>
    <mergeCell ref="C290:C296"/>
    <mergeCell ref="A298:A304"/>
    <mergeCell ref="B298:B304"/>
    <mergeCell ref="C298:C304"/>
    <mergeCell ref="A306:A312"/>
    <mergeCell ref="B306:B312"/>
    <mergeCell ref="C306:C312"/>
    <mergeCell ref="A314:A320"/>
    <mergeCell ref="B314:B320"/>
    <mergeCell ref="C314:C320"/>
    <mergeCell ref="A330:A336"/>
    <mergeCell ref="B330:B336"/>
    <mergeCell ref="C330:C336"/>
    <mergeCell ref="A242:A248"/>
    <mergeCell ref="B242:B248"/>
  </mergeCells>
  <phoneticPr fontId="17" type="noConversion"/>
  <pageMargins left="0.511811024" right="0.511811024" top="0.78740157499999996" bottom="0.78740157499999996"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S320"/>
  <sheetViews>
    <sheetView workbookViewId="0">
      <selection activeCell="A4" sqref="A4"/>
    </sheetView>
  </sheetViews>
  <sheetFormatPr defaultColWidth="0" defaultRowHeight="14.5" zeroHeight="1" x14ac:dyDescent="0.35"/>
  <cols>
    <col min="1" max="1" width="16.54296875" customWidth="1"/>
    <col min="2" max="2" width="20.453125" customWidth="1"/>
    <col min="3" max="3" width="16.54296875" customWidth="1"/>
    <col min="4" max="4" width="11" customWidth="1"/>
    <col min="5" max="5" width="21.26953125" customWidth="1"/>
    <col min="6" max="6" width="47.81640625" customWidth="1"/>
    <col min="7" max="7" width="30.453125" customWidth="1"/>
    <col min="8" max="8" width="47.81640625" customWidth="1"/>
    <col min="9" max="9" width="21.7265625" customWidth="1"/>
    <col min="10" max="10" width="23.81640625" customWidth="1"/>
    <col min="11" max="11" width="22.81640625" customWidth="1"/>
    <col min="12" max="12" width="16.81640625" customWidth="1"/>
    <col min="13" max="13" width="30.1796875" customWidth="1"/>
    <col min="14" max="14" width="19.54296875" customWidth="1"/>
    <col min="15" max="15" width="12.81640625" customWidth="1"/>
    <col min="16" max="16" width="19.54296875" customWidth="1"/>
    <col min="17" max="17" width="12.81640625" customWidth="1"/>
    <col min="18" max="18" width="31.7265625" customWidth="1"/>
    <col min="19" max="19" width="16.81640625" customWidth="1"/>
    <col min="20" max="16384" width="9.1796875" hidden="1"/>
  </cols>
  <sheetData>
    <row r="1" spans="1:19" ht="27.75" customHeight="1" x14ac:dyDescent="0.35">
      <c r="A1" s="237" t="s">
        <v>259</v>
      </c>
      <c r="I1" s="236" t="s">
        <v>352</v>
      </c>
      <c r="O1" s="22"/>
      <c r="P1" s="22"/>
      <c r="Q1" s="22"/>
    </row>
    <row r="2" spans="1:19" ht="18.5" x14ac:dyDescent="0.45">
      <c r="A2" s="237"/>
      <c r="I2" s="236"/>
      <c r="P2" s="22"/>
      <c r="Q2" s="22"/>
      <c r="R2" t="s">
        <v>112</v>
      </c>
      <c r="S2" s="23" t="s">
        <v>129</v>
      </c>
    </row>
    <row r="3" spans="1:19" s="60" customFormat="1" ht="46.5" x14ac:dyDescent="0.35">
      <c r="A3" s="58" t="s">
        <v>99</v>
      </c>
      <c r="B3" s="59" t="s">
        <v>197</v>
      </c>
      <c r="C3" s="58" t="s">
        <v>196</v>
      </c>
      <c r="D3" s="59" t="s">
        <v>3</v>
      </c>
      <c r="E3" s="58" t="s">
        <v>100</v>
      </c>
      <c r="F3" s="59" t="s">
        <v>4</v>
      </c>
      <c r="G3" s="59" t="s">
        <v>198</v>
      </c>
      <c r="H3" s="59" t="s">
        <v>258</v>
      </c>
      <c r="I3" s="59" t="s">
        <v>98</v>
      </c>
      <c r="J3" s="59" t="s">
        <v>0</v>
      </c>
      <c r="K3" s="59" t="s">
        <v>6</v>
      </c>
      <c r="L3" s="59" t="s">
        <v>1</v>
      </c>
      <c r="M3" s="59" t="s">
        <v>103</v>
      </c>
      <c r="N3" s="58" t="s">
        <v>2</v>
      </c>
      <c r="O3" s="58" t="s">
        <v>102</v>
      </c>
      <c r="P3" s="58" t="s">
        <v>125</v>
      </c>
      <c r="Q3" s="58" t="s">
        <v>124</v>
      </c>
      <c r="R3" s="59" t="s">
        <v>126</v>
      </c>
      <c r="S3" s="59" t="s">
        <v>5</v>
      </c>
    </row>
    <row r="4" spans="1:19" ht="14.5" customHeight="1" x14ac:dyDescent="0.35">
      <c r="B4" s="36"/>
      <c r="C4" s="36"/>
      <c r="E4" t="s">
        <v>466</v>
      </c>
      <c r="F4" s="19" t="str">
        <f>IF(D4="","",IFERROR(VLOOKUP(D4,'Tabelas auxiliares'!$A$3:$B$63,2,FALSE),"DESCENTRALIZAÇÃO"))</f>
        <v/>
      </c>
      <c r="G4" s="19" t="str">
        <f>IFERROR(VLOOKUP($B4,'Tabelas auxiliares'!$A$67:$C$104,2,FALSE),"")</f>
        <v/>
      </c>
      <c r="H4" s="19" t="str">
        <f>IFERROR(VLOOKUP($B4,'Tabelas auxiliares'!$A$67:$C$104,3,FALSE),"")</f>
        <v/>
      </c>
      <c r="P4" s="19" t="str">
        <f t="shared" ref="P4:P43" si="0">LEFT(N4,1)</f>
        <v/>
      </c>
      <c r="Q4" s="19" t="str">
        <f>IFERROR(VLOOKUP(O4,'Tabelas auxiliares'!$A$229:$E$238,5,FALSE),"")</f>
        <v/>
      </c>
      <c r="R4" s="19" t="str">
        <f>IF(Q4&lt;&gt;"",Q4,IF(P4='Tabelas auxiliares'!$A$242,"CUSTEIO",IF(P4='Tabelas auxiliares'!$A$241,"INVESTIMENTO","")))</f>
        <v/>
      </c>
      <c r="S4" s="12"/>
    </row>
    <row r="5" spans="1:19" x14ac:dyDescent="0.35">
      <c r="B5" s="36"/>
      <c r="C5" s="36"/>
      <c r="F5" s="19" t="str">
        <f>IF(D5="","",IFERROR(VLOOKUP(D5,'Tabelas auxiliares'!$A$3:$B$63,2,FALSE),"DESCENTRALIZAÇÃO"))</f>
        <v/>
      </c>
      <c r="G5" s="19" t="str">
        <f>IFERROR(VLOOKUP($B5,'Tabelas auxiliares'!$A$67:$C$104,2,FALSE),"")</f>
        <v/>
      </c>
      <c r="H5" s="19" t="str">
        <f>IFERROR(VLOOKUP($B5,'Tabelas auxiliares'!$A$67:$C$104,3,FALSE),"")</f>
        <v/>
      </c>
      <c r="P5" s="19" t="str">
        <f t="shared" si="0"/>
        <v/>
      </c>
      <c r="Q5" s="19" t="str">
        <f>IFERROR(VLOOKUP(O5,'Tabelas auxiliares'!$A$229:$E$238,5,FALSE),"")</f>
        <v/>
      </c>
      <c r="R5" s="19" t="str">
        <f>IF(Q5&lt;&gt;"",Q5,IF(P5='Tabelas auxiliares'!$A$242,"CUSTEIO",IF(P5='Tabelas auxiliares'!$A$241,"INVESTIMENTO","")))</f>
        <v/>
      </c>
      <c r="S5" s="12"/>
    </row>
    <row r="6" spans="1:19" ht="14.5" customHeight="1" x14ac:dyDescent="0.35">
      <c r="B6" s="36"/>
      <c r="C6" s="36"/>
      <c r="F6" s="19" t="str">
        <f>IF(D6="","",IFERROR(VLOOKUP(D6,'Tabelas auxiliares'!$A$3:$B$63,2,FALSE),"DESCENTRALIZAÇÃO"))</f>
        <v/>
      </c>
      <c r="G6" s="19" t="str">
        <f>IFERROR(VLOOKUP($B6,'Tabelas auxiliares'!$A$67:$C$104,2,FALSE),"")</f>
        <v/>
      </c>
      <c r="H6" s="19" t="str">
        <f>IFERROR(VLOOKUP($B6,'Tabelas auxiliares'!$A$67:$C$104,3,FALSE),"")</f>
        <v/>
      </c>
      <c r="P6" s="19" t="str">
        <f t="shared" si="0"/>
        <v/>
      </c>
      <c r="Q6" s="19" t="str">
        <f>IFERROR(VLOOKUP(O6,'Tabelas auxiliares'!$A$229:$E$238,5,FALSE),"")</f>
        <v/>
      </c>
      <c r="R6" s="19" t="str">
        <f>IF(Q6&lt;&gt;"",Q6,IF(P6='Tabelas auxiliares'!$A$242,"CUSTEIO",IF(P6='Tabelas auxiliares'!$A$241,"INVESTIMENTO","")))</f>
        <v/>
      </c>
      <c r="S6" s="12"/>
    </row>
    <row r="7" spans="1:19" ht="14.5" customHeight="1" x14ac:dyDescent="0.35">
      <c r="B7" s="36"/>
      <c r="C7" s="36"/>
      <c r="F7" s="19" t="str">
        <f>IF(D7="","",IFERROR(VLOOKUP(D7,'Tabelas auxiliares'!$A$3:$B$63,2,FALSE),"DESCENTRALIZAÇÃO"))</f>
        <v/>
      </c>
      <c r="G7" s="19" t="str">
        <f>IFERROR(VLOOKUP($B7,'Tabelas auxiliares'!$A$67:$C$104,2,FALSE),"")</f>
        <v/>
      </c>
      <c r="H7" s="19" t="str">
        <f>IFERROR(VLOOKUP($B7,'Tabelas auxiliares'!$A$67:$C$104,3,FALSE),"")</f>
        <v/>
      </c>
      <c r="P7" s="19" t="str">
        <f t="shared" si="0"/>
        <v/>
      </c>
      <c r="Q7" s="19" t="str">
        <f>IFERROR(VLOOKUP(O7,'Tabelas auxiliares'!$A$229:$E$238,5,FALSE),"")</f>
        <v/>
      </c>
      <c r="R7" s="19" t="str">
        <f>IF(Q7&lt;&gt;"",Q7,IF(P7='Tabelas auxiliares'!$A$242,"CUSTEIO",IF(P7='Tabelas auxiliares'!$A$241,"INVESTIMENTO","")))</f>
        <v/>
      </c>
      <c r="S7" s="12"/>
    </row>
    <row r="8" spans="1:19" ht="14.5" customHeight="1" x14ac:dyDescent="0.35">
      <c r="B8" s="36"/>
      <c r="C8" s="36"/>
      <c r="F8" s="19" t="str">
        <f>IF(D8="","",IFERROR(VLOOKUP(D8,'Tabelas auxiliares'!$A$3:$B$63,2,FALSE),"DESCENTRALIZAÇÃO"))</f>
        <v/>
      </c>
      <c r="G8" s="19" t="str">
        <f>IFERROR(VLOOKUP($B8,'Tabelas auxiliares'!$A$67:$C$104,2,FALSE),"")</f>
        <v/>
      </c>
      <c r="H8" s="19" t="str">
        <f>IFERROR(VLOOKUP($B8,'Tabelas auxiliares'!$A$67:$C$104,3,FALSE),"")</f>
        <v/>
      </c>
      <c r="P8" s="19" t="str">
        <f t="shared" si="0"/>
        <v/>
      </c>
      <c r="Q8" s="19" t="str">
        <f>IFERROR(VLOOKUP(O8,'Tabelas auxiliares'!$A$229:$E$238,5,FALSE),"")</f>
        <v/>
      </c>
      <c r="R8" s="19" t="str">
        <f>IF(Q8&lt;&gt;"",Q8,IF(P8='Tabelas auxiliares'!$A$242,"CUSTEIO",IF(P8='Tabelas auxiliares'!$A$241,"INVESTIMENTO","")))</f>
        <v/>
      </c>
      <c r="S8" s="12"/>
    </row>
    <row r="9" spans="1:19" x14ac:dyDescent="0.35">
      <c r="B9" s="36"/>
      <c r="C9" s="36"/>
      <c r="F9" s="19" t="str">
        <f>IF(D9="","",IFERROR(VLOOKUP(D9,'Tabelas auxiliares'!$A$3:$B$63,2,FALSE),"DESCENTRALIZAÇÃO"))</f>
        <v/>
      </c>
      <c r="G9" s="19" t="str">
        <f>IFERROR(VLOOKUP($B9,'Tabelas auxiliares'!$A$67:$C$104,2,FALSE),"")</f>
        <v/>
      </c>
      <c r="H9" s="19" t="str">
        <f>IFERROR(VLOOKUP($B9,'Tabelas auxiliares'!$A$67:$C$104,3,FALSE),"")</f>
        <v/>
      </c>
      <c r="P9" s="19" t="str">
        <f t="shared" si="0"/>
        <v/>
      </c>
      <c r="Q9" s="19" t="str">
        <f>IFERROR(VLOOKUP(O9,'Tabelas auxiliares'!$A$229:$E$238,5,FALSE),"")</f>
        <v/>
      </c>
      <c r="R9" s="19" t="str">
        <f>IF(Q9&lt;&gt;"",Q9,IF(P9='Tabelas auxiliares'!$A$242,"CUSTEIO",IF(P9='Tabelas auxiliares'!$A$241,"INVESTIMENTO","")))</f>
        <v/>
      </c>
      <c r="S9" s="12"/>
    </row>
    <row r="10" spans="1:19" ht="14.5" customHeight="1" x14ac:dyDescent="0.35">
      <c r="B10" s="36"/>
      <c r="C10" s="36"/>
      <c r="F10" s="19" t="str">
        <f>IF(D10="","",IFERROR(VLOOKUP(D10,'Tabelas auxiliares'!$A$3:$B$63,2,FALSE),"DESCENTRALIZAÇÃO"))</f>
        <v/>
      </c>
      <c r="G10" s="19" t="str">
        <f>IFERROR(VLOOKUP($B10,'Tabelas auxiliares'!$A$67:$C$104,2,FALSE),"")</f>
        <v/>
      </c>
      <c r="H10" s="19" t="str">
        <f>IFERROR(VLOOKUP($B10,'Tabelas auxiliares'!$A$67:$C$104,3,FALSE),"")</f>
        <v/>
      </c>
      <c r="P10" s="19" t="str">
        <f t="shared" si="0"/>
        <v/>
      </c>
      <c r="Q10" s="19" t="str">
        <f>IFERROR(VLOOKUP(O10,'Tabelas auxiliares'!$A$229:$E$238,5,FALSE),"")</f>
        <v/>
      </c>
      <c r="R10" s="19" t="str">
        <f>IF(Q10&lt;&gt;"",Q10,IF(P10='Tabelas auxiliares'!$A$242,"CUSTEIO",IF(P10='Tabelas auxiliares'!$A$241,"INVESTIMENTO","")))</f>
        <v/>
      </c>
      <c r="S10" s="12"/>
    </row>
    <row r="11" spans="1:19" ht="14.5" customHeight="1" x14ac:dyDescent="0.35">
      <c r="B11" s="36"/>
      <c r="C11" s="36"/>
      <c r="F11" s="19" t="str">
        <f>IF(D11="","",IFERROR(VLOOKUP(D11,'Tabelas auxiliares'!$A$3:$B$63,2,FALSE),"DESCENTRALIZAÇÃO"))</f>
        <v/>
      </c>
      <c r="G11" s="19" t="str">
        <f>IFERROR(VLOOKUP($B11,'Tabelas auxiliares'!$A$67:$C$104,2,FALSE),"")</f>
        <v/>
      </c>
      <c r="H11" s="19" t="str">
        <f>IFERROR(VLOOKUP($B11,'Tabelas auxiliares'!$A$67:$C$104,3,FALSE),"")</f>
        <v/>
      </c>
      <c r="P11" s="19" t="str">
        <f t="shared" si="0"/>
        <v/>
      </c>
      <c r="Q11" s="19" t="str">
        <f>IFERROR(VLOOKUP(O11,'Tabelas auxiliares'!$A$229:$E$238,5,FALSE),"")</f>
        <v/>
      </c>
      <c r="R11" s="19" t="str">
        <f>IF(Q11&lt;&gt;"",Q11,IF(P11='Tabelas auxiliares'!$A$242,"CUSTEIO",IF(P11='Tabelas auxiliares'!$A$241,"INVESTIMENTO","")))</f>
        <v/>
      </c>
      <c r="S11" s="12"/>
    </row>
    <row r="12" spans="1:19" ht="14.5" customHeight="1" x14ac:dyDescent="0.35">
      <c r="B12" s="36"/>
      <c r="C12" s="36"/>
      <c r="F12" s="19" t="str">
        <f>IF(D12="","",IFERROR(VLOOKUP(D12,'Tabelas auxiliares'!$A$3:$B$63,2,FALSE),"DESCENTRALIZAÇÃO"))</f>
        <v/>
      </c>
      <c r="G12" s="19" t="str">
        <f>IFERROR(VLOOKUP($B12,'Tabelas auxiliares'!$A$67:$C$104,2,FALSE),"")</f>
        <v/>
      </c>
      <c r="H12" s="19" t="str">
        <f>IFERROR(VLOOKUP($B12,'Tabelas auxiliares'!$A$67:$C$104,3,FALSE),"")</f>
        <v/>
      </c>
      <c r="P12" s="19" t="str">
        <f t="shared" si="0"/>
        <v/>
      </c>
      <c r="Q12" s="19" t="str">
        <f>IFERROR(VLOOKUP(O12,'Tabelas auxiliares'!$A$229:$E$238,5,FALSE),"")</f>
        <v/>
      </c>
      <c r="R12" s="19" t="str">
        <f>IF(Q12&lt;&gt;"",Q12,IF(P12='Tabelas auxiliares'!$A$242,"CUSTEIO",IF(P12='Tabelas auxiliares'!$A$241,"INVESTIMENTO","")))</f>
        <v/>
      </c>
      <c r="S12" s="12"/>
    </row>
    <row r="13" spans="1:19" ht="14.5" customHeight="1" x14ac:dyDescent="0.35">
      <c r="B13" s="36"/>
      <c r="C13" s="36"/>
      <c r="F13" s="19" t="str">
        <f>IF(D13="","",IFERROR(VLOOKUP(D13,'Tabelas auxiliares'!$A$3:$B$63,2,FALSE),"DESCENTRALIZAÇÃO"))</f>
        <v/>
      </c>
      <c r="G13" s="19" t="str">
        <f>IFERROR(VLOOKUP($B13,'Tabelas auxiliares'!$A$67:$C$104,2,FALSE),"")</f>
        <v/>
      </c>
      <c r="H13" s="19" t="str">
        <f>IFERROR(VLOOKUP($B13,'Tabelas auxiliares'!$A$67:$C$104,3,FALSE),"")</f>
        <v/>
      </c>
      <c r="P13" s="19" t="str">
        <f t="shared" si="0"/>
        <v/>
      </c>
      <c r="Q13" s="19" t="str">
        <f>IFERROR(VLOOKUP(O13,'Tabelas auxiliares'!$A$229:$E$238,5,FALSE),"")</f>
        <v/>
      </c>
      <c r="R13" s="19" t="str">
        <f>IF(Q13&lt;&gt;"",Q13,IF(P13='Tabelas auxiliares'!$A$242,"CUSTEIO",IF(P13='Tabelas auxiliares'!$A$241,"INVESTIMENTO","")))</f>
        <v/>
      </c>
      <c r="S13" s="12"/>
    </row>
    <row r="14" spans="1:19" ht="14.5" customHeight="1" x14ac:dyDescent="0.35">
      <c r="B14" s="36"/>
      <c r="C14" s="36"/>
      <c r="F14" s="19" t="str">
        <f>IF(D14="","",IFERROR(VLOOKUP(D14,'Tabelas auxiliares'!$A$3:$B$63,2,FALSE),"DESCENTRALIZAÇÃO"))</f>
        <v/>
      </c>
      <c r="G14" s="19" t="str">
        <f>IFERROR(VLOOKUP($B14,'Tabelas auxiliares'!$A$67:$C$104,2,FALSE),"")</f>
        <v/>
      </c>
      <c r="H14" s="19" t="str">
        <f>IFERROR(VLOOKUP($B14,'Tabelas auxiliares'!$A$67:$C$104,3,FALSE),"")</f>
        <v/>
      </c>
      <c r="P14" s="19" t="str">
        <f t="shared" si="0"/>
        <v/>
      </c>
      <c r="Q14" s="19" t="str">
        <f>IFERROR(VLOOKUP(O14,'Tabelas auxiliares'!$A$229:$E$238,5,FALSE),"")</f>
        <v/>
      </c>
      <c r="R14" s="19" t="str">
        <f>IF(Q14&lt;&gt;"",Q14,IF(P14='Tabelas auxiliares'!$A$242,"CUSTEIO",IF(P14='Tabelas auxiliares'!$A$241,"INVESTIMENTO","")))</f>
        <v/>
      </c>
      <c r="S14" s="12"/>
    </row>
    <row r="15" spans="1:19" ht="14.5" customHeight="1" x14ac:dyDescent="0.35">
      <c r="B15" s="36"/>
      <c r="C15" s="36"/>
      <c r="F15" s="19" t="str">
        <f>IF(D15="","",IFERROR(VLOOKUP(D15,'Tabelas auxiliares'!$A$3:$B$63,2,FALSE),"DESCENTRALIZAÇÃO"))</f>
        <v/>
      </c>
      <c r="G15" s="19" t="str">
        <f>IFERROR(VLOOKUP($B15,'Tabelas auxiliares'!$A$67:$C$104,2,FALSE),"")</f>
        <v/>
      </c>
      <c r="H15" s="19" t="str">
        <f>IFERROR(VLOOKUP($B15,'Tabelas auxiliares'!$A$67:$C$104,3,FALSE),"")</f>
        <v/>
      </c>
      <c r="P15" s="19" t="str">
        <f t="shared" si="0"/>
        <v/>
      </c>
      <c r="Q15" s="19" t="str">
        <f>IFERROR(VLOOKUP(O15,'Tabelas auxiliares'!$A$229:$E$238,5,FALSE),"")</f>
        <v/>
      </c>
      <c r="R15" s="19" t="str">
        <f>IF(Q15&lt;&gt;"",Q15,IF(P15='Tabelas auxiliares'!$A$242,"CUSTEIO",IF(P15='Tabelas auxiliares'!$A$241,"INVESTIMENTO","")))</f>
        <v/>
      </c>
      <c r="S15" s="12"/>
    </row>
    <row r="16" spans="1:19" ht="14.5" customHeight="1" x14ac:dyDescent="0.35">
      <c r="B16" s="36"/>
      <c r="C16" s="36"/>
      <c r="F16" s="19" t="str">
        <f>IF(D16="","",IFERROR(VLOOKUP(D16,'Tabelas auxiliares'!$A$3:$B$63,2,FALSE),"DESCENTRALIZAÇÃO"))</f>
        <v/>
      </c>
      <c r="G16" s="19" t="str">
        <f>IFERROR(VLOOKUP($B16,'Tabelas auxiliares'!$A$67:$C$104,2,FALSE),"")</f>
        <v/>
      </c>
      <c r="H16" s="19" t="str">
        <f>IFERROR(VLOOKUP($B16,'Tabelas auxiliares'!$A$67:$C$104,3,FALSE),"")</f>
        <v/>
      </c>
      <c r="P16" s="19" t="str">
        <f t="shared" si="0"/>
        <v/>
      </c>
      <c r="Q16" s="19" t="str">
        <f>IFERROR(VLOOKUP(O16,'Tabelas auxiliares'!$A$229:$E$238,5,FALSE),"")</f>
        <v/>
      </c>
      <c r="R16" s="19" t="str">
        <f>IF(Q16&lt;&gt;"",Q16,IF(P16='Tabelas auxiliares'!$A$242,"CUSTEIO",IF(P16='Tabelas auxiliares'!$A$241,"INVESTIMENTO","")))</f>
        <v/>
      </c>
      <c r="S16" s="12"/>
    </row>
    <row r="17" spans="2:19" ht="14.5" customHeight="1" x14ac:dyDescent="0.35">
      <c r="B17" s="36"/>
      <c r="C17" s="36"/>
      <c r="F17" s="19" t="str">
        <f>IF(D17="","",IFERROR(VLOOKUP(D17,'Tabelas auxiliares'!$A$3:$B$63,2,FALSE),"DESCENTRALIZAÇÃO"))</f>
        <v/>
      </c>
      <c r="G17" s="19" t="str">
        <f>IFERROR(VLOOKUP($B17,'Tabelas auxiliares'!$A$67:$C$104,2,FALSE),"")</f>
        <v/>
      </c>
      <c r="H17" s="19" t="str">
        <f>IFERROR(VLOOKUP($B17,'Tabelas auxiliares'!$A$67:$C$104,3,FALSE),"")</f>
        <v/>
      </c>
      <c r="P17" s="19" t="str">
        <f t="shared" si="0"/>
        <v/>
      </c>
      <c r="Q17" s="19" t="str">
        <f>IFERROR(VLOOKUP(O17,'Tabelas auxiliares'!$A$229:$E$238,5,FALSE),"")</f>
        <v/>
      </c>
      <c r="R17" s="19" t="str">
        <f>IF(Q17&lt;&gt;"",Q17,IF(P17='Tabelas auxiliares'!$A$242,"CUSTEIO",IF(P17='Tabelas auxiliares'!$A$241,"INVESTIMENTO","")))</f>
        <v/>
      </c>
      <c r="S17" s="12"/>
    </row>
    <row r="18" spans="2:19" ht="14.5" customHeight="1" x14ac:dyDescent="0.35">
      <c r="B18" s="36"/>
      <c r="C18" s="36"/>
      <c r="F18" s="19" t="str">
        <f>IF(D18="","",IFERROR(VLOOKUP(D18,'Tabelas auxiliares'!$A$3:$B$63,2,FALSE),"DESCENTRALIZAÇÃO"))</f>
        <v/>
      </c>
      <c r="G18" s="19" t="str">
        <f>IFERROR(VLOOKUP($B18,'Tabelas auxiliares'!$A$67:$C$104,2,FALSE),"")</f>
        <v/>
      </c>
      <c r="H18" s="19" t="str">
        <f>IFERROR(VLOOKUP($B18,'Tabelas auxiliares'!$A$67:$C$104,3,FALSE),"")</f>
        <v/>
      </c>
      <c r="P18" s="19" t="str">
        <f t="shared" si="0"/>
        <v/>
      </c>
      <c r="Q18" s="19" t="str">
        <f>IFERROR(VLOOKUP(O18,'Tabelas auxiliares'!$A$229:$E$238,5,FALSE),"")</f>
        <v/>
      </c>
      <c r="R18" s="19" t="str">
        <f>IF(Q18&lt;&gt;"",Q18,IF(P18='Tabelas auxiliares'!$A$242,"CUSTEIO",IF(P18='Tabelas auxiliares'!$A$241,"INVESTIMENTO","")))</f>
        <v/>
      </c>
      <c r="S18" s="12"/>
    </row>
    <row r="19" spans="2:19" ht="14.5" customHeight="1" x14ac:dyDescent="0.35">
      <c r="B19" s="36"/>
      <c r="C19" s="36"/>
      <c r="F19" s="19" t="str">
        <f>IF(D19="","",IFERROR(VLOOKUP(D19,'Tabelas auxiliares'!$A$3:$B$63,2,FALSE),"DESCENTRALIZAÇÃO"))</f>
        <v/>
      </c>
      <c r="G19" s="19" t="str">
        <f>IFERROR(VLOOKUP($B19,'Tabelas auxiliares'!$A$67:$C$104,2,FALSE),"")</f>
        <v/>
      </c>
      <c r="H19" s="19" t="str">
        <f>IFERROR(VLOOKUP($B19,'Tabelas auxiliares'!$A$67:$C$104,3,FALSE),"")</f>
        <v/>
      </c>
      <c r="P19" s="19" t="str">
        <f t="shared" si="0"/>
        <v/>
      </c>
      <c r="Q19" s="19" t="str">
        <f>IFERROR(VLOOKUP(O19,'Tabelas auxiliares'!$A$229:$E$238,5,FALSE),"")</f>
        <v/>
      </c>
      <c r="R19" s="19" t="str">
        <f>IF(Q19&lt;&gt;"",Q19,IF(P19='Tabelas auxiliares'!$A$242,"CUSTEIO",IF(P19='Tabelas auxiliares'!$A$241,"INVESTIMENTO","")))</f>
        <v/>
      </c>
      <c r="S19" s="12"/>
    </row>
    <row r="20" spans="2:19" ht="14.5" customHeight="1" x14ac:dyDescent="0.35">
      <c r="B20" s="36"/>
      <c r="C20" s="36"/>
      <c r="F20" s="19" t="str">
        <f>IF(D20="","",IFERROR(VLOOKUP(D20,'Tabelas auxiliares'!$A$3:$B$63,2,FALSE),"DESCENTRALIZAÇÃO"))</f>
        <v/>
      </c>
      <c r="G20" s="19" t="str">
        <f>IFERROR(VLOOKUP($B20,'Tabelas auxiliares'!$A$67:$C$104,2,FALSE),"")</f>
        <v/>
      </c>
      <c r="H20" s="19" t="str">
        <f>IFERROR(VLOOKUP($B20,'Tabelas auxiliares'!$A$67:$C$104,3,FALSE),"")</f>
        <v/>
      </c>
      <c r="P20" s="19" t="str">
        <f t="shared" si="0"/>
        <v/>
      </c>
      <c r="Q20" s="19" t="str">
        <f>IFERROR(VLOOKUP(O20,'Tabelas auxiliares'!$A$229:$E$238,5,FALSE),"")</f>
        <v/>
      </c>
      <c r="R20" s="19" t="str">
        <f>IF(Q20&lt;&gt;"",Q20,IF(P20='Tabelas auxiliares'!$A$242,"CUSTEIO",IF(P20='Tabelas auxiliares'!$A$241,"INVESTIMENTO","")))</f>
        <v/>
      </c>
      <c r="S20" s="12"/>
    </row>
    <row r="21" spans="2:19" ht="14.5" customHeight="1" x14ac:dyDescent="0.35">
      <c r="B21" s="36"/>
      <c r="C21" s="36"/>
      <c r="F21" s="19" t="str">
        <f>IF(D21="","",IFERROR(VLOOKUP(D21,'Tabelas auxiliares'!$A$3:$B$63,2,FALSE),"DESCENTRALIZAÇÃO"))</f>
        <v/>
      </c>
      <c r="G21" s="19" t="str">
        <f>IFERROR(VLOOKUP($B21,'Tabelas auxiliares'!$A$67:$C$104,2,FALSE),"")</f>
        <v/>
      </c>
      <c r="H21" s="19" t="str">
        <f>IFERROR(VLOOKUP($B21,'Tabelas auxiliares'!$A$67:$C$104,3,FALSE),"")</f>
        <v/>
      </c>
      <c r="P21" s="19" t="str">
        <f t="shared" si="0"/>
        <v/>
      </c>
      <c r="Q21" s="19" t="str">
        <f>IFERROR(VLOOKUP(O21,'Tabelas auxiliares'!$A$229:$E$238,5,FALSE),"")</f>
        <v/>
      </c>
      <c r="R21" s="19" t="str">
        <f>IF(Q21&lt;&gt;"",Q21,IF(P21='Tabelas auxiliares'!$A$242,"CUSTEIO",IF(P21='Tabelas auxiliares'!$A$241,"INVESTIMENTO","")))</f>
        <v/>
      </c>
      <c r="S21" s="12"/>
    </row>
    <row r="22" spans="2:19" ht="14.5" customHeight="1" x14ac:dyDescent="0.35">
      <c r="B22" s="36"/>
      <c r="C22" s="36"/>
      <c r="F22" s="19" t="str">
        <f>IF(D22="","",IFERROR(VLOOKUP(D22,'Tabelas auxiliares'!$A$3:$B$63,2,FALSE),"DESCENTRALIZAÇÃO"))</f>
        <v/>
      </c>
      <c r="G22" s="19" t="str">
        <f>IFERROR(VLOOKUP($B22,'Tabelas auxiliares'!$A$67:$C$104,2,FALSE),"")</f>
        <v/>
      </c>
      <c r="H22" s="19" t="str">
        <f>IFERROR(VLOOKUP($B22,'Tabelas auxiliares'!$A$67:$C$104,3,FALSE),"")</f>
        <v/>
      </c>
      <c r="P22" s="19" t="str">
        <f t="shared" si="0"/>
        <v/>
      </c>
      <c r="Q22" s="19" t="str">
        <f>IFERROR(VLOOKUP(O22,'Tabelas auxiliares'!$A$229:$E$238,5,FALSE),"")</f>
        <v/>
      </c>
      <c r="R22" s="19" t="str">
        <f>IF(Q22&lt;&gt;"",Q22,IF(P22='Tabelas auxiliares'!$A$242,"CUSTEIO",IF(P22='Tabelas auxiliares'!$A$241,"INVESTIMENTO","")))</f>
        <v/>
      </c>
      <c r="S22" s="12"/>
    </row>
    <row r="23" spans="2:19" ht="14.5" customHeight="1" x14ac:dyDescent="0.35">
      <c r="B23" s="36"/>
      <c r="C23" s="36"/>
      <c r="F23" s="19" t="str">
        <f>IF(D23="","",IFERROR(VLOOKUP(D23,'Tabelas auxiliares'!$A$3:$B$63,2,FALSE),"DESCENTRALIZAÇÃO"))</f>
        <v/>
      </c>
      <c r="G23" s="19" t="str">
        <f>IFERROR(VLOOKUP($B23,'Tabelas auxiliares'!$A$67:$C$104,2,FALSE),"")</f>
        <v/>
      </c>
      <c r="H23" s="19" t="str">
        <f>IFERROR(VLOOKUP($B23,'Tabelas auxiliares'!$A$67:$C$104,3,FALSE),"")</f>
        <v/>
      </c>
      <c r="P23" s="19" t="str">
        <f t="shared" si="0"/>
        <v/>
      </c>
      <c r="Q23" s="19" t="str">
        <f>IFERROR(VLOOKUP(O23,'Tabelas auxiliares'!$A$229:$E$238,5,FALSE),"")</f>
        <v/>
      </c>
      <c r="R23" s="19" t="str">
        <f>IF(Q23&lt;&gt;"",Q23,IF(P23='Tabelas auxiliares'!$A$242,"CUSTEIO",IF(P23='Tabelas auxiliares'!$A$241,"INVESTIMENTO","")))</f>
        <v/>
      </c>
      <c r="S23" s="12"/>
    </row>
    <row r="24" spans="2:19" ht="14.5" customHeight="1" x14ac:dyDescent="0.35">
      <c r="B24" s="36"/>
      <c r="C24" s="36"/>
      <c r="F24" s="19" t="str">
        <f>IF(D24="","",IFERROR(VLOOKUP(D24,'Tabelas auxiliares'!$A$3:$B$63,2,FALSE),"DESCENTRALIZAÇÃO"))</f>
        <v/>
      </c>
      <c r="G24" s="19" t="str">
        <f>IFERROR(VLOOKUP($B24,'Tabelas auxiliares'!$A$67:$C$104,2,FALSE),"")</f>
        <v/>
      </c>
      <c r="H24" s="19" t="str">
        <f>IFERROR(VLOOKUP($B24,'Tabelas auxiliares'!$A$67:$C$104,3,FALSE),"")</f>
        <v/>
      </c>
      <c r="P24" s="19" t="str">
        <f t="shared" si="0"/>
        <v/>
      </c>
      <c r="Q24" s="19" t="str">
        <f>IFERROR(VLOOKUP(O24,'Tabelas auxiliares'!$A$229:$E$238,5,FALSE),"")</f>
        <v/>
      </c>
      <c r="R24" s="19" t="str">
        <f>IF(Q24&lt;&gt;"",Q24,IF(P24='Tabelas auxiliares'!$A$242,"CUSTEIO",IF(P24='Tabelas auxiliares'!$A$241,"INVESTIMENTO","")))</f>
        <v/>
      </c>
      <c r="S24" s="12"/>
    </row>
    <row r="25" spans="2:19" ht="14.5" customHeight="1" x14ac:dyDescent="0.35">
      <c r="B25" s="36"/>
      <c r="C25" s="36"/>
      <c r="F25" s="19" t="str">
        <f>IF(D25="","",IFERROR(VLOOKUP(D25,'Tabelas auxiliares'!$A$3:$B$63,2,FALSE),"DESCENTRALIZAÇÃO"))</f>
        <v/>
      </c>
      <c r="G25" s="19" t="str">
        <f>IFERROR(VLOOKUP($B25,'Tabelas auxiliares'!$A$67:$C$104,2,FALSE),"")</f>
        <v/>
      </c>
      <c r="H25" s="19" t="str">
        <f>IFERROR(VLOOKUP($B25,'Tabelas auxiliares'!$A$67:$C$104,3,FALSE),"")</f>
        <v/>
      </c>
      <c r="P25" s="19" t="str">
        <f t="shared" si="0"/>
        <v/>
      </c>
      <c r="Q25" s="19" t="str">
        <f>IFERROR(VLOOKUP(O25,'Tabelas auxiliares'!$A$229:$E$238,5,FALSE),"")</f>
        <v/>
      </c>
      <c r="R25" s="19" t="str">
        <f>IF(Q25&lt;&gt;"",Q25,IF(P25='Tabelas auxiliares'!$A$242,"CUSTEIO",IF(P25='Tabelas auxiliares'!$A$241,"INVESTIMENTO","")))</f>
        <v/>
      </c>
      <c r="S25" s="12"/>
    </row>
    <row r="26" spans="2:19" ht="14.5" customHeight="1" x14ac:dyDescent="0.35">
      <c r="B26" s="36"/>
      <c r="C26" s="36"/>
      <c r="F26" s="19" t="str">
        <f>IF(D26="","",IFERROR(VLOOKUP(D26,'Tabelas auxiliares'!$A$3:$B$63,2,FALSE),"DESCENTRALIZAÇÃO"))</f>
        <v/>
      </c>
      <c r="G26" s="19" t="str">
        <f>IFERROR(VLOOKUP($B26,'Tabelas auxiliares'!$A$67:$C$104,2,FALSE),"")</f>
        <v/>
      </c>
      <c r="H26" s="19" t="str">
        <f>IFERROR(VLOOKUP($B26,'Tabelas auxiliares'!$A$67:$C$104,3,FALSE),"")</f>
        <v/>
      </c>
      <c r="P26" s="19" t="str">
        <f t="shared" si="0"/>
        <v/>
      </c>
      <c r="Q26" s="19" t="str">
        <f>IFERROR(VLOOKUP(O26,'Tabelas auxiliares'!$A$229:$E$238,5,FALSE),"")</f>
        <v/>
      </c>
      <c r="R26" s="19" t="str">
        <f>IF(Q26&lt;&gt;"",Q26,IF(P26='Tabelas auxiliares'!$A$242,"CUSTEIO",IF(P26='Tabelas auxiliares'!$A$241,"INVESTIMENTO","")))</f>
        <v/>
      </c>
      <c r="S26" s="12"/>
    </row>
    <row r="27" spans="2:19" ht="14.5" customHeight="1" x14ac:dyDescent="0.35">
      <c r="B27" s="36"/>
      <c r="C27" s="36"/>
      <c r="F27" s="19" t="str">
        <f>IF(D27="","",IFERROR(VLOOKUP(D27,'Tabelas auxiliares'!$A$3:$B$63,2,FALSE),"DESCENTRALIZAÇÃO"))</f>
        <v/>
      </c>
      <c r="G27" s="19" t="str">
        <f>IFERROR(VLOOKUP($B27,'Tabelas auxiliares'!$A$67:$C$104,2,FALSE),"")</f>
        <v/>
      </c>
      <c r="H27" s="19" t="str">
        <f>IFERROR(VLOOKUP($B27,'Tabelas auxiliares'!$A$67:$C$104,3,FALSE),"")</f>
        <v/>
      </c>
      <c r="P27" s="19" t="str">
        <f t="shared" si="0"/>
        <v/>
      </c>
      <c r="Q27" s="19" t="str">
        <f>IFERROR(VLOOKUP(O27,'Tabelas auxiliares'!$A$229:$E$238,5,FALSE),"")</f>
        <v/>
      </c>
      <c r="R27" s="19" t="str">
        <f>IF(Q27&lt;&gt;"",Q27,IF(P27='Tabelas auxiliares'!$A$242,"CUSTEIO",IF(P27='Tabelas auxiliares'!$A$241,"INVESTIMENTO","")))</f>
        <v/>
      </c>
      <c r="S27" s="12"/>
    </row>
    <row r="28" spans="2:19" ht="14.5" customHeight="1" x14ac:dyDescent="0.35">
      <c r="B28" s="36"/>
      <c r="C28" s="36"/>
      <c r="F28" s="19" t="str">
        <f>IF(D28="","",IFERROR(VLOOKUP(D28,'Tabelas auxiliares'!$A$3:$B$63,2,FALSE),"DESCENTRALIZAÇÃO"))</f>
        <v/>
      </c>
      <c r="G28" s="19" t="str">
        <f>IFERROR(VLOOKUP($B28,'Tabelas auxiliares'!$A$67:$C$104,2,FALSE),"")</f>
        <v/>
      </c>
      <c r="H28" s="19" t="str">
        <f>IFERROR(VLOOKUP($B28,'Tabelas auxiliares'!$A$67:$C$104,3,FALSE),"")</f>
        <v/>
      </c>
      <c r="P28" s="19" t="str">
        <f t="shared" si="0"/>
        <v/>
      </c>
      <c r="Q28" s="19" t="str">
        <f>IFERROR(VLOOKUP(O28,'Tabelas auxiliares'!$A$229:$E$238,5,FALSE),"")</f>
        <v/>
      </c>
      <c r="R28" s="19" t="str">
        <f>IF(Q28&lt;&gt;"",Q28,IF(P28='Tabelas auxiliares'!$A$242,"CUSTEIO",IF(P28='Tabelas auxiliares'!$A$241,"INVESTIMENTO","")))</f>
        <v/>
      </c>
      <c r="S28" s="12"/>
    </row>
    <row r="29" spans="2:19" ht="14.5" customHeight="1" x14ac:dyDescent="0.35">
      <c r="B29" s="36"/>
      <c r="C29" s="36"/>
      <c r="F29" s="19" t="str">
        <f>IF(D29="","",IFERROR(VLOOKUP(D29,'Tabelas auxiliares'!$A$3:$B$63,2,FALSE),"DESCENTRALIZAÇÃO"))</f>
        <v/>
      </c>
      <c r="G29" s="19" t="str">
        <f>IFERROR(VLOOKUP($B29,'Tabelas auxiliares'!$A$67:$C$104,2,FALSE),"")</f>
        <v/>
      </c>
      <c r="H29" s="19" t="str">
        <f>IFERROR(VLOOKUP($B29,'Tabelas auxiliares'!$A$67:$C$104,3,FALSE),"")</f>
        <v/>
      </c>
      <c r="P29" s="19" t="str">
        <f t="shared" si="0"/>
        <v/>
      </c>
      <c r="Q29" s="19" t="str">
        <f>IFERROR(VLOOKUP(O29,'Tabelas auxiliares'!$A$229:$E$238,5,FALSE),"")</f>
        <v/>
      </c>
      <c r="R29" s="19" t="str">
        <f>IF(Q29&lt;&gt;"",Q29,IF(P29='Tabelas auxiliares'!$A$242,"CUSTEIO",IF(P29='Tabelas auxiliares'!$A$241,"INVESTIMENTO","")))</f>
        <v/>
      </c>
      <c r="S29" s="12"/>
    </row>
    <row r="30" spans="2:19" ht="14.5" customHeight="1" x14ac:dyDescent="0.35">
      <c r="B30" s="36"/>
      <c r="C30" s="36"/>
      <c r="F30" s="19" t="str">
        <f>IF(D30="","",IFERROR(VLOOKUP(D30,'Tabelas auxiliares'!$A$3:$B$63,2,FALSE),"DESCENTRALIZAÇÃO"))</f>
        <v/>
      </c>
      <c r="G30" s="19" t="str">
        <f>IFERROR(VLOOKUP($B30,'Tabelas auxiliares'!$A$67:$C$104,2,FALSE),"")</f>
        <v/>
      </c>
      <c r="H30" s="19" t="str">
        <f>IFERROR(VLOOKUP($B30,'Tabelas auxiliares'!$A$67:$C$104,3,FALSE),"")</f>
        <v/>
      </c>
      <c r="P30" s="19" t="str">
        <f t="shared" si="0"/>
        <v/>
      </c>
      <c r="Q30" s="19" t="str">
        <f>IFERROR(VLOOKUP(O30,'Tabelas auxiliares'!$A$229:$E$238,5,FALSE),"")</f>
        <v/>
      </c>
      <c r="R30" s="19" t="str">
        <f>IF(Q30&lt;&gt;"",Q30,IF(P30='Tabelas auxiliares'!$A$242,"CUSTEIO",IF(P30='Tabelas auxiliares'!$A$241,"INVESTIMENTO","")))</f>
        <v/>
      </c>
      <c r="S30" s="12"/>
    </row>
    <row r="31" spans="2:19" ht="14.5" customHeight="1" x14ac:dyDescent="0.35">
      <c r="B31" s="36"/>
      <c r="C31" s="36"/>
      <c r="F31" s="19" t="str">
        <f>IF(D31="","",IFERROR(VLOOKUP(D31,'Tabelas auxiliares'!$A$3:$B$63,2,FALSE),"DESCENTRALIZAÇÃO"))</f>
        <v/>
      </c>
      <c r="G31" s="19" t="str">
        <f>IFERROR(VLOOKUP($B31,'Tabelas auxiliares'!$A$67:$C$104,2,FALSE),"")</f>
        <v/>
      </c>
      <c r="H31" s="19" t="str">
        <f>IFERROR(VLOOKUP($B31,'Tabelas auxiliares'!$A$67:$C$104,3,FALSE),"")</f>
        <v/>
      </c>
      <c r="P31" s="19" t="str">
        <f t="shared" si="0"/>
        <v/>
      </c>
      <c r="Q31" s="19" t="str">
        <f>IFERROR(VLOOKUP(O31,'Tabelas auxiliares'!$A$229:$E$238,5,FALSE),"")</f>
        <v/>
      </c>
      <c r="R31" s="19" t="str">
        <f>IF(Q31&lt;&gt;"",Q31,IF(P31='Tabelas auxiliares'!$A$242,"CUSTEIO",IF(P31='Tabelas auxiliares'!$A$241,"INVESTIMENTO","")))</f>
        <v/>
      </c>
      <c r="S31" s="12"/>
    </row>
    <row r="32" spans="2:19" ht="14.5" customHeight="1" x14ac:dyDescent="0.35">
      <c r="B32" s="36"/>
      <c r="C32" s="36"/>
      <c r="F32" s="19" t="str">
        <f>IF(D32="","",IFERROR(VLOOKUP(D32,'Tabelas auxiliares'!$A$3:$B$63,2,FALSE),"DESCENTRALIZAÇÃO"))</f>
        <v/>
      </c>
      <c r="G32" s="19" t="str">
        <f>IFERROR(VLOOKUP($B32,'Tabelas auxiliares'!$A$67:$C$104,2,FALSE),"")</f>
        <v/>
      </c>
      <c r="H32" s="19" t="str">
        <f>IFERROR(VLOOKUP($B32,'Tabelas auxiliares'!$A$67:$C$104,3,FALSE),"")</f>
        <v/>
      </c>
      <c r="P32" s="19" t="str">
        <f t="shared" si="0"/>
        <v/>
      </c>
      <c r="Q32" s="19" t="str">
        <f>IFERROR(VLOOKUP(O32,'Tabelas auxiliares'!$A$229:$E$238,5,FALSE),"")</f>
        <v/>
      </c>
      <c r="R32" s="19" t="str">
        <f>IF(Q32&lt;&gt;"",Q32,IF(P32='Tabelas auxiliares'!$A$242,"CUSTEIO",IF(P32='Tabelas auxiliares'!$A$241,"INVESTIMENTO","")))</f>
        <v/>
      </c>
      <c r="S32" s="12"/>
    </row>
    <row r="33" spans="2:19" ht="14.5" customHeight="1" x14ac:dyDescent="0.35">
      <c r="B33" s="36"/>
      <c r="C33" s="36"/>
      <c r="F33" s="19" t="str">
        <f>IF(D33="","",IFERROR(VLOOKUP(D33,'Tabelas auxiliares'!$A$3:$B$63,2,FALSE),"DESCENTRALIZAÇÃO"))</f>
        <v/>
      </c>
      <c r="G33" s="19" t="str">
        <f>IFERROR(VLOOKUP($B33,'Tabelas auxiliares'!$A$67:$C$104,2,FALSE),"")</f>
        <v/>
      </c>
      <c r="H33" s="19" t="str">
        <f>IFERROR(VLOOKUP($B33,'Tabelas auxiliares'!$A$67:$C$104,3,FALSE),"")</f>
        <v/>
      </c>
      <c r="P33" s="19" t="str">
        <f t="shared" si="0"/>
        <v/>
      </c>
      <c r="Q33" s="19" t="str">
        <f>IFERROR(VLOOKUP(O33,'Tabelas auxiliares'!$A$229:$E$238,5,FALSE),"")</f>
        <v/>
      </c>
      <c r="R33" s="19" t="str">
        <f>IF(Q33&lt;&gt;"",Q33,IF(P33='Tabelas auxiliares'!$A$242,"CUSTEIO",IF(P33='Tabelas auxiliares'!$A$241,"INVESTIMENTO","")))</f>
        <v/>
      </c>
      <c r="S33" s="12"/>
    </row>
    <row r="34" spans="2:19" ht="14.5" customHeight="1" x14ac:dyDescent="0.35">
      <c r="B34" s="36"/>
      <c r="C34" s="36"/>
      <c r="F34" s="19" t="str">
        <f>IF(D34="","",IFERROR(VLOOKUP(D34,'Tabelas auxiliares'!$A$3:$B$63,2,FALSE),"DESCENTRALIZAÇÃO"))</f>
        <v/>
      </c>
      <c r="G34" s="19" t="str">
        <f>IFERROR(VLOOKUP($B34,'Tabelas auxiliares'!$A$67:$C$104,2,FALSE),"")</f>
        <v/>
      </c>
      <c r="H34" s="19" t="str">
        <f>IFERROR(VLOOKUP($B34,'Tabelas auxiliares'!$A$67:$C$104,3,FALSE),"")</f>
        <v/>
      </c>
      <c r="P34" s="19" t="str">
        <f t="shared" si="0"/>
        <v/>
      </c>
      <c r="Q34" s="19" t="str">
        <f>IFERROR(VLOOKUP(O34,'Tabelas auxiliares'!$A$229:$E$238,5,FALSE),"")</f>
        <v/>
      </c>
      <c r="R34" s="19" t="str">
        <f>IF(Q34&lt;&gt;"",Q34,IF(P34='Tabelas auxiliares'!$A$242,"CUSTEIO",IF(P34='Tabelas auxiliares'!$A$241,"INVESTIMENTO","")))</f>
        <v/>
      </c>
      <c r="S34" s="12"/>
    </row>
    <row r="35" spans="2:19" x14ac:dyDescent="0.35">
      <c r="F35" s="19" t="str">
        <f>IF(D35="","",IFERROR(VLOOKUP(D35,'Tabelas auxiliares'!$A$3:$B$63,2,FALSE),"DESCENTRALIZAÇÃO"))</f>
        <v/>
      </c>
      <c r="G35" s="19" t="str">
        <f>IFERROR(VLOOKUP($B35,'Tabelas auxiliares'!$A$67:$C$104,2,FALSE),"")</f>
        <v/>
      </c>
      <c r="H35" s="19" t="str">
        <f>IFERROR(VLOOKUP($B35,'Tabelas auxiliares'!$A$67:$C$104,3,FALSE),"")</f>
        <v/>
      </c>
      <c r="P35" s="19" t="str">
        <f t="shared" si="0"/>
        <v/>
      </c>
      <c r="Q35" s="19" t="str">
        <f>IFERROR(VLOOKUP(O35,'Tabelas auxiliares'!$A$229:$E$238,5,FALSE),"")</f>
        <v/>
      </c>
      <c r="R35" s="19" t="str">
        <f>IF(Q35&lt;&gt;"",Q35,IF(P35='Tabelas auxiliares'!$A$242,"CUSTEIO",IF(P35='Tabelas auxiliares'!$A$241,"INVESTIMENTO","")))</f>
        <v/>
      </c>
      <c r="S35" s="12"/>
    </row>
    <row r="36" spans="2:19" x14ac:dyDescent="0.35">
      <c r="F36" s="19" t="str">
        <f>IF(D36="","",IFERROR(VLOOKUP(D36,'Tabelas auxiliares'!$A$3:$B$63,2,FALSE),"DESCENTRALIZAÇÃO"))</f>
        <v/>
      </c>
      <c r="G36" s="19" t="str">
        <f>IFERROR(VLOOKUP($B36,'Tabelas auxiliares'!$A$67:$C$104,2,FALSE),"")</f>
        <v/>
      </c>
      <c r="H36" s="19" t="str">
        <f>IFERROR(VLOOKUP($B36,'Tabelas auxiliares'!$A$67:$C$104,3,FALSE),"")</f>
        <v/>
      </c>
      <c r="P36" s="19" t="str">
        <f t="shared" si="0"/>
        <v/>
      </c>
      <c r="Q36" s="19" t="str">
        <f>IFERROR(VLOOKUP(O36,'Tabelas auxiliares'!$A$229:$E$238,5,FALSE),"")</f>
        <v/>
      </c>
      <c r="R36" s="19" t="str">
        <f>IF(Q36&lt;&gt;"",Q36,IF(P36='Tabelas auxiliares'!$A$242,"CUSTEIO",IF(P36='Tabelas auxiliares'!$A$241,"INVESTIMENTO","")))</f>
        <v/>
      </c>
      <c r="S36" s="12"/>
    </row>
    <row r="37" spans="2:19" x14ac:dyDescent="0.35">
      <c r="F37" s="19" t="str">
        <f>IF(D37="","",IFERROR(VLOOKUP(D37,'Tabelas auxiliares'!$A$3:$B$63,2,FALSE),"DESCENTRALIZAÇÃO"))</f>
        <v/>
      </c>
      <c r="G37" s="19" t="str">
        <f>IFERROR(VLOOKUP($B37,'Tabelas auxiliares'!$A$67:$C$104,2,FALSE),"")</f>
        <v/>
      </c>
      <c r="H37" s="19" t="str">
        <f>IFERROR(VLOOKUP($B37,'Tabelas auxiliares'!$A$67:$C$104,3,FALSE),"")</f>
        <v/>
      </c>
      <c r="P37" s="19" t="str">
        <f t="shared" si="0"/>
        <v/>
      </c>
      <c r="Q37" s="19" t="str">
        <f>IFERROR(VLOOKUP(O37,'Tabelas auxiliares'!$A$229:$E$238,5,FALSE),"")</f>
        <v/>
      </c>
      <c r="R37" s="19" t="str">
        <f>IF(Q37&lt;&gt;"",Q37,IF(P37='Tabelas auxiliares'!$A$242,"CUSTEIO",IF(P37='Tabelas auxiliares'!$A$241,"INVESTIMENTO","")))</f>
        <v/>
      </c>
      <c r="S37" s="12"/>
    </row>
    <row r="38" spans="2:19" x14ac:dyDescent="0.35">
      <c r="F38" s="19" t="str">
        <f>IF(D38="","",IFERROR(VLOOKUP(D38,'Tabelas auxiliares'!$A$3:$B$63,2,FALSE),"DESCENTRALIZAÇÃO"))</f>
        <v/>
      </c>
      <c r="G38" s="19" t="str">
        <f>IFERROR(VLOOKUP($B38,'Tabelas auxiliares'!$A$67:$C$104,2,FALSE),"")</f>
        <v/>
      </c>
      <c r="H38" s="19" t="str">
        <f>IFERROR(VLOOKUP($B38,'Tabelas auxiliares'!$A$67:$C$104,3,FALSE),"")</f>
        <v/>
      </c>
      <c r="P38" s="19" t="str">
        <f t="shared" si="0"/>
        <v/>
      </c>
      <c r="Q38" s="19" t="str">
        <f>IFERROR(VLOOKUP(O38,'Tabelas auxiliares'!$A$229:$E$238,5,FALSE),"")</f>
        <v/>
      </c>
      <c r="R38" s="19" t="str">
        <f>IF(Q38&lt;&gt;"",Q38,IF(P38='Tabelas auxiliares'!$A$242,"CUSTEIO",IF(P38='Tabelas auxiliares'!$A$241,"INVESTIMENTO","")))</f>
        <v/>
      </c>
      <c r="S38" s="12"/>
    </row>
    <row r="39" spans="2:19" x14ac:dyDescent="0.35">
      <c r="F39" s="19" t="str">
        <f>IF(D39="","",IFERROR(VLOOKUP(D39,'Tabelas auxiliares'!$A$3:$B$63,2,FALSE),"DESCENTRALIZAÇÃO"))</f>
        <v/>
      </c>
      <c r="G39" s="19" t="str">
        <f>IFERROR(VLOOKUP($B39,'Tabelas auxiliares'!$A$67:$C$104,2,FALSE),"")</f>
        <v/>
      </c>
      <c r="H39" s="19" t="str">
        <f>IFERROR(VLOOKUP($B39,'Tabelas auxiliares'!$A$67:$C$104,3,FALSE),"")</f>
        <v/>
      </c>
      <c r="P39" s="19" t="str">
        <f t="shared" si="0"/>
        <v/>
      </c>
      <c r="Q39" s="19" t="str">
        <f>IFERROR(VLOOKUP(O39,'Tabelas auxiliares'!$A$229:$E$238,5,FALSE),"")</f>
        <v/>
      </c>
      <c r="R39" s="19" t="str">
        <f>IF(Q39&lt;&gt;"",Q39,IF(P39='Tabelas auxiliares'!$A$242,"CUSTEIO",IF(P39='Tabelas auxiliares'!$A$241,"INVESTIMENTO","")))</f>
        <v/>
      </c>
      <c r="S39" s="12"/>
    </row>
    <row r="40" spans="2:19" x14ac:dyDescent="0.35">
      <c r="F40" s="19" t="str">
        <f>IF(D40="","",IFERROR(VLOOKUP(D40,'Tabelas auxiliares'!$A$3:$B$63,2,FALSE),"DESCENTRALIZAÇÃO"))</f>
        <v/>
      </c>
      <c r="G40" s="19" t="str">
        <f>IFERROR(VLOOKUP($B40,'Tabelas auxiliares'!$A$67:$C$104,2,FALSE),"")</f>
        <v/>
      </c>
      <c r="H40" s="19" t="str">
        <f>IFERROR(VLOOKUP($B40,'Tabelas auxiliares'!$A$67:$C$104,3,FALSE),"")</f>
        <v/>
      </c>
      <c r="P40" s="19" t="str">
        <f t="shared" si="0"/>
        <v/>
      </c>
      <c r="Q40" s="19" t="str">
        <f>IFERROR(VLOOKUP(O40,'Tabelas auxiliares'!$A$229:$E$238,5,FALSE),"")</f>
        <v/>
      </c>
      <c r="R40" s="19" t="str">
        <f>IF(Q40&lt;&gt;"",Q40,IF(P40='Tabelas auxiliares'!$A$242,"CUSTEIO",IF(P40='Tabelas auxiliares'!$A$241,"INVESTIMENTO","")))</f>
        <v/>
      </c>
      <c r="S40" s="12"/>
    </row>
    <row r="41" spans="2:19" x14ac:dyDescent="0.35">
      <c r="F41" s="19" t="str">
        <f>IF(D41="","",IFERROR(VLOOKUP(D41,'Tabelas auxiliares'!$A$3:$B$63,2,FALSE),"DESCENTRALIZAÇÃO"))</f>
        <v/>
      </c>
      <c r="G41" s="19" t="str">
        <f>IFERROR(VLOOKUP($B41,'Tabelas auxiliares'!$A$67:$C$104,2,FALSE),"")</f>
        <v/>
      </c>
      <c r="H41" s="19" t="str">
        <f>IFERROR(VLOOKUP($B41,'Tabelas auxiliares'!$A$67:$C$104,3,FALSE),"")</f>
        <v/>
      </c>
      <c r="P41" s="19" t="str">
        <f t="shared" si="0"/>
        <v/>
      </c>
      <c r="Q41" s="19" t="str">
        <f>IFERROR(VLOOKUP(O41,'Tabelas auxiliares'!$A$229:$E$238,5,FALSE),"")</f>
        <v/>
      </c>
      <c r="R41" s="19" t="str">
        <f>IF(Q41&lt;&gt;"",Q41,IF(P41='Tabelas auxiliares'!$A$242,"CUSTEIO",IF(P41='Tabelas auxiliares'!$A$241,"INVESTIMENTO","")))</f>
        <v/>
      </c>
      <c r="S41" s="12"/>
    </row>
    <row r="42" spans="2:19" x14ac:dyDescent="0.35">
      <c r="F42" s="19" t="str">
        <f>IF(D42="","",IFERROR(VLOOKUP(D42,'Tabelas auxiliares'!$A$3:$B$63,2,FALSE),"DESCENTRALIZAÇÃO"))</f>
        <v/>
      </c>
      <c r="G42" s="19" t="str">
        <f>IFERROR(VLOOKUP($B42,'Tabelas auxiliares'!$A$67:$C$104,2,FALSE),"")</f>
        <v/>
      </c>
      <c r="H42" s="19" t="str">
        <f>IFERROR(VLOOKUP($B42,'Tabelas auxiliares'!$A$67:$C$104,3,FALSE),"")</f>
        <v/>
      </c>
      <c r="P42" s="19" t="str">
        <f t="shared" si="0"/>
        <v/>
      </c>
      <c r="Q42" s="19" t="str">
        <f>IFERROR(VLOOKUP(O42,'Tabelas auxiliares'!$A$229:$E$238,5,FALSE),"")</f>
        <v/>
      </c>
      <c r="R42" s="19" t="str">
        <f>IF(Q42&lt;&gt;"",Q42,IF(P42='Tabelas auxiliares'!$A$242,"CUSTEIO",IF(P42='Tabelas auxiliares'!$A$241,"INVESTIMENTO","")))</f>
        <v/>
      </c>
      <c r="S42" s="12"/>
    </row>
    <row r="43" spans="2:19" x14ac:dyDescent="0.35">
      <c r="F43" s="19" t="str">
        <f>IF(D43="","",IFERROR(VLOOKUP(D43,'Tabelas auxiliares'!$A$3:$B$63,2,FALSE),"DESCENTRALIZAÇÃO"))</f>
        <v/>
      </c>
      <c r="G43" s="19" t="str">
        <f>IFERROR(VLOOKUP($B43,'Tabelas auxiliares'!$A$67:$C$104,2,FALSE),"")</f>
        <v/>
      </c>
      <c r="H43" s="19" t="str">
        <f>IFERROR(VLOOKUP($B43,'Tabelas auxiliares'!$A$67:$C$104,3,FALSE),"")</f>
        <v/>
      </c>
      <c r="P43" s="19" t="str">
        <f t="shared" si="0"/>
        <v/>
      </c>
      <c r="Q43" s="19" t="str">
        <f>IFERROR(VLOOKUP(O43,'Tabelas auxiliares'!$A$229:$E$238,5,FALSE),"")</f>
        <v/>
      </c>
      <c r="R43" s="19" t="str">
        <f>IF(Q43&lt;&gt;"",Q43,IF(P43='Tabelas auxiliares'!$A$242,"CUSTEIO",IF(P43='Tabelas auxiliares'!$A$241,"INVESTIMENTO","")))</f>
        <v/>
      </c>
      <c r="S43" s="12"/>
    </row>
    <row r="44" spans="2:19" x14ac:dyDescent="0.35">
      <c r="F44" s="19" t="str">
        <f>IF(D44="","",IFERROR(VLOOKUP(D44,'Tabelas auxiliares'!$A$3:$B$63,2,FALSE),"DESCENTRALIZAÇÃO"))</f>
        <v/>
      </c>
      <c r="G44" s="19" t="str">
        <f>IFERROR(VLOOKUP($B44,'Tabelas auxiliares'!$A$67:$C$104,2,FALSE),"")</f>
        <v/>
      </c>
      <c r="H44" s="19" t="str">
        <f>IFERROR(VLOOKUP($B44,'Tabelas auxiliares'!$A$67:$C$104,3,FALSE),"")</f>
        <v/>
      </c>
      <c r="P44" s="19" t="str">
        <f t="shared" ref="P44:P67" si="1">LEFT(N44,1)</f>
        <v/>
      </c>
      <c r="Q44" s="19" t="str">
        <f>IFERROR(VLOOKUP(O44,'Tabelas auxiliares'!$A$229:$E$238,5,FALSE),"")</f>
        <v/>
      </c>
      <c r="R44" s="19" t="str">
        <f>IF(Q44&lt;&gt;"",Q44,IF(P44='Tabelas auxiliares'!$A$242,"CUSTEIO",IF(P44='Tabelas auxiliares'!$A$241,"INVESTIMENTO","")))</f>
        <v/>
      </c>
      <c r="S44" s="12"/>
    </row>
    <row r="45" spans="2:19" x14ac:dyDescent="0.35">
      <c r="F45" s="19" t="str">
        <f>IF(D45="","",IFERROR(VLOOKUP(D45,'Tabelas auxiliares'!$A$3:$B$63,2,FALSE),"DESCENTRALIZAÇÃO"))</f>
        <v/>
      </c>
      <c r="G45" s="19" t="str">
        <f>IFERROR(VLOOKUP($B45,'Tabelas auxiliares'!$A$67:$C$104,2,FALSE),"")</f>
        <v/>
      </c>
      <c r="H45" s="19" t="str">
        <f>IFERROR(VLOOKUP($B45,'Tabelas auxiliares'!$A$67:$C$104,3,FALSE),"")</f>
        <v/>
      </c>
      <c r="P45" s="19" t="str">
        <f t="shared" si="1"/>
        <v/>
      </c>
      <c r="Q45" s="19" t="str">
        <f>IFERROR(VLOOKUP(O45,'Tabelas auxiliares'!$A$229:$E$238,5,FALSE),"")</f>
        <v/>
      </c>
      <c r="R45" s="19" t="str">
        <f>IF(Q45&lt;&gt;"",Q45,IF(P45='Tabelas auxiliares'!$A$242,"CUSTEIO",IF(P45='Tabelas auxiliares'!$A$241,"INVESTIMENTO","")))</f>
        <v/>
      </c>
      <c r="S45" s="12"/>
    </row>
    <row r="46" spans="2:19" x14ac:dyDescent="0.35">
      <c r="F46" s="19" t="str">
        <f>IF(D46="","",IFERROR(VLOOKUP(D46,'Tabelas auxiliares'!$A$3:$B$63,2,FALSE),"DESCENTRALIZAÇÃO"))</f>
        <v/>
      </c>
      <c r="G46" s="19" t="str">
        <f>IFERROR(VLOOKUP($B46,'Tabelas auxiliares'!$A$67:$C$104,2,FALSE),"")</f>
        <v/>
      </c>
      <c r="H46" s="19" t="str">
        <f>IFERROR(VLOOKUP($B46,'Tabelas auxiliares'!$A$67:$C$104,3,FALSE),"")</f>
        <v/>
      </c>
      <c r="P46" s="19" t="str">
        <f t="shared" si="1"/>
        <v/>
      </c>
      <c r="Q46" s="19" t="str">
        <f>IFERROR(VLOOKUP(O46,'Tabelas auxiliares'!$A$229:$E$238,5,FALSE),"")</f>
        <v/>
      </c>
      <c r="R46" s="19" t="str">
        <f>IF(Q46&lt;&gt;"",Q46,IF(P46='Tabelas auxiliares'!$A$242,"CUSTEIO",IF(P46='Tabelas auxiliares'!$A$241,"INVESTIMENTO","")))</f>
        <v/>
      </c>
      <c r="S46" s="12"/>
    </row>
    <row r="47" spans="2:19" x14ac:dyDescent="0.35">
      <c r="F47" s="19" t="str">
        <f>IF(D47="","",IFERROR(VLOOKUP(D47,'Tabelas auxiliares'!$A$3:$B$63,2,FALSE),"DESCENTRALIZAÇÃO"))</f>
        <v/>
      </c>
      <c r="G47" s="19" t="str">
        <f>IFERROR(VLOOKUP($B47,'Tabelas auxiliares'!$A$67:$C$104,2,FALSE),"")</f>
        <v/>
      </c>
      <c r="H47" s="19" t="str">
        <f>IFERROR(VLOOKUP($B47,'Tabelas auxiliares'!$A$67:$C$104,3,FALSE),"")</f>
        <v/>
      </c>
      <c r="P47" s="19" t="str">
        <f t="shared" si="1"/>
        <v/>
      </c>
      <c r="Q47" s="19" t="str">
        <f>IFERROR(VLOOKUP(O47,'Tabelas auxiliares'!$A$229:$E$238,5,FALSE),"")</f>
        <v/>
      </c>
      <c r="R47" s="19" t="str">
        <f>IF(Q47&lt;&gt;"",Q47,IF(P47='Tabelas auxiliares'!$A$242,"CUSTEIO",IF(P47='Tabelas auxiliares'!$A$241,"INVESTIMENTO","")))</f>
        <v/>
      </c>
      <c r="S47" s="12"/>
    </row>
    <row r="48" spans="2:19" x14ac:dyDescent="0.35">
      <c r="F48" s="19" t="str">
        <f>IF(D48="","",IFERROR(VLOOKUP(D48,'Tabelas auxiliares'!$A$3:$B$63,2,FALSE),"DESCENTRALIZAÇÃO"))</f>
        <v/>
      </c>
      <c r="G48" s="19" t="str">
        <f>IFERROR(VLOOKUP($B48,'Tabelas auxiliares'!$A$67:$C$104,2,FALSE),"")</f>
        <v/>
      </c>
      <c r="H48" s="19" t="str">
        <f>IFERROR(VLOOKUP($B48,'Tabelas auxiliares'!$A$67:$C$104,3,FALSE),"")</f>
        <v/>
      </c>
      <c r="P48" s="19" t="str">
        <f t="shared" si="1"/>
        <v/>
      </c>
      <c r="Q48" s="19" t="str">
        <f>IFERROR(VLOOKUP(O48,'Tabelas auxiliares'!$A$229:$E$238,5,FALSE),"")</f>
        <v/>
      </c>
      <c r="R48" s="19" t="str">
        <f>IF(Q48&lt;&gt;"",Q48,IF(P48='Tabelas auxiliares'!$A$242,"CUSTEIO",IF(P48='Tabelas auxiliares'!$A$241,"INVESTIMENTO","")))</f>
        <v/>
      </c>
      <c r="S48" s="12"/>
    </row>
    <row r="49" spans="6:19" x14ac:dyDescent="0.35">
      <c r="F49" s="19" t="str">
        <f>IF(D49="","",IFERROR(VLOOKUP(D49,'Tabelas auxiliares'!$A$3:$B$63,2,FALSE),"DESCENTRALIZAÇÃO"))</f>
        <v/>
      </c>
      <c r="G49" s="19" t="str">
        <f>IFERROR(VLOOKUP($B49,'Tabelas auxiliares'!$A$67:$C$104,2,FALSE),"")</f>
        <v/>
      </c>
      <c r="H49" s="19" t="str">
        <f>IFERROR(VLOOKUP($B49,'Tabelas auxiliares'!$A$67:$C$104,3,FALSE),"")</f>
        <v/>
      </c>
      <c r="P49" s="19" t="str">
        <f t="shared" si="1"/>
        <v/>
      </c>
      <c r="Q49" s="19" t="str">
        <f>IFERROR(VLOOKUP(O49,'Tabelas auxiliares'!$A$229:$E$238,5,FALSE),"")</f>
        <v/>
      </c>
      <c r="R49" s="19" t="str">
        <f>IF(Q49&lt;&gt;"",Q49,IF(P49='Tabelas auxiliares'!$A$242,"CUSTEIO",IF(P49='Tabelas auxiliares'!$A$241,"INVESTIMENTO","")))</f>
        <v/>
      </c>
      <c r="S49" s="12"/>
    </row>
    <row r="50" spans="6:19" x14ac:dyDescent="0.35">
      <c r="F50" s="19" t="str">
        <f>IF(D50="","",IFERROR(VLOOKUP(D50,'Tabelas auxiliares'!$A$3:$B$63,2,FALSE),"DESCENTRALIZAÇÃO"))</f>
        <v/>
      </c>
      <c r="G50" s="19" t="str">
        <f>IFERROR(VLOOKUP($B50,'Tabelas auxiliares'!$A$67:$C$104,2,FALSE),"")</f>
        <v/>
      </c>
      <c r="H50" s="19" t="str">
        <f>IFERROR(VLOOKUP($B50,'Tabelas auxiliares'!$A$67:$C$104,3,FALSE),"")</f>
        <v/>
      </c>
      <c r="P50" s="19" t="str">
        <f t="shared" si="1"/>
        <v/>
      </c>
      <c r="Q50" s="19" t="str">
        <f>IFERROR(VLOOKUP(O50,'Tabelas auxiliares'!$A$229:$E$238,5,FALSE),"")</f>
        <v/>
      </c>
      <c r="R50" s="19" t="str">
        <f>IF(Q50&lt;&gt;"",Q50,IF(P50='Tabelas auxiliares'!$A$242,"CUSTEIO",IF(P50='Tabelas auxiliares'!$A$241,"INVESTIMENTO","")))</f>
        <v/>
      </c>
      <c r="S50" s="12"/>
    </row>
    <row r="51" spans="6:19" x14ac:dyDescent="0.35">
      <c r="F51" s="19" t="str">
        <f>IF(D51="","",IFERROR(VLOOKUP(D51,'Tabelas auxiliares'!$A$3:$B$63,2,FALSE),"DESCENTRALIZAÇÃO"))</f>
        <v/>
      </c>
      <c r="G51" s="19" t="str">
        <f>IFERROR(VLOOKUP($B51,'Tabelas auxiliares'!$A$67:$C$104,2,FALSE),"")</f>
        <v/>
      </c>
      <c r="H51" s="19" t="str">
        <f>IFERROR(VLOOKUP($B51,'Tabelas auxiliares'!$A$67:$C$104,3,FALSE),"")</f>
        <v/>
      </c>
      <c r="P51" s="19" t="str">
        <f t="shared" si="1"/>
        <v/>
      </c>
      <c r="Q51" s="19" t="str">
        <f>IFERROR(VLOOKUP(O51,'Tabelas auxiliares'!$A$229:$E$238,5,FALSE),"")</f>
        <v/>
      </c>
      <c r="R51" s="19" t="str">
        <f>IF(Q51&lt;&gt;"",Q51,IF(P51='Tabelas auxiliares'!$A$242,"CUSTEIO",IF(P51='Tabelas auxiliares'!$A$241,"INVESTIMENTO","")))</f>
        <v/>
      </c>
      <c r="S51" s="12"/>
    </row>
    <row r="52" spans="6:19" x14ac:dyDescent="0.35">
      <c r="F52" s="19" t="str">
        <f>IF(D52="","",IFERROR(VLOOKUP(D52,'Tabelas auxiliares'!$A$3:$B$63,2,FALSE),"DESCENTRALIZAÇÃO"))</f>
        <v/>
      </c>
      <c r="G52" s="19" t="str">
        <f>IFERROR(VLOOKUP($B52,'Tabelas auxiliares'!$A$67:$C$104,2,FALSE),"")</f>
        <v/>
      </c>
      <c r="H52" s="19" t="str">
        <f>IFERROR(VLOOKUP($B52,'Tabelas auxiliares'!$A$67:$C$104,3,FALSE),"")</f>
        <v/>
      </c>
      <c r="P52" s="19" t="str">
        <f t="shared" si="1"/>
        <v/>
      </c>
      <c r="Q52" s="19" t="str">
        <f>IFERROR(VLOOKUP(O52,'Tabelas auxiliares'!$A$229:$E$238,5,FALSE),"")</f>
        <v/>
      </c>
      <c r="R52" s="19" t="str">
        <f>IF(Q52&lt;&gt;"",Q52,IF(P52='Tabelas auxiliares'!$A$242,"CUSTEIO",IF(P52='Tabelas auxiliares'!$A$241,"INVESTIMENTO","")))</f>
        <v/>
      </c>
      <c r="S52" s="12"/>
    </row>
    <row r="53" spans="6:19" x14ac:dyDescent="0.35">
      <c r="F53" s="19" t="str">
        <f>IF(D53="","",IFERROR(VLOOKUP(D53,'Tabelas auxiliares'!$A$3:$B$63,2,FALSE),"DESCENTRALIZAÇÃO"))</f>
        <v/>
      </c>
      <c r="G53" s="19" t="str">
        <f>IFERROR(VLOOKUP($B53,'Tabelas auxiliares'!$A$67:$C$104,2,FALSE),"")</f>
        <v/>
      </c>
      <c r="H53" s="19" t="str">
        <f>IFERROR(VLOOKUP($B53,'Tabelas auxiliares'!$A$67:$C$104,3,FALSE),"")</f>
        <v/>
      </c>
      <c r="P53" s="19" t="str">
        <f t="shared" si="1"/>
        <v/>
      </c>
      <c r="Q53" s="19" t="str">
        <f>IFERROR(VLOOKUP(O53,'Tabelas auxiliares'!$A$229:$E$238,5,FALSE),"")</f>
        <v/>
      </c>
      <c r="R53" s="19" t="str">
        <f>IF(Q53&lt;&gt;"",Q53,IF(P53='Tabelas auxiliares'!$A$242,"CUSTEIO",IF(P53='Tabelas auxiliares'!$A$241,"INVESTIMENTO","")))</f>
        <v/>
      </c>
      <c r="S53" s="12"/>
    </row>
    <row r="54" spans="6:19" x14ac:dyDescent="0.35">
      <c r="F54" s="19" t="str">
        <f>IF(D54="","",IFERROR(VLOOKUP(D54,'Tabelas auxiliares'!$A$3:$B$63,2,FALSE),"DESCENTRALIZAÇÃO"))</f>
        <v/>
      </c>
      <c r="G54" s="19" t="str">
        <f>IFERROR(VLOOKUP($B54,'Tabelas auxiliares'!$A$67:$C$104,2,FALSE),"")</f>
        <v/>
      </c>
      <c r="H54" s="19" t="str">
        <f>IFERROR(VLOOKUP($B54,'Tabelas auxiliares'!$A$67:$C$104,3,FALSE),"")</f>
        <v/>
      </c>
      <c r="P54" s="19" t="str">
        <f t="shared" si="1"/>
        <v/>
      </c>
      <c r="Q54" s="19" t="str">
        <f>IFERROR(VLOOKUP(O54,'Tabelas auxiliares'!$A$229:$E$238,5,FALSE),"")</f>
        <v/>
      </c>
      <c r="R54" s="19" t="str">
        <f>IF(Q54&lt;&gt;"",Q54,IF(P54='Tabelas auxiliares'!$A$242,"CUSTEIO",IF(P54='Tabelas auxiliares'!$A$241,"INVESTIMENTO","")))</f>
        <v/>
      </c>
      <c r="S54" s="12"/>
    </row>
    <row r="55" spans="6:19" x14ac:dyDescent="0.35">
      <c r="F55" s="19" t="str">
        <f>IF(D55="","",IFERROR(VLOOKUP(D55,'Tabelas auxiliares'!$A$3:$B$63,2,FALSE),"DESCENTRALIZAÇÃO"))</f>
        <v/>
      </c>
      <c r="G55" s="19" t="str">
        <f>IFERROR(VLOOKUP($B55,'Tabelas auxiliares'!$A$67:$C$104,2,FALSE),"")</f>
        <v/>
      </c>
      <c r="H55" s="19" t="str">
        <f>IFERROR(VLOOKUP($B55,'Tabelas auxiliares'!$A$67:$C$104,3,FALSE),"")</f>
        <v/>
      </c>
      <c r="P55" s="19" t="str">
        <f t="shared" si="1"/>
        <v/>
      </c>
      <c r="Q55" s="19" t="str">
        <f>IFERROR(VLOOKUP(O55,'Tabelas auxiliares'!$A$229:$E$238,5,FALSE),"")</f>
        <v/>
      </c>
      <c r="R55" s="19" t="str">
        <f>IF(Q55&lt;&gt;"",Q55,IF(P55='Tabelas auxiliares'!$A$242,"CUSTEIO",IF(P55='Tabelas auxiliares'!$A$241,"INVESTIMENTO","")))</f>
        <v/>
      </c>
      <c r="S55" s="12"/>
    </row>
    <row r="56" spans="6:19" x14ac:dyDescent="0.35">
      <c r="F56" s="19" t="str">
        <f>IF(D56="","",IFERROR(VLOOKUP(D56,'Tabelas auxiliares'!$A$3:$B$63,2,FALSE),"DESCENTRALIZAÇÃO"))</f>
        <v/>
      </c>
      <c r="G56" s="19" t="str">
        <f>IFERROR(VLOOKUP($B56,'Tabelas auxiliares'!$A$67:$C$104,2,FALSE),"")</f>
        <v/>
      </c>
      <c r="H56" s="19" t="str">
        <f>IFERROR(VLOOKUP($B56,'Tabelas auxiliares'!$A$67:$C$104,3,FALSE),"")</f>
        <v/>
      </c>
      <c r="P56" s="19" t="str">
        <f t="shared" si="1"/>
        <v/>
      </c>
      <c r="Q56" s="19" t="str">
        <f>IFERROR(VLOOKUP(O56,'Tabelas auxiliares'!$A$229:$E$238,5,FALSE),"")</f>
        <v/>
      </c>
      <c r="R56" s="19" t="str">
        <f>IF(Q56&lt;&gt;"",Q56,IF(P56='Tabelas auxiliares'!$A$242,"CUSTEIO",IF(P56='Tabelas auxiliares'!$A$241,"INVESTIMENTO","")))</f>
        <v/>
      </c>
      <c r="S56" s="12"/>
    </row>
    <row r="57" spans="6:19" x14ac:dyDescent="0.35">
      <c r="F57" s="19" t="str">
        <f>IF(D57="","",IFERROR(VLOOKUP(D57,'Tabelas auxiliares'!$A$3:$B$63,2,FALSE),"DESCENTRALIZAÇÃO"))</f>
        <v/>
      </c>
      <c r="G57" s="19" t="str">
        <f>IFERROR(VLOOKUP($B57,'Tabelas auxiliares'!$A$67:$C$104,2,FALSE),"")</f>
        <v/>
      </c>
      <c r="H57" s="19" t="str">
        <f>IFERROR(VLOOKUP($B57,'Tabelas auxiliares'!$A$67:$C$104,3,FALSE),"")</f>
        <v/>
      </c>
      <c r="P57" s="19" t="str">
        <f t="shared" si="1"/>
        <v/>
      </c>
      <c r="Q57" s="19" t="str">
        <f>IFERROR(VLOOKUP(O57,'Tabelas auxiliares'!$A$229:$E$238,5,FALSE),"")</f>
        <v/>
      </c>
      <c r="R57" s="19" t="str">
        <f>IF(Q57&lt;&gt;"",Q57,IF(P57='Tabelas auxiliares'!$A$242,"CUSTEIO",IF(P57='Tabelas auxiliares'!$A$241,"INVESTIMENTO","")))</f>
        <v/>
      </c>
      <c r="S57" s="12"/>
    </row>
    <row r="58" spans="6:19" x14ac:dyDescent="0.35">
      <c r="F58" s="19" t="str">
        <f>IF(D58="","",IFERROR(VLOOKUP(D58,'Tabelas auxiliares'!$A$3:$B$63,2,FALSE),"DESCENTRALIZAÇÃO"))</f>
        <v/>
      </c>
      <c r="G58" s="19" t="str">
        <f>IFERROR(VLOOKUP($B58,'Tabelas auxiliares'!$A$67:$C$104,2,FALSE),"")</f>
        <v/>
      </c>
      <c r="H58" s="19" t="str">
        <f>IFERROR(VLOOKUP($B58,'Tabelas auxiliares'!$A$67:$C$104,3,FALSE),"")</f>
        <v/>
      </c>
      <c r="P58" s="19" t="str">
        <f t="shared" si="1"/>
        <v/>
      </c>
      <c r="Q58" s="19" t="str">
        <f>IFERROR(VLOOKUP(O58,'Tabelas auxiliares'!$A$229:$E$238,5,FALSE),"")</f>
        <v/>
      </c>
      <c r="R58" s="19" t="str">
        <f>IF(Q58&lt;&gt;"",Q58,IF(P58='Tabelas auxiliares'!$A$242,"CUSTEIO",IF(P58='Tabelas auxiliares'!$A$241,"INVESTIMENTO","")))</f>
        <v/>
      </c>
      <c r="S58" s="12"/>
    </row>
    <row r="59" spans="6:19" x14ac:dyDescent="0.35">
      <c r="F59" s="19" t="str">
        <f>IF(D59="","",IFERROR(VLOOKUP(D59,'Tabelas auxiliares'!$A$3:$B$63,2,FALSE),"DESCENTRALIZAÇÃO"))</f>
        <v/>
      </c>
      <c r="G59" s="19" t="str">
        <f>IFERROR(VLOOKUP($B59,'Tabelas auxiliares'!$A$67:$C$104,2,FALSE),"")</f>
        <v/>
      </c>
      <c r="H59" s="19" t="str">
        <f>IFERROR(VLOOKUP($B59,'Tabelas auxiliares'!$A$67:$C$104,3,FALSE),"")</f>
        <v/>
      </c>
      <c r="P59" s="19" t="str">
        <f t="shared" si="1"/>
        <v/>
      </c>
      <c r="Q59" s="19" t="str">
        <f>IFERROR(VLOOKUP(O59,'Tabelas auxiliares'!$A$229:$E$238,5,FALSE),"")</f>
        <v/>
      </c>
      <c r="R59" s="19" t="str">
        <f>IF(Q59&lt;&gt;"",Q59,IF(P59='Tabelas auxiliares'!$A$242,"CUSTEIO",IF(P59='Tabelas auxiliares'!$A$241,"INVESTIMENTO","")))</f>
        <v/>
      </c>
      <c r="S59" s="12"/>
    </row>
    <row r="60" spans="6:19" x14ac:dyDescent="0.35">
      <c r="F60" s="19" t="str">
        <f>IF(D60="","",IFERROR(VLOOKUP(D60,'Tabelas auxiliares'!$A$3:$B$63,2,FALSE),"DESCENTRALIZAÇÃO"))</f>
        <v/>
      </c>
      <c r="G60" s="19" t="str">
        <f>IFERROR(VLOOKUP($B60,'Tabelas auxiliares'!$A$67:$C$104,2,FALSE),"")</f>
        <v/>
      </c>
      <c r="H60" s="19" t="str">
        <f>IFERROR(VLOOKUP($B60,'Tabelas auxiliares'!$A$67:$C$104,3,FALSE),"")</f>
        <v/>
      </c>
      <c r="P60" s="19" t="str">
        <f t="shared" si="1"/>
        <v/>
      </c>
      <c r="Q60" s="19" t="str">
        <f>IFERROR(VLOOKUP(O60,'Tabelas auxiliares'!$A$229:$E$238,5,FALSE),"")</f>
        <v/>
      </c>
      <c r="R60" s="19" t="str">
        <f>IF(Q60&lt;&gt;"",Q60,IF(P60='Tabelas auxiliares'!$A$242,"CUSTEIO",IF(P60='Tabelas auxiliares'!$A$241,"INVESTIMENTO","")))</f>
        <v/>
      </c>
      <c r="S60" s="12"/>
    </row>
    <row r="61" spans="6:19" x14ac:dyDescent="0.35">
      <c r="F61" s="19" t="str">
        <f>IF(D61="","",IFERROR(VLOOKUP(D61,'Tabelas auxiliares'!$A$3:$B$63,2,FALSE),"DESCENTRALIZAÇÃO"))</f>
        <v/>
      </c>
      <c r="G61" s="19" t="str">
        <f>IFERROR(VLOOKUP($B61,'Tabelas auxiliares'!$A$67:$C$104,2,FALSE),"")</f>
        <v/>
      </c>
      <c r="H61" s="19" t="str">
        <f>IFERROR(VLOOKUP($B61,'Tabelas auxiliares'!$A$67:$C$104,3,FALSE),"")</f>
        <v/>
      </c>
      <c r="P61" s="19" t="str">
        <f t="shared" si="1"/>
        <v/>
      </c>
      <c r="Q61" s="19" t="str">
        <f>IFERROR(VLOOKUP(O61,'Tabelas auxiliares'!$A$229:$E$238,5,FALSE),"")</f>
        <v/>
      </c>
      <c r="R61" s="19" t="str">
        <f>IF(Q61&lt;&gt;"",Q61,IF(P61='Tabelas auxiliares'!$A$242,"CUSTEIO",IF(P61='Tabelas auxiliares'!$A$241,"INVESTIMENTO","")))</f>
        <v/>
      </c>
      <c r="S61" s="12"/>
    </row>
    <row r="62" spans="6:19" x14ac:dyDescent="0.35">
      <c r="F62" s="19" t="str">
        <f>IF(D62="","",IFERROR(VLOOKUP(D62,'Tabelas auxiliares'!$A$3:$B$63,2,FALSE),"DESCENTRALIZAÇÃO"))</f>
        <v/>
      </c>
      <c r="G62" s="19" t="str">
        <f>IFERROR(VLOOKUP($B62,'Tabelas auxiliares'!$A$67:$C$104,2,FALSE),"")</f>
        <v/>
      </c>
      <c r="H62" s="19" t="str">
        <f>IFERROR(VLOOKUP($B62,'Tabelas auxiliares'!$A$67:$C$104,3,FALSE),"")</f>
        <v/>
      </c>
      <c r="P62" s="19" t="str">
        <f t="shared" si="1"/>
        <v/>
      </c>
      <c r="Q62" s="19" t="str">
        <f>IFERROR(VLOOKUP(O62,'Tabelas auxiliares'!$A$229:$E$238,5,FALSE),"")</f>
        <v/>
      </c>
      <c r="R62" s="19" t="str">
        <f>IF(Q62&lt;&gt;"",Q62,IF(P62='Tabelas auxiliares'!$A$242,"CUSTEIO",IF(P62='Tabelas auxiliares'!$A$241,"INVESTIMENTO","")))</f>
        <v/>
      </c>
      <c r="S62" s="12"/>
    </row>
    <row r="63" spans="6:19" x14ac:dyDescent="0.35">
      <c r="F63" s="19" t="str">
        <f>IF(D63="","",IFERROR(VLOOKUP(D63,'Tabelas auxiliares'!$A$3:$B$63,2,FALSE),"DESCENTRALIZAÇÃO"))</f>
        <v/>
      </c>
      <c r="G63" s="19" t="str">
        <f>IFERROR(VLOOKUP($B63,'Tabelas auxiliares'!$A$67:$C$104,2,FALSE),"")</f>
        <v/>
      </c>
      <c r="H63" s="19" t="str">
        <f>IFERROR(VLOOKUP($B63,'Tabelas auxiliares'!$A$67:$C$104,3,FALSE),"")</f>
        <v/>
      </c>
      <c r="P63" s="19" t="str">
        <f t="shared" si="1"/>
        <v/>
      </c>
      <c r="Q63" s="19" t="str">
        <f>IFERROR(VLOOKUP(O63,'Tabelas auxiliares'!$A$229:$E$238,5,FALSE),"")</f>
        <v/>
      </c>
      <c r="R63" s="19" t="str">
        <f>IF(Q63&lt;&gt;"",Q63,IF(P63='Tabelas auxiliares'!$A$242,"CUSTEIO",IF(P63='Tabelas auxiliares'!$A$241,"INVESTIMENTO","")))</f>
        <v/>
      </c>
      <c r="S63" s="12"/>
    </row>
    <row r="64" spans="6:19" x14ac:dyDescent="0.35">
      <c r="F64" s="19" t="str">
        <f>IF(D64="","",IFERROR(VLOOKUP(D64,'Tabelas auxiliares'!$A$3:$B$63,2,FALSE),"DESCENTRALIZAÇÃO"))</f>
        <v/>
      </c>
      <c r="G64" s="19" t="str">
        <f>IFERROR(VLOOKUP($B64,'Tabelas auxiliares'!$A$67:$C$104,2,FALSE),"")</f>
        <v/>
      </c>
      <c r="H64" s="19" t="str">
        <f>IFERROR(VLOOKUP($B64,'Tabelas auxiliares'!$A$67:$C$104,3,FALSE),"")</f>
        <v/>
      </c>
      <c r="P64" s="19" t="str">
        <f t="shared" si="1"/>
        <v/>
      </c>
      <c r="Q64" s="19" t="str">
        <f>IFERROR(VLOOKUP(O64,'Tabelas auxiliares'!$A$229:$E$238,5,FALSE),"")</f>
        <v/>
      </c>
      <c r="R64" s="19" t="str">
        <f>IF(Q64&lt;&gt;"",Q64,IF(P64='Tabelas auxiliares'!$A$242,"CUSTEIO",IF(P64='Tabelas auxiliares'!$A$241,"INVESTIMENTO","")))</f>
        <v/>
      </c>
      <c r="S64" s="12"/>
    </row>
    <row r="65" spans="6:19" x14ac:dyDescent="0.35">
      <c r="F65" s="19" t="str">
        <f>IF(D65="","",IFERROR(VLOOKUP(D65,'Tabelas auxiliares'!$A$3:$B$63,2,FALSE),"DESCENTRALIZAÇÃO"))</f>
        <v/>
      </c>
      <c r="G65" s="19" t="str">
        <f>IFERROR(VLOOKUP($B65,'Tabelas auxiliares'!$A$67:$C$104,2,FALSE),"")</f>
        <v/>
      </c>
      <c r="H65" s="19" t="str">
        <f>IFERROR(VLOOKUP($B65,'Tabelas auxiliares'!$A$67:$C$104,3,FALSE),"")</f>
        <v/>
      </c>
      <c r="P65" s="19" t="str">
        <f t="shared" si="1"/>
        <v/>
      </c>
      <c r="Q65" s="19" t="str">
        <f>IFERROR(VLOOKUP(O65,'Tabelas auxiliares'!$A$229:$E$238,5,FALSE),"")</f>
        <v/>
      </c>
      <c r="R65" s="19" t="str">
        <f>IF(Q65&lt;&gt;"",Q65,IF(P65='Tabelas auxiliares'!$A$242,"CUSTEIO",IF(P65='Tabelas auxiliares'!$A$241,"INVESTIMENTO","")))</f>
        <v/>
      </c>
      <c r="S65" s="12"/>
    </row>
    <row r="66" spans="6:19" x14ac:dyDescent="0.35">
      <c r="F66" s="19" t="str">
        <f>IF(D66="","",IFERROR(VLOOKUP(D66,'Tabelas auxiliares'!$A$3:$B$63,2,FALSE),"DESCENTRALIZAÇÃO"))</f>
        <v/>
      </c>
      <c r="G66" s="19" t="str">
        <f>IFERROR(VLOOKUP($B66,'Tabelas auxiliares'!$A$67:$C$104,2,FALSE),"")</f>
        <v/>
      </c>
      <c r="H66" s="19" t="str">
        <f>IFERROR(VLOOKUP($B66,'Tabelas auxiliares'!$A$67:$C$104,3,FALSE),"")</f>
        <v/>
      </c>
      <c r="P66" s="19" t="str">
        <f t="shared" si="1"/>
        <v/>
      </c>
      <c r="Q66" s="19" t="str">
        <f>IFERROR(VLOOKUP(O66,'Tabelas auxiliares'!$A$229:$E$238,5,FALSE),"")</f>
        <v/>
      </c>
      <c r="R66" s="19" t="str">
        <f>IF(Q66&lt;&gt;"",Q66,IF(P66='Tabelas auxiliares'!$A$242,"CUSTEIO",IF(P66='Tabelas auxiliares'!$A$241,"INVESTIMENTO","")))</f>
        <v/>
      </c>
      <c r="S66" s="12"/>
    </row>
    <row r="67" spans="6:19" x14ac:dyDescent="0.35">
      <c r="F67" s="19" t="str">
        <f>IF(D67="","",IFERROR(VLOOKUP(D67,'Tabelas auxiliares'!$A$3:$B$63,2,FALSE),"DESCENTRALIZAÇÃO"))</f>
        <v/>
      </c>
      <c r="G67" s="19" t="str">
        <f>IFERROR(VLOOKUP($B67,'Tabelas auxiliares'!$A$67:$C$104,2,FALSE),"")</f>
        <v/>
      </c>
      <c r="H67" s="19" t="str">
        <f>IFERROR(VLOOKUP($B67,'Tabelas auxiliares'!$A$67:$C$104,3,FALSE),"")</f>
        <v/>
      </c>
      <c r="P67" s="19" t="str">
        <f t="shared" si="1"/>
        <v/>
      </c>
      <c r="Q67" s="19" t="str">
        <f>IFERROR(VLOOKUP(O67,'Tabelas auxiliares'!$A$229:$E$238,5,FALSE),"")</f>
        <v/>
      </c>
      <c r="R67" s="19" t="str">
        <f>IF(Q67&lt;&gt;"",Q67,IF(P67='Tabelas auxiliares'!$A$242,"CUSTEIO",IF(P67='Tabelas auxiliares'!$A$241,"INVESTIMENTO","")))</f>
        <v/>
      </c>
      <c r="S67" s="12"/>
    </row>
    <row r="68" spans="6:19" x14ac:dyDescent="0.35">
      <c r="F68" s="19" t="str">
        <f>IF(D68="","",IFERROR(VLOOKUP(D68,'Tabelas auxiliares'!$A$3:$B$63,2,FALSE),"DESCENTRALIZAÇÃO"))</f>
        <v/>
      </c>
      <c r="G68" s="19" t="str">
        <f>IFERROR(VLOOKUP($B68,'Tabelas auxiliares'!$A$67:$C$104,2,FALSE),"")</f>
        <v/>
      </c>
      <c r="H68" s="19" t="str">
        <f>IFERROR(VLOOKUP($B68,'Tabelas auxiliares'!$A$67:$C$104,3,FALSE),"")</f>
        <v/>
      </c>
      <c r="P68" s="19" t="str">
        <f t="shared" ref="P68:P131" si="2">LEFT(N68,1)</f>
        <v/>
      </c>
      <c r="Q68" s="19" t="str">
        <f>IFERROR(VLOOKUP(O68,'Tabelas auxiliares'!$A$229:$E$238,5,FALSE),"")</f>
        <v/>
      </c>
      <c r="R68" s="19" t="str">
        <f>IF(Q68&lt;&gt;"",Q68,IF(P68='Tabelas auxiliares'!$A$242,"CUSTEIO",IF(P68='Tabelas auxiliares'!$A$241,"INVESTIMENTO","")))</f>
        <v/>
      </c>
      <c r="S68" s="12"/>
    </row>
    <row r="69" spans="6:19" x14ac:dyDescent="0.35">
      <c r="F69" s="19" t="str">
        <f>IF(D69="","",IFERROR(VLOOKUP(D69,'Tabelas auxiliares'!$A$3:$B$63,2,FALSE),"DESCENTRALIZAÇÃO"))</f>
        <v/>
      </c>
      <c r="G69" s="19" t="str">
        <f>IFERROR(VLOOKUP($B69,'Tabelas auxiliares'!$A$67:$C$104,2,FALSE),"")</f>
        <v/>
      </c>
      <c r="H69" s="19" t="str">
        <f>IFERROR(VLOOKUP($B69,'Tabelas auxiliares'!$A$67:$C$104,3,FALSE),"")</f>
        <v/>
      </c>
      <c r="P69" s="19" t="str">
        <f t="shared" si="2"/>
        <v/>
      </c>
      <c r="Q69" s="19" t="str">
        <f>IFERROR(VLOOKUP(O69,'Tabelas auxiliares'!$A$229:$E$238,5,FALSE),"")</f>
        <v/>
      </c>
      <c r="R69" s="19" t="str">
        <f>IF(Q69&lt;&gt;"",Q69,IF(P69='Tabelas auxiliares'!$A$242,"CUSTEIO",IF(P69='Tabelas auxiliares'!$A$241,"INVESTIMENTO","")))</f>
        <v/>
      </c>
      <c r="S69" s="12"/>
    </row>
    <row r="70" spans="6:19" x14ac:dyDescent="0.35">
      <c r="F70" s="19" t="str">
        <f>IF(D70="","",IFERROR(VLOOKUP(D70,'Tabelas auxiliares'!$A$3:$B$63,2,FALSE),"DESCENTRALIZAÇÃO"))</f>
        <v/>
      </c>
      <c r="G70" s="19" t="str">
        <f>IFERROR(VLOOKUP($B70,'Tabelas auxiliares'!$A$67:$C$104,2,FALSE),"")</f>
        <v/>
      </c>
      <c r="H70" s="19" t="str">
        <f>IFERROR(VLOOKUP($B70,'Tabelas auxiliares'!$A$67:$C$104,3,FALSE),"")</f>
        <v/>
      </c>
      <c r="P70" s="19" t="str">
        <f t="shared" si="2"/>
        <v/>
      </c>
      <c r="Q70" s="19" t="str">
        <f>IFERROR(VLOOKUP(O70,'Tabelas auxiliares'!$A$229:$E$238,5,FALSE),"")</f>
        <v/>
      </c>
      <c r="R70" s="19" t="str">
        <f>IF(Q70&lt;&gt;"",Q70,IF(P70='Tabelas auxiliares'!$A$242,"CUSTEIO",IF(P70='Tabelas auxiliares'!$A$241,"INVESTIMENTO","")))</f>
        <v/>
      </c>
      <c r="S70" s="12"/>
    </row>
    <row r="71" spans="6:19" x14ac:dyDescent="0.35">
      <c r="F71" s="19" t="str">
        <f>IF(D71="","",IFERROR(VLOOKUP(D71,'Tabelas auxiliares'!$A$3:$B$63,2,FALSE),"DESCENTRALIZAÇÃO"))</f>
        <v/>
      </c>
      <c r="G71" s="19" t="str">
        <f>IFERROR(VLOOKUP($B71,'Tabelas auxiliares'!$A$67:$C$104,2,FALSE),"")</f>
        <v/>
      </c>
      <c r="H71" s="19" t="str">
        <f>IFERROR(VLOOKUP($B71,'Tabelas auxiliares'!$A$67:$C$104,3,FALSE),"")</f>
        <v/>
      </c>
      <c r="P71" s="19" t="str">
        <f t="shared" si="2"/>
        <v/>
      </c>
      <c r="Q71" s="19" t="str">
        <f>IFERROR(VLOOKUP(O71,'Tabelas auxiliares'!$A$229:$E$238,5,FALSE),"")</f>
        <v/>
      </c>
      <c r="R71" s="19" t="str">
        <f>IF(Q71&lt;&gt;"",Q71,IF(P71='Tabelas auxiliares'!$A$242,"CUSTEIO",IF(P71='Tabelas auxiliares'!$A$241,"INVESTIMENTO","")))</f>
        <v/>
      </c>
      <c r="S71" s="12"/>
    </row>
    <row r="72" spans="6:19" x14ac:dyDescent="0.35">
      <c r="F72" s="19" t="str">
        <f>IF(D72="","",IFERROR(VLOOKUP(D72,'Tabelas auxiliares'!$A$3:$B$63,2,FALSE),"DESCENTRALIZAÇÃO"))</f>
        <v/>
      </c>
      <c r="G72" s="19" t="str">
        <f>IFERROR(VLOOKUP($B72,'Tabelas auxiliares'!$A$67:$C$104,2,FALSE),"")</f>
        <v/>
      </c>
      <c r="H72" s="19" t="str">
        <f>IFERROR(VLOOKUP($B72,'Tabelas auxiliares'!$A$67:$C$104,3,FALSE),"")</f>
        <v/>
      </c>
      <c r="P72" s="19" t="str">
        <f t="shared" si="2"/>
        <v/>
      </c>
      <c r="Q72" s="19" t="str">
        <f>IFERROR(VLOOKUP(O72,'Tabelas auxiliares'!$A$229:$E$238,5,FALSE),"")</f>
        <v/>
      </c>
      <c r="R72" s="19" t="str">
        <f>IF(Q72&lt;&gt;"",Q72,IF(P72='Tabelas auxiliares'!$A$242,"CUSTEIO",IF(P72='Tabelas auxiliares'!$A$241,"INVESTIMENTO","")))</f>
        <v/>
      </c>
      <c r="S72" s="12"/>
    </row>
    <row r="73" spans="6:19" x14ac:dyDescent="0.35">
      <c r="F73" s="19" t="str">
        <f>IF(D73="","",IFERROR(VLOOKUP(D73,'Tabelas auxiliares'!$A$3:$B$63,2,FALSE),"DESCENTRALIZAÇÃO"))</f>
        <v/>
      </c>
      <c r="G73" s="19" t="str">
        <f>IFERROR(VLOOKUP($B73,'Tabelas auxiliares'!$A$67:$C$104,2,FALSE),"")</f>
        <v/>
      </c>
      <c r="H73" s="19" t="str">
        <f>IFERROR(VLOOKUP($B73,'Tabelas auxiliares'!$A$67:$C$104,3,FALSE),"")</f>
        <v/>
      </c>
      <c r="P73" s="19" t="str">
        <f t="shared" si="2"/>
        <v/>
      </c>
      <c r="Q73" s="19" t="str">
        <f>IFERROR(VLOOKUP(O73,'Tabelas auxiliares'!$A$229:$E$238,5,FALSE),"")</f>
        <v/>
      </c>
      <c r="R73" s="19" t="str">
        <f>IF(Q73&lt;&gt;"",Q73,IF(P73='Tabelas auxiliares'!$A$242,"CUSTEIO",IF(P73='Tabelas auxiliares'!$A$241,"INVESTIMENTO","")))</f>
        <v/>
      </c>
      <c r="S73" s="12"/>
    </row>
    <row r="74" spans="6:19" x14ac:dyDescent="0.35">
      <c r="F74" s="19" t="str">
        <f>IF(D74="","",IFERROR(VLOOKUP(D74,'Tabelas auxiliares'!$A$3:$B$63,2,FALSE),"DESCENTRALIZAÇÃO"))</f>
        <v/>
      </c>
      <c r="G74" s="19" t="str">
        <f>IFERROR(VLOOKUP($B74,'Tabelas auxiliares'!$A$67:$C$104,2,FALSE),"")</f>
        <v/>
      </c>
      <c r="H74" s="19" t="str">
        <f>IFERROR(VLOOKUP($B74,'Tabelas auxiliares'!$A$67:$C$104,3,FALSE),"")</f>
        <v/>
      </c>
      <c r="P74" s="19" t="str">
        <f t="shared" si="2"/>
        <v/>
      </c>
      <c r="Q74" s="19" t="str">
        <f>IFERROR(VLOOKUP(O74,'Tabelas auxiliares'!$A$229:$E$238,5,FALSE),"")</f>
        <v/>
      </c>
      <c r="R74" s="19" t="str">
        <f>IF(Q74&lt;&gt;"",Q74,IF(P74='Tabelas auxiliares'!$A$242,"CUSTEIO",IF(P74='Tabelas auxiliares'!$A$241,"INVESTIMENTO","")))</f>
        <v/>
      </c>
      <c r="S74" s="12"/>
    </row>
    <row r="75" spans="6:19" x14ac:dyDescent="0.35">
      <c r="F75" s="19" t="str">
        <f>IF(D75="","",IFERROR(VLOOKUP(D75,'Tabelas auxiliares'!$A$3:$B$63,2,FALSE),"DESCENTRALIZAÇÃO"))</f>
        <v/>
      </c>
      <c r="G75" s="19" t="str">
        <f>IFERROR(VLOOKUP($B75,'Tabelas auxiliares'!$A$67:$C$104,2,FALSE),"")</f>
        <v/>
      </c>
      <c r="H75" s="19" t="str">
        <f>IFERROR(VLOOKUP($B75,'Tabelas auxiliares'!$A$67:$C$104,3,FALSE),"")</f>
        <v/>
      </c>
      <c r="P75" s="19" t="str">
        <f t="shared" si="2"/>
        <v/>
      </c>
      <c r="Q75" s="19" t="str">
        <f>IFERROR(VLOOKUP(O75,'Tabelas auxiliares'!$A$229:$E$238,5,FALSE),"")</f>
        <v/>
      </c>
      <c r="R75" s="19" t="str">
        <f>IF(Q75&lt;&gt;"",Q75,IF(P75='Tabelas auxiliares'!$A$242,"CUSTEIO",IF(P75='Tabelas auxiliares'!$A$241,"INVESTIMENTO","")))</f>
        <v/>
      </c>
      <c r="S75" s="12"/>
    </row>
    <row r="76" spans="6:19" x14ac:dyDescent="0.35">
      <c r="F76" s="19" t="str">
        <f>IF(D76="","",IFERROR(VLOOKUP(D76,'Tabelas auxiliares'!$A$3:$B$63,2,FALSE),"DESCENTRALIZAÇÃO"))</f>
        <v/>
      </c>
      <c r="G76" s="19" t="str">
        <f>IFERROR(VLOOKUP($B76,'Tabelas auxiliares'!$A$67:$C$104,2,FALSE),"")</f>
        <v/>
      </c>
      <c r="H76" s="19" t="str">
        <f>IFERROR(VLOOKUP($B76,'Tabelas auxiliares'!$A$67:$C$104,3,FALSE),"")</f>
        <v/>
      </c>
      <c r="P76" s="19" t="str">
        <f t="shared" si="2"/>
        <v/>
      </c>
      <c r="Q76" s="19" t="str">
        <f>IFERROR(VLOOKUP(O76,'Tabelas auxiliares'!$A$229:$E$238,5,FALSE),"")</f>
        <v/>
      </c>
      <c r="R76" s="19" t="str">
        <f>IF(Q76&lt;&gt;"",Q76,IF(P76='Tabelas auxiliares'!$A$242,"CUSTEIO",IF(P76='Tabelas auxiliares'!$A$241,"INVESTIMENTO","")))</f>
        <v/>
      </c>
      <c r="S76" s="12"/>
    </row>
    <row r="77" spans="6:19" x14ac:dyDescent="0.35">
      <c r="F77" s="19" t="str">
        <f>IF(D77="","",IFERROR(VLOOKUP(D77,'Tabelas auxiliares'!$A$3:$B$63,2,FALSE),"DESCENTRALIZAÇÃO"))</f>
        <v/>
      </c>
      <c r="G77" s="19" t="str">
        <f>IFERROR(VLOOKUP($B77,'Tabelas auxiliares'!$A$67:$C$104,2,FALSE),"")</f>
        <v/>
      </c>
      <c r="H77" s="19" t="str">
        <f>IFERROR(VLOOKUP($B77,'Tabelas auxiliares'!$A$67:$C$104,3,FALSE),"")</f>
        <v/>
      </c>
      <c r="P77" s="19" t="str">
        <f t="shared" si="2"/>
        <v/>
      </c>
      <c r="Q77" s="19" t="str">
        <f>IFERROR(VLOOKUP(O77,'Tabelas auxiliares'!$A$229:$E$238,5,FALSE),"")</f>
        <v/>
      </c>
      <c r="R77" s="19" t="str">
        <f>IF(Q77&lt;&gt;"",Q77,IF(P77='Tabelas auxiliares'!$A$242,"CUSTEIO",IF(P77='Tabelas auxiliares'!$A$241,"INVESTIMENTO","")))</f>
        <v/>
      </c>
      <c r="S77" s="12"/>
    </row>
    <row r="78" spans="6:19" x14ac:dyDescent="0.35">
      <c r="F78" s="19" t="str">
        <f>IF(D78="","",IFERROR(VLOOKUP(D78,'Tabelas auxiliares'!$A$3:$B$63,2,FALSE),"DESCENTRALIZAÇÃO"))</f>
        <v/>
      </c>
      <c r="G78" s="19" t="str">
        <f>IFERROR(VLOOKUP($B78,'Tabelas auxiliares'!$A$67:$C$104,2,FALSE),"")</f>
        <v/>
      </c>
      <c r="H78" s="19" t="str">
        <f>IFERROR(VLOOKUP($B78,'Tabelas auxiliares'!$A$67:$C$104,3,FALSE),"")</f>
        <v/>
      </c>
      <c r="P78" s="19" t="str">
        <f t="shared" si="2"/>
        <v/>
      </c>
      <c r="Q78" s="19" t="str">
        <f>IFERROR(VLOOKUP(O78,'Tabelas auxiliares'!$A$229:$E$238,5,FALSE),"")</f>
        <v/>
      </c>
      <c r="R78" s="19" t="str">
        <f>IF(Q78&lt;&gt;"",Q78,IF(P78='Tabelas auxiliares'!$A$242,"CUSTEIO",IF(P78='Tabelas auxiliares'!$A$241,"INVESTIMENTO","")))</f>
        <v/>
      </c>
      <c r="S78" s="12"/>
    </row>
    <row r="79" spans="6:19" x14ac:dyDescent="0.35">
      <c r="F79" s="19" t="str">
        <f>IF(D79="","",IFERROR(VLOOKUP(D79,'Tabelas auxiliares'!$A$3:$B$63,2,FALSE),"DESCENTRALIZAÇÃO"))</f>
        <v/>
      </c>
      <c r="G79" s="19" t="str">
        <f>IFERROR(VLOOKUP($B79,'Tabelas auxiliares'!$A$67:$C$104,2,FALSE),"")</f>
        <v/>
      </c>
      <c r="H79" s="19" t="str">
        <f>IFERROR(VLOOKUP($B79,'Tabelas auxiliares'!$A$67:$C$104,3,FALSE),"")</f>
        <v/>
      </c>
      <c r="P79" s="19" t="str">
        <f t="shared" si="2"/>
        <v/>
      </c>
      <c r="Q79" s="19" t="str">
        <f>IFERROR(VLOOKUP(O79,'Tabelas auxiliares'!$A$229:$E$238,5,FALSE),"")</f>
        <v/>
      </c>
      <c r="R79" s="19" t="str">
        <f>IF(Q79&lt;&gt;"",Q79,IF(P79='Tabelas auxiliares'!$A$242,"CUSTEIO",IF(P79='Tabelas auxiliares'!$A$241,"INVESTIMENTO","")))</f>
        <v/>
      </c>
      <c r="S79" s="12"/>
    </row>
    <row r="80" spans="6:19" x14ac:dyDescent="0.35">
      <c r="F80" s="19" t="str">
        <f>IF(D80="","",IFERROR(VLOOKUP(D80,'Tabelas auxiliares'!$A$3:$B$63,2,FALSE),"DESCENTRALIZAÇÃO"))</f>
        <v/>
      </c>
      <c r="G80" s="19" t="str">
        <f>IFERROR(VLOOKUP($B80,'Tabelas auxiliares'!$A$67:$C$104,2,FALSE),"")</f>
        <v/>
      </c>
      <c r="H80" s="19" t="str">
        <f>IFERROR(VLOOKUP($B80,'Tabelas auxiliares'!$A$67:$C$104,3,FALSE),"")</f>
        <v/>
      </c>
      <c r="P80" s="19" t="str">
        <f t="shared" si="2"/>
        <v/>
      </c>
      <c r="Q80" s="19" t="str">
        <f>IFERROR(VLOOKUP(O80,'Tabelas auxiliares'!$A$229:$E$238,5,FALSE),"")</f>
        <v/>
      </c>
      <c r="R80" s="19" t="str">
        <f>IF(Q80&lt;&gt;"",Q80,IF(P80='Tabelas auxiliares'!$A$242,"CUSTEIO",IF(P80='Tabelas auxiliares'!$A$241,"INVESTIMENTO","")))</f>
        <v/>
      </c>
      <c r="S80" s="12"/>
    </row>
    <row r="81" spans="6:19" x14ac:dyDescent="0.35">
      <c r="F81" s="19" t="str">
        <f>IF(D81="","",IFERROR(VLOOKUP(D81,'Tabelas auxiliares'!$A$3:$B$63,2,FALSE),"DESCENTRALIZAÇÃO"))</f>
        <v/>
      </c>
      <c r="G81" s="19" t="str">
        <f>IFERROR(VLOOKUP($B81,'Tabelas auxiliares'!$A$67:$C$104,2,FALSE),"")</f>
        <v/>
      </c>
      <c r="H81" s="19" t="str">
        <f>IFERROR(VLOOKUP($B81,'Tabelas auxiliares'!$A$67:$C$104,3,FALSE),"")</f>
        <v/>
      </c>
      <c r="P81" s="19" t="str">
        <f t="shared" si="2"/>
        <v/>
      </c>
      <c r="Q81" s="19" t="str">
        <f>IFERROR(VLOOKUP(O81,'Tabelas auxiliares'!$A$229:$E$238,5,FALSE),"")</f>
        <v/>
      </c>
      <c r="R81" s="19" t="str">
        <f>IF(Q81&lt;&gt;"",Q81,IF(P81='Tabelas auxiliares'!$A$242,"CUSTEIO",IF(P81='Tabelas auxiliares'!$A$241,"INVESTIMENTO","")))</f>
        <v/>
      </c>
      <c r="S81" s="12"/>
    </row>
    <row r="82" spans="6:19" x14ac:dyDescent="0.35">
      <c r="F82" s="19" t="str">
        <f>IF(D82="","",IFERROR(VLOOKUP(D82,'Tabelas auxiliares'!$A$3:$B$63,2,FALSE),"DESCENTRALIZAÇÃO"))</f>
        <v/>
      </c>
      <c r="G82" s="19" t="str">
        <f>IFERROR(VLOOKUP($B82,'Tabelas auxiliares'!$A$67:$C$104,2,FALSE),"")</f>
        <v/>
      </c>
      <c r="H82" s="19" t="str">
        <f>IFERROR(VLOOKUP($B82,'Tabelas auxiliares'!$A$67:$C$104,3,FALSE),"")</f>
        <v/>
      </c>
      <c r="P82" s="19" t="str">
        <f t="shared" si="2"/>
        <v/>
      </c>
      <c r="Q82" s="19" t="str">
        <f>IFERROR(VLOOKUP(O82,'Tabelas auxiliares'!$A$229:$E$238,5,FALSE),"")</f>
        <v/>
      </c>
      <c r="R82" s="19" t="str">
        <f>IF(Q82&lt;&gt;"",Q82,IF(P82='Tabelas auxiliares'!$A$242,"CUSTEIO",IF(P82='Tabelas auxiliares'!$A$241,"INVESTIMENTO","")))</f>
        <v/>
      </c>
      <c r="S82" s="12"/>
    </row>
    <row r="83" spans="6:19" x14ac:dyDescent="0.35">
      <c r="F83" s="19" t="str">
        <f>IF(D83="","",IFERROR(VLOOKUP(D83,'Tabelas auxiliares'!$A$3:$B$63,2,FALSE),"DESCENTRALIZAÇÃO"))</f>
        <v/>
      </c>
      <c r="G83" s="19" t="str">
        <f>IFERROR(VLOOKUP($B83,'Tabelas auxiliares'!$A$67:$C$104,2,FALSE),"")</f>
        <v/>
      </c>
      <c r="H83" s="19" t="str">
        <f>IFERROR(VLOOKUP($B83,'Tabelas auxiliares'!$A$67:$C$104,3,FALSE),"")</f>
        <v/>
      </c>
      <c r="P83" s="19" t="str">
        <f t="shared" si="2"/>
        <v/>
      </c>
      <c r="Q83" s="19" t="str">
        <f>IFERROR(VLOOKUP(O83,'Tabelas auxiliares'!$A$229:$E$238,5,FALSE),"")</f>
        <v/>
      </c>
      <c r="R83" s="19" t="str">
        <f>IF(Q83&lt;&gt;"",Q83,IF(P83='Tabelas auxiliares'!$A$242,"CUSTEIO",IF(P83='Tabelas auxiliares'!$A$241,"INVESTIMENTO","")))</f>
        <v/>
      </c>
      <c r="S83" s="12"/>
    </row>
    <row r="84" spans="6:19" x14ac:dyDescent="0.35">
      <c r="F84" s="19" t="str">
        <f>IF(D84="","",IFERROR(VLOOKUP(D84,'Tabelas auxiliares'!$A$3:$B$63,2,FALSE),"DESCENTRALIZAÇÃO"))</f>
        <v/>
      </c>
      <c r="G84" s="19" t="str">
        <f>IFERROR(VLOOKUP($B84,'Tabelas auxiliares'!$A$67:$C$104,2,FALSE),"")</f>
        <v/>
      </c>
      <c r="H84" s="19" t="str">
        <f>IFERROR(VLOOKUP($B84,'Tabelas auxiliares'!$A$67:$C$104,3,FALSE),"")</f>
        <v/>
      </c>
      <c r="P84" s="19" t="str">
        <f t="shared" si="2"/>
        <v/>
      </c>
      <c r="Q84" s="19" t="str">
        <f>IFERROR(VLOOKUP(O84,'Tabelas auxiliares'!$A$229:$E$238,5,FALSE),"")</f>
        <v/>
      </c>
      <c r="R84" s="19" t="str">
        <f>IF(Q84&lt;&gt;"",Q84,IF(P84='Tabelas auxiliares'!$A$242,"CUSTEIO",IF(P84='Tabelas auxiliares'!$A$241,"INVESTIMENTO","")))</f>
        <v/>
      </c>
      <c r="S84" s="12"/>
    </row>
    <row r="85" spans="6:19" x14ac:dyDescent="0.35">
      <c r="F85" s="19" t="str">
        <f>IF(D85="","",IFERROR(VLOOKUP(D85,'Tabelas auxiliares'!$A$3:$B$63,2,FALSE),"DESCENTRALIZAÇÃO"))</f>
        <v/>
      </c>
      <c r="G85" s="19" t="str">
        <f>IFERROR(VLOOKUP($B85,'Tabelas auxiliares'!$A$67:$C$104,2,FALSE),"")</f>
        <v/>
      </c>
      <c r="H85" s="19" t="str">
        <f>IFERROR(VLOOKUP($B85,'Tabelas auxiliares'!$A$67:$C$104,3,FALSE),"")</f>
        <v/>
      </c>
      <c r="P85" s="19" t="str">
        <f t="shared" si="2"/>
        <v/>
      </c>
      <c r="Q85" s="19" t="str">
        <f>IFERROR(VLOOKUP(O85,'Tabelas auxiliares'!$A$229:$E$238,5,FALSE),"")</f>
        <v/>
      </c>
      <c r="R85" s="19" t="str">
        <f>IF(Q85&lt;&gt;"",Q85,IF(P85='Tabelas auxiliares'!$A$242,"CUSTEIO",IF(P85='Tabelas auxiliares'!$A$241,"INVESTIMENTO","")))</f>
        <v/>
      </c>
      <c r="S85" s="12"/>
    </row>
    <row r="86" spans="6:19" x14ac:dyDescent="0.35">
      <c r="F86" s="19" t="str">
        <f>IF(D86="","",IFERROR(VLOOKUP(D86,'Tabelas auxiliares'!$A$3:$B$63,2,FALSE),"DESCENTRALIZAÇÃO"))</f>
        <v/>
      </c>
      <c r="G86" s="19" t="str">
        <f>IFERROR(VLOOKUP($B86,'Tabelas auxiliares'!$A$67:$C$104,2,FALSE),"")</f>
        <v/>
      </c>
      <c r="H86" s="19" t="str">
        <f>IFERROR(VLOOKUP($B86,'Tabelas auxiliares'!$A$67:$C$104,3,FALSE),"")</f>
        <v/>
      </c>
      <c r="P86" s="19" t="str">
        <f t="shared" si="2"/>
        <v/>
      </c>
      <c r="Q86" s="19" t="str">
        <f>IFERROR(VLOOKUP(O86,'Tabelas auxiliares'!$A$229:$E$238,5,FALSE),"")</f>
        <v/>
      </c>
      <c r="R86" s="19" t="str">
        <f>IF(Q86&lt;&gt;"",Q86,IF(P86='Tabelas auxiliares'!$A$242,"CUSTEIO",IF(P86='Tabelas auxiliares'!$A$241,"INVESTIMENTO","")))</f>
        <v/>
      </c>
      <c r="S86" s="12"/>
    </row>
    <row r="87" spans="6:19" x14ac:dyDescent="0.35">
      <c r="F87" s="19" t="str">
        <f>IF(D87="","",IFERROR(VLOOKUP(D87,'Tabelas auxiliares'!$A$3:$B$63,2,FALSE),"DESCENTRALIZAÇÃO"))</f>
        <v/>
      </c>
      <c r="G87" s="19" t="str">
        <f>IFERROR(VLOOKUP($B87,'Tabelas auxiliares'!$A$67:$C$104,2,FALSE),"")</f>
        <v/>
      </c>
      <c r="H87" s="19" t="str">
        <f>IFERROR(VLOOKUP($B87,'Tabelas auxiliares'!$A$67:$C$104,3,FALSE),"")</f>
        <v/>
      </c>
      <c r="P87" s="19" t="str">
        <f t="shared" si="2"/>
        <v/>
      </c>
      <c r="Q87" s="19" t="str">
        <f>IFERROR(VLOOKUP(O87,'Tabelas auxiliares'!$A$229:$E$238,5,FALSE),"")</f>
        <v/>
      </c>
      <c r="R87" s="19" t="str">
        <f>IF(Q87&lt;&gt;"",Q87,IF(P87='Tabelas auxiliares'!$A$242,"CUSTEIO",IF(P87='Tabelas auxiliares'!$A$241,"INVESTIMENTO","")))</f>
        <v/>
      </c>
      <c r="S87" s="12"/>
    </row>
    <row r="88" spans="6:19" x14ac:dyDescent="0.35">
      <c r="F88" s="19" t="str">
        <f>IF(D88="","",IFERROR(VLOOKUP(D88,'Tabelas auxiliares'!$A$3:$B$63,2,FALSE),"DESCENTRALIZAÇÃO"))</f>
        <v/>
      </c>
      <c r="G88" s="19" t="str">
        <f>IFERROR(VLOOKUP($B88,'Tabelas auxiliares'!$A$67:$C$104,2,FALSE),"")</f>
        <v/>
      </c>
      <c r="H88" s="19" t="str">
        <f>IFERROR(VLOOKUP($B88,'Tabelas auxiliares'!$A$67:$C$104,3,FALSE),"")</f>
        <v/>
      </c>
      <c r="P88" s="19" t="str">
        <f t="shared" si="2"/>
        <v/>
      </c>
      <c r="Q88" s="19" t="str">
        <f>IFERROR(VLOOKUP(O88,'Tabelas auxiliares'!$A$229:$E$238,5,FALSE),"")</f>
        <v/>
      </c>
      <c r="R88" s="19" t="str">
        <f>IF(Q88&lt;&gt;"",Q88,IF(P88='Tabelas auxiliares'!$A$242,"CUSTEIO",IF(P88='Tabelas auxiliares'!$A$241,"INVESTIMENTO","")))</f>
        <v/>
      </c>
      <c r="S88" s="12"/>
    </row>
    <row r="89" spans="6:19" x14ac:dyDescent="0.35">
      <c r="F89" s="19" t="str">
        <f>IF(D89="","",IFERROR(VLOOKUP(D89,'Tabelas auxiliares'!$A$3:$B$63,2,FALSE),"DESCENTRALIZAÇÃO"))</f>
        <v/>
      </c>
      <c r="G89" s="19" t="str">
        <f>IFERROR(VLOOKUP($B89,'Tabelas auxiliares'!$A$67:$C$104,2,FALSE),"")</f>
        <v/>
      </c>
      <c r="H89" s="19" t="str">
        <f>IFERROR(VLOOKUP($B89,'Tabelas auxiliares'!$A$67:$C$104,3,FALSE),"")</f>
        <v/>
      </c>
      <c r="P89" s="19" t="str">
        <f t="shared" si="2"/>
        <v/>
      </c>
      <c r="Q89" s="19" t="str">
        <f>IFERROR(VLOOKUP(O89,'Tabelas auxiliares'!$A$229:$E$238,5,FALSE),"")</f>
        <v/>
      </c>
      <c r="R89" s="19" t="str">
        <f>IF(Q89&lt;&gt;"",Q89,IF(P89='Tabelas auxiliares'!$A$242,"CUSTEIO",IF(P89='Tabelas auxiliares'!$A$241,"INVESTIMENTO","")))</f>
        <v/>
      </c>
      <c r="S89" s="12"/>
    </row>
    <row r="90" spans="6:19" x14ac:dyDescent="0.35">
      <c r="F90" s="19" t="str">
        <f>IF(D90="","",IFERROR(VLOOKUP(D90,'Tabelas auxiliares'!$A$3:$B$63,2,FALSE),"DESCENTRALIZAÇÃO"))</f>
        <v/>
      </c>
      <c r="G90" s="19" t="str">
        <f>IFERROR(VLOOKUP($B90,'Tabelas auxiliares'!$A$67:$C$104,2,FALSE),"")</f>
        <v/>
      </c>
      <c r="H90" s="19" t="str">
        <f>IFERROR(VLOOKUP($B90,'Tabelas auxiliares'!$A$67:$C$104,3,FALSE),"")</f>
        <v/>
      </c>
      <c r="P90" s="19" t="str">
        <f t="shared" si="2"/>
        <v/>
      </c>
      <c r="Q90" s="19" t="str">
        <f>IFERROR(VLOOKUP(O90,'Tabelas auxiliares'!$A$229:$E$238,5,FALSE),"")</f>
        <v/>
      </c>
      <c r="R90" s="19" t="str">
        <f>IF(Q90&lt;&gt;"",Q90,IF(P90='Tabelas auxiliares'!$A$242,"CUSTEIO",IF(P90='Tabelas auxiliares'!$A$241,"INVESTIMENTO","")))</f>
        <v/>
      </c>
      <c r="S90" s="12"/>
    </row>
    <row r="91" spans="6:19" x14ac:dyDescent="0.35">
      <c r="F91" s="19" t="str">
        <f>IF(D91="","",IFERROR(VLOOKUP(D91,'Tabelas auxiliares'!$A$3:$B$63,2,FALSE),"DESCENTRALIZAÇÃO"))</f>
        <v/>
      </c>
      <c r="G91" s="19" t="str">
        <f>IFERROR(VLOOKUP($B91,'Tabelas auxiliares'!$A$67:$C$104,2,FALSE),"")</f>
        <v/>
      </c>
      <c r="H91" s="19" t="str">
        <f>IFERROR(VLOOKUP($B91,'Tabelas auxiliares'!$A$67:$C$104,3,FALSE),"")</f>
        <v/>
      </c>
      <c r="P91" s="19" t="str">
        <f t="shared" si="2"/>
        <v/>
      </c>
      <c r="Q91" s="19" t="str">
        <f>IFERROR(VLOOKUP(O91,'Tabelas auxiliares'!$A$229:$E$238,5,FALSE),"")</f>
        <v/>
      </c>
      <c r="R91" s="19" t="str">
        <f>IF(Q91&lt;&gt;"",Q91,IF(P91='Tabelas auxiliares'!$A$242,"CUSTEIO",IF(P91='Tabelas auxiliares'!$A$241,"INVESTIMENTO","")))</f>
        <v/>
      </c>
      <c r="S91" s="12"/>
    </row>
    <row r="92" spans="6:19" x14ac:dyDescent="0.35">
      <c r="F92" s="19" t="str">
        <f>IF(D92="","",IFERROR(VLOOKUP(D92,'Tabelas auxiliares'!$A$3:$B$63,2,FALSE),"DESCENTRALIZAÇÃO"))</f>
        <v/>
      </c>
      <c r="G92" s="19" t="str">
        <f>IFERROR(VLOOKUP($B92,'Tabelas auxiliares'!$A$67:$C$104,2,FALSE),"")</f>
        <v/>
      </c>
      <c r="H92" s="19" t="str">
        <f>IFERROR(VLOOKUP($B92,'Tabelas auxiliares'!$A$67:$C$104,3,FALSE),"")</f>
        <v/>
      </c>
      <c r="P92" s="19" t="str">
        <f t="shared" si="2"/>
        <v/>
      </c>
      <c r="Q92" s="19" t="str">
        <f>IFERROR(VLOOKUP(O92,'Tabelas auxiliares'!$A$229:$E$238,5,FALSE),"")</f>
        <v/>
      </c>
      <c r="R92" s="19" t="str">
        <f>IF(Q92&lt;&gt;"",Q92,IF(P92='Tabelas auxiliares'!$A$242,"CUSTEIO",IF(P92='Tabelas auxiliares'!$A$241,"INVESTIMENTO","")))</f>
        <v/>
      </c>
      <c r="S92" s="12"/>
    </row>
    <row r="93" spans="6:19" x14ac:dyDescent="0.35">
      <c r="F93" s="19" t="str">
        <f>IF(D93="","",IFERROR(VLOOKUP(D93,'Tabelas auxiliares'!$A$3:$B$63,2,FALSE),"DESCENTRALIZAÇÃO"))</f>
        <v/>
      </c>
      <c r="G93" s="19" t="str">
        <f>IFERROR(VLOOKUP($B93,'Tabelas auxiliares'!$A$67:$C$104,2,FALSE),"")</f>
        <v/>
      </c>
      <c r="H93" s="19" t="str">
        <f>IFERROR(VLOOKUP($B93,'Tabelas auxiliares'!$A$67:$C$104,3,FALSE),"")</f>
        <v/>
      </c>
      <c r="P93" s="19" t="str">
        <f t="shared" si="2"/>
        <v/>
      </c>
      <c r="Q93" s="19" t="str">
        <f>IFERROR(VLOOKUP(O93,'Tabelas auxiliares'!$A$229:$E$238,5,FALSE),"")</f>
        <v/>
      </c>
      <c r="R93" s="19" t="str">
        <f>IF(Q93&lt;&gt;"",Q93,IF(P93='Tabelas auxiliares'!$A$242,"CUSTEIO",IF(P93='Tabelas auxiliares'!$A$241,"INVESTIMENTO","")))</f>
        <v/>
      </c>
      <c r="S93" s="12"/>
    </row>
    <row r="94" spans="6:19" x14ac:dyDescent="0.35">
      <c r="F94" s="19" t="str">
        <f>IF(D94="","",IFERROR(VLOOKUP(D94,'Tabelas auxiliares'!$A$3:$B$63,2,FALSE),"DESCENTRALIZAÇÃO"))</f>
        <v/>
      </c>
      <c r="G94" s="19" t="str">
        <f>IFERROR(VLOOKUP($B94,'Tabelas auxiliares'!$A$67:$C$104,2,FALSE),"")</f>
        <v/>
      </c>
      <c r="H94" s="19" t="str">
        <f>IFERROR(VLOOKUP($B94,'Tabelas auxiliares'!$A$67:$C$104,3,FALSE),"")</f>
        <v/>
      </c>
      <c r="P94" s="19" t="str">
        <f t="shared" si="2"/>
        <v/>
      </c>
      <c r="Q94" s="19" t="str">
        <f>IFERROR(VLOOKUP(O94,'Tabelas auxiliares'!$A$229:$E$238,5,FALSE),"")</f>
        <v/>
      </c>
      <c r="R94" s="19" t="str">
        <f>IF(Q94&lt;&gt;"",Q94,IF(P94='Tabelas auxiliares'!$A$242,"CUSTEIO",IF(P94='Tabelas auxiliares'!$A$241,"INVESTIMENTO","")))</f>
        <v/>
      </c>
      <c r="S94" s="12"/>
    </row>
    <row r="95" spans="6:19" x14ac:dyDescent="0.35">
      <c r="F95" s="19" t="str">
        <f>IF(D95="","",IFERROR(VLOOKUP(D95,'Tabelas auxiliares'!$A$3:$B$63,2,FALSE),"DESCENTRALIZAÇÃO"))</f>
        <v/>
      </c>
      <c r="G95" s="19" t="str">
        <f>IFERROR(VLOOKUP($B95,'Tabelas auxiliares'!$A$67:$C$104,2,FALSE),"")</f>
        <v/>
      </c>
      <c r="H95" s="19" t="str">
        <f>IFERROR(VLOOKUP($B95,'Tabelas auxiliares'!$A$67:$C$104,3,FALSE),"")</f>
        <v/>
      </c>
      <c r="P95" s="19" t="str">
        <f t="shared" si="2"/>
        <v/>
      </c>
      <c r="Q95" s="19" t="str">
        <f>IFERROR(VLOOKUP(O95,'Tabelas auxiliares'!$A$229:$E$238,5,FALSE),"")</f>
        <v/>
      </c>
      <c r="R95" s="19" t="str">
        <f>IF(Q95&lt;&gt;"",Q95,IF(P95='Tabelas auxiliares'!$A$242,"CUSTEIO",IF(P95='Tabelas auxiliares'!$A$241,"INVESTIMENTO","")))</f>
        <v/>
      </c>
      <c r="S95" s="12"/>
    </row>
    <row r="96" spans="6:19" x14ac:dyDescent="0.35">
      <c r="F96" s="19" t="str">
        <f>IF(D96="","",IFERROR(VLOOKUP(D96,'Tabelas auxiliares'!$A$3:$B$63,2,FALSE),"DESCENTRALIZAÇÃO"))</f>
        <v/>
      </c>
      <c r="G96" s="19" t="str">
        <f>IFERROR(VLOOKUP($B96,'Tabelas auxiliares'!$A$67:$C$104,2,FALSE),"")</f>
        <v/>
      </c>
      <c r="H96" s="19" t="str">
        <f>IFERROR(VLOOKUP($B96,'Tabelas auxiliares'!$A$67:$C$104,3,FALSE),"")</f>
        <v/>
      </c>
      <c r="P96" s="19" t="str">
        <f t="shared" si="2"/>
        <v/>
      </c>
      <c r="Q96" s="19" t="str">
        <f>IFERROR(VLOOKUP(O96,'Tabelas auxiliares'!$A$229:$E$238,5,FALSE),"")</f>
        <v/>
      </c>
      <c r="R96" s="19" t="str">
        <f>IF(Q96&lt;&gt;"",Q96,IF(P96='Tabelas auxiliares'!$A$242,"CUSTEIO",IF(P96='Tabelas auxiliares'!$A$241,"INVESTIMENTO","")))</f>
        <v/>
      </c>
      <c r="S96" s="12"/>
    </row>
    <row r="97" spans="6:19" x14ac:dyDescent="0.35">
      <c r="F97" s="19" t="str">
        <f>IF(D97="","",IFERROR(VLOOKUP(D97,'Tabelas auxiliares'!$A$3:$B$63,2,FALSE),"DESCENTRALIZAÇÃO"))</f>
        <v/>
      </c>
      <c r="G97" s="19" t="str">
        <f>IFERROR(VLOOKUP($B97,'Tabelas auxiliares'!$A$67:$C$104,2,FALSE),"")</f>
        <v/>
      </c>
      <c r="H97" s="19" t="str">
        <f>IFERROR(VLOOKUP($B97,'Tabelas auxiliares'!$A$67:$C$104,3,FALSE),"")</f>
        <v/>
      </c>
      <c r="P97" s="19" t="str">
        <f t="shared" si="2"/>
        <v/>
      </c>
      <c r="Q97" s="19" t="str">
        <f>IFERROR(VLOOKUP(O97,'Tabelas auxiliares'!$A$229:$E$238,5,FALSE),"")</f>
        <v/>
      </c>
      <c r="R97" s="19" t="str">
        <f>IF(Q97&lt;&gt;"",Q97,IF(P97='Tabelas auxiliares'!$A$242,"CUSTEIO",IF(P97='Tabelas auxiliares'!$A$241,"INVESTIMENTO","")))</f>
        <v/>
      </c>
      <c r="S97" s="12"/>
    </row>
    <row r="98" spans="6:19" x14ac:dyDescent="0.35">
      <c r="F98" s="19" t="str">
        <f>IF(D98="","",IFERROR(VLOOKUP(D98,'Tabelas auxiliares'!$A$3:$B$63,2,FALSE),"DESCENTRALIZAÇÃO"))</f>
        <v/>
      </c>
      <c r="G98" s="19" t="str">
        <f>IFERROR(VLOOKUP($B98,'Tabelas auxiliares'!$A$67:$C$104,2,FALSE),"")</f>
        <v/>
      </c>
      <c r="H98" s="19" t="str">
        <f>IFERROR(VLOOKUP($B98,'Tabelas auxiliares'!$A$67:$C$104,3,FALSE),"")</f>
        <v/>
      </c>
      <c r="P98" s="19" t="str">
        <f t="shared" si="2"/>
        <v/>
      </c>
      <c r="Q98" s="19" t="str">
        <f>IFERROR(VLOOKUP(O98,'Tabelas auxiliares'!$A$229:$E$238,5,FALSE),"")</f>
        <v/>
      </c>
      <c r="R98" s="19" t="str">
        <f>IF(Q98&lt;&gt;"",Q98,IF(P98='Tabelas auxiliares'!$A$242,"CUSTEIO",IF(P98='Tabelas auxiliares'!$A$241,"INVESTIMENTO","")))</f>
        <v/>
      </c>
      <c r="S98" s="12"/>
    </row>
    <row r="99" spans="6:19" x14ac:dyDescent="0.35">
      <c r="F99" s="19" t="str">
        <f>IF(D99="","",IFERROR(VLOOKUP(D99,'Tabelas auxiliares'!$A$3:$B$63,2,FALSE),"DESCENTRALIZAÇÃO"))</f>
        <v/>
      </c>
      <c r="G99" s="19" t="str">
        <f>IFERROR(VLOOKUP($B99,'Tabelas auxiliares'!$A$67:$C$104,2,FALSE),"")</f>
        <v/>
      </c>
      <c r="H99" s="19" t="str">
        <f>IFERROR(VLOOKUP($B99,'Tabelas auxiliares'!$A$67:$C$104,3,FALSE),"")</f>
        <v/>
      </c>
      <c r="P99" s="19" t="str">
        <f t="shared" si="2"/>
        <v/>
      </c>
      <c r="Q99" s="19" t="str">
        <f>IFERROR(VLOOKUP(O99,'Tabelas auxiliares'!$A$229:$E$238,5,FALSE),"")</f>
        <v/>
      </c>
      <c r="R99" s="19" t="str">
        <f>IF(Q99&lt;&gt;"",Q99,IF(P99='Tabelas auxiliares'!$A$242,"CUSTEIO",IF(P99='Tabelas auxiliares'!$A$241,"INVESTIMENTO","")))</f>
        <v/>
      </c>
      <c r="S99" s="12"/>
    </row>
    <row r="100" spans="6:19" x14ac:dyDescent="0.35">
      <c r="F100" s="19" t="str">
        <f>IF(D100="","",IFERROR(VLOOKUP(D100,'Tabelas auxiliares'!$A$3:$B$63,2,FALSE),"DESCENTRALIZAÇÃO"))</f>
        <v/>
      </c>
      <c r="G100" s="19" t="str">
        <f>IFERROR(VLOOKUP($B100,'Tabelas auxiliares'!$A$67:$C$104,2,FALSE),"")</f>
        <v/>
      </c>
      <c r="H100" s="19" t="str">
        <f>IFERROR(VLOOKUP($B100,'Tabelas auxiliares'!$A$67:$C$104,3,FALSE),"")</f>
        <v/>
      </c>
      <c r="P100" s="19" t="str">
        <f t="shared" si="2"/>
        <v/>
      </c>
      <c r="Q100" s="19" t="str">
        <f>IFERROR(VLOOKUP(O100,'Tabelas auxiliares'!$A$229:$E$238,5,FALSE),"")</f>
        <v/>
      </c>
      <c r="R100" s="19" t="str">
        <f>IF(Q100&lt;&gt;"",Q100,IF(P100='Tabelas auxiliares'!$A$242,"CUSTEIO",IF(P100='Tabelas auxiliares'!$A$241,"INVESTIMENTO","")))</f>
        <v/>
      </c>
      <c r="S100" s="12"/>
    </row>
    <row r="101" spans="6:19" x14ac:dyDescent="0.35">
      <c r="F101" s="19" t="str">
        <f>IF(D101="","",IFERROR(VLOOKUP(D101,'Tabelas auxiliares'!$A$3:$B$63,2,FALSE),"DESCENTRALIZAÇÃO"))</f>
        <v/>
      </c>
      <c r="G101" s="19" t="str">
        <f>IFERROR(VLOOKUP($B101,'Tabelas auxiliares'!$A$67:$C$104,2,FALSE),"")</f>
        <v/>
      </c>
      <c r="H101" s="19" t="str">
        <f>IFERROR(VLOOKUP($B101,'Tabelas auxiliares'!$A$67:$C$104,3,FALSE),"")</f>
        <v/>
      </c>
      <c r="P101" s="19" t="str">
        <f t="shared" si="2"/>
        <v/>
      </c>
      <c r="Q101" s="19" t="str">
        <f>IFERROR(VLOOKUP(O101,'Tabelas auxiliares'!$A$229:$E$238,5,FALSE),"")</f>
        <v/>
      </c>
      <c r="R101" s="19" t="str">
        <f>IF(Q101&lt;&gt;"",Q101,IF(P101='Tabelas auxiliares'!$A$242,"CUSTEIO",IF(P101='Tabelas auxiliares'!$A$241,"INVESTIMENTO","")))</f>
        <v/>
      </c>
      <c r="S101" s="12"/>
    </row>
    <row r="102" spans="6:19" x14ac:dyDescent="0.35">
      <c r="F102" s="19" t="str">
        <f>IF(D102="","",IFERROR(VLOOKUP(D102,'Tabelas auxiliares'!$A$3:$B$63,2,FALSE),"DESCENTRALIZAÇÃO"))</f>
        <v/>
      </c>
      <c r="G102" s="19" t="str">
        <f>IFERROR(VLOOKUP($B102,'Tabelas auxiliares'!$A$67:$C$104,2,FALSE),"")</f>
        <v/>
      </c>
      <c r="H102" s="19" t="str">
        <f>IFERROR(VLOOKUP($B102,'Tabelas auxiliares'!$A$67:$C$104,3,FALSE),"")</f>
        <v/>
      </c>
      <c r="P102" s="19" t="str">
        <f t="shared" si="2"/>
        <v/>
      </c>
      <c r="Q102" s="19" t="str">
        <f>IFERROR(VLOOKUP(O102,'Tabelas auxiliares'!$A$229:$E$238,5,FALSE),"")</f>
        <v/>
      </c>
      <c r="R102" s="19" t="str">
        <f>IF(Q102&lt;&gt;"",Q102,IF(P102='Tabelas auxiliares'!$A$242,"CUSTEIO",IF(P102='Tabelas auxiliares'!$A$241,"INVESTIMENTO","")))</f>
        <v/>
      </c>
      <c r="S102" s="12"/>
    </row>
    <row r="103" spans="6:19" x14ac:dyDescent="0.35">
      <c r="F103" s="19" t="str">
        <f>IF(D103="","",IFERROR(VLOOKUP(D103,'Tabelas auxiliares'!$A$3:$B$63,2,FALSE),"DESCENTRALIZAÇÃO"))</f>
        <v/>
      </c>
      <c r="G103" s="19" t="str">
        <f>IFERROR(VLOOKUP($B103,'Tabelas auxiliares'!$A$67:$C$104,2,FALSE),"")</f>
        <v/>
      </c>
      <c r="H103" s="19" t="str">
        <f>IFERROR(VLOOKUP($B103,'Tabelas auxiliares'!$A$67:$C$104,3,FALSE),"")</f>
        <v/>
      </c>
      <c r="P103" s="19" t="str">
        <f t="shared" si="2"/>
        <v/>
      </c>
      <c r="Q103" s="19" t="str">
        <f>IFERROR(VLOOKUP(O103,'Tabelas auxiliares'!$A$229:$E$238,5,FALSE),"")</f>
        <v/>
      </c>
      <c r="R103" s="19" t="str">
        <f>IF(Q103&lt;&gt;"",Q103,IF(P103='Tabelas auxiliares'!$A$242,"CUSTEIO",IF(P103='Tabelas auxiliares'!$A$241,"INVESTIMENTO","")))</f>
        <v/>
      </c>
      <c r="S103" s="12"/>
    </row>
    <row r="104" spans="6:19" x14ac:dyDescent="0.35">
      <c r="F104" s="19" t="str">
        <f>IF(D104="","",IFERROR(VLOOKUP(D104,'Tabelas auxiliares'!$A$3:$B$63,2,FALSE),"DESCENTRALIZAÇÃO"))</f>
        <v/>
      </c>
      <c r="G104" s="19" t="str">
        <f>IFERROR(VLOOKUP($B104,'Tabelas auxiliares'!$A$67:$C$104,2,FALSE),"")</f>
        <v/>
      </c>
      <c r="H104" s="19" t="str">
        <f>IFERROR(VLOOKUP($B104,'Tabelas auxiliares'!$A$67:$C$104,3,FALSE),"")</f>
        <v/>
      </c>
      <c r="P104" s="19" t="str">
        <f t="shared" si="2"/>
        <v/>
      </c>
      <c r="Q104" s="19" t="str">
        <f>IFERROR(VLOOKUP(O104,'Tabelas auxiliares'!$A$229:$E$238,5,FALSE),"")</f>
        <v/>
      </c>
      <c r="R104" s="19" t="str">
        <f>IF(Q104&lt;&gt;"",Q104,IF(P104='Tabelas auxiliares'!$A$242,"CUSTEIO",IF(P104='Tabelas auxiliares'!$A$241,"INVESTIMENTO","")))</f>
        <v/>
      </c>
    </row>
    <row r="105" spans="6:19" x14ac:dyDescent="0.35">
      <c r="F105" s="19" t="str">
        <f>IF(D105="","",IFERROR(VLOOKUP(D105,'Tabelas auxiliares'!$A$3:$B$63,2,FALSE),"DESCENTRALIZAÇÃO"))</f>
        <v/>
      </c>
      <c r="G105" s="19" t="str">
        <f>IFERROR(VLOOKUP($B105,'Tabelas auxiliares'!$A$67:$C$104,2,FALSE),"")</f>
        <v/>
      </c>
      <c r="H105" s="19" t="str">
        <f>IFERROR(VLOOKUP($B105,'Tabelas auxiliares'!$A$67:$C$104,3,FALSE),"")</f>
        <v/>
      </c>
      <c r="P105" s="19" t="str">
        <f t="shared" si="2"/>
        <v/>
      </c>
      <c r="Q105" s="19" t="str">
        <f>IFERROR(VLOOKUP(O105,'Tabelas auxiliares'!$A$229:$E$238,5,FALSE),"")</f>
        <v/>
      </c>
      <c r="R105" s="19" t="str">
        <f>IF(Q105&lt;&gt;"",Q105,IF(P105='Tabelas auxiliares'!$A$242,"CUSTEIO",IF(P105='Tabelas auxiliares'!$A$241,"INVESTIMENTO","")))</f>
        <v/>
      </c>
    </row>
    <row r="106" spans="6:19" x14ac:dyDescent="0.35">
      <c r="F106" s="19" t="str">
        <f>IF(D106="","",IFERROR(VLOOKUP(D106,'Tabelas auxiliares'!$A$3:$B$63,2,FALSE),"DESCENTRALIZAÇÃO"))</f>
        <v/>
      </c>
      <c r="G106" s="19" t="str">
        <f>IFERROR(VLOOKUP($B106,'Tabelas auxiliares'!$A$67:$C$104,2,FALSE),"")</f>
        <v/>
      </c>
      <c r="H106" s="19" t="str">
        <f>IFERROR(VLOOKUP($B106,'Tabelas auxiliares'!$A$67:$C$104,3,FALSE),"")</f>
        <v/>
      </c>
      <c r="P106" s="19" t="str">
        <f t="shared" si="2"/>
        <v/>
      </c>
      <c r="Q106" s="19" t="str">
        <f>IFERROR(VLOOKUP(O106,'Tabelas auxiliares'!$A$229:$E$238,5,FALSE),"")</f>
        <v/>
      </c>
      <c r="R106" s="19" t="str">
        <f>IF(Q106&lt;&gt;"",Q106,IF(P106='Tabelas auxiliares'!$A$242,"CUSTEIO",IF(P106='Tabelas auxiliares'!$A$241,"INVESTIMENTO","")))</f>
        <v/>
      </c>
    </row>
    <row r="107" spans="6:19" x14ac:dyDescent="0.35">
      <c r="F107" s="19" t="str">
        <f>IF(D107="","",IFERROR(VLOOKUP(D107,'Tabelas auxiliares'!$A$3:$B$63,2,FALSE),"DESCENTRALIZAÇÃO"))</f>
        <v/>
      </c>
      <c r="G107" s="19" t="str">
        <f>IFERROR(VLOOKUP($B107,'Tabelas auxiliares'!$A$67:$C$104,2,FALSE),"")</f>
        <v/>
      </c>
      <c r="H107" s="19" t="str">
        <f>IFERROR(VLOOKUP($B107,'Tabelas auxiliares'!$A$67:$C$104,3,FALSE),"")</f>
        <v/>
      </c>
      <c r="P107" s="19" t="str">
        <f t="shared" si="2"/>
        <v/>
      </c>
      <c r="Q107" s="19" t="str">
        <f>IFERROR(VLOOKUP(O107,'Tabelas auxiliares'!$A$229:$E$238,5,FALSE),"")</f>
        <v/>
      </c>
      <c r="R107" s="19" t="str">
        <f>IF(Q107&lt;&gt;"",Q107,IF(P107='Tabelas auxiliares'!$A$242,"CUSTEIO",IF(P107='Tabelas auxiliares'!$A$241,"INVESTIMENTO","")))</f>
        <v/>
      </c>
    </row>
    <row r="108" spans="6:19" x14ac:dyDescent="0.35">
      <c r="F108" s="19" t="str">
        <f>IF(D108="","",IFERROR(VLOOKUP(D108,'Tabelas auxiliares'!$A$3:$B$63,2,FALSE),"DESCENTRALIZAÇÃO"))</f>
        <v/>
      </c>
      <c r="G108" s="19" t="str">
        <f>IFERROR(VLOOKUP($B108,'Tabelas auxiliares'!$A$67:$C$104,2,FALSE),"")</f>
        <v/>
      </c>
      <c r="H108" s="19" t="str">
        <f>IFERROR(VLOOKUP($B108,'Tabelas auxiliares'!$A$67:$C$104,3,FALSE),"")</f>
        <v/>
      </c>
      <c r="P108" s="19" t="str">
        <f t="shared" si="2"/>
        <v/>
      </c>
      <c r="Q108" s="19" t="str">
        <f>IFERROR(VLOOKUP(O108,'Tabelas auxiliares'!$A$229:$E$238,5,FALSE),"")</f>
        <v/>
      </c>
      <c r="R108" s="19" t="str">
        <f>IF(Q108&lt;&gt;"",Q108,IF(P108='Tabelas auxiliares'!$A$242,"CUSTEIO",IF(P108='Tabelas auxiliares'!$A$241,"INVESTIMENTO","")))</f>
        <v/>
      </c>
    </row>
    <row r="109" spans="6:19" x14ac:dyDescent="0.35">
      <c r="F109" s="19" t="str">
        <f>IF(D109="","",IFERROR(VLOOKUP(D109,'Tabelas auxiliares'!$A$3:$B$63,2,FALSE),"DESCENTRALIZAÇÃO"))</f>
        <v/>
      </c>
      <c r="G109" s="19" t="str">
        <f>IFERROR(VLOOKUP($B109,'Tabelas auxiliares'!$A$67:$C$104,2,FALSE),"")</f>
        <v/>
      </c>
      <c r="H109" s="19" t="str">
        <f>IFERROR(VLOOKUP($B109,'Tabelas auxiliares'!$A$67:$C$104,3,FALSE),"")</f>
        <v/>
      </c>
      <c r="P109" s="19" t="str">
        <f t="shared" si="2"/>
        <v/>
      </c>
      <c r="Q109" s="19" t="str">
        <f>IFERROR(VLOOKUP(O109,'Tabelas auxiliares'!$A$229:$E$238,5,FALSE),"")</f>
        <v/>
      </c>
      <c r="R109" s="19" t="str">
        <f>IF(Q109&lt;&gt;"",Q109,IF(P109='Tabelas auxiliares'!$A$242,"CUSTEIO",IF(P109='Tabelas auxiliares'!$A$241,"INVESTIMENTO","")))</f>
        <v/>
      </c>
    </row>
    <row r="110" spans="6:19" x14ac:dyDescent="0.35">
      <c r="F110" s="19" t="str">
        <f>IF(D110="","",IFERROR(VLOOKUP(D110,'Tabelas auxiliares'!$A$3:$B$63,2,FALSE),"DESCENTRALIZAÇÃO"))</f>
        <v/>
      </c>
      <c r="G110" s="19" t="str">
        <f>IFERROR(VLOOKUP($B110,'Tabelas auxiliares'!$A$67:$C$104,2,FALSE),"")</f>
        <v/>
      </c>
      <c r="H110" s="19" t="str">
        <f>IFERROR(VLOOKUP($B110,'Tabelas auxiliares'!$A$67:$C$104,3,FALSE),"")</f>
        <v/>
      </c>
      <c r="P110" s="19" t="str">
        <f t="shared" si="2"/>
        <v/>
      </c>
      <c r="Q110" s="19" t="str">
        <f>IFERROR(VLOOKUP(O110,'Tabelas auxiliares'!$A$229:$E$238,5,FALSE),"")</f>
        <v/>
      </c>
      <c r="R110" s="19" t="str">
        <f>IF(Q110&lt;&gt;"",Q110,IF(P110='Tabelas auxiliares'!$A$242,"CUSTEIO",IF(P110='Tabelas auxiliares'!$A$241,"INVESTIMENTO","")))</f>
        <v/>
      </c>
    </row>
    <row r="111" spans="6:19" x14ac:dyDescent="0.35">
      <c r="F111" s="19" t="str">
        <f>IF(D111="","",IFERROR(VLOOKUP(D111,'Tabelas auxiliares'!$A$3:$B$63,2,FALSE),"DESCENTRALIZAÇÃO"))</f>
        <v/>
      </c>
      <c r="G111" s="19" t="str">
        <f>IFERROR(VLOOKUP($B111,'Tabelas auxiliares'!$A$67:$C$104,2,FALSE),"")</f>
        <v/>
      </c>
      <c r="H111" s="19" t="str">
        <f>IFERROR(VLOOKUP($B111,'Tabelas auxiliares'!$A$67:$C$104,3,FALSE),"")</f>
        <v/>
      </c>
      <c r="P111" s="19" t="str">
        <f t="shared" si="2"/>
        <v/>
      </c>
      <c r="Q111" s="19" t="str">
        <f>IFERROR(VLOOKUP(O111,'Tabelas auxiliares'!$A$229:$E$238,5,FALSE),"")</f>
        <v/>
      </c>
      <c r="R111" s="19" t="str">
        <f>IF(Q111&lt;&gt;"",Q111,IF(P111='Tabelas auxiliares'!$A$242,"CUSTEIO",IF(P111='Tabelas auxiliares'!$A$241,"INVESTIMENTO","")))</f>
        <v/>
      </c>
    </row>
    <row r="112" spans="6:19" x14ac:dyDescent="0.35">
      <c r="F112" s="19" t="str">
        <f>IF(D112="","",IFERROR(VLOOKUP(D112,'Tabelas auxiliares'!$A$3:$B$63,2,FALSE),"DESCENTRALIZAÇÃO"))</f>
        <v/>
      </c>
      <c r="G112" s="19" t="str">
        <f>IFERROR(VLOOKUP($B112,'Tabelas auxiliares'!$A$67:$C$104,2,FALSE),"")</f>
        <v/>
      </c>
      <c r="H112" s="19" t="str">
        <f>IFERROR(VLOOKUP($B112,'Tabelas auxiliares'!$A$67:$C$104,3,FALSE),"")</f>
        <v/>
      </c>
      <c r="P112" s="19" t="str">
        <f t="shared" si="2"/>
        <v/>
      </c>
      <c r="Q112" s="19" t="str">
        <f>IFERROR(VLOOKUP(O112,'Tabelas auxiliares'!$A$229:$E$238,5,FALSE),"")</f>
        <v/>
      </c>
      <c r="R112" s="19" t="str">
        <f>IF(Q112&lt;&gt;"",Q112,IF(P112='Tabelas auxiliares'!$A$242,"CUSTEIO",IF(P112='Tabelas auxiliares'!$A$241,"INVESTIMENTO","")))</f>
        <v/>
      </c>
    </row>
    <row r="113" spans="6:18" x14ac:dyDescent="0.35">
      <c r="F113" s="19" t="str">
        <f>IF(D113="","",IFERROR(VLOOKUP(D113,'Tabelas auxiliares'!$A$3:$B$63,2,FALSE),"DESCENTRALIZAÇÃO"))</f>
        <v/>
      </c>
      <c r="G113" s="19" t="str">
        <f>IFERROR(VLOOKUP($B113,'Tabelas auxiliares'!$A$67:$C$104,2,FALSE),"")</f>
        <v/>
      </c>
      <c r="H113" s="19" t="str">
        <f>IFERROR(VLOOKUP($B113,'Tabelas auxiliares'!$A$67:$C$104,3,FALSE),"")</f>
        <v/>
      </c>
      <c r="P113" s="19" t="str">
        <f t="shared" si="2"/>
        <v/>
      </c>
      <c r="Q113" s="19" t="str">
        <f>IFERROR(VLOOKUP(O113,'Tabelas auxiliares'!$A$229:$E$238,5,FALSE),"")</f>
        <v/>
      </c>
      <c r="R113" s="19" t="str">
        <f>IF(Q113&lt;&gt;"",Q113,IF(P113='Tabelas auxiliares'!$A$242,"CUSTEIO",IF(P113='Tabelas auxiliares'!$A$241,"INVESTIMENTO","")))</f>
        <v/>
      </c>
    </row>
    <row r="114" spans="6:18" x14ac:dyDescent="0.35">
      <c r="F114" s="19" t="str">
        <f>IF(D114="","",IFERROR(VLOOKUP(D114,'Tabelas auxiliares'!$A$3:$B$63,2,FALSE),"DESCENTRALIZAÇÃO"))</f>
        <v/>
      </c>
      <c r="G114" s="19" t="str">
        <f>IFERROR(VLOOKUP($B114,'Tabelas auxiliares'!$A$67:$C$104,2,FALSE),"")</f>
        <v/>
      </c>
      <c r="H114" s="19" t="str">
        <f>IFERROR(VLOOKUP($B114,'Tabelas auxiliares'!$A$67:$C$104,3,FALSE),"")</f>
        <v/>
      </c>
      <c r="P114" s="19" t="str">
        <f t="shared" si="2"/>
        <v/>
      </c>
      <c r="Q114" s="19" t="str">
        <f>IFERROR(VLOOKUP(O114,'Tabelas auxiliares'!$A$229:$E$238,5,FALSE),"")</f>
        <v/>
      </c>
      <c r="R114" s="19" t="str">
        <f>IF(Q114&lt;&gt;"",Q114,IF(P114='Tabelas auxiliares'!$A$242,"CUSTEIO",IF(P114='Tabelas auxiliares'!$A$241,"INVESTIMENTO","")))</f>
        <v/>
      </c>
    </row>
    <row r="115" spans="6:18" x14ac:dyDescent="0.35">
      <c r="F115" s="19" t="str">
        <f>IF(D115="","",IFERROR(VLOOKUP(D115,'Tabelas auxiliares'!$A$3:$B$63,2,FALSE),"DESCENTRALIZAÇÃO"))</f>
        <v/>
      </c>
      <c r="G115" s="19" t="str">
        <f>IFERROR(VLOOKUP($B115,'Tabelas auxiliares'!$A$67:$C$104,2,FALSE),"")</f>
        <v/>
      </c>
      <c r="H115" s="19" t="str">
        <f>IFERROR(VLOOKUP($B115,'Tabelas auxiliares'!$A$67:$C$104,3,FALSE),"")</f>
        <v/>
      </c>
      <c r="P115" s="19" t="str">
        <f t="shared" si="2"/>
        <v/>
      </c>
      <c r="Q115" s="19" t="str">
        <f>IFERROR(VLOOKUP(O115,'Tabelas auxiliares'!$A$229:$E$238,5,FALSE),"")</f>
        <v/>
      </c>
      <c r="R115" s="19" t="str">
        <f>IF(Q115&lt;&gt;"",Q115,IF(P115='Tabelas auxiliares'!$A$242,"CUSTEIO",IF(P115='Tabelas auxiliares'!$A$241,"INVESTIMENTO","")))</f>
        <v/>
      </c>
    </row>
    <row r="116" spans="6:18" x14ac:dyDescent="0.35">
      <c r="F116" s="19" t="str">
        <f>IF(D116="","",IFERROR(VLOOKUP(D116,'Tabelas auxiliares'!$A$3:$B$63,2,FALSE),"DESCENTRALIZAÇÃO"))</f>
        <v/>
      </c>
      <c r="G116" s="19" t="str">
        <f>IFERROR(VLOOKUP($B116,'Tabelas auxiliares'!$A$67:$C$104,2,FALSE),"")</f>
        <v/>
      </c>
      <c r="H116" s="19" t="str">
        <f>IFERROR(VLOOKUP($B116,'Tabelas auxiliares'!$A$67:$C$104,3,FALSE),"")</f>
        <v/>
      </c>
      <c r="P116" s="19" t="str">
        <f t="shared" si="2"/>
        <v/>
      </c>
      <c r="Q116" s="19" t="str">
        <f>IFERROR(VLOOKUP(O116,'Tabelas auxiliares'!$A$229:$E$238,5,FALSE),"")</f>
        <v/>
      </c>
      <c r="R116" s="19" t="str">
        <f>IF(Q116&lt;&gt;"",Q116,IF(P116='Tabelas auxiliares'!$A$242,"CUSTEIO",IF(P116='Tabelas auxiliares'!$A$241,"INVESTIMENTO","")))</f>
        <v/>
      </c>
    </row>
    <row r="117" spans="6:18" x14ac:dyDescent="0.35">
      <c r="F117" s="19" t="str">
        <f>IF(D117="","",IFERROR(VLOOKUP(D117,'Tabelas auxiliares'!$A$3:$B$63,2,FALSE),"DESCENTRALIZAÇÃO"))</f>
        <v/>
      </c>
      <c r="G117" s="19" t="str">
        <f>IFERROR(VLOOKUP($B117,'Tabelas auxiliares'!$A$67:$C$104,2,FALSE),"")</f>
        <v/>
      </c>
      <c r="H117" s="19" t="str">
        <f>IFERROR(VLOOKUP($B117,'Tabelas auxiliares'!$A$67:$C$104,3,FALSE),"")</f>
        <v/>
      </c>
      <c r="P117" s="19" t="str">
        <f t="shared" si="2"/>
        <v/>
      </c>
      <c r="Q117" s="19" t="str">
        <f>IFERROR(VLOOKUP(O117,'Tabelas auxiliares'!$A$229:$E$238,5,FALSE),"")</f>
        <v/>
      </c>
      <c r="R117" s="19" t="str">
        <f>IF(Q117&lt;&gt;"",Q117,IF(P117='Tabelas auxiliares'!$A$242,"CUSTEIO",IF(P117='Tabelas auxiliares'!$A$241,"INVESTIMENTO","")))</f>
        <v/>
      </c>
    </row>
    <row r="118" spans="6:18" x14ac:dyDescent="0.35">
      <c r="F118" s="19" t="str">
        <f>IF(D118="","",IFERROR(VLOOKUP(D118,'Tabelas auxiliares'!$A$3:$B$63,2,FALSE),"DESCENTRALIZAÇÃO"))</f>
        <v/>
      </c>
      <c r="G118" s="19" t="str">
        <f>IFERROR(VLOOKUP($B118,'Tabelas auxiliares'!$A$67:$C$104,2,FALSE),"")</f>
        <v/>
      </c>
      <c r="H118" s="19" t="str">
        <f>IFERROR(VLOOKUP($B118,'Tabelas auxiliares'!$A$67:$C$104,3,FALSE),"")</f>
        <v/>
      </c>
      <c r="P118" s="19" t="str">
        <f t="shared" si="2"/>
        <v/>
      </c>
      <c r="Q118" s="19" t="str">
        <f>IFERROR(VLOOKUP(O118,'Tabelas auxiliares'!$A$229:$E$238,5,FALSE),"")</f>
        <v/>
      </c>
      <c r="R118" s="19" t="str">
        <f>IF(Q118&lt;&gt;"",Q118,IF(P118='Tabelas auxiliares'!$A$242,"CUSTEIO",IF(P118='Tabelas auxiliares'!$A$241,"INVESTIMENTO","")))</f>
        <v/>
      </c>
    </row>
    <row r="119" spans="6:18" x14ac:dyDescent="0.35">
      <c r="F119" s="19" t="str">
        <f>IF(D119="","",IFERROR(VLOOKUP(D119,'Tabelas auxiliares'!$A$3:$B$63,2,FALSE),"DESCENTRALIZAÇÃO"))</f>
        <v/>
      </c>
      <c r="G119" s="19" t="str">
        <f>IFERROR(VLOOKUP($B119,'Tabelas auxiliares'!$A$67:$C$104,2,FALSE),"")</f>
        <v/>
      </c>
      <c r="H119" s="19" t="str">
        <f>IFERROR(VLOOKUP($B119,'Tabelas auxiliares'!$A$67:$C$104,3,FALSE),"")</f>
        <v/>
      </c>
      <c r="P119" s="19" t="str">
        <f t="shared" si="2"/>
        <v/>
      </c>
      <c r="Q119" s="19" t="str">
        <f>IFERROR(VLOOKUP(O119,'Tabelas auxiliares'!$A$229:$E$238,5,FALSE),"")</f>
        <v/>
      </c>
      <c r="R119" s="19" t="str">
        <f>IF(Q119&lt;&gt;"",Q119,IF(P119='Tabelas auxiliares'!$A$242,"CUSTEIO",IF(P119='Tabelas auxiliares'!$A$241,"INVESTIMENTO","")))</f>
        <v/>
      </c>
    </row>
    <row r="120" spans="6:18" x14ac:dyDescent="0.35">
      <c r="F120" s="19" t="str">
        <f>IF(D120="","",IFERROR(VLOOKUP(D120,'Tabelas auxiliares'!$A$3:$B$63,2,FALSE),"DESCENTRALIZAÇÃO"))</f>
        <v/>
      </c>
      <c r="G120" s="19" t="str">
        <f>IFERROR(VLOOKUP($B120,'Tabelas auxiliares'!$A$67:$C$104,2,FALSE),"")</f>
        <v/>
      </c>
      <c r="H120" s="19" t="str">
        <f>IFERROR(VLOOKUP($B120,'Tabelas auxiliares'!$A$67:$C$104,3,FALSE),"")</f>
        <v/>
      </c>
      <c r="P120" s="19" t="str">
        <f t="shared" si="2"/>
        <v/>
      </c>
      <c r="Q120" s="19" t="str">
        <f>IFERROR(VLOOKUP(O120,'Tabelas auxiliares'!$A$229:$E$238,5,FALSE),"")</f>
        <v/>
      </c>
      <c r="R120" s="19" t="str">
        <f>IF(Q120&lt;&gt;"",Q120,IF(P120='Tabelas auxiliares'!$A$242,"CUSTEIO",IF(P120='Tabelas auxiliares'!$A$241,"INVESTIMENTO","")))</f>
        <v/>
      </c>
    </row>
    <row r="121" spans="6:18" x14ac:dyDescent="0.35">
      <c r="F121" s="19" t="str">
        <f>IF(D121="","",IFERROR(VLOOKUP(D121,'Tabelas auxiliares'!$A$3:$B$63,2,FALSE),"DESCENTRALIZAÇÃO"))</f>
        <v/>
      </c>
      <c r="G121" s="19" t="str">
        <f>IFERROR(VLOOKUP($B121,'Tabelas auxiliares'!$A$67:$C$104,2,FALSE),"")</f>
        <v/>
      </c>
      <c r="H121" s="19" t="str">
        <f>IFERROR(VLOOKUP($B121,'Tabelas auxiliares'!$A$67:$C$104,3,FALSE),"")</f>
        <v/>
      </c>
      <c r="P121" s="19" t="str">
        <f t="shared" si="2"/>
        <v/>
      </c>
      <c r="Q121" s="19" t="str">
        <f>IFERROR(VLOOKUP(O121,'Tabelas auxiliares'!$A$229:$E$238,5,FALSE),"")</f>
        <v/>
      </c>
      <c r="R121" s="19" t="str">
        <f>IF(Q121&lt;&gt;"",Q121,IF(P121='Tabelas auxiliares'!$A$242,"CUSTEIO",IF(P121='Tabelas auxiliares'!$A$241,"INVESTIMENTO","")))</f>
        <v/>
      </c>
    </row>
    <row r="122" spans="6:18" x14ac:dyDescent="0.35">
      <c r="F122" s="19" t="str">
        <f>IF(D122="","",IFERROR(VLOOKUP(D122,'Tabelas auxiliares'!$A$3:$B$63,2,FALSE),"DESCENTRALIZAÇÃO"))</f>
        <v/>
      </c>
      <c r="G122" s="19" t="str">
        <f>IFERROR(VLOOKUP($B122,'Tabelas auxiliares'!$A$67:$C$104,2,FALSE),"")</f>
        <v/>
      </c>
      <c r="H122" s="19" t="str">
        <f>IFERROR(VLOOKUP($B122,'Tabelas auxiliares'!$A$67:$C$104,3,FALSE),"")</f>
        <v/>
      </c>
      <c r="P122" s="19" t="str">
        <f t="shared" si="2"/>
        <v/>
      </c>
      <c r="Q122" s="19" t="str">
        <f>IFERROR(VLOOKUP(O122,'Tabelas auxiliares'!$A$229:$E$238,5,FALSE),"")</f>
        <v/>
      </c>
      <c r="R122" s="19" t="str">
        <f>IF(Q122&lt;&gt;"",Q122,IF(P122='Tabelas auxiliares'!$A$242,"CUSTEIO",IF(P122='Tabelas auxiliares'!$A$241,"INVESTIMENTO","")))</f>
        <v/>
      </c>
    </row>
    <row r="123" spans="6:18" x14ac:dyDescent="0.35">
      <c r="F123" s="19" t="str">
        <f>IF(D123="","",IFERROR(VLOOKUP(D123,'Tabelas auxiliares'!$A$3:$B$63,2,FALSE),"DESCENTRALIZAÇÃO"))</f>
        <v/>
      </c>
      <c r="G123" s="19" t="str">
        <f>IFERROR(VLOOKUP($B123,'Tabelas auxiliares'!$A$67:$C$104,2,FALSE),"")</f>
        <v/>
      </c>
      <c r="H123" s="19" t="str">
        <f>IFERROR(VLOOKUP($B123,'Tabelas auxiliares'!$A$67:$C$104,3,FALSE),"")</f>
        <v/>
      </c>
      <c r="P123" s="19" t="str">
        <f t="shared" si="2"/>
        <v/>
      </c>
      <c r="Q123" s="19" t="str">
        <f>IFERROR(VLOOKUP(O123,'Tabelas auxiliares'!$A$229:$E$238,5,FALSE),"")</f>
        <v/>
      </c>
      <c r="R123" s="19" t="str">
        <f>IF(Q123&lt;&gt;"",Q123,IF(P123='Tabelas auxiliares'!$A$242,"CUSTEIO",IF(P123='Tabelas auxiliares'!$A$241,"INVESTIMENTO","")))</f>
        <v/>
      </c>
    </row>
    <row r="124" spans="6:18" x14ac:dyDescent="0.35">
      <c r="F124" s="19" t="str">
        <f>IF(D124="","",IFERROR(VLOOKUP(D124,'Tabelas auxiliares'!$A$3:$B$63,2,FALSE),"DESCENTRALIZAÇÃO"))</f>
        <v/>
      </c>
      <c r="G124" s="19" t="str">
        <f>IFERROR(VLOOKUP($B124,'Tabelas auxiliares'!$A$67:$C$104,2,FALSE),"")</f>
        <v/>
      </c>
      <c r="H124" s="19" t="str">
        <f>IFERROR(VLOOKUP($B124,'Tabelas auxiliares'!$A$67:$C$104,3,FALSE),"")</f>
        <v/>
      </c>
      <c r="P124" s="19" t="str">
        <f t="shared" si="2"/>
        <v/>
      </c>
      <c r="Q124" s="19" t="str">
        <f>IFERROR(VLOOKUP(O124,'Tabelas auxiliares'!$A$229:$E$238,5,FALSE),"")</f>
        <v/>
      </c>
      <c r="R124" s="19" t="str">
        <f>IF(Q124&lt;&gt;"",Q124,IF(P124='Tabelas auxiliares'!$A$242,"CUSTEIO",IF(P124='Tabelas auxiliares'!$A$241,"INVESTIMENTO","")))</f>
        <v/>
      </c>
    </row>
    <row r="125" spans="6:18" x14ac:dyDescent="0.35">
      <c r="F125" s="19" t="str">
        <f>IF(D125="","",IFERROR(VLOOKUP(D125,'Tabelas auxiliares'!$A$3:$B$63,2,FALSE),"DESCENTRALIZAÇÃO"))</f>
        <v/>
      </c>
      <c r="G125" s="19" t="str">
        <f>IFERROR(VLOOKUP($B125,'Tabelas auxiliares'!$A$67:$C$104,2,FALSE),"")</f>
        <v/>
      </c>
      <c r="H125" s="19" t="str">
        <f>IFERROR(VLOOKUP($B125,'Tabelas auxiliares'!$A$67:$C$104,3,FALSE),"")</f>
        <v/>
      </c>
      <c r="P125" s="19" t="str">
        <f t="shared" si="2"/>
        <v/>
      </c>
      <c r="Q125" s="19" t="str">
        <f>IFERROR(VLOOKUP(O125,'Tabelas auxiliares'!$A$229:$E$238,5,FALSE),"")</f>
        <v/>
      </c>
      <c r="R125" s="19" t="str">
        <f>IF(Q125&lt;&gt;"",Q125,IF(P125='Tabelas auxiliares'!$A$242,"CUSTEIO",IF(P125='Tabelas auxiliares'!$A$241,"INVESTIMENTO","")))</f>
        <v/>
      </c>
    </row>
    <row r="126" spans="6:18" x14ac:dyDescent="0.35">
      <c r="F126" s="19" t="str">
        <f>IF(D126="","",IFERROR(VLOOKUP(D126,'Tabelas auxiliares'!$A$3:$B$63,2,FALSE),"DESCENTRALIZAÇÃO"))</f>
        <v/>
      </c>
      <c r="G126" s="19" t="str">
        <f>IFERROR(VLOOKUP($B126,'Tabelas auxiliares'!$A$67:$C$104,2,FALSE),"")</f>
        <v/>
      </c>
      <c r="H126" s="19" t="str">
        <f>IFERROR(VLOOKUP($B126,'Tabelas auxiliares'!$A$67:$C$104,3,FALSE),"")</f>
        <v/>
      </c>
      <c r="P126" s="19" t="str">
        <f t="shared" si="2"/>
        <v/>
      </c>
      <c r="Q126" s="19" t="str">
        <f>IFERROR(VLOOKUP(O126,'Tabelas auxiliares'!$A$229:$E$238,5,FALSE),"")</f>
        <v/>
      </c>
      <c r="R126" s="19" t="str">
        <f>IF(Q126&lt;&gt;"",Q126,IF(P126='Tabelas auxiliares'!$A$242,"CUSTEIO",IF(P126='Tabelas auxiliares'!$A$241,"INVESTIMENTO","")))</f>
        <v/>
      </c>
    </row>
    <row r="127" spans="6:18" x14ac:dyDescent="0.35">
      <c r="F127" s="19" t="str">
        <f>IF(D127="","",IFERROR(VLOOKUP(D127,'Tabelas auxiliares'!$A$3:$B$63,2,FALSE),"DESCENTRALIZAÇÃO"))</f>
        <v/>
      </c>
      <c r="G127" s="19" t="str">
        <f>IFERROR(VLOOKUP($B127,'Tabelas auxiliares'!$A$67:$C$104,2,FALSE),"")</f>
        <v/>
      </c>
      <c r="H127" s="19" t="str">
        <f>IFERROR(VLOOKUP($B127,'Tabelas auxiliares'!$A$67:$C$104,3,FALSE),"")</f>
        <v/>
      </c>
      <c r="P127" s="19" t="str">
        <f t="shared" si="2"/>
        <v/>
      </c>
      <c r="Q127" s="19" t="str">
        <f>IFERROR(VLOOKUP(O127,'Tabelas auxiliares'!$A$229:$E$238,5,FALSE),"")</f>
        <v/>
      </c>
      <c r="R127" s="19" t="str">
        <f>IF(Q127&lt;&gt;"",Q127,IF(P127='Tabelas auxiliares'!$A$242,"CUSTEIO",IF(P127='Tabelas auxiliares'!$A$241,"INVESTIMENTO","")))</f>
        <v/>
      </c>
    </row>
    <row r="128" spans="6:18" x14ac:dyDescent="0.35">
      <c r="F128" s="19" t="str">
        <f>IF(D128="","",IFERROR(VLOOKUP(D128,'Tabelas auxiliares'!$A$3:$B$63,2,FALSE),"DESCENTRALIZAÇÃO"))</f>
        <v/>
      </c>
      <c r="G128" s="19" t="str">
        <f>IFERROR(VLOOKUP($B128,'Tabelas auxiliares'!$A$67:$C$104,2,FALSE),"")</f>
        <v/>
      </c>
      <c r="H128" s="19" t="str">
        <f>IFERROR(VLOOKUP($B128,'Tabelas auxiliares'!$A$67:$C$104,3,FALSE),"")</f>
        <v/>
      </c>
      <c r="P128" s="19" t="str">
        <f t="shared" si="2"/>
        <v/>
      </c>
      <c r="Q128" s="19" t="str">
        <f>IFERROR(VLOOKUP(O128,'Tabelas auxiliares'!$A$229:$E$238,5,FALSE),"")</f>
        <v/>
      </c>
      <c r="R128" s="19" t="str">
        <f>IF(Q128&lt;&gt;"",Q128,IF(P128='Tabelas auxiliares'!$A$242,"CUSTEIO",IF(P128='Tabelas auxiliares'!$A$241,"INVESTIMENTO","")))</f>
        <v/>
      </c>
    </row>
    <row r="129" spans="6:18" x14ac:dyDescent="0.35">
      <c r="F129" s="19" t="str">
        <f>IF(D129="","",IFERROR(VLOOKUP(D129,'Tabelas auxiliares'!$A$3:$B$63,2,FALSE),"DESCENTRALIZAÇÃO"))</f>
        <v/>
      </c>
      <c r="G129" s="19" t="str">
        <f>IFERROR(VLOOKUP($B129,'Tabelas auxiliares'!$A$67:$C$104,2,FALSE),"")</f>
        <v/>
      </c>
      <c r="H129" s="19" t="str">
        <f>IFERROR(VLOOKUP($B129,'Tabelas auxiliares'!$A$67:$C$104,3,FALSE),"")</f>
        <v/>
      </c>
      <c r="P129" s="19" t="str">
        <f t="shared" si="2"/>
        <v/>
      </c>
      <c r="Q129" s="19" t="str">
        <f>IFERROR(VLOOKUP(O129,'Tabelas auxiliares'!$A$229:$E$238,5,FALSE),"")</f>
        <v/>
      </c>
      <c r="R129" s="19" t="str">
        <f>IF(Q129&lt;&gt;"",Q129,IF(P129='Tabelas auxiliares'!$A$242,"CUSTEIO",IF(P129='Tabelas auxiliares'!$A$241,"INVESTIMENTO","")))</f>
        <v/>
      </c>
    </row>
    <row r="130" spans="6:18" x14ac:dyDescent="0.35">
      <c r="F130" s="19" t="str">
        <f>IF(D130="","",IFERROR(VLOOKUP(D130,'Tabelas auxiliares'!$A$3:$B$63,2,FALSE),"DESCENTRALIZAÇÃO"))</f>
        <v/>
      </c>
      <c r="G130" s="19" t="str">
        <f>IFERROR(VLOOKUP($B130,'Tabelas auxiliares'!$A$67:$C$104,2,FALSE),"")</f>
        <v/>
      </c>
      <c r="H130" s="19" t="str">
        <f>IFERROR(VLOOKUP($B130,'Tabelas auxiliares'!$A$67:$C$104,3,FALSE),"")</f>
        <v/>
      </c>
      <c r="P130" s="19" t="str">
        <f t="shared" si="2"/>
        <v/>
      </c>
      <c r="Q130" s="19" t="str">
        <f>IFERROR(VLOOKUP(O130,'Tabelas auxiliares'!$A$229:$E$238,5,FALSE),"")</f>
        <v/>
      </c>
      <c r="R130" s="19" t="str">
        <f>IF(Q130&lt;&gt;"",Q130,IF(P130='Tabelas auxiliares'!$A$242,"CUSTEIO",IF(P130='Tabelas auxiliares'!$A$241,"INVESTIMENTO","")))</f>
        <v/>
      </c>
    </row>
    <row r="131" spans="6:18" x14ac:dyDescent="0.35">
      <c r="F131" s="19" t="str">
        <f>IF(D131="","",IFERROR(VLOOKUP(D131,'Tabelas auxiliares'!$A$3:$B$63,2,FALSE),"DESCENTRALIZAÇÃO"))</f>
        <v/>
      </c>
      <c r="G131" s="19" t="str">
        <f>IFERROR(VLOOKUP($B131,'Tabelas auxiliares'!$A$67:$C$104,2,FALSE),"")</f>
        <v/>
      </c>
      <c r="H131" s="19" t="str">
        <f>IFERROR(VLOOKUP($B131,'Tabelas auxiliares'!$A$67:$C$104,3,FALSE),"")</f>
        <v/>
      </c>
      <c r="P131" s="19" t="str">
        <f t="shared" si="2"/>
        <v/>
      </c>
      <c r="Q131" s="19" t="str">
        <f>IFERROR(VLOOKUP(O131,'Tabelas auxiliares'!$A$229:$E$238,5,FALSE),"")</f>
        <v/>
      </c>
      <c r="R131" s="19" t="str">
        <f>IF(Q131&lt;&gt;"",Q131,IF(P131='Tabelas auxiliares'!$A$242,"CUSTEIO",IF(P131='Tabelas auxiliares'!$A$241,"INVESTIMENTO","")))</f>
        <v/>
      </c>
    </row>
    <row r="132" spans="6:18" x14ac:dyDescent="0.35">
      <c r="F132" s="19" t="str">
        <f>IF(D132="","",IFERROR(VLOOKUP(D132,'Tabelas auxiliares'!$A$3:$B$63,2,FALSE),"DESCENTRALIZAÇÃO"))</f>
        <v/>
      </c>
      <c r="G132" s="19" t="str">
        <f>IFERROR(VLOOKUP($B132,'Tabelas auxiliares'!$A$67:$C$104,2,FALSE),"")</f>
        <v/>
      </c>
      <c r="H132" s="19" t="str">
        <f>IFERROR(VLOOKUP($B132,'Tabelas auxiliares'!$A$67:$C$104,3,FALSE),"")</f>
        <v/>
      </c>
      <c r="P132" s="19" t="str">
        <f t="shared" ref="P132:P195" si="3">LEFT(N132,1)</f>
        <v/>
      </c>
      <c r="Q132" s="19" t="str">
        <f>IFERROR(VLOOKUP(O132,'Tabelas auxiliares'!$A$229:$E$238,5,FALSE),"")</f>
        <v/>
      </c>
      <c r="R132" s="19" t="str">
        <f>IF(Q132&lt;&gt;"",Q132,IF(P132='Tabelas auxiliares'!$A$242,"CUSTEIO",IF(P132='Tabelas auxiliares'!$A$241,"INVESTIMENTO","")))</f>
        <v/>
      </c>
    </row>
    <row r="133" spans="6:18" x14ac:dyDescent="0.35">
      <c r="F133" s="19" t="str">
        <f>IF(D133="","",IFERROR(VLOOKUP(D133,'Tabelas auxiliares'!$A$3:$B$63,2,FALSE),"DESCENTRALIZAÇÃO"))</f>
        <v/>
      </c>
      <c r="G133" s="19" t="str">
        <f>IFERROR(VLOOKUP($B133,'Tabelas auxiliares'!$A$67:$C$104,2,FALSE),"")</f>
        <v/>
      </c>
      <c r="H133" s="19" t="str">
        <f>IFERROR(VLOOKUP($B133,'Tabelas auxiliares'!$A$67:$C$104,3,FALSE),"")</f>
        <v/>
      </c>
      <c r="P133" s="19" t="str">
        <f t="shared" si="3"/>
        <v/>
      </c>
      <c r="Q133" s="19" t="str">
        <f>IFERROR(VLOOKUP(O133,'Tabelas auxiliares'!$A$229:$E$238,5,FALSE),"")</f>
        <v/>
      </c>
      <c r="R133" s="19" t="str">
        <f>IF(Q133&lt;&gt;"",Q133,IF(P133='Tabelas auxiliares'!$A$242,"CUSTEIO",IF(P133='Tabelas auxiliares'!$A$241,"INVESTIMENTO","")))</f>
        <v/>
      </c>
    </row>
    <row r="134" spans="6:18" x14ac:dyDescent="0.35">
      <c r="F134" s="19" t="str">
        <f>IF(D134="","",IFERROR(VLOOKUP(D134,'Tabelas auxiliares'!$A$3:$B$63,2,FALSE),"DESCENTRALIZAÇÃO"))</f>
        <v/>
      </c>
      <c r="G134" s="19" t="str">
        <f>IFERROR(VLOOKUP($B134,'Tabelas auxiliares'!$A$67:$C$104,2,FALSE),"")</f>
        <v/>
      </c>
      <c r="H134" s="19" t="str">
        <f>IFERROR(VLOOKUP($B134,'Tabelas auxiliares'!$A$67:$C$104,3,FALSE),"")</f>
        <v/>
      </c>
      <c r="P134" s="19" t="str">
        <f t="shared" si="3"/>
        <v/>
      </c>
      <c r="Q134" s="19" t="str">
        <f>IFERROR(VLOOKUP(O134,'Tabelas auxiliares'!$A$229:$E$238,5,FALSE),"")</f>
        <v/>
      </c>
      <c r="R134" s="19" t="str">
        <f>IF(Q134&lt;&gt;"",Q134,IF(P134='Tabelas auxiliares'!$A$242,"CUSTEIO",IF(P134='Tabelas auxiliares'!$A$241,"INVESTIMENTO","")))</f>
        <v/>
      </c>
    </row>
    <row r="135" spans="6:18" x14ac:dyDescent="0.35">
      <c r="F135" s="19" t="str">
        <f>IF(D135="","",IFERROR(VLOOKUP(D135,'Tabelas auxiliares'!$A$3:$B$63,2,FALSE),"DESCENTRALIZAÇÃO"))</f>
        <v/>
      </c>
      <c r="G135" s="19" t="str">
        <f>IFERROR(VLOOKUP($B135,'Tabelas auxiliares'!$A$67:$C$104,2,FALSE),"")</f>
        <v/>
      </c>
      <c r="H135" s="19" t="str">
        <f>IFERROR(VLOOKUP($B135,'Tabelas auxiliares'!$A$67:$C$104,3,FALSE),"")</f>
        <v/>
      </c>
      <c r="P135" s="19" t="str">
        <f t="shared" si="3"/>
        <v/>
      </c>
      <c r="Q135" s="19" t="str">
        <f>IFERROR(VLOOKUP(O135,'Tabelas auxiliares'!$A$229:$E$238,5,FALSE),"")</f>
        <v/>
      </c>
      <c r="R135" s="19" t="str">
        <f>IF(Q135&lt;&gt;"",Q135,IF(P135='Tabelas auxiliares'!$A$242,"CUSTEIO",IF(P135='Tabelas auxiliares'!$A$241,"INVESTIMENTO","")))</f>
        <v/>
      </c>
    </row>
    <row r="136" spans="6:18" x14ac:dyDescent="0.35">
      <c r="F136" s="19" t="str">
        <f>IF(D136="","",IFERROR(VLOOKUP(D136,'Tabelas auxiliares'!$A$3:$B$63,2,FALSE),"DESCENTRALIZAÇÃO"))</f>
        <v/>
      </c>
      <c r="G136" s="19" t="str">
        <f>IFERROR(VLOOKUP($B136,'Tabelas auxiliares'!$A$67:$C$104,2,FALSE),"")</f>
        <v/>
      </c>
      <c r="H136" s="19" t="str">
        <f>IFERROR(VLOOKUP($B136,'Tabelas auxiliares'!$A$67:$C$104,3,FALSE),"")</f>
        <v/>
      </c>
      <c r="P136" s="19" t="str">
        <f t="shared" si="3"/>
        <v/>
      </c>
      <c r="Q136" s="19" t="str">
        <f>IFERROR(VLOOKUP(O136,'Tabelas auxiliares'!$A$229:$E$238,5,FALSE),"")</f>
        <v/>
      </c>
      <c r="R136" s="19" t="str">
        <f>IF(Q136&lt;&gt;"",Q136,IF(P136='Tabelas auxiliares'!$A$242,"CUSTEIO",IF(P136='Tabelas auxiliares'!$A$241,"INVESTIMENTO","")))</f>
        <v/>
      </c>
    </row>
    <row r="137" spans="6:18" x14ac:dyDescent="0.35">
      <c r="F137" s="19" t="str">
        <f>IF(D137="","",IFERROR(VLOOKUP(D137,'Tabelas auxiliares'!$A$3:$B$63,2,FALSE),"DESCENTRALIZAÇÃO"))</f>
        <v/>
      </c>
      <c r="G137" s="19" t="str">
        <f>IFERROR(VLOOKUP($B137,'Tabelas auxiliares'!$A$67:$C$104,2,FALSE),"")</f>
        <v/>
      </c>
      <c r="H137" s="19" t="str">
        <f>IFERROR(VLOOKUP($B137,'Tabelas auxiliares'!$A$67:$C$104,3,FALSE),"")</f>
        <v/>
      </c>
      <c r="P137" s="19" t="str">
        <f t="shared" si="3"/>
        <v/>
      </c>
      <c r="Q137" s="19" t="str">
        <f>IFERROR(VLOOKUP(O137,'Tabelas auxiliares'!$A$229:$E$238,5,FALSE),"")</f>
        <v/>
      </c>
      <c r="R137" s="19" t="str">
        <f>IF(Q137&lt;&gt;"",Q137,IF(P137='Tabelas auxiliares'!$A$242,"CUSTEIO",IF(P137='Tabelas auxiliares'!$A$241,"INVESTIMENTO","")))</f>
        <v/>
      </c>
    </row>
    <row r="138" spans="6:18" x14ac:dyDescent="0.35">
      <c r="F138" s="19" t="str">
        <f>IF(D138="","",IFERROR(VLOOKUP(D138,'Tabelas auxiliares'!$A$3:$B$63,2,FALSE),"DESCENTRALIZAÇÃO"))</f>
        <v/>
      </c>
      <c r="G138" s="19" t="str">
        <f>IFERROR(VLOOKUP($B138,'Tabelas auxiliares'!$A$67:$C$104,2,FALSE),"")</f>
        <v/>
      </c>
      <c r="H138" s="19" t="str">
        <f>IFERROR(VLOOKUP($B138,'Tabelas auxiliares'!$A$67:$C$104,3,FALSE),"")</f>
        <v/>
      </c>
      <c r="P138" s="19" t="str">
        <f t="shared" si="3"/>
        <v/>
      </c>
      <c r="Q138" s="19" t="str">
        <f>IFERROR(VLOOKUP(O138,'Tabelas auxiliares'!$A$229:$E$238,5,FALSE),"")</f>
        <v/>
      </c>
      <c r="R138" s="19" t="str">
        <f>IF(Q138&lt;&gt;"",Q138,IF(P138='Tabelas auxiliares'!$A$242,"CUSTEIO",IF(P138='Tabelas auxiliares'!$A$241,"INVESTIMENTO","")))</f>
        <v/>
      </c>
    </row>
    <row r="139" spans="6:18" x14ac:dyDescent="0.35">
      <c r="F139" s="19" t="str">
        <f>IF(D139="","",IFERROR(VLOOKUP(D139,'Tabelas auxiliares'!$A$3:$B$63,2,FALSE),"DESCENTRALIZAÇÃO"))</f>
        <v/>
      </c>
      <c r="G139" s="19" t="str">
        <f>IFERROR(VLOOKUP($B139,'Tabelas auxiliares'!$A$67:$C$104,2,FALSE),"")</f>
        <v/>
      </c>
      <c r="H139" s="19" t="str">
        <f>IFERROR(VLOOKUP($B139,'Tabelas auxiliares'!$A$67:$C$104,3,FALSE),"")</f>
        <v/>
      </c>
      <c r="P139" s="19" t="str">
        <f t="shared" si="3"/>
        <v/>
      </c>
      <c r="Q139" s="19" t="str">
        <f>IFERROR(VLOOKUP(O139,'Tabelas auxiliares'!$A$229:$E$238,5,FALSE),"")</f>
        <v/>
      </c>
      <c r="R139" s="19" t="str">
        <f>IF(Q139&lt;&gt;"",Q139,IF(P139='Tabelas auxiliares'!$A$242,"CUSTEIO",IF(P139='Tabelas auxiliares'!$A$241,"INVESTIMENTO","")))</f>
        <v/>
      </c>
    </row>
    <row r="140" spans="6:18" x14ac:dyDescent="0.35">
      <c r="F140" s="19" t="str">
        <f>IF(D140="","",IFERROR(VLOOKUP(D140,'Tabelas auxiliares'!$A$3:$B$63,2,FALSE),"DESCENTRALIZAÇÃO"))</f>
        <v/>
      </c>
      <c r="G140" s="19" t="str">
        <f>IFERROR(VLOOKUP($B140,'Tabelas auxiliares'!$A$67:$C$104,2,FALSE),"")</f>
        <v/>
      </c>
      <c r="H140" s="19" t="str">
        <f>IFERROR(VLOOKUP($B140,'Tabelas auxiliares'!$A$67:$C$104,3,FALSE),"")</f>
        <v/>
      </c>
      <c r="P140" s="19" t="str">
        <f t="shared" si="3"/>
        <v/>
      </c>
      <c r="Q140" s="19" t="str">
        <f>IFERROR(VLOOKUP(O140,'Tabelas auxiliares'!$A$229:$E$238,5,FALSE),"")</f>
        <v/>
      </c>
      <c r="R140" s="19" t="str">
        <f>IF(Q140&lt;&gt;"",Q140,IF(P140='Tabelas auxiliares'!$A$242,"CUSTEIO",IF(P140='Tabelas auxiliares'!$A$241,"INVESTIMENTO","")))</f>
        <v/>
      </c>
    </row>
    <row r="141" spans="6:18" x14ac:dyDescent="0.35">
      <c r="F141" s="19" t="str">
        <f>IF(D141="","",IFERROR(VLOOKUP(D141,'Tabelas auxiliares'!$A$3:$B$63,2,FALSE),"DESCENTRALIZAÇÃO"))</f>
        <v/>
      </c>
      <c r="G141" s="19" t="str">
        <f>IFERROR(VLOOKUP($B141,'Tabelas auxiliares'!$A$67:$C$104,2,FALSE),"")</f>
        <v/>
      </c>
      <c r="H141" s="19" t="str">
        <f>IFERROR(VLOOKUP($B141,'Tabelas auxiliares'!$A$67:$C$104,3,FALSE),"")</f>
        <v/>
      </c>
      <c r="P141" s="19" t="str">
        <f t="shared" si="3"/>
        <v/>
      </c>
      <c r="Q141" s="19" t="str">
        <f>IFERROR(VLOOKUP(O141,'Tabelas auxiliares'!$A$229:$E$238,5,FALSE),"")</f>
        <v/>
      </c>
      <c r="R141" s="19" t="str">
        <f>IF(Q141&lt;&gt;"",Q141,IF(P141='Tabelas auxiliares'!$A$242,"CUSTEIO",IF(P141='Tabelas auxiliares'!$A$241,"INVESTIMENTO","")))</f>
        <v/>
      </c>
    </row>
    <row r="142" spans="6:18" x14ac:dyDescent="0.35">
      <c r="F142" s="19" t="str">
        <f>IF(D142="","",IFERROR(VLOOKUP(D142,'Tabelas auxiliares'!$A$3:$B$63,2,FALSE),"DESCENTRALIZAÇÃO"))</f>
        <v/>
      </c>
      <c r="G142" s="19" t="str">
        <f>IFERROR(VLOOKUP($B142,'Tabelas auxiliares'!$A$67:$C$104,2,FALSE),"")</f>
        <v/>
      </c>
      <c r="H142" s="19" t="str">
        <f>IFERROR(VLOOKUP($B142,'Tabelas auxiliares'!$A$67:$C$104,3,FALSE),"")</f>
        <v/>
      </c>
      <c r="P142" s="19" t="str">
        <f t="shared" si="3"/>
        <v/>
      </c>
      <c r="Q142" s="19" t="str">
        <f>IFERROR(VLOOKUP(O142,'Tabelas auxiliares'!$A$229:$E$238,5,FALSE),"")</f>
        <v/>
      </c>
      <c r="R142" s="19" t="str">
        <f>IF(Q142&lt;&gt;"",Q142,IF(P142='Tabelas auxiliares'!$A$242,"CUSTEIO",IF(P142='Tabelas auxiliares'!$A$241,"INVESTIMENTO","")))</f>
        <v/>
      </c>
    </row>
    <row r="143" spans="6:18" x14ac:dyDescent="0.35">
      <c r="F143" s="19" t="str">
        <f>IF(D143="","",IFERROR(VLOOKUP(D143,'Tabelas auxiliares'!$A$3:$B$63,2,FALSE),"DESCENTRALIZAÇÃO"))</f>
        <v/>
      </c>
      <c r="G143" s="19" t="str">
        <f>IFERROR(VLOOKUP($B143,'Tabelas auxiliares'!$A$67:$C$104,2,FALSE),"")</f>
        <v/>
      </c>
      <c r="H143" s="19" t="str">
        <f>IFERROR(VLOOKUP($B143,'Tabelas auxiliares'!$A$67:$C$104,3,FALSE),"")</f>
        <v/>
      </c>
      <c r="P143" s="19" t="str">
        <f t="shared" si="3"/>
        <v/>
      </c>
      <c r="Q143" s="19" t="str">
        <f>IFERROR(VLOOKUP(O143,'Tabelas auxiliares'!$A$229:$E$238,5,FALSE),"")</f>
        <v/>
      </c>
      <c r="R143" s="19" t="str">
        <f>IF(Q143&lt;&gt;"",Q143,IF(P143='Tabelas auxiliares'!$A$242,"CUSTEIO",IF(P143='Tabelas auxiliares'!$A$241,"INVESTIMENTO","")))</f>
        <v/>
      </c>
    </row>
    <row r="144" spans="6:18" x14ac:dyDescent="0.35">
      <c r="F144" s="19" t="str">
        <f>IF(D144="","",IFERROR(VLOOKUP(D144,'Tabelas auxiliares'!$A$3:$B$63,2,FALSE),"DESCENTRALIZAÇÃO"))</f>
        <v/>
      </c>
      <c r="G144" s="19" t="str">
        <f>IFERROR(VLOOKUP($B144,'Tabelas auxiliares'!$A$67:$C$104,2,FALSE),"")</f>
        <v/>
      </c>
      <c r="H144" s="19" t="str">
        <f>IFERROR(VLOOKUP($B144,'Tabelas auxiliares'!$A$67:$C$104,3,FALSE),"")</f>
        <v/>
      </c>
      <c r="P144" s="19" t="str">
        <f t="shared" si="3"/>
        <v/>
      </c>
      <c r="Q144" s="19" t="str">
        <f>IFERROR(VLOOKUP(O144,'Tabelas auxiliares'!$A$229:$E$238,5,FALSE),"")</f>
        <v/>
      </c>
      <c r="R144" s="19" t="str">
        <f>IF(Q144&lt;&gt;"",Q144,IF(P144='Tabelas auxiliares'!$A$242,"CUSTEIO",IF(P144='Tabelas auxiliares'!$A$241,"INVESTIMENTO","")))</f>
        <v/>
      </c>
    </row>
    <row r="145" spans="6:18" x14ac:dyDescent="0.35">
      <c r="F145" s="19" t="str">
        <f>IF(D145="","",IFERROR(VLOOKUP(D145,'Tabelas auxiliares'!$A$3:$B$63,2,FALSE),"DESCENTRALIZAÇÃO"))</f>
        <v/>
      </c>
      <c r="G145" s="19" t="str">
        <f>IFERROR(VLOOKUP($B145,'Tabelas auxiliares'!$A$67:$C$104,2,FALSE),"")</f>
        <v/>
      </c>
      <c r="H145" s="19" t="str">
        <f>IFERROR(VLOOKUP($B145,'Tabelas auxiliares'!$A$67:$C$104,3,FALSE),"")</f>
        <v/>
      </c>
      <c r="P145" s="19" t="str">
        <f t="shared" si="3"/>
        <v/>
      </c>
      <c r="Q145" s="19" t="str">
        <f>IFERROR(VLOOKUP(O145,'Tabelas auxiliares'!$A$229:$E$238,5,FALSE),"")</f>
        <v/>
      </c>
      <c r="R145" s="19" t="str">
        <f>IF(Q145&lt;&gt;"",Q145,IF(P145='Tabelas auxiliares'!$A$242,"CUSTEIO",IF(P145='Tabelas auxiliares'!$A$241,"INVESTIMENTO","")))</f>
        <v/>
      </c>
    </row>
    <row r="146" spans="6:18" x14ac:dyDescent="0.35">
      <c r="F146" s="19" t="str">
        <f>IF(D146="","",IFERROR(VLOOKUP(D146,'Tabelas auxiliares'!$A$3:$B$63,2,FALSE),"DESCENTRALIZAÇÃO"))</f>
        <v/>
      </c>
      <c r="G146" s="19" t="str">
        <f>IFERROR(VLOOKUP($B146,'Tabelas auxiliares'!$A$67:$C$104,2,FALSE),"")</f>
        <v/>
      </c>
      <c r="H146" s="19" t="str">
        <f>IFERROR(VLOOKUP($B146,'Tabelas auxiliares'!$A$67:$C$104,3,FALSE),"")</f>
        <v/>
      </c>
      <c r="P146" s="19" t="str">
        <f t="shared" si="3"/>
        <v/>
      </c>
      <c r="Q146" s="19" t="str">
        <f>IFERROR(VLOOKUP(O146,'Tabelas auxiliares'!$A$229:$E$238,5,FALSE),"")</f>
        <v/>
      </c>
      <c r="R146" s="19" t="str">
        <f>IF(Q146&lt;&gt;"",Q146,IF(P146='Tabelas auxiliares'!$A$242,"CUSTEIO",IF(P146='Tabelas auxiliares'!$A$241,"INVESTIMENTO","")))</f>
        <v/>
      </c>
    </row>
    <row r="147" spans="6:18" x14ac:dyDescent="0.35">
      <c r="F147" s="19" t="str">
        <f>IF(D147="","",IFERROR(VLOOKUP(D147,'Tabelas auxiliares'!$A$3:$B$63,2,FALSE),"DESCENTRALIZAÇÃO"))</f>
        <v/>
      </c>
      <c r="G147" s="19" t="str">
        <f>IFERROR(VLOOKUP($B147,'Tabelas auxiliares'!$A$67:$C$104,2,FALSE),"")</f>
        <v/>
      </c>
      <c r="H147" s="19" t="str">
        <f>IFERROR(VLOOKUP($B147,'Tabelas auxiliares'!$A$67:$C$104,3,FALSE),"")</f>
        <v/>
      </c>
      <c r="P147" s="19" t="str">
        <f t="shared" si="3"/>
        <v/>
      </c>
      <c r="Q147" s="19" t="str">
        <f>IFERROR(VLOOKUP(O147,'Tabelas auxiliares'!$A$229:$E$238,5,FALSE),"")</f>
        <v/>
      </c>
      <c r="R147" s="19" t="str">
        <f>IF(Q147&lt;&gt;"",Q147,IF(P147='Tabelas auxiliares'!$A$242,"CUSTEIO",IF(P147='Tabelas auxiliares'!$A$241,"INVESTIMENTO","")))</f>
        <v/>
      </c>
    </row>
    <row r="148" spans="6:18" x14ac:dyDescent="0.35">
      <c r="F148" s="19" t="str">
        <f>IF(D148="","",IFERROR(VLOOKUP(D148,'Tabelas auxiliares'!$A$3:$B$63,2,FALSE),"DESCENTRALIZAÇÃO"))</f>
        <v/>
      </c>
      <c r="G148" s="19" t="str">
        <f>IFERROR(VLOOKUP($B148,'Tabelas auxiliares'!$A$67:$C$104,2,FALSE),"")</f>
        <v/>
      </c>
      <c r="H148" s="19" t="str">
        <f>IFERROR(VLOOKUP($B148,'Tabelas auxiliares'!$A$67:$C$104,3,FALSE),"")</f>
        <v/>
      </c>
      <c r="P148" s="19" t="str">
        <f t="shared" si="3"/>
        <v/>
      </c>
      <c r="Q148" s="19" t="str">
        <f>IFERROR(VLOOKUP(O148,'Tabelas auxiliares'!$A$229:$E$238,5,FALSE),"")</f>
        <v/>
      </c>
      <c r="R148" s="19" t="str">
        <f>IF(Q148&lt;&gt;"",Q148,IF(P148='Tabelas auxiliares'!$A$242,"CUSTEIO",IF(P148='Tabelas auxiliares'!$A$241,"INVESTIMENTO","")))</f>
        <v/>
      </c>
    </row>
    <row r="149" spans="6:18" x14ac:dyDescent="0.35">
      <c r="F149" s="19" t="str">
        <f>IF(D149="","",IFERROR(VLOOKUP(D149,'Tabelas auxiliares'!$A$3:$B$63,2,FALSE),"DESCENTRALIZAÇÃO"))</f>
        <v/>
      </c>
      <c r="G149" s="19" t="str">
        <f>IFERROR(VLOOKUP($B149,'Tabelas auxiliares'!$A$67:$C$104,2,FALSE),"")</f>
        <v/>
      </c>
      <c r="H149" s="19" t="str">
        <f>IFERROR(VLOOKUP($B149,'Tabelas auxiliares'!$A$67:$C$104,3,FALSE),"")</f>
        <v/>
      </c>
      <c r="P149" s="19" t="str">
        <f t="shared" si="3"/>
        <v/>
      </c>
      <c r="Q149" s="19" t="str">
        <f>IFERROR(VLOOKUP(O149,'Tabelas auxiliares'!$A$229:$E$238,5,FALSE),"")</f>
        <v/>
      </c>
      <c r="R149" s="19" t="str">
        <f>IF(Q149&lt;&gt;"",Q149,IF(P149='Tabelas auxiliares'!$A$242,"CUSTEIO",IF(P149='Tabelas auxiliares'!$A$241,"INVESTIMENTO","")))</f>
        <v/>
      </c>
    </row>
    <row r="150" spans="6:18" x14ac:dyDescent="0.35">
      <c r="F150" s="19" t="str">
        <f>IF(D150="","",IFERROR(VLOOKUP(D150,'Tabelas auxiliares'!$A$3:$B$63,2,FALSE),"DESCENTRALIZAÇÃO"))</f>
        <v/>
      </c>
      <c r="G150" s="19" t="str">
        <f>IFERROR(VLOOKUP($B150,'Tabelas auxiliares'!$A$67:$C$104,2,FALSE),"")</f>
        <v/>
      </c>
      <c r="H150" s="19" t="str">
        <f>IFERROR(VLOOKUP($B150,'Tabelas auxiliares'!$A$67:$C$104,3,FALSE),"")</f>
        <v/>
      </c>
      <c r="P150" s="19" t="str">
        <f t="shared" si="3"/>
        <v/>
      </c>
      <c r="Q150" s="19" t="str">
        <f>IFERROR(VLOOKUP(O150,'Tabelas auxiliares'!$A$229:$E$238,5,FALSE),"")</f>
        <v/>
      </c>
      <c r="R150" s="19" t="str">
        <f>IF(Q150&lt;&gt;"",Q150,IF(P150='Tabelas auxiliares'!$A$242,"CUSTEIO",IF(P150='Tabelas auxiliares'!$A$241,"INVESTIMENTO","")))</f>
        <v/>
      </c>
    </row>
    <row r="151" spans="6:18" x14ac:dyDescent="0.35">
      <c r="F151" s="19" t="str">
        <f>IF(D151="","",IFERROR(VLOOKUP(D151,'Tabelas auxiliares'!$A$3:$B$63,2,FALSE),"DESCENTRALIZAÇÃO"))</f>
        <v/>
      </c>
      <c r="G151" s="19" t="str">
        <f>IFERROR(VLOOKUP($B151,'Tabelas auxiliares'!$A$67:$C$104,2,FALSE),"")</f>
        <v/>
      </c>
      <c r="H151" s="19" t="str">
        <f>IFERROR(VLOOKUP($B151,'Tabelas auxiliares'!$A$67:$C$104,3,FALSE),"")</f>
        <v/>
      </c>
      <c r="P151" s="19" t="str">
        <f t="shared" si="3"/>
        <v/>
      </c>
      <c r="Q151" s="19" t="str">
        <f>IFERROR(VLOOKUP(O151,'Tabelas auxiliares'!$A$229:$E$238,5,FALSE),"")</f>
        <v/>
      </c>
      <c r="R151" s="19" t="str">
        <f>IF(Q151&lt;&gt;"",Q151,IF(P151='Tabelas auxiliares'!$A$242,"CUSTEIO",IF(P151='Tabelas auxiliares'!$A$241,"INVESTIMENTO","")))</f>
        <v/>
      </c>
    </row>
    <row r="152" spans="6:18" x14ac:dyDescent="0.35">
      <c r="F152" s="19" t="str">
        <f>IF(D152="","",IFERROR(VLOOKUP(D152,'Tabelas auxiliares'!$A$3:$B$63,2,FALSE),"DESCENTRALIZAÇÃO"))</f>
        <v/>
      </c>
      <c r="G152" s="19" t="str">
        <f>IFERROR(VLOOKUP($B152,'Tabelas auxiliares'!$A$67:$C$104,2,FALSE),"")</f>
        <v/>
      </c>
      <c r="H152" s="19" t="str">
        <f>IFERROR(VLOOKUP($B152,'Tabelas auxiliares'!$A$67:$C$104,3,FALSE),"")</f>
        <v/>
      </c>
      <c r="P152" s="19" t="str">
        <f t="shared" si="3"/>
        <v/>
      </c>
      <c r="Q152" s="19" t="str">
        <f>IFERROR(VLOOKUP(O152,'Tabelas auxiliares'!$A$229:$E$238,5,FALSE),"")</f>
        <v/>
      </c>
      <c r="R152" s="19" t="str">
        <f>IF(Q152&lt;&gt;"",Q152,IF(P152='Tabelas auxiliares'!$A$242,"CUSTEIO",IF(P152='Tabelas auxiliares'!$A$241,"INVESTIMENTO","")))</f>
        <v/>
      </c>
    </row>
    <row r="153" spans="6:18" x14ac:dyDescent="0.35">
      <c r="F153" s="19" t="str">
        <f>IF(D153="","",IFERROR(VLOOKUP(D153,'Tabelas auxiliares'!$A$3:$B$63,2,FALSE),"DESCENTRALIZAÇÃO"))</f>
        <v/>
      </c>
      <c r="G153" s="19" t="str">
        <f>IFERROR(VLOOKUP($B153,'Tabelas auxiliares'!$A$67:$C$104,2,FALSE),"")</f>
        <v/>
      </c>
      <c r="H153" s="19" t="str">
        <f>IFERROR(VLOOKUP($B153,'Tabelas auxiliares'!$A$67:$C$104,3,FALSE),"")</f>
        <v/>
      </c>
      <c r="P153" s="19" t="str">
        <f t="shared" si="3"/>
        <v/>
      </c>
      <c r="Q153" s="19" t="str">
        <f>IFERROR(VLOOKUP(O153,'Tabelas auxiliares'!$A$229:$E$238,5,FALSE),"")</f>
        <v/>
      </c>
      <c r="R153" s="19" t="str">
        <f>IF(Q153&lt;&gt;"",Q153,IF(P153='Tabelas auxiliares'!$A$242,"CUSTEIO",IF(P153='Tabelas auxiliares'!$A$241,"INVESTIMENTO","")))</f>
        <v/>
      </c>
    </row>
    <row r="154" spans="6:18" x14ac:dyDescent="0.35">
      <c r="F154" s="19" t="str">
        <f>IF(D154="","",IFERROR(VLOOKUP(D154,'Tabelas auxiliares'!$A$3:$B$63,2,FALSE),"DESCENTRALIZAÇÃO"))</f>
        <v/>
      </c>
      <c r="G154" s="19" t="str">
        <f>IFERROR(VLOOKUP($B154,'Tabelas auxiliares'!$A$67:$C$104,2,FALSE),"")</f>
        <v/>
      </c>
      <c r="H154" s="19" t="str">
        <f>IFERROR(VLOOKUP($B154,'Tabelas auxiliares'!$A$67:$C$104,3,FALSE),"")</f>
        <v/>
      </c>
      <c r="P154" s="19" t="str">
        <f t="shared" si="3"/>
        <v/>
      </c>
      <c r="Q154" s="19" t="str">
        <f>IFERROR(VLOOKUP(O154,'Tabelas auxiliares'!$A$229:$E$238,5,FALSE),"")</f>
        <v/>
      </c>
      <c r="R154" s="19" t="str">
        <f>IF(Q154&lt;&gt;"",Q154,IF(P154='Tabelas auxiliares'!$A$242,"CUSTEIO",IF(P154='Tabelas auxiliares'!$A$241,"INVESTIMENTO","")))</f>
        <v/>
      </c>
    </row>
    <row r="155" spans="6:18" x14ac:dyDescent="0.35">
      <c r="F155" s="19" t="str">
        <f>IF(D155="","",IFERROR(VLOOKUP(D155,'Tabelas auxiliares'!$A$3:$B$63,2,FALSE),"DESCENTRALIZAÇÃO"))</f>
        <v/>
      </c>
      <c r="G155" s="19" t="str">
        <f>IFERROR(VLOOKUP($B155,'Tabelas auxiliares'!$A$67:$C$104,2,FALSE),"")</f>
        <v/>
      </c>
      <c r="H155" s="19" t="str">
        <f>IFERROR(VLOOKUP($B155,'Tabelas auxiliares'!$A$67:$C$104,3,FALSE),"")</f>
        <v/>
      </c>
      <c r="P155" s="19" t="str">
        <f t="shared" si="3"/>
        <v/>
      </c>
      <c r="Q155" s="19" t="str">
        <f>IFERROR(VLOOKUP(O155,'Tabelas auxiliares'!$A$229:$E$238,5,FALSE),"")</f>
        <v/>
      </c>
      <c r="R155" s="19" t="str">
        <f>IF(Q155&lt;&gt;"",Q155,IF(P155='Tabelas auxiliares'!$A$242,"CUSTEIO",IF(P155='Tabelas auxiliares'!$A$241,"INVESTIMENTO","")))</f>
        <v/>
      </c>
    </row>
    <row r="156" spans="6:18" x14ac:dyDescent="0.35">
      <c r="F156" s="19" t="str">
        <f>IF(D156="","",IFERROR(VLOOKUP(D156,'Tabelas auxiliares'!$A$3:$B$63,2,FALSE),"DESCENTRALIZAÇÃO"))</f>
        <v/>
      </c>
      <c r="G156" s="19" t="str">
        <f>IFERROR(VLOOKUP($B156,'Tabelas auxiliares'!$A$67:$C$104,2,FALSE),"")</f>
        <v/>
      </c>
      <c r="H156" s="19" t="str">
        <f>IFERROR(VLOOKUP($B156,'Tabelas auxiliares'!$A$67:$C$104,3,FALSE),"")</f>
        <v/>
      </c>
      <c r="P156" s="19" t="str">
        <f t="shared" si="3"/>
        <v/>
      </c>
      <c r="Q156" s="19" t="str">
        <f>IFERROR(VLOOKUP(O156,'Tabelas auxiliares'!$A$229:$E$238,5,FALSE),"")</f>
        <v/>
      </c>
      <c r="R156" s="19" t="str">
        <f>IF(Q156&lt;&gt;"",Q156,IF(P156='Tabelas auxiliares'!$A$242,"CUSTEIO",IF(P156='Tabelas auxiliares'!$A$241,"INVESTIMENTO","")))</f>
        <v/>
      </c>
    </row>
    <row r="157" spans="6:18" x14ac:dyDescent="0.35">
      <c r="F157" s="19" t="str">
        <f>IF(D157="","",IFERROR(VLOOKUP(D157,'Tabelas auxiliares'!$A$3:$B$63,2,FALSE),"DESCENTRALIZAÇÃO"))</f>
        <v/>
      </c>
      <c r="G157" s="19" t="str">
        <f>IFERROR(VLOOKUP($B157,'Tabelas auxiliares'!$A$67:$C$104,2,FALSE),"")</f>
        <v/>
      </c>
      <c r="H157" s="19" t="str">
        <f>IFERROR(VLOOKUP($B157,'Tabelas auxiliares'!$A$67:$C$104,3,FALSE),"")</f>
        <v/>
      </c>
      <c r="P157" s="19" t="str">
        <f t="shared" si="3"/>
        <v/>
      </c>
      <c r="Q157" s="19" t="str">
        <f>IFERROR(VLOOKUP(O157,'Tabelas auxiliares'!$A$229:$E$238,5,FALSE),"")</f>
        <v/>
      </c>
      <c r="R157" s="19" t="str">
        <f>IF(Q157&lt;&gt;"",Q157,IF(P157='Tabelas auxiliares'!$A$242,"CUSTEIO",IF(P157='Tabelas auxiliares'!$A$241,"INVESTIMENTO","")))</f>
        <v/>
      </c>
    </row>
    <row r="158" spans="6:18" x14ac:dyDescent="0.35">
      <c r="F158" s="19" t="str">
        <f>IF(D158="","",IFERROR(VLOOKUP(D158,'Tabelas auxiliares'!$A$3:$B$63,2,FALSE),"DESCENTRALIZAÇÃO"))</f>
        <v/>
      </c>
      <c r="G158" s="19" t="str">
        <f>IFERROR(VLOOKUP($B158,'Tabelas auxiliares'!$A$67:$C$104,2,FALSE),"")</f>
        <v/>
      </c>
      <c r="H158" s="19" t="str">
        <f>IFERROR(VLOOKUP($B158,'Tabelas auxiliares'!$A$67:$C$104,3,FALSE),"")</f>
        <v/>
      </c>
      <c r="P158" s="19" t="str">
        <f t="shared" si="3"/>
        <v/>
      </c>
      <c r="Q158" s="19" t="str">
        <f>IFERROR(VLOOKUP(O158,'Tabelas auxiliares'!$A$229:$E$238,5,FALSE),"")</f>
        <v/>
      </c>
      <c r="R158" s="19" t="str">
        <f>IF(Q158&lt;&gt;"",Q158,IF(P158='Tabelas auxiliares'!$A$242,"CUSTEIO",IF(P158='Tabelas auxiliares'!$A$241,"INVESTIMENTO","")))</f>
        <v/>
      </c>
    </row>
    <row r="159" spans="6:18" x14ac:dyDescent="0.35">
      <c r="F159" s="19" t="str">
        <f>IF(D159="","",IFERROR(VLOOKUP(D159,'Tabelas auxiliares'!$A$3:$B$63,2,FALSE),"DESCENTRALIZAÇÃO"))</f>
        <v/>
      </c>
      <c r="G159" s="19" t="str">
        <f>IFERROR(VLOOKUP($B159,'Tabelas auxiliares'!$A$67:$C$104,2,FALSE),"")</f>
        <v/>
      </c>
      <c r="H159" s="19" t="str">
        <f>IFERROR(VLOOKUP($B159,'Tabelas auxiliares'!$A$67:$C$104,3,FALSE),"")</f>
        <v/>
      </c>
      <c r="P159" s="19" t="str">
        <f t="shared" si="3"/>
        <v/>
      </c>
      <c r="Q159" s="19" t="str">
        <f>IFERROR(VLOOKUP(O159,'Tabelas auxiliares'!$A$229:$E$238,5,FALSE),"")</f>
        <v/>
      </c>
      <c r="R159" s="19" t="str">
        <f>IF(Q159&lt;&gt;"",Q159,IF(P159='Tabelas auxiliares'!$A$242,"CUSTEIO",IF(P159='Tabelas auxiliares'!$A$241,"INVESTIMENTO","")))</f>
        <v/>
      </c>
    </row>
    <row r="160" spans="6:18" x14ac:dyDescent="0.35">
      <c r="F160" s="19" t="str">
        <f>IF(D160="","",IFERROR(VLOOKUP(D160,'Tabelas auxiliares'!$A$3:$B$63,2,FALSE),"DESCENTRALIZAÇÃO"))</f>
        <v/>
      </c>
      <c r="G160" s="19" t="str">
        <f>IFERROR(VLOOKUP($B160,'Tabelas auxiliares'!$A$67:$C$104,2,FALSE),"")</f>
        <v/>
      </c>
      <c r="H160" s="19" t="str">
        <f>IFERROR(VLOOKUP($B160,'Tabelas auxiliares'!$A$67:$C$104,3,FALSE),"")</f>
        <v/>
      </c>
      <c r="P160" s="19" t="str">
        <f t="shared" si="3"/>
        <v/>
      </c>
      <c r="Q160" s="19" t="str">
        <f>IFERROR(VLOOKUP(O160,'Tabelas auxiliares'!$A$229:$E$238,5,FALSE),"")</f>
        <v/>
      </c>
      <c r="R160" s="19" t="str">
        <f>IF(Q160&lt;&gt;"",Q160,IF(P160='Tabelas auxiliares'!$A$242,"CUSTEIO",IF(P160='Tabelas auxiliares'!$A$241,"INVESTIMENTO","")))</f>
        <v/>
      </c>
    </row>
    <row r="161" spans="6:18" x14ac:dyDescent="0.35">
      <c r="F161" s="19" t="str">
        <f>IF(D161="","",IFERROR(VLOOKUP(D161,'Tabelas auxiliares'!$A$3:$B$63,2,FALSE),"DESCENTRALIZAÇÃO"))</f>
        <v/>
      </c>
      <c r="G161" s="19" t="str">
        <f>IFERROR(VLOOKUP($B161,'Tabelas auxiliares'!$A$67:$C$104,2,FALSE),"")</f>
        <v/>
      </c>
      <c r="H161" s="19" t="str">
        <f>IFERROR(VLOOKUP($B161,'Tabelas auxiliares'!$A$67:$C$104,3,FALSE),"")</f>
        <v/>
      </c>
      <c r="P161" s="19" t="str">
        <f t="shared" si="3"/>
        <v/>
      </c>
      <c r="Q161" s="19" t="str">
        <f>IFERROR(VLOOKUP(O161,'Tabelas auxiliares'!$A$229:$E$238,5,FALSE),"")</f>
        <v/>
      </c>
      <c r="R161" s="19" t="str">
        <f>IF(Q161&lt;&gt;"",Q161,IF(P161='Tabelas auxiliares'!$A$242,"CUSTEIO",IF(P161='Tabelas auxiliares'!$A$241,"INVESTIMENTO","")))</f>
        <v/>
      </c>
    </row>
    <row r="162" spans="6:18" x14ac:dyDescent="0.35">
      <c r="F162" s="19" t="str">
        <f>IF(D162="","",IFERROR(VLOOKUP(D162,'Tabelas auxiliares'!$A$3:$B$63,2,FALSE),"DESCENTRALIZAÇÃO"))</f>
        <v/>
      </c>
      <c r="G162" s="19" t="str">
        <f>IFERROR(VLOOKUP($B162,'Tabelas auxiliares'!$A$67:$C$104,2,FALSE),"")</f>
        <v/>
      </c>
      <c r="H162" s="19" t="str">
        <f>IFERROR(VLOOKUP($B162,'Tabelas auxiliares'!$A$67:$C$104,3,FALSE),"")</f>
        <v/>
      </c>
      <c r="P162" s="19" t="str">
        <f t="shared" si="3"/>
        <v/>
      </c>
      <c r="Q162" s="19" t="str">
        <f>IFERROR(VLOOKUP(O162,'Tabelas auxiliares'!$A$229:$E$238,5,FALSE),"")</f>
        <v/>
      </c>
      <c r="R162" s="19" t="str">
        <f>IF(Q162&lt;&gt;"",Q162,IF(P162='Tabelas auxiliares'!$A$242,"CUSTEIO",IF(P162='Tabelas auxiliares'!$A$241,"INVESTIMENTO","")))</f>
        <v/>
      </c>
    </row>
    <row r="163" spans="6:18" x14ac:dyDescent="0.35">
      <c r="F163" s="19" t="str">
        <f>IF(D163="","",IFERROR(VLOOKUP(D163,'Tabelas auxiliares'!$A$3:$B$63,2,FALSE),"DESCENTRALIZAÇÃO"))</f>
        <v/>
      </c>
      <c r="G163" s="19" t="str">
        <f>IFERROR(VLOOKUP($B163,'Tabelas auxiliares'!$A$67:$C$104,2,FALSE),"")</f>
        <v/>
      </c>
      <c r="H163" s="19" t="str">
        <f>IFERROR(VLOOKUP($B163,'Tabelas auxiliares'!$A$67:$C$104,3,FALSE),"")</f>
        <v/>
      </c>
      <c r="P163" s="19" t="str">
        <f t="shared" si="3"/>
        <v/>
      </c>
      <c r="Q163" s="19" t="str">
        <f>IFERROR(VLOOKUP(O163,'Tabelas auxiliares'!$A$229:$E$238,5,FALSE),"")</f>
        <v/>
      </c>
      <c r="R163" s="19" t="str">
        <f>IF(Q163&lt;&gt;"",Q163,IF(P163='Tabelas auxiliares'!$A$242,"CUSTEIO",IF(P163='Tabelas auxiliares'!$A$241,"INVESTIMENTO","")))</f>
        <v/>
      </c>
    </row>
    <row r="164" spans="6:18" x14ac:dyDescent="0.35">
      <c r="F164" s="19" t="str">
        <f>IF(D164="","",IFERROR(VLOOKUP(D164,'Tabelas auxiliares'!$A$3:$B$63,2,FALSE),"DESCENTRALIZAÇÃO"))</f>
        <v/>
      </c>
      <c r="G164" s="19" t="str">
        <f>IFERROR(VLOOKUP($B164,'Tabelas auxiliares'!$A$67:$C$104,2,FALSE),"")</f>
        <v/>
      </c>
      <c r="H164" s="19" t="str">
        <f>IFERROR(VLOOKUP($B164,'Tabelas auxiliares'!$A$67:$C$104,3,FALSE),"")</f>
        <v/>
      </c>
      <c r="P164" s="19" t="str">
        <f t="shared" si="3"/>
        <v/>
      </c>
      <c r="Q164" s="19" t="str">
        <f>IFERROR(VLOOKUP(O164,'Tabelas auxiliares'!$A$229:$E$238,5,FALSE),"")</f>
        <v/>
      </c>
      <c r="R164" s="19" t="str">
        <f>IF(Q164&lt;&gt;"",Q164,IF(P164='Tabelas auxiliares'!$A$242,"CUSTEIO",IF(P164='Tabelas auxiliares'!$A$241,"INVESTIMENTO","")))</f>
        <v/>
      </c>
    </row>
    <row r="165" spans="6:18" x14ac:dyDescent="0.35">
      <c r="F165" s="19" t="str">
        <f>IF(D165="","",IFERROR(VLOOKUP(D165,'Tabelas auxiliares'!$A$3:$B$63,2,FALSE),"DESCENTRALIZAÇÃO"))</f>
        <v/>
      </c>
      <c r="G165" s="19" t="str">
        <f>IFERROR(VLOOKUP($B165,'Tabelas auxiliares'!$A$67:$C$104,2,FALSE),"")</f>
        <v/>
      </c>
      <c r="H165" s="19" t="str">
        <f>IFERROR(VLOOKUP($B165,'Tabelas auxiliares'!$A$67:$C$104,3,FALSE),"")</f>
        <v/>
      </c>
      <c r="P165" s="19" t="str">
        <f t="shared" si="3"/>
        <v/>
      </c>
      <c r="Q165" s="19" t="str">
        <f>IFERROR(VLOOKUP(O165,'Tabelas auxiliares'!$A$229:$E$238,5,FALSE),"")</f>
        <v/>
      </c>
      <c r="R165" s="19" t="str">
        <f>IF(Q165&lt;&gt;"",Q165,IF(P165='Tabelas auxiliares'!$A$242,"CUSTEIO",IF(P165='Tabelas auxiliares'!$A$241,"INVESTIMENTO","")))</f>
        <v/>
      </c>
    </row>
    <row r="166" spans="6:18" x14ac:dyDescent="0.35">
      <c r="F166" s="19" t="str">
        <f>IF(D166="","",IFERROR(VLOOKUP(D166,'Tabelas auxiliares'!$A$3:$B$63,2,FALSE),"DESCENTRALIZAÇÃO"))</f>
        <v/>
      </c>
      <c r="G166" s="19" t="str">
        <f>IFERROR(VLOOKUP($B166,'Tabelas auxiliares'!$A$67:$C$104,2,FALSE),"")</f>
        <v/>
      </c>
      <c r="H166" s="19" t="str">
        <f>IFERROR(VLOOKUP($B166,'Tabelas auxiliares'!$A$67:$C$104,3,FALSE),"")</f>
        <v/>
      </c>
      <c r="P166" s="19" t="str">
        <f t="shared" si="3"/>
        <v/>
      </c>
      <c r="Q166" s="19" t="str">
        <f>IFERROR(VLOOKUP(O166,'Tabelas auxiliares'!$A$229:$E$238,5,FALSE),"")</f>
        <v/>
      </c>
      <c r="R166" s="19" t="str">
        <f>IF(Q166&lt;&gt;"",Q166,IF(P166='Tabelas auxiliares'!$A$242,"CUSTEIO",IF(P166='Tabelas auxiliares'!$A$241,"INVESTIMENTO","")))</f>
        <v/>
      </c>
    </row>
    <row r="167" spans="6:18" x14ac:dyDescent="0.35">
      <c r="F167" s="19" t="str">
        <f>IF(D167="","",IFERROR(VLOOKUP(D167,'Tabelas auxiliares'!$A$3:$B$63,2,FALSE),"DESCENTRALIZAÇÃO"))</f>
        <v/>
      </c>
      <c r="G167" s="19" t="str">
        <f>IFERROR(VLOOKUP($B167,'Tabelas auxiliares'!$A$67:$C$104,2,FALSE),"")</f>
        <v/>
      </c>
      <c r="H167" s="19" t="str">
        <f>IFERROR(VLOOKUP($B167,'Tabelas auxiliares'!$A$67:$C$104,3,FALSE),"")</f>
        <v/>
      </c>
      <c r="P167" s="19" t="str">
        <f t="shared" si="3"/>
        <v/>
      </c>
      <c r="Q167" s="19" t="str">
        <f>IFERROR(VLOOKUP(O167,'Tabelas auxiliares'!$A$229:$E$238,5,FALSE),"")</f>
        <v/>
      </c>
      <c r="R167" s="19" t="str">
        <f>IF(Q167&lt;&gt;"",Q167,IF(P167='Tabelas auxiliares'!$A$242,"CUSTEIO",IF(P167='Tabelas auxiliares'!$A$241,"INVESTIMENTO","")))</f>
        <v/>
      </c>
    </row>
    <row r="168" spans="6:18" x14ac:dyDescent="0.35">
      <c r="F168" s="19" t="str">
        <f>IF(D168="","",IFERROR(VLOOKUP(D168,'Tabelas auxiliares'!$A$3:$B$63,2,FALSE),"DESCENTRALIZAÇÃO"))</f>
        <v/>
      </c>
      <c r="G168" s="19" t="str">
        <f>IFERROR(VLOOKUP($B168,'Tabelas auxiliares'!$A$67:$C$104,2,FALSE),"")</f>
        <v/>
      </c>
      <c r="H168" s="19" t="str">
        <f>IFERROR(VLOOKUP($B168,'Tabelas auxiliares'!$A$67:$C$104,3,FALSE),"")</f>
        <v/>
      </c>
      <c r="P168" s="19" t="str">
        <f t="shared" si="3"/>
        <v/>
      </c>
      <c r="Q168" s="19" t="str">
        <f>IFERROR(VLOOKUP(O168,'Tabelas auxiliares'!$A$229:$E$238,5,FALSE),"")</f>
        <v/>
      </c>
      <c r="R168" s="19" t="str">
        <f>IF(Q168&lt;&gt;"",Q168,IF(P168='Tabelas auxiliares'!$A$242,"CUSTEIO",IF(P168='Tabelas auxiliares'!$A$241,"INVESTIMENTO","")))</f>
        <v/>
      </c>
    </row>
    <row r="169" spans="6:18" x14ac:dyDescent="0.35">
      <c r="F169" s="19" t="str">
        <f>IF(D169="","",IFERROR(VLOOKUP(D169,'Tabelas auxiliares'!$A$3:$B$63,2,FALSE),"DESCENTRALIZAÇÃO"))</f>
        <v/>
      </c>
      <c r="G169" s="19" t="str">
        <f>IFERROR(VLOOKUP($B169,'Tabelas auxiliares'!$A$67:$C$104,2,FALSE),"")</f>
        <v/>
      </c>
      <c r="H169" s="19" t="str">
        <f>IFERROR(VLOOKUP($B169,'Tabelas auxiliares'!$A$67:$C$104,3,FALSE),"")</f>
        <v/>
      </c>
      <c r="P169" s="19" t="str">
        <f t="shared" si="3"/>
        <v/>
      </c>
      <c r="Q169" s="19" t="str">
        <f>IFERROR(VLOOKUP(O169,'Tabelas auxiliares'!$A$229:$E$238,5,FALSE),"")</f>
        <v/>
      </c>
      <c r="R169" s="19" t="str">
        <f>IF(Q169&lt;&gt;"",Q169,IF(P169='Tabelas auxiliares'!$A$242,"CUSTEIO",IF(P169='Tabelas auxiliares'!$A$241,"INVESTIMENTO","")))</f>
        <v/>
      </c>
    </row>
    <row r="170" spans="6:18" x14ac:dyDescent="0.35">
      <c r="F170" s="19" t="str">
        <f>IF(D170="","",IFERROR(VLOOKUP(D170,'Tabelas auxiliares'!$A$3:$B$63,2,FALSE),"DESCENTRALIZAÇÃO"))</f>
        <v/>
      </c>
      <c r="G170" s="19" t="str">
        <f>IFERROR(VLOOKUP($B170,'Tabelas auxiliares'!$A$67:$C$104,2,FALSE),"")</f>
        <v/>
      </c>
      <c r="H170" s="19" t="str">
        <f>IFERROR(VLOOKUP($B170,'Tabelas auxiliares'!$A$67:$C$104,3,FALSE),"")</f>
        <v/>
      </c>
      <c r="P170" s="19" t="str">
        <f t="shared" si="3"/>
        <v/>
      </c>
      <c r="Q170" s="19" t="str">
        <f>IFERROR(VLOOKUP(O170,'Tabelas auxiliares'!$A$229:$E$238,5,FALSE),"")</f>
        <v/>
      </c>
      <c r="R170" s="19" t="str">
        <f>IF(Q170&lt;&gt;"",Q170,IF(P170='Tabelas auxiliares'!$A$242,"CUSTEIO",IF(P170='Tabelas auxiliares'!$A$241,"INVESTIMENTO","")))</f>
        <v/>
      </c>
    </row>
    <row r="171" spans="6:18" x14ac:dyDescent="0.35">
      <c r="F171" s="19" t="str">
        <f>IF(D171="","",IFERROR(VLOOKUP(D171,'Tabelas auxiliares'!$A$3:$B$63,2,FALSE),"DESCENTRALIZAÇÃO"))</f>
        <v/>
      </c>
      <c r="G171" s="19" t="str">
        <f>IFERROR(VLOOKUP($B171,'Tabelas auxiliares'!$A$67:$C$104,2,FALSE),"")</f>
        <v/>
      </c>
      <c r="H171" s="19" t="str">
        <f>IFERROR(VLOOKUP($B171,'Tabelas auxiliares'!$A$67:$C$104,3,FALSE),"")</f>
        <v/>
      </c>
      <c r="P171" s="19" t="str">
        <f t="shared" si="3"/>
        <v/>
      </c>
      <c r="Q171" s="19" t="str">
        <f>IFERROR(VLOOKUP(O171,'Tabelas auxiliares'!$A$229:$E$238,5,FALSE),"")</f>
        <v/>
      </c>
      <c r="R171" s="19" t="str">
        <f>IF(Q171&lt;&gt;"",Q171,IF(P171='Tabelas auxiliares'!$A$242,"CUSTEIO",IF(P171='Tabelas auxiliares'!$A$241,"INVESTIMENTO","")))</f>
        <v/>
      </c>
    </row>
    <row r="172" spans="6:18" x14ac:dyDescent="0.35">
      <c r="F172" s="19" t="str">
        <f>IF(D172="","",IFERROR(VLOOKUP(D172,'Tabelas auxiliares'!$A$3:$B$63,2,FALSE),"DESCENTRALIZAÇÃO"))</f>
        <v/>
      </c>
      <c r="G172" s="19" t="str">
        <f>IFERROR(VLOOKUP($B172,'Tabelas auxiliares'!$A$67:$C$104,2,FALSE),"")</f>
        <v/>
      </c>
      <c r="H172" s="19" t="str">
        <f>IFERROR(VLOOKUP($B172,'Tabelas auxiliares'!$A$67:$C$104,3,FALSE),"")</f>
        <v/>
      </c>
      <c r="P172" s="19" t="str">
        <f t="shared" si="3"/>
        <v/>
      </c>
      <c r="Q172" s="19" t="str">
        <f>IFERROR(VLOOKUP(O172,'Tabelas auxiliares'!$A$229:$E$238,5,FALSE),"")</f>
        <v/>
      </c>
      <c r="R172" s="19" t="str">
        <f>IF(Q172&lt;&gt;"",Q172,IF(P172='Tabelas auxiliares'!$A$242,"CUSTEIO",IF(P172='Tabelas auxiliares'!$A$241,"INVESTIMENTO","")))</f>
        <v/>
      </c>
    </row>
    <row r="173" spans="6:18" x14ac:dyDescent="0.35">
      <c r="F173" s="19" t="str">
        <f>IF(D173="","",IFERROR(VLOOKUP(D173,'Tabelas auxiliares'!$A$3:$B$63,2,FALSE),"DESCENTRALIZAÇÃO"))</f>
        <v/>
      </c>
      <c r="G173" s="19" t="str">
        <f>IFERROR(VLOOKUP($B173,'Tabelas auxiliares'!$A$67:$C$104,2,FALSE),"")</f>
        <v/>
      </c>
      <c r="H173" s="19" t="str">
        <f>IFERROR(VLOOKUP($B173,'Tabelas auxiliares'!$A$67:$C$104,3,FALSE),"")</f>
        <v/>
      </c>
      <c r="P173" s="19" t="str">
        <f t="shared" si="3"/>
        <v/>
      </c>
      <c r="Q173" s="19" t="str">
        <f>IFERROR(VLOOKUP(O173,'Tabelas auxiliares'!$A$229:$E$238,5,FALSE),"")</f>
        <v/>
      </c>
      <c r="R173" s="19" t="str">
        <f>IF(Q173&lt;&gt;"",Q173,IF(P173='Tabelas auxiliares'!$A$242,"CUSTEIO",IF(P173='Tabelas auxiliares'!$A$241,"INVESTIMENTO","")))</f>
        <v/>
      </c>
    </row>
    <row r="174" spans="6:18" x14ac:dyDescent="0.35">
      <c r="F174" s="19" t="str">
        <f>IF(D174="","",IFERROR(VLOOKUP(D174,'Tabelas auxiliares'!$A$3:$B$63,2,FALSE),"DESCENTRALIZAÇÃO"))</f>
        <v/>
      </c>
      <c r="G174" s="19" t="str">
        <f>IFERROR(VLOOKUP($B174,'Tabelas auxiliares'!$A$67:$C$104,2,FALSE),"")</f>
        <v/>
      </c>
      <c r="H174" s="19" t="str">
        <f>IFERROR(VLOOKUP($B174,'Tabelas auxiliares'!$A$67:$C$104,3,FALSE),"")</f>
        <v/>
      </c>
      <c r="P174" s="19" t="str">
        <f t="shared" si="3"/>
        <v/>
      </c>
      <c r="Q174" s="19" t="str">
        <f>IFERROR(VLOOKUP(O174,'Tabelas auxiliares'!$A$229:$E$238,5,FALSE),"")</f>
        <v/>
      </c>
      <c r="R174" s="19" t="str">
        <f>IF(Q174&lt;&gt;"",Q174,IF(P174='Tabelas auxiliares'!$A$242,"CUSTEIO",IF(P174='Tabelas auxiliares'!$A$241,"INVESTIMENTO","")))</f>
        <v/>
      </c>
    </row>
    <row r="175" spans="6:18" x14ac:dyDescent="0.35">
      <c r="F175" s="19" t="str">
        <f>IF(D175="","",IFERROR(VLOOKUP(D175,'Tabelas auxiliares'!$A$3:$B$63,2,FALSE),"DESCENTRALIZAÇÃO"))</f>
        <v/>
      </c>
      <c r="G175" s="19" t="str">
        <f>IFERROR(VLOOKUP($B175,'Tabelas auxiliares'!$A$67:$C$104,2,FALSE),"")</f>
        <v/>
      </c>
      <c r="H175" s="19" t="str">
        <f>IFERROR(VLOOKUP($B175,'Tabelas auxiliares'!$A$67:$C$104,3,FALSE),"")</f>
        <v/>
      </c>
      <c r="P175" s="19" t="str">
        <f t="shared" si="3"/>
        <v/>
      </c>
      <c r="Q175" s="19" t="str">
        <f>IFERROR(VLOOKUP(O175,'Tabelas auxiliares'!$A$229:$E$238,5,FALSE),"")</f>
        <v/>
      </c>
      <c r="R175" s="19" t="str">
        <f>IF(Q175&lt;&gt;"",Q175,IF(P175='Tabelas auxiliares'!$A$242,"CUSTEIO",IF(P175='Tabelas auxiliares'!$A$241,"INVESTIMENTO","")))</f>
        <v/>
      </c>
    </row>
    <row r="176" spans="6:18" x14ac:dyDescent="0.35">
      <c r="F176" s="19" t="str">
        <f>IF(D176="","",IFERROR(VLOOKUP(D176,'Tabelas auxiliares'!$A$3:$B$63,2,FALSE),"DESCENTRALIZAÇÃO"))</f>
        <v/>
      </c>
      <c r="G176" s="19" t="str">
        <f>IFERROR(VLOOKUP($B176,'Tabelas auxiliares'!$A$67:$C$104,2,FALSE),"")</f>
        <v/>
      </c>
      <c r="H176" s="19" t="str">
        <f>IFERROR(VLOOKUP($B176,'Tabelas auxiliares'!$A$67:$C$104,3,FALSE),"")</f>
        <v/>
      </c>
      <c r="P176" s="19" t="str">
        <f t="shared" si="3"/>
        <v/>
      </c>
      <c r="Q176" s="19" t="str">
        <f>IFERROR(VLOOKUP(O176,'Tabelas auxiliares'!$A$229:$E$238,5,FALSE),"")</f>
        <v/>
      </c>
      <c r="R176" s="19" t="str">
        <f>IF(Q176&lt;&gt;"",Q176,IF(P176='Tabelas auxiliares'!$A$242,"CUSTEIO",IF(P176='Tabelas auxiliares'!$A$241,"INVESTIMENTO","")))</f>
        <v/>
      </c>
    </row>
    <row r="177" spans="6:18" x14ac:dyDescent="0.35">
      <c r="F177" s="19" t="str">
        <f>IF(D177="","",IFERROR(VLOOKUP(D177,'Tabelas auxiliares'!$A$3:$B$63,2,FALSE),"DESCENTRALIZAÇÃO"))</f>
        <v/>
      </c>
      <c r="G177" s="19" t="str">
        <f>IFERROR(VLOOKUP($B177,'Tabelas auxiliares'!$A$67:$C$104,2,FALSE),"")</f>
        <v/>
      </c>
      <c r="H177" s="19" t="str">
        <f>IFERROR(VLOOKUP($B177,'Tabelas auxiliares'!$A$67:$C$104,3,FALSE),"")</f>
        <v/>
      </c>
      <c r="P177" s="19" t="str">
        <f t="shared" si="3"/>
        <v/>
      </c>
      <c r="Q177" s="19" t="str">
        <f>IFERROR(VLOOKUP(O177,'Tabelas auxiliares'!$A$229:$E$238,5,FALSE),"")</f>
        <v/>
      </c>
      <c r="R177" s="19" t="str">
        <f>IF(Q177&lt;&gt;"",Q177,IF(P177='Tabelas auxiliares'!$A$242,"CUSTEIO",IF(P177='Tabelas auxiliares'!$A$241,"INVESTIMENTO","")))</f>
        <v/>
      </c>
    </row>
    <row r="178" spans="6:18" x14ac:dyDescent="0.35">
      <c r="F178" s="19" t="str">
        <f>IF(D178="","",IFERROR(VLOOKUP(D178,'Tabelas auxiliares'!$A$3:$B$63,2,FALSE),"DESCENTRALIZAÇÃO"))</f>
        <v/>
      </c>
      <c r="G178" s="19" t="str">
        <f>IFERROR(VLOOKUP($B178,'Tabelas auxiliares'!$A$67:$C$104,2,FALSE),"")</f>
        <v/>
      </c>
      <c r="H178" s="19" t="str">
        <f>IFERROR(VLOOKUP($B178,'Tabelas auxiliares'!$A$67:$C$104,3,FALSE),"")</f>
        <v/>
      </c>
      <c r="P178" s="19" t="str">
        <f t="shared" si="3"/>
        <v/>
      </c>
      <c r="Q178" s="19" t="str">
        <f>IFERROR(VLOOKUP(O178,'Tabelas auxiliares'!$A$229:$E$238,5,FALSE),"")</f>
        <v/>
      </c>
      <c r="R178" s="19" t="str">
        <f>IF(Q178&lt;&gt;"",Q178,IF(P178='Tabelas auxiliares'!$A$242,"CUSTEIO",IF(P178='Tabelas auxiliares'!$A$241,"INVESTIMENTO","")))</f>
        <v/>
      </c>
    </row>
    <row r="179" spans="6:18" x14ac:dyDescent="0.35">
      <c r="F179" s="19" t="str">
        <f>IF(D179="","",IFERROR(VLOOKUP(D179,'Tabelas auxiliares'!$A$3:$B$63,2,FALSE),"DESCENTRALIZAÇÃO"))</f>
        <v/>
      </c>
      <c r="G179" s="19" t="str">
        <f>IFERROR(VLOOKUP($B179,'Tabelas auxiliares'!$A$67:$C$104,2,FALSE),"")</f>
        <v/>
      </c>
      <c r="H179" s="19" t="str">
        <f>IFERROR(VLOOKUP($B179,'Tabelas auxiliares'!$A$67:$C$104,3,FALSE),"")</f>
        <v/>
      </c>
      <c r="P179" s="19" t="str">
        <f t="shared" si="3"/>
        <v/>
      </c>
      <c r="Q179" s="19" t="str">
        <f>IFERROR(VLOOKUP(O179,'Tabelas auxiliares'!$A$229:$E$238,5,FALSE),"")</f>
        <v/>
      </c>
      <c r="R179" s="19" t="str">
        <f>IF(Q179&lt;&gt;"",Q179,IF(P179='Tabelas auxiliares'!$A$242,"CUSTEIO",IF(P179='Tabelas auxiliares'!$A$241,"INVESTIMENTO","")))</f>
        <v/>
      </c>
    </row>
    <row r="180" spans="6:18" x14ac:dyDescent="0.35">
      <c r="F180" s="19" t="str">
        <f>IF(D180="","",IFERROR(VLOOKUP(D180,'Tabelas auxiliares'!$A$3:$B$63,2,FALSE),"DESCENTRALIZAÇÃO"))</f>
        <v/>
      </c>
      <c r="G180" s="19" t="str">
        <f>IFERROR(VLOOKUP($B180,'Tabelas auxiliares'!$A$67:$C$104,2,FALSE),"")</f>
        <v/>
      </c>
      <c r="H180" s="19" t="str">
        <f>IFERROR(VLOOKUP($B180,'Tabelas auxiliares'!$A$67:$C$104,3,FALSE),"")</f>
        <v/>
      </c>
      <c r="P180" s="19" t="str">
        <f t="shared" si="3"/>
        <v/>
      </c>
      <c r="Q180" s="19" t="str">
        <f>IFERROR(VLOOKUP(O180,'Tabelas auxiliares'!$A$229:$E$238,5,FALSE),"")</f>
        <v/>
      </c>
      <c r="R180" s="19" t="str">
        <f>IF(Q180&lt;&gt;"",Q180,IF(P180='Tabelas auxiliares'!$A$242,"CUSTEIO",IF(P180='Tabelas auxiliares'!$A$241,"INVESTIMENTO","")))</f>
        <v/>
      </c>
    </row>
    <row r="181" spans="6:18" x14ac:dyDescent="0.35">
      <c r="F181" s="19" t="str">
        <f>IF(D181="","",IFERROR(VLOOKUP(D181,'Tabelas auxiliares'!$A$3:$B$63,2,FALSE),"DESCENTRALIZAÇÃO"))</f>
        <v/>
      </c>
      <c r="G181" s="19" t="str">
        <f>IFERROR(VLOOKUP($B181,'Tabelas auxiliares'!$A$67:$C$104,2,FALSE),"")</f>
        <v/>
      </c>
      <c r="H181" s="19" t="str">
        <f>IFERROR(VLOOKUP($B181,'Tabelas auxiliares'!$A$67:$C$104,3,FALSE),"")</f>
        <v/>
      </c>
      <c r="P181" s="19" t="str">
        <f t="shared" si="3"/>
        <v/>
      </c>
      <c r="Q181" s="19" t="str">
        <f>IFERROR(VLOOKUP(O181,'Tabelas auxiliares'!$A$229:$E$238,5,FALSE),"")</f>
        <v/>
      </c>
      <c r="R181" s="19" t="str">
        <f>IF(Q181&lt;&gt;"",Q181,IF(P181='Tabelas auxiliares'!$A$242,"CUSTEIO",IF(P181='Tabelas auxiliares'!$A$241,"INVESTIMENTO","")))</f>
        <v/>
      </c>
    </row>
    <row r="182" spans="6:18" x14ac:dyDescent="0.35">
      <c r="F182" s="19" t="str">
        <f>IF(D182="","",IFERROR(VLOOKUP(D182,'Tabelas auxiliares'!$A$3:$B$63,2,FALSE),"DESCENTRALIZAÇÃO"))</f>
        <v/>
      </c>
      <c r="G182" s="19" t="str">
        <f>IFERROR(VLOOKUP($B182,'Tabelas auxiliares'!$A$67:$C$104,2,FALSE),"")</f>
        <v/>
      </c>
      <c r="H182" s="19" t="str">
        <f>IFERROR(VLOOKUP($B182,'Tabelas auxiliares'!$A$67:$C$104,3,FALSE),"")</f>
        <v/>
      </c>
      <c r="P182" s="19" t="str">
        <f t="shared" si="3"/>
        <v/>
      </c>
      <c r="Q182" s="19" t="str">
        <f>IFERROR(VLOOKUP(O182,'Tabelas auxiliares'!$A$229:$E$238,5,FALSE),"")</f>
        <v/>
      </c>
      <c r="R182" s="19" t="str">
        <f>IF(Q182&lt;&gt;"",Q182,IF(P182='Tabelas auxiliares'!$A$242,"CUSTEIO",IF(P182='Tabelas auxiliares'!$A$241,"INVESTIMENTO","")))</f>
        <v/>
      </c>
    </row>
    <row r="183" spans="6:18" x14ac:dyDescent="0.35">
      <c r="F183" s="19" t="str">
        <f>IF(D183="","",IFERROR(VLOOKUP(D183,'Tabelas auxiliares'!$A$3:$B$63,2,FALSE),"DESCENTRALIZAÇÃO"))</f>
        <v/>
      </c>
      <c r="G183" s="19" t="str">
        <f>IFERROR(VLOOKUP($B183,'Tabelas auxiliares'!$A$67:$C$104,2,FALSE),"")</f>
        <v/>
      </c>
      <c r="H183" s="19" t="str">
        <f>IFERROR(VLOOKUP($B183,'Tabelas auxiliares'!$A$67:$C$104,3,FALSE),"")</f>
        <v/>
      </c>
      <c r="P183" s="19" t="str">
        <f t="shared" si="3"/>
        <v/>
      </c>
      <c r="Q183" s="19" t="str">
        <f>IFERROR(VLOOKUP(O183,'Tabelas auxiliares'!$A$229:$E$238,5,FALSE),"")</f>
        <v/>
      </c>
      <c r="R183" s="19" t="str">
        <f>IF(Q183&lt;&gt;"",Q183,IF(P183='Tabelas auxiliares'!$A$242,"CUSTEIO",IF(P183='Tabelas auxiliares'!$A$241,"INVESTIMENTO","")))</f>
        <v/>
      </c>
    </row>
    <row r="184" spans="6:18" x14ac:dyDescent="0.35">
      <c r="F184" s="19" t="str">
        <f>IF(D184="","",IFERROR(VLOOKUP(D184,'Tabelas auxiliares'!$A$3:$B$63,2,FALSE),"DESCENTRALIZAÇÃO"))</f>
        <v/>
      </c>
      <c r="G184" s="19" t="str">
        <f>IFERROR(VLOOKUP($B184,'Tabelas auxiliares'!$A$67:$C$104,2,FALSE),"")</f>
        <v/>
      </c>
      <c r="H184" s="19" t="str">
        <f>IFERROR(VLOOKUP($B184,'Tabelas auxiliares'!$A$67:$C$104,3,FALSE),"")</f>
        <v/>
      </c>
      <c r="P184" s="19" t="str">
        <f t="shared" si="3"/>
        <v/>
      </c>
      <c r="Q184" s="19" t="str">
        <f>IFERROR(VLOOKUP(O184,'Tabelas auxiliares'!$A$229:$E$238,5,FALSE),"")</f>
        <v/>
      </c>
      <c r="R184" s="19" t="str">
        <f>IF(Q184&lt;&gt;"",Q184,IF(P184='Tabelas auxiliares'!$A$242,"CUSTEIO",IF(P184='Tabelas auxiliares'!$A$241,"INVESTIMENTO","")))</f>
        <v/>
      </c>
    </row>
    <row r="185" spans="6:18" x14ac:dyDescent="0.35">
      <c r="F185" s="19" t="str">
        <f>IF(D185="","",IFERROR(VLOOKUP(D185,'Tabelas auxiliares'!$A$3:$B$63,2,FALSE),"DESCENTRALIZAÇÃO"))</f>
        <v/>
      </c>
      <c r="G185" s="19" t="str">
        <f>IFERROR(VLOOKUP($B185,'Tabelas auxiliares'!$A$67:$C$104,2,FALSE),"")</f>
        <v/>
      </c>
      <c r="H185" s="19" t="str">
        <f>IFERROR(VLOOKUP($B185,'Tabelas auxiliares'!$A$67:$C$104,3,FALSE),"")</f>
        <v/>
      </c>
      <c r="P185" s="19" t="str">
        <f t="shared" si="3"/>
        <v/>
      </c>
      <c r="Q185" s="19" t="str">
        <f>IFERROR(VLOOKUP(O185,'Tabelas auxiliares'!$A$229:$E$238,5,FALSE),"")</f>
        <v/>
      </c>
      <c r="R185" s="19" t="str">
        <f>IF(Q185&lt;&gt;"",Q185,IF(P185='Tabelas auxiliares'!$A$242,"CUSTEIO",IF(P185='Tabelas auxiliares'!$A$241,"INVESTIMENTO","")))</f>
        <v/>
      </c>
    </row>
    <row r="186" spans="6:18" x14ac:dyDescent="0.35">
      <c r="F186" s="19" t="str">
        <f>IF(D186="","",IFERROR(VLOOKUP(D186,'Tabelas auxiliares'!$A$3:$B$63,2,FALSE),"DESCENTRALIZAÇÃO"))</f>
        <v/>
      </c>
      <c r="G186" s="19" t="str">
        <f>IFERROR(VLOOKUP($B186,'Tabelas auxiliares'!$A$67:$C$104,2,FALSE),"")</f>
        <v/>
      </c>
      <c r="H186" s="19" t="str">
        <f>IFERROR(VLOOKUP($B186,'Tabelas auxiliares'!$A$67:$C$104,3,FALSE),"")</f>
        <v/>
      </c>
      <c r="P186" s="19" t="str">
        <f t="shared" si="3"/>
        <v/>
      </c>
      <c r="Q186" s="19" t="str">
        <f>IFERROR(VLOOKUP(O186,'Tabelas auxiliares'!$A$229:$E$238,5,FALSE),"")</f>
        <v/>
      </c>
      <c r="R186" s="19" t="str">
        <f>IF(Q186&lt;&gt;"",Q186,IF(P186='Tabelas auxiliares'!$A$242,"CUSTEIO",IF(P186='Tabelas auxiliares'!$A$241,"INVESTIMENTO","")))</f>
        <v/>
      </c>
    </row>
    <row r="187" spans="6:18" x14ac:dyDescent="0.35">
      <c r="F187" s="19" t="str">
        <f>IF(D187="","",IFERROR(VLOOKUP(D187,'Tabelas auxiliares'!$A$3:$B$63,2,FALSE),"DESCENTRALIZAÇÃO"))</f>
        <v/>
      </c>
      <c r="G187" s="19" t="str">
        <f>IFERROR(VLOOKUP($B187,'Tabelas auxiliares'!$A$67:$C$104,2,FALSE),"")</f>
        <v/>
      </c>
      <c r="H187" s="19" t="str">
        <f>IFERROR(VLOOKUP($B187,'Tabelas auxiliares'!$A$67:$C$104,3,FALSE),"")</f>
        <v/>
      </c>
      <c r="P187" s="19" t="str">
        <f t="shared" si="3"/>
        <v/>
      </c>
      <c r="Q187" s="19" t="str">
        <f>IFERROR(VLOOKUP(O187,'Tabelas auxiliares'!$A$229:$E$238,5,FALSE),"")</f>
        <v/>
      </c>
      <c r="R187" s="19" t="str">
        <f>IF(Q187&lt;&gt;"",Q187,IF(P187='Tabelas auxiliares'!$A$242,"CUSTEIO",IF(P187='Tabelas auxiliares'!$A$241,"INVESTIMENTO","")))</f>
        <v/>
      </c>
    </row>
    <row r="188" spans="6:18" x14ac:dyDescent="0.35">
      <c r="F188" s="19" t="str">
        <f>IF(D188="","",IFERROR(VLOOKUP(D188,'Tabelas auxiliares'!$A$3:$B$63,2,FALSE),"DESCENTRALIZAÇÃO"))</f>
        <v/>
      </c>
      <c r="G188" s="19" t="str">
        <f>IFERROR(VLOOKUP($B188,'Tabelas auxiliares'!$A$67:$C$104,2,FALSE),"")</f>
        <v/>
      </c>
      <c r="H188" s="19" t="str">
        <f>IFERROR(VLOOKUP($B188,'Tabelas auxiliares'!$A$67:$C$104,3,FALSE),"")</f>
        <v/>
      </c>
      <c r="P188" s="19" t="str">
        <f t="shared" si="3"/>
        <v/>
      </c>
      <c r="Q188" s="19" t="str">
        <f>IFERROR(VLOOKUP(O188,'Tabelas auxiliares'!$A$229:$E$238,5,FALSE),"")</f>
        <v/>
      </c>
      <c r="R188" s="19" t="str">
        <f>IF(Q188&lt;&gt;"",Q188,IF(P188='Tabelas auxiliares'!$A$242,"CUSTEIO",IF(P188='Tabelas auxiliares'!$A$241,"INVESTIMENTO","")))</f>
        <v/>
      </c>
    </row>
    <row r="189" spans="6:18" x14ac:dyDescent="0.35">
      <c r="F189" s="19" t="str">
        <f>IF(D189="","",IFERROR(VLOOKUP(D189,'Tabelas auxiliares'!$A$3:$B$63,2,FALSE),"DESCENTRALIZAÇÃO"))</f>
        <v/>
      </c>
      <c r="G189" s="19" t="str">
        <f>IFERROR(VLOOKUP($B189,'Tabelas auxiliares'!$A$67:$C$104,2,FALSE),"")</f>
        <v/>
      </c>
      <c r="H189" s="19" t="str">
        <f>IFERROR(VLOOKUP($B189,'Tabelas auxiliares'!$A$67:$C$104,3,FALSE),"")</f>
        <v/>
      </c>
      <c r="P189" s="19" t="str">
        <f t="shared" si="3"/>
        <v/>
      </c>
      <c r="Q189" s="19" t="str">
        <f>IFERROR(VLOOKUP(O189,'Tabelas auxiliares'!$A$229:$E$238,5,FALSE),"")</f>
        <v/>
      </c>
      <c r="R189" s="19" t="str">
        <f>IF(Q189&lt;&gt;"",Q189,IF(P189='Tabelas auxiliares'!$A$242,"CUSTEIO",IF(P189='Tabelas auxiliares'!$A$241,"INVESTIMENTO","")))</f>
        <v/>
      </c>
    </row>
    <row r="190" spans="6:18" x14ac:dyDescent="0.35">
      <c r="F190" s="19" t="str">
        <f>IF(D190="","",IFERROR(VLOOKUP(D190,'Tabelas auxiliares'!$A$3:$B$63,2,FALSE),"DESCENTRALIZAÇÃO"))</f>
        <v/>
      </c>
      <c r="G190" s="19" t="str">
        <f>IFERROR(VLOOKUP($B190,'Tabelas auxiliares'!$A$67:$C$104,2,FALSE),"")</f>
        <v/>
      </c>
      <c r="H190" s="19" t="str">
        <f>IFERROR(VLOOKUP($B190,'Tabelas auxiliares'!$A$67:$C$104,3,FALSE),"")</f>
        <v/>
      </c>
      <c r="P190" s="19" t="str">
        <f t="shared" si="3"/>
        <v/>
      </c>
      <c r="Q190" s="19" t="str">
        <f>IFERROR(VLOOKUP(O190,'Tabelas auxiliares'!$A$229:$E$238,5,FALSE),"")</f>
        <v/>
      </c>
      <c r="R190" s="19" t="str">
        <f>IF(Q190&lt;&gt;"",Q190,IF(P190='Tabelas auxiliares'!$A$242,"CUSTEIO",IF(P190='Tabelas auxiliares'!$A$241,"INVESTIMENTO","")))</f>
        <v/>
      </c>
    </row>
    <row r="191" spans="6:18" x14ac:dyDescent="0.35">
      <c r="F191" s="19" t="str">
        <f>IF(D191="","",IFERROR(VLOOKUP(D191,'Tabelas auxiliares'!$A$3:$B$63,2,FALSE),"DESCENTRALIZAÇÃO"))</f>
        <v/>
      </c>
      <c r="G191" s="19" t="str">
        <f>IFERROR(VLOOKUP($B191,'Tabelas auxiliares'!$A$67:$C$104,2,FALSE),"")</f>
        <v/>
      </c>
      <c r="H191" s="19" t="str">
        <f>IFERROR(VLOOKUP($B191,'Tabelas auxiliares'!$A$67:$C$104,3,FALSE),"")</f>
        <v/>
      </c>
      <c r="P191" s="19" t="str">
        <f t="shared" si="3"/>
        <v/>
      </c>
      <c r="Q191" s="19" t="str">
        <f>IFERROR(VLOOKUP(O191,'Tabelas auxiliares'!$A$229:$E$238,5,FALSE),"")</f>
        <v/>
      </c>
      <c r="R191" s="19" t="str">
        <f>IF(Q191&lt;&gt;"",Q191,IF(P191='Tabelas auxiliares'!$A$242,"CUSTEIO",IF(P191='Tabelas auxiliares'!$A$241,"INVESTIMENTO","")))</f>
        <v/>
      </c>
    </row>
    <row r="192" spans="6:18" x14ac:dyDescent="0.35">
      <c r="F192" s="19" t="str">
        <f>IF(D192="","",IFERROR(VLOOKUP(D192,'Tabelas auxiliares'!$A$3:$B$63,2,FALSE),"DESCENTRALIZAÇÃO"))</f>
        <v/>
      </c>
      <c r="G192" s="19" t="str">
        <f>IFERROR(VLOOKUP($B192,'Tabelas auxiliares'!$A$67:$C$104,2,FALSE),"")</f>
        <v/>
      </c>
      <c r="H192" s="19" t="str">
        <f>IFERROR(VLOOKUP($B192,'Tabelas auxiliares'!$A$67:$C$104,3,FALSE),"")</f>
        <v/>
      </c>
      <c r="P192" s="19" t="str">
        <f t="shared" si="3"/>
        <v/>
      </c>
      <c r="Q192" s="19" t="str">
        <f>IFERROR(VLOOKUP(O192,'Tabelas auxiliares'!$A$229:$E$238,5,FALSE),"")</f>
        <v/>
      </c>
      <c r="R192" s="19" t="str">
        <f>IF(Q192&lt;&gt;"",Q192,IF(P192='Tabelas auxiliares'!$A$242,"CUSTEIO",IF(P192='Tabelas auxiliares'!$A$241,"INVESTIMENTO","")))</f>
        <v/>
      </c>
    </row>
    <row r="193" spans="6:18" x14ac:dyDescent="0.35">
      <c r="F193" s="19" t="str">
        <f>IF(D193="","",IFERROR(VLOOKUP(D193,'Tabelas auxiliares'!$A$3:$B$63,2,FALSE),"DESCENTRALIZAÇÃO"))</f>
        <v/>
      </c>
      <c r="G193" s="19" t="str">
        <f>IFERROR(VLOOKUP($B193,'Tabelas auxiliares'!$A$67:$C$104,2,FALSE),"")</f>
        <v/>
      </c>
      <c r="H193" s="19" t="str">
        <f>IFERROR(VLOOKUP($B193,'Tabelas auxiliares'!$A$67:$C$104,3,FALSE),"")</f>
        <v/>
      </c>
      <c r="P193" s="19" t="str">
        <f t="shared" si="3"/>
        <v/>
      </c>
      <c r="Q193" s="19" t="str">
        <f>IFERROR(VLOOKUP(O193,'Tabelas auxiliares'!$A$229:$E$238,5,FALSE),"")</f>
        <v/>
      </c>
      <c r="R193" s="19" t="str">
        <f>IF(Q193&lt;&gt;"",Q193,IF(P193='Tabelas auxiliares'!$A$242,"CUSTEIO",IF(P193='Tabelas auxiliares'!$A$241,"INVESTIMENTO","")))</f>
        <v/>
      </c>
    </row>
    <row r="194" spans="6:18" x14ac:dyDescent="0.35">
      <c r="F194" s="19" t="str">
        <f>IF(D194="","",IFERROR(VLOOKUP(D194,'Tabelas auxiliares'!$A$3:$B$63,2,FALSE),"DESCENTRALIZAÇÃO"))</f>
        <v/>
      </c>
      <c r="G194" s="19" t="str">
        <f>IFERROR(VLOOKUP($B194,'Tabelas auxiliares'!$A$67:$C$104,2,FALSE),"")</f>
        <v/>
      </c>
      <c r="H194" s="19" t="str">
        <f>IFERROR(VLOOKUP($B194,'Tabelas auxiliares'!$A$67:$C$104,3,FALSE),"")</f>
        <v/>
      </c>
      <c r="P194" s="19" t="str">
        <f t="shared" si="3"/>
        <v/>
      </c>
      <c r="Q194" s="19" t="str">
        <f>IFERROR(VLOOKUP(O194,'Tabelas auxiliares'!$A$229:$E$238,5,FALSE),"")</f>
        <v/>
      </c>
      <c r="R194" s="19" t="str">
        <f>IF(Q194&lt;&gt;"",Q194,IF(P194='Tabelas auxiliares'!$A$242,"CUSTEIO",IF(P194='Tabelas auxiliares'!$A$241,"INVESTIMENTO","")))</f>
        <v/>
      </c>
    </row>
    <row r="195" spans="6:18" x14ac:dyDescent="0.35">
      <c r="F195" s="19" t="str">
        <f>IF(D195="","",IFERROR(VLOOKUP(D195,'Tabelas auxiliares'!$A$3:$B$63,2,FALSE),"DESCENTRALIZAÇÃO"))</f>
        <v/>
      </c>
      <c r="G195" s="19" t="str">
        <f>IFERROR(VLOOKUP($B195,'Tabelas auxiliares'!$A$67:$C$104,2,FALSE),"")</f>
        <v/>
      </c>
      <c r="H195" s="19" t="str">
        <f>IFERROR(VLOOKUP($B195,'Tabelas auxiliares'!$A$67:$C$104,3,FALSE),"")</f>
        <v/>
      </c>
      <c r="P195" s="19" t="str">
        <f t="shared" si="3"/>
        <v/>
      </c>
      <c r="Q195" s="19" t="str">
        <f>IFERROR(VLOOKUP(O195,'Tabelas auxiliares'!$A$229:$E$238,5,FALSE),"")</f>
        <v/>
      </c>
      <c r="R195" s="19" t="str">
        <f>IF(Q195&lt;&gt;"",Q195,IF(P195='Tabelas auxiliares'!$A$242,"CUSTEIO",IF(P195='Tabelas auxiliares'!$A$241,"INVESTIMENTO","")))</f>
        <v/>
      </c>
    </row>
    <row r="196" spans="6:18" x14ac:dyDescent="0.35">
      <c r="F196" s="19" t="str">
        <f>IF(D196="","",IFERROR(VLOOKUP(D196,'Tabelas auxiliares'!$A$3:$B$63,2,FALSE),"DESCENTRALIZAÇÃO"))</f>
        <v/>
      </c>
      <c r="G196" s="19" t="str">
        <f>IFERROR(VLOOKUP($B196,'Tabelas auxiliares'!$A$67:$C$104,2,FALSE),"")</f>
        <v/>
      </c>
      <c r="H196" s="19" t="str">
        <f>IFERROR(VLOOKUP($B196,'Tabelas auxiliares'!$A$67:$C$104,3,FALSE),"")</f>
        <v/>
      </c>
      <c r="P196" s="19" t="str">
        <f t="shared" ref="P196:P260" si="4">LEFT(N196,1)</f>
        <v/>
      </c>
      <c r="Q196" s="19" t="str">
        <f>IFERROR(VLOOKUP(O196,'Tabelas auxiliares'!$A$229:$E$238,5,FALSE),"")</f>
        <v/>
      </c>
      <c r="R196" s="19" t="str">
        <f>IF(Q196&lt;&gt;"",Q196,IF(P196='Tabelas auxiliares'!$A$242,"CUSTEIO",IF(P196='Tabelas auxiliares'!$A$241,"INVESTIMENTO","")))</f>
        <v/>
      </c>
    </row>
    <row r="197" spans="6:18" x14ac:dyDescent="0.35">
      <c r="F197" s="19" t="str">
        <f>IF(D197="","",IFERROR(VLOOKUP(D197,'Tabelas auxiliares'!$A$3:$B$63,2,FALSE),"DESCENTRALIZAÇÃO"))</f>
        <v/>
      </c>
      <c r="G197" s="19" t="str">
        <f>IFERROR(VLOOKUP($B197,'Tabelas auxiliares'!$A$67:$C$104,2,FALSE),"")</f>
        <v/>
      </c>
      <c r="H197" s="19" t="str">
        <f>IFERROR(VLOOKUP($B197,'Tabelas auxiliares'!$A$67:$C$104,3,FALSE),"")</f>
        <v/>
      </c>
      <c r="P197" s="19" t="str">
        <f t="shared" si="4"/>
        <v/>
      </c>
      <c r="Q197" s="19" t="str">
        <f>IFERROR(VLOOKUP(O197,'Tabelas auxiliares'!$A$229:$E$238,5,FALSE),"")</f>
        <v/>
      </c>
      <c r="R197" s="19" t="str">
        <f>IF(Q197&lt;&gt;"",Q197,IF(P197='Tabelas auxiliares'!$A$242,"CUSTEIO",IF(P197='Tabelas auxiliares'!$A$241,"INVESTIMENTO","")))</f>
        <v/>
      </c>
    </row>
    <row r="198" spans="6:18" x14ac:dyDescent="0.35">
      <c r="F198" s="19" t="str">
        <f>IF(D198="","",IFERROR(VLOOKUP(D198,'Tabelas auxiliares'!$A$3:$B$63,2,FALSE),"DESCENTRALIZAÇÃO"))</f>
        <v/>
      </c>
      <c r="G198" s="19" t="str">
        <f>IFERROR(VLOOKUP($B198,'Tabelas auxiliares'!$A$67:$C$104,2,FALSE),"")</f>
        <v/>
      </c>
      <c r="H198" s="19" t="str">
        <f>IFERROR(VLOOKUP($B198,'Tabelas auxiliares'!$A$67:$C$104,3,FALSE),"")</f>
        <v/>
      </c>
      <c r="P198" s="19" t="str">
        <f t="shared" si="4"/>
        <v/>
      </c>
      <c r="Q198" s="19" t="str">
        <f>IFERROR(VLOOKUP(O198,'Tabelas auxiliares'!$A$229:$E$238,5,FALSE),"")</f>
        <v/>
      </c>
      <c r="R198" s="19" t="str">
        <f>IF(Q198&lt;&gt;"",Q198,IF(P198='Tabelas auxiliares'!$A$242,"CUSTEIO",IF(P198='Tabelas auxiliares'!$A$241,"INVESTIMENTO","")))</f>
        <v/>
      </c>
    </row>
    <row r="199" spans="6:18" x14ac:dyDescent="0.35">
      <c r="F199" s="19" t="str">
        <f>IF(D199="","",IFERROR(VLOOKUP(D199,'Tabelas auxiliares'!$A$3:$B$63,2,FALSE),"DESCENTRALIZAÇÃO"))</f>
        <v/>
      </c>
      <c r="G199" s="19" t="str">
        <f>IFERROR(VLOOKUP($B199,'Tabelas auxiliares'!$A$67:$C$104,2,FALSE),"")</f>
        <v/>
      </c>
      <c r="H199" s="19" t="str">
        <f>IFERROR(VLOOKUP($B199,'Tabelas auxiliares'!$A$67:$C$104,3,FALSE),"")</f>
        <v/>
      </c>
      <c r="P199" s="19" t="str">
        <f t="shared" si="4"/>
        <v/>
      </c>
      <c r="Q199" s="19" t="str">
        <f>IFERROR(VLOOKUP(O199,'Tabelas auxiliares'!$A$229:$E$238,5,FALSE),"")</f>
        <v/>
      </c>
      <c r="R199" s="19" t="str">
        <f>IF(Q199&lt;&gt;"",Q199,IF(P199='Tabelas auxiliares'!$A$242,"CUSTEIO",IF(P199='Tabelas auxiliares'!$A$241,"INVESTIMENTO","")))</f>
        <v/>
      </c>
    </row>
    <row r="200" spans="6:18" x14ac:dyDescent="0.35">
      <c r="F200" s="19" t="str">
        <f>IF(D200="","",IFERROR(VLOOKUP(D200,'Tabelas auxiliares'!$A$3:$B$63,2,FALSE),"DESCENTRALIZAÇÃO"))</f>
        <v/>
      </c>
      <c r="G200" s="19" t="str">
        <f>IFERROR(VLOOKUP($B200,'Tabelas auxiliares'!$A$67:$C$104,2,FALSE),"")</f>
        <v/>
      </c>
      <c r="H200" s="19" t="str">
        <f>IFERROR(VLOOKUP($B200,'Tabelas auxiliares'!$A$67:$C$104,3,FALSE),"")</f>
        <v/>
      </c>
      <c r="P200" s="19" t="str">
        <f t="shared" si="4"/>
        <v/>
      </c>
      <c r="Q200" s="19" t="str">
        <f>IFERROR(VLOOKUP(O200,'Tabelas auxiliares'!$A$229:$E$238,5,FALSE),"")</f>
        <v/>
      </c>
      <c r="R200" s="19" t="str">
        <f>IF(Q200&lt;&gt;"",Q200,IF(P200='Tabelas auxiliares'!$A$242,"CUSTEIO",IF(P200='Tabelas auxiliares'!$A$241,"INVESTIMENTO","")))</f>
        <v/>
      </c>
    </row>
    <row r="201" spans="6:18" x14ac:dyDescent="0.35">
      <c r="F201" s="19" t="str">
        <f>IF(D201="","",IFERROR(VLOOKUP(D201,'Tabelas auxiliares'!$A$3:$B$63,2,FALSE),"DESCENTRALIZAÇÃO"))</f>
        <v/>
      </c>
      <c r="G201" s="19" t="str">
        <f>IFERROR(VLOOKUP($B201,'Tabelas auxiliares'!$A$67:$C$104,2,FALSE),"")</f>
        <v/>
      </c>
      <c r="H201" s="19" t="str">
        <f>IFERROR(VLOOKUP($B201,'Tabelas auxiliares'!$A$67:$C$104,3,FALSE),"")</f>
        <v/>
      </c>
      <c r="P201" s="19" t="str">
        <f t="shared" si="4"/>
        <v/>
      </c>
      <c r="Q201" s="19" t="str">
        <f>IFERROR(VLOOKUP(O201,'Tabelas auxiliares'!$A$229:$E$238,5,FALSE),"")</f>
        <v/>
      </c>
      <c r="R201" s="19" t="str">
        <f>IF(Q201&lt;&gt;"",Q201,IF(P201='Tabelas auxiliares'!$A$242,"CUSTEIO",IF(P201='Tabelas auxiliares'!$A$241,"INVESTIMENTO","")))</f>
        <v/>
      </c>
    </row>
    <row r="202" spans="6:18" x14ac:dyDescent="0.35">
      <c r="F202" s="19" t="str">
        <f>IF(D202="","",IFERROR(VLOOKUP(D202,'Tabelas auxiliares'!$A$3:$B$63,2,FALSE),"DESCENTRALIZAÇÃO"))</f>
        <v/>
      </c>
      <c r="G202" s="19" t="str">
        <f>IFERROR(VLOOKUP($B202,'Tabelas auxiliares'!$A$67:$C$104,2,FALSE),"")</f>
        <v/>
      </c>
      <c r="H202" s="19" t="str">
        <f>IFERROR(VLOOKUP($B202,'Tabelas auxiliares'!$A$67:$C$104,3,FALSE),"")</f>
        <v/>
      </c>
      <c r="P202" s="19" t="str">
        <f t="shared" si="4"/>
        <v/>
      </c>
      <c r="Q202" s="19" t="str">
        <f>IFERROR(VLOOKUP(O202,'Tabelas auxiliares'!$A$229:$E$238,5,FALSE),"")</f>
        <v/>
      </c>
      <c r="R202" s="19" t="str">
        <f>IF(Q202&lt;&gt;"",Q202,IF(P202='Tabelas auxiliares'!$A$242,"CUSTEIO",IF(P202='Tabelas auxiliares'!$A$241,"INVESTIMENTO","")))</f>
        <v/>
      </c>
    </row>
    <row r="203" spans="6:18" x14ac:dyDescent="0.35">
      <c r="F203" s="19" t="str">
        <f>IF(D203="","",IFERROR(VLOOKUP(D203,'Tabelas auxiliares'!$A$3:$B$63,2,FALSE),"DESCENTRALIZAÇÃO"))</f>
        <v/>
      </c>
      <c r="G203" s="19" t="str">
        <f>IFERROR(VLOOKUP($B203,'Tabelas auxiliares'!$A$67:$C$104,2,FALSE),"")</f>
        <v/>
      </c>
      <c r="H203" s="19" t="str">
        <f>IFERROR(VLOOKUP($B203,'Tabelas auxiliares'!$A$67:$C$104,3,FALSE),"")</f>
        <v/>
      </c>
      <c r="P203" s="19" t="str">
        <f t="shared" si="4"/>
        <v/>
      </c>
      <c r="Q203" s="19" t="str">
        <f>IFERROR(VLOOKUP(O203,'Tabelas auxiliares'!$A$229:$E$238,5,FALSE),"")</f>
        <v/>
      </c>
      <c r="R203" s="19" t="str">
        <f>IF(Q203&lt;&gt;"",Q203,IF(P203='Tabelas auxiliares'!$A$242,"CUSTEIO",IF(P203='Tabelas auxiliares'!$A$241,"INVESTIMENTO","")))</f>
        <v/>
      </c>
    </row>
    <row r="204" spans="6:18" x14ac:dyDescent="0.35">
      <c r="F204" s="19" t="str">
        <f>IF(D204="","",IFERROR(VLOOKUP(D204,'Tabelas auxiliares'!$A$3:$B$63,2,FALSE),"DESCENTRALIZAÇÃO"))</f>
        <v/>
      </c>
      <c r="G204" s="19" t="str">
        <f>IFERROR(VLOOKUP($B204,'Tabelas auxiliares'!$A$67:$C$104,2,FALSE),"")</f>
        <v/>
      </c>
      <c r="H204" s="19" t="str">
        <f>IFERROR(VLOOKUP($B204,'Tabelas auxiliares'!$A$67:$C$104,3,FALSE),"")</f>
        <v/>
      </c>
      <c r="P204" s="19" t="str">
        <f t="shared" si="4"/>
        <v/>
      </c>
      <c r="Q204" s="19" t="str">
        <f>IFERROR(VLOOKUP(O204,'Tabelas auxiliares'!$A$229:$E$238,5,FALSE),"")</f>
        <v/>
      </c>
      <c r="R204" s="19" t="str">
        <f>IF(Q204&lt;&gt;"",Q204,IF(P204='Tabelas auxiliares'!$A$242,"CUSTEIO",IF(P204='Tabelas auxiliares'!$A$241,"INVESTIMENTO","")))</f>
        <v/>
      </c>
    </row>
    <row r="205" spans="6:18" x14ac:dyDescent="0.35">
      <c r="F205" s="19" t="str">
        <f>IF(D205="","",IFERROR(VLOOKUP(D205,'Tabelas auxiliares'!$A$3:$B$63,2,FALSE),"DESCENTRALIZAÇÃO"))</f>
        <v/>
      </c>
      <c r="G205" s="19" t="str">
        <f>IFERROR(VLOOKUP($B205,'Tabelas auxiliares'!$A$67:$C$104,2,FALSE),"")</f>
        <v/>
      </c>
      <c r="H205" s="19" t="str">
        <f>IFERROR(VLOOKUP($B205,'Tabelas auxiliares'!$A$67:$C$104,3,FALSE),"")</f>
        <v/>
      </c>
      <c r="P205" s="19" t="str">
        <f t="shared" si="4"/>
        <v/>
      </c>
      <c r="Q205" s="19" t="str">
        <f>IFERROR(VLOOKUP(O205,'Tabelas auxiliares'!$A$229:$E$238,5,FALSE),"")</f>
        <v/>
      </c>
      <c r="R205" s="19" t="str">
        <f>IF(Q205&lt;&gt;"",Q205,IF(P205='Tabelas auxiliares'!$A$242,"CUSTEIO",IF(P205='Tabelas auxiliares'!$A$241,"INVESTIMENTO","")))</f>
        <v/>
      </c>
    </row>
    <row r="206" spans="6:18" x14ac:dyDescent="0.35">
      <c r="F206" s="19" t="str">
        <f>IF(D206="","",IFERROR(VLOOKUP(D206,'Tabelas auxiliares'!$A$3:$B$63,2,FALSE),"DESCENTRALIZAÇÃO"))</f>
        <v/>
      </c>
      <c r="G206" s="19" t="str">
        <f>IFERROR(VLOOKUP($B206,'Tabelas auxiliares'!$A$67:$C$104,2,FALSE),"")</f>
        <v/>
      </c>
      <c r="H206" s="19" t="str">
        <f>IFERROR(VLOOKUP($B206,'Tabelas auxiliares'!$A$67:$C$104,3,FALSE),"")</f>
        <v/>
      </c>
      <c r="P206" s="19" t="str">
        <f t="shared" si="4"/>
        <v/>
      </c>
      <c r="Q206" s="19" t="str">
        <f>IFERROR(VLOOKUP(O206,'Tabelas auxiliares'!$A$229:$E$238,5,FALSE),"")</f>
        <v/>
      </c>
      <c r="R206" s="19" t="str">
        <f>IF(Q206&lt;&gt;"",Q206,IF(P206='Tabelas auxiliares'!$A$242,"CUSTEIO",IF(P206='Tabelas auxiliares'!$A$241,"INVESTIMENTO","")))</f>
        <v/>
      </c>
    </row>
    <row r="207" spans="6:18" x14ac:dyDescent="0.35">
      <c r="F207" s="19" t="str">
        <f>IF(D207="","",IFERROR(VLOOKUP(D207,'Tabelas auxiliares'!$A$3:$B$63,2,FALSE),"DESCENTRALIZAÇÃO"))</f>
        <v/>
      </c>
      <c r="G207" s="19" t="str">
        <f>IFERROR(VLOOKUP($B207,'Tabelas auxiliares'!$A$67:$C$104,2,FALSE),"")</f>
        <v/>
      </c>
      <c r="H207" s="19" t="str">
        <f>IFERROR(VLOOKUP($B207,'Tabelas auxiliares'!$A$67:$C$104,3,FALSE),"")</f>
        <v/>
      </c>
      <c r="P207" s="19" t="str">
        <f t="shared" si="4"/>
        <v/>
      </c>
      <c r="Q207" s="19" t="str">
        <f>IFERROR(VLOOKUP(O207,'Tabelas auxiliares'!$A$229:$E$238,5,FALSE),"")</f>
        <v/>
      </c>
      <c r="R207" s="19" t="str">
        <f>IF(Q207&lt;&gt;"",Q207,IF(P207='Tabelas auxiliares'!$A$242,"CUSTEIO",IF(P207='Tabelas auxiliares'!$A$241,"INVESTIMENTO","")))</f>
        <v/>
      </c>
    </row>
    <row r="208" spans="6:18" x14ac:dyDescent="0.35">
      <c r="F208" s="19" t="str">
        <f>IF(D208="","",IFERROR(VLOOKUP(D208,'Tabelas auxiliares'!$A$3:$B$63,2,FALSE),"DESCENTRALIZAÇÃO"))</f>
        <v/>
      </c>
      <c r="G208" s="19" t="str">
        <f>IFERROR(VLOOKUP($B208,'Tabelas auxiliares'!$A$67:$C$104,2,FALSE),"")</f>
        <v/>
      </c>
      <c r="H208" s="19" t="str">
        <f>IFERROR(VLOOKUP($B208,'Tabelas auxiliares'!$A$67:$C$104,3,FALSE),"")</f>
        <v/>
      </c>
      <c r="P208" s="19" t="str">
        <f t="shared" si="4"/>
        <v/>
      </c>
      <c r="Q208" s="19" t="str">
        <f>IFERROR(VLOOKUP(O208,'Tabelas auxiliares'!$A$229:$E$238,5,FALSE),"")</f>
        <v/>
      </c>
      <c r="R208" s="19" t="str">
        <f>IF(Q208&lt;&gt;"",Q208,IF(P208='Tabelas auxiliares'!$A$242,"CUSTEIO",IF(P208='Tabelas auxiliares'!$A$241,"INVESTIMENTO","")))</f>
        <v/>
      </c>
    </row>
    <row r="209" spans="6:18" x14ac:dyDescent="0.35">
      <c r="F209" s="19" t="str">
        <f>IF(D209="","",IFERROR(VLOOKUP(D209,'Tabelas auxiliares'!$A$3:$B$63,2,FALSE),"DESCENTRALIZAÇÃO"))</f>
        <v/>
      </c>
      <c r="G209" s="19" t="str">
        <f>IFERROR(VLOOKUP($B209,'Tabelas auxiliares'!$A$67:$C$104,2,FALSE),"")</f>
        <v/>
      </c>
      <c r="H209" s="19" t="str">
        <f>IFERROR(VLOOKUP($B209,'Tabelas auxiliares'!$A$67:$C$104,3,FALSE),"")</f>
        <v/>
      </c>
      <c r="P209" s="19" t="str">
        <f t="shared" si="4"/>
        <v/>
      </c>
      <c r="Q209" s="19" t="str">
        <f>IFERROR(VLOOKUP(O209,'Tabelas auxiliares'!$A$229:$E$238,5,FALSE),"")</f>
        <v/>
      </c>
      <c r="R209" s="19" t="str">
        <f>IF(Q209&lt;&gt;"",Q209,IF(P209='Tabelas auxiliares'!$A$242,"CUSTEIO",IF(P209='Tabelas auxiliares'!$A$241,"INVESTIMENTO","")))</f>
        <v/>
      </c>
    </row>
    <row r="210" spans="6:18" x14ac:dyDescent="0.35">
      <c r="F210" s="19" t="str">
        <f>IF(D210="","",IFERROR(VLOOKUP(D210,'Tabelas auxiliares'!$A$3:$B$63,2,FALSE),"DESCENTRALIZAÇÃO"))</f>
        <v/>
      </c>
      <c r="G210" s="19" t="str">
        <f>IFERROR(VLOOKUP($B210,'Tabelas auxiliares'!$A$67:$C$104,2,FALSE),"")</f>
        <v/>
      </c>
      <c r="H210" s="19" t="str">
        <f>IFERROR(VLOOKUP($B210,'Tabelas auxiliares'!$A$67:$C$104,3,FALSE),"")</f>
        <v/>
      </c>
      <c r="P210" s="19" t="str">
        <f t="shared" si="4"/>
        <v/>
      </c>
      <c r="Q210" s="19" t="str">
        <f>IFERROR(VLOOKUP(O210,'Tabelas auxiliares'!$A$229:$E$238,5,FALSE),"")</f>
        <v/>
      </c>
      <c r="R210" s="19" t="str">
        <f>IF(Q210&lt;&gt;"",Q210,IF(P210='Tabelas auxiliares'!$A$242,"CUSTEIO",IF(P210='Tabelas auxiliares'!$A$241,"INVESTIMENTO","")))</f>
        <v/>
      </c>
    </row>
    <row r="211" spans="6:18" x14ac:dyDescent="0.35">
      <c r="F211" s="19" t="str">
        <f>IF(D211="","",IFERROR(VLOOKUP(D211,'Tabelas auxiliares'!$A$3:$B$63,2,FALSE),"DESCENTRALIZAÇÃO"))</f>
        <v/>
      </c>
      <c r="G211" s="19" t="str">
        <f>IFERROR(VLOOKUP($B211,'Tabelas auxiliares'!$A$67:$C$104,2,FALSE),"")</f>
        <v/>
      </c>
      <c r="H211" s="19" t="str">
        <f>IFERROR(VLOOKUP($B211,'Tabelas auxiliares'!$A$67:$C$104,3,FALSE),"")</f>
        <v/>
      </c>
      <c r="P211" s="19" t="str">
        <f t="shared" si="4"/>
        <v/>
      </c>
      <c r="Q211" s="19" t="str">
        <f>IFERROR(VLOOKUP(O211,'Tabelas auxiliares'!$A$229:$E$238,5,FALSE),"")</f>
        <v/>
      </c>
      <c r="R211" s="19" t="str">
        <f>IF(Q211&lt;&gt;"",Q211,IF(P211='Tabelas auxiliares'!$A$242,"CUSTEIO",IF(P211='Tabelas auxiliares'!$A$241,"INVESTIMENTO","")))</f>
        <v/>
      </c>
    </row>
    <row r="212" spans="6:18" x14ac:dyDescent="0.35">
      <c r="F212" s="19" t="str">
        <f>IF(D212="","",IFERROR(VLOOKUP(D212,'Tabelas auxiliares'!$A$3:$B$63,2,FALSE),"DESCENTRALIZAÇÃO"))</f>
        <v/>
      </c>
      <c r="G212" s="19" t="str">
        <f>IFERROR(VLOOKUP($B212,'Tabelas auxiliares'!$A$67:$C$104,2,FALSE),"")</f>
        <v/>
      </c>
      <c r="H212" s="19" t="str">
        <f>IFERROR(VLOOKUP($B212,'Tabelas auxiliares'!$A$67:$C$104,3,FALSE),"")</f>
        <v/>
      </c>
      <c r="P212" s="19" t="str">
        <f t="shared" si="4"/>
        <v/>
      </c>
      <c r="Q212" s="19" t="str">
        <f>IFERROR(VLOOKUP(O212,'Tabelas auxiliares'!$A$229:$E$238,5,FALSE),"")</f>
        <v/>
      </c>
      <c r="R212" s="19" t="str">
        <f>IF(Q212&lt;&gt;"",Q212,IF(P212='Tabelas auxiliares'!$A$242,"CUSTEIO",IF(P212='Tabelas auxiliares'!$A$241,"INVESTIMENTO","")))</f>
        <v/>
      </c>
    </row>
    <row r="213" spans="6:18" x14ac:dyDescent="0.35">
      <c r="F213" s="19" t="str">
        <f>IF(D213="","",IFERROR(VLOOKUP(D213,'Tabelas auxiliares'!$A$3:$B$63,2,FALSE),"DESCENTRALIZAÇÃO"))</f>
        <v/>
      </c>
      <c r="G213" s="19" t="str">
        <f>IFERROR(VLOOKUP($B213,'Tabelas auxiliares'!$A$67:$C$104,2,FALSE),"")</f>
        <v/>
      </c>
      <c r="H213" s="19" t="str">
        <f>IFERROR(VLOOKUP($B213,'Tabelas auxiliares'!$A$67:$C$104,3,FALSE),"")</f>
        <v/>
      </c>
      <c r="P213" s="19" t="str">
        <f t="shared" si="4"/>
        <v/>
      </c>
      <c r="Q213" s="19" t="str">
        <f>IFERROR(VLOOKUP(O213,'Tabelas auxiliares'!$A$229:$E$238,5,FALSE),"")</f>
        <v/>
      </c>
      <c r="R213" s="19" t="str">
        <f>IF(Q213&lt;&gt;"",Q213,IF(P213='Tabelas auxiliares'!$A$242,"CUSTEIO",IF(P213='Tabelas auxiliares'!$A$241,"INVESTIMENTO","")))</f>
        <v/>
      </c>
    </row>
    <row r="214" spans="6:18" x14ac:dyDescent="0.35">
      <c r="F214" s="19" t="str">
        <f>IF(D214="","",IFERROR(VLOOKUP(D214,'Tabelas auxiliares'!$A$3:$B$63,2,FALSE),"DESCENTRALIZAÇÃO"))</f>
        <v/>
      </c>
      <c r="G214" s="19" t="str">
        <f>IFERROR(VLOOKUP($B214,'Tabelas auxiliares'!$A$67:$C$104,2,FALSE),"")</f>
        <v/>
      </c>
      <c r="H214" s="19" t="str">
        <f>IFERROR(VLOOKUP($B214,'Tabelas auxiliares'!$A$67:$C$104,3,FALSE),"")</f>
        <v/>
      </c>
      <c r="P214" s="19" t="str">
        <f t="shared" si="4"/>
        <v/>
      </c>
      <c r="Q214" s="19" t="str">
        <f>IFERROR(VLOOKUP(O214,'Tabelas auxiliares'!$A$229:$E$238,5,FALSE),"")</f>
        <v/>
      </c>
      <c r="R214" s="19" t="str">
        <f>IF(Q214&lt;&gt;"",Q214,IF(P214='Tabelas auxiliares'!$A$242,"CUSTEIO",IF(P214='Tabelas auxiliares'!$A$241,"INVESTIMENTO","")))</f>
        <v/>
      </c>
    </row>
    <row r="215" spans="6:18" x14ac:dyDescent="0.35">
      <c r="F215" s="19" t="str">
        <f>IF(D215="","",IFERROR(VLOOKUP(D215,'Tabelas auxiliares'!$A$3:$B$63,2,FALSE),"DESCENTRALIZAÇÃO"))</f>
        <v/>
      </c>
      <c r="G215" s="19" t="str">
        <f>IFERROR(VLOOKUP($B215,'Tabelas auxiliares'!$A$67:$C$104,2,FALSE),"")</f>
        <v/>
      </c>
      <c r="H215" s="19" t="str">
        <f>IFERROR(VLOOKUP($B215,'Tabelas auxiliares'!$A$67:$C$104,3,FALSE),"")</f>
        <v/>
      </c>
      <c r="P215" s="19" t="str">
        <f t="shared" si="4"/>
        <v/>
      </c>
      <c r="Q215" s="19" t="str">
        <f>IFERROR(VLOOKUP(O215,'Tabelas auxiliares'!$A$229:$E$238,5,FALSE),"")</f>
        <v/>
      </c>
      <c r="R215" s="19" t="str">
        <f>IF(Q215&lt;&gt;"",Q215,IF(P215='Tabelas auxiliares'!$A$242,"CUSTEIO",IF(P215='Tabelas auxiliares'!$A$241,"INVESTIMENTO","")))</f>
        <v/>
      </c>
    </row>
    <row r="216" spans="6:18" x14ac:dyDescent="0.35">
      <c r="F216" s="19" t="str">
        <f>IF(D216="","",IFERROR(VLOOKUP(D216,'Tabelas auxiliares'!$A$3:$B$63,2,FALSE),"DESCENTRALIZAÇÃO"))</f>
        <v/>
      </c>
      <c r="G216" s="19" t="str">
        <f>IFERROR(VLOOKUP($B216,'Tabelas auxiliares'!$A$67:$C$104,2,FALSE),"")</f>
        <v/>
      </c>
      <c r="H216" s="19" t="str">
        <f>IFERROR(VLOOKUP($B216,'Tabelas auxiliares'!$A$67:$C$104,3,FALSE),"")</f>
        <v/>
      </c>
      <c r="P216" s="19" t="str">
        <f t="shared" si="4"/>
        <v/>
      </c>
      <c r="Q216" s="19" t="str">
        <f>IFERROR(VLOOKUP(O216,'Tabelas auxiliares'!$A$229:$E$238,5,FALSE),"")</f>
        <v/>
      </c>
      <c r="R216" s="19" t="str">
        <f>IF(Q216&lt;&gt;"",Q216,IF(P216='Tabelas auxiliares'!$A$242,"CUSTEIO",IF(P216='Tabelas auxiliares'!$A$241,"INVESTIMENTO","")))</f>
        <v/>
      </c>
    </row>
    <row r="217" spans="6:18" x14ac:dyDescent="0.35">
      <c r="F217" s="19" t="str">
        <f>IF(D217="","",IFERROR(VLOOKUP(D217,'Tabelas auxiliares'!$A$3:$B$63,2,FALSE),"DESCENTRALIZAÇÃO"))</f>
        <v/>
      </c>
      <c r="G217" s="19" t="str">
        <f>IFERROR(VLOOKUP($B217,'Tabelas auxiliares'!$A$67:$C$104,2,FALSE),"")</f>
        <v/>
      </c>
      <c r="H217" s="19" t="str">
        <f>IFERROR(VLOOKUP($B217,'Tabelas auxiliares'!$A$67:$C$104,3,FALSE),"")</f>
        <v/>
      </c>
      <c r="P217" s="19" t="str">
        <f t="shared" si="4"/>
        <v/>
      </c>
      <c r="Q217" s="19" t="str">
        <f>IFERROR(VLOOKUP(O217,'Tabelas auxiliares'!$A$229:$E$238,5,FALSE),"")</f>
        <v/>
      </c>
      <c r="R217" s="19" t="str">
        <f>IF(Q217&lt;&gt;"",Q217,IF(P217='Tabelas auxiliares'!$A$242,"CUSTEIO",IF(P217='Tabelas auxiliares'!$A$241,"INVESTIMENTO","")))</f>
        <v/>
      </c>
    </row>
    <row r="218" spans="6:18" x14ac:dyDescent="0.35">
      <c r="F218" s="19" t="str">
        <f>IF(D218="","",IFERROR(VLOOKUP(D218,'Tabelas auxiliares'!$A$3:$B$63,2,FALSE),"DESCENTRALIZAÇÃO"))</f>
        <v/>
      </c>
      <c r="G218" s="19" t="str">
        <f>IFERROR(VLOOKUP($B218,'Tabelas auxiliares'!$A$67:$C$104,2,FALSE),"")</f>
        <v/>
      </c>
      <c r="H218" s="19" t="str">
        <f>IFERROR(VLOOKUP($B218,'Tabelas auxiliares'!$A$67:$C$104,3,FALSE),"")</f>
        <v/>
      </c>
      <c r="P218" s="19" t="str">
        <f t="shared" si="4"/>
        <v/>
      </c>
      <c r="Q218" s="19" t="str">
        <f>IFERROR(VLOOKUP(O218,'Tabelas auxiliares'!$A$229:$E$238,5,FALSE),"")</f>
        <v/>
      </c>
      <c r="R218" s="19" t="str">
        <f>IF(Q218&lt;&gt;"",Q218,IF(P218='Tabelas auxiliares'!$A$242,"CUSTEIO",IF(P218='Tabelas auxiliares'!$A$241,"INVESTIMENTO","")))</f>
        <v/>
      </c>
    </row>
    <row r="219" spans="6:18" x14ac:dyDescent="0.35">
      <c r="F219" s="19" t="str">
        <f>IF(D219="","",IFERROR(VLOOKUP(D219,'Tabelas auxiliares'!$A$3:$B$63,2,FALSE),"DESCENTRALIZAÇÃO"))</f>
        <v/>
      </c>
      <c r="G219" s="19" t="str">
        <f>IFERROR(VLOOKUP($B219,'Tabelas auxiliares'!$A$67:$C$104,2,FALSE),"")</f>
        <v/>
      </c>
      <c r="H219" s="19" t="str">
        <f>IFERROR(VLOOKUP($B219,'Tabelas auxiliares'!$A$67:$C$104,3,FALSE),"")</f>
        <v/>
      </c>
      <c r="P219" s="19" t="str">
        <f t="shared" si="4"/>
        <v/>
      </c>
      <c r="Q219" s="19" t="str">
        <f>IFERROR(VLOOKUP(O219,'Tabelas auxiliares'!$A$229:$E$238,5,FALSE),"")</f>
        <v/>
      </c>
      <c r="R219" s="19" t="str">
        <f>IF(Q219&lt;&gt;"",Q219,IF(P219='Tabelas auxiliares'!$A$242,"CUSTEIO",IF(P219='Tabelas auxiliares'!$A$241,"INVESTIMENTO","")))</f>
        <v/>
      </c>
    </row>
    <row r="220" spans="6:18" x14ac:dyDescent="0.35">
      <c r="F220" s="19" t="str">
        <f>IF(D220="","",IFERROR(VLOOKUP(D220,'Tabelas auxiliares'!$A$3:$B$63,2,FALSE),"DESCENTRALIZAÇÃO"))</f>
        <v/>
      </c>
      <c r="G220" s="19" t="str">
        <f>IFERROR(VLOOKUP($B220,'Tabelas auxiliares'!$A$67:$C$104,2,FALSE),"")</f>
        <v/>
      </c>
      <c r="H220" s="19" t="str">
        <f>IFERROR(VLOOKUP($B220,'Tabelas auxiliares'!$A$67:$C$104,3,FALSE),"")</f>
        <v/>
      </c>
      <c r="P220" s="19" t="str">
        <f t="shared" si="4"/>
        <v/>
      </c>
      <c r="Q220" s="19" t="str">
        <f>IFERROR(VLOOKUP(O220,'Tabelas auxiliares'!$A$229:$E$238,5,FALSE),"")</f>
        <v/>
      </c>
      <c r="R220" s="19" t="str">
        <f>IF(Q220&lt;&gt;"",Q220,IF(P220='Tabelas auxiliares'!$A$242,"CUSTEIO",IF(P220='Tabelas auxiliares'!$A$241,"INVESTIMENTO","")))</f>
        <v/>
      </c>
    </row>
    <row r="221" spans="6:18" x14ac:dyDescent="0.35">
      <c r="F221" s="19" t="str">
        <f>IF(D221="","",IFERROR(VLOOKUP(D221,'Tabelas auxiliares'!$A$3:$B$63,2,FALSE),"DESCENTRALIZAÇÃO"))</f>
        <v/>
      </c>
      <c r="G221" s="19" t="str">
        <f>IFERROR(VLOOKUP($B221,'Tabelas auxiliares'!$A$67:$C$104,2,FALSE),"")</f>
        <v/>
      </c>
      <c r="H221" s="19" t="str">
        <f>IFERROR(VLOOKUP($B221,'Tabelas auxiliares'!$A$67:$C$104,3,FALSE),"")</f>
        <v/>
      </c>
      <c r="P221" s="19" t="str">
        <f t="shared" si="4"/>
        <v/>
      </c>
      <c r="Q221" s="19" t="str">
        <f>IFERROR(VLOOKUP(O221,'Tabelas auxiliares'!$A$229:$E$238,5,FALSE),"")</f>
        <v/>
      </c>
      <c r="R221" s="19" t="str">
        <f>IF(Q221&lt;&gt;"",Q221,IF(P221='Tabelas auxiliares'!$A$242,"CUSTEIO",IF(P221='Tabelas auxiliares'!$A$241,"INVESTIMENTO","")))</f>
        <v/>
      </c>
    </row>
    <row r="222" spans="6:18" x14ac:dyDescent="0.35">
      <c r="F222" s="19" t="str">
        <f>IF(D222="","",IFERROR(VLOOKUP(D222,'Tabelas auxiliares'!$A$3:$B$63,2,FALSE),"DESCENTRALIZAÇÃO"))</f>
        <v/>
      </c>
      <c r="G222" s="19" t="str">
        <f>IFERROR(VLOOKUP($B222,'Tabelas auxiliares'!$A$67:$C$104,2,FALSE),"")</f>
        <v/>
      </c>
      <c r="H222" s="19" t="str">
        <f>IFERROR(VLOOKUP($B222,'Tabelas auxiliares'!$A$67:$C$104,3,FALSE),"")</f>
        <v/>
      </c>
      <c r="P222" s="19" t="str">
        <f t="shared" si="4"/>
        <v/>
      </c>
      <c r="Q222" s="19" t="str">
        <f>IFERROR(VLOOKUP(O222,'Tabelas auxiliares'!$A$229:$E$238,5,FALSE),"")</f>
        <v/>
      </c>
      <c r="R222" s="19" t="str">
        <f>IF(Q222&lt;&gt;"",Q222,IF(P222='Tabelas auxiliares'!$A$242,"CUSTEIO",IF(P222='Tabelas auxiliares'!$A$241,"INVESTIMENTO","")))</f>
        <v/>
      </c>
    </row>
    <row r="223" spans="6:18" x14ac:dyDescent="0.35">
      <c r="F223" s="19" t="str">
        <f>IF(D223="","",IFERROR(VLOOKUP(D223,'Tabelas auxiliares'!$A$3:$B$63,2,FALSE),"DESCENTRALIZAÇÃO"))</f>
        <v/>
      </c>
      <c r="G223" s="19" t="str">
        <f>IFERROR(VLOOKUP($B223,'Tabelas auxiliares'!$A$67:$C$104,2,FALSE),"")</f>
        <v/>
      </c>
      <c r="H223" s="19" t="str">
        <f>IFERROR(VLOOKUP($B223,'Tabelas auxiliares'!$A$67:$C$104,3,FALSE),"")</f>
        <v/>
      </c>
      <c r="P223" s="19" t="str">
        <f t="shared" si="4"/>
        <v/>
      </c>
      <c r="Q223" s="19" t="str">
        <f>IFERROR(VLOOKUP(O223,'Tabelas auxiliares'!$A$229:$E$238,5,FALSE),"")</f>
        <v/>
      </c>
      <c r="R223" s="19" t="str">
        <f>IF(Q223&lt;&gt;"",Q223,IF(P223='Tabelas auxiliares'!$A$242,"CUSTEIO",IF(P223='Tabelas auxiliares'!$A$241,"INVESTIMENTO","")))</f>
        <v/>
      </c>
    </row>
    <row r="224" spans="6:18" x14ac:dyDescent="0.35">
      <c r="F224" s="19" t="str">
        <f>IF(D224="","",IFERROR(VLOOKUP(D224,'Tabelas auxiliares'!$A$3:$B$63,2,FALSE),"DESCENTRALIZAÇÃO"))</f>
        <v/>
      </c>
      <c r="G224" s="19" t="str">
        <f>IFERROR(VLOOKUP($B224,'Tabelas auxiliares'!$A$67:$C$104,2,FALSE),"")</f>
        <v/>
      </c>
      <c r="H224" s="19" t="str">
        <f>IFERROR(VLOOKUP($B224,'Tabelas auxiliares'!$A$67:$C$104,3,FALSE),"")</f>
        <v/>
      </c>
      <c r="P224" s="19" t="str">
        <f t="shared" si="4"/>
        <v/>
      </c>
      <c r="Q224" s="19" t="str">
        <f>IFERROR(VLOOKUP(O224,'Tabelas auxiliares'!$A$229:$E$238,5,FALSE),"")</f>
        <v/>
      </c>
      <c r="R224" s="19" t="str">
        <f>IF(Q224&lt;&gt;"",Q224,IF(P224='Tabelas auxiliares'!$A$242,"CUSTEIO",IF(P224='Tabelas auxiliares'!$A$241,"INVESTIMENTO","")))</f>
        <v/>
      </c>
    </row>
    <row r="225" spans="6:18" x14ac:dyDescent="0.35">
      <c r="F225" s="19" t="str">
        <f>IF(D225="","",IFERROR(VLOOKUP(D225,'Tabelas auxiliares'!$A$3:$B$63,2,FALSE),"DESCENTRALIZAÇÃO"))</f>
        <v/>
      </c>
      <c r="G225" s="19" t="str">
        <f>IFERROR(VLOOKUP($B225,'Tabelas auxiliares'!$A$67:$C$104,2,FALSE),"")</f>
        <v/>
      </c>
      <c r="H225" s="19" t="str">
        <f>IFERROR(VLOOKUP($B225,'Tabelas auxiliares'!$A$67:$C$104,3,FALSE),"")</f>
        <v/>
      </c>
      <c r="P225" s="19" t="str">
        <f t="shared" si="4"/>
        <v/>
      </c>
      <c r="Q225" s="19" t="str">
        <f>IFERROR(VLOOKUP(O225,'Tabelas auxiliares'!$A$229:$E$238,5,FALSE),"")</f>
        <v/>
      </c>
      <c r="R225" s="19" t="str">
        <f>IF(Q225&lt;&gt;"",Q225,IF(P225='Tabelas auxiliares'!$A$242,"CUSTEIO",IF(P225='Tabelas auxiliares'!$A$241,"INVESTIMENTO","")))</f>
        <v/>
      </c>
    </row>
    <row r="226" spans="6:18" x14ac:dyDescent="0.35">
      <c r="F226" s="19" t="str">
        <f>IF(D226="","",IFERROR(VLOOKUP(D226,'Tabelas auxiliares'!$A$3:$B$63,2,FALSE),"DESCENTRALIZAÇÃO"))</f>
        <v/>
      </c>
      <c r="G226" s="19" t="str">
        <f>IFERROR(VLOOKUP($B226,'Tabelas auxiliares'!$A$67:$C$104,2,FALSE),"")</f>
        <v/>
      </c>
      <c r="H226" s="19" t="str">
        <f>IFERROR(VLOOKUP($B226,'Tabelas auxiliares'!$A$67:$C$104,3,FALSE),"")</f>
        <v/>
      </c>
      <c r="P226" s="19" t="str">
        <f t="shared" si="4"/>
        <v/>
      </c>
      <c r="Q226" s="19" t="str">
        <f>IFERROR(VLOOKUP(O226,'Tabelas auxiliares'!$A$229:$E$238,5,FALSE),"")</f>
        <v/>
      </c>
      <c r="R226" s="19" t="str">
        <f>IF(Q226&lt;&gt;"",Q226,IF(P226='Tabelas auxiliares'!$A$242,"CUSTEIO",IF(P226='Tabelas auxiliares'!$A$241,"INVESTIMENTO","")))</f>
        <v/>
      </c>
    </row>
    <row r="227" spans="6:18" x14ac:dyDescent="0.35">
      <c r="F227" s="19" t="str">
        <f>IF(D227="","",IFERROR(VLOOKUP(D227,'Tabelas auxiliares'!$A$3:$B$63,2,FALSE),"DESCENTRALIZAÇÃO"))</f>
        <v/>
      </c>
      <c r="G227" s="19" t="str">
        <f>IFERROR(VLOOKUP($B227,'Tabelas auxiliares'!$A$67:$C$104,2,FALSE),"")</f>
        <v/>
      </c>
      <c r="H227" s="19" t="str">
        <f>IFERROR(VLOOKUP($B227,'Tabelas auxiliares'!$A$67:$C$104,3,FALSE),"")</f>
        <v/>
      </c>
      <c r="P227" s="19" t="str">
        <f t="shared" si="4"/>
        <v/>
      </c>
      <c r="Q227" s="19" t="str">
        <f>IFERROR(VLOOKUP(O227,'Tabelas auxiliares'!$A$229:$E$238,5,FALSE),"")</f>
        <v/>
      </c>
      <c r="R227" s="19" t="str">
        <f>IF(Q227&lt;&gt;"",Q227,IF(P227='Tabelas auxiliares'!$A$242,"CUSTEIO",IF(P227='Tabelas auxiliares'!$A$241,"INVESTIMENTO","")))</f>
        <v/>
      </c>
    </row>
    <row r="228" spans="6:18" x14ac:dyDescent="0.35">
      <c r="F228" s="19" t="str">
        <f>IF(D228="","",IFERROR(VLOOKUP(D228,'Tabelas auxiliares'!$A$3:$B$63,2,FALSE),"DESCENTRALIZAÇÃO"))</f>
        <v/>
      </c>
      <c r="G228" s="19" t="str">
        <f>IFERROR(VLOOKUP($B228,'Tabelas auxiliares'!$A$67:$C$104,2,FALSE),"")</f>
        <v/>
      </c>
      <c r="H228" s="19" t="str">
        <f>IFERROR(VLOOKUP($B228,'Tabelas auxiliares'!$A$67:$C$104,3,FALSE),"")</f>
        <v/>
      </c>
      <c r="P228" s="19" t="str">
        <f t="shared" si="4"/>
        <v/>
      </c>
      <c r="Q228" s="19" t="str">
        <f>IFERROR(VLOOKUP(O228,'Tabelas auxiliares'!$A$229:$E$238,5,FALSE),"")</f>
        <v/>
      </c>
      <c r="R228" s="19" t="str">
        <f>IF(Q228&lt;&gt;"",Q228,IF(P228='Tabelas auxiliares'!$A$242,"CUSTEIO",IF(P228='Tabelas auxiliares'!$A$241,"INVESTIMENTO","")))</f>
        <v/>
      </c>
    </row>
    <row r="229" spans="6:18" x14ac:dyDescent="0.35">
      <c r="F229" s="19" t="str">
        <f>IF(D229="","",IFERROR(VLOOKUP(D229,'Tabelas auxiliares'!$A$3:$B$63,2,FALSE),"DESCENTRALIZAÇÃO"))</f>
        <v/>
      </c>
      <c r="G229" s="19" t="str">
        <f>IFERROR(VLOOKUP($B229,'Tabelas auxiliares'!$A$67:$C$104,2,FALSE),"")</f>
        <v/>
      </c>
      <c r="H229" s="19" t="str">
        <f>IFERROR(VLOOKUP($B229,'Tabelas auxiliares'!$A$67:$C$104,3,FALSE),"")</f>
        <v/>
      </c>
      <c r="P229" s="19" t="str">
        <f t="shared" si="4"/>
        <v/>
      </c>
      <c r="Q229" s="19" t="str">
        <f>IFERROR(VLOOKUP(O229,'Tabelas auxiliares'!$A$229:$E$238,5,FALSE),"")</f>
        <v/>
      </c>
      <c r="R229" s="19" t="str">
        <f>IF(Q229&lt;&gt;"",Q229,IF(P229='Tabelas auxiliares'!$A$242,"CUSTEIO",IF(P229='Tabelas auxiliares'!$A$241,"INVESTIMENTO","")))</f>
        <v/>
      </c>
    </row>
    <row r="230" spans="6:18" x14ac:dyDescent="0.35">
      <c r="F230" s="19" t="str">
        <f>IF(D230="","",IFERROR(VLOOKUP(D230,'Tabelas auxiliares'!$A$3:$B$63,2,FALSE),"DESCENTRALIZAÇÃO"))</f>
        <v/>
      </c>
      <c r="G230" s="19" t="str">
        <f>IFERROR(VLOOKUP($B230,'Tabelas auxiliares'!$A$67:$C$104,2,FALSE),"")</f>
        <v/>
      </c>
      <c r="H230" s="19" t="str">
        <f>IFERROR(VLOOKUP($B230,'Tabelas auxiliares'!$A$67:$C$104,3,FALSE),"")</f>
        <v/>
      </c>
      <c r="P230" s="19" t="str">
        <f t="shared" si="4"/>
        <v/>
      </c>
      <c r="Q230" s="19" t="str">
        <f>IFERROR(VLOOKUP(O230,'Tabelas auxiliares'!$A$229:$E$238,5,FALSE),"")</f>
        <v/>
      </c>
      <c r="R230" s="19" t="str">
        <f>IF(Q230&lt;&gt;"",Q230,IF(P230='Tabelas auxiliares'!$A$242,"CUSTEIO",IF(P230='Tabelas auxiliares'!$A$241,"INVESTIMENTO","")))</f>
        <v/>
      </c>
    </row>
    <row r="231" spans="6:18" x14ac:dyDescent="0.35">
      <c r="F231" s="19" t="str">
        <f>IF(D231="","",IFERROR(VLOOKUP(D231,'Tabelas auxiliares'!$A$3:$B$63,2,FALSE),"DESCENTRALIZAÇÃO"))</f>
        <v/>
      </c>
      <c r="G231" s="19" t="str">
        <f>IFERROR(VLOOKUP($B231,'Tabelas auxiliares'!$A$67:$C$104,2,FALSE),"")</f>
        <v/>
      </c>
      <c r="H231" s="19" t="str">
        <f>IFERROR(VLOOKUP($B231,'Tabelas auxiliares'!$A$67:$C$104,3,FALSE),"")</f>
        <v/>
      </c>
      <c r="P231" s="19" t="str">
        <f t="shared" si="4"/>
        <v/>
      </c>
      <c r="Q231" s="19" t="str">
        <f>IFERROR(VLOOKUP(O231,'Tabelas auxiliares'!$A$229:$E$238,5,FALSE),"")</f>
        <v/>
      </c>
      <c r="R231" s="19" t="str">
        <f>IF(Q231&lt;&gt;"",Q231,IF(P231='Tabelas auxiliares'!$A$242,"CUSTEIO",IF(P231='Tabelas auxiliares'!$A$241,"INVESTIMENTO","")))</f>
        <v/>
      </c>
    </row>
    <row r="232" spans="6:18" x14ac:dyDescent="0.35">
      <c r="F232" s="19" t="str">
        <f>IF(D232="","",IFERROR(VLOOKUP(D232,'Tabelas auxiliares'!$A$3:$B$63,2,FALSE),"DESCENTRALIZAÇÃO"))</f>
        <v/>
      </c>
      <c r="G232" s="19" t="str">
        <f>IFERROR(VLOOKUP($B232,'Tabelas auxiliares'!$A$67:$C$104,2,FALSE),"")</f>
        <v/>
      </c>
      <c r="H232" s="19" t="str">
        <f>IFERROR(VLOOKUP($B232,'Tabelas auxiliares'!$A$67:$C$104,3,FALSE),"")</f>
        <v/>
      </c>
      <c r="P232" s="19" t="str">
        <f t="shared" si="4"/>
        <v/>
      </c>
      <c r="Q232" s="19" t="str">
        <f>IFERROR(VLOOKUP(O232,'Tabelas auxiliares'!$A$229:$E$238,5,FALSE),"")</f>
        <v/>
      </c>
      <c r="R232" s="19" t="str">
        <f>IF(Q232&lt;&gt;"",Q232,IF(P232='Tabelas auxiliares'!$A$242,"CUSTEIO",IF(P232='Tabelas auxiliares'!$A$241,"INVESTIMENTO","")))</f>
        <v/>
      </c>
    </row>
    <row r="233" spans="6:18" x14ac:dyDescent="0.35">
      <c r="F233" s="19" t="str">
        <f>IF(D233="","",IFERROR(VLOOKUP(D233,'Tabelas auxiliares'!$A$3:$B$63,2,FALSE),"DESCENTRALIZAÇÃO"))</f>
        <v/>
      </c>
      <c r="G233" s="19" t="str">
        <f>IFERROR(VLOOKUP($B233,'Tabelas auxiliares'!$A$67:$C$104,2,FALSE),"")</f>
        <v/>
      </c>
      <c r="H233" s="19" t="str">
        <f>IFERROR(VLOOKUP($B233,'Tabelas auxiliares'!$A$67:$C$104,3,FALSE),"")</f>
        <v/>
      </c>
      <c r="P233" s="19" t="str">
        <f t="shared" si="4"/>
        <v/>
      </c>
      <c r="Q233" s="19" t="str">
        <f>IFERROR(VLOOKUP(O233,'Tabelas auxiliares'!$A$229:$E$238,5,FALSE),"")</f>
        <v/>
      </c>
      <c r="R233" s="19" t="str">
        <f>IF(Q233&lt;&gt;"",Q233,IF(P233='Tabelas auxiliares'!$A$242,"CUSTEIO",IF(P233='Tabelas auxiliares'!$A$241,"INVESTIMENTO","")))</f>
        <v/>
      </c>
    </row>
    <row r="234" spans="6:18" x14ac:dyDescent="0.35">
      <c r="F234" s="19" t="str">
        <f>IF(D234="","",IFERROR(VLOOKUP(D234,'Tabelas auxiliares'!$A$3:$B$63,2,FALSE),"DESCENTRALIZAÇÃO"))</f>
        <v/>
      </c>
      <c r="G234" s="19" t="str">
        <f>IFERROR(VLOOKUP($B234,'Tabelas auxiliares'!$A$67:$C$104,2,FALSE),"")</f>
        <v/>
      </c>
      <c r="H234" s="19" t="str">
        <f>IFERROR(VLOOKUP($B234,'Tabelas auxiliares'!$A$67:$C$104,3,FALSE),"")</f>
        <v/>
      </c>
      <c r="P234" s="19" t="str">
        <f t="shared" si="4"/>
        <v/>
      </c>
      <c r="Q234" s="19" t="str">
        <f>IFERROR(VLOOKUP(O234,'Tabelas auxiliares'!$A$229:$E$238,5,FALSE),"")</f>
        <v/>
      </c>
      <c r="R234" s="19" t="str">
        <f>IF(Q234&lt;&gt;"",Q234,IF(P234='Tabelas auxiliares'!$A$242,"CUSTEIO",IF(P234='Tabelas auxiliares'!$A$241,"INVESTIMENTO","")))</f>
        <v/>
      </c>
    </row>
    <row r="235" spans="6:18" x14ac:dyDescent="0.35">
      <c r="F235" s="19" t="str">
        <f>IF(D235="","",IFERROR(VLOOKUP(D235,'Tabelas auxiliares'!$A$3:$B$63,2,FALSE),"DESCENTRALIZAÇÃO"))</f>
        <v/>
      </c>
      <c r="G235" s="19" t="str">
        <f>IFERROR(VLOOKUP($B235,'Tabelas auxiliares'!$A$67:$C$104,2,FALSE),"")</f>
        <v/>
      </c>
      <c r="H235" s="19" t="str">
        <f>IFERROR(VLOOKUP($B235,'Tabelas auxiliares'!$A$67:$C$104,3,FALSE),"")</f>
        <v/>
      </c>
      <c r="P235" s="19" t="str">
        <f t="shared" si="4"/>
        <v/>
      </c>
      <c r="Q235" s="19" t="str">
        <f>IFERROR(VLOOKUP(O235,'Tabelas auxiliares'!$A$229:$E$238,5,FALSE),"")</f>
        <v/>
      </c>
      <c r="R235" s="19" t="str">
        <f>IF(Q235&lt;&gt;"",Q235,IF(P235='Tabelas auxiliares'!$A$242,"CUSTEIO",IF(P235='Tabelas auxiliares'!$A$241,"INVESTIMENTO","")))</f>
        <v/>
      </c>
    </row>
    <row r="236" spans="6:18" x14ac:dyDescent="0.35">
      <c r="F236" s="19" t="str">
        <f>IF(D236="","",IFERROR(VLOOKUP(D236,'Tabelas auxiliares'!$A$3:$B$63,2,FALSE),"DESCENTRALIZAÇÃO"))</f>
        <v/>
      </c>
      <c r="G236" s="19" t="str">
        <f>IFERROR(VLOOKUP($B236,'Tabelas auxiliares'!$A$67:$C$104,2,FALSE),"")</f>
        <v/>
      </c>
      <c r="H236" s="19" t="str">
        <f>IFERROR(VLOOKUP($B236,'Tabelas auxiliares'!$A$67:$C$104,3,FALSE),"")</f>
        <v/>
      </c>
      <c r="P236" s="19" t="str">
        <f t="shared" si="4"/>
        <v/>
      </c>
      <c r="Q236" s="19" t="str">
        <f>IFERROR(VLOOKUP(O236,'Tabelas auxiliares'!$A$229:$E$238,5,FALSE),"")</f>
        <v/>
      </c>
      <c r="R236" s="19" t="str">
        <f>IF(Q236&lt;&gt;"",Q236,IF(P236='Tabelas auxiliares'!$A$242,"CUSTEIO",IF(P236='Tabelas auxiliares'!$A$241,"INVESTIMENTO","")))</f>
        <v/>
      </c>
    </row>
    <row r="237" spans="6:18" x14ac:dyDescent="0.35">
      <c r="F237" s="19" t="str">
        <f>IF(D237="","",IFERROR(VLOOKUP(D237,'Tabelas auxiliares'!$A$3:$B$63,2,FALSE),"DESCENTRALIZAÇÃO"))</f>
        <v/>
      </c>
      <c r="G237" s="19" t="str">
        <f>IFERROR(VLOOKUP($B237,'Tabelas auxiliares'!$A$67:$C$104,2,FALSE),"")</f>
        <v/>
      </c>
      <c r="H237" s="19" t="str">
        <f>IFERROR(VLOOKUP($B237,'Tabelas auxiliares'!$A$67:$C$104,3,FALSE),"")</f>
        <v/>
      </c>
      <c r="P237" s="19" t="str">
        <f t="shared" si="4"/>
        <v/>
      </c>
      <c r="Q237" s="19" t="str">
        <f>IFERROR(VLOOKUP(O237,'Tabelas auxiliares'!$A$229:$E$238,5,FALSE),"")</f>
        <v/>
      </c>
      <c r="R237" s="19" t="str">
        <f>IF(Q237&lt;&gt;"",Q237,IF(P237='Tabelas auxiliares'!$A$242,"CUSTEIO",IF(P237='Tabelas auxiliares'!$A$241,"INVESTIMENTO","")))</f>
        <v/>
      </c>
    </row>
    <row r="238" spans="6:18" x14ac:dyDescent="0.35">
      <c r="F238" s="19" t="str">
        <f>IF(D238="","",IFERROR(VLOOKUP(D238,'Tabelas auxiliares'!$A$3:$B$63,2,FALSE),"DESCENTRALIZAÇÃO"))</f>
        <v/>
      </c>
      <c r="G238" s="19" t="str">
        <f>IFERROR(VLOOKUP($B238,'Tabelas auxiliares'!$A$67:$C$104,2,FALSE),"")</f>
        <v/>
      </c>
      <c r="H238" s="19" t="str">
        <f>IFERROR(VLOOKUP($B238,'Tabelas auxiliares'!$A$67:$C$104,3,FALSE),"")</f>
        <v/>
      </c>
      <c r="P238" s="19" t="str">
        <f t="shared" si="4"/>
        <v/>
      </c>
      <c r="Q238" s="19" t="str">
        <f>IFERROR(VLOOKUP(O238,'Tabelas auxiliares'!$A$229:$E$238,5,FALSE),"")</f>
        <v/>
      </c>
      <c r="R238" s="19" t="str">
        <f>IF(Q238&lt;&gt;"",Q238,IF(P238='Tabelas auxiliares'!$A$242,"CUSTEIO",IF(P238='Tabelas auxiliares'!$A$241,"INVESTIMENTO","")))</f>
        <v/>
      </c>
    </row>
    <row r="239" spans="6:18" x14ac:dyDescent="0.35">
      <c r="F239" s="19" t="str">
        <f>IF(D239="","",IFERROR(VLOOKUP(D239,'Tabelas auxiliares'!$A$3:$B$63,2,FALSE),"DESCENTRALIZAÇÃO"))</f>
        <v/>
      </c>
      <c r="G239" s="19" t="str">
        <f>IFERROR(VLOOKUP($B239,'Tabelas auxiliares'!$A$67:$C$104,2,FALSE),"")</f>
        <v/>
      </c>
      <c r="H239" s="19" t="str">
        <f>IFERROR(VLOOKUP($B239,'Tabelas auxiliares'!$A$67:$C$104,3,FALSE),"")</f>
        <v/>
      </c>
      <c r="P239" s="19" t="str">
        <f t="shared" si="4"/>
        <v/>
      </c>
      <c r="Q239" s="19" t="str">
        <f>IFERROR(VLOOKUP(O239,'Tabelas auxiliares'!$A$229:$E$238,5,FALSE),"")</f>
        <v/>
      </c>
      <c r="R239" s="19" t="str">
        <f>IF(Q239&lt;&gt;"",Q239,IF(P239='Tabelas auxiliares'!$A$242,"CUSTEIO",IF(P239='Tabelas auxiliares'!$A$241,"INVESTIMENTO","")))</f>
        <v/>
      </c>
    </row>
    <row r="240" spans="6:18" x14ac:dyDescent="0.35">
      <c r="F240" s="19" t="str">
        <f>IF(D240="","",IFERROR(VLOOKUP(D240,'Tabelas auxiliares'!$A$3:$B$63,2,FALSE),"DESCENTRALIZAÇÃO"))</f>
        <v/>
      </c>
      <c r="G240" s="19" t="str">
        <f>IFERROR(VLOOKUP($B240,'Tabelas auxiliares'!$A$67:$C$104,2,FALSE),"")</f>
        <v/>
      </c>
      <c r="H240" s="19" t="str">
        <f>IFERROR(VLOOKUP($B240,'Tabelas auxiliares'!$A$67:$C$104,3,FALSE),"")</f>
        <v/>
      </c>
      <c r="P240" s="19" t="str">
        <f t="shared" si="4"/>
        <v/>
      </c>
      <c r="Q240" s="19" t="str">
        <f>IFERROR(VLOOKUP(O240,'Tabelas auxiliares'!$A$229:$E$238,5,FALSE),"")</f>
        <v/>
      </c>
      <c r="R240" s="19" t="str">
        <f>IF(Q240&lt;&gt;"",Q240,IF(P240='Tabelas auxiliares'!$A$242,"CUSTEIO",IF(P240='Tabelas auxiliares'!$A$241,"INVESTIMENTO","")))</f>
        <v/>
      </c>
    </row>
    <row r="241" spans="6:18" x14ac:dyDescent="0.35">
      <c r="F241" s="19" t="str">
        <f>IF(D241="","",IFERROR(VLOOKUP(D241,'Tabelas auxiliares'!$A$3:$B$63,2,FALSE),"DESCENTRALIZAÇÃO"))</f>
        <v/>
      </c>
      <c r="G241" s="19" t="str">
        <f>IFERROR(VLOOKUP($B241,'Tabelas auxiliares'!$A$67:$C$104,2,FALSE),"")</f>
        <v/>
      </c>
      <c r="H241" s="19" t="str">
        <f>IFERROR(VLOOKUP($B241,'Tabelas auxiliares'!$A$67:$C$104,3,FALSE),"")</f>
        <v/>
      </c>
      <c r="P241" s="19" t="str">
        <f t="shared" si="4"/>
        <v/>
      </c>
      <c r="Q241" s="19" t="str">
        <f>IFERROR(VLOOKUP(O241,'Tabelas auxiliares'!$A$229:$E$238,5,FALSE),"")</f>
        <v/>
      </c>
      <c r="R241" s="19" t="str">
        <f>IF(Q241&lt;&gt;"",Q241,IF(P241='Tabelas auxiliares'!$A$242,"CUSTEIO",IF(P241='Tabelas auxiliares'!$A$241,"INVESTIMENTO","")))</f>
        <v/>
      </c>
    </row>
    <row r="242" spans="6:18" x14ac:dyDescent="0.35">
      <c r="F242" s="19" t="str">
        <f>IF(D242="","",IFERROR(VLOOKUP(D242,'Tabelas auxiliares'!$A$3:$B$63,2,FALSE),"DESCENTRALIZAÇÃO"))</f>
        <v/>
      </c>
      <c r="G242" s="19" t="str">
        <f>IFERROR(VLOOKUP($B242,'Tabelas auxiliares'!$A$67:$C$104,2,FALSE),"")</f>
        <v/>
      </c>
      <c r="H242" s="19" t="str">
        <f>IFERROR(VLOOKUP($B242,'Tabelas auxiliares'!$A$67:$C$104,3,FALSE),"")</f>
        <v/>
      </c>
      <c r="P242" s="19" t="str">
        <f t="shared" si="4"/>
        <v/>
      </c>
      <c r="Q242" s="19" t="str">
        <f>IFERROR(VLOOKUP(O242,'Tabelas auxiliares'!$A$229:$E$238,5,FALSE),"")</f>
        <v/>
      </c>
      <c r="R242" s="19" t="str">
        <f>IF(Q242&lt;&gt;"",Q242,IF(P242='Tabelas auxiliares'!$A$242,"CUSTEIO",IF(P242='Tabelas auxiliares'!$A$241,"INVESTIMENTO","")))</f>
        <v/>
      </c>
    </row>
    <row r="243" spans="6:18" x14ac:dyDescent="0.35">
      <c r="F243" s="19" t="str">
        <f>IF(D243="","",IFERROR(VLOOKUP(D243,'Tabelas auxiliares'!$A$3:$B$63,2,FALSE),"DESCENTRALIZAÇÃO"))</f>
        <v/>
      </c>
      <c r="G243" s="19" t="str">
        <f>IFERROR(VLOOKUP($B243,'Tabelas auxiliares'!$A$67:$C$104,2,FALSE),"")</f>
        <v/>
      </c>
      <c r="H243" s="19" t="str">
        <f>IFERROR(VLOOKUP($B243,'Tabelas auxiliares'!$A$67:$C$104,3,FALSE),"")</f>
        <v/>
      </c>
      <c r="P243" s="19" t="str">
        <f t="shared" si="4"/>
        <v/>
      </c>
      <c r="Q243" s="19" t="str">
        <f>IFERROR(VLOOKUP(O243,'Tabelas auxiliares'!$A$229:$E$238,5,FALSE),"")</f>
        <v/>
      </c>
      <c r="R243" s="19" t="str">
        <f>IF(Q243&lt;&gt;"",Q243,IF(P243='Tabelas auxiliares'!$A$242,"CUSTEIO",IF(P243='Tabelas auxiliares'!$A$241,"INVESTIMENTO","")))</f>
        <v/>
      </c>
    </row>
    <row r="244" spans="6:18" x14ac:dyDescent="0.35">
      <c r="F244" s="19" t="str">
        <f>IF(D244="","",IFERROR(VLOOKUP(D244,'Tabelas auxiliares'!$A$3:$B$63,2,FALSE),"DESCENTRALIZAÇÃO"))</f>
        <v/>
      </c>
      <c r="G244" s="19" t="str">
        <f>IFERROR(VLOOKUP($B244,'Tabelas auxiliares'!$A$67:$C$104,2,FALSE),"")</f>
        <v/>
      </c>
      <c r="H244" s="19" t="str">
        <f>IFERROR(VLOOKUP($B244,'Tabelas auxiliares'!$A$67:$C$104,3,FALSE),"")</f>
        <v/>
      </c>
      <c r="P244" s="19" t="str">
        <f t="shared" si="4"/>
        <v/>
      </c>
      <c r="Q244" s="19" t="str">
        <f>IFERROR(VLOOKUP(O244,'Tabelas auxiliares'!$A$229:$E$238,5,FALSE),"")</f>
        <v/>
      </c>
      <c r="R244" s="19" t="str">
        <f>IF(Q244&lt;&gt;"",Q244,IF(P244='Tabelas auxiliares'!$A$242,"CUSTEIO",IF(P244='Tabelas auxiliares'!$A$241,"INVESTIMENTO","")))</f>
        <v/>
      </c>
    </row>
    <row r="245" spans="6:18" x14ac:dyDescent="0.35">
      <c r="F245" s="19" t="str">
        <f>IF(D245="","",IFERROR(VLOOKUP(D245,'Tabelas auxiliares'!$A$3:$B$63,2,FALSE),"DESCENTRALIZAÇÃO"))</f>
        <v/>
      </c>
      <c r="G245" s="19" t="str">
        <f>IFERROR(VLOOKUP($B245,'Tabelas auxiliares'!$A$67:$C$104,2,FALSE),"")</f>
        <v/>
      </c>
      <c r="H245" s="19" t="str">
        <f>IFERROR(VLOOKUP($B245,'Tabelas auxiliares'!$A$67:$C$104,3,FALSE),"")</f>
        <v/>
      </c>
      <c r="P245" s="19" t="str">
        <f t="shared" si="4"/>
        <v/>
      </c>
      <c r="Q245" s="19" t="str">
        <f>IFERROR(VLOOKUP(O245,'Tabelas auxiliares'!$A$229:$E$238,5,FALSE),"")</f>
        <v/>
      </c>
      <c r="R245" s="19" t="str">
        <f>IF(Q245&lt;&gt;"",Q245,IF(P245='Tabelas auxiliares'!$A$242,"CUSTEIO",IF(P245='Tabelas auxiliares'!$A$241,"INVESTIMENTO","")))</f>
        <v/>
      </c>
    </row>
    <row r="246" spans="6:18" x14ac:dyDescent="0.35">
      <c r="F246" s="19" t="str">
        <f>IF(D246="","",IFERROR(VLOOKUP(D246,'Tabelas auxiliares'!$A$3:$B$63,2,FALSE),"DESCENTRALIZAÇÃO"))</f>
        <v/>
      </c>
      <c r="G246" s="19" t="str">
        <f>IFERROR(VLOOKUP($B246,'Tabelas auxiliares'!$A$67:$C$104,2,FALSE),"")</f>
        <v/>
      </c>
      <c r="H246" s="19" t="str">
        <f>IFERROR(VLOOKUP($B246,'Tabelas auxiliares'!$A$67:$C$104,3,FALSE),"")</f>
        <v/>
      </c>
      <c r="P246" s="19" t="str">
        <f t="shared" si="4"/>
        <v/>
      </c>
      <c r="Q246" s="19" t="str">
        <f>IFERROR(VLOOKUP(O246,'Tabelas auxiliares'!$A$229:$E$238,5,FALSE),"")</f>
        <v/>
      </c>
      <c r="R246" s="19" t="str">
        <f>IF(Q246&lt;&gt;"",Q246,IF(P246='Tabelas auxiliares'!$A$242,"CUSTEIO",IF(P246='Tabelas auxiliares'!$A$241,"INVESTIMENTO","")))</f>
        <v/>
      </c>
    </row>
    <row r="247" spans="6:18" x14ac:dyDescent="0.35">
      <c r="F247" s="19" t="str">
        <f>IF(D247="","",IFERROR(VLOOKUP(D247,'Tabelas auxiliares'!$A$3:$B$63,2,FALSE),"DESCENTRALIZAÇÃO"))</f>
        <v/>
      </c>
      <c r="G247" s="19" t="str">
        <f>IFERROR(VLOOKUP($B247,'Tabelas auxiliares'!$A$67:$C$104,2,FALSE),"")</f>
        <v/>
      </c>
      <c r="H247" s="19" t="str">
        <f>IFERROR(VLOOKUP($B247,'Tabelas auxiliares'!$A$67:$C$104,3,FALSE),"")</f>
        <v/>
      </c>
      <c r="P247" s="19" t="str">
        <f t="shared" si="4"/>
        <v/>
      </c>
      <c r="Q247" s="19" t="str">
        <f>IFERROR(VLOOKUP(O247,'Tabelas auxiliares'!$A$229:$E$238,5,FALSE),"")</f>
        <v/>
      </c>
      <c r="R247" s="19" t="str">
        <f>IF(Q247&lt;&gt;"",Q247,IF(P247='Tabelas auxiliares'!$A$242,"CUSTEIO",IF(P247='Tabelas auxiliares'!$A$241,"INVESTIMENTO","")))</f>
        <v/>
      </c>
    </row>
    <row r="248" spans="6:18" x14ac:dyDescent="0.35">
      <c r="F248" s="19" t="str">
        <f>IF(D248="","",IFERROR(VLOOKUP(D248,'Tabelas auxiliares'!$A$3:$B$63,2,FALSE),"DESCENTRALIZAÇÃO"))</f>
        <v/>
      </c>
      <c r="G248" s="19" t="str">
        <f>IFERROR(VLOOKUP($B248,'Tabelas auxiliares'!$A$67:$C$104,2,FALSE),"")</f>
        <v/>
      </c>
      <c r="H248" s="19" t="str">
        <f>IFERROR(VLOOKUP($B248,'Tabelas auxiliares'!$A$67:$C$104,3,FALSE),"")</f>
        <v/>
      </c>
      <c r="P248" s="19" t="str">
        <f t="shared" si="4"/>
        <v/>
      </c>
      <c r="Q248" s="19" t="str">
        <f>IFERROR(VLOOKUP(O248,'Tabelas auxiliares'!$A$229:$E$238,5,FALSE),"")</f>
        <v/>
      </c>
      <c r="R248" s="19" t="str">
        <f>IF(Q248&lt;&gt;"",Q248,IF(P248='Tabelas auxiliares'!$A$242,"CUSTEIO",IF(P248='Tabelas auxiliares'!$A$241,"INVESTIMENTO","")))</f>
        <v/>
      </c>
    </row>
    <row r="249" spans="6:18" x14ac:dyDescent="0.35">
      <c r="F249" s="19" t="str">
        <f>IF(D249="","",IFERROR(VLOOKUP(D249,'Tabelas auxiliares'!$A$3:$B$63,2,FALSE),"DESCENTRALIZAÇÃO"))</f>
        <v/>
      </c>
      <c r="G249" s="19" t="str">
        <f>IFERROR(VLOOKUP($B249,'Tabelas auxiliares'!$A$67:$C$104,2,FALSE),"")</f>
        <v/>
      </c>
      <c r="H249" s="19" t="str">
        <f>IFERROR(VLOOKUP($B249,'Tabelas auxiliares'!$A$67:$C$104,3,FALSE),"")</f>
        <v/>
      </c>
      <c r="P249" s="19" t="str">
        <f t="shared" si="4"/>
        <v/>
      </c>
      <c r="Q249" s="19" t="str">
        <f>IFERROR(VLOOKUP(O249,'Tabelas auxiliares'!$A$229:$E$238,5,FALSE),"")</f>
        <v/>
      </c>
      <c r="R249" s="19" t="str">
        <f>IF(Q249&lt;&gt;"",Q249,IF(P249='Tabelas auxiliares'!$A$242,"CUSTEIO",IF(P249='Tabelas auxiliares'!$A$241,"INVESTIMENTO","")))</f>
        <v/>
      </c>
    </row>
    <row r="250" spans="6:18" x14ac:dyDescent="0.35">
      <c r="F250" s="19" t="str">
        <f>IF(D250="","",IFERROR(VLOOKUP(D250,'Tabelas auxiliares'!$A$3:$B$63,2,FALSE),"DESCENTRALIZAÇÃO"))</f>
        <v/>
      </c>
      <c r="G250" s="19" t="str">
        <f>IFERROR(VLOOKUP($B250,'Tabelas auxiliares'!$A$67:$C$104,2,FALSE),"")</f>
        <v/>
      </c>
      <c r="H250" s="19" t="str">
        <f>IFERROR(VLOOKUP($B250,'Tabelas auxiliares'!$A$67:$C$104,3,FALSE),"")</f>
        <v/>
      </c>
      <c r="P250" s="19" t="str">
        <f t="shared" si="4"/>
        <v/>
      </c>
      <c r="Q250" s="19" t="str">
        <f>IFERROR(VLOOKUP(O250,'Tabelas auxiliares'!$A$229:$E$238,5,FALSE),"")</f>
        <v/>
      </c>
      <c r="R250" s="19" t="str">
        <f>IF(Q250&lt;&gt;"",Q250,IF(P250='Tabelas auxiliares'!$A$242,"CUSTEIO",IF(P250='Tabelas auxiliares'!$A$241,"INVESTIMENTO","")))</f>
        <v/>
      </c>
    </row>
    <row r="251" spans="6:18" x14ac:dyDescent="0.35">
      <c r="F251" s="19" t="str">
        <f>IF(D251="","",IFERROR(VLOOKUP(D251,'Tabelas auxiliares'!$A$3:$B$63,2,FALSE),"DESCENTRALIZAÇÃO"))</f>
        <v/>
      </c>
      <c r="G251" s="19" t="str">
        <f>IFERROR(VLOOKUP($B251,'Tabelas auxiliares'!$A$67:$C$104,2,FALSE),"")</f>
        <v/>
      </c>
      <c r="H251" s="19" t="str">
        <f>IFERROR(VLOOKUP($B251,'Tabelas auxiliares'!$A$67:$C$104,3,FALSE),"")</f>
        <v/>
      </c>
      <c r="P251" s="19" t="str">
        <f t="shared" si="4"/>
        <v/>
      </c>
      <c r="Q251" s="19" t="str">
        <f>IFERROR(VLOOKUP(O251,'Tabelas auxiliares'!$A$229:$E$238,5,FALSE),"")</f>
        <v/>
      </c>
      <c r="R251" s="19" t="str">
        <f>IF(Q251&lt;&gt;"",Q251,IF(P251='Tabelas auxiliares'!$A$242,"CUSTEIO",IF(P251='Tabelas auxiliares'!$A$241,"INVESTIMENTO","")))</f>
        <v/>
      </c>
    </row>
    <row r="252" spans="6:18" x14ac:dyDescent="0.35">
      <c r="F252" s="19" t="str">
        <f>IF(D252="","",IFERROR(VLOOKUP(D252,'Tabelas auxiliares'!$A$3:$B$63,2,FALSE),"DESCENTRALIZAÇÃO"))</f>
        <v/>
      </c>
      <c r="G252" s="19" t="str">
        <f>IFERROR(VLOOKUP($B252,'Tabelas auxiliares'!$A$67:$C$104,2,FALSE),"")</f>
        <v/>
      </c>
      <c r="H252" s="19" t="str">
        <f>IFERROR(VLOOKUP($B252,'Tabelas auxiliares'!$A$67:$C$104,3,FALSE),"")</f>
        <v/>
      </c>
      <c r="P252" s="19" t="str">
        <f t="shared" si="4"/>
        <v/>
      </c>
      <c r="Q252" s="19" t="str">
        <f>IFERROR(VLOOKUP(O252,'Tabelas auxiliares'!$A$229:$E$238,5,FALSE),"")</f>
        <v/>
      </c>
      <c r="R252" s="19" t="str">
        <f>IF(Q252&lt;&gt;"",Q252,IF(P252='Tabelas auxiliares'!$A$242,"CUSTEIO",IF(P252='Tabelas auxiliares'!$A$241,"INVESTIMENTO","")))</f>
        <v/>
      </c>
    </row>
    <row r="253" spans="6:18" x14ac:dyDescent="0.35">
      <c r="F253" s="19" t="str">
        <f>IF(D253="","",IFERROR(VLOOKUP(D253,'Tabelas auxiliares'!$A$3:$B$63,2,FALSE),"DESCENTRALIZAÇÃO"))</f>
        <v/>
      </c>
      <c r="G253" s="19" t="str">
        <f>IFERROR(VLOOKUP($B253,'Tabelas auxiliares'!$A$67:$C$104,2,FALSE),"")</f>
        <v/>
      </c>
      <c r="H253" s="19" t="str">
        <f>IFERROR(VLOOKUP($B253,'Tabelas auxiliares'!$A$67:$C$104,3,FALSE),"")</f>
        <v/>
      </c>
      <c r="P253" s="19" t="str">
        <f t="shared" si="4"/>
        <v/>
      </c>
      <c r="Q253" s="19" t="str">
        <f>IFERROR(VLOOKUP(O253,'Tabelas auxiliares'!$A$229:$E$238,5,FALSE),"")</f>
        <v/>
      </c>
      <c r="R253" s="19" t="str">
        <f>IF(Q253&lt;&gt;"",Q253,IF(P253='Tabelas auxiliares'!$A$242,"CUSTEIO",IF(P253='Tabelas auxiliares'!$A$241,"INVESTIMENTO","")))</f>
        <v/>
      </c>
    </row>
    <row r="254" spans="6:18" x14ac:dyDescent="0.35">
      <c r="F254" s="19" t="str">
        <f>IF(D254="","",IFERROR(VLOOKUP(D254,'Tabelas auxiliares'!$A$3:$B$63,2,FALSE),"DESCENTRALIZAÇÃO"))</f>
        <v/>
      </c>
      <c r="G254" s="19" t="str">
        <f>IFERROR(VLOOKUP($B254,'Tabelas auxiliares'!$A$67:$C$104,2,FALSE),"")</f>
        <v/>
      </c>
      <c r="H254" s="19" t="str">
        <f>IFERROR(VLOOKUP($B254,'Tabelas auxiliares'!$A$67:$C$104,3,FALSE),"")</f>
        <v/>
      </c>
      <c r="P254" s="19" t="str">
        <f t="shared" si="4"/>
        <v/>
      </c>
      <c r="Q254" s="19" t="str">
        <f>IFERROR(VLOOKUP(O254,'Tabelas auxiliares'!$A$229:$E$238,5,FALSE),"")</f>
        <v/>
      </c>
      <c r="R254" s="19" t="str">
        <f>IF(Q254&lt;&gt;"",Q254,IF(P254='Tabelas auxiliares'!$A$242,"CUSTEIO",IF(P254='Tabelas auxiliares'!$A$241,"INVESTIMENTO","")))</f>
        <v/>
      </c>
    </row>
    <row r="255" spans="6:18" x14ac:dyDescent="0.35">
      <c r="F255" s="19" t="str">
        <f>IF(D255="","",IFERROR(VLOOKUP(D255,'Tabelas auxiliares'!$A$3:$B$63,2,FALSE),"DESCENTRALIZAÇÃO"))</f>
        <v/>
      </c>
      <c r="G255" s="19" t="str">
        <f>IFERROR(VLOOKUP($B255,'Tabelas auxiliares'!$A$67:$C$104,2,FALSE),"")</f>
        <v/>
      </c>
      <c r="H255" s="19" t="str">
        <f>IFERROR(VLOOKUP($B255,'Tabelas auxiliares'!$A$67:$C$104,3,FALSE),"")</f>
        <v/>
      </c>
      <c r="P255" s="19" t="str">
        <f t="shared" si="4"/>
        <v/>
      </c>
      <c r="Q255" s="19" t="str">
        <f>IFERROR(VLOOKUP(O255,'Tabelas auxiliares'!$A$229:$E$238,5,FALSE),"")</f>
        <v/>
      </c>
      <c r="R255" s="19" t="str">
        <f>IF(Q255&lt;&gt;"",Q255,IF(P255='Tabelas auxiliares'!$A$242,"CUSTEIO",IF(P255='Tabelas auxiliares'!$A$241,"INVESTIMENTO","")))</f>
        <v/>
      </c>
    </row>
    <row r="256" spans="6:18" x14ac:dyDescent="0.35">
      <c r="F256" s="19" t="str">
        <f>IF(D256="","",IFERROR(VLOOKUP(D256,'Tabelas auxiliares'!$A$3:$B$63,2,FALSE),"DESCENTRALIZAÇÃO"))</f>
        <v/>
      </c>
      <c r="G256" s="19" t="str">
        <f>IFERROR(VLOOKUP($B256,'Tabelas auxiliares'!$A$67:$C$104,2,FALSE),"")</f>
        <v/>
      </c>
      <c r="H256" s="19" t="str">
        <f>IFERROR(VLOOKUP($B256,'Tabelas auxiliares'!$A$67:$C$104,3,FALSE),"")</f>
        <v/>
      </c>
      <c r="P256" s="19" t="str">
        <f t="shared" si="4"/>
        <v/>
      </c>
      <c r="Q256" s="19" t="str">
        <f>IFERROR(VLOOKUP(O256,'Tabelas auxiliares'!$A$229:$E$238,5,FALSE),"")</f>
        <v/>
      </c>
      <c r="R256" s="19" t="str">
        <f>IF(Q256&lt;&gt;"",Q256,IF(P256='Tabelas auxiliares'!$A$242,"CUSTEIO",IF(P256='Tabelas auxiliares'!$A$241,"INVESTIMENTO","")))</f>
        <v/>
      </c>
    </row>
    <row r="257" spans="6:18" x14ac:dyDescent="0.35">
      <c r="F257" s="19" t="str">
        <f>IF(D257="","",IFERROR(VLOOKUP(D257,'Tabelas auxiliares'!$A$3:$B$63,2,FALSE),"DESCENTRALIZAÇÃO"))</f>
        <v/>
      </c>
      <c r="G257" s="19" t="str">
        <f>IFERROR(VLOOKUP($B257,'Tabelas auxiliares'!$A$67:$C$104,2,FALSE),"")</f>
        <v/>
      </c>
      <c r="H257" s="19" t="str">
        <f>IFERROR(VLOOKUP($B257,'Tabelas auxiliares'!$A$67:$C$104,3,FALSE),"")</f>
        <v/>
      </c>
      <c r="P257" s="19" t="str">
        <f t="shared" si="4"/>
        <v/>
      </c>
      <c r="Q257" s="19" t="str">
        <f>IFERROR(VLOOKUP(O257,'Tabelas auxiliares'!$A$229:$E$238,5,FALSE),"")</f>
        <v/>
      </c>
      <c r="R257" s="19" t="str">
        <f>IF(Q257&lt;&gt;"",Q257,IF(P257='Tabelas auxiliares'!$A$242,"CUSTEIO",IF(P257='Tabelas auxiliares'!$A$241,"INVESTIMENTO","")))</f>
        <v/>
      </c>
    </row>
    <row r="258" spans="6:18" x14ac:dyDescent="0.35">
      <c r="F258" s="19" t="str">
        <f>IF(D258="","",IFERROR(VLOOKUP(D258,'Tabelas auxiliares'!$A$3:$B$63,2,FALSE),"DESCENTRALIZAÇÃO"))</f>
        <v/>
      </c>
      <c r="G258" s="19" t="str">
        <f>IFERROR(VLOOKUP($B258,'Tabelas auxiliares'!$A$67:$C$104,2,FALSE),"")</f>
        <v/>
      </c>
      <c r="H258" s="19" t="str">
        <f>IFERROR(VLOOKUP($B258,'Tabelas auxiliares'!$A$67:$C$104,3,FALSE),"")</f>
        <v/>
      </c>
      <c r="P258" s="19" t="str">
        <f t="shared" si="4"/>
        <v/>
      </c>
      <c r="Q258" s="19" t="str">
        <f>IFERROR(VLOOKUP(O258,'Tabelas auxiliares'!$A$229:$E$238,5,FALSE),"")</f>
        <v/>
      </c>
      <c r="R258" s="19" t="str">
        <f>IF(Q258&lt;&gt;"",Q258,IF(P258='Tabelas auxiliares'!$A$242,"CUSTEIO",IF(P258='Tabelas auxiliares'!$A$241,"INVESTIMENTO","")))</f>
        <v/>
      </c>
    </row>
    <row r="259" spans="6:18" x14ac:dyDescent="0.35">
      <c r="F259" s="19" t="str">
        <f>IF(D259="","",IFERROR(VLOOKUP(D259,'Tabelas auxiliares'!$A$3:$B$63,2,FALSE),"DESCENTRALIZAÇÃO"))</f>
        <v/>
      </c>
      <c r="G259" s="19" t="str">
        <f>IFERROR(VLOOKUP($B259,'Tabelas auxiliares'!$A$67:$C$104,2,FALSE),"")</f>
        <v/>
      </c>
      <c r="H259" s="19" t="str">
        <f>IFERROR(VLOOKUP($B259,'Tabelas auxiliares'!$A$67:$C$104,3,FALSE),"")</f>
        <v/>
      </c>
      <c r="P259" s="19" t="str">
        <f t="shared" si="4"/>
        <v/>
      </c>
      <c r="Q259" s="19" t="str">
        <f>IFERROR(VLOOKUP(O259,'Tabelas auxiliares'!$A$229:$E$238,5,FALSE),"")</f>
        <v/>
      </c>
      <c r="R259" s="19" t="str">
        <f>IF(Q259&lt;&gt;"",Q259,IF(P259='Tabelas auxiliares'!$A$242,"CUSTEIO",IF(P259='Tabelas auxiliares'!$A$241,"INVESTIMENTO","")))</f>
        <v/>
      </c>
    </row>
    <row r="260" spans="6:18" x14ac:dyDescent="0.35">
      <c r="F260" s="19" t="str">
        <f>IF(D260="","",IFERROR(VLOOKUP(D260,'Tabelas auxiliares'!$A$3:$B$63,2,FALSE),"DESCENTRALIZAÇÃO"))</f>
        <v/>
      </c>
      <c r="G260" s="19" t="str">
        <f>IFERROR(VLOOKUP($B260,'Tabelas auxiliares'!$A$67:$C$104,2,FALSE),"")</f>
        <v/>
      </c>
      <c r="H260" s="19" t="str">
        <f>IFERROR(VLOOKUP($B260,'Tabelas auxiliares'!$A$67:$C$104,3,FALSE),"")</f>
        <v/>
      </c>
      <c r="P260" s="19" t="str">
        <f t="shared" si="4"/>
        <v/>
      </c>
      <c r="Q260" s="19" t="str">
        <f>IFERROR(VLOOKUP(O260,'Tabelas auxiliares'!$A$229:$E$238,5,FALSE),"")</f>
        <v/>
      </c>
      <c r="R260" s="19" t="str">
        <f>IF(Q260&lt;&gt;"",Q260,IF(P260='Tabelas auxiliares'!$A$242,"CUSTEIO",IF(P260='Tabelas auxiliares'!$A$241,"INVESTIMENTO","")))</f>
        <v/>
      </c>
    </row>
    <row r="261" spans="6:18" x14ac:dyDescent="0.35">
      <c r="F261" s="19" t="str">
        <f>IF(D261="","",IFERROR(VLOOKUP(D261,'Tabelas auxiliares'!$A$3:$B$63,2,FALSE),"DESCENTRALIZAÇÃO"))</f>
        <v/>
      </c>
      <c r="G261" s="19" t="str">
        <f>IFERROR(VLOOKUP($B261,'Tabelas auxiliares'!$A$67:$C$104,2,FALSE),"")</f>
        <v/>
      </c>
      <c r="H261" s="19" t="str">
        <f>IFERROR(VLOOKUP($B261,'Tabelas auxiliares'!$A$67:$C$104,3,FALSE),"")</f>
        <v/>
      </c>
      <c r="P261" s="19" t="str">
        <f t="shared" ref="P261:P320" si="5">LEFT(N261,1)</f>
        <v/>
      </c>
      <c r="Q261" s="19" t="str">
        <f>IFERROR(VLOOKUP(O261,'Tabelas auxiliares'!$A$229:$E$238,5,FALSE),"")</f>
        <v/>
      </c>
      <c r="R261" s="19" t="str">
        <f>IF(Q261&lt;&gt;"",Q261,IF(P261='Tabelas auxiliares'!$A$242,"CUSTEIO",IF(P261='Tabelas auxiliares'!$A$241,"INVESTIMENTO","")))</f>
        <v/>
      </c>
    </row>
    <row r="262" spans="6:18" x14ac:dyDescent="0.35">
      <c r="F262" s="19" t="str">
        <f>IF(D262="","",IFERROR(VLOOKUP(D262,'Tabelas auxiliares'!$A$3:$B$63,2,FALSE),"DESCENTRALIZAÇÃO"))</f>
        <v/>
      </c>
      <c r="G262" s="19" t="str">
        <f>IFERROR(VLOOKUP($B262,'Tabelas auxiliares'!$A$67:$C$104,2,FALSE),"")</f>
        <v/>
      </c>
      <c r="H262" s="19" t="str">
        <f>IFERROR(VLOOKUP($B262,'Tabelas auxiliares'!$A$67:$C$104,3,FALSE),"")</f>
        <v/>
      </c>
      <c r="P262" s="19" t="str">
        <f t="shared" si="5"/>
        <v/>
      </c>
      <c r="Q262" s="19" t="str">
        <f>IFERROR(VLOOKUP(O262,'Tabelas auxiliares'!$A$229:$E$238,5,FALSE),"")</f>
        <v/>
      </c>
      <c r="R262" s="19" t="str">
        <f>IF(Q262&lt;&gt;"",Q262,IF(P262='Tabelas auxiliares'!$A$242,"CUSTEIO",IF(P262='Tabelas auxiliares'!$A$241,"INVESTIMENTO","")))</f>
        <v/>
      </c>
    </row>
    <row r="263" spans="6:18" x14ac:dyDescent="0.35">
      <c r="F263" s="19" t="str">
        <f>IF(D263="","",IFERROR(VLOOKUP(D263,'Tabelas auxiliares'!$A$3:$B$63,2,FALSE),"DESCENTRALIZAÇÃO"))</f>
        <v/>
      </c>
      <c r="G263" s="19" t="str">
        <f>IFERROR(VLOOKUP($B263,'Tabelas auxiliares'!$A$67:$C$104,2,FALSE),"")</f>
        <v/>
      </c>
      <c r="H263" s="19" t="str">
        <f>IFERROR(VLOOKUP($B263,'Tabelas auxiliares'!$A$67:$C$104,3,FALSE),"")</f>
        <v/>
      </c>
      <c r="P263" s="19" t="str">
        <f t="shared" si="5"/>
        <v/>
      </c>
      <c r="Q263" s="19" t="str">
        <f>IFERROR(VLOOKUP(O263,'Tabelas auxiliares'!$A$229:$E$238,5,FALSE),"")</f>
        <v/>
      </c>
      <c r="R263" s="19" t="str">
        <f>IF(Q263&lt;&gt;"",Q263,IF(P263='Tabelas auxiliares'!$A$242,"CUSTEIO",IF(P263='Tabelas auxiliares'!$A$241,"INVESTIMENTO","")))</f>
        <v/>
      </c>
    </row>
    <row r="264" spans="6:18" x14ac:dyDescent="0.35">
      <c r="F264" s="19" t="str">
        <f>IF(D264="","",IFERROR(VLOOKUP(D264,'Tabelas auxiliares'!$A$3:$B$63,2,FALSE),"DESCENTRALIZAÇÃO"))</f>
        <v/>
      </c>
      <c r="G264" s="19" t="str">
        <f>IFERROR(VLOOKUP($B264,'Tabelas auxiliares'!$A$67:$C$104,2,FALSE),"")</f>
        <v/>
      </c>
      <c r="H264" s="19" t="str">
        <f>IFERROR(VLOOKUP($B264,'Tabelas auxiliares'!$A$67:$C$104,3,FALSE),"")</f>
        <v/>
      </c>
      <c r="P264" s="19" t="str">
        <f t="shared" si="5"/>
        <v/>
      </c>
      <c r="Q264" s="19" t="str">
        <f>IFERROR(VLOOKUP(O264,'Tabelas auxiliares'!$A$229:$E$238,5,FALSE),"")</f>
        <v/>
      </c>
      <c r="R264" s="19" t="str">
        <f>IF(Q264&lt;&gt;"",Q264,IF(P264='Tabelas auxiliares'!$A$242,"CUSTEIO",IF(P264='Tabelas auxiliares'!$A$241,"INVESTIMENTO","")))</f>
        <v/>
      </c>
    </row>
    <row r="265" spans="6:18" x14ac:dyDescent="0.35">
      <c r="F265" s="19" t="str">
        <f>IF(D265="","",IFERROR(VLOOKUP(D265,'Tabelas auxiliares'!$A$3:$B$63,2,FALSE),"DESCENTRALIZAÇÃO"))</f>
        <v/>
      </c>
      <c r="G265" s="19" t="str">
        <f>IFERROR(VLOOKUP($B265,'Tabelas auxiliares'!$A$67:$C$104,2,FALSE),"")</f>
        <v/>
      </c>
      <c r="H265" s="19" t="str">
        <f>IFERROR(VLOOKUP($B265,'Tabelas auxiliares'!$A$67:$C$104,3,FALSE),"")</f>
        <v/>
      </c>
      <c r="P265" s="19" t="str">
        <f t="shared" si="5"/>
        <v/>
      </c>
      <c r="Q265" s="19" t="str">
        <f>IFERROR(VLOOKUP(O265,'Tabelas auxiliares'!$A$229:$E$238,5,FALSE),"")</f>
        <v/>
      </c>
      <c r="R265" s="19" t="str">
        <f>IF(Q265&lt;&gt;"",Q265,IF(P265='Tabelas auxiliares'!$A$242,"CUSTEIO",IF(P265='Tabelas auxiliares'!$A$241,"INVESTIMENTO","")))</f>
        <v/>
      </c>
    </row>
    <row r="266" spans="6:18" x14ac:dyDescent="0.35">
      <c r="F266" s="19" t="str">
        <f>IF(D266="","",IFERROR(VLOOKUP(D266,'Tabelas auxiliares'!$A$3:$B$63,2,FALSE),"DESCENTRALIZAÇÃO"))</f>
        <v/>
      </c>
      <c r="G266" s="19" t="str">
        <f>IFERROR(VLOOKUP($B266,'Tabelas auxiliares'!$A$67:$C$104,2,FALSE),"")</f>
        <v/>
      </c>
      <c r="H266" s="19" t="str">
        <f>IFERROR(VLOOKUP($B266,'Tabelas auxiliares'!$A$67:$C$104,3,FALSE),"")</f>
        <v/>
      </c>
      <c r="P266" s="19" t="str">
        <f t="shared" si="5"/>
        <v/>
      </c>
      <c r="Q266" s="19" t="str">
        <f>IFERROR(VLOOKUP(O266,'Tabelas auxiliares'!$A$229:$E$238,5,FALSE),"")</f>
        <v/>
      </c>
      <c r="R266" s="19" t="str">
        <f>IF(Q266&lt;&gt;"",Q266,IF(P266='Tabelas auxiliares'!$A$242,"CUSTEIO",IF(P266='Tabelas auxiliares'!$A$241,"INVESTIMENTO","")))</f>
        <v/>
      </c>
    </row>
    <row r="267" spans="6:18" x14ac:dyDescent="0.35">
      <c r="F267" s="19" t="str">
        <f>IF(D267="","",IFERROR(VLOOKUP(D267,'Tabelas auxiliares'!$A$3:$B$63,2,FALSE),"DESCENTRALIZAÇÃO"))</f>
        <v/>
      </c>
      <c r="G267" s="19" t="str">
        <f>IFERROR(VLOOKUP($B267,'Tabelas auxiliares'!$A$67:$C$104,2,FALSE),"")</f>
        <v/>
      </c>
      <c r="H267" s="19" t="str">
        <f>IFERROR(VLOOKUP($B267,'Tabelas auxiliares'!$A$67:$C$104,3,FALSE),"")</f>
        <v/>
      </c>
      <c r="P267" s="19" t="str">
        <f t="shared" si="5"/>
        <v/>
      </c>
      <c r="Q267" s="19" t="str">
        <f>IFERROR(VLOOKUP(O267,'Tabelas auxiliares'!$A$229:$E$238,5,FALSE),"")</f>
        <v/>
      </c>
      <c r="R267" s="19" t="str">
        <f>IF(Q267&lt;&gt;"",Q267,IF(P267='Tabelas auxiliares'!$A$242,"CUSTEIO",IF(P267='Tabelas auxiliares'!$A$241,"INVESTIMENTO","")))</f>
        <v/>
      </c>
    </row>
    <row r="268" spans="6:18" x14ac:dyDescent="0.35">
      <c r="F268" s="19" t="str">
        <f>IF(D268="","",IFERROR(VLOOKUP(D268,'Tabelas auxiliares'!$A$3:$B$63,2,FALSE),"DESCENTRALIZAÇÃO"))</f>
        <v/>
      </c>
      <c r="G268" s="19" t="str">
        <f>IFERROR(VLOOKUP($B268,'Tabelas auxiliares'!$A$67:$C$104,2,FALSE),"")</f>
        <v/>
      </c>
      <c r="H268" s="19" t="str">
        <f>IFERROR(VLOOKUP($B268,'Tabelas auxiliares'!$A$67:$C$104,3,FALSE),"")</f>
        <v/>
      </c>
      <c r="P268" s="19" t="str">
        <f t="shared" si="5"/>
        <v/>
      </c>
      <c r="Q268" s="19" t="str">
        <f>IFERROR(VLOOKUP(O268,'Tabelas auxiliares'!$A$229:$E$238,5,FALSE),"")</f>
        <v/>
      </c>
      <c r="R268" s="19" t="str">
        <f>IF(Q268&lt;&gt;"",Q268,IF(P268='Tabelas auxiliares'!$A$242,"CUSTEIO",IF(P268='Tabelas auxiliares'!$A$241,"INVESTIMENTO","")))</f>
        <v/>
      </c>
    </row>
    <row r="269" spans="6:18" x14ac:dyDescent="0.35">
      <c r="F269" s="19" t="str">
        <f>IF(D269="","",IFERROR(VLOOKUP(D269,'Tabelas auxiliares'!$A$3:$B$63,2,FALSE),"DESCENTRALIZAÇÃO"))</f>
        <v/>
      </c>
      <c r="G269" s="19" t="str">
        <f>IFERROR(VLOOKUP($B269,'Tabelas auxiliares'!$A$67:$C$104,2,FALSE),"")</f>
        <v/>
      </c>
      <c r="H269" s="19" t="str">
        <f>IFERROR(VLOOKUP($B269,'Tabelas auxiliares'!$A$67:$C$104,3,FALSE),"")</f>
        <v/>
      </c>
      <c r="P269" s="19" t="str">
        <f t="shared" si="5"/>
        <v/>
      </c>
      <c r="Q269" s="19" t="str">
        <f>IFERROR(VLOOKUP(O269,'Tabelas auxiliares'!$A$229:$E$238,5,FALSE),"")</f>
        <v/>
      </c>
      <c r="R269" s="19" t="str">
        <f>IF(Q269&lt;&gt;"",Q269,IF(P269='Tabelas auxiliares'!$A$242,"CUSTEIO",IF(P269='Tabelas auxiliares'!$A$241,"INVESTIMENTO","")))</f>
        <v/>
      </c>
    </row>
    <row r="270" spans="6:18" x14ac:dyDescent="0.35">
      <c r="F270" s="19" t="str">
        <f>IF(D270="","",IFERROR(VLOOKUP(D270,'Tabelas auxiliares'!$A$3:$B$63,2,FALSE),"DESCENTRALIZAÇÃO"))</f>
        <v/>
      </c>
      <c r="G270" s="19" t="str">
        <f>IFERROR(VLOOKUP($B270,'Tabelas auxiliares'!$A$67:$C$104,2,FALSE),"")</f>
        <v/>
      </c>
      <c r="H270" s="19" t="str">
        <f>IFERROR(VLOOKUP($B270,'Tabelas auxiliares'!$A$67:$C$104,3,FALSE),"")</f>
        <v/>
      </c>
      <c r="P270" s="19" t="str">
        <f t="shared" si="5"/>
        <v/>
      </c>
      <c r="Q270" s="19" t="str">
        <f>IFERROR(VLOOKUP(O270,'Tabelas auxiliares'!$A$229:$E$238,5,FALSE),"")</f>
        <v/>
      </c>
      <c r="R270" s="19" t="str">
        <f>IF(Q270&lt;&gt;"",Q270,IF(P270='Tabelas auxiliares'!$A$242,"CUSTEIO",IF(P270='Tabelas auxiliares'!$A$241,"INVESTIMENTO","")))</f>
        <v/>
      </c>
    </row>
    <row r="271" spans="6:18" x14ac:dyDescent="0.35">
      <c r="F271" s="19" t="str">
        <f>IF(D271="","",IFERROR(VLOOKUP(D271,'Tabelas auxiliares'!$A$3:$B$63,2,FALSE),"DESCENTRALIZAÇÃO"))</f>
        <v/>
      </c>
      <c r="G271" s="19" t="str">
        <f>IFERROR(VLOOKUP($B271,'Tabelas auxiliares'!$A$67:$C$104,2,FALSE),"")</f>
        <v/>
      </c>
      <c r="H271" s="19" t="str">
        <f>IFERROR(VLOOKUP($B271,'Tabelas auxiliares'!$A$67:$C$104,3,FALSE),"")</f>
        <v/>
      </c>
      <c r="P271" s="19" t="str">
        <f t="shared" si="5"/>
        <v/>
      </c>
      <c r="Q271" s="19" t="str">
        <f>IFERROR(VLOOKUP(O271,'Tabelas auxiliares'!$A$229:$E$238,5,FALSE),"")</f>
        <v/>
      </c>
      <c r="R271" s="19" t="str">
        <f>IF(Q271&lt;&gt;"",Q271,IF(P271='Tabelas auxiliares'!$A$242,"CUSTEIO",IF(P271='Tabelas auxiliares'!$A$241,"INVESTIMENTO","")))</f>
        <v/>
      </c>
    </row>
    <row r="272" spans="6:18" x14ac:dyDescent="0.35">
      <c r="F272" s="19" t="str">
        <f>IF(D272="","",IFERROR(VLOOKUP(D272,'Tabelas auxiliares'!$A$3:$B$63,2,FALSE),"DESCENTRALIZAÇÃO"))</f>
        <v/>
      </c>
      <c r="G272" s="19" t="str">
        <f>IFERROR(VLOOKUP($B272,'Tabelas auxiliares'!$A$67:$C$104,2,FALSE),"")</f>
        <v/>
      </c>
      <c r="H272" s="19" t="str">
        <f>IFERROR(VLOOKUP($B272,'Tabelas auxiliares'!$A$67:$C$104,3,FALSE),"")</f>
        <v/>
      </c>
      <c r="P272" s="19" t="str">
        <f t="shared" si="5"/>
        <v/>
      </c>
      <c r="Q272" s="19" t="str">
        <f>IFERROR(VLOOKUP(O272,'Tabelas auxiliares'!$A$229:$E$238,5,FALSE),"")</f>
        <v/>
      </c>
      <c r="R272" s="19" t="str">
        <f>IF(Q272&lt;&gt;"",Q272,IF(P272='Tabelas auxiliares'!$A$242,"CUSTEIO",IF(P272='Tabelas auxiliares'!$A$241,"INVESTIMENTO","")))</f>
        <v/>
      </c>
    </row>
    <row r="273" spans="6:18" x14ac:dyDescent="0.35">
      <c r="F273" s="19" t="str">
        <f>IF(D273="","",IFERROR(VLOOKUP(D273,'Tabelas auxiliares'!$A$3:$B$63,2,FALSE),"DESCENTRALIZAÇÃO"))</f>
        <v/>
      </c>
      <c r="G273" s="19" t="str">
        <f>IFERROR(VLOOKUP($B273,'Tabelas auxiliares'!$A$67:$C$104,2,FALSE),"")</f>
        <v/>
      </c>
      <c r="H273" s="19" t="str">
        <f>IFERROR(VLOOKUP($B273,'Tabelas auxiliares'!$A$67:$C$104,3,FALSE),"")</f>
        <v/>
      </c>
      <c r="P273" s="19" t="str">
        <f t="shared" si="5"/>
        <v/>
      </c>
      <c r="Q273" s="19" t="str">
        <f>IFERROR(VLOOKUP(O273,'Tabelas auxiliares'!$A$229:$E$238,5,FALSE),"")</f>
        <v/>
      </c>
      <c r="R273" s="19" t="str">
        <f>IF(Q273&lt;&gt;"",Q273,IF(P273='Tabelas auxiliares'!$A$242,"CUSTEIO",IF(P273='Tabelas auxiliares'!$A$241,"INVESTIMENTO","")))</f>
        <v/>
      </c>
    </row>
    <row r="274" spans="6:18" x14ac:dyDescent="0.35">
      <c r="F274" s="19" t="str">
        <f>IF(D274="","",IFERROR(VLOOKUP(D274,'Tabelas auxiliares'!$A$3:$B$63,2,FALSE),"DESCENTRALIZAÇÃO"))</f>
        <v/>
      </c>
      <c r="G274" s="19" t="str">
        <f>IFERROR(VLOOKUP($B274,'Tabelas auxiliares'!$A$67:$C$104,2,FALSE),"")</f>
        <v/>
      </c>
      <c r="H274" s="19" t="str">
        <f>IFERROR(VLOOKUP($B274,'Tabelas auxiliares'!$A$67:$C$104,3,FALSE),"")</f>
        <v/>
      </c>
      <c r="P274" s="19" t="str">
        <f t="shared" si="5"/>
        <v/>
      </c>
      <c r="Q274" s="19" t="str">
        <f>IFERROR(VLOOKUP(O274,'Tabelas auxiliares'!$A$229:$E$238,5,FALSE),"")</f>
        <v/>
      </c>
      <c r="R274" s="19" t="str">
        <f>IF(Q274&lt;&gt;"",Q274,IF(P274='Tabelas auxiliares'!$A$242,"CUSTEIO",IF(P274='Tabelas auxiliares'!$A$241,"INVESTIMENTO","")))</f>
        <v/>
      </c>
    </row>
    <row r="275" spans="6:18" x14ac:dyDescent="0.35">
      <c r="F275" s="19" t="str">
        <f>IF(D275="","",IFERROR(VLOOKUP(D275,'Tabelas auxiliares'!$A$3:$B$63,2,FALSE),"DESCENTRALIZAÇÃO"))</f>
        <v/>
      </c>
      <c r="G275" s="19" t="str">
        <f>IFERROR(VLOOKUP($B275,'Tabelas auxiliares'!$A$67:$C$104,2,FALSE),"")</f>
        <v/>
      </c>
      <c r="H275" s="19" t="str">
        <f>IFERROR(VLOOKUP($B275,'Tabelas auxiliares'!$A$67:$C$104,3,FALSE),"")</f>
        <v/>
      </c>
      <c r="P275" s="19" t="str">
        <f t="shared" si="5"/>
        <v/>
      </c>
      <c r="Q275" s="19" t="str">
        <f>IFERROR(VLOOKUP(O275,'Tabelas auxiliares'!$A$229:$E$238,5,FALSE),"")</f>
        <v/>
      </c>
      <c r="R275" s="19" t="str">
        <f>IF(Q275&lt;&gt;"",Q275,IF(P275='Tabelas auxiliares'!$A$242,"CUSTEIO",IF(P275='Tabelas auxiliares'!$A$241,"INVESTIMENTO","")))</f>
        <v/>
      </c>
    </row>
    <row r="276" spans="6:18" x14ac:dyDescent="0.35">
      <c r="F276" s="19" t="str">
        <f>IF(D276="","",IFERROR(VLOOKUP(D276,'Tabelas auxiliares'!$A$3:$B$63,2,FALSE),"DESCENTRALIZAÇÃO"))</f>
        <v/>
      </c>
      <c r="G276" s="19" t="str">
        <f>IFERROR(VLOOKUP($B276,'Tabelas auxiliares'!$A$67:$C$104,2,FALSE),"")</f>
        <v/>
      </c>
      <c r="H276" s="19" t="str">
        <f>IFERROR(VLOOKUP($B276,'Tabelas auxiliares'!$A$67:$C$104,3,FALSE),"")</f>
        <v/>
      </c>
      <c r="P276" s="19" t="str">
        <f t="shared" si="5"/>
        <v/>
      </c>
      <c r="Q276" s="19" t="str">
        <f>IFERROR(VLOOKUP(O276,'Tabelas auxiliares'!$A$229:$E$238,5,FALSE),"")</f>
        <v/>
      </c>
      <c r="R276" s="19" t="str">
        <f>IF(Q276&lt;&gt;"",Q276,IF(P276='Tabelas auxiliares'!$A$242,"CUSTEIO",IF(P276='Tabelas auxiliares'!$A$241,"INVESTIMENTO","")))</f>
        <v/>
      </c>
    </row>
    <row r="277" spans="6:18" x14ac:dyDescent="0.35">
      <c r="F277" s="19" t="str">
        <f>IF(D277="","",IFERROR(VLOOKUP(D277,'Tabelas auxiliares'!$A$3:$B$63,2,FALSE),"DESCENTRALIZAÇÃO"))</f>
        <v/>
      </c>
      <c r="G277" s="19" t="str">
        <f>IFERROR(VLOOKUP($B277,'Tabelas auxiliares'!$A$67:$C$104,2,FALSE),"")</f>
        <v/>
      </c>
      <c r="H277" s="19" t="str">
        <f>IFERROR(VLOOKUP($B277,'Tabelas auxiliares'!$A$67:$C$104,3,FALSE),"")</f>
        <v/>
      </c>
      <c r="P277" s="19" t="str">
        <f t="shared" si="5"/>
        <v/>
      </c>
      <c r="Q277" s="19" t="str">
        <f>IFERROR(VLOOKUP(O277,'Tabelas auxiliares'!$A$229:$E$238,5,FALSE),"")</f>
        <v/>
      </c>
      <c r="R277" s="19" t="str">
        <f>IF(Q277&lt;&gt;"",Q277,IF(P277='Tabelas auxiliares'!$A$242,"CUSTEIO",IF(P277='Tabelas auxiliares'!$A$241,"INVESTIMENTO","")))</f>
        <v/>
      </c>
    </row>
    <row r="278" spans="6:18" x14ac:dyDescent="0.35">
      <c r="F278" s="19" t="str">
        <f>IF(D278="","",IFERROR(VLOOKUP(D278,'Tabelas auxiliares'!$A$3:$B$63,2,FALSE),"DESCENTRALIZAÇÃO"))</f>
        <v/>
      </c>
      <c r="G278" s="19" t="str">
        <f>IFERROR(VLOOKUP($B278,'Tabelas auxiliares'!$A$67:$C$104,2,FALSE),"")</f>
        <v/>
      </c>
      <c r="H278" s="19" t="str">
        <f>IFERROR(VLOOKUP($B278,'Tabelas auxiliares'!$A$67:$C$104,3,FALSE),"")</f>
        <v/>
      </c>
      <c r="P278" s="19" t="str">
        <f t="shared" si="5"/>
        <v/>
      </c>
      <c r="Q278" s="19" t="str">
        <f>IFERROR(VLOOKUP(O278,'Tabelas auxiliares'!$A$229:$E$238,5,FALSE),"")</f>
        <v/>
      </c>
      <c r="R278" s="19" t="str">
        <f>IF(Q278&lt;&gt;"",Q278,IF(P278='Tabelas auxiliares'!$A$242,"CUSTEIO",IF(P278='Tabelas auxiliares'!$A$241,"INVESTIMENTO","")))</f>
        <v/>
      </c>
    </row>
    <row r="279" spans="6:18" x14ac:dyDescent="0.35">
      <c r="F279" s="19" t="str">
        <f>IF(D279="","",IFERROR(VLOOKUP(D279,'Tabelas auxiliares'!$A$3:$B$63,2,FALSE),"DESCENTRALIZAÇÃO"))</f>
        <v/>
      </c>
      <c r="G279" s="19" t="str">
        <f>IFERROR(VLOOKUP($B279,'Tabelas auxiliares'!$A$67:$C$104,2,FALSE),"")</f>
        <v/>
      </c>
      <c r="H279" s="19" t="str">
        <f>IFERROR(VLOOKUP($B279,'Tabelas auxiliares'!$A$67:$C$104,3,FALSE),"")</f>
        <v/>
      </c>
      <c r="P279" s="19" t="str">
        <f t="shared" si="5"/>
        <v/>
      </c>
      <c r="Q279" s="19" t="str">
        <f>IFERROR(VLOOKUP(O279,'Tabelas auxiliares'!$A$229:$E$238,5,FALSE),"")</f>
        <v/>
      </c>
      <c r="R279" s="19" t="str">
        <f>IF(Q279&lt;&gt;"",Q279,IF(P279='Tabelas auxiliares'!$A$242,"CUSTEIO",IF(P279='Tabelas auxiliares'!$A$241,"INVESTIMENTO","")))</f>
        <v/>
      </c>
    </row>
    <row r="280" spans="6:18" x14ac:dyDescent="0.35">
      <c r="F280" s="19" t="str">
        <f>IF(D280="","",IFERROR(VLOOKUP(D280,'Tabelas auxiliares'!$A$3:$B$63,2,FALSE),"DESCENTRALIZAÇÃO"))</f>
        <v/>
      </c>
      <c r="G280" s="19" t="str">
        <f>IFERROR(VLOOKUP($B280,'Tabelas auxiliares'!$A$67:$C$104,2,FALSE),"")</f>
        <v/>
      </c>
      <c r="H280" s="19" t="str">
        <f>IFERROR(VLOOKUP($B280,'Tabelas auxiliares'!$A$67:$C$104,3,FALSE),"")</f>
        <v/>
      </c>
      <c r="P280" s="19" t="str">
        <f t="shared" si="5"/>
        <v/>
      </c>
      <c r="Q280" s="19" t="str">
        <f>IFERROR(VLOOKUP(O280,'Tabelas auxiliares'!$A$229:$E$238,5,FALSE),"")</f>
        <v/>
      </c>
      <c r="R280" s="19" t="str">
        <f>IF(Q280&lt;&gt;"",Q280,IF(P280='Tabelas auxiliares'!$A$242,"CUSTEIO",IF(P280='Tabelas auxiliares'!$A$241,"INVESTIMENTO","")))</f>
        <v/>
      </c>
    </row>
    <row r="281" spans="6:18" x14ac:dyDescent="0.35">
      <c r="F281" s="19" t="str">
        <f>IF(D281="","",IFERROR(VLOOKUP(D281,'Tabelas auxiliares'!$A$3:$B$63,2,FALSE),"DESCENTRALIZAÇÃO"))</f>
        <v/>
      </c>
      <c r="G281" s="19" t="str">
        <f>IFERROR(VLOOKUP($B281,'Tabelas auxiliares'!$A$67:$C$104,2,FALSE),"")</f>
        <v/>
      </c>
      <c r="H281" s="19" t="str">
        <f>IFERROR(VLOOKUP($B281,'Tabelas auxiliares'!$A$67:$C$104,3,FALSE),"")</f>
        <v/>
      </c>
      <c r="P281" s="19" t="str">
        <f t="shared" si="5"/>
        <v/>
      </c>
      <c r="Q281" s="19" t="str">
        <f>IFERROR(VLOOKUP(O281,'Tabelas auxiliares'!$A$229:$E$238,5,FALSE),"")</f>
        <v/>
      </c>
      <c r="R281" s="19" t="str">
        <f>IF(Q281&lt;&gt;"",Q281,IF(P281='Tabelas auxiliares'!$A$242,"CUSTEIO",IF(P281='Tabelas auxiliares'!$A$241,"INVESTIMENTO","")))</f>
        <v/>
      </c>
    </row>
    <row r="282" spans="6:18" x14ac:dyDescent="0.35">
      <c r="F282" s="19" t="str">
        <f>IF(D282="","",IFERROR(VLOOKUP(D282,'Tabelas auxiliares'!$A$3:$B$63,2,FALSE),"DESCENTRALIZAÇÃO"))</f>
        <v/>
      </c>
      <c r="G282" s="19" t="str">
        <f>IFERROR(VLOOKUP($B282,'Tabelas auxiliares'!$A$67:$C$104,2,FALSE),"")</f>
        <v/>
      </c>
      <c r="H282" s="19" t="str">
        <f>IFERROR(VLOOKUP($B282,'Tabelas auxiliares'!$A$67:$C$104,3,FALSE),"")</f>
        <v/>
      </c>
      <c r="P282" s="19" t="str">
        <f t="shared" si="5"/>
        <v/>
      </c>
      <c r="Q282" s="19" t="str">
        <f>IFERROR(VLOOKUP(O282,'Tabelas auxiliares'!$A$229:$E$238,5,FALSE),"")</f>
        <v/>
      </c>
      <c r="R282" s="19" t="str">
        <f>IF(Q282&lt;&gt;"",Q282,IF(P282='Tabelas auxiliares'!$A$242,"CUSTEIO",IF(P282='Tabelas auxiliares'!$A$241,"INVESTIMENTO","")))</f>
        <v/>
      </c>
    </row>
    <row r="283" spans="6:18" x14ac:dyDescent="0.35">
      <c r="F283" s="19" t="str">
        <f>IF(D283="","",IFERROR(VLOOKUP(D283,'Tabelas auxiliares'!$A$3:$B$63,2,FALSE),"DESCENTRALIZAÇÃO"))</f>
        <v/>
      </c>
      <c r="G283" s="19" t="str">
        <f>IFERROR(VLOOKUP($B283,'Tabelas auxiliares'!$A$67:$C$104,2,FALSE),"")</f>
        <v/>
      </c>
      <c r="H283" s="19" t="str">
        <f>IFERROR(VLOOKUP($B283,'Tabelas auxiliares'!$A$67:$C$104,3,FALSE),"")</f>
        <v/>
      </c>
      <c r="P283" s="19" t="str">
        <f t="shared" si="5"/>
        <v/>
      </c>
      <c r="Q283" s="19" t="str">
        <f>IFERROR(VLOOKUP(O283,'Tabelas auxiliares'!$A$229:$E$238,5,FALSE),"")</f>
        <v/>
      </c>
      <c r="R283" s="19" t="str">
        <f>IF(Q283&lt;&gt;"",Q283,IF(P283='Tabelas auxiliares'!$A$242,"CUSTEIO",IF(P283='Tabelas auxiliares'!$A$241,"INVESTIMENTO","")))</f>
        <v/>
      </c>
    </row>
    <row r="284" spans="6:18" x14ac:dyDescent="0.35">
      <c r="F284" s="19" t="str">
        <f>IF(D284="","",IFERROR(VLOOKUP(D284,'Tabelas auxiliares'!$A$3:$B$63,2,FALSE),"DESCENTRALIZAÇÃO"))</f>
        <v/>
      </c>
      <c r="G284" s="19" t="str">
        <f>IFERROR(VLOOKUP($B284,'Tabelas auxiliares'!$A$67:$C$104,2,FALSE),"")</f>
        <v/>
      </c>
      <c r="H284" s="19" t="str">
        <f>IFERROR(VLOOKUP($B284,'Tabelas auxiliares'!$A$67:$C$104,3,FALSE),"")</f>
        <v/>
      </c>
      <c r="P284" s="19" t="str">
        <f t="shared" si="5"/>
        <v/>
      </c>
      <c r="Q284" s="19" t="str">
        <f>IFERROR(VLOOKUP(O284,'Tabelas auxiliares'!$A$229:$E$238,5,FALSE),"")</f>
        <v/>
      </c>
      <c r="R284" s="19" t="str">
        <f>IF(Q284&lt;&gt;"",Q284,IF(P284='Tabelas auxiliares'!$A$242,"CUSTEIO",IF(P284='Tabelas auxiliares'!$A$241,"INVESTIMENTO","")))</f>
        <v/>
      </c>
    </row>
    <row r="285" spans="6:18" x14ac:dyDescent="0.35">
      <c r="F285" s="19" t="str">
        <f>IF(D285="","",IFERROR(VLOOKUP(D285,'Tabelas auxiliares'!$A$3:$B$63,2,FALSE),"DESCENTRALIZAÇÃO"))</f>
        <v/>
      </c>
      <c r="G285" s="19" t="str">
        <f>IFERROR(VLOOKUP($B285,'Tabelas auxiliares'!$A$67:$C$104,2,FALSE),"")</f>
        <v/>
      </c>
      <c r="H285" s="19" t="str">
        <f>IFERROR(VLOOKUP($B285,'Tabelas auxiliares'!$A$67:$C$104,3,FALSE),"")</f>
        <v/>
      </c>
      <c r="P285" s="19" t="str">
        <f t="shared" si="5"/>
        <v/>
      </c>
      <c r="Q285" s="19" t="str">
        <f>IFERROR(VLOOKUP(O285,'Tabelas auxiliares'!$A$229:$E$238,5,FALSE),"")</f>
        <v/>
      </c>
      <c r="R285" s="19" t="str">
        <f>IF(Q285&lt;&gt;"",Q285,IF(P285='Tabelas auxiliares'!$A$242,"CUSTEIO",IF(P285='Tabelas auxiliares'!$A$241,"INVESTIMENTO","")))</f>
        <v/>
      </c>
    </row>
    <row r="286" spans="6:18" x14ac:dyDescent="0.35">
      <c r="F286" s="19" t="str">
        <f>IF(D286="","",IFERROR(VLOOKUP(D286,'Tabelas auxiliares'!$A$3:$B$63,2,FALSE),"DESCENTRALIZAÇÃO"))</f>
        <v/>
      </c>
      <c r="G286" s="19" t="str">
        <f>IFERROR(VLOOKUP($B286,'Tabelas auxiliares'!$A$67:$C$104,2,FALSE),"")</f>
        <v/>
      </c>
      <c r="H286" s="19" t="str">
        <f>IFERROR(VLOOKUP($B286,'Tabelas auxiliares'!$A$67:$C$104,3,FALSE),"")</f>
        <v/>
      </c>
      <c r="P286" s="19" t="str">
        <f t="shared" si="5"/>
        <v/>
      </c>
      <c r="Q286" s="19" t="str">
        <f>IFERROR(VLOOKUP(O286,'Tabelas auxiliares'!$A$229:$E$238,5,FALSE),"")</f>
        <v/>
      </c>
      <c r="R286" s="19" t="str">
        <f>IF(Q286&lt;&gt;"",Q286,IF(P286='Tabelas auxiliares'!$A$242,"CUSTEIO",IF(P286='Tabelas auxiliares'!$A$241,"INVESTIMENTO","")))</f>
        <v/>
      </c>
    </row>
    <row r="287" spans="6:18" x14ac:dyDescent="0.35">
      <c r="F287" s="19" t="str">
        <f>IF(D287="","",IFERROR(VLOOKUP(D287,'Tabelas auxiliares'!$A$3:$B$63,2,FALSE),"DESCENTRALIZAÇÃO"))</f>
        <v/>
      </c>
      <c r="G287" s="19" t="str">
        <f>IFERROR(VLOOKUP($B287,'Tabelas auxiliares'!$A$67:$C$104,2,FALSE),"")</f>
        <v/>
      </c>
      <c r="H287" s="19" t="str">
        <f>IFERROR(VLOOKUP($B287,'Tabelas auxiliares'!$A$67:$C$104,3,FALSE),"")</f>
        <v/>
      </c>
      <c r="P287" s="19" t="str">
        <f t="shared" si="5"/>
        <v/>
      </c>
      <c r="Q287" s="19" t="str">
        <f>IFERROR(VLOOKUP(O287,'Tabelas auxiliares'!$A$229:$E$238,5,FALSE),"")</f>
        <v/>
      </c>
      <c r="R287" s="19" t="str">
        <f>IF(Q287&lt;&gt;"",Q287,IF(P287='Tabelas auxiliares'!$A$242,"CUSTEIO",IF(P287='Tabelas auxiliares'!$A$241,"INVESTIMENTO","")))</f>
        <v/>
      </c>
    </row>
    <row r="288" spans="6:18" x14ac:dyDescent="0.35">
      <c r="F288" s="19" t="str">
        <f>IF(D288="","",IFERROR(VLOOKUP(D288,'Tabelas auxiliares'!$A$3:$B$63,2,FALSE),"DESCENTRALIZAÇÃO"))</f>
        <v/>
      </c>
      <c r="G288" s="19" t="str">
        <f>IFERROR(VLOOKUP($B288,'Tabelas auxiliares'!$A$67:$C$104,2,FALSE),"")</f>
        <v/>
      </c>
      <c r="H288" s="19" t="str">
        <f>IFERROR(VLOOKUP($B288,'Tabelas auxiliares'!$A$67:$C$104,3,FALSE),"")</f>
        <v/>
      </c>
      <c r="P288" s="19" t="str">
        <f t="shared" si="5"/>
        <v/>
      </c>
      <c r="Q288" s="19" t="str">
        <f>IFERROR(VLOOKUP(O288,'Tabelas auxiliares'!$A$229:$E$238,5,FALSE),"")</f>
        <v/>
      </c>
      <c r="R288" s="19" t="str">
        <f>IF(Q288&lt;&gt;"",Q288,IF(P288='Tabelas auxiliares'!$A$242,"CUSTEIO",IF(P288='Tabelas auxiliares'!$A$241,"INVESTIMENTO","")))</f>
        <v/>
      </c>
    </row>
    <row r="289" spans="6:18" x14ac:dyDescent="0.35">
      <c r="F289" s="19" t="str">
        <f>IF(D289="","",IFERROR(VLOOKUP(D289,'Tabelas auxiliares'!$A$3:$B$63,2,FALSE),"DESCENTRALIZAÇÃO"))</f>
        <v/>
      </c>
      <c r="G289" s="19" t="str">
        <f>IFERROR(VLOOKUP($B289,'Tabelas auxiliares'!$A$67:$C$104,2,FALSE),"")</f>
        <v/>
      </c>
      <c r="H289" s="19" t="str">
        <f>IFERROR(VLOOKUP($B289,'Tabelas auxiliares'!$A$67:$C$104,3,FALSE),"")</f>
        <v/>
      </c>
      <c r="P289" s="19" t="str">
        <f t="shared" si="5"/>
        <v/>
      </c>
      <c r="Q289" s="19" t="str">
        <f>IFERROR(VLOOKUP(O289,'Tabelas auxiliares'!$A$229:$E$238,5,FALSE),"")</f>
        <v/>
      </c>
      <c r="R289" s="19" t="str">
        <f>IF(Q289&lt;&gt;"",Q289,IF(P289='Tabelas auxiliares'!$A$242,"CUSTEIO",IF(P289='Tabelas auxiliares'!$A$241,"INVESTIMENTO","")))</f>
        <v/>
      </c>
    </row>
    <row r="290" spans="6:18" x14ac:dyDescent="0.35">
      <c r="F290" s="19" t="str">
        <f>IF(D290="","",IFERROR(VLOOKUP(D290,'Tabelas auxiliares'!$A$3:$B$63,2,FALSE),"DESCENTRALIZAÇÃO"))</f>
        <v/>
      </c>
      <c r="G290" s="19" t="str">
        <f>IFERROR(VLOOKUP($B290,'Tabelas auxiliares'!$A$67:$C$104,2,FALSE),"")</f>
        <v/>
      </c>
      <c r="H290" s="19" t="str">
        <f>IFERROR(VLOOKUP($B290,'Tabelas auxiliares'!$A$67:$C$104,3,FALSE),"")</f>
        <v/>
      </c>
      <c r="P290" s="19" t="str">
        <f t="shared" si="5"/>
        <v/>
      </c>
      <c r="Q290" s="19" t="str">
        <f>IFERROR(VLOOKUP(O290,'Tabelas auxiliares'!$A$229:$E$238,5,FALSE),"")</f>
        <v/>
      </c>
      <c r="R290" s="19" t="str">
        <f>IF(Q290&lt;&gt;"",Q290,IF(P290='Tabelas auxiliares'!$A$242,"CUSTEIO",IF(P290='Tabelas auxiliares'!$A$241,"INVESTIMENTO","")))</f>
        <v/>
      </c>
    </row>
    <row r="291" spans="6:18" x14ac:dyDescent="0.35">
      <c r="F291" s="19" t="str">
        <f>IF(D291="","",IFERROR(VLOOKUP(D291,'Tabelas auxiliares'!$A$3:$B$63,2,FALSE),"DESCENTRALIZAÇÃO"))</f>
        <v/>
      </c>
      <c r="G291" s="19" t="str">
        <f>IFERROR(VLOOKUP($B291,'Tabelas auxiliares'!$A$67:$C$104,2,FALSE),"")</f>
        <v/>
      </c>
      <c r="H291" s="19" t="str">
        <f>IFERROR(VLOOKUP($B291,'Tabelas auxiliares'!$A$67:$C$104,3,FALSE),"")</f>
        <v/>
      </c>
      <c r="P291" s="19" t="str">
        <f t="shared" si="5"/>
        <v/>
      </c>
      <c r="Q291" s="19" t="str">
        <f>IFERROR(VLOOKUP(O291,'Tabelas auxiliares'!$A$229:$E$238,5,FALSE),"")</f>
        <v/>
      </c>
      <c r="R291" s="19" t="str">
        <f>IF(Q291&lt;&gt;"",Q291,IF(P291='Tabelas auxiliares'!$A$242,"CUSTEIO",IF(P291='Tabelas auxiliares'!$A$241,"INVESTIMENTO","")))</f>
        <v/>
      </c>
    </row>
    <row r="292" spans="6:18" x14ac:dyDescent="0.35">
      <c r="F292" s="19" t="str">
        <f>IF(D292="","",IFERROR(VLOOKUP(D292,'Tabelas auxiliares'!$A$3:$B$63,2,FALSE),"DESCENTRALIZAÇÃO"))</f>
        <v/>
      </c>
      <c r="G292" s="19" t="str">
        <f>IFERROR(VLOOKUP($B292,'Tabelas auxiliares'!$A$67:$C$104,2,FALSE),"")</f>
        <v/>
      </c>
      <c r="H292" s="19" t="str">
        <f>IFERROR(VLOOKUP($B292,'Tabelas auxiliares'!$A$67:$C$104,3,FALSE),"")</f>
        <v/>
      </c>
      <c r="P292" s="19" t="str">
        <f t="shared" si="5"/>
        <v/>
      </c>
      <c r="Q292" s="19" t="str">
        <f>IFERROR(VLOOKUP(O292,'Tabelas auxiliares'!$A$229:$E$238,5,FALSE),"")</f>
        <v/>
      </c>
      <c r="R292" s="19" t="str">
        <f>IF(Q292&lt;&gt;"",Q292,IF(P292='Tabelas auxiliares'!$A$242,"CUSTEIO",IF(P292='Tabelas auxiliares'!$A$241,"INVESTIMENTO","")))</f>
        <v/>
      </c>
    </row>
    <row r="293" spans="6:18" x14ac:dyDescent="0.35">
      <c r="F293" s="19" t="str">
        <f>IF(D293="","",IFERROR(VLOOKUP(D293,'Tabelas auxiliares'!$A$3:$B$63,2,FALSE),"DESCENTRALIZAÇÃO"))</f>
        <v/>
      </c>
      <c r="G293" s="19" t="str">
        <f>IFERROR(VLOOKUP($B293,'Tabelas auxiliares'!$A$67:$C$104,2,FALSE),"")</f>
        <v/>
      </c>
      <c r="H293" s="19" t="str">
        <f>IFERROR(VLOOKUP($B293,'Tabelas auxiliares'!$A$67:$C$104,3,FALSE),"")</f>
        <v/>
      </c>
      <c r="P293" s="19" t="str">
        <f t="shared" si="5"/>
        <v/>
      </c>
      <c r="Q293" s="19" t="str">
        <f>IFERROR(VLOOKUP(O293,'Tabelas auxiliares'!$A$229:$E$238,5,FALSE),"")</f>
        <v/>
      </c>
      <c r="R293" s="19" t="str">
        <f>IF(Q293&lt;&gt;"",Q293,IF(P293='Tabelas auxiliares'!$A$242,"CUSTEIO",IF(P293='Tabelas auxiliares'!$A$241,"INVESTIMENTO","")))</f>
        <v/>
      </c>
    </row>
    <row r="294" spans="6:18" x14ac:dyDescent="0.35">
      <c r="F294" s="19" t="str">
        <f>IF(D294="","",IFERROR(VLOOKUP(D294,'Tabelas auxiliares'!$A$3:$B$63,2,FALSE),"DESCENTRALIZAÇÃO"))</f>
        <v/>
      </c>
      <c r="G294" s="19" t="str">
        <f>IFERROR(VLOOKUP($B294,'Tabelas auxiliares'!$A$67:$C$104,2,FALSE),"")</f>
        <v/>
      </c>
      <c r="H294" s="19" t="str">
        <f>IFERROR(VLOOKUP($B294,'Tabelas auxiliares'!$A$67:$C$104,3,FALSE),"")</f>
        <v/>
      </c>
      <c r="P294" s="19" t="str">
        <f t="shared" si="5"/>
        <v/>
      </c>
      <c r="Q294" s="19" t="str">
        <f>IFERROR(VLOOKUP(O294,'Tabelas auxiliares'!$A$229:$E$238,5,FALSE),"")</f>
        <v/>
      </c>
      <c r="R294" s="19" t="str">
        <f>IF(Q294&lt;&gt;"",Q294,IF(P294='Tabelas auxiliares'!$A$242,"CUSTEIO",IF(P294='Tabelas auxiliares'!$A$241,"INVESTIMENTO","")))</f>
        <v/>
      </c>
    </row>
    <row r="295" spans="6:18" x14ac:dyDescent="0.35">
      <c r="F295" s="19" t="str">
        <f>IF(D295="","",IFERROR(VLOOKUP(D295,'Tabelas auxiliares'!$A$3:$B$63,2,FALSE),"DESCENTRALIZAÇÃO"))</f>
        <v/>
      </c>
      <c r="G295" s="19" t="str">
        <f>IFERROR(VLOOKUP($B295,'Tabelas auxiliares'!$A$67:$C$104,2,FALSE),"")</f>
        <v/>
      </c>
      <c r="H295" s="19" t="str">
        <f>IFERROR(VLOOKUP($B295,'Tabelas auxiliares'!$A$67:$C$104,3,FALSE),"")</f>
        <v/>
      </c>
      <c r="P295" s="19" t="str">
        <f t="shared" si="5"/>
        <v/>
      </c>
      <c r="Q295" s="19" t="str">
        <f>IFERROR(VLOOKUP(O295,'Tabelas auxiliares'!$A$229:$E$238,5,FALSE),"")</f>
        <v/>
      </c>
      <c r="R295" s="19" t="str">
        <f>IF(Q295&lt;&gt;"",Q295,IF(P295='Tabelas auxiliares'!$A$242,"CUSTEIO",IF(P295='Tabelas auxiliares'!$A$241,"INVESTIMENTO","")))</f>
        <v/>
      </c>
    </row>
    <row r="296" spans="6:18" x14ac:dyDescent="0.35">
      <c r="F296" s="19" t="str">
        <f>IF(D296="","",IFERROR(VLOOKUP(D296,'Tabelas auxiliares'!$A$3:$B$63,2,FALSE),"DESCENTRALIZAÇÃO"))</f>
        <v/>
      </c>
      <c r="G296" s="19" t="str">
        <f>IFERROR(VLOOKUP($B296,'Tabelas auxiliares'!$A$67:$C$104,2,FALSE),"")</f>
        <v/>
      </c>
      <c r="H296" s="19" t="str">
        <f>IFERROR(VLOOKUP($B296,'Tabelas auxiliares'!$A$67:$C$104,3,FALSE),"")</f>
        <v/>
      </c>
      <c r="P296" s="19" t="str">
        <f t="shared" si="5"/>
        <v/>
      </c>
      <c r="Q296" s="19" t="str">
        <f>IFERROR(VLOOKUP(O296,'Tabelas auxiliares'!$A$229:$E$238,5,FALSE),"")</f>
        <v/>
      </c>
      <c r="R296" s="19" t="str">
        <f>IF(Q296&lt;&gt;"",Q296,IF(P296='Tabelas auxiliares'!$A$242,"CUSTEIO",IF(P296='Tabelas auxiliares'!$A$241,"INVESTIMENTO","")))</f>
        <v/>
      </c>
    </row>
    <row r="297" spans="6:18" x14ac:dyDescent="0.35">
      <c r="F297" s="19" t="str">
        <f>IF(D297="","",IFERROR(VLOOKUP(D297,'Tabelas auxiliares'!$A$3:$B$63,2,FALSE),"DESCENTRALIZAÇÃO"))</f>
        <v/>
      </c>
      <c r="G297" s="19" t="str">
        <f>IFERROR(VLOOKUP($B297,'Tabelas auxiliares'!$A$67:$C$104,2,FALSE),"")</f>
        <v/>
      </c>
      <c r="H297" s="19" t="str">
        <f>IFERROR(VLOOKUP($B297,'Tabelas auxiliares'!$A$67:$C$104,3,FALSE),"")</f>
        <v/>
      </c>
      <c r="P297" s="19" t="str">
        <f t="shared" si="5"/>
        <v/>
      </c>
      <c r="Q297" s="19" t="str">
        <f>IFERROR(VLOOKUP(O297,'Tabelas auxiliares'!$A$229:$E$238,5,FALSE),"")</f>
        <v/>
      </c>
      <c r="R297" s="19" t="str">
        <f>IF(Q297&lt;&gt;"",Q297,IF(P297='Tabelas auxiliares'!$A$242,"CUSTEIO",IF(P297='Tabelas auxiliares'!$A$241,"INVESTIMENTO","")))</f>
        <v/>
      </c>
    </row>
    <row r="298" spans="6:18" x14ac:dyDescent="0.35">
      <c r="F298" s="19" t="str">
        <f>IF(D298="","",IFERROR(VLOOKUP(D298,'Tabelas auxiliares'!$A$3:$B$63,2,FALSE),"DESCENTRALIZAÇÃO"))</f>
        <v/>
      </c>
      <c r="G298" s="19" t="str">
        <f>IFERROR(VLOOKUP($B298,'Tabelas auxiliares'!$A$67:$C$104,2,FALSE),"")</f>
        <v/>
      </c>
      <c r="H298" s="19" t="str">
        <f>IFERROR(VLOOKUP($B298,'Tabelas auxiliares'!$A$67:$C$104,3,FALSE),"")</f>
        <v/>
      </c>
      <c r="P298" s="19" t="str">
        <f t="shared" si="5"/>
        <v/>
      </c>
      <c r="Q298" s="19" t="str">
        <f>IFERROR(VLOOKUP(O298,'Tabelas auxiliares'!$A$229:$E$238,5,FALSE),"")</f>
        <v/>
      </c>
      <c r="R298" s="19" t="str">
        <f>IF(Q298&lt;&gt;"",Q298,IF(P298='Tabelas auxiliares'!$A$242,"CUSTEIO",IF(P298='Tabelas auxiliares'!$A$241,"INVESTIMENTO","")))</f>
        <v/>
      </c>
    </row>
    <row r="299" spans="6:18" x14ac:dyDescent="0.35">
      <c r="F299" s="19" t="str">
        <f>IF(D299="","",IFERROR(VLOOKUP(D299,'Tabelas auxiliares'!$A$3:$B$63,2,FALSE),"DESCENTRALIZAÇÃO"))</f>
        <v/>
      </c>
      <c r="G299" s="19" t="str">
        <f>IFERROR(VLOOKUP($B299,'Tabelas auxiliares'!$A$67:$C$104,2,FALSE),"")</f>
        <v/>
      </c>
      <c r="H299" s="19" t="str">
        <f>IFERROR(VLOOKUP($B299,'Tabelas auxiliares'!$A$67:$C$104,3,FALSE),"")</f>
        <v/>
      </c>
      <c r="P299" s="19" t="str">
        <f t="shared" si="5"/>
        <v/>
      </c>
      <c r="Q299" s="19" t="str">
        <f>IFERROR(VLOOKUP(O299,'Tabelas auxiliares'!$A$229:$E$238,5,FALSE),"")</f>
        <v/>
      </c>
      <c r="R299" s="19" t="str">
        <f>IF(Q299&lt;&gt;"",Q299,IF(P299='Tabelas auxiliares'!$A$242,"CUSTEIO",IF(P299='Tabelas auxiliares'!$A$241,"INVESTIMENTO","")))</f>
        <v/>
      </c>
    </row>
    <row r="300" spans="6:18" x14ac:dyDescent="0.35">
      <c r="F300" s="19" t="str">
        <f>IF(D300="","",IFERROR(VLOOKUP(D300,'Tabelas auxiliares'!$A$3:$B$63,2,FALSE),"DESCENTRALIZAÇÃO"))</f>
        <v/>
      </c>
      <c r="G300" s="19" t="str">
        <f>IFERROR(VLOOKUP($B300,'Tabelas auxiliares'!$A$67:$C$104,2,FALSE),"")</f>
        <v/>
      </c>
      <c r="H300" s="19" t="str">
        <f>IFERROR(VLOOKUP($B300,'Tabelas auxiliares'!$A$67:$C$104,3,FALSE),"")</f>
        <v/>
      </c>
      <c r="P300" s="19" t="str">
        <f t="shared" si="5"/>
        <v/>
      </c>
      <c r="Q300" s="19" t="str">
        <f>IFERROR(VLOOKUP(O300,'Tabelas auxiliares'!$A$229:$E$238,5,FALSE),"")</f>
        <v/>
      </c>
      <c r="R300" s="19" t="str">
        <f>IF(Q300&lt;&gt;"",Q300,IF(P300='Tabelas auxiliares'!$A$242,"CUSTEIO",IF(P300='Tabelas auxiliares'!$A$241,"INVESTIMENTO","")))</f>
        <v/>
      </c>
    </row>
    <row r="301" spans="6:18" x14ac:dyDescent="0.35">
      <c r="F301" s="19" t="str">
        <f>IF(D301="","",IFERROR(VLOOKUP(D301,'Tabelas auxiliares'!$A$3:$B$63,2,FALSE),"DESCENTRALIZAÇÃO"))</f>
        <v/>
      </c>
      <c r="G301" s="19" t="str">
        <f>IFERROR(VLOOKUP($B301,'Tabelas auxiliares'!$A$67:$C$104,2,FALSE),"")</f>
        <v/>
      </c>
      <c r="H301" s="19" t="str">
        <f>IFERROR(VLOOKUP($B301,'Tabelas auxiliares'!$A$67:$C$104,3,FALSE),"")</f>
        <v/>
      </c>
      <c r="P301" s="19" t="str">
        <f t="shared" si="5"/>
        <v/>
      </c>
      <c r="Q301" s="19" t="str">
        <f>IFERROR(VLOOKUP(O301,'Tabelas auxiliares'!$A$229:$E$238,5,FALSE),"")</f>
        <v/>
      </c>
      <c r="R301" s="19" t="str">
        <f>IF(Q301&lt;&gt;"",Q301,IF(P301='Tabelas auxiliares'!$A$242,"CUSTEIO",IF(P301='Tabelas auxiliares'!$A$241,"INVESTIMENTO","")))</f>
        <v/>
      </c>
    </row>
    <row r="302" spans="6:18" x14ac:dyDescent="0.35">
      <c r="F302" s="19" t="str">
        <f>IF(D302="","",IFERROR(VLOOKUP(D302,'Tabelas auxiliares'!$A$3:$B$63,2,FALSE),"DESCENTRALIZAÇÃO"))</f>
        <v/>
      </c>
      <c r="G302" s="19" t="str">
        <f>IFERROR(VLOOKUP($B302,'Tabelas auxiliares'!$A$67:$C$104,2,FALSE),"")</f>
        <v/>
      </c>
      <c r="H302" s="19" t="str">
        <f>IFERROR(VLOOKUP($B302,'Tabelas auxiliares'!$A$67:$C$104,3,FALSE),"")</f>
        <v/>
      </c>
      <c r="P302" s="19" t="str">
        <f t="shared" si="5"/>
        <v/>
      </c>
      <c r="Q302" s="19" t="str">
        <f>IFERROR(VLOOKUP(O302,'Tabelas auxiliares'!$A$229:$E$238,5,FALSE),"")</f>
        <v/>
      </c>
      <c r="R302" s="19" t="str">
        <f>IF(Q302&lt;&gt;"",Q302,IF(P302='Tabelas auxiliares'!$A$242,"CUSTEIO",IF(P302='Tabelas auxiliares'!$A$241,"INVESTIMENTO","")))</f>
        <v/>
      </c>
    </row>
    <row r="303" spans="6:18" x14ac:dyDescent="0.35">
      <c r="F303" s="19" t="str">
        <f>IF(D303="","",IFERROR(VLOOKUP(D303,'Tabelas auxiliares'!$A$3:$B$63,2,FALSE),"DESCENTRALIZAÇÃO"))</f>
        <v/>
      </c>
      <c r="G303" s="19" t="str">
        <f>IFERROR(VLOOKUP($B303,'Tabelas auxiliares'!$A$67:$C$104,2,FALSE),"")</f>
        <v/>
      </c>
      <c r="H303" s="19" t="str">
        <f>IFERROR(VLOOKUP($B303,'Tabelas auxiliares'!$A$67:$C$104,3,FALSE),"")</f>
        <v/>
      </c>
      <c r="P303" s="19" t="str">
        <f t="shared" si="5"/>
        <v/>
      </c>
      <c r="Q303" s="19" t="str">
        <f>IFERROR(VLOOKUP(O303,'Tabelas auxiliares'!$A$229:$E$238,5,FALSE),"")</f>
        <v/>
      </c>
      <c r="R303" s="19" t="str">
        <f>IF(Q303&lt;&gt;"",Q303,IF(P303='Tabelas auxiliares'!$A$242,"CUSTEIO",IF(P303='Tabelas auxiliares'!$A$241,"INVESTIMENTO","")))</f>
        <v/>
      </c>
    </row>
    <row r="304" spans="6:18" x14ac:dyDescent="0.35">
      <c r="F304" s="19" t="str">
        <f>IF(D304="","",IFERROR(VLOOKUP(D304,'Tabelas auxiliares'!$A$3:$B$63,2,FALSE),"DESCENTRALIZAÇÃO"))</f>
        <v/>
      </c>
      <c r="G304" s="19" t="str">
        <f>IFERROR(VLOOKUP($B304,'Tabelas auxiliares'!$A$67:$C$104,2,FALSE),"")</f>
        <v/>
      </c>
      <c r="H304" s="19" t="str">
        <f>IFERROR(VLOOKUP($B304,'Tabelas auxiliares'!$A$67:$C$104,3,FALSE),"")</f>
        <v/>
      </c>
      <c r="P304" s="19" t="str">
        <f t="shared" si="5"/>
        <v/>
      </c>
      <c r="Q304" s="19" t="str">
        <f>IFERROR(VLOOKUP(O304,'Tabelas auxiliares'!$A$229:$E$238,5,FALSE),"")</f>
        <v/>
      </c>
      <c r="R304" s="19" t="str">
        <f>IF(Q304&lt;&gt;"",Q304,IF(P304='Tabelas auxiliares'!$A$242,"CUSTEIO",IF(P304='Tabelas auxiliares'!$A$241,"INVESTIMENTO","")))</f>
        <v/>
      </c>
    </row>
    <row r="305" spans="6:18" x14ac:dyDescent="0.35">
      <c r="F305" s="19" t="str">
        <f>IF(D305="","",IFERROR(VLOOKUP(D305,'Tabelas auxiliares'!$A$3:$B$63,2,FALSE),"DESCENTRALIZAÇÃO"))</f>
        <v/>
      </c>
      <c r="G305" s="19" t="str">
        <f>IFERROR(VLOOKUP($B305,'Tabelas auxiliares'!$A$67:$C$104,2,FALSE),"")</f>
        <v/>
      </c>
      <c r="H305" s="19" t="str">
        <f>IFERROR(VLOOKUP($B305,'Tabelas auxiliares'!$A$67:$C$104,3,FALSE),"")</f>
        <v/>
      </c>
      <c r="P305" s="19" t="str">
        <f t="shared" si="5"/>
        <v/>
      </c>
      <c r="Q305" s="19" t="str">
        <f>IFERROR(VLOOKUP(O305,'Tabelas auxiliares'!$A$229:$E$238,5,FALSE),"")</f>
        <v/>
      </c>
      <c r="R305" s="19" t="str">
        <f>IF(Q305&lt;&gt;"",Q305,IF(P305='Tabelas auxiliares'!$A$242,"CUSTEIO",IF(P305='Tabelas auxiliares'!$A$241,"INVESTIMENTO","")))</f>
        <v/>
      </c>
    </row>
    <row r="306" spans="6:18" x14ac:dyDescent="0.35">
      <c r="F306" s="19" t="str">
        <f>IF(D306="","",IFERROR(VLOOKUP(D306,'Tabelas auxiliares'!$A$3:$B$63,2,FALSE),"DESCENTRALIZAÇÃO"))</f>
        <v/>
      </c>
      <c r="G306" s="19" t="str">
        <f>IFERROR(VLOOKUP($B306,'Tabelas auxiliares'!$A$67:$C$104,2,FALSE),"")</f>
        <v/>
      </c>
      <c r="H306" s="19" t="str">
        <f>IFERROR(VLOOKUP($B306,'Tabelas auxiliares'!$A$67:$C$104,3,FALSE),"")</f>
        <v/>
      </c>
      <c r="P306" s="19" t="str">
        <f t="shared" si="5"/>
        <v/>
      </c>
      <c r="Q306" s="19" t="str">
        <f>IFERROR(VLOOKUP(O306,'Tabelas auxiliares'!$A$229:$E$238,5,FALSE),"")</f>
        <v/>
      </c>
      <c r="R306" s="19" t="str">
        <f>IF(Q306&lt;&gt;"",Q306,IF(P306='Tabelas auxiliares'!$A$242,"CUSTEIO",IF(P306='Tabelas auxiliares'!$A$241,"INVESTIMENTO","")))</f>
        <v/>
      </c>
    </row>
    <row r="307" spans="6:18" x14ac:dyDescent="0.35">
      <c r="F307" s="19" t="str">
        <f>IF(D307="","",IFERROR(VLOOKUP(D307,'Tabelas auxiliares'!$A$3:$B$63,2,FALSE),"DESCENTRALIZAÇÃO"))</f>
        <v/>
      </c>
      <c r="G307" s="19" t="str">
        <f>IFERROR(VLOOKUP($B307,'Tabelas auxiliares'!$A$67:$C$104,2,FALSE),"")</f>
        <v/>
      </c>
      <c r="H307" s="19" t="str">
        <f>IFERROR(VLOOKUP($B307,'Tabelas auxiliares'!$A$67:$C$104,3,FALSE),"")</f>
        <v/>
      </c>
      <c r="P307" s="19" t="str">
        <f t="shared" si="5"/>
        <v/>
      </c>
      <c r="Q307" s="19" t="str">
        <f>IFERROR(VLOOKUP(O307,'Tabelas auxiliares'!$A$229:$E$238,5,FALSE),"")</f>
        <v/>
      </c>
      <c r="R307" s="19" t="str">
        <f>IF(Q307&lt;&gt;"",Q307,IF(P307='Tabelas auxiliares'!$A$242,"CUSTEIO",IF(P307='Tabelas auxiliares'!$A$241,"INVESTIMENTO","")))</f>
        <v/>
      </c>
    </row>
    <row r="308" spans="6:18" x14ac:dyDescent="0.35">
      <c r="F308" s="19" t="str">
        <f>IF(D308="","",IFERROR(VLOOKUP(D308,'Tabelas auxiliares'!$A$3:$B$63,2,FALSE),"DESCENTRALIZAÇÃO"))</f>
        <v/>
      </c>
      <c r="G308" s="19" t="str">
        <f>IFERROR(VLOOKUP($B308,'Tabelas auxiliares'!$A$67:$C$104,2,FALSE),"")</f>
        <v/>
      </c>
      <c r="H308" s="19" t="str">
        <f>IFERROR(VLOOKUP($B308,'Tabelas auxiliares'!$A$67:$C$104,3,FALSE),"")</f>
        <v/>
      </c>
      <c r="P308" s="19" t="str">
        <f t="shared" si="5"/>
        <v/>
      </c>
      <c r="Q308" s="19" t="str">
        <f>IFERROR(VLOOKUP(O308,'Tabelas auxiliares'!$A$229:$E$238,5,FALSE),"")</f>
        <v/>
      </c>
      <c r="R308" s="19" t="str">
        <f>IF(Q308&lt;&gt;"",Q308,IF(P308='Tabelas auxiliares'!$A$242,"CUSTEIO",IF(P308='Tabelas auxiliares'!$A$241,"INVESTIMENTO","")))</f>
        <v/>
      </c>
    </row>
    <row r="309" spans="6:18" x14ac:dyDescent="0.35">
      <c r="F309" s="19" t="str">
        <f>IF(D309="","",IFERROR(VLOOKUP(D309,'Tabelas auxiliares'!$A$3:$B$63,2,FALSE),"DESCENTRALIZAÇÃO"))</f>
        <v/>
      </c>
      <c r="G309" s="19" t="str">
        <f>IFERROR(VLOOKUP($B309,'Tabelas auxiliares'!$A$67:$C$104,2,FALSE),"")</f>
        <v/>
      </c>
      <c r="H309" s="19" t="str">
        <f>IFERROR(VLOOKUP($B309,'Tabelas auxiliares'!$A$67:$C$104,3,FALSE),"")</f>
        <v/>
      </c>
      <c r="P309" s="19" t="str">
        <f t="shared" si="5"/>
        <v/>
      </c>
      <c r="Q309" s="19" t="str">
        <f>IFERROR(VLOOKUP(O309,'Tabelas auxiliares'!$A$229:$E$238,5,FALSE),"")</f>
        <v/>
      </c>
      <c r="R309" s="19" t="str">
        <f>IF(Q309&lt;&gt;"",Q309,IF(P309='Tabelas auxiliares'!$A$242,"CUSTEIO",IF(P309='Tabelas auxiliares'!$A$241,"INVESTIMENTO","")))</f>
        <v/>
      </c>
    </row>
    <row r="310" spans="6:18" x14ac:dyDescent="0.35">
      <c r="F310" s="19" t="str">
        <f>IF(D310="","",IFERROR(VLOOKUP(D310,'Tabelas auxiliares'!$A$3:$B$63,2,FALSE),"DESCENTRALIZAÇÃO"))</f>
        <v/>
      </c>
      <c r="G310" s="19" t="str">
        <f>IFERROR(VLOOKUP($B310,'Tabelas auxiliares'!$A$67:$C$104,2,FALSE),"")</f>
        <v/>
      </c>
      <c r="H310" s="19" t="str">
        <f>IFERROR(VLOOKUP($B310,'Tabelas auxiliares'!$A$67:$C$104,3,FALSE),"")</f>
        <v/>
      </c>
      <c r="P310" s="19" t="str">
        <f t="shared" si="5"/>
        <v/>
      </c>
      <c r="Q310" s="19" t="str">
        <f>IFERROR(VLOOKUP(O310,'Tabelas auxiliares'!$A$229:$E$238,5,FALSE),"")</f>
        <v/>
      </c>
      <c r="R310" s="19" t="str">
        <f>IF(Q310&lt;&gt;"",Q310,IF(P310='Tabelas auxiliares'!$A$242,"CUSTEIO",IF(P310='Tabelas auxiliares'!$A$241,"INVESTIMENTO","")))</f>
        <v/>
      </c>
    </row>
    <row r="311" spans="6:18" x14ac:dyDescent="0.35">
      <c r="F311" s="19" t="str">
        <f>IF(D311="","",IFERROR(VLOOKUP(D311,'Tabelas auxiliares'!$A$3:$B$63,2,FALSE),"DESCENTRALIZAÇÃO"))</f>
        <v/>
      </c>
      <c r="G311" s="19" t="str">
        <f>IFERROR(VLOOKUP($B311,'Tabelas auxiliares'!$A$67:$C$104,2,FALSE),"")</f>
        <v/>
      </c>
      <c r="H311" s="19" t="str">
        <f>IFERROR(VLOOKUP($B311,'Tabelas auxiliares'!$A$67:$C$104,3,FALSE),"")</f>
        <v/>
      </c>
      <c r="P311" s="19" t="str">
        <f t="shared" si="5"/>
        <v/>
      </c>
      <c r="Q311" s="19" t="str">
        <f>IFERROR(VLOOKUP(O311,'Tabelas auxiliares'!$A$229:$E$238,5,FALSE),"")</f>
        <v/>
      </c>
      <c r="R311" s="19" t="str">
        <f>IF(Q311&lt;&gt;"",Q311,IF(P311='Tabelas auxiliares'!$A$242,"CUSTEIO",IF(P311='Tabelas auxiliares'!$A$241,"INVESTIMENTO","")))</f>
        <v/>
      </c>
    </row>
    <row r="312" spans="6:18" x14ac:dyDescent="0.35">
      <c r="F312" s="19" t="str">
        <f>IF(D312="","",IFERROR(VLOOKUP(D312,'Tabelas auxiliares'!$A$3:$B$63,2,FALSE),"DESCENTRALIZAÇÃO"))</f>
        <v/>
      </c>
      <c r="G312" s="19" t="str">
        <f>IFERROR(VLOOKUP($B312,'Tabelas auxiliares'!$A$67:$C$104,2,FALSE),"")</f>
        <v/>
      </c>
      <c r="H312" s="19" t="str">
        <f>IFERROR(VLOOKUP($B312,'Tabelas auxiliares'!$A$67:$C$104,3,FALSE),"")</f>
        <v/>
      </c>
      <c r="P312" s="19" t="str">
        <f t="shared" si="5"/>
        <v/>
      </c>
      <c r="Q312" s="19" t="str">
        <f>IFERROR(VLOOKUP(O312,'Tabelas auxiliares'!$A$229:$E$238,5,FALSE),"")</f>
        <v/>
      </c>
      <c r="R312" s="19" t="str">
        <f>IF(Q312&lt;&gt;"",Q312,IF(P312='Tabelas auxiliares'!$A$242,"CUSTEIO",IF(P312='Tabelas auxiliares'!$A$241,"INVESTIMENTO","")))</f>
        <v/>
      </c>
    </row>
    <row r="313" spans="6:18" x14ac:dyDescent="0.35">
      <c r="F313" s="19" t="str">
        <f>IF(D313="","",IFERROR(VLOOKUP(D313,'Tabelas auxiliares'!$A$3:$B$63,2,FALSE),"DESCENTRALIZAÇÃO"))</f>
        <v/>
      </c>
      <c r="G313" s="19" t="str">
        <f>IFERROR(VLOOKUP($B313,'Tabelas auxiliares'!$A$67:$C$104,2,FALSE),"")</f>
        <v/>
      </c>
      <c r="H313" s="19" t="str">
        <f>IFERROR(VLOOKUP($B313,'Tabelas auxiliares'!$A$67:$C$104,3,FALSE),"")</f>
        <v/>
      </c>
      <c r="P313" s="19" t="str">
        <f t="shared" si="5"/>
        <v/>
      </c>
      <c r="Q313" s="19" t="str">
        <f>IFERROR(VLOOKUP(O313,'Tabelas auxiliares'!$A$229:$E$238,5,FALSE),"")</f>
        <v/>
      </c>
      <c r="R313" s="19" t="str">
        <f>IF(Q313&lt;&gt;"",Q313,IF(P313='Tabelas auxiliares'!$A$242,"CUSTEIO",IF(P313='Tabelas auxiliares'!$A$241,"INVESTIMENTO","")))</f>
        <v/>
      </c>
    </row>
    <row r="314" spans="6:18" x14ac:dyDescent="0.35">
      <c r="F314" s="19" t="str">
        <f>IF(D314="","",IFERROR(VLOOKUP(D314,'Tabelas auxiliares'!$A$3:$B$63,2,FALSE),"DESCENTRALIZAÇÃO"))</f>
        <v/>
      </c>
      <c r="G314" s="19" t="str">
        <f>IFERROR(VLOOKUP($B314,'Tabelas auxiliares'!$A$67:$C$104,2,FALSE),"")</f>
        <v/>
      </c>
      <c r="H314" s="19" t="str">
        <f>IFERROR(VLOOKUP($B314,'Tabelas auxiliares'!$A$67:$C$104,3,FALSE),"")</f>
        <v/>
      </c>
      <c r="P314" s="19" t="str">
        <f t="shared" si="5"/>
        <v/>
      </c>
      <c r="Q314" s="19" t="str">
        <f>IFERROR(VLOOKUP(O314,'Tabelas auxiliares'!$A$229:$E$238,5,FALSE),"")</f>
        <v/>
      </c>
      <c r="R314" s="19" t="str">
        <f>IF(Q314&lt;&gt;"",Q314,IF(P314='Tabelas auxiliares'!$A$242,"CUSTEIO",IF(P314='Tabelas auxiliares'!$A$241,"INVESTIMENTO","")))</f>
        <v/>
      </c>
    </row>
    <row r="315" spans="6:18" x14ac:dyDescent="0.35">
      <c r="F315" s="19" t="str">
        <f>IF(D315="","",IFERROR(VLOOKUP(D315,'Tabelas auxiliares'!$A$3:$B$63,2,FALSE),"DESCENTRALIZAÇÃO"))</f>
        <v/>
      </c>
      <c r="G315" s="19" t="str">
        <f>IFERROR(VLOOKUP($B315,'Tabelas auxiliares'!$A$67:$C$104,2,FALSE),"")</f>
        <v/>
      </c>
      <c r="H315" s="19" t="str">
        <f>IFERROR(VLOOKUP($B315,'Tabelas auxiliares'!$A$67:$C$104,3,FALSE),"")</f>
        <v/>
      </c>
      <c r="P315" s="19" t="str">
        <f t="shared" si="5"/>
        <v/>
      </c>
      <c r="Q315" s="19" t="str">
        <f>IFERROR(VLOOKUP(O315,'Tabelas auxiliares'!$A$229:$E$238,5,FALSE),"")</f>
        <v/>
      </c>
      <c r="R315" s="19" t="str">
        <f>IF(Q315&lt;&gt;"",Q315,IF(P315='Tabelas auxiliares'!$A$242,"CUSTEIO",IF(P315='Tabelas auxiliares'!$A$241,"INVESTIMENTO","")))</f>
        <v/>
      </c>
    </row>
    <row r="316" spans="6:18" x14ac:dyDescent="0.35">
      <c r="F316" s="19" t="str">
        <f>IF(D316="","",IFERROR(VLOOKUP(D316,'Tabelas auxiliares'!$A$3:$B$63,2,FALSE),"DESCENTRALIZAÇÃO"))</f>
        <v/>
      </c>
      <c r="G316" s="19" t="str">
        <f>IFERROR(VLOOKUP($B316,'Tabelas auxiliares'!$A$67:$C$104,2,FALSE),"")</f>
        <v/>
      </c>
      <c r="H316" s="19" t="str">
        <f>IFERROR(VLOOKUP($B316,'Tabelas auxiliares'!$A$67:$C$104,3,FALSE),"")</f>
        <v/>
      </c>
      <c r="P316" s="19" t="str">
        <f t="shared" si="5"/>
        <v/>
      </c>
      <c r="Q316" s="19" t="str">
        <f>IFERROR(VLOOKUP(O316,'Tabelas auxiliares'!$A$229:$E$238,5,FALSE),"")</f>
        <v/>
      </c>
      <c r="R316" s="19" t="str">
        <f>IF(Q316&lt;&gt;"",Q316,IF(P316='Tabelas auxiliares'!$A$242,"CUSTEIO",IF(P316='Tabelas auxiliares'!$A$241,"INVESTIMENTO","")))</f>
        <v/>
      </c>
    </row>
    <row r="317" spans="6:18" x14ac:dyDescent="0.35">
      <c r="F317" s="19" t="str">
        <f>IF(D317="","",IFERROR(VLOOKUP(D317,'Tabelas auxiliares'!$A$3:$B$63,2,FALSE),"DESCENTRALIZAÇÃO"))</f>
        <v/>
      </c>
      <c r="G317" s="19" t="str">
        <f>IFERROR(VLOOKUP($B317,'Tabelas auxiliares'!$A$67:$C$104,2,FALSE),"")</f>
        <v/>
      </c>
      <c r="H317" s="19" t="str">
        <f>IFERROR(VLOOKUP($B317,'Tabelas auxiliares'!$A$67:$C$104,3,FALSE),"")</f>
        <v/>
      </c>
      <c r="P317" s="19" t="str">
        <f t="shared" si="5"/>
        <v/>
      </c>
      <c r="Q317" s="19" t="str">
        <f>IFERROR(VLOOKUP(O317,'Tabelas auxiliares'!$A$229:$E$238,5,FALSE),"")</f>
        <v/>
      </c>
      <c r="R317" s="19" t="str">
        <f>IF(Q317&lt;&gt;"",Q317,IF(P317='Tabelas auxiliares'!$A$242,"CUSTEIO",IF(P317='Tabelas auxiliares'!$A$241,"INVESTIMENTO","")))</f>
        <v/>
      </c>
    </row>
    <row r="318" spans="6:18" x14ac:dyDescent="0.35">
      <c r="F318" s="19" t="str">
        <f>IF(D318="","",IFERROR(VLOOKUP(D318,'Tabelas auxiliares'!$A$3:$B$63,2,FALSE),"DESCENTRALIZAÇÃO"))</f>
        <v/>
      </c>
      <c r="G318" s="19" t="str">
        <f>IFERROR(VLOOKUP($B318,'Tabelas auxiliares'!$A$67:$C$104,2,FALSE),"")</f>
        <v/>
      </c>
      <c r="H318" s="19" t="str">
        <f>IFERROR(VLOOKUP($B318,'Tabelas auxiliares'!$A$67:$C$104,3,FALSE),"")</f>
        <v/>
      </c>
      <c r="P318" s="19" t="str">
        <f t="shared" si="5"/>
        <v/>
      </c>
      <c r="Q318" s="19" t="str">
        <f>IFERROR(VLOOKUP(O318,'Tabelas auxiliares'!$A$229:$E$238,5,FALSE),"")</f>
        <v/>
      </c>
      <c r="R318" s="19" t="str">
        <f>IF(Q318&lt;&gt;"",Q318,IF(P318='Tabelas auxiliares'!$A$242,"CUSTEIO",IF(P318='Tabelas auxiliares'!$A$241,"INVESTIMENTO","")))</f>
        <v/>
      </c>
    </row>
    <row r="319" spans="6:18" x14ac:dyDescent="0.35">
      <c r="F319" s="19" t="str">
        <f>IF(D319="","",IFERROR(VLOOKUP(D319,'Tabelas auxiliares'!$A$3:$B$63,2,FALSE),"DESCENTRALIZAÇÃO"))</f>
        <v/>
      </c>
      <c r="G319" s="19" t="str">
        <f>IFERROR(VLOOKUP($B319,'Tabelas auxiliares'!$A$67:$C$104,2,FALSE),"")</f>
        <v/>
      </c>
      <c r="H319" s="19" t="str">
        <f>IFERROR(VLOOKUP($B319,'Tabelas auxiliares'!$A$67:$C$104,3,FALSE),"")</f>
        <v/>
      </c>
      <c r="P319" s="19" t="str">
        <f t="shared" si="5"/>
        <v/>
      </c>
      <c r="Q319" s="19" t="str">
        <f>IFERROR(VLOOKUP(O319,'Tabelas auxiliares'!$A$229:$E$238,5,FALSE),"")</f>
        <v/>
      </c>
      <c r="R319" s="19" t="str">
        <f>IF(Q319&lt;&gt;"",Q319,IF(P319='Tabelas auxiliares'!$A$242,"CUSTEIO",IF(P319='Tabelas auxiliares'!$A$241,"INVESTIMENTO","")))</f>
        <v/>
      </c>
    </row>
    <row r="320" spans="6:18" x14ac:dyDescent="0.35">
      <c r="F320" s="19" t="str">
        <f>IF(D320="","",IFERROR(VLOOKUP(D320,'Tabelas auxiliares'!$A$3:$B$63,2,FALSE),"DESCENTRALIZAÇÃO"))</f>
        <v/>
      </c>
      <c r="G320" s="19" t="str">
        <f>IFERROR(VLOOKUP($B320,'Tabelas auxiliares'!$A$67:$C$104,2,FALSE),"")</f>
        <v/>
      </c>
      <c r="H320" s="19" t="str">
        <f>IFERROR(VLOOKUP($B320,'Tabelas auxiliares'!$A$67:$C$104,3,FALSE),"")</f>
        <v/>
      </c>
      <c r="P320" s="19" t="str">
        <f t="shared" si="5"/>
        <v/>
      </c>
      <c r="Q320" s="19" t="str">
        <f>IFERROR(VLOOKUP(O320,'Tabelas auxiliares'!$A$229:$E$238,5,FALSE),"")</f>
        <v/>
      </c>
      <c r="R320" s="19" t="str">
        <f>IF(Q320&lt;&gt;"",Q320,IF(P320='Tabelas auxiliares'!$A$242,"CUSTEIO",IF(P320='Tabelas auxiliares'!$A$241,"INVESTIMENTO","")))</f>
        <v/>
      </c>
    </row>
  </sheetData>
  <sheetProtection autoFilter="0"/>
  <autoFilter ref="A3:S320" xr:uid="{00000000-0009-0000-0000-000005000000}"/>
  <mergeCells count="2">
    <mergeCell ref="I1:I2"/>
    <mergeCell ref="A1:A2"/>
  </mergeCells>
  <pageMargins left="0.511811024" right="0.511811024" top="0.78740157499999996" bottom="0.78740157499999996" header="0.31496062000000002" footer="0.31496062000000002"/>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65"/>
  <sheetViews>
    <sheetView topLeftCell="B4" workbookViewId="0">
      <selection activeCell="E35" sqref="E35"/>
    </sheetView>
  </sheetViews>
  <sheetFormatPr defaultColWidth="0" defaultRowHeight="14.5" zeroHeight="1" x14ac:dyDescent="0.35"/>
  <cols>
    <col min="1" max="1" width="0" hidden="1" customWidth="1"/>
    <col min="2" max="2" width="8.26953125" customWidth="1"/>
    <col min="3" max="3" width="37" customWidth="1"/>
    <col min="4" max="4" width="19.26953125" customWidth="1"/>
    <col min="5" max="5" width="21.81640625" customWidth="1"/>
    <col min="6" max="6" width="22.54296875" customWidth="1"/>
    <col min="7" max="7" width="19.453125" customWidth="1"/>
    <col min="8" max="9" width="19.26953125" customWidth="1"/>
    <col min="10" max="10" width="22.54296875" customWidth="1"/>
    <col min="11" max="12" width="0" hidden="1" customWidth="1"/>
    <col min="13" max="16384" width="9.1796875" hidden="1"/>
  </cols>
  <sheetData>
    <row r="1" spans="1:10" ht="57.75" customHeight="1" x14ac:dyDescent="0.35">
      <c r="B1" s="56" t="s">
        <v>7</v>
      </c>
      <c r="C1" s="56" t="s">
        <v>7</v>
      </c>
      <c r="D1" s="2" t="s">
        <v>543</v>
      </c>
      <c r="E1" s="1" t="s">
        <v>400</v>
      </c>
      <c r="F1" s="1" t="s">
        <v>399</v>
      </c>
      <c r="G1" s="32" t="s">
        <v>562</v>
      </c>
      <c r="H1" s="1" t="s">
        <v>96</v>
      </c>
      <c r="I1" s="1" t="s">
        <v>97</v>
      </c>
      <c r="J1" s="32" t="s">
        <v>561</v>
      </c>
    </row>
    <row r="2" spans="1:10" ht="29" x14ac:dyDescent="0.35">
      <c r="A2" t="s">
        <v>268</v>
      </c>
      <c r="B2" s="10" t="s">
        <v>8</v>
      </c>
      <c r="C2" s="10" t="s">
        <v>9</v>
      </c>
      <c r="D2" s="152">
        <f>IFERROR(VLOOKUP($B2,'Orçamento Distribuído'!$A$3:$I$47,9,FALSE),0)</f>
        <v>1700000</v>
      </c>
      <c r="E2" s="154">
        <f>SUMIFS(Tabela1[VALOR],Tabela1[DE (ÁREA / ORIGEM)],'Saldos CUSTEIO AEO LOA 2025'!A2,Tabela1[CUSTEIO ou INVESTIMENTO?],'Tabelas auxiliares'!$B$226)</f>
        <v>0</v>
      </c>
      <c r="F2" s="155">
        <f>SUMIFS(Tabela1[VALOR],Tabela1[PARA (ÁREA / DESTINO)],'Saldos CUSTEIO AEO LOA 2025'!A2,Tabela1[CUSTEIO ou INVESTIMENTO?],'Tabelas auxiliares'!$B$226)</f>
        <v>0</v>
      </c>
      <c r="G2" s="156">
        <f t="shared" ref="G2:G8" si="0">D2-E2+F2</f>
        <v>1700000</v>
      </c>
      <c r="H2" s="157">
        <f>SUMIFS('1. Pré-Empenhos'!$S$4:$S$320,'1. Pré-Empenhos'!$D$4:$D$320,'Saldos CUSTEIO AEO LOA 2025'!B2,'1. Pré-Empenhos'!$R$4:$R$320,'Tabelas auxiliares'!$B$226)</f>
        <v>0</v>
      </c>
      <c r="I2" s="158">
        <f>SUMIFS('2. Empenho LOA 2025'!$AA$4:$AA$1676,'2. Empenho LOA 2025'!$D$4:$D$1676,'Saldos CUSTEIO AEO LOA 2025'!B2,'2. Empenho LOA 2025'!$Z$4:$Z$1676,'Tabelas auxiliares'!$B$226)</f>
        <v>1779011.8599999999</v>
      </c>
      <c r="J2" s="159">
        <f t="shared" ref="J2:J61" si="1">G2-H2-I2</f>
        <v>-79011.85999999987</v>
      </c>
    </row>
    <row r="3" spans="1:10" x14ac:dyDescent="0.35">
      <c r="A3" t="s">
        <v>269</v>
      </c>
      <c r="B3" s="10" t="s">
        <v>14</v>
      </c>
      <c r="C3" s="10" t="s">
        <v>15</v>
      </c>
      <c r="D3" s="152">
        <f>IFERROR(VLOOKUP($B3,'Orçamento Distribuído'!$A$3:$I$47,9,FALSE),0)</f>
        <v>135000</v>
      </c>
      <c r="E3" s="154">
        <f>SUMIFS(Tabela1[VALOR],Tabela1[DE (ÁREA / ORIGEM)],'Saldos CUSTEIO AEO LOA 2025'!A3,Tabela1[CUSTEIO ou INVESTIMENTO?],'Tabelas auxiliares'!$B$226)</f>
        <v>0</v>
      </c>
      <c r="F3" s="155">
        <f>SUMIFS(Tabela1[VALOR],Tabela1[PARA (ÁREA / DESTINO)],'Saldos CUSTEIO AEO LOA 2025'!A3,Tabela1[CUSTEIO ou INVESTIMENTO?],'Tabelas auxiliares'!$B$226)</f>
        <v>0</v>
      </c>
      <c r="G3" s="156">
        <f t="shared" si="0"/>
        <v>135000</v>
      </c>
      <c r="H3" s="157">
        <f>SUMIFS('1. Pré-Empenhos'!$S$4:$S$320,'1. Pré-Empenhos'!$D$4:$D$320,'Saldos CUSTEIO AEO LOA 2025'!B3,'1. Pré-Empenhos'!$R$4:$R$320,'Tabelas auxiliares'!$B$226)</f>
        <v>0</v>
      </c>
      <c r="I3" s="158">
        <f>SUMIFS('2. Empenho LOA 2025'!$AA$4:$AA$1676,'2. Empenho LOA 2025'!$D$4:$D$1676,'Saldos CUSTEIO AEO LOA 2025'!B3,'2. Empenho LOA 2025'!$Z$4:$Z$1676,'Tabelas auxiliares'!$B$226)</f>
        <v>67200</v>
      </c>
      <c r="J3" s="159">
        <f t="shared" si="1"/>
        <v>67800</v>
      </c>
    </row>
    <row r="4" spans="1:10" x14ac:dyDescent="0.35">
      <c r="A4" t="s">
        <v>270</v>
      </c>
      <c r="B4" s="10" t="s">
        <v>158</v>
      </c>
      <c r="C4" s="10" t="s">
        <v>174</v>
      </c>
      <c r="D4" s="152">
        <f>IFERROR(VLOOKUP($B4,'Orçamento Distribuído'!$A$3:$I$47,9,FALSE),0)</f>
        <v>0</v>
      </c>
      <c r="E4" s="154">
        <f>SUMIFS(Tabela1[VALOR],Tabela1[DE (ÁREA / ORIGEM)],'Saldos CUSTEIO AEO LOA 2025'!A4,Tabela1[CUSTEIO ou INVESTIMENTO?],'Tabelas auxiliares'!$B$226)</f>
        <v>0</v>
      </c>
      <c r="F4" s="155">
        <f>SUMIFS(Tabela1[VALOR],Tabela1[PARA (ÁREA / DESTINO)],'Saldos CUSTEIO AEO LOA 2025'!A4,Tabela1[CUSTEIO ou INVESTIMENTO?],'Tabelas auxiliares'!$B$226)+SUMIFS('Distribuição TRI'!$N$2:$N$10,'Distribuição TRI'!$J$2:$J$10,'Saldos CUSTEIO AEO LOA 2025'!B4)</f>
        <v>16334.349999999999</v>
      </c>
      <c r="G4" s="156">
        <f t="shared" si="0"/>
        <v>16334.349999999999</v>
      </c>
      <c r="H4" s="157">
        <f>SUMIFS('1. Pré-Empenhos'!$S$4:$S$320,'1. Pré-Empenhos'!$D$4:$D$320,'Saldos CUSTEIO AEO LOA 2025'!B4,'1. Pré-Empenhos'!$R$4:$R$320,'Tabelas auxiliares'!$B$226)</f>
        <v>0</v>
      </c>
      <c r="I4" s="158">
        <f>SUMIFS('2. Empenho LOA 2025'!$AA$4:$AA$1676,'2. Empenho LOA 2025'!$D$4:$D$1676,'Saldos CUSTEIO AEO LOA 2025'!B4,'2. Empenho LOA 2025'!$Z$4:$Z$1676,'Tabelas auxiliares'!$B$226)</f>
        <v>0</v>
      </c>
      <c r="J4" s="159">
        <f t="shared" si="1"/>
        <v>16334.349999999999</v>
      </c>
    </row>
    <row r="5" spans="1:10" x14ac:dyDescent="0.35">
      <c r="A5" t="s">
        <v>271</v>
      </c>
      <c r="B5" s="10" t="s">
        <v>10</v>
      </c>
      <c r="C5" s="10" t="s">
        <v>11</v>
      </c>
      <c r="D5" s="152">
        <f>IFERROR(VLOOKUP($B5,'Orçamento Distribuído'!$A$3:$I$47,9,FALSE),0)</f>
        <v>90000</v>
      </c>
      <c r="E5" s="154">
        <f>SUMIFS(Tabela1[VALOR],Tabela1[DE (ÁREA / ORIGEM)],'Saldos CUSTEIO AEO LOA 2025'!A5,Tabela1[CUSTEIO ou INVESTIMENTO?],'Tabelas auxiliares'!$B$226)</f>
        <v>0</v>
      </c>
      <c r="F5" s="155">
        <f>SUMIFS(Tabela1[VALOR],Tabela1[PARA (ÁREA / DESTINO)],'Saldos CUSTEIO AEO LOA 2025'!A5,Tabela1[CUSTEIO ou INVESTIMENTO?],'Tabelas auxiliares'!$B$226)</f>
        <v>0</v>
      </c>
      <c r="G5" s="156">
        <f t="shared" si="0"/>
        <v>90000</v>
      </c>
      <c r="H5" s="157">
        <f>SUMIFS('1. Pré-Empenhos'!$S$4:$S$320,'1. Pré-Empenhos'!$D$4:$D$320,'Saldos CUSTEIO AEO LOA 2025'!B5,'1. Pré-Empenhos'!$R$4:$R$320,'Tabelas auxiliares'!$B$226)</f>
        <v>0</v>
      </c>
      <c r="I5" s="158">
        <f>SUMIFS('2. Empenho LOA 2025'!$AA$4:$AA$1676,'2. Empenho LOA 2025'!$D$4:$D$1676,'Saldos CUSTEIO AEO LOA 2025'!B5,'2. Empenho LOA 2025'!$Z$4:$Z$1676,'Tabelas auxiliares'!$B$226)</f>
        <v>116731.76000000001</v>
      </c>
      <c r="J5" s="159">
        <f t="shared" si="1"/>
        <v>-26731.760000000009</v>
      </c>
    </row>
    <row r="6" spans="1:10" x14ac:dyDescent="0.35">
      <c r="A6" t="s">
        <v>272</v>
      </c>
      <c r="B6" s="10" t="s">
        <v>12</v>
      </c>
      <c r="C6" s="10" t="s">
        <v>13</v>
      </c>
      <c r="D6" s="152">
        <f>IFERROR(VLOOKUP($B6,'Orçamento Distribuído'!$A$3:$I$47,9,FALSE),0)</f>
        <v>6500</v>
      </c>
      <c r="E6" s="154">
        <f>SUMIFS(Tabela1[VALOR],Tabela1[DE (ÁREA / ORIGEM)],'Saldos CUSTEIO AEO LOA 2025'!A6,Tabela1[CUSTEIO ou INVESTIMENTO?],'Tabelas auxiliares'!$B$226)</f>
        <v>0</v>
      </c>
      <c r="F6" s="155">
        <f>SUMIFS(Tabela1[VALOR],Tabela1[PARA (ÁREA / DESTINO)],'Saldos CUSTEIO AEO LOA 2025'!A6,Tabela1[CUSTEIO ou INVESTIMENTO?],'Tabelas auxiliares'!$B$226)</f>
        <v>0</v>
      </c>
      <c r="G6" s="156">
        <f t="shared" si="0"/>
        <v>6500</v>
      </c>
      <c r="H6" s="157">
        <f>SUMIFS('1. Pré-Empenhos'!$S$4:$S$320,'1. Pré-Empenhos'!$D$4:$D$320,'Saldos CUSTEIO AEO LOA 2025'!B6,'1. Pré-Empenhos'!$R$4:$R$320,'Tabelas auxiliares'!$B$226)</f>
        <v>0</v>
      </c>
      <c r="I6" s="158">
        <f>SUMIFS('2. Empenho LOA 2025'!$AA$4:$AA$1676,'2. Empenho LOA 2025'!$D$4:$D$1676,'Saldos CUSTEIO AEO LOA 2025'!B6,'2. Empenho LOA 2025'!$Z$4:$Z$1676,'Tabelas auxiliares'!$B$226)</f>
        <v>6500</v>
      </c>
      <c r="J6" s="159">
        <f t="shared" si="1"/>
        <v>0</v>
      </c>
    </row>
    <row r="7" spans="1:10" x14ac:dyDescent="0.35">
      <c r="A7" t="s">
        <v>273</v>
      </c>
      <c r="B7" s="10" t="s">
        <v>16</v>
      </c>
      <c r="C7" s="10" t="s">
        <v>17</v>
      </c>
      <c r="D7" s="152">
        <f>IFERROR(VLOOKUP($B7,'Orçamento Distribuído'!$A$3:$I$47,9,FALSE),0)</f>
        <v>3000</v>
      </c>
      <c r="E7" s="154">
        <f>SUMIFS(Tabela1[VALOR],Tabela1[DE (ÁREA / ORIGEM)],'Saldos CUSTEIO AEO LOA 2025'!A7,Tabela1[CUSTEIO ou INVESTIMENTO?],'Tabelas auxiliares'!$B$226)</f>
        <v>0</v>
      </c>
      <c r="F7" s="155">
        <f>SUMIFS(Tabela1[VALOR],Tabela1[PARA (ÁREA / DESTINO)],'Saldos CUSTEIO AEO LOA 2025'!A7,Tabela1[CUSTEIO ou INVESTIMENTO?],'Tabelas auxiliares'!$B$226)</f>
        <v>0</v>
      </c>
      <c r="G7" s="156">
        <f t="shared" si="0"/>
        <v>3000</v>
      </c>
      <c r="H7" s="157">
        <f>SUMIFS('1. Pré-Empenhos'!$S$4:$S$320,'1. Pré-Empenhos'!$D$4:$D$320,'Saldos CUSTEIO AEO LOA 2025'!B7,'1. Pré-Empenhos'!$R$4:$R$320,'Tabelas auxiliares'!$B$226)</f>
        <v>0</v>
      </c>
      <c r="I7" s="158">
        <f>SUMIFS('2. Empenho LOA 2025'!$AA$4:$AA$1676,'2. Empenho LOA 2025'!$D$4:$D$1676,'Saldos CUSTEIO AEO LOA 2025'!B7,'2. Empenho LOA 2025'!$Z$4:$Z$1676,'Tabelas auxiliares'!$B$226)</f>
        <v>3000</v>
      </c>
      <c r="J7" s="159">
        <f t="shared" si="1"/>
        <v>0</v>
      </c>
    </row>
    <row r="8" spans="1:10" x14ac:dyDescent="0.35">
      <c r="A8" t="s">
        <v>274</v>
      </c>
      <c r="B8" s="10" t="s">
        <v>87</v>
      </c>
      <c r="C8" s="10" t="s">
        <v>88</v>
      </c>
      <c r="D8" s="152">
        <f>IFERROR(VLOOKUP($B8,'Orçamento Distribuído'!$A$3:$I$47,9,FALSE),0)</f>
        <v>0</v>
      </c>
      <c r="E8" s="154">
        <f>SUMIFS(Tabela1[VALOR],Tabela1[DE (ÁREA / ORIGEM)],'Saldos CUSTEIO AEO LOA 2025'!A8,Tabela1[CUSTEIO ou INVESTIMENTO?],'Tabelas auxiliares'!$B$226)</f>
        <v>0</v>
      </c>
      <c r="F8" s="155">
        <f>SUMIFS(Tabela1[VALOR],Tabela1[PARA (ÁREA / DESTINO)],'Saldos CUSTEIO AEO LOA 2025'!A8,Tabela1[CUSTEIO ou INVESTIMENTO?],'Tabelas auxiliares'!$B$226)</f>
        <v>0</v>
      </c>
      <c r="G8" s="156">
        <f t="shared" si="0"/>
        <v>0</v>
      </c>
      <c r="H8" s="157">
        <f>SUMIFS('1. Pré-Empenhos'!$S$4:$S$320,'1. Pré-Empenhos'!$D$4:$D$320,'Saldos CUSTEIO AEO LOA 2025'!B8,'1. Pré-Empenhos'!$R$4:$R$320,'Tabelas auxiliares'!$B$226)</f>
        <v>0</v>
      </c>
      <c r="I8" s="158">
        <f>SUMIFS('2. Empenho LOA 2025'!$AA$4:$AA$1676,'2. Empenho LOA 2025'!$D$4:$D$1676,'Saldos CUSTEIO AEO LOA 2025'!B8,'2. Empenho LOA 2025'!$Z$4:$Z$1676,'Tabelas auxiliares'!$B$226)</f>
        <v>0</v>
      </c>
      <c r="J8" s="159">
        <f t="shared" si="1"/>
        <v>0</v>
      </c>
    </row>
    <row r="9" spans="1:10" ht="29" x14ac:dyDescent="0.35">
      <c r="B9" s="10" t="s">
        <v>391</v>
      </c>
      <c r="C9" s="10" t="s">
        <v>392</v>
      </c>
      <c r="D9" s="152">
        <f>IFERROR(VLOOKUP($B9,'Orçamento Distribuído'!$A$3:$I$47,9,FALSE),0)</f>
        <v>2030000</v>
      </c>
      <c r="E9" s="154">
        <f>SUMIFS(Tabela1[VALOR],Tabela1[DE (ÁREA / ORIGEM)],'Saldos CUSTEIO AEO LOA 2025'!A9,Tabela1[CUSTEIO ou INVESTIMENTO?],'Tabelas auxiliares'!$B$226)</f>
        <v>0</v>
      </c>
      <c r="F9" s="155">
        <f>SUMIFS(Tabela1[VALOR],Tabela1[PARA (ÁREA / DESTINO)],'Saldos CUSTEIO AEO LOA 2025'!A9,Tabela1[CUSTEIO ou INVESTIMENTO?],'Tabelas auxiliares'!$B$226)</f>
        <v>0</v>
      </c>
      <c r="G9" s="156">
        <f t="shared" ref="G9" si="2">D9-E9+F9</f>
        <v>2030000</v>
      </c>
      <c r="H9" s="157">
        <f>SUMIFS('1. Pré-Empenhos'!$S$4:$S$320,'1. Pré-Empenhos'!$D$4:$D$320,'Saldos CUSTEIO AEO LOA 2025'!B9,'1. Pré-Empenhos'!$R$4:$R$320,'Tabelas auxiliares'!$B$226)</f>
        <v>0</v>
      </c>
      <c r="I9" s="158">
        <f>SUMIFS('2. Empenho LOA 2025'!$AA$4:$AA$1676,'2. Empenho LOA 2025'!$D$4:$D$1676,'Saldos CUSTEIO AEO LOA 2025'!B9,'2. Empenho LOA 2025'!$Z$4:$Z$1676,'Tabelas auxiliares'!$B$226)</f>
        <v>0</v>
      </c>
      <c r="J9" s="159">
        <f t="shared" si="1"/>
        <v>2030000</v>
      </c>
    </row>
    <row r="10" spans="1:10" x14ac:dyDescent="0.35">
      <c r="A10" t="s">
        <v>348</v>
      </c>
      <c r="B10" s="5" t="s">
        <v>334</v>
      </c>
      <c r="C10" s="5" t="s">
        <v>347</v>
      </c>
      <c r="D10" s="152">
        <f>IFERROR(VLOOKUP($B10,'Orçamento Distribuído'!$A$3:$I$47,9,FALSE),0)</f>
        <v>0</v>
      </c>
      <c r="E10" s="154">
        <f>SUMIFS(Tabela1[VALOR],Tabela1[DE (ÁREA / ORIGEM)],'Saldos CUSTEIO AEO LOA 2025'!A10,Tabela1[CUSTEIO ou INVESTIMENTO?],'Tabelas auxiliares'!$B$226)</f>
        <v>0</v>
      </c>
      <c r="F10" s="155">
        <f>SUMIFS(Tabela1[VALOR],Tabela1[PARA (ÁREA / DESTINO)],'Saldos CUSTEIO AEO LOA 2025'!A10,Tabela1[CUSTEIO ou INVESTIMENTO?],'Tabelas auxiliares'!$B$226)+SUMIFS('Distribuição TRI'!$N$2:$N$10,'Distribuição TRI'!$J$2:$J$10,'Saldos CUSTEIO AEO LOA 2025'!B10)</f>
        <v>16334.349999999999</v>
      </c>
      <c r="G10" s="156">
        <f t="shared" ref="G10:G41" si="3">D10-E10+F10</f>
        <v>16334.349999999999</v>
      </c>
      <c r="H10" s="157">
        <f>SUMIFS('1. Pré-Empenhos'!$S$4:$S$320,'1. Pré-Empenhos'!$D$4:$D$320,'Saldos CUSTEIO AEO LOA 2025'!B10,'1. Pré-Empenhos'!$R$4:$R$320,'Tabelas auxiliares'!$B$226)</f>
        <v>0</v>
      </c>
      <c r="I10" s="158">
        <f>SUMIFS('2. Empenho LOA 2025'!$AA$4:$AA$1676,'2. Empenho LOA 2025'!$D$4:$D$1676,'Saldos CUSTEIO AEO LOA 2025'!B10,'2. Empenho LOA 2025'!$Z$4:$Z$1676,'Tabelas auxiliares'!$B$226)</f>
        <v>0</v>
      </c>
      <c r="J10" s="159">
        <f t="shared" ref="J10" si="4">G10-H10-I10</f>
        <v>16334.349999999999</v>
      </c>
    </row>
    <row r="11" spans="1:10" x14ac:dyDescent="0.35">
      <c r="A11" t="s">
        <v>275</v>
      </c>
      <c r="B11" s="10" t="s">
        <v>18</v>
      </c>
      <c r="C11" s="10" t="s">
        <v>19</v>
      </c>
      <c r="D11" s="152">
        <f>IFERROR(VLOOKUP($B11,'Orçamento Distribuído'!$A$3:$I$47,9,FALSE),0)</f>
        <v>3500</v>
      </c>
      <c r="E11" s="154">
        <f>SUMIFS(Tabela1[VALOR],Tabela1[DE (ÁREA / ORIGEM)],'Saldos CUSTEIO AEO LOA 2025'!A11,Tabela1[CUSTEIO ou INVESTIMENTO?],'Tabelas auxiliares'!$B$226)</f>
        <v>0</v>
      </c>
      <c r="F11" s="155">
        <f>SUMIFS(Tabela1[VALOR],Tabela1[PARA (ÁREA / DESTINO)],'Saldos CUSTEIO AEO LOA 2025'!A11,Tabela1[CUSTEIO ou INVESTIMENTO?],'Tabelas auxiliares'!$B$226)</f>
        <v>0</v>
      </c>
      <c r="G11" s="156">
        <f t="shared" si="3"/>
        <v>3500</v>
      </c>
      <c r="H11" s="157">
        <f>SUMIFS('1. Pré-Empenhos'!$S$4:$S$320,'1. Pré-Empenhos'!$D$4:$D$320,'Saldos CUSTEIO AEO LOA 2025'!B11,'1. Pré-Empenhos'!$R$4:$R$320,'Tabelas auxiliares'!$B$226)</f>
        <v>0</v>
      </c>
      <c r="I11" s="158">
        <f>SUMIFS('2. Empenho LOA 2025'!$AA$4:$AA$1676,'2. Empenho LOA 2025'!$D$4:$D$1676,'Saldos CUSTEIO AEO LOA 2025'!B11,'2. Empenho LOA 2025'!$Z$4:$Z$1676,'Tabelas auxiliares'!$B$226)</f>
        <v>0</v>
      </c>
      <c r="J11" s="159">
        <f t="shared" si="1"/>
        <v>3500</v>
      </c>
    </row>
    <row r="12" spans="1:10" ht="29" x14ac:dyDescent="0.35">
      <c r="A12" t="s">
        <v>276</v>
      </c>
      <c r="B12" s="10" t="s">
        <v>20</v>
      </c>
      <c r="C12" s="10" t="s">
        <v>21</v>
      </c>
      <c r="D12" s="152">
        <f>IFERROR(VLOOKUP($B12,'Orçamento Distribuído'!$A$3:$I$47,9,FALSE),0)</f>
        <v>40000</v>
      </c>
      <c r="E12" s="154">
        <f>SUMIFS(Tabela1[VALOR],Tabela1[DE (ÁREA / ORIGEM)],'Saldos CUSTEIO AEO LOA 2025'!A12,Tabela1[CUSTEIO ou INVESTIMENTO?],'Tabelas auxiliares'!$B$226)</f>
        <v>0</v>
      </c>
      <c r="F12" s="155">
        <f>SUMIFS(Tabela1[VALOR],Tabela1[PARA (ÁREA / DESTINO)],'Saldos CUSTEIO AEO LOA 2025'!A12,Tabela1[CUSTEIO ou INVESTIMENTO?],'Tabelas auxiliares'!$B$226)</f>
        <v>0</v>
      </c>
      <c r="G12" s="156">
        <f t="shared" si="3"/>
        <v>40000</v>
      </c>
      <c r="H12" s="157">
        <f>SUMIFS('1. Pré-Empenhos'!$S$4:$S$320,'1. Pré-Empenhos'!$D$4:$D$320,'Saldos CUSTEIO AEO LOA 2025'!B12,'1. Pré-Empenhos'!$R$4:$R$320,'Tabelas auxiliares'!$B$226)</f>
        <v>0</v>
      </c>
      <c r="I12" s="158">
        <f>SUMIFS('2. Empenho LOA 2025'!$AA$4:$AA$1676,'2. Empenho LOA 2025'!$D$4:$D$1676,'Saldos CUSTEIO AEO LOA 2025'!B12,'2. Empenho LOA 2025'!$Z$4:$Z$1676,'Tabelas auxiliares'!$B$226)</f>
        <v>51282.75</v>
      </c>
      <c r="J12" s="159">
        <f t="shared" si="1"/>
        <v>-11282.75</v>
      </c>
    </row>
    <row r="13" spans="1:10" x14ac:dyDescent="0.35">
      <c r="A13" t="s">
        <v>277</v>
      </c>
      <c r="B13" s="10" t="s">
        <v>24</v>
      </c>
      <c r="C13" s="10" t="s">
        <v>25</v>
      </c>
      <c r="D13" s="152">
        <f>IFERROR(VLOOKUP($B13,'Orçamento Distribuído'!$A$3:$I$47,9,FALSE),0)</f>
        <v>40000</v>
      </c>
      <c r="E13" s="154">
        <f>SUMIFS(Tabela1[VALOR],Tabela1[DE (ÁREA / ORIGEM)],'Saldos CUSTEIO AEO LOA 2025'!A13,Tabela1[CUSTEIO ou INVESTIMENTO?],'Tabelas auxiliares'!$B$226)</f>
        <v>0</v>
      </c>
      <c r="F13" s="155">
        <f>SUMIFS(Tabela1[VALOR],Tabela1[PARA (ÁREA / DESTINO)],'Saldos CUSTEIO AEO LOA 2025'!A13,Tabela1[CUSTEIO ou INVESTIMENTO?],'Tabelas auxiliares'!$B$226)</f>
        <v>2400</v>
      </c>
      <c r="G13" s="156">
        <f t="shared" si="3"/>
        <v>42400</v>
      </c>
      <c r="H13" s="157">
        <f>SUMIFS('1. Pré-Empenhos'!$S$4:$S$320,'1. Pré-Empenhos'!$D$4:$D$320,'Saldos CUSTEIO AEO LOA 2025'!B13,'1. Pré-Empenhos'!$R$4:$R$320,'Tabelas auxiliares'!$B$226)</f>
        <v>0</v>
      </c>
      <c r="I13" s="158">
        <f>SUMIFS('2. Empenho LOA 2025'!$AA$4:$AA$1676,'2. Empenho LOA 2025'!$D$4:$D$1676,'Saldos CUSTEIO AEO LOA 2025'!B13,'2. Empenho LOA 2025'!$Z$4:$Z$1676,'Tabelas auxiliares'!$B$226)</f>
        <v>50627.51</v>
      </c>
      <c r="J13" s="159">
        <f t="shared" si="1"/>
        <v>-8227.510000000002</v>
      </c>
    </row>
    <row r="14" spans="1:10" x14ac:dyDescent="0.35">
      <c r="A14" t="s">
        <v>278</v>
      </c>
      <c r="B14" s="10" t="s">
        <v>26</v>
      </c>
      <c r="C14" s="10" t="s">
        <v>27</v>
      </c>
      <c r="D14" s="152">
        <f>IFERROR(VLOOKUP($B14,'Orçamento Distribuído'!$A$3:$I$47,9,FALSE),0)</f>
        <v>0</v>
      </c>
      <c r="E14" s="154">
        <f>SUMIFS(Tabela1[VALOR],Tabela1[DE (ÁREA / ORIGEM)],'Saldos CUSTEIO AEO LOA 2025'!A14,Tabela1[CUSTEIO ou INVESTIMENTO?],'Tabelas auxiliares'!$B$226)</f>
        <v>0</v>
      </c>
      <c r="F14" s="155">
        <f>SUMIFS(Tabela1[VALOR],Tabela1[PARA (ÁREA / DESTINO)],'Saldos CUSTEIO AEO LOA 2025'!A14,Tabela1[CUSTEIO ou INVESTIMENTO?],'Tabelas auxiliares'!$B$226)</f>
        <v>0</v>
      </c>
      <c r="G14" s="156">
        <f t="shared" si="3"/>
        <v>0</v>
      </c>
      <c r="H14" s="157">
        <f>SUMIFS('1. Pré-Empenhos'!$S$4:$S$320,'1. Pré-Empenhos'!$D$4:$D$320,'Saldos CUSTEIO AEO LOA 2025'!B14,'1. Pré-Empenhos'!$R$4:$R$320,'Tabelas auxiliares'!$B$226)</f>
        <v>0</v>
      </c>
      <c r="I14" s="158">
        <f>SUMIFS('2. Empenho LOA 2025'!$AA$4:$AA$1676,'2. Empenho LOA 2025'!$D$4:$D$1676,'Saldos CUSTEIO AEO LOA 2025'!B14,'2. Empenho LOA 2025'!$Z$4:$Z$1676,'Tabelas auxiliares'!$B$226)</f>
        <v>0</v>
      </c>
      <c r="J14" s="159">
        <f t="shared" si="1"/>
        <v>0</v>
      </c>
    </row>
    <row r="15" spans="1:10" x14ac:dyDescent="0.35">
      <c r="A15" t="s">
        <v>266</v>
      </c>
      <c r="B15" s="10" t="s">
        <v>28</v>
      </c>
      <c r="C15" s="10" t="s">
        <v>29</v>
      </c>
      <c r="D15" s="152">
        <f>IFERROR(VLOOKUP($B15,'Orçamento Distribuído'!$A$3:$I$47,9,FALSE),0)</f>
        <v>22500000</v>
      </c>
      <c r="E15" s="154">
        <f>SUMIFS(Tabela1[VALOR],Tabela1[DE (ÁREA / ORIGEM)],'Saldos CUSTEIO AEO LOA 2025'!A15,Tabela1[CUSTEIO ou INVESTIMENTO?],'Tabelas auxiliares'!$B$226)</f>
        <v>0</v>
      </c>
      <c r="F15" s="155">
        <f>SUMIFS(Tabela1[VALOR],Tabela1[PARA (ÁREA / DESTINO)],'Saldos CUSTEIO AEO LOA 2025'!A15,Tabela1[CUSTEIO ou INVESTIMENTO?],'Tabelas auxiliares'!$B$226)</f>
        <v>2000</v>
      </c>
      <c r="G15" s="156">
        <f t="shared" si="3"/>
        <v>22502000</v>
      </c>
      <c r="H15" s="157">
        <f>SUMIFS('1. Pré-Empenhos'!$S$4:$S$320,'1. Pré-Empenhos'!$D$4:$D$320,'Saldos CUSTEIO AEO LOA 2025'!B15,'1. Pré-Empenhos'!$R$4:$R$320,'Tabelas auxiliares'!$B$226)</f>
        <v>0</v>
      </c>
      <c r="I15" s="158">
        <f>SUMIFS('2. Empenho LOA 2025'!$AA$4:$AA$1676,'2. Empenho LOA 2025'!$D$4:$D$1676,'Saldos CUSTEIO AEO LOA 2025'!B15,'2. Empenho LOA 2025'!$Z$4:$Z$1676,'Tabelas auxiliares'!$B$226)</f>
        <v>20922962.769999992</v>
      </c>
      <c r="J15" s="159">
        <f t="shared" si="1"/>
        <v>1579037.2300000079</v>
      </c>
    </row>
    <row r="16" spans="1:10" x14ac:dyDescent="0.35">
      <c r="A16" t="s">
        <v>279</v>
      </c>
      <c r="B16" s="10" t="s">
        <v>30</v>
      </c>
      <c r="C16" s="10" t="s">
        <v>31</v>
      </c>
      <c r="D16" s="152">
        <f>IFERROR(VLOOKUP($B16,'Orçamento Distribuído'!$A$3:$I$47,9,FALSE),0)</f>
        <v>30000</v>
      </c>
      <c r="E16" s="154">
        <f>SUMIFS(Tabela1[VALOR],Tabela1[DE (ÁREA / ORIGEM)],'Saldos CUSTEIO AEO LOA 2025'!A16,Tabela1[CUSTEIO ou INVESTIMENTO?],'Tabelas auxiliares'!$B$226)</f>
        <v>0</v>
      </c>
      <c r="F16" s="155">
        <f>SUMIFS(Tabela1[VALOR],Tabela1[PARA (ÁREA / DESTINO)],'Saldos CUSTEIO AEO LOA 2025'!A16,Tabela1[CUSTEIO ou INVESTIMENTO?],'Tabelas auxiliares'!$B$226)</f>
        <v>0</v>
      </c>
      <c r="G16" s="156">
        <f t="shared" si="3"/>
        <v>30000</v>
      </c>
      <c r="H16" s="157">
        <f>SUMIFS('1. Pré-Empenhos'!$S$4:$S$320,'1. Pré-Empenhos'!$D$4:$D$320,'Saldos CUSTEIO AEO LOA 2025'!B16,'1. Pré-Empenhos'!$R$4:$R$320,'Tabelas auxiliares'!$B$226)</f>
        <v>0</v>
      </c>
      <c r="I16" s="158">
        <f>SUMIFS('2. Empenho LOA 2025'!$AA$4:$AA$1676,'2. Empenho LOA 2025'!$D$4:$D$1676,'Saldos CUSTEIO AEO LOA 2025'!B16,'2. Empenho LOA 2025'!$Z$4:$Z$1676,'Tabelas auxiliares'!$B$226)</f>
        <v>180987.25</v>
      </c>
      <c r="J16" s="159">
        <f t="shared" si="1"/>
        <v>-150987.25</v>
      </c>
    </row>
    <row r="17" spans="1:10" x14ac:dyDescent="0.35">
      <c r="A17" t="s">
        <v>280</v>
      </c>
      <c r="B17" s="10" t="s">
        <v>131</v>
      </c>
      <c r="C17" s="10" t="s">
        <v>135</v>
      </c>
      <c r="D17" s="152">
        <f>IFERROR(VLOOKUP($B17,'Orçamento Distribuído'!$A$3:$I$47,9,FALSE),0)</f>
        <v>0</v>
      </c>
      <c r="E17" s="154">
        <f>SUMIFS(Tabela1[VALOR],Tabela1[DE (ÁREA / ORIGEM)],'Saldos CUSTEIO AEO LOA 2025'!A17,Tabela1[CUSTEIO ou INVESTIMENTO?],'Tabelas auxiliares'!$B$226)</f>
        <v>0</v>
      </c>
      <c r="F17" s="155">
        <f>SUMIFS(Tabela1[VALOR],Tabela1[PARA (ÁREA / DESTINO)],'Saldos CUSTEIO AEO LOA 2025'!A17,Tabela1[CUSTEIO ou INVESTIMENTO?],'Tabelas auxiliares'!$B$226)</f>
        <v>0</v>
      </c>
      <c r="G17" s="156">
        <f t="shared" si="3"/>
        <v>0</v>
      </c>
      <c r="H17" s="157">
        <f>SUMIFS('1. Pré-Empenhos'!$S$4:$S$320,'1. Pré-Empenhos'!$D$4:$D$320,'Saldos CUSTEIO AEO LOA 2025'!B17,'1. Pré-Empenhos'!$R$4:$R$320,'Tabelas auxiliares'!$B$226)</f>
        <v>0</v>
      </c>
      <c r="I17" s="158">
        <f>SUMIFS('2. Empenho LOA 2025'!$AA$4:$AA$1676,'2. Empenho LOA 2025'!$D$4:$D$1676,'Saldos CUSTEIO AEO LOA 2025'!B17,'2. Empenho LOA 2025'!$Z$4:$Z$1676,'Tabelas auxiliares'!$B$226)</f>
        <v>0</v>
      </c>
      <c r="J17" s="159">
        <f t="shared" si="1"/>
        <v>0</v>
      </c>
    </row>
    <row r="18" spans="1:10" x14ac:dyDescent="0.35">
      <c r="A18" t="s">
        <v>281</v>
      </c>
      <c r="B18" s="10" t="s">
        <v>134</v>
      </c>
      <c r="C18" s="10" t="s">
        <v>136</v>
      </c>
      <c r="D18" s="152">
        <f>IFERROR(VLOOKUP($B18,'Orçamento Distribuído'!$A$3:$I$47,9,FALSE),0)</f>
        <v>0</v>
      </c>
      <c r="E18" s="154">
        <f>SUMIFS(Tabela1[VALOR],Tabela1[DE (ÁREA / ORIGEM)],'Saldos CUSTEIO AEO LOA 2025'!A18,Tabela1[CUSTEIO ou INVESTIMENTO?],'Tabelas auxiliares'!$B$226)</f>
        <v>0</v>
      </c>
      <c r="F18" s="155">
        <f>SUMIFS(Tabela1[VALOR],Tabela1[PARA (ÁREA / DESTINO)],'Saldos CUSTEIO AEO LOA 2025'!A18,Tabela1[CUSTEIO ou INVESTIMENTO?],'Tabelas auxiliares'!$B$226)</f>
        <v>0</v>
      </c>
      <c r="G18" s="156">
        <f t="shared" si="3"/>
        <v>0</v>
      </c>
      <c r="H18" s="157">
        <f>SUMIFS('1. Pré-Empenhos'!$S$4:$S$320,'1. Pré-Empenhos'!$D$4:$D$320,'Saldos CUSTEIO AEO LOA 2025'!B18,'1. Pré-Empenhos'!$R$4:$R$320,'Tabelas auxiliares'!$B$226)</f>
        <v>0</v>
      </c>
      <c r="I18" s="158">
        <f>SUMIFS('2. Empenho LOA 2025'!$AA$4:$AA$1676,'2. Empenho LOA 2025'!$D$4:$D$1676,'Saldos CUSTEIO AEO LOA 2025'!B18,'2. Empenho LOA 2025'!$Z$4:$Z$1676,'Tabelas auxiliares'!$B$226)</f>
        <v>0</v>
      </c>
      <c r="J18" s="159">
        <f t="shared" si="1"/>
        <v>0</v>
      </c>
    </row>
    <row r="19" spans="1:10" x14ac:dyDescent="0.35">
      <c r="A19" t="s">
        <v>282</v>
      </c>
      <c r="B19" s="10" t="s">
        <v>32</v>
      </c>
      <c r="C19" s="10" t="s">
        <v>33</v>
      </c>
      <c r="D19" s="152">
        <f>IFERROR(VLOOKUP($B19,'Orçamento Distribuído'!$A$3:$I$47,9,FALSE),0)</f>
        <v>290000</v>
      </c>
      <c r="E19" s="154">
        <f>SUMIFS(Tabela1[VALOR],Tabela1[DE (ÁREA / ORIGEM)],'Saldos CUSTEIO AEO LOA 2025'!A19,Tabela1[CUSTEIO ou INVESTIMENTO?],'Tabelas auxiliares'!$B$226)</f>
        <v>0</v>
      </c>
      <c r="F19" s="155">
        <f>SUMIFS(Tabela1[VALOR],Tabela1[PARA (ÁREA / DESTINO)],'Saldos CUSTEIO AEO LOA 2025'!A19,Tabela1[CUSTEIO ou INVESTIMENTO?],'Tabelas auxiliares'!$B$226)</f>
        <v>0</v>
      </c>
      <c r="G19" s="156">
        <f t="shared" si="3"/>
        <v>290000</v>
      </c>
      <c r="H19" s="157">
        <f>SUMIFS('1. Pré-Empenhos'!$S$4:$S$320,'1. Pré-Empenhos'!$D$4:$D$320,'Saldos CUSTEIO AEO LOA 2025'!B19,'1. Pré-Empenhos'!$R$4:$R$320,'Tabelas auxiliares'!$B$226)</f>
        <v>0</v>
      </c>
      <c r="I19" s="158">
        <f>SUMIFS('2. Empenho LOA 2025'!$AA$4:$AA$1676,'2. Empenho LOA 2025'!$D$4:$D$1676,'Saldos CUSTEIO AEO LOA 2025'!B19,'2. Empenho LOA 2025'!$Z$4:$Z$1676,'Tabelas auxiliares'!$B$226)</f>
        <v>426141.67000000004</v>
      </c>
      <c r="J19" s="159">
        <f t="shared" si="1"/>
        <v>-136141.67000000004</v>
      </c>
    </row>
    <row r="20" spans="1:10" x14ac:dyDescent="0.35">
      <c r="A20" t="s">
        <v>283</v>
      </c>
      <c r="B20" s="10" t="s">
        <v>22</v>
      </c>
      <c r="C20" s="10" t="s">
        <v>23</v>
      </c>
      <c r="D20" s="152">
        <f>IFERROR(VLOOKUP($B20,'Orçamento Distribuído'!$A$3:$I$47,9,FALSE),0)</f>
        <v>0</v>
      </c>
      <c r="E20" s="154">
        <f>SUMIFS(Tabela1[VALOR],Tabela1[DE (ÁREA / ORIGEM)],'Saldos CUSTEIO AEO LOA 2025'!A20,Tabela1[CUSTEIO ou INVESTIMENTO?],'Tabelas auxiliares'!$B$226)</f>
        <v>0</v>
      </c>
      <c r="F20" s="155">
        <f>SUMIFS(Tabela1[VALOR],Tabela1[PARA (ÁREA / DESTINO)],'Saldos CUSTEIO AEO LOA 2025'!A20,Tabela1[CUSTEIO ou INVESTIMENTO?],'Tabelas auxiliares'!$B$226)</f>
        <v>0</v>
      </c>
      <c r="G20" s="156">
        <f t="shared" si="3"/>
        <v>0</v>
      </c>
      <c r="H20" s="157">
        <f>SUMIFS('1. Pré-Empenhos'!$S$4:$S$320,'1. Pré-Empenhos'!$D$4:$D$320,'Saldos CUSTEIO AEO LOA 2025'!B20,'1. Pré-Empenhos'!$R$4:$R$320,'Tabelas auxiliares'!$B$226)</f>
        <v>0</v>
      </c>
      <c r="I20" s="158">
        <f>SUMIFS('2. Empenho LOA 2025'!$AA$4:$AA$1676,'2. Empenho LOA 2025'!$D$4:$D$1676,'Saldos CUSTEIO AEO LOA 2025'!B20,'2. Empenho LOA 2025'!$Z$4:$Z$1676,'Tabelas auxiliares'!$B$226)</f>
        <v>0</v>
      </c>
      <c r="J20" s="159">
        <f t="shared" si="1"/>
        <v>0</v>
      </c>
    </row>
    <row r="21" spans="1:10" ht="29" x14ac:dyDescent="0.35">
      <c r="A21" t="s">
        <v>284</v>
      </c>
      <c r="B21" s="10" t="s">
        <v>34</v>
      </c>
      <c r="C21" s="10" t="s">
        <v>35</v>
      </c>
      <c r="D21" s="152">
        <f>IFERROR(VLOOKUP($B21,'Orçamento Distribuído'!$A$3:$I$47,9,FALSE),0)</f>
        <v>110000</v>
      </c>
      <c r="E21" s="154">
        <f>SUMIFS(Tabela1[VALOR],Tabela1[DE (ÁREA / ORIGEM)],'Saldos CUSTEIO AEO LOA 2025'!A21,Tabela1[CUSTEIO ou INVESTIMENTO?],'Tabelas auxiliares'!$B$226)</f>
        <v>0</v>
      </c>
      <c r="F21" s="155">
        <f>SUMIFS(Tabela1[VALOR],Tabela1[PARA (ÁREA / DESTINO)],'Saldos CUSTEIO AEO LOA 2025'!A21,Tabela1[CUSTEIO ou INVESTIMENTO?],'Tabelas auxiliares'!$B$226)</f>
        <v>0</v>
      </c>
      <c r="G21" s="156">
        <f t="shared" si="3"/>
        <v>110000</v>
      </c>
      <c r="H21" s="157">
        <f>SUMIFS('1. Pré-Empenhos'!$S$4:$S$320,'1. Pré-Empenhos'!$D$4:$D$320,'Saldos CUSTEIO AEO LOA 2025'!B21,'1. Pré-Empenhos'!$R$4:$R$320,'Tabelas auxiliares'!$B$226)</f>
        <v>0</v>
      </c>
      <c r="I21" s="158">
        <f>SUMIFS('2. Empenho LOA 2025'!$AA$4:$AA$1676,'2. Empenho LOA 2025'!$D$4:$D$1676,'Saldos CUSTEIO AEO LOA 2025'!B21,'2. Empenho LOA 2025'!$Z$4:$Z$1676,'Tabelas auxiliares'!$B$226)</f>
        <v>211102</v>
      </c>
      <c r="J21" s="159">
        <f t="shared" si="1"/>
        <v>-101102</v>
      </c>
    </row>
    <row r="22" spans="1:10" x14ac:dyDescent="0.35">
      <c r="A22" t="s">
        <v>285</v>
      </c>
      <c r="B22" s="10" t="s">
        <v>36</v>
      </c>
      <c r="C22" s="10" t="s">
        <v>37</v>
      </c>
      <c r="D22" s="152">
        <f>IFERROR(VLOOKUP($B22,'Orçamento Distribuído'!$A$3:$I$47,9,FALSE),0)</f>
        <v>60000</v>
      </c>
      <c r="E22" s="154">
        <f>SUMIFS(Tabela1[VALOR],Tabela1[DE (ÁREA / ORIGEM)],'Saldos CUSTEIO AEO LOA 2025'!A22,Tabela1[CUSTEIO ou INVESTIMENTO?],'Tabelas auxiliares'!$B$226)</f>
        <v>0</v>
      </c>
      <c r="F22" s="155">
        <f>SUMIFS(Tabela1[VALOR],Tabela1[PARA (ÁREA / DESTINO)],'Saldos CUSTEIO AEO LOA 2025'!A22,Tabela1[CUSTEIO ou INVESTIMENTO?],'Tabelas auxiliares'!$B$226)</f>
        <v>0</v>
      </c>
      <c r="G22" s="156">
        <f t="shared" si="3"/>
        <v>60000</v>
      </c>
      <c r="H22" s="157">
        <f>SUMIFS('1. Pré-Empenhos'!$S$4:$S$320,'1. Pré-Empenhos'!$D$4:$D$320,'Saldos CUSTEIO AEO LOA 2025'!B22,'1. Pré-Empenhos'!$R$4:$R$320,'Tabelas auxiliares'!$B$226)</f>
        <v>0</v>
      </c>
      <c r="I22" s="158">
        <f>SUMIFS('2. Empenho LOA 2025'!$AA$4:$AA$1676,'2. Empenho LOA 2025'!$D$4:$D$1676,'Saldos CUSTEIO AEO LOA 2025'!B22,'2. Empenho LOA 2025'!$Z$4:$Z$1676,'Tabelas auxiliares'!$B$226)</f>
        <v>0</v>
      </c>
      <c r="J22" s="159">
        <f t="shared" si="1"/>
        <v>60000</v>
      </c>
    </row>
    <row r="23" spans="1:10" x14ac:dyDescent="0.35">
      <c r="A23" t="s">
        <v>286</v>
      </c>
      <c r="B23" s="10" t="s">
        <v>164</v>
      </c>
      <c r="C23" s="10" t="s">
        <v>161</v>
      </c>
      <c r="D23" s="152">
        <f>IFERROR(VLOOKUP($B23,'Orçamento Distribuído'!$A$3:$I$47,9,FALSE),0)</f>
        <v>0</v>
      </c>
      <c r="E23" s="154">
        <f>SUMIFS(Tabela1[VALOR],Tabela1[DE (ÁREA / ORIGEM)],'Saldos CUSTEIO AEO LOA 2025'!A23,Tabela1[CUSTEIO ou INVESTIMENTO?],'Tabelas auxiliares'!$B$226)</f>
        <v>0</v>
      </c>
      <c r="F23" s="155">
        <f>SUMIFS(Tabela1[VALOR],Tabela1[PARA (ÁREA / DESTINO)],'Saldos CUSTEIO AEO LOA 2025'!A23,Tabela1[CUSTEIO ou INVESTIMENTO?],'Tabelas auxiliares'!$B$226)+SUMIFS('Distribuição TRI'!$N$2:$N$10,'Distribuição TRI'!$J$2:$J$10,'Saldos CUSTEIO AEO LOA 2025'!B23)</f>
        <v>325817.84500000003</v>
      </c>
      <c r="G23" s="156">
        <f t="shared" si="3"/>
        <v>325817.84500000003</v>
      </c>
      <c r="H23" s="157">
        <f>SUMIFS('1. Pré-Empenhos'!$S$4:$S$320,'1. Pré-Empenhos'!$D$4:$D$320,'Saldos CUSTEIO AEO LOA 2025'!B23,'1. Pré-Empenhos'!$R$4:$R$320,'Tabelas auxiliares'!$B$226)</f>
        <v>0</v>
      </c>
      <c r="I23" s="158">
        <f>SUMIFS('2. Empenho LOA 2025'!$AA$4:$AA$1676,'2. Empenho LOA 2025'!$D$4:$D$1676,'Saldos CUSTEIO AEO LOA 2025'!B23,'2. Empenho LOA 2025'!$Z$4:$Z$1676,'Tabelas auxiliares'!$B$226)</f>
        <v>0</v>
      </c>
      <c r="J23" s="159">
        <f t="shared" si="1"/>
        <v>325817.84500000003</v>
      </c>
    </row>
    <row r="24" spans="1:10" x14ac:dyDescent="0.35">
      <c r="A24" t="s">
        <v>287</v>
      </c>
      <c r="B24" s="10" t="s">
        <v>157</v>
      </c>
      <c r="C24" s="10" t="s">
        <v>175</v>
      </c>
      <c r="D24" s="152">
        <f>IFERROR(VLOOKUP($B24,'Orçamento Distribuído'!$A$3:$I$47,9,FALSE),0)</f>
        <v>0</v>
      </c>
      <c r="E24" s="154">
        <f>SUMIFS(Tabela1[VALOR],Tabela1[DE (ÁREA / ORIGEM)],'Saldos CUSTEIO AEO LOA 2025'!A24,Tabela1[CUSTEIO ou INVESTIMENTO?],'Tabelas auxiliares'!$B$226)</f>
        <v>0</v>
      </c>
      <c r="F24" s="155">
        <f>SUMIFS(Tabela1[VALOR],Tabela1[PARA (ÁREA / DESTINO)],'Saldos CUSTEIO AEO LOA 2025'!A24,Tabela1[CUSTEIO ou INVESTIMENTO?],'Tabelas auxiliares'!$B$226)</f>
        <v>0</v>
      </c>
      <c r="G24" s="156">
        <f t="shared" si="3"/>
        <v>0</v>
      </c>
      <c r="H24" s="157">
        <f>SUMIFS('1. Pré-Empenhos'!$S$4:$S$320,'1. Pré-Empenhos'!$D$4:$D$320,'Saldos CUSTEIO AEO LOA 2025'!B24,'1. Pré-Empenhos'!$R$4:$R$320,'Tabelas auxiliares'!$B$226)</f>
        <v>0</v>
      </c>
      <c r="I24" s="158">
        <f>SUMIFS('2. Empenho LOA 2025'!$AA$4:$AA$1676,'2. Empenho LOA 2025'!$D$4:$D$1676,'Saldos CUSTEIO AEO LOA 2025'!B24,'2. Empenho LOA 2025'!$Z$4:$Z$1676,'Tabelas auxiliares'!$B$226)</f>
        <v>0</v>
      </c>
      <c r="J24" s="159">
        <f t="shared" si="1"/>
        <v>0</v>
      </c>
    </row>
    <row r="25" spans="1:10" ht="29" x14ac:dyDescent="0.35">
      <c r="A25" t="s">
        <v>288</v>
      </c>
      <c r="B25" s="10" t="s">
        <v>38</v>
      </c>
      <c r="C25" s="10" t="s">
        <v>39</v>
      </c>
      <c r="D25" s="152">
        <f>IFERROR(VLOOKUP($B25,'Orçamento Distribuído'!$A$3:$I$47,9,FALSE),0)</f>
        <v>110000</v>
      </c>
      <c r="E25" s="154">
        <f>SUMIFS(Tabela1[VALOR],Tabela1[DE (ÁREA / ORIGEM)],'Saldos CUSTEIO AEO LOA 2025'!A25,Tabela1[CUSTEIO ou INVESTIMENTO?],'Tabelas auxiliares'!$B$226)</f>
        <v>0</v>
      </c>
      <c r="F25" s="155">
        <f>SUMIFS(Tabela1[VALOR],Tabela1[PARA (ÁREA / DESTINO)],'Saldos CUSTEIO AEO LOA 2025'!A25,Tabela1[CUSTEIO ou INVESTIMENTO?],'Tabelas auxiliares'!$B$226)</f>
        <v>0</v>
      </c>
      <c r="G25" s="156">
        <f t="shared" si="3"/>
        <v>110000</v>
      </c>
      <c r="H25" s="157">
        <f>SUMIFS('1. Pré-Empenhos'!$S$4:$S$320,'1. Pré-Empenhos'!$D$4:$D$320,'Saldos CUSTEIO AEO LOA 2025'!B25,'1. Pré-Empenhos'!$R$4:$R$320,'Tabelas auxiliares'!$B$226)</f>
        <v>0</v>
      </c>
      <c r="I25" s="158">
        <f>SUMIFS('2. Empenho LOA 2025'!$AA$4:$AA$1676,'2. Empenho LOA 2025'!$D$4:$D$1676,'Saldos CUSTEIO AEO LOA 2025'!B25,'2. Empenho LOA 2025'!$Z$4:$Z$1676,'Tabelas auxiliares'!$B$226)</f>
        <v>201294.22999999998</v>
      </c>
      <c r="J25" s="159">
        <f t="shared" si="1"/>
        <v>-91294.229999999981</v>
      </c>
    </row>
    <row r="26" spans="1:10" x14ac:dyDescent="0.35">
      <c r="A26" t="s">
        <v>289</v>
      </c>
      <c r="B26" s="10" t="s">
        <v>40</v>
      </c>
      <c r="C26" s="10" t="s">
        <v>41</v>
      </c>
      <c r="D26" s="152">
        <f>IFERROR(VLOOKUP($B26,'Orçamento Distribuído'!$A$3:$I$47,9,FALSE),0)</f>
        <v>60000</v>
      </c>
      <c r="E26" s="154">
        <f>SUMIFS(Tabela1[VALOR],Tabela1[DE (ÁREA / ORIGEM)],'Saldos CUSTEIO AEO LOA 2025'!A26,Tabela1[CUSTEIO ou INVESTIMENTO?],'Tabelas auxiliares'!$B$226)</f>
        <v>0</v>
      </c>
      <c r="F26" s="155">
        <f>SUMIFS(Tabela1[VALOR],Tabela1[PARA (ÁREA / DESTINO)],'Saldos CUSTEIO AEO LOA 2025'!A26,Tabela1[CUSTEIO ou INVESTIMENTO?],'Tabelas auxiliares'!$B$226)</f>
        <v>0</v>
      </c>
      <c r="G26" s="156">
        <f t="shared" si="3"/>
        <v>60000</v>
      </c>
      <c r="H26" s="157">
        <f>SUMIFS('1. Pré-Empenhos'!$S$4:$S$320,'1. Pré-Empenhos'!$D$4:$D$320,'Saldos CUSTEIO AEO LOA 2025'!B26,'1. Pré-Empenhos'!$R$4:$R$320,'Tabelas auxiliares'!$B$226)</f>
        <v>0</v>
      </c>
      <c r="I26" s="158">
        <f>SUMIFS('2. Empenho LOA 2025'!$AA$4:$AA$1676,'2. Empenho LOA 2025'!$D$4:$D$1676,'Saldos CUSTEIO AEO LOA 2025'!B26,'2. Empenho LOA 2025'!$Z$4:$Z$1676,'Tabelas auxiliares'!$B$226)</f>
        <v>0</v>
      </c>
      <c r="J26" s="159">
        <f t="shared" si="1"/>
        <v>60000</v>
      </c>
    </row>
    <row r="27" spans="1:10" x14ac:dyDescent="0.35">
      <c r="A27" t="s">
        <v>290</v>
      </c>
      <c r="B27" s="10" t="s">
        <v>165</v>
      </c>
      <c r="C27" s="10" t="s">
        <v>162</v>
      </c>
      <c r="D27" s="152">
        <f>IFERROR(VLOOKUP($B27,'Orçamento Distribuído'!$A$3:$I$47,9,FALSE),0)</f>
        <v>0</v>
      </c>
      <c r="E27" s="154">
        <f>SUMIFS(Tabela1[VALOR],Tabela1[DE (ÁREA / ORIGEM)],'Saldos CUSTEIO AEO LOA 2025'!A27,Tabela1[CUSTEIO ou INVESTIMENTO?],'Tabelas auxiliares'!$B$226)</f>
        <v>0</v>
      </c>
      <c r="F27" s="155">
        <f>SUMIFS(Tabela1[VALOR],Tabela1[PARA (ÁREA / DESTINO)],'Saldos CUSTEIO AEO LOA 2025'!A27,Tabela1[CUSTEIO ou INVESTIMENTO?],'Tabelas auxiliares'!$B$226)+SUMIFS('Distribuição TRI'!$N$2:$N$10,'Distribuição TRI'!$J$2:$J$10,'Saldos CUSTEIO AEO LOA 2025'!B27)</f>
        <v>6692.76</v>
      </c>
      <c r="G27" s="156">
        <f t="shared" si="3"/>
        <v>6692.76</v>
      </c>
      <c r="H27" s="157">
        <f>SUMIFS('1. Pré-Empenhos'!$S$4:$S$320,'1. Pré-Empenhos'!$D$4:$D$320,'Saldos CUSTEIO AEO LOA 2025'!B27,'1. Pré-Empenhos'!$R$4:$R$320,'Tabelas auxiliares'!$B$226)</f>
        <v>0</v>
      </c>
      <c r="I27" s="158">
        <f>SUMIFS('2. Empenho LOA 2025'!$AA$4:$AA$1676,'2. Empenho LOA 2025'!$D$4:$D$1676,'Saldos CUSTEIO AEO LOA 2025'!B27,'2. Empenho LOA 2025'!$Z$4:$Z$1676,'Tabelas auxiliares'!$B$226)</f>
        <v>0</v>
      </c>
      <c r="J27" s="159">
        <f t="shared" si="1"/>
        <v>6692.76</v>
      </c>
    </row>
    <row r="28" spans="1:10" x14ac:dyDescent="0.35">
      <c r="A28" t="s">
        <v>291</v>
      </c>
      <c r="B28" s="5" t="s">
        <v>262</v>
      </c>
      <c r="C28" s="5" t="s">
        <v>263</v>
      </c>
      <c r="D28" s="152">
        <f>IFERROR(VLOOKUP($B28,'Orçamento Distribuído'!$A$3:$I$47,9,FALSE),0)</f>
        <v>0</v>
      </c>
      <c r="E28" s="154">
        <f>SUMIFS(Tabela1[VALOR],Tabela1[DE (ÁREA / ORIGEM)],'Saldos CUSTEIO AEO LOA 2025'!A28,Tabela1[CUSTEIO ou INVESTIMENTO?],'Tabelas auxiliares'!$B$226)</f>
        <v>0</v>
      </c>
      <c r="F28" s="155">
        <f>SUMIFS(Tabela1[VALOR],Tabela1[PARA (ÁREA / DESTINO)],'Saldos CUSTEIO AEO LOA 2025'!A28,Tabela1[CUSTEIO ou INVESTIMENTO?],'Tabelas auxiliares'!$B$226)</f>
        <v>0</v>
      </c>
      <c r="G28" s="156">
        <f t="shared" si="3"/>
        <v>0</v>
      </c>
      <c r="H28" s="157">
        <f>SUMIFS('1. Pré-Empenhos'!$S$4:$S$320,'1. Pré-Empenhos'!$D$4:$D$320,'Saldos CUSTEIO AEO LOA 2025'!B28,'1. Pré-Empenhos'!$R$4:$R$320,'Tabelas auxiliares'!$B$226)</f>
        <v>0</v>
      </c>
      <c r="I28" s="158">
        <f>SUMIFS('2. Empenho LOA 2025'!$AA$4:$AA$1676,'2. Empenho LOA 2025'!$D$4:$D$1676,'Saldos CUSTEIO AEO LOA 2025'!B28,'2. Empenho LOA 2025'!$Z$4:$Z$1676,'Tabelas auxiliares'!$B$226)</f>
        <v>0</v>
      </c>
      <c r="J28" s="159">
        <f t="shared" ref="J28" si="5">G28-H28-I28</f>
        <v>0</v>
      </c>
    </row>
    <row r="29" spans="1:10" ht="29" x14ac:dyDescent="0.35">
      <c r="A29" t="s">
        <v>292</v>
      </c>
      <c r="B29" s="10" t="s">
        <v>42</v>
      </c>
      <c r="C29" s="10" t="s">
        <v>43</v>
      </c>
      <c r="D29" s="152">
        <f>IFERROR(VLOOKUP($B29,'Orçamento Distribuído'!$A$3:$I$47,9,FALSE),0)</f>
        <v>110000</v>
      </c>
      <c r="E29" s="154">
        <f>SUMIFS(Tabela1[VALOR],Tabela1[DE (ÁREA / ORIGEM)],'Saldos CUSTEIO AEO LOA 2025'!A29,Tabela1[CUSTEIO ou INVESTIMENTO?],'Tabelas auxiliares'!$B$226)</f>
        <v>0</v>
      </c>
      <c r="F29" s="155">
        <f>SUMIFS(Tabela1[VALOR],Tabela1[PARA (ÁREA / DESTINO)],'Saldos CUSTEIO AEO LOA 2025'!A29,Tabela1[CUSTEIO ou INVESTIMENTO?],'Tabelas auxiliares'!$B$226)</f>
        <v>0</v>
      </c>
      <c r="G29" s="156">
        <f t="shared" si="3"/>
        <v>110000</v>
      </c>
      <c r="H29" s="157">
        <f>SUMIFS('1. Pré-Empenhos'!$S$4:$S$320,'1. Pré-Empenhos'!$D$4:$D$320,'Saldos CUSTEIO AEO LOA 2025'!B29,'1. Pré-Empenhos'!$R$4:$R$320,'Tabelas auxiliares'!$B$226)</f>
        <v>0</v>
      </c>
      <c r="I29" s="158">
        <f>SUMIFS('2. Empenho LOA 2025'!$AA$4:$AA$1676,'2. Empenho LOA 2025'!$D$4:$D$1676,'Saldos CUSTEIO AEO LOA 2025'!B29,'2. Empenho LOA 2025'!$Z$4:$Z$1676,'Tabelas auxiliares'!$B$226)</f>
        <v>237010.02999999994</v>
      </c>
      <c r="J29" s="159">
        <f t="shared" si="1"/>
        <v>-127010.02999999994</v>
      </c>
    </row>
    <row r="30" spans="1:10" x14ac:dyDescent="0.35">
      <c r="A30" t="s">
        <v>293</v>
      </c>
      <c r="B30" s="10" t="s">
        <v>44</v>
      </c>
      <c r="C30" s="10" t="s">
        <v>45</v>
      </c>
      <c r="D30" s="152">
        <f>IFERROR(VLOOKUP($B30,'Orçamento Distribuído'!$A$3:$I$47,9,FALSE),0)</f>
        <v>150000</v>
      </c>
      <c r="E30" s="154">
        <f>SUMIFS(Tabela1[VALOR],Tabela1[DE (ÁREA / ORIGEM)],'Saldos CUSTEIO AEO LOA 2025'!A30,Tabela1[CUSTEIO ou INVESTIMENTO?],'Tabelas auxiliares'!$B$226)</f>
        <v>0</v>
      </c>
      <c r="F30" s="155">
        <f>SUMIFS(Tabela1[VALOR],Tabela1[PARA (ÁREA / DESTINO)],'Saldos CUSTEIO AEO LOA 2025'!A30,Tabela1[CUSTEIO ou INVESTIMENTO?],'Tabelas auxiliares'!$B$226)</f>
        <v>0</v>
      </c>
      <c r="G30" s="156">
        <f t="shared" si="3"/>
        <v>150000</v>
      </c>
      <c r="H30" s="157">
        <f>SUMIFS('1. Pré-Empenhos'!$S$4:$S$320,'1. Pré-Empenhos'!$D$4:$D$320,'Saldos CUSTEIO AEO LOA 2025'!B30,'1. Pré-Empenhos'!$R$4:$R$320,'Tabelas auxiliares'!$B$226)</f>
        <v>0</v>
      </c>
      <c r="I30" s="158">
        <f>SUMIFS('2. Empenho LOA 2025'!$AA$4:$AA$1676,'2. Empenho LOA 2025'!$D$4:$D$1676,'Saldos CUSTEIO AEO LOA 2025'!B30,'2. Empenho LOA 2025'!$Z$4:$Z$1676,'Tabelas auxiliares'!$B$226)</f>
        <v>134419.09</v>
      </c>
      <c r="J30" s="159">
        <f t="shared" si="1"/>
        <v>15580.910000000003</v>
      </c>
    </row>
    <row r="31" spans="1:10" x14ac:dyDescent="0.35">
      <c r="A31" t="s">
        <v>294</v>
      </c>
      <c r="B31" s="10" t="s">
        <v>166</v>
      </c>
      <c r="C31" s="10" t="s">
        <v>163</v>
      </c>
      <c r="D31" s="152">
        <f>IFERROR(VLOOKUP($B31,'Orçamento Distribuído'!$A$3:$I$47,9,FALSE),0)</f>
        <v>0</v>
      </c>
      <c r="E31" s="154">
        <f>SUMIFS(Tabela1[VALOR],Tabela1[DE (ÁREA / ORIGEM)],'Saldos CUSTEIO AEO LOA 2025'!A31,Tabela1[CUSTEIO ou INVESTIMENTO?],'Tabelas auxiliares'!$B$226)</f>
        <v>0</v>
      </c>
      <c r="F31" s="155">
        <f>SUMIFS(Tabela1[VALOR],Tabela1[PARA (ÁREA / DESTINO)],'Saldos CUSTEIO AEO LOA 2025'!A31,Tabela1[CUSTEIO ou INVESTIMENTO?],'Tabelas auxiliares'!$B$226)+SUMIFS('Distribuição TRI'!$N$2:$N$10,'Distribuição TRI'!$J$2:$J$10,'Saldos CUSTEIO AEO LOA 2025'!B31)</f>
        <v>8258.5</v>
      </c>
      <c r="G31" s="156">
        <f t="shared" si="3"/>
        <v>8258.5</v>
      </c>
      <c r="H31" s="157">
        <f>SUMIFS('1. Pré-Empenhos'!$S$4:$S$320,'1. Pré-Empenhos'!$D$4:$D$320,'Saldos CUSTEIO AEO LOA 2025'!B31,'1. Pré-Empenhos'!$R$4:$R$320,'Tabelas auxiliares'!$B$226)</f>
        <v>0</v>
      </c>
      <c r="I31" s="158">
        <f>SUMIFS('2. Empenho LOA 2025'!$AA$4:$AA$1676,'2. Empenho LOA 2025'!$D$4:$D$1676,'Saldos CUSTEIO AEO LOA 2025'!B31,'2. Empenho LOA 2025'!$Z$4:$Z$1676,'Tabelas auxiliares'!$B$226)</f>
        <v>0</v>
      </c>
      <c r="J31" s="159">
        <f t="shared" si="1"/>
        <v>8258.5</v>
      </c>
    </row>
    <row r="32" spans="1:10" x14ac:dyDescent="0.35">
      <c r="A32" t="s">
        <v>295</v>
      </c>
      <c r="B32" s="10" t="s">
        <v>264</v>
      </c>
      <c r="C32" s="10" t="s">
        <v>265</v>
      </c>
      <c r="D32" s="152">
        <f>IFERROR(VLOOKUP($B32,'Orçamento Distribuído'!$A$3:$I$47,9,FALSE),0)</f>
        <v>0</v>
      </c>
      <c r="E32" s="154">
        <f>SUMIFS(Tabela1[VALOR],Tabela1[DE (ÁREA / ORIGEM)],'Saldos CUSTEIO AEO LOA 2025'!A32,Tabela1[CUSTEIO ou INVESTIMENTO?],'Tabelas auxiliares'!$B$226)</f>
        <v>0</v>
      </c>
      <c r="F32" s="155">
        <f>SUMIFS(Tabela1[VALOR],Tabela1[PARA (ÁREA / DESTINO)],'Saldos CUSTEIO AEO LOA 2025'!A32,Tabela1[CUSTEIO ou INVESTIMENTO?],'Tabelas auxiliares'!$B$226)</f>
        <v>0</v>
      </c>
      <c r="G32" s="156">
        <f t="shared" si="3"/>
        <v>0</v>
      </c>
      <c r="H32" s="157">
        <f>SUMIFS('1. Pré-Empenhos'!$S$4:$S$320,'1. Pré-Empenhos'!$D$4:$D$320,'Saldos CUSTEIO AEO LOA 2025'!B32,'1. Pré-Empenhos'!$R$4:$R$320,'Tabelas auxiliares'!$B$226)</f>
        <v>0</v>
      </c>
      <c r="I32" s="158">
        <f>SUMIFS('2. Empenho LOA 2025'!$AA$4:$AA$1676,'2. Empenho LOA 2025'!$D$4:$D$1676,'Saldos CUSTEIO AEO LOA 2025'!B32,'2. Empenho LOA 2025'!$Z$4:$Z$1676,'Tabelas auxiliares'!$B$226)</f>
        <v>0</v>
      </c>
      <c r="J32" s="159">
        <f t="shared" ref="J32" si="6">G32-H32-I32</f>
        <v>0</v>
      </c>
    </row>
    <row r="33" spans="1:10" ht="29" x14ac:dyDescent="0.35">
      <c r="A33" t="s">
        <v>296</v>
      </c>
      <c r="B33" s="10" t="s">
        <v>46</v>
      </c>
      <c r="C33" s="10" t="s">
        <v>47</v>
      </c>
      <c r="D33" s="152">
        <f>IFERROR(VLOOKUP($B33,'Orçamento Distribuído'!$A$3:$I$47,9,FALSE),0)</f>
        <v>1150000</v>
      </c>
      <c r="E33" s="154">
        <f>SUMIFS(Tabela1[VALOR],Tabela1[DE (ÁREA / ORIGEM)],'Saldos CUSTEIO AEO LOA 2025'!A33,Tabela1[CUSTEIO ou INVESTIMENTO?],'Tabelas auxiliares'!$B$226)</f>
        <v>0</v>
      </c>
      <c r="F33" s="155">
        <f>SUMIFS(Tabela1[VALOR],Tabela1[PARA (ÁREA / DESTINO)],'Saldos CUSTEIO AEO LOA 2025'!A33,Tabela1[CUSTEIO ou INVESTIMENTO?],'Tabelas auxiliares'!$B$226)</f>
        <v>0</v>
      </c>
      <c r="G33" s="156">
        <f t="shared" si="3"/>
        <v>1150000</v>
      </c>
      <c r="H33" s="157">
        <f>SUMIFS('1. Pré-Empenhos'!$S$4:$S$320,'1. Pré-Empenhos'!$D$4:$D$320,'Saldos CUSTEIO AEO LOA 2025'!B33,'1. Pré-Empenhos'!$R$4:$R$320,'Tabelas auxiliares'!$B$226)</f>
        <v>0</v>
      </c>
      <c r="I33" s="158">
        <f>SUMIFS('2. Empenho LOA 2025'!$AA$4:$AA$1676,'2. Empenho LOA 2025'!$D$4:$D$1676,'Saldos CUSTEIO AEO LOA 2025'!B33,'2. Empenho LOA 2025'!$Z$4:$Z$1676,'Tabelas auxiliares'!$B$226)</f>
        <v>1514191.7799999991</v>
      </c>
      <c r="J33" s="159">
        <f t="shared" si="1"/>
        <v>-364191.7799999991</v>
      </c>
    </row>
    <row r="34" spans="1:10" x14ac:dyDescent="0.35">
      <c r="A34" t="s">
        <v>297</v>
      </c>
      <c r="B34" s="10" t="s">
        <v>167</v>
      </c>
      <c r="C34" s="10" t="s">
        <v>168</v>
      </c>
      <c r="D34" s="152">
        <f>IFERROR(VLOOKUP($B34,'Orçamento Distribuído'!$A$3:$I$47,9,FALSE),0)</f>
        <v>0</v>
      </c>
      <c r="E34" s="154">
        <f>SUMIFS(Tabela1[VALOR],Tabela1[DE (ÁREA / ORIGEM)],'Saldos CUSTEIO AEO LOA 2025'!A34,Tabela1[CUSTEIO ou INVESTIMENTO?],'Tabelas auxiliares'!$B$226)</f>
        <v>0</v>
      </c>
      <c r="F34" s="155">
        <f>SUMIFS(Tabela1[VALOR],Tabela1[PARA (ÁREA / DESTINO)],'Saldos CUSTEIO AEO LOA 2025'!A34,Tabela1[CUSTEIO ou INVESTIMENTO?],'Tabelas auxiliares'!$B$226)+SUMIFS('Distribuição TRI'!$N$2:$N$10,'Distribuição TRI'!$J$2:$J$10,'Saldos CUSTEIO AEO LOA 2025'!B34)</f>
        <v>16334.349999999999</v>
      </c>
      <c r="G34" s="156">
        <f t="shared" si="3"/>
        <v>16334.349999999999</v>
      </c>
      <c r="H34" s="157">
        <f>SUMIFS('1. Pré-Empenhos'!$S$4:$S$320,'1. Pré-Empenhos'!$D$4:$D$320,'Saldos CUSTEIO AEO LOA 2025'!B34,'1. Pré-Empenhos'!$R$4:$R$320,'Tabelas auxiliares'!$B$226)</f>
        <v>0</v>
      </c>
      <c r="I34" s="158">
        <f>SUMIFS('2. Empenho LOA 2025'!$AA$4:$AA$1676,'2. Empenho LOA 2025'!$D$4:$D$1676,'Saldos CUSTEIO AEO LOA 2025'!B34,'2. Empenho LOA 2025'!$Z$4:$Z$1676,'Tabelas auxiliares'!$B$226)</f>
        <v>5623.89</v>
      </c>
      <c r="J34" s="159">
        <f t="shared" si="1"/>
        <v>10710.46</v>
      </c>
    </row>
    <row r="35" spans="1:10" ht="29" x14ac:dyDescent="0.35">
      <c r="A35" t="s">
        <v>298</v>
      </c>
      <c r="B35" s="10" t="s">
        <v>48</v>
      </c>
      <c r="C35" s="10" t="s">
        <v>49</v>
      </c>
      <c r="D35" s="152">
        <f>IFERROR(VLOOKUP($B35,'Orçamento Distribuído'!$A$3:$I$47,9,FALSE),0)</f>
        <v>1750000</v>
      </c>
      <c r="E35" s="154">
        <f>SUMIFS(Tabela1[VALOR],Tabela1[DE (ÁREA / ORIGEM)],'Saldos CUSTEIO AEO LOA 2025'!A35,Tabela1[CUSTEIO ou INVESTIMENTO?],'Tabelas auxiliares'!$B$226)</f>
        <v>2400</v>
      </c>
      <c r="F35" s="155">
        <f>SUMIFS(Tabela1[VALOR],Tabela1[PARA (ÁREA / DESTINO)],'Saldos CUSTEIO AEO LOA 2025'!A35,Tabela1[CUSTEIO ou INVESTIMENTO?],'Tabelas auxiliares'!$B$226)</f>
        <v>0</v>
      </c>
      <c r="G35" s="156">
        <f t="shared" si="3"/>
        <v>1747600</v>
      </c>
      <c r="H35" s="157">
        <f>SUMIFS('1. Pré-Empenhos'!$S$4:$S$320,'1. Pré-Empenhos'!$D$4:$D$320,'Saldos CUSTEIO AEO LOA 2025'!B35,'1. Pré-Empenhos'!$R$4:$R$320,'Tabelas auxiliares'!$B$226)</f>
        <v>0</v>
      </c>
      <c r="I35" s="158">
        <f>SUMIFS('2. Empenho LOA 2025'!$AA$4:$AA$1676,'2. Empenho LOA 2025'!$D$4:$D$1676,'Saldos CUSTEIO AEO LOA 2025'!B35,'2. Empenho LOA 2025'!$Z$4:$Z$1676,'Tabelas auxiliares'!$B$226)</f>
        <v>2256353.4200000004</v>
      </c>
      <c r="J35" s="159">
        <f t="shared" si="1"/>
        <v>-508753.42000000039</v>
      </c>
    </row>
    <row r="36" spans="1:10" x14ac:dyDescent="0.35">
      <c r="A36" t="s">
        <v>299</v>
      </c>
      <c r="B36" s="10" t="s">
        <v>50</v>
      </c>
      <c r="C36" s="10" t="s">
        <v>51</v>
      </c>
      <c r="D36" s="152">
        <f>IFERROR(VLOOKUP($B36,'Orçamento Distribuído'!$A$3:$I$47,9,FALSE),0)</f>
        <v>60000</v>
      </c>
      <c r="E36" s="154">
        <f>SUMIFS(Tabela1[VALOR],Tabela1[DE (ÁREA / ORIGEM)],'Saldos CUSTEIO AEO LOA 2025'!A36,Tabela1[CUSTEIO ou INVESTIMENTO?],'Tabelas auxiliares'!$B$226)</f>
        <v>0</v>
      </c>
      <c r="F36" s="155">
        <f>SUMIFS(Tabela1[VALOR],Tabela1[PARA (ÁREA / DESTINO)],'Saldos CUSTEIO AEO LOA 2025'!A36,Tabela1[CUSTEIO ou INVESTIMENTO?],'Tabelas auxiliares'!$B$226)</f>
        <v>0</v>
      </c>
      <c r="G36" s="156">
        <f t="shared" si="3"/>
        <v>60000</v>
      </c>
      <c r="H36" s="157">
        <f>SUMIFS('1. Pré-Empenhos'!$S$4:$S$320,'1. Pré-Empenhos'!$D$4:$D$320,'Saldos CUSTEIO AEO LOA 2025'!B36,'1. Pré-Empenhos'!$R$4:$R$320,'Tabelas auxiliares'!$B$226)</f>
        <v>0</v>
      </c>
      <c r="I36" s="158">
        <f>SUMIFS('2. Empenho LOA 2025'!$AA$4:$AA$1676,'2. Empenho LOA 2025'!$D$4:$D$1676,'Saldos CUSTEIO AEO LOA 2025'!B36,'2. Empenho LOA 2025'!$Z$4:$Z$1676,'Tabelas auxiliares'!$B$226)</f>
        <v>97835.74</v>
      </c>
      <c r="J36" s="159">
        <f t="shared" si="1"/>
        <v>-37835.740000000005</v>
      </c>
    </row>
    <row r="37" spans="1:10" x14ac:dyDescent="0.35">
      <c r="A37" t="s">
        <v>300</v>
      </c>
      <c r="B37" s="10" t="s">
        <v>52</v>
      </c>
      <c r="C37" s="10" t="s">
        <v>53</v>
      </c>
      <c r="D37" s="152">
        <f>IFERROR(VLOOKUP($B37,'Orçamento Distribuído'!$A$3:$I$47,9,FALSE),0)</f>
        <v>250000</v>
      </c>
      <c r="E37" s="154">
        <f>SUMIFS(Tabela1[VALOR],Tabela1[DE (ÁREA / ORIGEM)],'Saldos CUSTEIO AEO LOA 2025'!A37,Tabela1[CUSTEIO ou INVESTIMENTO?],'Tabelas auxiliares'!$B$226)</f>
        <v>0</v>
      </c>
      <c r="F37" s="155">
        <f>SUMIFS(Tabela1[VALOR],Tabela1[PARA (ÁREA / DESTINO)],'Saldos CUSTEIO AEO LOA 2025'!A37,Tabela1[CUSTEIO ou INVESTIMENTO?],'Tabelas auxiliares'!$B$226)</f>
        <v>0</v>
      </c>
      <c r="G37" s="156">
        <f t="shared" si="3"/>
        <v>250000</v>
      </c>
      <c r="H37" s="157">
        <f>SUMIFS('1. Pré-Empenhos'!$S$4:$S$320,'1. Pré-Empenhos'!$D$4:$D$320,'Saldos CUSTEIO AEO LOA 2025'!B37,'1. Pré-Empenhos'!$R$4:$R$320,'Tabelas auxiliares'!$B$226)</f>
        <v>0</v>
      </c>
      <c r="I37" s="158">
        <f>SUMIFS('2. Empenho LOA 2025'!$AA$4:$AA$1676,'2. Empenho LOA 2025'!$D$4:$D$1676,'Saldos CUSTEIO AEO LOA 2025'!B37,'2. Empenho LOA 2025'!$Z$4:$Z$1676,'Tabelas auxiliares'!$B$226)</f>
        <v>174240.46</v>
      </c>
      <c r="J37" s="159">
        <f t="shared" si="1"/>
        <v>75759.540000000008</v>
      </c>
    </row>
    <row r="38" spans="1:10" x14ac:dyDescent="0.35">
      <c r="A38" t="s">
        <v>301</v>
      </c>
      <c r="B38" s="10" t="s">
        <v>160</v>
      </c>
      <c r="C38" s="10" t="s">
        <v>169</v>
      </c>
      <c r="D38" s="152">
        <f>IFERROR(VLOOKUP($B38,'Orçamento Distribuído'!$A$3:$I$47,9,FALSE),0)</f>
        <v>0</v>
      </c>
      <c r="E38" s="154">
        <f>SUMIFS(Tabela1[VALOR],Tabela1[DE (ÁREA / ORIGEM)],'Saldos CUSTEIO AEO LOA 2025'!A38,Tabela1[CUSTEIO ou INVESTIMENTO?],'Tabelas auxiliares'!$B$226)</f>
        <v>2000</v>
      </c>
      <c r="F38" s="155">
        <f>SUMIFS(Tabela1[VALOR],Tabela1[PARA (ÁREA / DESTINO)],'Saldos CUSTEIO AEO LOA 2025'!A38,Tabela1[CUSTEIO ou INVESTIMENTO?],'Tabelas auxiliares'!$B$226)+SUMIFS('Distribuição TRI'!$N$2:$N$10,'Distribuição TRI'!$J$2:$J$10,'Saldos CUSTEIO AEO LOA 2025'!B38)</f>
        <v>16334.349999999999</v>
      </c>
      <c r="G38" s="156">
        <f t="shared" si="3"/>
        <v>14334.349999999999</v>
      </c>
      <c r="H38" s="157">
        <f>SUMIFS('1. Pré-Empenhos'!$S$4:$S$320,'1. Pré-Empenhos'!$D$4:$D$320,'Saldos CUSTEIO AEO LOA 2025'!B38,'1. Pré-Empenhos'!$R$4:$R$320,'Tabelas auxiliares'!$B$226)</f>
        <v>0</v>
      </c>
      <c r="I38" s="158">
        <f>SUMIFS('2. Empenho LOA 2025'!$AA$4:$AA$1676,'2. Empenho LOA 2025'!$D$4:$D$1676,'Saldos CUSTEIO AEO LOA 2025'!B38,'2. Empenho LOA 2025'!$Z$4:$Z$1676,'Tabelas auxiliares'!$B$226)</f>
        <v>0</v>
      </c>
      <c r="J38" s="159">
        <f t="shared" si="1"/>
        <v>14334.349999999999</v>
      </c>
    </row>
    <row r="39" spans="1:10" ht="29" x14ac:dyDescent="0.35">
      <c r="A39" t="s">
        <v>302</v>
      </c>
      <c r="B39" s="10" t="s">
        <v>54</v>
      </c>
      <c r="C39" s="10" t="s">
        <v>55</v>
      </c>
      <c r="D39" s="152">
        <f>IFERROR(VLOOKUP($B39,'Orçamento Distribuído'!$A$3:$I$47,9,FALSE),0)</f>
        <v>215000</v>
      </c>
      <c r="E39" s="154">
        <f>SUMIFS(Tabela1[VALOR],Tabela1[DE (ÁREA / ORIGEM)],'Saldos CUSTEIO AEO LOA 2025'!A39,Tabela1[CUSTEIO ou INVESTIMENTO?],'Tabelas auxiliares'!$B$226)</f>
        <v>0</v>
      </c>
      <c r="F39" s="155">
        <f>SUMIFS(Tabela1[VALOR],Tabela1[PARA (ÁREA / DESTINO)],'Saldos CUSTEIO AEO LOA 2025'!A39,Tabela1[CUSTEIO ou INVESTIMENTO?],'Tabelas auxiliares'!$B$226)</f>
        <v>0</v>
      </c>
      <c r="G39" s="156">
        <f t="shared" si="3"/>
        <v>215000</v>
      </c>
      <c r="H39" s="157">
        <f>SUMIFS('1. Pré-Empenhos'!$S$4:$S$320,'1. Pré-Empenhos'!$D$4:$D$320,'Saldos CUSTEIO AEO LOA 2025'!B39,'1. Pré-Empenhos'!$R$4:$R$320,'Tabelas auxiliares'!$B$226)</f>
        <v>0</v>
      </c>
      <c r="I39" s="158">
        <f>SUMIFS('2. Empenho LOA 2025'!$AA$4:$AA$1676,'2. Empenho LOA 2025'!$D$4:$D$1676,'Saldos CUSTEIO AEO LOA 2025'!B39,'2. Empenho LOA 2025'!$Z$4:$Z$1676,'Tabelas auxiliares'!$B$226)</f>
        <v>247946.46999999997</v>
      </c>
      <c r="J39" s="159">
        <f t="shared" si="1"/>
        <v>-32946.469999999972</v>
      </c>
    </row>
    <row r="40" spans="1:10" x14ac:dyDescent="0.35">
      <c r="A40" t="s">
        <v>303</v>
      </c>
      <c r="B40" s="10" t="s">
        <v>528</v>
      </c>
      <c r="C40" s="10" t="s">
        <v>57</v>
      </c>
      <c r="D40" s="152">
        <f>IFERROR(VLOOKUP($B40,'Orçamento Distribuído'!$A$3:$I$47,9,FALSE),0)</f>
        <v>350000</v>
      </c>
      <c r="E40" s="154">
        <f>SUMIFS(Tabela1[VALOR],Tabela1[DE (ÁREA / ORIGEM)],'Saldos CUSTEIO AEO LOA 2025'!A40,Tabela1[CUSTEIO ou INVESTIMENTO?],'Tabelas auxiliares'!$B$226)</f>
        <v>0</v>
      </c>
      <c r="F40" s="155">
        <f>SUMIFS(Tabela1[VALOR],Tabela1[PARA (ÁREA / DESTINO)],'Saldos CUSTEIO AEO LOA 2025'!A40,Tabela1[CUSTEIO ou INVESTIMENTO?],'Tabelas auxiliares'!$B$226)</f>
        <v>0</v>
      </c>
      <c r="G40" s="156">
        <f t="shared" si="3"/>
        <v>350000</v>
      </c>
      <c r="H40" s="157">
        <f>SUMIFS('1. Pré-Empenhos'!$S$4:$S$320,'1. Pré-Empenhos'!$D$4:$D$320,'Saldos CUSTEIO AEO LOA 2025'!B40,'1. Pré-Empenhos'!$R$4:$R$320,'Tabelas auxiliares'!$B$226)</f>
        <v>0</v>
      </c>
      <c r="I40" s="158">
        <f>SUMIFS('2. Empenho LOA 2025'!$AA$4:$AA$1676,'2. Empenho LOA 2025'!$D$4:$D$1676,'Saldos CUSTEIO AEO LOA 2025'!B40,'2. Empenho LOA 2025'!$Z$4:$Z$1676,'Tabelas auxiliares'!$B$226)</f>
        <v>453700.15</v>
      </c>
      <c r="J40" s="159">
        <f t="shared" si="1"/>
        <v>-103700.15000000002</v>
      </c>
    </row>
    <row r="41" spans="1:10" ht="29" x14ac:dyDescent="0.35">
      <c r="A41" t="s">
        <v>304</v>
      </c>
      <c r="B41" s="10" t="s">
        <v>58</v>
      </c>
      <c r="C41" s="10" t="s">
        <v>59</v>
      </c>
      <c r="D41" s="152">
        <f>IFERROR(VLOOKUP($B41,'Orçamento Distribuído'!$A$3:$I$47,9,FALSE),0)</f>
        <v>12000</v>
      </c>
      <c r="E41" s="154">
        <f>SUMIFS(Tabela1[VALOR],Tabela1[DE (ÁREA / ORIGEM)],'Saldos CUSTEIO AEO LOA 2025'!A41,Tabela1[CUSTEIO ou INVESTIMENTO?],'Tabelas auxiliares'!$B$226)</f>
        <v>0</v>
      </c>
      <c r="F41" s="155">
        <f>SUMIFS(Tabela1[VALOR],Tabela1[PARA (ÁREA / DESTINO)],'Saldos CUSTEIO AEO LOA 2025'!A41,Tabela1[CUSTEIO ou INVESTIMENTO?],'Tabelas auxiliares'!$B$226)</f>
        <v>0</v>
      </c>
      <c r="G41" s="156">
        <f t="shared" si="3"/>
        <v>12000</v>
      </c>
      <c r="H41" s="157">
        <f>SUMIFS('1. Pré-Empenhos'!$S$4:$S$320,'1. Pré-Empenhos'!$D$4:$D$320,'Saldos CUSTEIO AEO LOA 2025'!B41,'1. Pré-Empenhos'!$R$4:$R$320,'Tabelas auxiliares'!$B$226)</f>
        <v>0</v>
      </c>
      <c r="I41" s="158">
        <f>SUMIFS('2. Empenho LOA 2025'!$AA$4:$AA$1676,'2. Empenho LOA 2025'!$D$4:$D$1676,'Saldos CUSTEIO AEO LOA 2025'!B41,'2. Empenho LOA 2025'!$Z$4:$Z$1676,'Tabelas auxiliares'!$B$226)</f>
        <v>15240</v>
      </c>
      <c r="J41" s="159">
        <f t="shared" si="1"/>
        <v>-3240</v>
      </c>
    </row>
    <row r="42" spans="1:10" x14ac:dyDescent="0.35">
      <c r="A42" t="s">
        <v>305</v>
      </c>
      <c r="B42" s="10" t="s">
        <v>62</v>
      </c>
      <c r="C42" s="10" t="s">
        <v>63</v>
      </c>
      <c r="D42" s="152">
        <f>IFERROR(VLOOKUP($B42,'Orçamento Distribuído'!$A$3:$I$47,9,FALSE),0)</f>
        <v>10166943</v>
      </c>
      <c r="E42" s="154">
        <f>SUMIFS(Tabela1[VALOR],Tabela1[DE (ÁREA / ORIGEM)],'Saldos CUSTEIO AEO LOA 2025'!A42,Tabela1[CUSTEIO ou INVESTIMENTO?],'Tabelas auxiliares'!$B$226)</f>
        <v>0</v>
      </c>
      <c r="F42" s="155">
        <f>SUMIFS(Tabela1[VALOR],Tabela1[PARA (ÁREA / DESTINO)],'Saldos CUSTEIO AEO LOA 2025'!A42,Tabela1[CUSTEIO ou INVESTIMENTO?],'Tabelas auxiliares'!$B$226)</f>
        <v>0</v>
      </c>
      <c r="G42" s="156">
        <f t="shared" ref="G42:G60" si="7">D42-E42+F42</f>
        <v>10166943</v>
      </c>
      <c r="H42" s="157">
        <f>SUMIFS('1. Pré-Empenhos'!$S$4:$S$320,'1. Pré-Empenhos'!$D$4:$D$320,'Saldos CUSTEIO AEO LOA 2025'!B42,'1. Pré-Empenhos'!$R$4:$R$320,'Tabelas auxiliares'!$B$226)</f>
        <v>0</v>
      </c>
      <c r="I42" s="158">
        <f>SUMIFS('2. Empenho LOA 2025'!$AA$4:$AA$1676,'2. Empenho LOA 2025'!$D$4:$D$1676,'Saldos CUSTEIO AEO LOA 2025'!B42,'2. Empenho LOA 2025'!$Z$4:$Z$1676,'Tabelas auxiliares'!$B$226)</f>
        <v>11144229.65</v>
      </c>
      <c r="J42" s="159">
        <f t="shared" si="1"/>
        <v>-977286.65000000037</v>
      </c>
    </row>
    <row r="43" spans="1:10" ht="29" x14ac:dyDescent="0.35">
      <c r="A43" t="s">
        <v>306</v>
      </c>
      <c r="B43" s="10" t="s">
        <v>60</v>
      </c>
      <c r="C43" s="10" t="s">
        <v>61</v>
      </c>
      <c r="D43" s="152">
        <f>IFERROR(VLOOKUP($B43,'Orçamento Distribuído'!$A$3:$I$47,9,FALSE),0)</f>
        <v>5900000</v>
      </c>
      <c r="E43" s="154">
        <f>SUMIFS(Tabela1[VALOR],Tabela1[DE (ÁREA / ORIGEM)],'Saldos CUSTEIO AEO LOA 2025'!A43,Tabela1[CUSTEIO ou INVESTIMENTO?],'Tabelas auxiliares'!$B$226)</f>
        <v>0</v>
      </c>
      <c r="F43" s="155">
        <f>SUMIFS(Tabela1[VALOR],Tabela1[PARA (ÁREA / DESTINO)],'Saldos CUSTEIO AEO LOA 2025'!A43,Tabela1[CUSTEIO ou INVESTIMENTO?],'Tabelas auxiliares'!$B$226)</f>
        <v>0</v>
      </c>
      <c r="G43" s="156">
        <f t="shared" si="7"/>
        <v>5900000</v>
      </c>
      <c r="H43" s="157">
        <f>SUMIFS('1. Pré-Empenhos'!$S$4:$S$320,'1. Pré-Empenhos'!$D$4:$D$320,'Saldos CUSTEIO AEO LOA 2025'!B43,'1. Pré-Empenhos'!$R$4:$R$320,'Tabelas auxiliares'!$B$226)</f>
        <v>0</v>
      </c>
      <c r="I43" s="158">
        <f>SUMIFS('2. Empenho LOA 2025'!$AA$4:$AA$1676,'2. Empenho LOA 2025'!$D$4:$D$1676,'Saldos CUSTEIO AEO LOA 2025'!B43,'2. Empenho LOA 2025'!$Z$4:$Z$1676,'Tabelas auxiliares'!$B$226)</f>
        <v>6865101.8699999992</v>
      </c>
      <c r="J43" s="159">
        <f t="shared" si="1"/>
        <v>-965101.86999999918</v>
      </c>
    </row>
    <row r="44" spans="1:10" x14ac:dyDescent="0.35">
      <c r="A44" t="s">
        <v>307</v>
      </c>
      <c r="B44" s="10" t="s">
        <v>170</v>
      </c>
      <c r="C44" s="10" t="s">
        <v>171</v>
      </c>
      <c r="D44" s="152">
        <f>IFERROR(VLOOKUP($B44,'Orçamento Distribuído'!$A$3:$I$47,9,FALSE),0)</f>
        <v>0</v>
      </c>
      <c r="E44" s="154">
        <f>SUMIFS(Tabela1[VALOR],Tabela1[DE (ÁREA / ORIGEM)],'Saldos CUSTEIO AEO LOA 2025'!A44,Tabela1[CUSTEIO ou INVESTIMENTO?],'Tabelas auxiliares'!$B$226)</f>
        <v>0</v>
      </c>
      <c r="F44" s="155">
        <f>SUMIFS(Tabela1[VALOR],Tabela1[PARA (ÁREA / DESTINO)],'Saldos CUSTEIO AEO LOA 2025'!A44,Tabela1[CUSTEIO ou INVESTIMENTO?],'Tabelas auxiliares'!$B$226)+SUMIFS('Distribuição TRI'!$N$2:$N$10,'Distribuição TRI'!$J$2:$J$10,'Saldos CUSTEIO AEO LOA 2025'!B44)</f>
        <v>0</v>
      </c>
      <c r="G44" s="156">
        <f t="shared" si="7"/>
        <v>0</v>
      </c>
      <c r="H44" s="157">
        <f>SUMIFS('1. Pré-Empenhos'!$S$4:$S$320,'1. Pré-Empenhos'!$D$4:$D$320,'Saldos CUSTEIO AEO LOA 2025'!B44,'1. Pré-Empenhos'!$R$4:$R$320,'Tabelas auxiliares'!$B$226)</f>
        <v>0</v>
      </c>
      <c r="I44" s="158">
        <f>SUMIFS('2. Empenho LOA 2025'!$AA$4:$AA$1676,'2. Empenho LOA 2025'!$D$4:$D$1676,'Saldos CUSTEIO AEO LOA 2025'!B44,'2. Empenho LOA 2025'!$Z$4:$Z$1676,'Tabelas auxiliares'!$B$226)</f>
        <v>0</v>
      </c>
      <c r="J44" s="159">
        <f t="shared" si="1"/>
        <v>0</v>
      </c>
    </row>
    <row r="45" spans="1:10" ht="29" x14ac:dyDescent="0.35">
      <c r="A45" t="s">
        <v>308</v>
      </c>
      <c r="B45" s="10" t="s">
        <v>64</v>
      </c>
      <c r="C45" s="10" t="s">
        <v>65</v>
      </c>
      <c r="D45" s="152">
        <f>IFERROR(VLOOKUP($B45,'Orçamento Distribuído'!$A$3:$I$47,9,FALSE),0)</f>
        <v>500000</v>
      </c>
      <c r="E45" s="154">
        <f>SUMIFS(Tabela1[VALOR],Tabela1[DE (ÁREA / ORIGEM)],'Saldos CUSTEIO AEO LOA 2025'!A45,Tabela1[CUSTEIO ou INVESTIMENTO?],'Tabelas auxiliares'!$B$226)</f>
        <v>0</v>
      </c>
      <c r="F45" s="155">
        <f>SUMIFS(Tabela1[VALOR],Tabela1[PARA (ÁREA / DESTINO)],'Saldos CUSTEIO AEO LOA 2025'!A45,Tabela1[CUSTEIO ou INVESTIMENTO?],'Tabelas auxiliares'!$B$226)</f>
        <v>0</v>
      </c>
      <c r="G45" s="156">
        <f t="shared" si="7"/>
        <v>500000</v>
      </c>
      <c r="H45" s="157">
        <f>SUMIFS('1. Pré-Empenhos'!$S$4:$S$320,'1. Pré-Empenhos'!$D$4:$D$320,'Saldos CUSTEIO AEO LOA 2025'!B45,'1. Pré-Empenhos'!$R$4:$R$320,'Tabelas auxiliares'!$B$226)</f>
        <v>0</v>
      </c>
      <c r="I45" s="158">
        <f>SUMIFS('2. Empenho LOA 2025'!$AA$4:$AA$1676,'2. Empenho LOA 2025'!$D$4:$D$1676,'Saldos CUSTEIO AEO LOA 2025'!B45,'2. Empenho LOA 2025'!$Z$4:$Z$1676,'Tabelas auxiliares'!$B$226)</f>
        <v>423247.73999999993</v>
      </c>
      <c r="J45" s="159">
        <f t="shared" si="1"/>
        <v>76752.260000000068</v>
      </c>
    </row>
    <row r="46" spans="1:10" ht="29" x14ac:dyDescent="0.35">
      <c r="A46" t="s">
        <v>309</v>
      </c>
      <c r="B46" s="10" t="s">
        <v>66</v>
      </c>
      <c r="C46" s="10" t="s">
        <v>67</v>
      </c>
      <c r="D46" s="152">
        <f>IFERROR(VLOOKUP($B46,'Orçamento Distribuído'!$A$3:$I$47,9,FALSE),0)</f>
        <v>3700000</v>
      </c>
      <c r="E46" s="154">
        <f>SUMIFS(Tabela1[VALOR],Tabela1[DE (ÁREA / ORIGEM)],'Saldos CUSTEIO AEO LOA 2025'!A46,Tabela1[CUSTEIO ou INVESTIMENTO?],'Tabelas auxiliares'!$B$226)</f>
        <v>0</v>
      </c>
      <c r="F46" s="155">
        <f>SUMIFS(Tabela1[VALOR],Tabela1[PARA (ÁREA / DESTINO)],'Saldos CUSTEIO AEO LOA 2025'!A46,Tabela1[CUSTEIO ou INVESTIMENTO?],'Tabelas auxiliares'!$B$226)</f>
        <v>0</v>
      </c>
      <c r="G46" s="156">
        <f t="shared" si="7"/>
        <v>3700000</v>
      </c>
      <c r="H46" s="157">
        <f>SUMIFS('1. Pré-Empenhos'!$S$4:$S$320,'1. Pré-Empenhos'!$D$4:$D$320,'Saldos CUSTEIO AEO LOA 2025'!B46,'1. Pré-Empenhos'!$R$4:$R$320,'Tabelas auxiliares'!$B$226)</f>
        <v>0</v>
      </c>
      <c r="I46" s="158">
        <f>SUMIFS('2. Empenho LOA 2025'!$AA$4:$AA$1676,'2. Empenho LOA 2025'!$D$4:$D$1676,'Saldos CUSTEIO AEO LOA 2025'!B46,'2. Empenho LOA 2025'!$Z$4:$Z$1676,'Tabelas auxiliares'!$B$226)</f>
        <v>4980230.08</v>
      </c>
      <c r="J46" s="159">
        <f t="shared" si="1"/>
        <v>-1280230.08</v>
      </c>
    </row>
    <row r="47" spans="1:10" x14ac:dyDescent="0.35">
      <c r="A47" t="s">
        <v>310</v>
      </c>
      <c r="B47" s="10" t="s">
        <v>172</v>
      </c>
      <c r="C47" s="10" t="s">
        <v>173</v>
      </c>
      <c r="D47" s="152">
        <f>IFERROR(VLOOKUP($B47,'Orçamento Distribuído'!$A$3:$I$47,9,FALSE),0)</f>
        <v>0</v>
      </c>
      <c r="E47" s="154">
        <f>SUMIFS(Tabela1[VALOR],Tabela1[DE (ÁREA / ORIGEM)],'Saldos CUSTEIO AEO LOA 2025'!A47,Tabela1[CUSTEIO ou INVESTIMENTO?],'Tabelas auxiliares'!$B$226)</f>
        <v>0</v>
      </c>
      <c r="F47" s="155">
        <f>SUMIFS(Tabela1[VALOR],Tabela1[PARA (ÁREA / DESTINO)],'Saldos CUSTEIO AEO LOA 2025'!A47,Tabela1[CUSTEIO ou INVESTIMENTO?],'Tabelas auxiliares'!$B$226)+SUMIFS('Distribuição TRI'!$N$2:$N$10,'Distribuição TRI'!$J$2:$J$10,'Saldos CUSTEIO AEO LOA 2025'!B47)</f>
        <v>16334.349999999999</v>
      </c>
      <c r="G47" s="156">
        <f t="shared" si="7"/>
        <v>16334.349999999999</v>
      </c>
      <c r="H47" s="157">
        <f>SUMIFS('1. Pré-Empenhos'!$S$4:$S$320,'1. Pré-Empenhos'!$D$4:$D$320,'Saldos CUSTEIO AEO LOA 2025'!B47,'1. Pré-Empenhos'!$R$4:$R$320,'Tabelas auxiliares'!$B$226)</f>
        <v>0</v>
      </c>
      <c r="I47" s="158">
        <f>SUMIFS('2. Empenho LOA 2025'!$AA$4:$AA$1676,'2. Empenho LOA 2025'!$D$4:$D$1676,'Saldos CUSTEIO AEO LOA 2025'!B47,'2. Empenho LOA 2025'!$Z$4:$Z$1676,'Tabelas auxiliares'!$B$226)</f>
        <v>0</v>
      </c>
      <c r="J47" s="159">
        <f t="shared" si="1"/>
        <v>16334.349999999999</v>
      </c>
    </row>
    <row r="48" spans="1:10" ht="15.75" customHeight="1" x14ac:dyDescent="0.35">
      <c r="A48" t="s">
        <v>311</v>
      </c>
      <c r="B48" s="10" t="s">
        <v>68</v>
      </c>
      <c r="C48" s="10" t="s">
        <v>69</v>
      </c>
      <c r="D48" s="152">
        <f>IFERROR(VLOOKUP($B48,'Orçamento Distribuído'!$A$3:$I$47,9,FALSE),0)</f>
        <v>700000</v>
      </c>
      <c r="E48" s="154">
        <f>SUMIFS(Tabela1[VALOR],Tabela1[DE (ÁREA / ORIGEM)],'Saldos CUSTEIO AEO LOA 2025'!A48,Tabela1[CUSTEIO ou INVESTIMENTO?],'Tabelas auxiliares'!$B$226)</f>
        <v>0</v>
      </c>
      <c r="F48" s="155">
        <f>SUMIFS(Tabela1[VALOR],Tabela1[PARA (ÁREA / DESTINO)],'Saldos CUSTEIO AEO LOA 2025'!A48,Tabela1[CUSTEIO ou INVESTIMENTO?],'Tabelas auxiliares'!$B$226)</f>
        <v>0</v>
      </c>
      <c r="G48" s="156">
        <f t="shared" si="7"/>
        <v>700000</v>
      </c>
      <c r="H48" s="157">
        <f>SUMIFS('1. Pré-Empenhos'!$S$4:$S$320,'1. Pré-Empenhos'!$D$4:$D$320,'Saldos CUSTEIO AEO LOA 2025'!B48,'1. Pré-Empenhos'!$R$4:$R$320,'Tabelas auxiliares'!$B$226)</f>
        <v>0</v>
      </c>
      <c r="I48" s="158">
        <f>SUMIFS('2. Empenho LOA 2025'!$AA$4:$AA$1676,'2. Empenho LOA 2025'!$D$4:$D$1676,'Saldos CUSTEIO AEO LOA 2025'!B48,'2. Empenho LOA 2025'!$Z$4:$Z$1676,'Tabelas auxiliares'!$B$226)</f>
        <v>713525.17</v>
      </c>
      <c r="J48" s="159">
        <f t="shared" si="1"/>
        <v>-13525.170000000042</v>
      </c>
    </row>
    <row r="49" spans="1:10" ht="29" x14ac:dyDescent="0.35">
      <c r="A49" t="s">
        <v>312</v>
      </c>
      <c r="B49" s="10" t="s">
        <v>70</v>
      </c>
      <c r="C49" s="10" t="s">
        <v>71</v>
      </c>
      <c r="D49" s="152">
        <f>IFERROR(VLOOKUP($B49,'Orçamento Distribuído'!$A$3:$I$47,9,FALSE),0)</f>
        <v>600000</v>
      </c>
      <c r="E49" s="154">
        <f>SUMIFS(Tabela1[VALOR],Tabela1[DE (ÁREA / ORIGEM)],'Saldos CUSTEIO AEO LOA 2025'!A49,Tabela1[CUSTEIO ou INVESTIMENTO?],'Tabelas auxiliares'!$B$226)</f>
        <v>0</v>
      </c>
      <c r="F49" s="155">
        <f>SUMIFS(Tabela1[VALOR],Tabela1[PARA (ÁREA / DESTINO)],'Saldos CUSTEIO AEO LOA 2025'!A49,Tabela1[CUSTEIO ou INVESTIMENTO?],'Tabelas auxiliares'!$B$226)</f>
        <v>0</v>
      </c>
      <c r="G49" s="156">
        <f t="shared" si="7"/>
        <v>600000</v>
      </c>
      <c r="H49" s="157">
        <f>SUMIFS('1. Pré-Empenhos'!$S$4:$S$320,'1. Pré-Empenhos'!$D$4:$D$320,'Saldos CUSTEIO AEO LOA 2025'!B49,'1. Pré-Empenhos'!$R$4:$R$320,'Tabelas auxiliares'!$B$226)</f>
        <v>0</v>
      </c>
      <c r="I49" s="158">
        <f>SUMIFS('2. Empenho LOA 2025'!$AA$4:$AA$1676,'2. Empenho LOA 2025'!$D$4:$D$1676,'Saldos CUSTEIO AEO LOA 2025'!B49,'2. Empenho LOA 2025'!$Z$4:$Z$1676,'Tabelas auxiliares'!$B$226)</f>
        <v>528797.97</v>
      </c>
      <c r="J49" s="159">
        <f t="shared" si="1"/>
        <v>71202.030000000028</v>
      </c>
    </row>
    <row r="50" spans="1:10" ht="29" x14ac:dyDescent="0.35">
      <c r="A50" t="s">
        <v>313</v>
      </c>
      <c r="B50" s="10" t="s">
        <v>132</v>
      </c>
      <c r="C50" s="10" t="s">
        <v>133</v>
      </c>
      <c r="D50" s="152">
        <f>IFERROR(VLOOKUP($B50,'Orçamento Distribuído'!$A$3:$I$47,9,FALSE),0)</f>
        <v>550000</v>
      </c>
      <c r="E50" s="154">
        <f>SUMIFS(Tabela1[VALOR],Tabela1[DE (ÁREA / ORIGEM)],'Saldos CUSTEIO AEO LOA 2025'!A50,Tabela1[CUSTEIO ou INVESTIMENTO?],'Tabelas auxiliares'!$B$226)</f>
        <v>0</v>
      </c>
      <c r="F50" s="155">
        <f>SUMIFS(Tabela1[VALOR],Tabela1[PARA (ÁREA / DESTINO)],'Saldos CUSTEIO AEO LOA 2025'!A50,Tabela1[CUSTEIO ou INVESTIMENTO?],'Tabelas auxiliares'!$B$226)</f>
        <v>0</v>
      </c>
      <c r="G50" s="156">
        <f t="shared" si="7"/>
        <v>550000</v>
      </c>
      <c r="H50" s="157">
        <f>SUMIFS('1. Pré-Empenhos'!$S$4:$S$320,'1. Pré-Empenhos'!$D$4:$D$320,'Saldos CUSTEIO AEO LOA 2025'!B50,'1. Pré-Empenhos'!$R$4:$R$320,'Tabelas auxiliares'!$B$226)</f>
        <v>0</v>
      </c>
      <c r="I50" s="158">
        <f>SUMIFS('2. Empenho LOA 2025'!$AA$4:$AA$1676,'2. Empenho LOA 2025'!$D$4:$D$1676,'Saldos CUSTEIO AEO LOA 2025'!B50,'2. Empenho LOA 2025'!$Z$4:$Z$1676,'Tabelas auxiliares'!$B$226)</f>
        <v>115894.21</v>
      </c>
      <c r="J50" s="159">
        <f t="shared" si="1"/>
        <v>434105.79</v>
      </c>
    </row>
    <row r="51" spans="1:10" ht="29" x14ac:dyDescent="0.35">
      <c r="A51" t="s">
        <v>314</v>
      </c>
      <c r="B51" s="10" t="s">
        <v>72</v>
      </c>
      <c r="C51" s="10" t="s">
        <v>73</v>
      </c>
      <c r="D51" s="152">
        <f>IFERROR(VLOOKUP($B51,'Orçamento Distribuído'!$A$3:$I$47,9,FALSE),0)</f>
        <v>150000</v>
      </c>
      <c r="E51" s="154">
        <f>SUMIFS(Tabela1[VALOR],Tabela1[DE (ÁREA / ORIGEM)],'Saldos CUSTEIO AEO LOA 2025'!A51,Tabela1[CUSTEIO ou INVESTIMENTO?],'Tabelas auxiliares'!$B$226)</f>
        <v>0</v>
      </c>
      <c r="F51" s="155">
        <f>SUMIFS(Tabela1[VALOR],Tabela1[PARA (ÁREA / DESTINO)],'Saldos CUSTEIO AEO LOA 2025'!A51,Tabela1[CUSTEIO ou INVESTIMENTO?],'Tabelas auxiliares'!$B$226)</f>
        <v>0</v>
      </c>
      <c r="G51" s="156">
        <f t="shared" si="7"/>
        <v>150000</v>
      </c>
      <c r="H51" s="157">
        <f>SUMIFS('1. Pré-Empenhos'!$S$4:$S$320,'1. Pré-Empenhos'!$D$4:$D$320,'Saldos CUSTEIO AEO LOA 2025'!B51,'1. Pré-Empenhos'!$R$4:$R$320,'Tabelas auxiliares'!$B$226)</f>
        <v>0</v>
      </c>
      <c r="I51" s="158">
        <f>SUMIFS('2. Empenho LOA 2025'!$AA$4:$AA$1676,'2. Empenho LOA 2025'!$D$4:$D$1676,'Saldos CUSTEIO AEO LOA 2025'!B51,'2. Empenho LOA 2025'!$Z$4:$Z$1676,'Tabelas auxiliares'!$B$226)</f>
        <v>77120.58</v>
      </c>
      <c r="J51" s="159">
        <f t="shared" si="1"/>
        <v>72879.42</v>
      </c>
    </row>
    <row r="52" spans="1:10" x14ac:dyDescent="0.35">
      <c r="A52" t="s">
        <v>315</v>
      </c>
      <c r="B52" s="10" t="s">
        <v>74</v>
      </c>
      <c r="C52" s="10" t="s">
        <v>192</v>
      </c>
      <c r="D52" s="152">
        <f>IFERROR(VLOOKUP($B52,'Orçamento Distribuído'!$A$3:$I$47,9,FALSE),0)</f>
        <v>450000</v>
      </c>
      <c r="E52" s="154">
        <f>SUMIFS(Tabela1[VALOR],Tabela1[DE (ÁREA / ORIGEM)],'Saldos CUSTEIO AEO LOA 2025'!A52,Tabela1[CUSTEIO ou INVESTIMENTO?],'Tabelas auxiliares'!$B$226)</f>
        <v>0</v>
      </c>
      <c r="F52" s="155">
        <f>SUMIFS(Tabela1[VALOR],Tabela1[PARA (ÁREA / DESTINO)],'Saldos CUSTEIO AEO LOA 2025'!A52,Tabela1[CUSTEIO ou INVESTIMENTO?],'Tabelas auxiliares'!$B$226)</f>
        <v>0</v>
      </c>
      <c r="G52" s="156">
        <f t="shared" si="7"/>
        <v>450000</v>
      </c>
      <c r="H52" s="157">
        <f>SUMIFS('1. Pré-Empenhos'!$S$4:$S$320,'1. Pré-Empenhos'!$D$4:$D$320,'Saldos CUSTEIO AEO LOA 2025'!B52,'1. Pré-Empenhos'!$R$4:$R$320,'Tabelas auxiliares'!$B$226)</f>
        <v>0</v>
      </c>
      <c r="I52" s="158">
        <f>SUMIFS('2. Empenho LOA 2025'!$AA$4:$AA$1676,'2. Empenho LOA 2025'!$D$4:$D$1676,'Saldos CUSTEIO AEO LOA 2025'!B52,'2. Empenho LOA 2025'!$Z$4:$Z$1676,'Tabelas auxiliares'!$B$226)</f>
        <v>0</v>
      </c>
      <c r="J52" s="159">
        <f t="shared" si="1"/>
        <v>450000</v>
      </c>
    </row>
    <row r="53" spans="1:10" x14ac:dyDescent="0.35">
      <c r="A53" t="s">
        <v>316</v>
      </c>
      <c r="B53" s="10" t="s">
        <v>159</v>
      </c>
      <c r="C53" s="10" t="s">
        <v>177</v>
      </c>
      <c r="D53" s="152">
        <f>IFERROR(VLOOKUP($B53,'Orçamento Distribuído'!$A$3:$I$47,9,FALSE),0)</f>
        <v>0</v>
      </c>
      <c r="E53" s="154">
        <f>SUMIFS(Tabela1[VALOR],Tabela1[DE (ÁREA / ORIGEM)],'Saldos CUSTEIO AEO LOA 2025'!A53,Tabela1[CUSTEIO ou INVESTIMENTO?],'Tabelas auxiliares'!$B$226)</f>
        <v>0</v>
      </c>
      <c r="F53" s="155">
        <f>SUMIFS(Tabela1[VALOR],Tabela1[PARA (ÁREA / DESTINO)],'Saldos CUSTEIO AEO LOA 2025'!A53,Tabela1[CUSTEIO ou INVESTIMENTO?],'Tabelas auxiliares'!$B$226)</f>
        <v>0</v>
      </c>
      <c r="G53" s="156">
        <f t="shared" si="7"/>
        <v>0</v>
      </c>
      <c r="H53" s="157">
        <f>SUMIFS('1. Pré-Empenhos'!$S$4:$S$320,'1. Pré-Empenhos'!$D$4:$D$320,'Saldos CUSTEIO AEO LOA 2025'!B53,'1. Pré-Empenhos'!$R$4:$R$320,'Tabelas auxiliares'!$B$226)</f>
        <v>0</v>
      </c>
      <c r="I53" s="158">
        <f>SUMIFS('2. Empenho LOA 2025'!$AA$4:$AA$1676,'2. Empenho LOA 2025'!$D$4:$D$1676,'Saldos CUSTEIO AEO LOA 2025'!B53,'2. Empenho LOA 2025'!$Z$4:$Z$1676,'Tabelas auxiliares'!$B$226)</f>
        <v>18727.03</v>
      </c>
      <c r="J53" s="159">
        <f t="shared" si="1"/>
        <v>-18727.03</v>
      </c>
    </row>
    <row r="54" spans="1:10" x14ac:dyDescent="0.35">
      <c r="A54" t="s">
        <v>317</v>
      </c>
      <c r="B54" s="10" t="s">
        <v>176</v>
      </c>
      <c r="C54" s="10" t="s">
        <v>178</v>
      </c>
      <c r="D54" s="152">
        <f>IFERROR(VLOOKUP($B54,'Orçamento Distribuído'!$A$3:$I$47,9,FALSE),0)</f>
        <v>0</v>
      </c>
      <c r="E54" s="154">
        <f>SUMIFS(Tabela1[VALOR],Tabela1[DE (ÁREA / ORIGEM)],'Saldos CUSTEIO AEO LOA 2025'!A54,Tabela1[CUSTEIO ou INVESTIMENTO?],'Tabelas auxiliares'!$B$226)</f>
        <v>0</v>
      </c>
      <c r="F54" s="155">
        <f>SUMIFS(Tabela1[VALOR],Tabela1[PARA (ÁREA / DESTINO)],'Saldos CUSTEIO AEO LOA 2025'!A54,Tabela1[CUSTEIO ou INVESTIMENTO?],'Tabelas auxiliares'!$B$226)</f>
        <v>0</v>
      </c>
      <c r="G54" s="156">
        <f t="shared" si="7"/>
        <v>0</v>
      </c>
      <c r="H54" s="157">
        <f>SUMIFS('1. Pré-Empenhos'!$S$4:$S$320,'1. Pré-Empenhos'!$D$4:$D$320,'Saldos CUSTEIO AEO LOA 2025'!B54,'1. Pré-Empenhos'!$R$4:$R$320,'Tabelas auxiliares'!$B$226)</f>
        <v>0</v>
      </c>
      <c r="I54" s="158">
        <f>SUMIFS('2. Empenho LOA 2025'!$AA$4:$AA$1676,'2. Empenho LOA 2025'!$D$4:$D$1676,'Saldos CUSTEIO AEO LOA 2025'!B54,'2. Empenho LOA 2025'!$Z$4:$Z$1676,'Tabelas auxiliares'!$B$226)</f>
        <v>0</v>
      </c>
      <c r="J54" s="159">
        <f t="shared" si="1"/>
        <v>0</v>
      </c>
    </row>
    <row r="55" spans="1:10" ht="29" x14ac:dyDescent="0.35">
      <c r="A55" t="s">
        <v>318</v>
      </c>
      <c r="B55" s="10" t="s">
        <v>76</v>
      </c>
      <c r="C55" s="10" t="s">
        <v>191</v>
      </c>
      <c r="D55" s="152">
        <f>IFERROR(VLOOKUP($B55,'Orçamento Distribuído'!$A$3:$I$47,9,FALSE),0)</f>
        <v>130000</v>
      </c>
      <c r="E55" s="154">
        <f>SUMIFS(Tabela1[VALOR],Tabela1[DE (ÁREA / ORIGEM)],'Saldos CUSTEIO AEO LOA 2025'!A55,Tabela1[CUSTEIO ou INVESTIMENTO?],'Tabelas auxiliares'!$B$226)</f>
        <v>0</v>
      </c>
      <c r="F55" s="155">
        <f>SUMIFS(Tabela1[VALOR],Tabela1[PARA (ÁREA / DESTINO)],'Saldos CUSTEIO AEO LOA 2025'!A55,Tabela1[CUSTEIO ou INVESTIMENTO?],'Tabelas auxiliares'!$B$226)</f>
        <v>0</v>
      </c>
      <c r="G55" s="156">
        <f t="shared" si="7"/>
        <v>130000</v>
      </c>
      <c r="H55" s="157">
        <f>SUMIFS('1. Pré-Empenhos'!$S$4:$S$320,'1. Pré-Empenhos'!$D$4:$D$320,'Saldos CUSTEIO AEO LOA 2025'!B55,'1. Pré-Empenhos'!$R$4:$R$320,'Tabelas auxiliares'!$B$226)</f>
        <v>0</v>
      </c>
      <c r="I55" s="158">
        <f>SUMIFS('2. Empenho LOA 2025'!$AA$4:$AA$1676,'2. Empenho LOA 2025'!$D$4:$D$1676,'Saldos CUSTEIO AEO LOA 2025'!B55,'2. Empenho LOA 2025'!$Z$4:$Z$1676,'Tabelas auxiliares'!$B$226)</f>
        <v>114200</v>
      </c>
      <c r="J55" s="159">
        <f t="shared" si="1"/>
        <v>15800</v>
      </c>
    </row>
    <row r="56" spans="1:10" x14ac:dyDescent="0.35">
      <c r="A56" t="s">
        <v>319</v>
      </c>
      <c r="B56" s="10" t="s">
        <v>77</v>
      </c>
      <c r="C56" s="10" t="s">
        <v>78</v>
      </c>
      <c r="D56" s="152">
        <f>IFERROR(VLOOKUP($B56,'Orçamento Distribuído'!$A$3:$I$47,9,FALSE),0)</f>
        <v>110000</v>
      </c>
      <c r="E56" s="154">
        <f>SUMIFS(Tabela1[VALOR],Tabela1[DE (ÁREA / ORIGEM)],'Saldos CUSTEIO AEO LOA 2025'!A56,Tabela1[CUSTEIO ou INVESTIMENTO?],'Tabelas auxiliares'!$B$226)</f>
        <v>0</v>
      </c>
      <c r="F56" s="155">
        <f>SUMIFS(Tabela1[VALOR],Tabela1[PARA (ÁREA / DESTINO)],'Saldos CUSTEIO AEO LOA 2025'!A56,Tabela1[CUSTEIO ou INVESTIMENTO?],'Tabelas auxiliares'!$B$226)</f>
        <v>0</v>
      </c>
      <c r="G56" s="156">
        <f t="shared" si="7"/>
        <v>110000</v>
      </c>
      <c r="H56" s="157">
        <f>SUMIFS('1. Pré-Empenhos'!$S$4:$S$320,'1. Pré-Empenhos'!$D$4:$D$320,'Saldos CUSTEIO AEO LOA 2025'!B56,'1. Pré-Empenhos'!$R$4:$R$320,'Tabelas auxiliares'!$B$226)</f>
        <v>0</v>
      </c>
      <c r="I56" s="158">
        <f>SUMIFS('2. Empenho LOA 2025'!$AA$4:$AA$1676,'2. Empenho LOA 2025'!$D$4:$D$1676,'Saldos CUSTEIO AEO LOA 2025'!B56,'2. Empenho LOA 2025'!$Z$4:$Z$1676,'Tabelas auxiliares'!$B$226)</f>
        <v>376975.19</v>
      </c>
      <c r="J56" s="159">
        <f t="shared" si="1"/>
        <v>-266975.19</v>
      </c>
    </row>
    <row r="57" spans="1:10" ht="29" x14ac:dyDescent="0.35">
      <c r="A57" t="s">
        <v>320</v>
      </c>
      <c r="B57" s="10" t="s">
        <v>81</v>
      </c>
      <c r="C57" s="10" t="s">
        <v>82</v>
      </c>
      <c r="D57" s="152">
        <f>IFERROR(VLOOKUP($B57,'Orçamento Distribuído'!$A$3:$I$47,9,FALSE),0)</f>
        <v>400000</v>
      </c>
      <c r="E57" s="154">
        <f>SUMIFS(Tabela1[VALOR],Tabela1[DE (ÁREA / ORIGEM)],'Saldos CUSTEIO AEO LOA 2025'!A57,Tabela1[CUSTEIO ou INVESTIMENTO?],'Tabelas auxiliares'!$B$226)</f>
        <v>0</v>
      </c>
      <c r="F57" s="155">
        <f>SUMIFS(Tabela1[VALOR],Tabela1[PARA (ÁREA / DESTINO)],'Saldos CUSTEIO AEO LOA 2025'!A57,Tabela1[CUSTEIO ou INVESTIMENTO?],'Tabelas auxiliares'!$B$226)</f>
        <v>0</v>
      </c>
      <c r="G57" s="156">
        <f t="shared" si="7"/>
        <v>400000</v>
      </c>
      <c r="H57" s="157">
        <f>SUMIFS('1. Pré-Empenhos'!$S$4:$S$320,'1. Pré-Empenhos'!$D$4:$D$320,'Saldos CUSTEIO AEO LOA 2025'!B57,'1. Pré-Empenhos'!$R$4:$R$320,'Tabelas auxiliares'!$B$226)</f>
        <v>0</v>
      </c>
      <c r="I57" s="158">
        <f>SUMIFS('2. Empenho LOA 2025'!$AA$4:$AA$1676,'2. Empenho LOA 2025'!$D$4:$D$1676,'Saldos CUSTEIO AEO LOA 2025'!B57,'2. Empenho LOA 2025'!$Z$4:$Z$1676,'Tabelas auxiliares'!$B$226)</f>
        <v>484537.45999999996</v>
      </c>
      <c r="J57" s="159">
        <f t="shared" si="1"/>
        <v>-84537.459999999963</v>
      </c>
    </row>
    <row r="58" spans="1:10" x14ac:dyDescent="0.35">
      <c r="A58" t="s">
        <v>321</v>
      </c>
      <c r="B58" s="10" t="s">
        <v>83</v>
      </c>
      <c r="C58" s="10" t="s">
        <v>84</v>
      </c>
      <c r="D58" s="152">
        <f>IFERROR(VLOOKUP($B58,'Orçamento Distribuído'!$A$3:$I$47,9,FALSE),0)</f>
        <v>2575432</v>
      </c>
      <c r="E58" s="154">
        <f>SUMIFS(Tabela1[VALOR],Tabela1[DE (ÁREA / ORIGEM)],'Saldos CUSTEIO AEO LOA 2025'!A58,Tabela1[CUSTEIO ou INVESTIMENTO?],'Tabelas auxiliares'!$B$226)</f>
        <v>0</v>
      </c>
      <c r="F58" s="155">
        <f>SUMIFS(Tabela1[VALOR],Tabela1[PARA (ÁREA / DESTINO)],'Saldos CUSTEIO AEO LOA 2025'!A58,Tabela1[CUSTEIO ou INVESTIMENTO?],'Tabelas auxiliares'!$B$226)</f>
        <v>0</v>
      </c>
      <c r="G58" s="156">
        <f t="shared" si="7"/>
        <v>2575432</v>
      </c>
      <c r="H58" s="157">
        <f>SUMIFS('1. Pré-Empenhos'!$S$4:$S$320,'1. Pré-Empenhos'!$D$4:$D$320,'Saldos CUSTEIO AEO LOA 2025'!B58,'1. Pré-Empenhos'!$R$4:$R$320,'Tabelas auxiliares'!$B$226)</f>
        <v>0</v>
      </c>
      <c r="I58" s="158">
        <f>SUMIFS('2. Empenho LOA 2025'!$AA$4:$AA$1676,'2. Empenho LOA 2025'!$D$4:$D$1676,'Saldos CUSTEIO AEO LOA 2025'!B58,'2. Empenho LOA 2025'!$Z$4:$Z$1676,'Tabelas auxiliares'!$B$226)</f>
        <v>2685901.2800000003</v>
      </c>
      <c r="J58" s="159">
        <f t="shared" si="1"/>
        <v>-110469.28000000026</v>
      </c>
    </row>
    <row r="59" spans="1:10" ht="29" x14ac:dyDescent="0.35">
      <c r="A59" t="s">
        <v>322</v>
      </c>
      <c r="B59" s="10" t="s">
        <v>85</v>
      </c>
      <c r="C59" s="10" t="s">
        <v>86</v>
      </c>
      <c r="D59" s="152">
        <f>IFERROR(VLOOKUP($B59,'Orçamento Distribuído'!$A$3:$I$47,9,FALSE),0)</f>
        <v>600000</v>
      </c>
      <c r="E59" s="154">
        <f>SUMIFS(Tabela1[VALOR],Tabela1[DE (ÁREA / ORIGEM)],'Saldos CUSTEIO AEO LOA 2025'!A59,Tabela1[CUSTEIO ou INVESTIMENTO?],'Tabelas auxiliares'!$B$226)</f>
        <v>0</v>
      </c>
      <c r="F59" s="155">
        <f>SUMIFS(Tabela1[VALOR],Tabela1[PARA (ÁREA / DESTINO)],'Saldos CUSTEIO AEO LOA 2025'!A59,Tabela1[CUSTEIO ou INVESTIMENTO?],'Tabelas auxiliares'!$B$226)</f>
        <v>0</v>
      </c>
      <c r="G59" s="156">
        <f t="shared" si="7"/>
        <v>600000</v>
      </c>
      <c r="H59" s="157">
        <f>SUMIFS('1. Pré-Empenhos'!$S$4:$S$320,'1. Pré-Empenhos'!$D$4:$D$320,'Saldos CUSTEIO AEO LOA 2025'!B59,'1. Pré-Empenhos'!$R$4:$R$320,'Tabelas auxiliares'!$B$226)</f>
        <v>0</v>
      </c>
      <c r="I59" s="158">
        <f>SUMIFS('2. Empenho LOA 2025'!$AA$4:$AA$1676,'2. Empenho LOA 2025'!$D$4:$D$1676,'Saldos CUSTEIO AEO LOA 2025'!B59,'2. Empenho LOA 2025'!$Z$4:$Z$1676,'Tabelas auxiliares'!$B$226)</f>
        <v>502515.58999999997</v>
      </c>
      <c r="J59" s="159">
        <f t="shared" si="1"/>
        <v>97484.410000000033</v>
      </c>
    </row>
    <row r="60" spans="1:10" x14ac:dyDescent="0.35">
      <c r="A60" t="s">
        <v>323</v>
      </c>
      <c r="B60" s="10" t="s">
        <v>79</v>
      </c>
      <c r="C60" s="10" t="s">
        <v>80</v>
      </c>
      <c r="D60" s="152">
        <f>IFERROR(VLOOKUP($B60,'Orçamento Distribuído'!$A$3:$I$47,9,FALSE),0)</f>
        <v>100000</v>
      </c>
      <c r="E60" s="154">
        <f>SUMIFS(Tabela1[VALOR],Tabela1[DE (ÁREA / ORIGEM)],'Saldos CUSTEIO AEO LOA 2025'!A60,Tabela1[CUSTEIO ou INVESTIMENTO?],'Tabelas auxiliares'!$B$226)</f>
        <v>0</v>
      </c>
      <c r="F60" s="155">
        <f>SUMIFS(Tabela1[VALOR],Tabela1[PARA (ÁREA / DESTINO)],'Saldos CUSTEIO AEO LOA 2025'!A60,Tabela1[CUSTEIO ou INVESTIMENTO?],'Tabelas auxiliares'!$B$226)</f>
        <v>0</v>
      </c>
      <c r="G60" s="156">
        <f t="shared" si="7"/>
        <v>100000</v>
      </c>
      <c r="H60" s="157">
        <f>SUMIFS('1. Pré-Empenhos'!$S$4:$S$320,'1. Pré-Empenhos'!$D$4:$D$320,'Saldos CUSTEIO AEO LOA 2025'!B60,'1. Pré-Empenhos'!$R$4:$R$320,'Tabelas auxiliares'!$B$226)</f>
        <v>0</v>
      </c>
      <c r="I60" s="158">
        <f>SUMIFS('2. Empenho LOA 2025'!$AA$4:$AA$1676,'2. Empenho LOA 2025'!$D$4:$D$1676,'Saldos CUSTEIO AEO LOA 2025'!B60,'2. Empenho LOA 2025'!$Z$4:$Z$1676,'Tabelas auxiliares'!$B$226)</f>
        <v>195912.36</v>
      </c>
      <c r="J60" s="159">
        <f t="shared" si="1"/>
        <v>-95912.359999999986</v>
      </c>
    </row>
    <row r="61" spans="1:10" x14ac:dyDescent="0.35">
      <c r="A61" t="s">
        <v>267</v>
      </c>
      <c r="B61" s="10" t="s">
        <v>89</v>
      </c>
      <c r="C61" s="10" t="s">
        <v>90</v>
      </c>
      <c r="D61" s="152">
        <f>IFERROR(VLOOKUP($B61,'Orçamento Distribuído'!$A$3:$I$47,9,FALSE),0)</f>
        <v>1701135</v>
      </c>
      <c r="E61" s="154">
        <f>SUMIFS(Tabela1[VALOR],Tabela1[DE (ÁREA / ORIGEM)],'Saldos CUSTEIO AEO LOA 2025'!A61,Tabela1[CUSTEIO ou INVESTIMENTO?],'Tabelas auxiliares'!$B$226)</f>
        <v>0</v>
      </c>
      <c r="F61" s="155">
        <f>SUMIFS(Tabela1[VALOR],Tabela1[PARA (ÁREA / DESTINO)],'Saldos CUSTEIO AEO LOA 2025'!A61,Tabela1[CUSTEIO ou INVESTIMENTO?],'Tabelas auxiliares'!$B$226)</f>
        <v>0</v>
      </c>
      <c r="G61" s="156">
        <f>D61-E61+F61-(F63-E63)</f>
        <v>1022836.2849999999</v>
      </c>
      <c r="H61" s="157">
        <f>SUMIFS('1. Pré-Empenhos'!$S$4:$S$320,'1. Pré-Empenhos'!$D$4:$D$320,'Saldos CUSTEIO AEO LOA 2025'!B61,'1. Pré-Empenhos'!$R$4:$R$320,'Tabelas auxiliares'!$B$226)</f>
        <v>0</v>
      </c>
      <c r="I61" s="158">
        <f>SUMIFS('2. Empenho LOA 2025'!$AA$4:$AA$1676,'2. Empenho LOA 2025'!$D$4:$D$1676,'Saldos CUSTEIO AEO LOA 2025'!B61,'2. Empenho LOA 2025'!$Z$4:$Z$1676,'Tabelas auxiliares'!$B$226)</f>
        <v>0</v>
      </c>
      <c r="J61" s="159">
        <f t="shared" si="1"/>
        <v>1022836.2849999999</v>
      </c>
    </row>
    <row r="62" spans="1:10" ht="29" x14ac:dyDescent="0.35">
      <c r="B62" s="190" t="s">
        <v>89</v>
      </c>
      <c r="C62" s="10" t="s">
        <v>556</v>
      </c>
      <c r="D62" s="152"/>
      <c r="E62" s="154"/>
      <c r="F62" s="155">
        <f>SUMIFS(Tabela1[VALOR],Tabela1[PARA (ÁREA / DESTINO)],'Saldos CUSTEIO AEO LOA 2025'!A62,Tabela1[CUSTEIO ou INVESTIMENTO?],'Tabelas auxiliares'!$B$226)+SUMIFS('Distribuição TRI'!$N$2:$N$10,'Distribuição TRI'!$J$2:$J$10,'Saldos CUSTEIO AEO LOA 2025'!B62)</f>
        <v>255857.86000000004</v>
      </c>
      <c r="G62" s="156">
        <f t="shared" ref="G62" si="8">D62-E62+F62</f>
        <v>255857.86000000004</v>
      </c>
      <c r="H62" s="157">
        <f>SUMIFS('1. Pré-Empenhos'!$S$4:$S$320,'1. Pré-Empenhos'!$D$4:$D$320,'Saldos CUSTEIO AEO LOA 2025'!B62,'1. Pré-Empenhos'!$R$4:$R$320,'Tabelas auxiliares'!$B$226)</f>
        <v>0</v>
      </c>
      <c r="I62" s="158">
        <f>SUMIFS('2. Empenho LOA 2025'!$AA$4:$AA$1676,'2. Empenho LOA 2025'!$D$4:$D$1676,'Saldos CUSTEIO AEO LOA 2025'!B62,'2. Empenho LOA 2025'!$Z$4:$Z$1676,'Tabelas auxiliares'!$B$226)</f>
        <v>0</v>
      </c>
      <c r="J62" s="159">
        <f t="shared" ref="J62" si="9">G62-H62-I62</f>
        <v>255857.86000000004</v>
      </c>
    </row>
    <row r="63" spans="1:10" x14ac:dyDescent="0.35">
      <c r="B63" s="19"/>
      <c r="C63" s="57" t="s">
        <v>91</v>
      </c>
      <c r="D63" s="153">
        <f t="shared" ref="D63:J63" si="10">SUBTOTAL(9,D2:D62)</f>
        <v>59588510</v>
      </c>
      <c r="E63" s="153">
        <f t="shared" si="10"/>
        <v>4400</v>
      </c>
      <c r="F63" s="153">
        <f t="shared" si="10"/>
        <v>682698.71500000008</v>
      </c>
      <c r="G63" s="153">
        <f t="shared" si="10"/>
        <v>59588510</v>
      </c>
      <c r="H63" s="153">
        <f t="shared" si="10"/>
        <v>0</v>
      </c>
      <c r="I63" s="153">
        <f t="shared" si="10"/>
        <v>58380319.00999999</v>
      </c>
      <c r="J63" s="159">
        <f t="shared" si="10"/>
        <v>1208190.9900000098</v>
      </c>
    </row>
    <row r="64" spans="1:10" hidden="1" x14ac:dyDescent="0.35">
      <c r="D64" s="37"/>
    </row>
    <row r="65" spans="7:7" hidden="1" x14ac:dyDescent="0.35">
      <c r="G65" s="8"/>
    </row>
  </sheetData>
  <sheetProtection algorithmName="SHA-512" hashValue="OQ2XHilFYNjMxoPBB7m+fUcz+GEn53auZlhFQV9Cvw+u8TiUi9ha5QBxMmIv+p3DoM1PWW6WfgDSU5WtCksKuA==" saltValue="w1dnzI8+s7uEXWUzWBBCdQ==" spinCount="100000" sheet="1" selectLockedCells="1" selectUnlockedCells="1"/>
  <autoFilter ref="B1:J61" xr:uid="{00000000-0009-0000-0000-000006000000}"/>
  <phoneticPr fontId="17" type="noConversion"/>
  <pageMargins left="0.511811024" right="0.511811024" top="0.78740157499999996" bottom="0.78740157499999996" header="0.31496062000000002" footer="0.31496062000000002"/>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62"/>
  <sheetViews>
    <sheetView topLeftCell="D1" workbookViewId="0">
      <selection activeCell="D2" sqref="D2:L61"/>
    </sheetView>
  </sheetViews>
  <sheetFormatPr defaultColWidth="0" defaultRowHeight="14.5" zeroHeight="1" x14ac:dyDescent="0.35"/>
  <cols>
    <col min="1" max="1" width="9.1796875" customWidth="1"/>
    <col min="2" max="2" width="8.26953125" customWidth="1"/>
    <col min="3" max="3" width="37" customWidth="1"/>
    <col min="4" max="4" width="19.26953125" customWidth="1"/>
    <col min="5" max="5" width="19.453125" hidden="1" customWidth="1"/>
    <col min="6" max="6" width="22.54296875" hidden="1" customWidth="1"/>
    <col min="7" max="7" width="21.81640625" customWidth="1"/>
    <col min="8" max="8" width="22.54296875" customWidth="1"/>
    <col min="9" max="9" width="19.453125" customWidth="1"/>
    <col min="10" max="11" width="19.26953125" customWidth="1"/>
    <col min="12" max="12" width="22.54296875" customWidth="1"/>
    <col min="13" max="16384" width="9.1796875" hidden="1"/>
  </cols>
  <sheetData>
    <row r="1" spans="1:12" ht="57.75" customHeight="1" x14ac:dyDescent="0.35">
      <c r="B1" s="238" t="s">
        <v>7</v>
      </c>
      <c r="C1" s="238"/>
      <c r="D1" s="2" t="s">
        <v>463</v>
      </c>
      <c r="E1" s="1" t="s">
        <v>94</v>
      </c>
      <c r="F1" s="1" t="s">
        <v>95</v>
      </c>
      <c r="G1" s="1" t="s">
        <v>182</v>
      </c>
      <c r="H1" s="1" t="s">
        <v>183</v>
      </c>
      <c r="I1" s="32" t="s">
        <v>461</v>
      </c>
      <c r="J1" s="1" t="s">
        <v>96</v>
      </c>
      <c r="K1" s="1" t="s">
        <v>97</v>
      </c>
      <c r="L1" s="32" t="s">
        <v>462</v>
      </c>
    </row>
    <row r="2" spans="1:12" ht="29" x14ac:dyDescent="0.35">
      <c r="A2" t="s">
        <v>268</v>
      </c>
      <c r="B2" s="10" t="s">
        <v>8</v>
      </c>
      <c r="C2" s="10" t="s">
        <v>9</v>
      </c>
      <c r="D2" s="152">
        <f>IFERROR(VLOOKUP($B2,'Orçamento Distribuído'!$Y$5:$Z$15,2,FALSE),0)</f>
        <v>0</v>
      </c>
      <c r="E2" s="160">
        <f>IFERROR(VLOOKUP($B2,'Tabelas auxiliares'!$A$113:$E$154,4,FALSE),0)</f>
        <v>0</v>
      </c>
      <c r="F2" s="161">
        <f>IFERROR(VLOOKUP($B2,'Tabelas auxiliares'!$A$113:$E$154,5,FALSE),0)</f>
        <v>0</v>
      </c>
      <c r="G2" s="154">
        <f>SUMIFS(Tabela1[VALOR],Tabela1[DE (ÁREA / ORIGEM)],'Saldos INVESTIMENTO AEO LOA 24'!A2,Tabela1[CUSTEIO ou INVESTIMENTO?],'Tabelas auxiliares'!$B$227)</f>
        <v>0</v>
      </c>
      <c r="H2" s="155">
        <f>SUMIFS(Tabela1[VALOR],Tabela1[PARA (ÁREA / DESTINO)],'Saldos INVESTIMENTO AEO LOA 24'!A2,Tabela1[CUSTEIO ou INVESTIMENTO?],'Tabelas auxiliares'!$B$227)</f>
        <v>0</v>
      </c>
      <c r="I2" s="156">
        <f>D2-G2+H2</f>
        <v>0</v>
      </c>
      <c r="J2" s="157">
        <f>SUMIFS('1. Pré-Empenhos'!$S$4:$S$320,'1. Pré-Empenhos'!$D$4:$D$320,'Saldos INVESTIMENTO AEO LOA 24'!B2,'1. Pré-Empenhos'!$R$4:$R$320,'Tabelas auxiliares'!$B$227)</f>
        <v>0</v>
      </c>
      <c r="K2" s="158">
        <f>SUMIFS('2. Empenho LOA 2025'!$AA$4:$AA$1676,'2. Empenho LOA 2025'!$D$4:$D$1676,'Saldos INVESTIMENTO AEO LOA 24'!B2,'2. Empenho LOA 2025'!$Z$4:$Z$1676,'Tabelas auxiliares'!$B$227)</f>
        <v>223087.37</v>
      </c>
      <c r="L2" s="159">
        <f t="shared" ref="L2:L60" si="0">I2-J2-K2</f>
        <v>-223087.37</v>
      </c>
    </row>
    <row r="3" spans="1:12" x14ac:dyDescent="0.35">
      <c r="A3" t="s">
        <v>269</v>
      </c>
      <c r="B3" s="10" t="s">
        <v>14</v>
      </c>
      <c r="C3" s="10" t="s">
        <v>15</v>
      </c>
      <c r="D3" s="152">
        <f>IFERROR(VLOOKUP($B3,'Orçamento Distribuído'!$Y$5:$Z$15,2,FALSE),0)</f>
        <v>0</v>
      </c>
      <c r="E3" s="160">
        <f>IFERROR(VLOOKUP($B3,'Tabelas auxiliares'!$A$113:$E$154,4,FALSE),0)</f>
        <v>0</v>
      </c>
      <c r="F3" s="161">
        <f>IFERROR(VLOOKUP($B3,'Tabelas auxiliares'!$A$113:$E$154,5,FALSE),0)</f>
        <v>0</v>
      </c>
      <c r="G3" s="154">
        <f>SUMIFS(Tabela1[VALOR],Tabela1[DE (ÁREA / ORIGEM)],'Saldos INVESTIMENTO AEO LOA 24'!A3,Tabela1[CUSTEIO ou INVESTIMENTO?],'Tabelas auxiliares'!$B$227)</f>
        <v>0</v>
      </c>
      <c r="H3" s="155">
        <f>SUMIFS(Tabela1[VALOR],Tabela1[PARA (ÁREA / DESTINO)],'Saldos INVESTIMENTO AEO LOA 24'!A3,Tabela1[CUSTEIO ou INVESTIMENTO?],'Tabelas auxiliares'!$B$227)</f>
        <v>0</v>
      </c>
      <c r="I3" s="156">
        <f t="shared" ref="I3:I60" si="1">D3-G3+H3</f>
        <v>0</v>
      </c>
      <c r="J3" s="157">
        <f>SUMIFS('1. Pré-Empenhos'!$S$4:$S$320,'1. Pré-Empenhos'!$D$4:$D$320,'Saldos INVESTIMENTO AEO LOA 24'!B3,'1. Pré-Empenhos'!$R$4:$R$320,'Tabelas auxiliares'!$B$227)</f>
        <v>0</v>
      </c>
      <c r="K3" s="158">
        <f>SUMIFS('2. Empenho LOA 2025'!$AA$4:$AA$1676,'2. Empenho LOA 2025'!$D$4:$D$1676,'Saldos INVESTIMENTO AEO LOA 24'!B3,'2. Empenho LOA 2025'!$Z$4:$Z$1676,'Tabelas auxiliares'!$B$227)</f>
        <v>0</v>
      </c>
      <c r="L3" s="159">
        <f t="shared" si="0"/>
        <v>0</v>
      </c>
    </row>
    <row r="4" spans="1:12" x14ac:dyDescent="0.35">
      <c r="A4" t="s">
        <v>270</v>
      </c>
      <c r="B4" s="10" t="s">
        <v>158</v>
      </c>
      <c r="C4" s="10" t="s">
        <v>174</v>
      </c>
      <c r="D4" s="152">
        <f>IFERROR(VLOOKUP($B4,'Orçamento Distribuído'!$Y$5:$Z$15,2,FALSE),0)</f>
        <v>0</v>
      </c>
      <c r="E4" s="160">
        <f>IFERROR(VLOOKUP($B4,'Tabelas auxiliares'!$A$113:$E$154,4,FALSE),0)</f>
        <v>0</v>
      </c>
      <c r="F4" s="161">
        <f>IFERROR(VLOOKUP($B4,'Tabelas auxiliares'!$A$113:$E$154,5,FALSE),0)</f>
        <v>0</v>
      </c>
      <c r="G4" s="154">
        <f>SUMIFS(Tabela1[VALOR],Tabela1[DE (ÁREA / ORIGEM)],'Saldos INVESTIMENTO AEO LOA 24'!A4,Tabela1[CUSTEIO ou INVESTIMENTO?],'Tabelas auxiliares'!$B$227)</f>
        <v>0</v>
      </c>
      <c r="H4" s="155">
        <f>SUMIFS(Tabela1[VALOR],Tabela1[PARA (ÁREA / DESTINO)],'Saldos INVESTIMENTO AEO LOA 24'!A4,Tabela1[CUSTEIO ou INVESTIMENTO?],'Tabelas auxiliares'!$B$227)</f>
        <v>0</v>
      </c>
      <c r="I4" s="156">
        <f t="shared" si="1"/>
        <v>0</v>
      </c>
      <c r="J4" s="157">
        <f>SUMIFS('1. Pré-Empenhos'!$S$4:$S$320,'1. Pré-Empenhos'!$D$4:$D$320,'Saldos INVESTIMENTO AEO LOA 24'!B4,'1. Pré-Empenhos'!$R$4:$R$320,'Tabelas auxiliares'!$B$227)</f>
        <v>0</v>
      </c>
      <c r="K4" s="158">
        <f>SUMIFS('2. Empenho LOA 2025'!$AA$4:$AA$1676,'2. Empenho LOA 2025'!$D$4:$D$1676,'Saldos INVESTIMENTO AEO LOA 24'!B4,'2. Empenho LOA 2025'!$Z$4:$Z$1676,'Tabelas auxiliares'!$B$227)</f>
        <v>0</v>
      </c>
      <c r="L4" s="159">
        <f t="shared" si="0"/>
        <v>0</v>
      </c>
    </row>
    <row r="5" spans="1:12" x14ac:dyDescent="0.35">
      <c r="A5" t="s">
        <v>271</v>
      </c>
      <c r="B5" s="10" t="s">
        <v>10</v>
      </c>
      <c r="C5" s="10" t="s">
        <v>11</v>
      </c>
      <c r="D5" s="152">
        <f>IFERROR(VLOOKUP($B5,'Orçamento Distribuído'!$Y$5:$Z$15,2,FALSE),0)</f>
        <v>0</v>
      </c>
      <c r="E5" s="160">
        <f>IFERROR(VLOOKUP($B5,'Tabelas auxiliares'!$A$113:$E$154,4,FALSE),0)</f>
        <v>0</v>
      </c>
      <c r="F5" s="161">
        <f>IFERROR(VLOOKUP($B5,'Tabelas auxiliares'!$A$113:$E$154,5,FALSE),0)</f>
        <v>0</v>
      </c>
      <c r="G5" s="154">
        <f>SUMIFS(Tabela1[VALOR],Tabela1[DE (ÁREA / ORIGEM)],'Saldos INVESTIMENTO AEO LOA 24'!A5,Tabela1[CUSTEIO ou INVESTIMENTO?],'Tabelas auxiliares'!$B$227)</f>
        <v>0</v>
      </c>
      <c r="H5" s="155">
        <f>SUMIFS(Tabela1[VALOR],Tabela1[PARA (ÁREA / DESTINO)],'Saldos INVESTIMENTO AEO LOA 24'!A5,Tabela1[CUSTEIO ou INVESTIMENTO?],'Tabelas auxiliares'!$B$227)</f>
        <v>0</v>
      </c>
      <c r="I5" s="156">
        <f t="shared" si="1"/>
        <v>0</v>
      </c>
      <c r="J5" s="157">
        <f>SUMIFS('1. Pré-Empenhos'!$S$4:$S$320,'1. Pré-Empenhos'!$D$4:$D$320,'Saldos INVESTIMENTO AEO LOA 24'!B5,'1. Pré-Empenhos'!$R$4:$R$320,'Tabelas auxiliares'!$B$227)</f>
        <v>0</v>
      </c>
      <c r="K5" s="158">
        <f>SUMIFS('2. Empenho LOA 2025'!$AA$4:$AA$1676,'2. Empenho LOA 2025'!$D$4:$D$1676,'Saldos INVESTIMENTO AEO LOA 24'!B5,'2. Empenho LOA 2025'!$Z$4:$Z$1676,'Tabelas auxiliares'!$B$227)</f>
        <v>0</v>
      </c>
      <c r="L5" s="159">
        <f t="shared" si="0"/>
        <v>0</v>
      </c>
    </row>
    <row r="6" spans="1:12" x14ac:dyDescent="0.35">
      <c r="A6" t="s">
        <v>272</v>
      </c>
      <c r="B6" s="10" t="s">
        <v>12</v>
      </c>
      <c r="C6" s="10" t="s">
        <v>13</v>
      </c>
      <c r="D6" s="152">
        <f>IFERROR(VLOOKUP($B6,'Orçamento Distribuído'!$Y$5:$Z$15,2,FALSE),0)</f>
        <v>0</v>
      </c>
      <c r="E6" s="160">
        <f>IFERROR(VLOOKUP($B6,'Tabelas auxiliares'!$A$113:$E$154,4,FALSE),0)</f>
        <v>0</v>
      </c>
      <c r="F6" s="161">
        <f>IFERROR(VLOOKUP($B6,'Tabelas auxiliares'!$A$113:$E$154,5,FALSE),0)</f>
        <v>0</v>
      </c>
      <c r="G6" s="154">
        <f>SUMIFS(Tabela1[VALOR],Tabela1[DE (ÁREA / ORIGEM)],'Saldos INVESTIMENTO AEO LOA 24'!A6,Tabela1[CUSTEIO ou INVESTIMENTO?],'Tabelas auxiliares'!$B$227)</f>
        <v>0</v>
      </c>
      <c r="H6" s="155">
        <f>SUMIFS(Tabela1[VALOR],Tabela1[PARA (ÁREA / DESTINO)],'Saldos INVESTIMENTO AEO LOA 24'!A6,Tabela1[CUSTEIO ou INVESTIMENTO?],'Tabelas auxiliares'!$B$227)</f>
        <v>0</v>
      </c>
      <c r="I6" s="156">
        <f t="shared" si="1"/>
        <v>0</v>
      </c>
      <c r="J6" s="157">
        <f>SUMIFS('1. Pré-Empenhos'!$S$4:$S$320,'1. Pré-Empenhos'!$D$4:$D$320,'Saldos INVESTIMENTO AEO LOA 24'!B6,'1. Pré-Empenhos'!$R$4:$R$320,'Tabelas auxiliares'!$B$227)</f>
        <v>0</v>
      </c>
      <c r="K6" s="158">
        <f>SUMIFS('2. Empenho LOA 2025'!$AA$4:$AA$1676,'2. Empenho LOA 2025'!$D$4:$D$1676,'Saldos INVESTIMENTO AEO LOA 24'!B6,'2. Empenho LOA 2025'!$Z$4:$Z$1676,'Tabelas auxiliares'!$B$227)</f>
        <v>0</v>
      </c>
      <c r="L6" s="159">
        <f t="shared" si="0"/>
        <v>0</v>
      </c>
    </row>
    <row r="7" spans="1:12" x14ac:dyDescent="0.35">
      <c r="A7" t="s">
        <v>273</v>
      </c>
      <c r="B7" s="10" t="s">
        <v>16</v>
      </c>
      <c r="C7" s="10" t="s">
        <v>17</v>
      </c>
      <c r="D7" s="152">
        <f>IFERROR(VLOOKUP($B7,'Orçamento Distribuído'!$Y$5:$Z$15,2,FALSE),0)</f>
        <v>0</v>
      </c>
      <c r="E7" s="160">
        <f>IFERROR(VLOOKUP($B7,'Tabelas auxiliares'!$A$113:$E$154,4,FALSE),0)</f>
        <v>0</v>
      </c>
      <c r="F7" s="161">
        <f>IFERROR(VLOOKUP($B7,'Tabelas auxiliares'!$A$113:$E$154,5,FALSE),0)</f>
        <v>0</v>
      </c>
      <c r="G7" s="154">
        <f>SUMIFS(Tabela1[VALOR],Tabela1[DE (ÁREA / ORIGEM)],'Saldos INVESTIMENTO AEO LOA 24'!A7,Tabela1[CUSTEIO ou INVESTIMENTO?],'Tabelas auxiliares'!$B$227)</f>
        <v>0</v>
      </c>
      <c r="H7" s="155">
        <f>SUMIFS(Tabela1[VALOR],Tabela1[PARA (ÁREA / DESTINO)],'Saldos INVESTIMENTO AEO LOA 24'!A7,Tabela1[CUSTEIO ou INVESTIMENTO?],'Tabelas auxiliares'!$B$227)</f>
        <v>0</v>
      </c>
      <c r="I7" s="156">
        <f t="shared" si="1"/>
        <v>0</v>
      </c>
      <c r="J7" s="157">
        <f>SUMIFS('1. Pré-Empenhos'!$S$4:$S$320,'1. Pré-Empenhos'!$D$4:$D$320,'Saldos INVESTIMENTO AEO LOA 24'!B7,'1. Pré-Empenhos'!$R$4:$R$320,'Tabelas auxiliares'!$B$227)</f>
        <v>0</v>
      </c>
      <c r="K7" s="158">
        <f>SUMIFS('2. Empenho LOA 2025'!$AA$4:$AA$1676,'2. Empenho LOA 2025'!$D$4:$D$1676,'Saldos INVESTIMENTO AEO LOA 24'!B7,'2. Empenho LOA 2025'!$Z$4:$Z$1676,'Tabelas auxiliares'!$B$227)</f>
        <v>0</v>
      </c>
      <c r="L7" s="159">
        <f t="shared" si="0"/>
        <v>0</v>
      </c>
    </row>
    <row r="8" spans="1:12" x14ac:dyDescent="0.35">
      <c r="A8" t="s">
        <v>274</v>
      </c>
      <c r="B8" s="10" t="s">
        <v>87</v>
      </c>
      <c r="C8" s="10" t="s">
        <v>88</v>
      </c>
      <c r="D8" s="152">
        <f>IFERROR(VLOOKUP($B8,'Orçamento Distribuído'!$Y$5:$Z$15,2,FALSE),0)</f>
        <v>0</v>
      </c>
      <c r="E8" s="160">
        <f>IFERROR(VLOOKUP($B8,'Tabelas auxiliares'!$A$113:$E$154,4,FALSE),0)</f>
        <v>0</v>
      </c>
      <c r="F8" s="161">
        <f>IFERROR(VLOOKUP($B8,'Tabelas auxiliares'!$A$113:$E$154,5,FALSE),0)</f>
        <v>0</v>
      </c>
      <c r="G8" s="154">
        <f>SUMIFS(Tabela1[VALOR],Tabela1[DE (ÁREA / ORIGEM)],'Saldos INVESTIMENTO AEO LOA 24'!A8,Tabela1[CUSTEIO ou INVESTIMENTO?],'Tabelas auxiliares'!$B$227)</f>
        <v>0</v>
      </c>
      <c r="H8" s="155">
        <f>SUMIFS(Tabela1[VALOR],Tabela1[PARA (ÁREA / DESTINO)],'Saldos INVESTIMENTO AEO LOA 24'!A8,Tabela1[CUSTEIO ou INVESTIMENTO?],'Tabelas auxiliares'!$B$227)</f>
        <v>0</v>
      </c>
      <c r="I8" s="156">
        <f t="shared" si="1"/>
        <v>0</v>
      </c>
      <c r="J8" s="157">
        <f>SUMIFS('1. Pré-Empenhos'!$S$4:$S$320,'1. Pré-Empenhos'!$D$4:$D$320,'Saldos INVESTIMENTO AEO LOA 24'!B8,'1. Pré-Empenhos'!$R$4:$R$320,'Tabelas auxiliares'!$B$227)</f>
        <v>0</v>
      </c>
      <c r="K8" s="158">
        <f>SUMIFS('2. Empenho LOA 2025'!$AA$4:$AA$1676,'2. Empenho LOA 2025'!$D$4:$D$1676,'Saldos INVESTIMENTO AEO LOA 24'!B8,'2. Empenho LOA 2025'!$Z$4:$Z$1676,'Tabelas auxiliares'!$B$227)</f>
        <v>0</v>
      </c>
      <c r="L8" s="159">
        <f t="shared" si="0"/>
        <v>0</v>
      </c>
    </row>
    <row r="9" spans="1:12" x14ac:dyDescent="0.35">
      <c r="A9" t="s">
        <v>348</v>
      </c>
      <c r="B9" s="5" t="s">
        <v>334</v>
      </c>
      <c r="C9" s="5" t="s">
        <v>347</v>
      </c>
      <c r="D9" s="152">
        <f>IFERROR(VLOOKUP($B9,'Orçamento Distribuído'!$Y$5:$Z$15,2,FALSE),0)</f>
        <v>0</v>
      </c>
      <c r="E9" s="160">
        <f>IFERROR(VLOOKUP($B9,'Tabelas auxiliares'!$A$113:$E$154,4,FALSE),0)</f>
        <v>0</v>
      </c>
      <c r="F9" s="161">
        <f>IFERROR(VLOOKUP($B9,'Tabelas auxiliares'!$A$113:$E$154,5,FALSE),0)</f>
        <v>0</v>
      </c>
      <c r="G9" s="154">
        <f>SUMIFS(Tabela1[VALOR],Tabela1[DE (ÁREA / ORIGEM)],'Saldos INVESTIMENTO AEO LOA 24'!A9,Tabela1[CUSTEIO ou INVESTIMENTO?],'Tabelas auxiliares'!$B$227)</f>
        <v>0</v>
      </c>
      <c r="H9" s="155">
        <f>SUMIFS(Tabela1[VALOR],Tabela1[PARA (ÁREA / DESTINO)],'Saldos INVESTIMENTO AEO LOA 24'!A9,Tabela1[CUSTEIO ou INVESTIMENTO?],'Tabelas auxiliares'!$B$227)</f>
        <v>0</v>
      </c>
      <c r="I9" s="156">
        <f t="shared" ref="I9" si="2">D9-G9+H9</f>
        <v>0</v>
      </c>
      <c r="J9" s="157">
        <f>SUMIFS('1. Pré-Empenhos'!$S$4:$S$320,'1. Pré-Empenhos'!$D$4:$D$320,'Saldos INVESTIMENTO AEO LOA 24'!B9,'1. Pré-Empenhos'!$R$4:$R$320,'Tabelas auxiliares'!$B$227)</f>
        <v>0</v>
      </c>
      <c r="K9" s="158">
        <f>SUMIFS('2. Empenho LOA 2025'!$AA$4:$AA$1676,'2. Empenho LOA 2025'!$D$4:$D$1676,'Saldos INVESTIMENTO AEO LOA 24'!B9,'2. Empenho LOA 2025'!$Z$4:$Z$1676,'Tabelas auxiliares'!$B$227)</f>
        <v>0</v>
      </c>
      <c r="L9" s="159">
        <f t="shared" ref="L9" si="3">I9-J9-K9</f>
        <v>0</v>
      </c>
    </row>
    <row r="10" spans="1:12" x14ac:dyDescent="0.35">
      <c r="A10" t="s">
        <v>275</v>
      </c>
      <c r="B10" s="10" t="s">
        <v>18</v>
      </c>
      <c r="C10" s="10" t="s">
        <v>19</v>
      </c>
      <c r="D10" s="152">
        <f>IFERROR(VLOOKUP($B10,'Orçamento Distribuído'!$Y$5:$Z$15,2,FALSE),0)</f>
        <v>0</v>
      </c>
      <c r="E10" s="160">
        <f>IFERROR(VLOOKUP($B10,'Tabelas auxiliares'!$A$113:$E$154,4,FALSE),0)</f>
        <v>0</v>
      </c>
      <c r="F10" s="161">
        <f>IFERROR(VLOOKUP($B10,'Tabelas auxiliares'!$A$113:$E$154,5,FALSE),0)</f>
        <v>0</v>
      </c>
      <c r="G10" s="154">
        <f>SUMIFS(Tabela1[VALOR],Tabela1[DE (ÁREA / ORIGEM)],'Saldos INVESTIMENTO AEO LOA 24'!A10,Tabela1[CUSTEIO ou INVESTIMENTO?],'Tabelas auxiliares'!$B$227)</f>
        <v>0</v>
      </c>
      <c r="H10" s="155">
        <f>SUMIFS(Tabela1[VALOR],Tabela1[PARA (ÁREA / DESTINO)],'Saldos INVESTIMENTO AEO LOA 24'!A10,Tabela1[CUSTEIO ou INVESTIMENTO?],'Tabelas auxiliares'!$B$227)</f>
        <v>0</v>
      </c>
      <c r="I10" s="156">
        <f t="shared" si="1"/>
        <v>0</v>
      </c>
      <c r="J10" s="157">
        <f>SUMIFS('1. Pré-Empenhos'!$S$4:$S$320,'1. Pré-Empenhos'!$D$4:$D$320,'Saldos INVESTIMENTO AEO LOA 24'!B10,'1. Pré-Empenhos'!$R$4:$R$320,'Tabelas auxiliares'!$B$227)</f>
        <v>0</v>
      </c>
      <c r="K10" s="158">
        <f>SUMIFS('2. Empenho LOA 2025'!$AA$4:$AA$1676,'2. Empenho LOA 2025'!$D$4:$D$1676,'Saldos INVESTIMENTO AEO LOA 24'!B10,'2. Empenho LOA 2025'!$Z$4:$Z$1676,'Tabelas auxiliares'!$B$227)</f>
        <v>0</v>
      </c>
      <c r="L10" s="159">
        <f t="shared" si="0"/>
        <v>0</v>
      </c>
    </row>
    <row r="11" spans="1:12" ht="29" x14ac:dyDescent="0.35">
      <c r="A11" t="s">
        <v>276</v>
      </c>
      <c r="B11" s="10" t="s">
        <v>20</v>
      </c>
      <c r="C11" s="10" t="s">
        <v>21</v>
      </c>
      <c r="D11" s="152">
        <f>IFERROR(VLOOKUP($B11,'Orçamento Distribuído'!$Y$5:$Z$15,2,FALSE),0)</f>
        <v>0</v>
      </c>
      <c r="E11" s="160">
        <f>IFERROR(VLOOKUP($B11,'Tabelas auxiliares'!$A$113:$E$154,4,FALSE),0)</f>
        <v>0</v>
      </c>
      <c r="F11" s="161">
        <f>IFERROR(VLOOKUP($B11,'Tabelas auxiliares'!$A$113:$E$154,5,FALSE),0)</f>
        <v>0</v>
      </c>
      <c r="G11" s="154">
        <f>SUMIFS(Tabela1[VALOR],Tabela1[DE (ÁREA / ORIGEM)],'Saldos INVESTIMENTO AEO LOA 24'!A11,Tabela1[CUSTEIO ou INVESTIMENTO?],'Tabelas auxiliares'!$B$227)</f>
        <v>0</v>
      </c>
      <c r="H11" s="155">
        <f>SUMIFS(Tabela1[VALOR],Tabela1[PARA (ÁREA / DESTINO)],'Saldos INVESTIMENTO AEO LOA 24'!A11,Tabela1[CUSTEIO ou INVESTIMENTO?],'Tabelas auxiliares'!$B$227)</f>
        <v>0</v>
      </c>
      <c r="I11" s="156">
        <f t="shared" si="1"/>
        <v>0</v>
      </c>
      <c r="J11" s="157">
        <f>SUMIFS('1. Pré-Empenhos'!$S$4:$S$320,'1. Pré-Empenhos'!$D$4:$D$320,'Saldos INVESTIMENTO AEO LOA 24'!B11,'1. Pré-Empenhos'!$R$4:$R$320,'Tabelas auxiliares'!$B$227)</f>
        <v>0</v>
      </c>
      <c r="K11" s="158">
        <f>SUMIFS('2. Empenho LOA 2025'!$AA$4:$AA$1676,'2. Empenho LOA 2025'!$D$4:$D$1676,'Saldos INVESTIMENTO AEO LOA 24'!B11,'2. Empenho LOA 2025'!$Z$4:$Z$1676,'Tabelas auxiliares'!$B$227)</f>
        <v>46538.86</v>
      </c>
      <c r="L11" s="159">
        <f t="shared" si="0"/>
        <v>-46538.86</v>
      </c>
    </row>
    <row r="12" spans="1:12" x14ac:dyDescent="0.35">
      <c r="A12" t="s">
        <v>277</v>
      </c>
      <c r="B12" s="10" t="s">
        <v>24</v>
      </c>
      <c r="C12" s="10" t="s">
        <v>25</v>
      </c>
      <c r="D12" s="152">
        <f>IFERROR(VLOOKUP($B12,'Orçamento Distribuído'!$Y$5:$Z$15,2,FALSE),0)</f>
        <v>0</v>
      </c>
      <c r="E12" s="160">
        <f>IFERROR(VLOOKUP($B12,'Tabelas auxiliares'!$A$113:$E$154,4,FALSE),0)</f>
        <v>0</v>
      </c>
      <c r="F12" s="161">
        <f>IFERROR(VLOOKUP($B12,'Tabelas auxiliares'!$A$113:$E$154,5,FALSE),0)</f>
        <v>0</v>
      </c>
      <c r="G12" s="154">
        <f>SUMIFS(Tabela1[VALOR],Tabela1[DE (ÁREA / ORIGEM)],'Saldos INVESTIMENTO AEO LOA 24'!A12,Tabela1[CUSTEIO ou INVESTIMENTO?],'Tabelas auxiliares'!$B$227)</f>
        <v>0</v>
      </c>
      <c r="H12" s="155">
        <f>SUMIFS(Tabela1[VALOR],Tabela1[PARA (ÁREA / DESTINO)],'Saldos INVESTIMENTO AEO LOA 24'!A12,Tabela1[CUSTEIO ou INVESTIMENTO?],'Tabelas auxiliares'!$B$227)</f>
        <v>0</v>
      </c>
      <c r="I12" s="156">
        <f t="shared" si="1"/>
        <v>0</v>
      </c>
      <c r="J12" s="157">
        <f>SUMIFS('1. Pré-Empenhos'!$S$4:$S$320,'1. Pré-Empenhos'!$D$4:$D$320,'Saldos INVESTIMENTO AEO LOA 24'!B12,'1. Pré-Empenhos'!$R$4:$R$320,'Tabelas auxiliares'!$B$227)</f>
        <v>0</v>
      </c>
      <c r="K12" s="158">
        <f>SUMIFS('2. Empenho LOA 2025'!$AA$4:$AA$1676,'2. Empenho LOA 2025'!$D$4:$D$1676,'Saldos INVESTIMENTO AEO LOA 24'!B12,'2. Empenho LOA 2025'!$Z$4:$Z$1676,'Tabelas auxiliares'!$B$227)</f>
        <v>0</v>
      </c>
      <c r="L12" s="159">
        <f t="shared" si="0"/>
        <v>0</v>
      </c>
    </row>
    <row r="13" spans="1:12" x14ac:dyDescent="0.35">
      <c r="A13" t="s">
        <v>278</v>
      </c>
      <c r="B13" s="10" t="s">
        <v>26</v>
      </c>
      <c r="C13" s="10" t="s">
        <v>27</v>
      </c>
      <c r="D13" s="152">
        <f>IFERROR(VLOOKUP($B13,'Orçamento Distribuído'!$Y$5:$Z$15,2,FALSE),0)</f>
        <v>0</v>
      </c>
      <c r="E13" s="160">
        <f>IFERROR(VLOOKUP($B13,'Tabelas auxiliares'!$A$113:$E$154,4,FALSE),0)</f>
        <v>0</v>
      </c>
      <c r="F13" s="161">
        <f>IFERROR(VLOOKUP($B13,'Tabelas auxiliares'!$A$113:$E$154,5,FALSE),0)</f>
        <v>0</v>
      </c>
      <c r="G13" s="154">
        <f>SUMIFS(Tabela1[VALOR],Tabela1[DE (ÁREA / ORIGEM)],'Saldos INVESTIMENTO AEO LOA 24'!A13,Tabela1[CUSTEIO ou INVESTIMENTO?],'Tabelas auxiliares'!$B$227)</f>
        <v>0</v>
      </c>
      <c r="H13" s="155">
        <f>SUMIFS(Tabela1[VALOR],Tabela1[PARA (ÁREA / DESTINO)],'Saldos INVESTIMENTO AEO LOA 24'!A13,Tabela1[CUSTEIO ou INVESTIMENTO?],'Tabelas auxiliares'!$B$227)</f>
        <v>0</v>
      </c>
      <c r="I13" s="156">
        <f t="shared" si="1"/>
        <v>0</v>
      </c>
      <c r="J13" s="157">
        <f>SUMIFS('1. Pré-Empenhos'!$S$4:$S$320,'1. Pré-Empenhos'!$D$4:$D$320,'Saldos INVESTIMENTO AEO LOA 24'!B13,'1. Pré-Empenhos'!$R$4:$R$320,'Tabelas auxiliares'!$B$227)</f>
        <v>0</v>
      </c>
      <c r="K13" s="158">
        <f>SUMIFS('2. Empenho LOA 2025'!$AA$4:$AA$1676,'2. Empenho LOA 2025'!$D$4:$D$1676,'Saldos INVESTIMENTO AEO LOA 24'!B13,'2. Empenho LOA 2025'!$Z$4:$Z$1676,'Tabelas auxiliares'!$B$227)</f>
        <v>0</v>
      </c>
      <c r="L13" s="159">
        <f t="shared" si="0"/>
        <v>0</v>
      </c>
    </row>
    <row r="14" spans="1:12" x14ac:dyDescent="0.35">
      <c r="A14" t="s">
        <v>266</v>
      </c>
      <c r="B14" s="10" t="s">
        <v>28</v>
      </c>
      <c r="C14" s="10" t="s">
        <v>29</v>
      </c>
      <c r="D14" s="152">
        <f>IFERROR(VLOOKUP($B14,'Orçamento Distribuído'!$Y$5:$Z$15,2,FALSE),0)</f>
        <v>0</v>
      </c>
      <c r="E14" s="160">
        <f>IFERROR(VLOOKUP($B14,'Tabelas auxiliares'!$A$113:$E$154,4,FALSE),0)</f>
        <v>0</v>
      </c>
      <c r="F14" s="161">
        <f>IFERROR(VLOOKUP($B14,'Tabelas auxiliares'!$A$113:$E$154,5,FALSE),0)</f>
        <v>0</v>
      </c>
      <c r="G14" s="154">
        <f>SUMIFS(Tabela1[VALOR],Tabela1[DE (ÁREA / ORIGEM)],'Saldos INVESTIMENTO AEO LOA 24'!A14,Tabela1[CUSTEIO ou INVESTIMENTO?],'Tabelas auxiliares'!$B$227)</f>
        <v>0</v>
      </c>
      <c r="H14" s="155">
        <f>SUMIFS(Tabela1[VALOR],Tabela1[PARA (ÁREA / DESTINO)],'Saldos INVESTIMENTO AEO LOA 24'!A14,Tabela1[CUSTEIO ou INVESTIMENTO?],'Tabelas auxiliares'!$B$227)</f>
        <v>0</v>
      </c>
      <c r="I14" s="156">
        <f t="shared" si="1"/>
        <v>0</v>
      </c>
      <c r="J14" s="157">
        <f>SUMIFS('1. Pré-Empenhos'!$S$4:$S$320,'1. Pré-Empenhos'!$D$4:$D$320,'Saldos INVESTIMENTO AEO LOA 24'!B14,'1. Pré-Empenhos'!$R$4:$R$320,'Tabelas auxiliares'!$B$227)</f>
        <v>0</v>
      </c>
      <c r="K14" s="158">
        <f>SUMIFS('2. Empenho LOA 2025'!$AA$4:$AA$1676,'2. Empenho LOA 2025'!$D$4:$D$1676,'Saldos INVESTIMENTO AEO LOA 24'!B14,'2. Empenho LOA 2025'!$Z$4:$Z$1676,'Tabelas auxiliares'!$B$227)</f>
        <v>799186.16</v>
      </c>
      <c r="L14" s="159">
        <f t="shared" si="0"/>
        <v>-799186.16</v>
      </c>
    </row>
    <row r="15" spans="1:12" x14ac:dyDescent="0.35">
      <c r="A15" t="s">
        <v>279</v>
      </c>
      <c r="B15" s="10" t="s">
        <v>30</v>
      </c>
      <c r="C15" s="10" t="s">
        <v>31</v>
      </c>
      <c r="D15" s="152">
        <f>IFERROR(VLOOKUP($B15,'Orçamento Distribuído'!$Y$5:$Z$15,2,FALSE),0)</f>
        <v>0</v>
      </c>
      <c r="E15" s="160">
        <f>IFERROR(VLOOKUP($B15,'Tabelas auxiliares'!$A$113:$E$154,4,FALSE),0)</f>
        <v>0</v>
      </c>
      <c r="F15" s="161">
        <f>IFERROR(VLOOKUP($B15,'Tabelas auxiliares'!$A$113:$E$154,5,FALSE),0)</f>
        <v>0</v>
      </c>
      <c r="G15" s="154">
        <f>SUMIFS(Tabela1[VALOR],Tabela1[DE (ÁREA / ORIGEM)],'Saldos INVESTIMENTO AEO LOA 24'!A15,Tabela1[CUSTEIO ou INVESTIMENTO?],'Tabelas auxiliares'!$B$227)</f>
        <v>0</v>
      </c>
      <c r="H15" s="155">
        <f>SUMIFS(Tabela1[VALOR],Tabela1[PARA (ÁREA / DESTINO)],'Saldos INVESTIMENTO AEO LOA 24'!A15,Tabela1[CUSTEIO ou INVESTIMENTO?],'Tabelas auxiliares'!$B$227)</f>
        <v>0</v>
      </c>
      <c r="I15" s="156">
        <f t="shared" si="1"/>
        <v>0</v>
      </c>
      <c r="J15" s="157">
        <f>SUMIFS('1. Pré-Empenhos'!$S$4:$S$320,'1. Pré-Empenhos'!$D$4:$D$320,'Saldos INVESTIMENTO AEO LOA 24'!B15,'1. Pré-Empenhos'!$R$4:$R$320,'Tabelas auxiliares'!$B$227)</f>
        <v>0</v>
      </c>
      <c r="K15" s="158">
        <f>SUMIFS('2. Empenho LOA 2025'!$AA$4:$AA$1676,'2. Empenho LOA 2025'!$D$4:$D$1676,'Saldos INVESTIMENTO AEO LOA 24'!B15,'2. Empenho LOA 2025'!$Z$4:$Z$1676,'Tabelas auxiliares'!$B$227)</f>
        <v>0</v>
      </c>
      <c r="L15" s="159">
        <f t="shared" si="0"/>
        <v>0</v>
      </c>
    </row>
    <row r="16" spans="1:12" x14ac:dyDescent="0.35">
      <c r="A16" t="s">
        <v>280</v>
      </c>
      <c r="B16" s="10" t="s">
        <v>131</v>
      </c>
      <c r="C16" s="10" t="s">
        <v>135</v>
      </c>
      <c r="D16" s="152">
        <f>IFERROR(VLOOKUP($B16,'Orçamento Distribuído'!$Y$5:$Z$15,2,FALSE),0)</f>
        <v>0</v>
      </c>
      <c r="E16" s="160">
        <f>IFERROR(VLOOKUP($B16,'Tabelas auxiliares'!$A$113:$E$154,4,FALSE),0)</f>
        <v>0</v>
      </c>
      <c r="F16" s="161">
        <f>IFERROR(VLOOKUP($B16,'Tabelas auxiliares'!$A$113:$E$154,5,FALSE),0)</f>
        <v>0</v>
      </c>
      <c r="G16" s="154">
        <f>SUMIFS(Tabela1[VALOR],Tabela1[DE (ÁREA / ORIGEM)],'Saldos INVESTIMENTO AEO LOA 24'!A16,Tabela1[CUSTEIO ou INVESTIMENTO?],'Tabelas auxiliares'!$B$227)</f>
        <v>0</v>
      </c>
      <c r="H16" s="155">
        <f>SUMIFS(Tabela1[VALOR],Tabela1[PARA (ÁREA / DESTINO)],'Saldos INVESTIMENTO AEO LOA 24'!A16,Tabela1[CUSTEIO ou INVESTIMENTO?],'Tabelas auxiliares'!$B$227)</f>
        <v>0</v>
      </c>
      <c r="I16" s="156">
        <f t="shared" si="1"/>
        <v>0</v>
      </c>
      <c r="J16" s="157">
        <f>SUMIFS('1. Pré-Empenhos'!$S$4:$S$320,'1. Pré-Empenhos'!$D$4:$D$320,'Saldos INVESTIMENTO AEO LOA 24'!B16,'1. Pré-Empenhos'!$R$4:$R$320,'Tabelas auxiliares'!$B$227)</f>
        <v>0</v>
      </c>
      <c r="K16" s="158">
        <f>SUMIFS('2. Empenho LOA 2025'!$AA$4:$AA$1676,'2. Empenho LOA 2025'!$D$4:$D$1676,'Saldos INVESTIMENTO AEO LOA 24'!B16,'2. Empenho LOA 2025'!$Z$4:$Z$1676,'Tabelas auxiliares'!$B$227)</f>
        <v>1317155.1900000002</v>
      </c>
      <c r="L16" s="159">
        <f t="shared" si="0"/>
        <v>-1317155.1900000002</v>
      </c>
    </row>
    <row r="17" spans="1:12" x14ac:dyDescent="0.35">
      <c r="A17" t="s">
        <v>281</v>
      </c>
      <c r="B17" s="10" t="s">
        <v>134</v>
      </c>
      <c r="C17" s="10" t="s">
        <v>136</v>
      </c>
      <c r="D17" s="152">
        <f>IFERROR(VLOOKUP($B17,'Orçamento Distribuído'!$Y$5:$Z$15,2,FALSE),0)</f>
        <v>0</v>
      </c>
      <c r="E17" s="160">
        <f>IFERROR(VLOOKUP($B17,'Tabelas auxiliares'!$A$113:$E$154,4,FALSE),0)</f>
        <v>0</v>
      </c>
      <c r="F17" s="161">
        <f>IFERROR(VLOOKUP($B17,'Tabelas auxiliares'!$A$113:$E$154,5,FALSE),0)</f>
        <v>0</v>
      </c>
      <c r="G17" s="154">
        <f>SUMIFS(Tabela1[VALOR],Tabela1[DE (ÁREA / ORIGEM)],'Saldos INVESTIMENTO AEO LOA 24'!A17,Tabela1[CUSTEIO ou INVESTIMENTO?],'Tabelas auxiliares'!$B$227)</f>
        <v>0</v>
      </c>
      <c r="H17" s="155">
        <f>SUMIFS(Tabela1[VALOR],Tabela1[PARA (ÁREA / DESTINO)],'Saldos INVESTIMENTO AEO LOA 24'!A17,Tabela1[CUSTEIO ou INVESTIMENTO?],'Tabelas auxiliares'!$B$227)</f>
        <v>0</v>
      </c>
      <c r="I17" s="156">
        <f t="shared" si="1"/>
        <v>0</v>
      </c>
      <c r="J17" s="157">
        <f>SUMIFS('1. Pré-Empenhos'!$S$4:$S$320,'1. Pré-Empenhos'!$D$4:$D$320,'Saldos INVESTIMENTO AEO LOA 24'!B17,'1. Pré-Empenhos'!$R$4:$R$320,'Tabelas auxiliares'!$B$227)</f>
        <v>0</v>
      </c>
      <c r="K17" s="158">
        <f>SUMIFS('2. Empenho LOA 2025'!$AA$4:$AA$1676,'2. Empenho LOA 2025'!$D$4:$D$1676,'Saldos INVESTIMENTO AEO LOA 24'!B17,'2. Empenho LOA 2025'!$Z$4:$Z$1676,'Tabelas auxiliares'!$B$227)</f>
        <v>0</v>
      </c>
      <c r="L17" s="159">
        <f t="shared" si="0"/>
        <v>0</v>
      </c>
    </row>
    <row r="18" spans="1:12" x14ac:dyDescent="0.35">
      <c r="A18" t="s">
        <v>282</v>
      </c>
      <c r="B18" s="10" t="s">
        <v>32</v>
      </c>
      <c r="C18" s="10" t="s">
        <v>33</v>
      </c>
      <c r="D18" s="152">
        <f>IFERROR(VLOOKUP($B18,'Orçamento Distribuído'!$Y$5:$Z$15,2,FALSE),0)</f>
        <v>0</v>
      </c>
      <c r="E18" s="160">
        <f>IFERROR(VLOOKUP($B18,'Tabelas auxiliares'!$A$113:$E$154,4,FALSE),0)</f>
        <v>0</v>
      </c>
      <c r="F18" s="161">
        <f>IFERROR(VLOOKUP($B18,'Tabelas auxiliares'!$A$113:$E$154,5,FALSE),0)</f>
        <v>0</v>
      </c>
      <c r="G18" s="154">
        <f>SUMIFS(Tabela1[VALOR],Tabela1[DE (ÁREA / ORIGEM)],'Saldos INVESTIMENTO AEO LOA 24'!A18,Tabela1[CUSTEIO ou INVESTIMENTO?],'Tabelas auxiliares'!$B$227)</f>
        <v>0</v>
      </c>
      <c r="H18" s="155">
        <f>SUMIFS(Tabela1[VALOR],Tabela1[PARA (ÁREA / DESTINO)],'Saldos INVESTIMENTO AEO LOA 24'!A18,Tabela1[CUSTEIO ou INVESTIMENTO?],'Tabelas auxiliares'!$B$227)</f>
        <v>0</v>
      </c>
      <c r="I18" s="156">
        <f t="shared" si="1"/>
        <v>0</v>
      </c>
      <c r="J18" s="157">
        <f>SUMIFS('1. Pré-Empenhos'!$S$4:$S$320,'1. Pré-Empenhos'!$D$4:$D$320,'Saldos INVESTIMENTO AEO LOA 24'!B18,'1. Pré-Empenhos'!$R$4:$R$320,'Tabelas auxiliares'!$B$227)</f>
        <v>0</v>
      </c>
      <c r="K18" s="158">
        <f>SUMIFS('2. Empenho LOA 2025'!$AA$4:$AA$1676,'2. Empenho LOA 2025'!$D$4:$D$1676,'Saldos INVESTIMENTO AEO LOA 24'!B18,'2. Empenho LOA 2025'!$Z$4:$Z$1676,'Tabelas auxiliares'!$B$227)</f>
        <v>0</v>
      </c>
      <c r="L18" s="159">
        <f t="shared" si="0"/>
        <v>0</v>
      </c>
    </row>
    <row r="19" spans="1:12" x14ac:dyDescent="0.35">
      <c r="A19" t="s">
        <v>283</v>
      </c>
      <c r="B19" s="10" t="s">
        <v>22</v>
      </c>
      <c r="C19" s="10" t="s">
        <v>23</v>
      </c>
      <c r="D19" s="152">
        <f>IFERROR(VLOOKUP($B19,'Orçamento Distribuído'!$Y$5:$Z$15,2,FALSE),0)</f>
        <v>0</v>
      </c>
      <c r="E19" s="160">
        <f>IFERROR(VLOOKUP($B19,'Tabelas auxiliares'!$A$113:$E$154,4,FALSE),0)</f>
        <v>0</v>
      </c>
      <c r="F19" s="161">
        <f>IFERROR(VLOOKUP($B19,'Tabelas auxiliares'!$A$113:$E$154,5,FALSE),0)</f>
        <v>0</v>
      </c>
      <c r="G19" s="154">
        <f>SUMIFS(Tabela1[VALOR],Tabela1[DE (ÁREA / ORIGEM)],'Saldos INVESTIMENTO AEO LOA 24'!A19,Tabela1[CUSTEIO ou INVESTIMENTO?],'Tabelas auxiliares'!$B$227)</f>
        <v>0</v>
      </c>
      <c r="H19" s="155">
        <f>SUMIFS(Tabela1[VALOR],Tabela1[PARA (ÁREA / DESTINO)],'Saldos INVESTIMENTO AEO LOA 24'!A19,Tabela1[CUSTEIO ou INVESTIMENTO?],'Tabelas auxiliares'!$B$227)</f>
        <v>0</v>
      </c>
      <c r="I19" s="156">
        <f t="shared" si="1"/>
        <v>0</v>
      </c>
      <c r="J19" s="157">
        <f>SUMIFS('1. Pré-Empenhos'!$S$4:$S$320,'1. Pré-Empenhos'!$D$4:$D$320,'Saldos INVESTIMENTO AEO LOA 24'!B19,'1. Pré-Empenhos'!$R$4:$R$320,'Tabelas auxiliares'!$B$227)</f>
        <v>0</v>
      </c>
      <c r="K19" s="158">
        <f>SUMIFS('2. Empenho LOA 2025'!$AA$4:$AA$1676,'2. Empenho LOA 2025'!$D$4:$D$1676,'Saldos INVESTIMENTO AEO LOA 24'!B19,'2. Empenho LOA 2025'!$Z$4:$Z$1676,'Tabelas auxiliares'!$B$227)</f>
        <v>0</v>
      </c>
      <c r="L19" s="159">
        <f t="shared" si="0"/>
        <v>0</v>
      </c>
    </row>
    <row r="20" spans="1:12" ht="29" x14ac:dyDescent="0.35">
      <c r="A20" t="s">
        <v>284</v>
      </c>
      <c r="B20" s="10" t="s">
        <v>34</v>
      </c>
      <c r="C20" s="10" t="s">
        <v>35</v>
      </c>
      <c r="D20" s="152">
        <f>IFERROR(VLOOKUP($B20,'Orçamento Distribuído'!$Y$5:$Z$15,2,FALSE),0)</f>
        <v>0</v>
      </c>
      <c r="E20" s="160">
        <f>IFERROR(VLOOKUP($B20,'Tabelas auxiliares'!$A$113:$E$154,4,FALSE),0)</f>
        <v>0</v>
      </c>
      <c r="F20" s="161">
        <f>IFERROR(VLOOKUP($B20,'Tabelas auxiliares'!$A$113:$E$154,5,FALSE),0)</f>
        <v>0</v>
      </c>
      <c r="G20" s="154">
        <f>SUMIFS(Tabela1[VALOR],Tabela1[DE (ÁREA / ORIGEM)],'Saldos INVESTIMENTO AEO LOA 24'!A20,Tabela1[CUSTEIO ou INVESTIMENTO?],'Tabelas auxiliares'!$B$227)</f>
        <v>0</v>
      </c>
      <c r="H20" s="155">
        <f>SUMIFS(Tabela1[VALOR],Tabela1[PARA (ÁREA / DESTINO)],'Saldos INVESTIMENTO AEO LOA 24'!A20,Tabela1[CUSTEIO ou INVESTIMENTO?],'Tabelas auxiliares'!$B$227)</f>
        <v>0</v>
      </c>
      <c r="I20" s="156">
        <f t="shared" si="1"/>
        <v>0</v>
      </c>
      <c r="J20" s="157">
        <f>SUMIFS('1. Pré-Empenhos'!$S$4:$S$320,'1. Pré-Empenhos'!$D$4:$D$320,'Saldos INVESTIMENTO AEO LOA 24'!B20,'1. Pré-Empenhos'!$R$4:$R$320,'Tabelas auxiliares'!$B$227)</f>
        <v>0</v>
      </c>
      <c r="K20" s="158">
        <f>SUMIFS('2. Empenho LOA 2025'!$AA$4:$AA$1676,'2. Empenho LOA 2025'!$D$4:$D$1676,'Saldos INVESTIMENTO AEO LOA 24'!B20,'2. Empenho LOA 2025'!$Z$4:$Z$1676,'Tabelas auxiliares'!$B$227)</f>
        <v>88414.35000000002</v>
      </c>
      <c r="L20" s="159">
        <f t="shared" si="0"/>
        <v>-88414.35000000002</v>
      </c>
    </row>
    <row r="21" spans="1:12" x14ac:dyDescent="0.35">
      <c r="A21" t="s">
        <v>285</v>
      </c>
      <c r="B21" s="10" t="s">
        <v>36</v>
      </c>
      <c r="C21" s="10" t="s">
        <v>37</v>
      </c>
      <c r="D21" s="152">
        <f>IFERROR(VLOOKUP($B21,'Orçamento Distribuído'!$Y$5:$Z$15,2,FALSE),0)</f>
        <v>0</v>
      </c>
      <c r="E21" s="160">
        <f>IFERROR(VLOOKUP($B21,'Tabelas auxiliares'!$A$113:$E$154,4,FALSE),0)</f>
        <v>0</v>
      </c>
      <c r="F21" s="161">
        <f>IFERROR(VLOOKUP($B21,'Tabelas auxiliares'!$A$113:$E$154,5,FALSE),0)</f>
        <v>0</v>
      </c>
      <c r="G21" s="154">
        <f>SUMIFS(Tabela1[VALOR],Tabela1[DE (ÁREA / ORIGEM)],'Saldos INVESTIMENTO AEO LOA 24'!A21,Tabela1[CUSTEIO ou INVESTIMENTO?],'Tabelas auxiliares'!$B$227)</f>
        <v>0</v>
      </c>
      <c r="H21" s="155">
        <f>SUMIFS(Tabela1[VALOR],Tabela1[PARA (ÁREA / DESTINO)],'Saldos INVESTIMENTO AEO LOA 24'!A21,Tabela1[CUSTEIO ou INVESTIMENTO?],'Tabelas auxiliares'!$B$227)</f>
        <v>0</v>
      </c>
      <c r="I21" s="156">
        <f t="shared" si="1"/>
        <v>0</v>
      </c>
      <c r="J21" s="157">
        <f>SUMIFS('1. Pré-Empenhos'!$S$4:$S$320,'1. Pré-Empenhos'!$D$4:$D$320,'Saldos INVESTIMENTO AEO LOA 24'!B21,'1. Pré-Empenhos'!$R$4:$R$320,'Tabelas auxiliares'!$B$227)</f>
        <v>0</v>
      </c>
      <c r="K21" s="158">
        <f>SUMIFS('2. Empenho LOA 2025'!$AA$4:$AA$1676,'2. Empenho LOA 2025'!$D$4:$D$1676,'Saldos INVESTIMENTO AEO LOA 24'!B21,'2. Empenho LOA 2025'!$Z$4:$Z$1676,'Tabelas auxiliares'!$B$227)</f>
        <v>0</v>
      </c>
      <c r="L21" s="159">
        <f t="shared" si="0"/>
        <v>0</v>
      </c>
    </row>
    <row r="22" spans="1:12" x14ac:dyDescent="0.35">
      <c r="A22" t="s">
        <v>286</v>
      </c>
      <c r="B22" s="10" t="s">
        <v>164</v>
      </c>
      <c r="C22" s="10" t="s">
        <v>161</v>
      </c>
      <c r="D22" s="152">
        <f>IFERROR(VLOOKUP($B22,'Orçamento Distribuído'!$Y$5:$Z$15,2,FALSE),0)</f>
        <v>0</v>
      </c>
      <c r="E22" s="160">
        <f>IFERROR(VLOOKUP($B22,'Tabelas auxiliares'!$A$113:$E$154,4,FALSE),0)</f>
        <v>0</v>
      </c>
      <c r="F22" s="161">
        <f>IFERROR(VLOOKUP($B22,'Tabelas auxiliares'!$A$113:$E$154,5,FALSE),0)</f>
        <v>0</v>
      </c>
      <c r="G22" s="154">
        <f>SUMIFS(Tabela1[VALOR],Tabela1[DE (ÁREA / ORIGEM)],'Saldos INVESTIMENTO AEO LOA 24'!A22,Tabela1[CUSTEIO ou INVESTIMENTO?],'Tabelas auxiliares'!$B$227)</f>
        <v>0</v>
      </c>
      <c r="H22" s="155">
        <f>SUMIFS(Tabela1[VALOR],Tabela1[PARA (ÁREA / DESTINO)],'Saldos INVESTIMENTO AEO LOA 24'!A22,Tabela1[CUSTEIO ou INVESTIMENTO?],'Tabelas auxiliares'!$B$227)</f>
        <v>0</v>
      </c>
      <c r="I22" s="156">
        <f t="shared" si="1"/>
        <v>0</v>
      </c>
      <c r="J22" s="157">
        <f>SUMIFS('1. Pré-Empenhos'!$S$4:$S$320,'1. Pré-Empenhos'!$D$4:$D$320,'Saldos INVESTIMENTO AEO LOA 24'!B22,'1. Pré-Empenhos'!$R$4:$R$320,'Tabelas auxiliares'!$B$227)</f>
        <v>0</v>
      </c>
      <c r="K22" s="158">
        <f>SUMIFS('2. Empenho LOA 2025'!$AA$4:$AA$1676,'2. Empenho LOA 2025'!$D$4:$D$1676,'Saldos INVESTIMENTO AEO LOA 24'!B22,'2. Empenho LOA 2025'!$Z$4:$Z$1676,'Tabelas auxiliares'!$B$227)</f>
        <v>0</v>
      </c>
      <c r="L22" s="159">
        <f t="shared" si="0"/>
        <v>0</v>
      </c>
    </row>
    <row r="23" spans="1:12" x14ac:dyDescent="0.35">
      <c r="A23" t="s">
        <v>287</v>
      </c>
      <c r="B23" s="10" t="s">
        <v>157</v>
      </c>
      <c r="C23" s="10" t="s">
        <v>175</v>
      </c>
      <c r="D23" s="152">
        <f>IFERROR(VLOOKUP($B23,'Orçamento Distribuído'!$Y$5:$Z$15,2,FALSE),0)</f>
        <v>0</v>
      </c>
      <c r="E23" s="160">
        <f>IFERROR(VLOOKUP($B23,'Tabelas auxiliares'!$A$113:$E$154,4,FALSE),0)</f>
        <v>0</v>
      </c>
      <c r="F23" s="161">
        <f>IFERROR(VLOOKUP($B23,'Tabelas auxiliares'!$A$113:$E$154,5,FALSE),0)</f>
        <v>0</v>
      </c>
      <c r="G23" s="154">
        <f>SUMIFS(Tabela1[VALOR],Tabela1[DE (ÁREA / ORIGEM)],'Saldos INVESTIMENTO AEO LOA 24'!A23,Tabela1[CUSTEIO ou INVESTIMENTO?],'Tabelas auxiliares'!$B$227)</f>
        <v>0</v>
      </c>
      <c r="H23" s="155">
        <f>SUMIFS(Tabela1[VALOR],Tabela1[PARA (ÁREA / DESTINO)],'Saldos INVESTIMENTO AEO LOA 24'!A23,Tabela1[CUSTEIO ou INVESTIMENTO?],'Tabelas auxiliares'!$B$227)</f>
        <v>0</v>
      </c>
      <c r="I23" s="156">
        <f t="shared" si="1"/>
        <v>0</v>
      </c>
      <c r="J23" s="157">
        <f>SUMIFS('1. Pré-Empenhos'!$S$4:$S$320,'1. Pré-Empenhos'!$D$4:$D$320,'Saldos INVESTIMENTO AEO LOA 24'!B23,'1. Pré-Empenhos'!$R$4:$R$320,'Tabelas auxiliares'!$B$227)</f>
        <v>0</v>
      </c>
      <c r="K23" s="158">
        <f>SUMIFS('2. Empenho LOA 2025'!$AA$4:$AA$1676,'2. Empenho LOA 2025'!$D$4:$D$1676,'Saldos INVESTIMENTO AEO LOA 24'!B23,'2. Empenho LOA 2025'!$Z$4:$Z$1676,'Tabelas auxiliares'!$B$227)</f>
        <v>0</v>
      </c>
      <c r="L23" s="159">
        <f t="shared" si="0"/>
        <v>0</v>
      </c>
    </row>
    <row r="24" spans="1:12" ht="29" x14ac:dyDescent="0.35">
      <c r="A24" t="s">
        <v>288</v>
      </c>
      <c r="B24" s="10" t="s">
        <v>38</v>
      </c>
      <c r="C24" s="10" t="s">
        <v>39</v>
      </c>
      <c r="D24" s="152">
        <f>IFERROR(VLOOKUP($B24,'Orçamento Distribuído'!$Y$5:$Z$15,2,FALSE),0)</f>
        <v>0</v>
      </c>
      <c r="E24" s="160">
        <f>IFERROR(VLOOKUP($B24,'Tabelas auxiliares'!$A$113:$E$154,4,FALSE),0)</f>
        <v>0</v>
      </c>
      <c r="F24" s="161">
        <f>IFERROR(VLOOKUP($B24,'Tabelas auxiliares'!$A$113:$E$154,5,FALSE),0)</f>
        <v>0</v>
      </c>
      <c r="G24" s="154">
        <f>SUMIFS(Tabela1[VALOR],Tabela1[DE (ÁREA / ORIGEM)],'Saldos INVESTIMENTO AEO LOA 24'!A24,Tabela1[CUSTEIO ou INVESTIMENTO?],'Tabelas auxiliares'!$B$227)</f>
        <v>0</v>
      </c>
      <c r="H24" s="155">
        <f>SUMIFS(Tabela1[VALOR],Tabela1[PARA (ÁREA / DESTINO)],'Saldos INVESTIMENTO AEO LOA 24'!A24,Tabela1[CUSTEIO ou INVESTIMENTO?],'Tabelas auxiliares'!$B$227)</f>
        <v>0</v>
      </c>
      <c r="I24" s="156">
        <f t="shared" si="1"/>
        <v>0</v>
      </c>
      <c r="J24" s="157">
        <f>SUMIFS('1. Pré-Empenhos'!$S$4:$S$320,'1. Pré-Empenhos'!$D$4:$D$320,'Saldos INVESTIMENTO AEO LOA 24'!B24,'1. Pré-Empenhos'!$R$4:$R$320,'Tabelas auxiliares'!$B$227)</f>
        <v>0</v>
      </c>
      <c r="K24" s="158">
        <f>SUMIFS('2. Empenho LOA 2025'!$AA$4:$AA$1676,'2. Empenho LOA 2025'!$D$4:$D$1676,'Saldos INVESTIMENTO AEO LOA 24'!B24,'2. Empenho LOA 2025'!$Z$4:$Z$1676,'Tabelas auxiliares'!$B$227)</f>
        <v>87037.2</v>
      </c>
      <c r="L24" s="159">
        <f t="shared" si="0"/>
        <v>-87037.2</v>
      </c>
    </row>
    <row r="25" spans="1:12" x14ac:dyDescent="0.35">
      <c r="A25" t="s">
        <v>289</v>
      </c>
      <c r="B25" s="10" t="s">
        <v>40</v>
      </c>
      <c r="C25" s="10" t="s">
        <v>41</v>
      </c>
      <c r="D25" s="152">
        <f>IFERROR(VLOOKUP($B25,'Orçamento Distribuído'!$Y$5:$Z$15,2,FALSE),0)</f>
        <v>0</v>
      </c>
      <c r="E25" s="160">
        <f>IFERROR(VLOOKUP($B25,'Tabelas auxiliares'!$A$113:$E$154,4,FALSE),0)</f>
        <v>0</v>
      </c>
      <c r="F25" s="161">
        <f>IFERROR(VLOOKUP($B25,'Tabelas auxiliares'!$A$113:$E$154,5,FALSE),0)</f>
        <v>0</v>
      </c>
      <c r="G25" s="154">
        <f>SUMIFS(Tabela1[VALOR],Tabela1[DE (ÁREA / ORIGEM)],'Saldos INVESTIMENTO AEO LOA 24'!A25,Tabela1[CUSTEIO ou INVESTIMENTO?],'Tabelas auxiliares'!$B$227)</f>
        <v>0</v>
      </c>
      <c r="H25" s="155">
        <f>SUMIFS(Tabela1[VALOR],Tabela1[PARA (ÁREA / DESTINO)],'Saldos INVESTIMENTO AEO LOA 24'!A25,Tabela1[CUSTEIO ou INVESTIMENTO?],'Tabelas auxiliares'!$B$227)</f>
        <v>0</v>
      </c>
      <c r="I25" s="156">
        <f t="shared" si="1"/>
        <v>0</v>
      </c>
      <c r="J25" s="157">
        <f>SUMIFS('1. Pré-Empenhos'!$S$4:$S$320,'1. Pré-Empenhos'!$D$4:$D$320,'Saldos INVESTIMENTO AEO LOA 24'!B25,'1. Pré-Empenhos'!$R$4:$R$320,'Tabelas auxiliares'!$B$227)</f>
        <v>0</v>
      </c>
      <c r="K25" s="158">
        <f>SUMIFS('2. Empenho LOA 2025'!$AA$4:$AA$1676,'2. Empenho LOA 2025'!$D$4:$D$1676,'Saldos INVESTIMENTO AEO LOA 24'!B25,'2. Empenho LOA 2025'!$Z$4:$Z$1676,'Tabelas auxiliares'!$B$227)</f>
        <v>0</v>
      </c>
      <c r="L25" s="159">
        <f t="shared" si="0"/>
        <v>0</v>
      </c>
    </row>
    <row r="26" spans="1:12" x14ac:dyDescent="0.35">
      <c r="A26" t="s">
        <v>290</v>
      </c>
      <c r="B26" s="10" t="s">
        <v>165</v>
      </c>
      <c r="C26" s="10" t="s">
        <v>162</v>
      </c>
      <c r="D26" s="152">
        <f>IFERROR(VLOOKUP($B26,'Orçamento Distribuído'!$Y$5:$Z$15,2,FALSE),0)</f>
        <v>0</v>
      </c>
      <c r="E26" s="160">
        <f>IFERROR(VLOOKUP($B26,'Tabelas auxiliares'!$A$113:$E$154,4,FALSE),0)</f>
        <v>0</v>
      </c>
      <c r="F26" s="161">
        <f>IFERROR(VLOOKUP($B26,'Tabelas auxiliares'!$A$113:$E$154,5,FALSE),0)</f>
        <v>0</v>
      </c>
      <c r="G26" s="154">
        <f>SUMIFS(Tabela1[VALOR],Tabela1[DE (ÁREA / ORIGEM)],'Saldos INVESTIMENTO AEO LOA 24'!A26,Tabela1[CUSTEIO ou INVESTIMENTO?],'Tabelas auxiliares'!$B$227)</f>
        <v>0</v>
      </c>
      <c r="H26" s="155">
        <f>SUMIFS(Tabela1[VALOR],Tabela1[PARA (ÁREA / DESTINO)],'Saldos INVESTIMENTO AEO LOA 24'!A26,Tabela1[CUSTEIO ou INVESTIMENTO?],'Tabelas auxiliares'!$B$227)</f>
        <v>0</v>
      </c>
      <c r="I26" s="156">
        <f t="shared" si="1"/>
        <v>0</v>
      </c>
      <c r="J26" s="157">
        <f>SUMIFS('1. Pré-Empenhos'!$S$4:$S$320,'1. Pré-Empenhos'!$D$4:$D$320,'Saldos INVESTIMENTO AEO LOA 24'!B26,'1. Pré-Empenhos'!$R$4:$R$320,'Tabelas auxiliares'!$B$227)</f>
        <v>0</v>
      </c>
      <c r="K26" s="158">
        <f>SUMIFS('2. Empenho LOA 2025'!$AA$4:$AA$1676,'2. Empenho LOA 2025'!$D$4:$D$1676,'Saldos INVESTIMENTO AEO LOA 24'!B26,'2. Empenho LOA 2025'!$Z$4:$Z$1676,'Tabelas auxiliares'!$B$227)</f>
        <v>0</v>
      </c>
      <c r="L26" s="159">
        <f t="shared" si="0"/>
        <v>0</v>
      </c>
    </row>
    <row r="27" spans="1:12" x14ac:dyDescent="0.35">
      <c r="A27" t="s">
        <v>291</v>
      </c>
      <c r="B27" s="10" t="s">
        <v>262</v>
      </c>
      <c r="C27" s="10" t="s">
        <v>263</v>
      </c>
      <c r="D27" s="152">
        <f>IFERROR(VLOOKUP($B27,'Orçamento Distribuído'!$Y$5:$Z$15,2,FALSE),0)</f>
        <v>0</v>
      </c>
      <c r="E27" s="160">
        <f>IFERROR(VLOOKUP($B27,'Tabelas auxiliares'!$A$113:$E$154,4,FALSE),0)</f>
        <v>0</v>
      </c>
      <c r="F27" s="161">
        <f>IFERROR(VLOOKUP($B27,'Tabelas auxiliares'!$A$113:$E$154,5,FALSE),0)</f>
        <v>0</v>
      </c>
      <c r="G27" s="154">
        <f>SUMIFS(Tabela1[VALOR],Tabela1[DE (ÁREA / ORIGEM)],'Saldos INVESTIMENTO AEO LOA 24'!A27,Tabela1[CUSTEIO ou INVESTIMENTO?],'Tabelas auxiliares'!$B$227)</f>
        <v>0</v>
      </c>
      <c r="H27" s="155">
        <f>SUMIFS(Tabela1[VALOR],Tabela1[PARA (ÁREA / DESTINO)],'Saldos INVESTIMENTO AEO LOA 24'!A27,Tabela1[CUSTEIO ou INVESTIMENTO?],'Tabelas auxiliares'!$B$227)</f>
        <v>0</v>
      </c>
      <c r="I27" s="156">
        <f t="shared" ref="I27" si="4">D27-G27+H27</f>
        <v>0</v>
      </c>
      <c r="J27" s="157">
        <f>SUMIFS('1. Pré-Empenhos'!$S$4:$S$320,'1. Pré-Empenhos'!$D$4:$D$320,'Saldos INVESTIMENTO AEO LOA 24'!B27,'1. Pré-Empenhos'!$R$4:$R$320,'Tabelas auxiliares'!$B$227)</f>
        <v>0</v>
      </c>
      <c r="K27" s="158">
        <f>SUMIFS('2. Empenho LOA 2025'!$AA$4:$AA$1676,'2. Empenho LOA 2025'!$D$4:$D$1676,'Saldos INVESTIMENTO AEO LOA 24'!B27,'2. Empenho LOA 2025'!$Z$4:$Z$1676,'Tabelas auxiliares'!$B$227)</f>
        <v>0</v>
      </c>
      <c r="L27" s="159">
        <f t="shared" ref="L27" si="5">I27-J27-K27</f>
        <v>0</v>
      </c>
    </row>
    <row r="28" spans="1:12" ht="29" x14ac:dyDescent="0.35">
      <c r="A28" t="s">
        <v>292</v>
      </c>
      <c r="B28" s="10" t="s">
        <v>42</v>
      </c>
      <c r="C28" s="10" t="s">
        <v>43</v>
      </c>
      <c r="D28" s="152">
        <f>IFERROR(VLOOKUP($B28,'Orçamento Distribuído'!$Y$5:$Z$15,2,FALSE),0)</f>
        <v>0</v>
      </c>
      <c r="E28" s="160">
        <f>IFERROR(VLOOKUP($B28,'Tabelas auxiliares'!$A$113:$E$154,4,FALSE),0)</f>
        <v>0</v>
      </c>
      <c r="F28" s="161">
        <f>IFERROR(VLOOKUP($B28,'Tabelas auxiliares'!$A$113:$E$154,5,FALSE),0)</f>
        <v>0</v>
      </c>
      <c r="G28" s="154">
        <f>SUMIFS(Tabela1[VALOR],Tabela1[DE (ÁREA / ORIGEM)],'Saldos INVESTIMENTO AEO LOA 24'!A28,Tabela1[CUSTEIO ou INVESTIMENTO?],'Tabelas auxiliares'!$B$227)</f>
        <v>0</v>
      </c>
      <c r="H28" s="155">
        <f>SUMIFS(Tabela1[VALOR],Tabela1[PARA (ÁREA / DESTINO)],'Saldos INVESTIMENTO AEO LOA 24'!A28,Tabela1[CUSTEIO ou INVESTIMENTO?],'Tabelas auxiliares'!$B$227)</f>
        <v>0</v>
      </c>
      <c r="I28" s="156">
        <f t="shared" si="1"/>
        <v>0</v>
      </c>
      <c r="J28" s="157">
        <f>SUMIFS('1. Pré-Empenhos'!$S$4:$S$320,'1. Pré-Empenhos'!$D$4:$D$320,'Saldos INVESTIMENTO AEO LOA 24'!B28,'1. Pré-Empenhos'!$R$4:$R$320,'Tabelas auxiliares'!$B$227)</f>
        <v>0</v>
      </c>
      <c r="K28" s="158">
        <f>SUMIFS('2. Empenho LOA 2025'!$AA$4:$AA$1676,'2. Empenho LOA 2025'!$D$4:$D$1676,'Saldos INVESTIMENTO AEO LOA 24'!B28,'2. Empenho LOA 2025'!$Z$4:$Z$1676,'Tabelas auxiliares'!$B$227)</f>
        <v>112034.58000000002</v>
      </c>
      <c r="L28" s="159">
        <f t="shared" si="0"/>
        <v>-112034.58000000002</v>
      </c>
    </row>
    <row r="29" spans="1:12" x14ac:dyDescent="0.35">
      <c r="A29" t="s">
        <v>293</v>
      </c>
      <c r="B29" s="10" t="s">
        <v>44</v>
      </c>
      <c r="C29" s="10" t="s">
        <v>45</v>
      </c>
      <c r="D29" s="152">
        <f>IFERROR(VLOOKUP($B29,'Orçamento Distribuído'!$Y$5:$Z$15,2,FALSE),0)</f>
        <v>0</v>
      </c>
      <c r="E29" s="160">
        <f>IFERROR(VLOOKUP($B29,'Tabelas auxiliares'!$A$113:$E$154,4,FALSE),0)</f>
        <v>0</v>
      </c>
      <c r="F29" s="161">
        <f>IFERROR(VLOOKUP($B29,'Tabelas auxiliares'!$A$113:$E$154,5,FALSE),0)</f>
        <v>0</v>
      </c>
      <c r="G29" s="154">
        <f>SUMIFS(Tabela1[VALOR],Tabela1[DE (ÁREA / ORIGEM)],'Saldos INVESTIMENTO AEO LOA 24'!A29,Tabela1[CUSTEIO ou INVESTIMENTO?],'Tabelas auxiliares'!$B$227)</f>
        <v>0</v>
      </c>
      <c r="H29" s="155">
        <f>SUMIFS(Tabela1[VALOR],Tabela1[PARA (ÁREA / DESTINO)],'Saldos INVESTIMENTO AEO LOA 24'!A29,Tabela1[CUSTEIO ou INVESTIMENTO?],'Tabelas auxiliares'!$B$227)</f>
        <v>0</v>
      </c>
      <c r="I29" s="156">
        <f t="shared" si="1"/>
        <v>0</v>
      </c>
      <c r="J29" s="157">
        <f>SUMIFS('1. Pré-Empenhos'!$S$4:$S$320,'1. Pré-Empenhos'!$D$4:$D$320,'Saldos INVESTIMENTO AEO LOA 24'!B29,'1. Pré-Empenhos'!$R$4:$R$320,'Tabelas auxiliares'!$B$227)</f>
        <v>0</v>
      </c>
      <c r="K29" s="158">
        <f>SUMIFS('2. Empenho LOA 2025'!$AA$4:$AA$1676,'2. Empenho LOA 2025'!$D$4:$D$1676,'Saldos INVESTIMENTO AEO LOA 24'!B29,'2. Empenho LOA 2025'!$Z$4:$Z$1676,'Tabelas auxiliares'!$B$227)</f>
        <v>0</v>
      </c>
      <c r="L29" s="159">
        <f t="shared" si="0"/>
        <v>0</v>
      </c>
    </row>
    <row r="30" spans="1:12" x14ac:dyDescent="0.35">
      <c r="A30" t="s">
        <v>294</v>
      </c>
      <c r="B30" s="10" t="s">
        <v>166</v>
      </c>
      <c r="C30" s="10" t="s">
        <v>163</v>
      </c>
      <c r="D30" s="152">
        <f>IFERROR(VLOOKUP($B30,'Orçamento Distribuído'!$Y$5:$Z$15,2,FALSE),0)</f>
        <v>0</v>
      </c>
      <c r="E30" s="160">
        <f>IFERROR(VLOOKUP($B30,'Tabelas auxiliares'!$A$113:$E$154,4,FALSE),0)</f>
        <v>0</v>
      </c>
      <c r="F30" s="161">
        <f>IFERROR(VLOOKUP($B30,'Tabelas auxiliares'!$A$113:$E$154,5,FALSE),0)</f>
        <v>0</v>
      </c>
      <c r="G30" s="154">
        <f>SUMIFS(Tabela1[VALOR],Tabela1[DE (ÁREA / ORIGEM)],'Saldos INVESTIMENTO AEO LOA 24'!A30,Tabela1[CUSTEIO ou INVESTIMENTO?],'Tabelas auxiliares'!$B$227)</f>
        <v>0</v>
      </c>
      <c r="H30" s="155">
        <f>SUMIFS(Tabela1[VALOR],Tabela1[PARA (ÁREA / DESTINO)],'Saldos INVESTIMENTO AEO LOA 24'!A30,Tabela1[CUSTEIO ou INVESTIMENTO?],'Tabelas auxiliares'!$B$227)</f>
        <v>0</v>
      </c>
      <c r="I30" s="156">
        <f t="shared" si="1"/>
        <v>0</v>
      </c>
      <c r="J30" s="157">
        <f>SUMIFS('1. Pré-Empenhos'!$S$4:$S$320,'1. Pré-Empenhos'!$D$4:$D$320,'Saldos INVESTIMENTO AEO LOA 24'!B30,'1. Pré-Empenhos'!$R$4:$R$320,'Tabelas auxiliares'!$B$227)</f>
        <v>0</v>
      </c>
      <c r="K30" s="158">
        <f>SUMIFS('2. Empenho LOA 2025'!$AA$4:$AA$1676,'2. Empenho LOA 2025'!$D$4:$D$1676,'Saldos INVESTIMENTO AEO LOA 24'!B30,'2. Empenho LOA 2025'!$Z$4:$Z$1676,'Tabelas auxiliares'!$B$227)</f>
        <v>0</v>
      </c>
      <c r="L30" s="159">
        <f t="shared" si="0"/>
        <v>0</v>
      </c>
    </row>
    <row r="31" spans="1:12" x14ac:dyDescent="0.35">
      <c r="A31" t="s">
        <v>295</v>
      </c>
      <c r="B31" s="10" t="s">
        <v>264</v>
      </c>
      <c r="C31" s="10" t="s">
        <v>265</v>
      </c>
      <c r="D31" s="152">
        <f>IFERROR(VLOOKUP($B31,'Orçamento Distribuído'!$Y$5:$Z$15,2,FALSE),0)</f>
        <v>0</v>
      </c>
      <c r="E31" s="160">
        <f>IFERROR(VLOOKUP($B31,'Tabelas auxiliares'!$A$113:$E$154,4,FALSE),0)</f>
        <v>0</v>
      </c>
      <c r="F31" s="161">
        <f>IFERROR(VLOOKUP($B31,'Tabelas auxiliares'!$A$113:$E$154,5,FALSE),0)</f>
        <v>0</v>
      </c>
      <c r="G31" s="154">
        <f>SUMIFS(Tabela1[VALOR],Tabela1[DE (ÁREA / ORIGEM)],'Saldos INVESTIMENTO AEO LOA 24'!A31,Tabela1[CUSTEIO ou INVESTIMENTO?],'Tabelas auxiliares'!$B$227)</f>
        <v>0</v>
      </c>
      <c r="H31" s="155">
        <f>SUMIFS(Tabela1[VALOR],Tabela1[PARA (ÁREA / DESTINO)],'Saldos INVESTIMENTO AEO LOA 24'!A31,Tabela1[CUSTEIO ou INVESTIMENTO?],'Tabelas auxiliares'!$B$227)</f>
        <v>0</v>
      </c>
      <c r="I31" s="156">
        <f t="shared" ref="I31" si="6">D31-G31+H31</f>
        <v>0</v>
      </c>
      <c r="J31" s="157">
        <f>SUMIFS('1. Pré-Empenhos'!$S$4:$S$320,'1. Pré-Empenhos'!$D$4:$D$320,'Saldos INVESTIMENTO AEO LOA 24'!B31,'1. Pré-Empenhos'!$R$4:$R$320,'Tabelas auxiliares'!$B$227)</f>
        <v>0</v>
      </c>
      <c r="K31" s="158">
        <f>SUMIFS('2. Empenho LOA 2025'!$AA$4:$AA$1676,'2. Empenho LOA 2025'!$D$4:$D$1676,'Saldos INVESTIMENTO AEO LOA 24'!B31,'2. Empenho LOA 2025'!$Z$4:$Z$1676,'Tabelas auxiliares'!$B$227)</f>
        <v>0</v>
      </c>
      <c r="L31" s="159">
        <f t="shared" ref="L31" si="7">I31-J31-K31</f>
        <v>0</v>
      </c>
    </row>
    <row r="32" spans="1:12" ht="29" x14ac:dyDescent="0.35">
      <c r="A32" t="s">
        <v>296</v>
      </c>
      <c r="B32" s="10" t="s">
        <v>46</v>
      </c>
      <c r="C32" s="10" t="s">
        <v>47</v>
      </c>
      <c r="D32" s="152">
        <f>IFERROR(VLOOKUP($B32,'Orçamento Distribuído'!$Y$5:$Z$15,2,FALSE),0)</f>
        <v>0</v>
      </c>
      <c r="E32" s="160">
        <f>IFERROR(VLOOKUP($B32,'Tabelas auxiliares'!$A$113:$E$154,4,FALSE),0)</f>
        <v>0</v>
      </c>
      <c r="F32" s="161">
        <f>IFERROR(VLOOKUP($B32,'Tabelas auxiliares'!$A$113:$E$154,5,FALSE),0)</f>
        <v>0</v>
      </c>
      <c r="G32" s="154">
        <f>SUMIFS(Tabela1[VALOR],Tabela1[DE (ÁREA / ORIGEM)],'Saldos INVESTIMENTO AEO LOA 24'!A32,Tabela1[CUSTEIO ou INVESTIMENTO?],'Tabelas auxiliares'!$B$227)</f>
        <v>0</v>
      </c>
      <c r="H32" s="155">
        <f>SUMIFS(Tabela1[VALOR],Tabela1[PARA (ÁREA / DESTINO)],'Saldos INVESTIMENTO AEO LOA 24'!A32,Tabela1[CUSTEIO ou INVESTIMENTO?],'Tabelas auxiliares'!$B$227)</f>
        <v>0</v>
      </c>
      <c r="I32" s="156">
        <f t="shared" si="1"/>
        <v>0</v>
      </c>
      <c r="J32" s="157">
        <f>SUMIFS('1. Pré-Empenhos'!$S$4:$S$320,'1. Pré-Empenhos'!$D$4:$D$320,'Saldos INVESTIMENTO AEO LOA 24'!B32,'1. Pré-Empenhos'!$R$4:$R$320,'Tabelas auxiliares'!$B$227)</f>
        <v>0</v>
      </c>
      <c r="K32" s="158">
        <f>SUMIFS('2. Empenho LOA 2025'!$AA$4:$AA$1676,'2. Empenho LOA 2025'!$D$4:$D$1676,'Saldos INVESTIMENTO AEO LOA 24'!B32,'2. Empenho LOA 2025'!$Z$4:$Z$1676,'Tabelas auxiliares'!$B$227)</f>
        <v>110882.35</v>
      </c>
      <c r="L32" s="159">
        <f t="shared" si="0"/>
        <v>-110882.35</v>
      </c>
    </row>
    <row r="33" spans="1:12" x14ac:dyDescent="0.35">
      <c r="A33" t="s">
        <v>297</v>
      </c>
      <c r="B33" s="10" t="s">
        <v>167</v>
      </c>
      <c r="C33" s="10" t="s">
        <v>168</v>
      </c>
      <c r="D33" s="152">
        <f>IFERROR(VLOOKUP($B33,'Orçamento Distribuído'!$Y$5:$Z$15,2,FALSE),0)</f>
        <v>0</v>
      </c>
      <c r="E33" s="160">
        <f>IFERROR(VLOOKUP($B33,'Tabelas auxiliares'!$A$113:$E$154,4,FALSE),0)</f>
        <v>0</v>
      </c>
      <c r="F33" s="161">
        <f>IFERROR(VLOOKUP($B33,'Tabelas auxiliares'!$A$113:$E$154,5,FALSE),0)</f>
        <v>0</v>
      </c>
      <c r="G33" s="154">
        <f>SUMIFS(Tabela1[VALOR],Tabela1[DE (ÁREA / ORIGEM)],'Saldos INVESTIMENTO AEO LOA 24'!A33,Tabela1[CUSTEIO ou INVESTIMENTO?],'Tabelas auxiliares'!$B$227)</f>
        <v>0</v>
      </c>
      <c r="H33" s="155">
        <f>SUMIFS(Tabela1[VALOR],Tabela1[PARA (ÁREA / DESTINO)],'Saldos INVESTIMENTO AEO LOA 24'!A33,Tabela1[CUSTEIO ou INVESTIMENTO?],'Tabelas auxiliares'!$B$227)</f>
        <v>0</v>
      </c>
      <c r="I33" s="156">
        <f t="shared" si="1"/>
        <v>0</v>
      </c>
      <c r="J33" s="157">
        <f>SUMIFS('1. Pré-Empenhos'!$S$4:$S$320,'1. Pré-Empenhos'!$D$4:$D$320,'Saldos INVESTIMENTO AEO LOA 24'!B33,'1. Pré-Empenhos'!$R$4:$R$320,'Tabelas auxiliares'!$B$227)</f>
        <v>0</v>
      </c>
      <c r="K33" s="158">
        <f>SUMIFS('2. Empenho LOA 2025'!$AA$4:$AA$1676,'2. Empenho LOA 2025'!$D$4:$D$1676,'Saldos INVESTIMENTO AEO LOA 24'!B33,'2. Empenho LOA 2025'!$Z$4:$Z$1676,'Tabelas auxiliares'!$B$227)</f>
        <v>0</v>
      </c>
      <c r="L33" s="159">
        <f t="shared" si="0"/>
        <v>0</v>
      </c>
    </row>
    <row r="34" spans="1:12" ht="29" x14ac:dyDescent="0.35">
      <c r="A34" t="s">
        <v>298</v>
      </c>
      <c r="B34" s="10" t="s">
        <v>48</v>
      </c>
      <c r="C34" s="10" t="s">
        <v>49</v>
      </c>
      <c r="D34" s="152">
        <f>IFERROR(VLOOKUP($B34,'Orçamento Distribuído'!$Y$5:$Z$15,2,FALSE),0)</f>
        <v>0</v>
      </c>
      <c r="E34" s="160">
        <f>IFERROR(VLOOKUP($B34,'Tabelas auxiliares'!$A$113:$E$154,4,FALSE),0)</f>
        <v>0</v>
      </c>
      <c r="F34" s="161">
        <f>IFERROR(VLOOKUP($B34,'Tabelas auxiliares'!$A$113:$E$154,5,FALSE),0)</f>
        <v>0</v>
      </c>
      <c r="G34" s="154">
        <f>SUMIFS(Tabela1[VALOR],Tabela1[DE (ÁREA / ORIGEM)],'Saldos INVESTIMENTO AEO LOA 24'!A34,Tabela1[CUSTEIO ou INVESTIMENTO?],'Tabelas auxiliares'!$B$227)</f>
        <v>0</v>
      </c>
      <c r="H34" s="155">
        <f>SUMIFS(Tabela1[VALOR],Tabela1[PARA (ÁREA / DESTINO)],'Saldos INVESTIMENTO AEO LOA 24'!A34,Tabela1[CUSTEIO ou INVESTIMENTO?],'Tabelas auxiliares'!$B$227)</f>
        <v>0</v>
      </c>
      <c r="I34" s="156">
        <f t="shared" si="1"/>
        <v>0</v>
      </c>
      <c r="J34" s="157">
        <f>SUMIFS('1. Pré-Empenhos'!$S$4:$S$320,'1. Pré-Empenhos'!$D$4:$D$320,'Saldos INVESTIMENTO AEO LOA 24'!B34,'1. Pré-Empenhos'!$R$4:$R$320,'Tabelas auxiliares'!$B$227)</f>
        <v>0</v>
      </c>
      <c r="K34" s="158">
        <f>SUMIFS('2. Empenho LOA 2025'!$AA$4:$AA$1676,'2. Empenho LOA 2025'!$D$4:$D$1676,'Saldos INVESTIMENTO AEO LOA 24'!B34,'2. Empenho LOA 2025'!$Z$4:$Z$1676,'Tabelas auxiliares'!$B$227)</f>
        <v>41800</v>
      </c>
      <c r="L34" s="159">
        <f t="shared" si="0"/>
        <v>-41800</v>
      </c>
    </row>
    <row r="35" spans="1:12" x14ac:dyDescent="0.35">
      <c r="A35" t="s">
        <v>299</v>
      </c>
      <c r="B35" s="10" t="s">
        <v>50</v>
      </c>
      <c r="C35" s="10" t="s">
        <v>51</v>
      </c>
      <c r="D35" s="152">
        <f>IFERROR(VLOOKUP($B35,'Orçamento Distribuído'!$Y$5:$Z$15,2,FALSE),0)</f>
        <v>0</v>
      </c>
      <c r="E35" s="160">
        <f>IFERROR(VLOOKUP($B35,'Tabelas auxiliares'!$A$113:$E$154,4,FALSE),0)</f>
        <v>0</v>
      </c>
      <c r="F35" s="161">
        <f>IFERROR(VLOOKUP($B35,'Tabelas auxiliares'!$A$113:$E$154,5,FALSE),0)</f>
        <v>0</v>
      </c>
      <c r="G35" s="154">
        <f>SUMIFS(Tabela1[VALOR],Tabela1[DE (ÁREA / ORIGEM)],'Saldos INVESTIMENTO AEO LOA 24'!A35,Tabela1[CUSTEIO ou INVESTIMENTO?],'Tabelas auxiliares'!$B$227)</f>
        <v>0</v>
      </c>
      <c r="H35" s="155">
        <f>SUMIFS(Tabela1[VALOR],Tabela1[PARA (ÁREA / DESTINO)],'Saldos INVESTIMENTO AEO LOA 24'!A35,Tabela1[CUSTEIO ou INVESTIMENTO?],'Tabelas auxiliares'!$B$227)</f>
        <v>0</v>
      </c>
      <c r="I35" s="156">
        <f t="shared" si="1"/>
        <v>0</v>
      </c>
      <c r="J35" s="157">
        <f>SUMIFS('1. Pré-Empenhos'!$S$4:$S$320,'1. Pré-Empenhos'!$D$4:$D$320,'Saldos INVESTIMENTO AEO LOA 24'!B35,'1. Pré-Empenhos'!$R$4:$R$320,'Tabelas auxiliares'!$B$227)</f>
        <v>0</v>
      </c>
      <c r="K35" s="158">
        <f>SUMIFS('2. Empenho LOA 2025'!$AA$4:$AA$1676,'2. Empenho LOA 2025'!$D$4:$D$1676,'Saldos INVESTIMENTO AEO LOA 24'!B35,'2. Empenho LOA 2025'!$Z$4:$Z$1676,'Tabelas auxiliares'!$B$227)</f>
        <v>7660</v>
      </c>
      <c r="L35" s="159">
        <f t="shared" si="0"/>
        <v>-7660</v>
      </c>
    </row>
    <row r="36" spans="1:12" x14ac:dyDescent="0.35">
      <c r="A36" t="s">
        <v>300</v>
      </c>
      <c r="B36" s="10" t="s">
        <v>52</v>
      </c>
      <c r="C36" s="10" t="s">
        <v>53</v>
      </c>
      <c r="D36" s="152">
        <f>IFERROR(VLOOKUP($B36,'Orçamento Distribuído'!$Y$5:$Z$15,2,FALSE),0)</f>
        <v>0</v>
      </c>
      <c r="E36" s="160">
        <f>IFERROR(VLOOKUP($B36,'Tabelas auxiliares'!$A$113:$E$154,4,FALSE),0)</f>
        <v>0</v>
      </c>
      <c r="F36" s="161">
        <f>IFERROR(VLOOKUP($B36,'Tabelas auxiliares'!$A$113:$E$154,5,FALSE),0)</f>
        <v>0</v>
      </c>
      <c r="G36" s="154">
        <f>SUMIFS(Tabela1[VALOR],Tabela1[DE (ÁREA / ORIGEM)],'Saldos INVESTIMENTO AEO LOA 24'!A36,Tabela1[CUSTEIO ou INVESTIMENTO?],'Tabelas auxiliares'!$B$227)</f>
        <v>0</v>
      </c>
      <c r="H36" s="155">
        <f>SUMIFS(Tabela1[VALOR],Tabela1[PARA (ÁREA / DESTINO)],'Saldos INVESTIMENTO AEO LOA 24'!A36,Tabela1[CUSTEIO ou INVESTIMENTO?],'Tabelas auxiliares'!$B$227)</f>
        <v>0</v>
      </c>
      <c r="I36" s="156">
        <f t="shared" si="1"/>
        <v>0</v>
      </c>
      <c r="J36" s="157">
        <f>SUMIFS('1. Pré-Empenhos'!$S$4:$S$320,'1. Pré-Empenhos'!$D$4:$D$320,'Saldos INVESTIMENTO AEO LOA 24'!B36,'1. Pré-Empenhos'!$R$4:$R$320,'Tabelas auxiliares'!$B$227)</f>
        <v>0</v>
      </c>
      <c r="K36" s="158">
        <f>SUMIFS('2. Empenho LOA 2025'!$AA$4:$AA$1676,'2. Empenho LOA 2025'!$D$4:$D$1676,'Saldos INVESTIMENTO AEO LOA 24'!B36,'2. Empenho LOA 2025'!$Z$4:$Z$1676,'Tabelas auxiliares'!$B$227)</f>
        <v>0</v>
      </c>
      <c r="L36" s="159">
        <f t="shared" si="0"/>
        <v>0</v>
      </c>
    </row>
    <row r="37" spans="1:12" x14ac:dyDescent="0.35">
      <c r="A37" t="s">
        <v>301</v>
      </c>
      <c r="B37" s="10" t="s">
        <v>160</v>
      </c>
      <c r="C37" s="10" t="s">
        <v>169</v>
      </c>
      <c r="D37" s="152">
        <f>IFERROR(VLOOKUP($B37,'Orçamento Distribuído'!$Y$5:$Z$15,2,FALSE),0)</f>
        <v>0</v>
      </c>
      <c r="E37" s="160">
        <f>IFERROR(VLOOKUP($B37,'Tabelas auxiliares'!$A$113:$E$154,4,FALSE),0)</f>
        <v>0</v>
      </c>
      <c r="F37" s="161">
        <f>IFERROR(VLOOKUP($B37,'Tabelas auxiliares'!$A$113:$E$154,5,FALSE),0)</f>
        <v>0</v>
      </c>
      <c r="G37" s="154">
        <f>SUMIFS(Tabela1[VALOR],Tabela1[DE (ÁREA / ORIGEM)],'Saldos INVESTIMENTO AEO LOA 24'!A37,Tabela1[CUSTEIO ou INVESTIMENTO?],'Tabelas auxiliares'!$B$227)</f>
        <v>0</v>
      </c>
      <c r="H37" s="155">
        <f>SUMIFS(Tabela1[VALOR],Tabela1[PARA (ÁREA / DESTINO)],'Saldos INVESTIMENTO AEO LOA 24'!A37,Tabela1[CUSTEIO ou INVESTIMENTO?],'Tabelas auxiliares'!$B$227)</f>
        <v>0</v>
      </c>
      <c r="I37" s="156">
        <f t="shared" si="1"/>
        <v>0</v>
      </c>
      <c r="J37" s="157">
        <f>SUMIFS('1. Pré-Empenhos'!$S$4:$S$320,'1. Pré-Empenhos'!$D$4:$D$320,'Saldos INVESTIMENTO AEO LOA 24'!B37,'1. Pré-Empenhos'!$R$4:$R$320,'Tabelas auxiliares'!$B$227)</f>
        <v>0</v>
      </c>
      <c r="K37" s="158">
        <f>SUMIFS('2. Empenho LOA 2025'!$AA$4:$AA$1676,'2. Empenho LOA 2025'!$D$4:$D$1676,'Saldos INVESTIMENTO AEO LOA 24'!B37,'2. Empenho LOA 2025'!$Z$4:$Z$1676,'Tabelas auxiliares'!$B$227)</f>
        <v>0</v>
      </c>
      <c r="L37" s="159">
        <f t="shared" si="0"/>
        <v>0</v>
      </c>
    </row>
    <row r="38" spans="1:12" ht="29" x14ac:dyDescent="0.35">
      <c r="A38" t="s">
        <v>302</v>
      </c>
      <c r="B38" s="10" t="s">
        <v>54</v>
      </c>
      <c r="C38" s="10" t="s">
        <v>55</v>
      </c>
      <c r="D38" s="152">
        <f>IFERROR(VLOOKUP($B38,'Orçamento Distribuído'!$Y$5:$Z$15,2,FALSE),0)</f>
        <v>0</v>
      </c>
      <c r="E38" s="160">
        <f>IFERROR(VLOOKUP($B38,'Tabelas auxiliares'!$A$113:$E$154,4,FALSE),0)</f>
        <v>0</v>
      </c>
      <c r="F38" s="161">
        <f>IFERROR(VLOOKUP($B38,'Tabelas auxiliares'!$A$113:$E$154,5,FALSE),0)</f>
        <v>0</v>
      </c>
      <c r="G38" s="154">
        <f>SUMIFS(Tabela1[VALOR],Tabela1[DE (ÁREA / ORIGEM)],'Saldos INVESTIMENTO AEO LOA 24'!A38,Tabela1[CUSTEIO ou INVESTIMENTO?],'Tabelas auxiliares'!$B$227)</f>
        <v>0</v>
      </c>
      <c r="H38" s="155">
        <f>SUMIFS(Tabela1[VALOR],Tabela1[PARA (ÁREA / DESTINO)],'Saldos INVESTIMENTO AEO LOA 24'!A38,Tabela1[CUSTEIO ou INVESTIMENTO?],'Tabelas auxiliares'!$B$227)</f>
        <v>0</v>
      </c>
      <c r="I38" s="156">
        <f t="shared" si="1"/>
        <v>0</v>
      </c>
      <c r="J38" s="157">
        <f>SUMIFS('1. Pré-Empenhos'!$S$4:$S$320,'1. Pré-Empenhos'!$D$4:$D$320,'Saldos INVESTIMENTO AEO LOA 24'!B38,'1. Pré-Empenhos'!$R$4:$R$320,'Tabelas auxiliares'!$B$227)</f>
        <v>0</v>
      </c>
      <c r="K38" s="158">
        <f>SUMIFS('2. Empenho LOA 2025'!$AA$4:$AA$1676,'2. Empenho LOA 2025'!$D$4:$D$1676,'Saldos INVESTIMENTO AEO LOA 24'!B38,'2. Empenho LOA 2025'!$Z$4:$Z$1676,'Tabelas auxiliares'!$B$227)</f>
        <v>0</v>
      </c>
      <c r="L38" s="159">
        <f t="shared" si="0"/>
        <v>0</v>
      </c>
    </row>
    <row r="39" spans="1:12" x14ac:dyDescent="0.35">
      <c r="A39" t="s">
        <v>544</v>
      </c>
      <c r="B39" s="10" t="s">
        <v>56</v>
      </c>
      <c r="C39" s="10" t="s">
        <v>57</v>
      </c>
      <c r="D39" s="152">
        <f>IFERROR(VLOOKUP($B39,'Orçamento Distribuído'!$Y$5:$Z$15,2,FALSE),0)</f>
        <v>0</v>
      </c>
      <c r="E39" s="160">
        <f>IFERROR(VLOOKUP($B39,'Tabelas auxiliares'!$A$113:$E$154,4,FALSE),0)</f>
        <v>0</v>
      </c>
      <c r="F39" s="161">
        <f>IFERROR(VLOOKUP($B39,'Tabelas auxiliares'!$A$113:$E$154,5,FALSE),0)</f>
        <v>0</v>
      </c>
      <c r="G39" s="154">
        <f>SUMIFS(Tabela1[VALOR],Tabela1[DE (ÁREA / ORIGEM)],'Saldos INVESTIMENTO AEO LOA 24'!A39,Tabela1[CUSTEIO ou INVESTIMENTO?],'Tabelas auxiliares'!$B$227)</f>
        <v>0</v>
      </c>
      <c r="H39" s="155">
        <f>SUMIFS(Tabela1[VALOR],Tabela1[PARA (ÁREA / DESTINO)],'Saldos INVESTIMENTO AEO LOA 24'!A39,Tabela1[CUSTEIO ou INVESTIMENTO?],'Tabelas auxiliares'!$B$227)</f>
        <v>0</v>
      </c>
      <c r="I39" s="156">
        <f t="shared" si="1"/>
        <v>0</v>
      </c>
      <c r="J39" s="157">
        <f>SUMIFS('1. Pré-Empenhos'!$S$4:$S$320,'1. Pré-Empenhos'!$D$4:$D$320,'Saldos INVESTIMENTO AEO LOA 24'!B39,'1. Pré-Empenhos'!$R$4:$R$320,'Tabelas auxiliares'!$B$227)</f>
        <v>0</v>
      </c>
      <c r="K39" s="158">
        <f>SUMIFS('2. Empenho LOA 2025'!$AA$4:$AA$1676,'2. Empenho LOA 2025'!$D$4:$D$1676,'Saldos INVESTIMENTO AEO LOA 24'!B39,'2. Empenho LOA 2025'!$Z$4:$Z$1676,'Tabelas auxiliares'!$B$227)</f>
        <v>0</v>
      </c>
      <c r="L39" s="159">
        <f t="shared" si="0"/>
        <v>0</v>
      </c>
    </row>
    <row r="40" spans="1:12" ht="29" x14ac:dyDescent="0.35">
      <c r="A40" t="s">
        <v>304</v>
      </c>
      <c r="B40" s="10" t="s">
        <v>58</v>
      </c>
      <c r="C40" s="10" t="s">
        <v>59</v>
      </c>
      <c r="D40" s="152">
        <f>IFERROR(VLOOKUP($B40,'Orçamento Distribuído'!$Y$5:$Z$15,2,FALSE),0)</f>
        <v>0</v>
      </c>
      <c r="E40" s="160">
        <f>IFERROR(VLOOKUP($B40,'Tabelas auxiliares'!$A$113:$E$154,4,FALSE),0)</f>
        <v>0</v>
      </c>
      <c r="F40" s="161">
        <f>IFERROR(VLOOKUP($B40,'Tabelas auxiliares'!$A$113:$E$154,5,FALSE),0)</f>
        <v>0</v>
      </c>
      <c r="G40" s="154">
        <f>SUMIFS(Tabela1[VALOR],Tabela1[DE (ÁREA / ORIGEM)],'Saldos INVESTIMENTO AEO LOA 24'!A40,Tabela1[CUSTEIO ou INVESTIMENTO?],'Tabelas auxiliares'!$B$227)</f>
        <v>0</v>
      </c>
      <c r="H40" s="155">
        <f>SUMIFS(Tabela1[VALOR],Tabela1[PARA (ÁREA / DESTINO)],'Saldos INVESTIMENTO AEO LOA 24'!A40,Tabela1[CUSTEIO ou INVESTIMENTO?],'Tabelas auxiliares'!$B$227)</f>
        <v>0</v>
      </c>
      <c r="I40" s="156">
        <f t="shared" si="1"/>
        <v>0</v>
      </c>
      <c r="J40" s="157">
        <f>SUMIFS('1. Pré-Empenhos'!$S$4:$S$320,'1. Pré-Empenhos'!$D$4:$D$320,'Saldos INVESTIMENTO AEO LOA 24'!B40,'1. Pré-Empenhos'!$R$4:$R$320,'Tabelas auxiliares'!$B$227)</f>
        <v>0</v>
      </c>
      <c r="K40" s="158">
        <f>SUMIFS('2. Empenho LOA 2025'!$AA$4:$AA$1676,'2. Empenho LOA 2025'!$D$4:$D$1676,'Saldos INVESTIMENTO AEO LOA 24'!B40,'2. Empenho LOA 2025'!$Z$4:$Z$1676,'Tabelas auxiliares'!$B$227)</f>
        <v>0</v>
      </c>
      <c r="L40" s="159">
        <f t="shared" si="0"/>
        <v>0</v>
      </c>
    </row>
    <row r="41" spans="1:12" x14ac:dyDescent="0.35">
      <c r="A41" t="s">
        <v>305</v>
      </c>
      <c r="B41" s="10" t="s">
        <v>62</v>
      </c>
      <c r="C41" s="10" t="s">
        <v>63</v>
      </c>
      <c r="D41" s="152">
        <f>IFERROR(VLOOKUP($B41,'Orçamento Distribuído'!$Y$5:$Z$15,2,FALSE),0)</f>
        <v>0</v>
      </c>
      <c r="E41" s="160">
        <f>IFERROR(VLOOKUP($B41,'Tabelas auxiliares'!$A$113:$E$154,4,FALSE),0)</f>
        <v>0</v>
      </c>
      <c r="F41" s="161">
        <f>IFERROR(VLOOKUP($B41,'Tabelas auxiliares'!$A$113:$E$154,5,FALSE),0)</f>
        <v>0</v>
      </c>
      <c r="G41" s="154">
        <f>SUMIFS(Tabela1[VALOR],Tabela1[DE (ÁREA / ORIGEM)],'Saldos INVESTIMENTO AEO LOA 24'!A41,Tabela1[CUSTEIO ou INVESTIMENTO?],'Tabelas auxiliares'!$B$227)</f>
        <v>0</v>
      </c>
      <c r="H41" s="155">
        <f>SUMIFS(Tabela1[VALOR],Tabela1[PARA (ÁREA / DESTINO)],'Saldos INVESTIMENTO AEO LOA 24'!A41,Tabela1[CUSTEIO ou INVESTIMENTO?],'Tabelas auxiliares'!$B$227)</f>
        <v>0</v>
      </c>
      <c r="I41" s="156">
        <f t="shared" si="1"/>
        <v>0</v>
      </c>
      <c r="J41" s="157">
        <f>SUMIFS('1. Pré-Empenhos'!$S$4:$S$320,'1. Pré-Empenhos'!$D$4:$D$320,'Saldos INVESTIMENTO AEO LOA 24'!B41,'1. Pré-Empenhos'!$R$4:$R$320,'Tabelas auxiliares'!$B$227)</f>
        <v>0</v>
      </c>
      <c r="K41" s="158">
        <f>SUMIFS('2. Empenho LOA 2025'!$AA$4:$AA$1676,'2. Empenho LOA 2025'!$D$4:$D$1676,'Saldos INVESTIMENTO AEO LOA 24'!B41,'2. Empenho LOA 2025'!$Z$4:$Z$1676,'Tabelas auxiliares'!$B$227)</f>
        <v>0</v>
      </c>
      <c r="L41" s="159">
        <f t="shared" si="0"/>
        <v>0</v>
      </c>
    </row>
    <row r="42" spans="1:12" ht="29" x14ac:dyDescent="0.35">
      <c r="A42" t="s">
        <v>306</v>
      </c>
      <c r="B42" s="10" t="s">
        <v>60</v>
      </c>
      <c r="C42" s="10" t="s">
        <v>61</v>
      </c>
      <c r="D42" s="152">
        <f>IFERROR(VLOOKUP($B42,'Orçamento Distribuído'!$Y$5:$Z$15,2,FALSE),0)</f>
        <v>0</v>
      </c>
      <c r="E42" s="160">
        <f>IFERROR(VLOOKUP($B42,'Tabelas auxiliares'!$A$113:$E$154,4,FALSE),0)</f>
        <v>0</v>
      </c>
      <c r="F42" s="161">
        <f>IFERROR(VLOOKUP($B42,'Tabelas auxiliares'!$A$113:$E$154,5,FALSE),0)</f>
        <v>0</v>
      </c>
      <c r="G42" s="154">
        <f>SUMIFS(Tabela1[VALOR],Tabela1[DE (ÁREA / ORIGEM)],'Saldos INVESTIMENTO AEO LOA 24'!A42,Tabela1[CUSTEIO ou INVESTIMENTO?],'Tabelas auxiliares'!$B$227)</f>
        <v>0</v>
      </c>
      <c r="H42" s="155">
        <f>SUMIFS(Tabela1[VALOR],Tabela1[PARA (ÁREA / DESTINO)],'Saldos INVESTIMENTO AEO LOA 24'!A42,Tabela1[CUSTEIO ou INVESTIMENTO?],'Tabelas auxiliares'!$B$227)</f>
        <v>0</v>
      </c>
      <c r="I42" s="156">
        <f t="shared" si="1"/>
        <v>0</v>
      </c>
      <c r="J42" s="157">
        <f>SUMIFS('1. Pré-Empenhos'!$S$4:$S$320,'1. Pré-Empenhos'!$D$4:$D$320,'Saldos INVESTIMENTO AEO LOA 24'!B42,'1. Pré-Empenhos'!$R$4:$R$320,'Tabelas auxiliares'!$B$227)</f>
        <v>0</v>
      </c>
      <c r="K42" s="158">
        <f>SUMIFS('2. Empenho LOA 2025'!$AA$4:$AA$1676,'2. Empenho LOA 2025'!$D$4:$D$1676,'Saldos INVESTIMENTO AEO LOA 24'!B42,'2. Empenho LOA 2025'!$Z$4:$Z$1676,'Tabelas auxiliares'!$B$227)</f>
        <v>3934</v>
      </c>
      <c r="L42" s="159">
        <f t="shared" si="0"/>
        <v>-3934</v>
      </c>
    </row>
    <row r="43" spans="1:12" x14ac:dyDescent="0.35">
      <c r="A43" t="s">
        <v>307</v>
      </c>
      <c r="B43" s="10" t="s">
        <v>170</v>
      </c>
      <c r="C43" s="10" t="s">
        <v>171</v>
      </c>
      <c r="D43" s="152">
        <f>IFERROR(VLOOKUP($B43,'Orçamento Distribuído'!$Y$5:$Z$15,2,FALSE),0)</f>
        <v>0</v>
      </c>
      <c r="E43" s="160">
        <f>IFERROR(VLOOKUP($B43,'Tabelas auxiliares'!$A$113:$E$154,4,FALSE),0)</f>
        <v>0</v>
      </c>
      <c r="F43" s="161">
        <f>IFERROR(VLOOKUP($B43,'Tabelas auxiliares'!$A$113:$E$154,5,FALSE),0)</f>
        <v>0</v>
      </c>
      <c r="G43" s="154">
        <f>SUMIFS(Tabela1[VALOR],Tabela1[DE (ÁREA / ORIGEM)],'Saldos INVESTIMENTO AEO LOA 24'!A43,Tabela1[CUSTEIO ou INVESTIMENTO?],'Tabelas auxiliares'!$B$227)</f>
        <v>0</v>
      </c>
      <c r="H43" s="155">
        <f>SUMIFS(Tabela1[VALOR],Tabela1[PARA (ÁREA / DESTINO)],'Saldos INVESTIMENTO AEO LOA 24'!A43,Tabela1[CUSTEIO ou INVESTIMENTO?],'Tabelas auxiliares'!$B$227)</f>
        <v>0</v>
      </c>
      <c r="I43" s="156">
        <f t="shared" si="1"/>
        <v>0</v>
      </c>
      <c r="J43" s="157">
        <f>SUMIFS('1. Pré-Empenhos'!$S$4:$S$320,'1. Pré-Empenhos'!$D$4:$D$320,'Saldos INVESTIMENTO AEO LOA 24'!B43,'1. Pré-Empenhos'!$R$4:$R$320,'Tabelas auxiliares'!$B$227)</f>
        <v>0</v>
      </c>
      <c r="K43" s="158">
        <f>SUMIFS('2. Empenho LOA 2025'!$AA$4:$AA$1676,'2. Empenho LOA 2025'!$D$4:$D$1676,'Saldos INVESTIMENTO AEO LOA 24'!B43,'2. Empenho LOA 2025'!$Z$4:$Z$1676,'Tabelas auxiliares'!$B$227)</f>
        <v>0</v>
      </c>
      <c r="L43" s="159">
        <f t="shared" si="0"/>
        <v>0</v>
      </c>
    </row>
    <row r="44" spans="1:12" ht="29" x14ac:dyDescent="0.35">
      <c r="A44" t="s">
        <v>308</v>
      </c>
      <c r="B44" s="10" t="s">
        <v>64</v>
      </c>
      <c r="C44" s="10" t="s">
        <v>65</v>
      </c>
      <c r="D44" s="152">
        <f>IFERROR(VLOOKUP($B44,'Orçamento Distribuído'!$Y$5:$Z$15,2,FALSE),0)</f>
        <v>0</v>
      </c>
      <c r="E44" s="160">
        <f>IFERROR(VLOOKUP($B44,'Tabelas auxiliares'!$A$113:$E$154,4,FALSE),0)</f>
        <v>0</v>
      </c>
      <c r="F44" s="161">
        <f>IFERROR(VLOOKUP($B44,'Tabelas auxiliares'!$A$113:$E$154,5,FALSE),0)</f>
        <v>0</v>
      </c>
      <c r="G44" s="154">
        <f>SUMIFS(Tabela1[VALOR],Tabela1[DE (ÁREA / ORIGEM)],'Saldos INVESTIMENTO AEO LOA 24'!A44,Tabela1[CUSTEIO ou INVESTIMENTO?],'Tabelas auxiliares'!$B$227)</f>
        <v>0</v>
      </c>
      <c r="H44" s="155">
        <f>SUMIFS(Tabela1[VALOR],Tabela1[PARA (ÁREA / DESTINO)],'Saldos INVESTIMENTO AEO LOA 24'!A44,Tabela1[CUSTEIO ou INVESTIMENTO?],'Tabelas auxiliares'!$B$227)</f>
        <v>0</v>
      </c>
      <c r="I44" s="156">
        <f t="shared" si="1"/>
        <v>0</v>
      </c>
      <c r="J44" s="157">
        <f>SUMIFS('1. Pré-Empenhos'!$S$4:$S$320,'1. Pré-Empenhos'!$D$4:$D$320,'Saldos INVESTIMENTO AEO LOA 24'!B44,'1. Pré-Empenhos'!$R$4:$R$320,'Tabelas auxiliares'!$B$227)</f>
        <v>0</v>
      </c>
      <c r="K44" s="158">
        <f>SUMIFS('2. Empenho LOA 2025'!$AA$4:$AA$1676,'2. Empenho LOA 2025'!$D$4:$D$1676,'Saldos INVESTIMENTO AEO LOA 24'!B44,'2. Empenho LOA 2025'!$Z$4:$Z$1676,'Tabelas auxiliares'!$B$227)</f>
        <v>0</v>
      </c>
      <c r="L44" s="159">
        <f t="shared" si="0"/>
        <v>0</v>
      </c>
    </row>
    <row r="45" spans="1:12" ht="29" x14ac:dyDescent="0.35">
      <c r="A45" t="s">
        <v>309</v>
      </c>
      <c r="B45" s="10" t="s">
        <v>66</v>
      </c>
      <c r="C45" s="10" t="s">
        <v>67</v>
      </c>
      <c r="D45" s="152">
        <f>IFERROR(VLOOKUP($B45,'Orçamento Distribuído'!$Y$5:$Z$15,2,FALSE),0)</f>
        <v>0</v>
      </c>
      <c r="E45" s="160">
        <f>IFERROR(VLOOKUP($B45,'Tabelas auxiliares'!$A$113:$E$154,4,FALSE),0)</f>
        <v>0</v>
      </c>
      <c r="F45" s="161">
        <f>IFERROR(VLOOKUP($B45,'Tabelas auxiliares'!$A$113:$E$154,5,FALSE),0)</f>
        <v>0</v>
      </c>
      <c r="G45" s="154">
        <f>SUMIFS(Tabela1[VALOR],Tabela1[DE (ÁREA / ORIGEM)],'Saldos INVESTIMENTO AEO LOA 24'!A45,Tabela1[CUSTEIO ou INVESTIMENTO?],'Tabelas auxiliares'!$B$227)</f>
        <v>0</v>
      </c>
      <c r="H45" s="155">
        <f>SUMIFS(Tabela1[VALOR],Tabela1[PARA (ÁREA / DESTINO)],'Saldos INVESTIMENTO AEO LOA 24'!A45,Tabela1[CUSTEIO ou INVESTIMENTO?],'Tabelas auxiliares'!$B$227)</f>
        <v>0</v>
      </c>
      <c r="I45" s="156">
        <f t="shared" si="1"/>
        <v>0</v>
      </c>
      <c r="J45" s="157">
        <f>SUMIFS('1. Pré-Empenhos'!$S$4:$S$320,'1. Pré-Empenhos'!$D$4:$D$320,'Saldos INVESTIMENTO AEO LOA 24'!B45,'1. Pré-Empenhos'!$R$4:$R$320,'Tabelas auxiliares'!$B$227)</f>
        <v>0</v>
      </c>
      <c r="K45" s="158">
        <f>SUMIFS('2. Empenho LOA 2025'!$AA$4:$AA$1676,'2. Empenho LOA 2025'!$D$4:$D$1676,'Saldos INVESTIMENTO AEO LOA 24'!B45,'2. Empenho LOA 2025'!$Z$4:$Z$1676,'Tabelas auxiliares'!$B$227)</f>
        <v>0</v>
      </c>
      <c r="L45" s="159">
        <f t="shared" si="0"/>
        <v>0</v>
      </c>
    </row>
    <row r="46" spans="1:12" x14ac:dyDescent="0.35">
      <c r="A46" t="s">
        <v>310</v>
      </c>
      <c r="B46" s="10" t="s">
        <v>172</v>
      </c>
      <c r="C46" s="10" t="s">
        <v>173</v>
      </c>
      <c r="D46" s="152">
        <f>IFERROR(VLOOKUP($B46,'Orçamento Distribuído'!$Y$5:$Z$15,2,FALSE),0)</f>
        <v>0</v>
      </c>
      <c r="E46" s="160">
        <f>IFERROR(VLOOKUP($B46,'Tabelas auxiliares'!$A$113:$E$154,4,FALSE),0)</f>
        <v>0</v>
      </c>
      <c r="F46" s="161">
        <f>IFERROR(VLOOKUP($B46,'Tabelas auxiliares'!$A$113:$E$154,5,FALSE),0)</f>
        <v>0</v>
      </c>
      <c r="G46" s="154">
        <f>SUMIFS(Tabela1[VALOR],Tabela1[DE (ÁREA / ORIGEM)],'Saldos INVESTIMENTO AEO LOA 24'!A46,Tabela1[CUSTEIO ou INVESTIMENTO?],'Tabelas auxiliares'!$B$227)</f>
        <v>0</v>
      </c>
      <c r="H46" s="155">
        <f>SUMIFS(Tabela1[VALOR],Tabela1[PARA (ÁREA / DESTINO)],'Saldos INVESTIMENTO AEO LOA 24'!A46,Tabela1[CUSTEIO ou INVESTIMENTO?],'Tabelas auxiliares'!$B$227)</f>
        <v>0</v>
      </c>
      <c r="I46" s="156">
        <f t="shared" si="1"/>
        <v>0</v>
      </c>
      <c r="J46" s="157">
        <f>SUMIFS('1. Pré-Empenhos'!$S$4:$S$320,'1. Pré-Empenhos'!$D$4:$D$320,'Saldos INVESTIMENTO AEO LOA 24'!B46,'1. Pré-Empenhos'!$R$4:$R$320,'Tabelas auxiliares'!$B$227)</f>
        <v>0</v>
      </c>
      <c r="K46" s="158">
        <f>SUMIFS('2. Empenho LOA 2025'!$AA$4:$AA$1676,'2. Empenho LOA 2025'!$D$4:$D$1676,'Saldos INVESTIMENTO AEO LOA 24'!B46,'2. Empenho LOA 2025'!$Z$4:$Z$1676,'Tabelas auxiliares'!$B$227)</f>
        <v>0</v>
      </c>
      <c r="L46" s="159">
        <f t="shared" si="0"/>
        <v>0</v>
      </c>
    </row>
    <row r="47" spans="1:12" ht="15.75" customHeight="1" x14ac:dyDescent="0.35">
      <c r="A47" t="s">
        <v>311</v>
      </c>
      <c r="B47" s="10" t="s">
        <v>68</v>
      </c>
      <c r="C47" s="10" t="s">
        <v>69</v>
      </c>
      <c r="D47" s="152">
        <f>IFERROR(VLOOKUP($B47,'Orçamento Distribuído'!$Y$5:$Z$15,2,FALSE),0)</f>
        <v>0</v>
      </c>
      <c r="E47" s="160">
        <f>IFERROR(VLOOKUP($B47,'Tabelas auxiliares'!$A$113:$E$154,4,FALSE),0)</f>
        <v>0</v>
      </c>
      <c r="F47" s="161">
        <f>IFERROR(VLOOKUP($B47,'Tabelas auxiliares'!$A$113:$E$154,5,FALSE),0)</f>
        <v>0</v>
      </c>
      <c r="G47" s="154">
        <f>SUMIFS(Tabela1[VALOR],Tabela1[DE (ÁREA / ORIGEM)],'Saldos INVESTIMENTO AEO LOA 24'!A47,Tabela1[CUSTEIO ou INVESTIMENTO?],'Tabelas auxiliares'!$B$227)</f>
        <v>0</v>
      </c>
      <c r="H47" s="155">
        <f>SUMIFS(Tabela1[VALOR],Tabela1[PARA (ÁREA / DESTINO)],'Saldos INVESTIMENTO AEO LOA 24'!A47,Tabela1[CUSTEIO ou INVESTIMENTO?],'Tabelas auxiliares'!$B$227)</f>
        <v>0</v>
      </c>
      <c r="I47" s="156">
        <f t="shared" si="1"/>
        <v>0</v>
      </c>
      <c r="J47" s="157">
        <f>SUMIFS('1. Pré-Empenhos'!$S$4:$S$320,'1. Pré-Empenhos'!$D$4:$D$320,'Saldos INVESTIMENTO AEO LOA 24'!B47,'1. Pré-Empenhos'!$R$4:$R$320,'Tabelas auxiliares'!$B$227)</f>
        <v>0</v>
      </c>
      <c r="K47" s="158">
        <f>SUMIFS('2. Empenho LOA 2025'!$AA$4:$AA$1676,'2. Empenho LOA 2025'!$D$4:$D$1676,'Saldos INVESTIMENTO AEO LOA 24'!B47,'2. Empenho LOA 2025'!$Z$4:$Z$1676,'Tabelas auxiliares'!$B$227)</f>
        <v>0</v>
      </c>
      <c r="L47" s="159">
        <f t="shared" si="0"/>
        <v>0</v>
      </c>
    </row>
    <row r="48" spans="1:12" ht="29" x14ac:dyDescent="0.35">
      <c r="A48" t="s">
        <v>312</v>
      </c>
      <c r="B48" s="10" t="s">
        <v>70</v>
      </c>
      <c r="C48" s="10" t="s">
        <v>71</v>
      </c>
      <c r="D48" s="152">
        <f>IFERROR(VLOOKUP($B48,'Orçamento Distribuído'!$Y$5:$Z$15,2,FALSE),0)</f>
        <v>0</v>
      </c>
      <c r="E48" s="160">
        <f>IFERROR(VLOOKUP($B48,'Tabelas auxiliares'!$A$113:$E$154,4,FALSE),0)</f>
        <v>0</v>
      </c>
      <c r="F48" s="161">
        <f>IFERROR(VLOOKUP($B48,'Tabelas auxiliares'!$A$113:$E$154,5,FALSE),0)</f>
        <v>0</v>
      </c>
      <c r="G48" s="154">
        <f>SUMIFS(Tabela1[VALOR],Tabela1[DE (ÁREA / ORIGEM)],'Saldos INVESTIMENTO AEO LOA 24'!A48,Tabela1[CUSTEIO ou INVESTIMENTO?],'Tabelas auxiliares'!$B$227)</f>
        <v>0</v>
      </c>
      <c r="H48" s="155">
        <f>SUMIFS(Tabela1[VALOR],Tabela1[PARA (ÁREA / DESTINO)],'Saldos INVESTIMENTO AEO LOA 24'!A48,Tabela1[CUSTEIO ou INVESTIMENTO?],'Tabelas auxiliares'!$B$227)</f>
        <v>0</v>
      </c>
      <c r="I48" s="156">
        <f t="shared" si="1"/>
        <v>0</v>
      </c>
      <c r="J48" s="157">
        <f>SUMIFS('1. Pré-Empenhos'!$S$4:$S$320,'1. Pré-Empenhos'!$D$4:$D$320,'Saldos INVESTIMENTO AEO LOA 24'!B48,'1. Pré-Empenhos'!$R$4:$R$320,'Tabelas auxiliares'!$B$227)</f>
        <v>0</v>
      </c>
      <c r="K48" s="158">
        <f>SUMIFS('2. Empenho LOA 2025'!$AA$4:$AA$1676,'2. Empenho LOA 2025'!$D$4:$D$1676,'Saldos INVESTIMENTO AEO LOA 24'!B48,'2. Empenho LOA 2025'!$Z$4:$Z$1676,'Tabelas auxiliares'!$B$227)</f>
        <v>818329</v>
      </c>
      <c r="L48" s="159">
        <f t="shared" si="0"/>
        <v>-818329</v>
      </c>
    </row>
    <row r="49" spans="1:12" ht="29" x14ac:dyDescent="0.35">
      <c r="A49" t="s">
        <v>313</v>
      </c>
      <c r="B49" s="10" t="s">
        <v>132</v>
      </c>
      <c r="C49" s="10" t="s">
        <v>133</v>
      </c>
      <c r="D49" s="152">
        <f>IFERROR(VLOOKUP($B49,'Orçamento Distribuído'!$Y$5:$Z$15,2,FALSE),0)</f>
        <v>0</v>
      </c>
      <c r="E49" s="160">
        <f>IFERROR(VLOOKUP($B49,'Tabelas auxiliares'!$A$113:$E$154,4,FALSE),0)</f>
        <v>0</v>
      </c>
      <c r="F49" s="161">
        <f>IFERROR(VLOOKUP($B49,'Tabelas auxiliares'!$A$113:$E$154,5,FALSE),0)</f>
        <v>0</v>
      </c>
      <c r="G49" s="154">
        <f>SUMIFS(Tabela1[VALOR],Tabela1[DE (ÁREA / ORIGEM)],'Saldos INVESTIMENTO AEO LOA 24'!A49,Tabela1[CUSTEIO ou INVESTIMENTO?],'Tabelas auxiliares'!$B$227)</f>
        <v>0</v>
      </c>
      <c r="H49" s="155">
        <f>SUMIFS(Tabela1[VALOR],Tabela1[PARA (ÁREA / DESTINO)],'Saldos INVESTIMENTO AEO LOA 24'!A49,Tabela1[CUSTEIO ou INVESTIMENTO?],'Tabelas auxiliares'!$B$227)</f>
        <v>0</v>
      </c>
      <c r="I49" s="156">
        <f t="shared" si="1"/>
        <v>0</v>
      </c>
      <c r="J49" s="157">
        <f>SUMIFS('1. Pré-Empenhos'!$S$4:$S$320,'1. Pré-Empenhos'!$D$4:$D$320,'Saldos INVESTIMENTO AEO LOA 24'!B49,'1. Pré-Empenhos'!$R$4:$R$320,'Tabelas auxiliares'!$B$227)</f>
        <v>0</v>
      </c>
      <c r="K49" s="158">
        <f>SUMIFS('2. Empenho LOA 2025'!$AA$4:$AA$1676,'2. Empenho LOA 2025'!$D$4:$D$1676,'Saldos INVESTIMENTO AEO LOA 24'!B49,'2. Empenho LOA 2025'!$Z$4:$Z$1676,'Tabelas auxiliares'!$B$227)</f>
        <v>593100</v>
      </c>
      <c r="L49" s="159">
        <f t="shared" si="0"/>
        <v>-593100</v>
      </c>
    </row>
    <row r="50" spans="1:12" ht="29" x14ac:dyDescent="0.35">
      <c r="A50" t="s">
        <v>314</v>
      </c>
      <c r="B50" s="10" t="s">
        <v>72</v>
      </c>
      <c r="C50" s="10" t="s">
        <v>73</v>
      </c>
      <c r="D50" s="152">
        <f>IFERROR(VLOOKUP($B50,'Orçamento Distribuído'!$Y$5:$Z$15,2,FALSE),0)</f>
        <v>0</v>
      </c>
      <c r="E50" s="160">
        <f>IFERROR(VLOOKUP($B50,'Tabelas auxiliares'!$A$113:$E$154,4,FALSE),0)</f>
        <v>0</v>
      </c>
      <c r="F50" s="161">
        <f>IFERROR(VLOOKUP($B50,'Tabelas auxiliares'!$A$113:$E$154,5,FALSE),0)</f>
        <v>0</v>
      </c>
      <c r="G50" s="154">
        <f>SUMIFS(Tabela1[VALOR],Tabela1[DE (ÁREA / ORIGEM)],'Saldos INVESTIMENTO AEO LOA 24'!A50,Tabela1[CUSTEIO ou INVESTIMENTO?],'Tabelas auxiliares'!$B$227)</f>
        <v>0</v>
      </c>
      <c r="H50" s="155">
        <f>SUMIFS(Tabela1[VALOR],Tabela1[PARA (ÁREA / DESTINO)],'Saldos INVESTIMENTO AEO LOA 24'!A50,Tabela1[CUSTEIO ou INVESTIMENTO?],'Tabelas auxiliares'!$B$227)</f>
        <v>0</v>
      </c>
      <c r="I50" s="156">
        <f t="shared" si="1"/>
        <v>0</v>
      </c>
      <c r="J50" s="157">
        <f>SUMIFS('1. Pré-Empenhos'!$S$4:$S$320,'1. Pré-Empenhos'!$D$4:$D$320,'Saldos INVESTIMENTO AEO LOA 24'!B50,'1. Pré-Empenhos'!$R$4:$R$320,'Tabelas auxiliares'!$B$227)</f>
        <v>0</v>
      </c>
      <c r="K50" s="158">
        <f>SUMIFS('2. Empenho LOA 2025'!$AA$4:$AA$1676,'2. Empenho LOA 2025'!$D$4:$D$1676,'Saldos INVESTIMENTO AEO LOA 24'!B50,'2. Empenho LOA 2025'!$Z$4:$Z$1676,'Tabelas auxiliares'!$B$227)</f>
        <v>1042525.1699999999</v>
      </c>
      <c r="L50" s="159">
        <f t="shared" si="0"/>
        <v>-1042525.1699999999</v>
      </c>
    </row>
    <row r="51" spans="1:12" x14ac:dyDescent="0.35">
      <c r="A51" t="s">
        <v>315</v>
      </c>
      <c r="B51" s="10" t="s">
        <v>74</v>
      </c>
      <c r="C51" s="10" t="s">
        <v>192</v>
      </c>
      <c r="D51" s="152" t="str">
        <f>IFERROR(VLOOKUP($B51,'Orçamento Distribuído'!$Y$5:$Z$15,2,FALSE),0)</f>
        <v>-</v>
      </c>
      <c r="E51" s="160">
        <f>IFERROR(VLOOKUP($B51,'Tabelas auxiliares'!$A$113:$E$154,4,FALSE),0)</f>
        <v>0</v>
      </c>
      <c r="F51" s="161">
        <f>IFERROR(VLOOKUP($B51,'Tabelas auxiliares'!$A$113:$E$154,5,FALSE),0)</f>
        <v>0</v>
      </c>
      <c r="G51" s="154">
        <f>SUMIFS(Tabela1[VALOR],Tabela1[DE (ÁREA / ORIGEM)],'Saldos INVESTIMENTO AEO LOA 24'!A51,Tabela1[CUSTEIO ou INVESTIMENTO?],'Tabelas auxiliares'!$B$227)</f>
        <v>0</v>
      </c>
      <c r="H51" s="155">
        <f>SUMIFS(Tabela1[VALOR],Tabela1[PARA (ÁREA / DESTINO)],'Saldos INVESTIMENTO AEO LOA 24'!A51,Tabela1[CUSTEIO ou INVESTIMENTO?],'Tabelas auxiliares'!$B$227)</f>
        <v>0</v>
      </c>
      <c r="I51" s="156" t="e">
        <f t="shared" si="1"/>
        <v>#VALUE!</v>
      </c>
      <c r="J51" s="157">
        <f>SUMIFS('1. Pré-Empenhos'!$S$4:$S$320,'1. Pré-Empenhos'!$D$4:$D$320,'Saldos INVESTIMENTO AEO LOA 24'!B51,'1. Pré-Empenhos'!$R$4:$R$320,'Tabelas auxiliares'!$B$227)</f>
        <v>0</v>
      </c>
      <c r="K51" s="158">
        <f>SUMIFS('2. Empenho LOA 2025'!$AA$4:$AA$1676,'2. Empenho LOA 2025'!$D$4:$D$1676,'Saldos INVESTIMENTO AEO LOA 24'!B51,'2. Empenho LOA 2025'!$Z$4:$Z$1676,'Tabelas auxiliares'!$B$227)</f>
        <v>0</v>
      </c>
      <c r="L51" s="159" t="e">
        <f t="shared" si="0"/>
        <v>#VALUE!</v>
      </c>
    </row>
    <row r="52" spans="1:12" x14ac:dyDescent="0.35">
      <c r="A52" t="s">
        <v>316</v>
      </c>
      <c r="B52" s="10" t="s">
        <v>159</v>
      </c>
      <c r="C52" s="10" t="s">
        <v>177</v>
      </c>
      <c r="D52" s="152">
        <f>IFERROR(VLOOKUP($B52,'Orçamento Distribuído'!$Y$5:$Z$15,2,FALSE),0)</f>
        <v>0</v>
      </c>
      <c r="E52" s="160">
        <f>IFERROR(VLOOKUP($B52,'Tabelas auxiliares'!$A$113:$E$154,4,FALSE),0)</f>
        <v>0</v>
      </c>
      <c r="F52" s="161">
        <f>IFERROR(VLOOKUP($B52,'Tabelas auxiliares'!$A$113:$E$154,5,FALSE),0)</f>
        <v>0</v>
      </c>
      <c r="G52" s="154">
        <f>SUMIFS(Tabela1[VALOR],Tabela1[DE (ÁREA / ORIGEM)],'Saldos INVESTIMENTO AEO LOA 24'!A52,Tabela1[CUSTEIO ou INVESTIMENTO?],'Tabelas auxiliares'!$B$227)</f>
        <v>0</v>
      </c>
      <c r="H52" s="155">
        <f>SUMIFS(Tabela1[VALOR],Tabela1[PARA (ÁREA / DESTINO)],'Saldos INVESTIMENTO AEO LOA 24'!A52,Tabela1[CUSTEIO ou INVESTIMENTO?],'Tabelas auxiliares'!$B$227)</f>
        <v>0</v>
      </c>
      <c r="I52" s="156">
        <f t="shared" si="1"/>
        <v>0</v>
      </c>
      <c r="J52" s="157">
        <f>SUMIFS('1. Pré-Empenhos'!$S$4:$S$320,'1. Pré-Empenhos'!$D$4:$D$320,'Saldos INVESTIMENTO AEO LOA 24'!B52,'1. Pré-Empenhos'!$R$4:$R$320,'Tabelas auxiliares'!$B$227)</f>
        <v>0</v>
      </c>
      <c r="K52" s="158">
        <f>SUMIFS('2. Empenho LOA 2025'!$AA$4:$AA$1676,'2. Empenho LOA 2025'!$D$4:$D$1676,'Saldos INVESTIMENTO AEO LOA 24'!B52,'2. Empenho LOA 2025'!$Z$4:$Z$1676,'Tabelas auxiliares'!$B$227)</f>
        <v>463483.11</v>
      </c>
      <c r="L52" s="159">
        <f t="shared" si="0"/>
        <v>-463483.11</v>
      </c>
    </row>
    <row r="53" spans="1:12" x14ac:dyDescent="0.35">
      <c r="A53" t="s">
        <v>317</v>
      </c>
      <c r="B53" s="10" t="s">
        <v>176</v>
      </c>
      <c r="C53" s="10" t="s">
        <v>178</v>
      </c>
      <c r="D53" s="152">
        <f>IFERROR(VLOOKUP($B53,'Orçamento Distribuído'!$Y$5:$Z$15,2,FALSE),0)</f>
        <v>0</v>
      </c>
      <c r="E53" s="160">
        <f>IFERROR(VLOOKUP($B53,'Tabelas auxiliares'!$A$113:$E$154,4,FALSE),0)</f>
        <v>0</v>
      </c>
      <c r="F53" s="161">
        <f>IFERROR(VLOOKUP($B53,'Tabelas auxiliares'!$A$113:$E$154,5,FALSE),0)</f>
        <v>0</v>
      </c>
      <c r="G53" s="154">
        <f>SUMIFS(Tabela1[VALOR],Tabela1[DE (ÁREA / ORIGEM)],'Saldos INVESTIMENTO AEO LOA 24'!A53,Tabela1[CUSTEIO ou INVESTIMENTO?],'Tabelas auxiliares'!$B$227)</f>
        <v>0</v>
      </c>
      <c r="H53" s="155">
        <f>SUMIFS(Tabela1[VALOR],Tabela1[PARA (ÁREA / DESTINO)],'Saldos INVESTIMENTO AEO LOA 24'!A53,Tabela1[CUSTEIO ou INVESTIMENTO?],'Tabelas auxiliares'!$B$227)</f>
        <v>0</v>
      </c>
      <c r="I53" s="156">
        <f t="shared" si="1"/>
        <v>0</v>
      </c>
      <c r="J53" s="157">
        <f>SUMIFS('1. Pré-Empenhos'!$S$4:$S$320,'1. Pré-Empenhos'!$D$4:$D$320,'Saldos INVESTIMENTO AEO LOA 24'!B53,'1. Pré-Empenhos'!$R$4:$R$320,'Tabelas auxiliares'!$B$227)</f>
        <v>0</v>
      </c>
      <c r="K53" s="158">
        <f>SUMIFS('2. Empenho LOA 2025'!$AA$4:$AA$1676,'2. Empenho LOA 2025'!$D$4:$D$1676,'Saldos INVESTIMENTO AEO LOA 24'!B53,'2. Empenho LOA 2025'!$Z$4:$Z$1676,'Tabelas auxiliares'!$B$227)</f>
        <v>207082.69</v>
      </c>
      <c r="L53" s="159">
        <f t="shared" si="0"/>
        <v>-207082.69</v>
      </c>
    </row>
    <row r="54" spans="1:12" ht="29" x14ac:dyDescent="0.35">
      <c r="A54" t="s">
        <v>318</v>
      </c>
      <c r="B54" s="10" t="s">
        <v>76</v>
      </c>
      <c r="C54" s="10" t="s">
        <v>191</v>
      </c>
      <c r="D54" s="152">
        <f>IFERROR(VLOOKUP($B54,'Orçamento Distribuído'!$Y$5:$Z$15,2,FALSE),0)</f>
        <v>0</v>
      </c>
      <c r="E54" s="160">
        <f>IFERROR(VLOOKUP($B54,'Tabelas auxiliares'!$A$113:$E$154,4,FALSE),0)</f>
        <v>0</v>
      </c>
      <c r="F54" s="161">
        <f>IFERROR(VLOOKUP($B54,'Tabelas auxiliares'!$A$113:$E$154,5,FALSE),0)</f>
        <v>0</v>
      </c>
      <c r="G54" s="154">
        <f>SUMIFS(Tabela1[VALOR],Tabela1[DE (ÁREA / ORIGEM)],'Saldos INVESTIMENTO AEO LOA 24'!A54,Tabela1[CUSTEIO ou INVESTIMENTO?],'Tabelas auxiliares'!$B$227)</f>
        <v>0</v>
      </c>
      <c r="H54" s="155">
        <f>SUMIFS(Tabela1[VALOR],Tabela1[PARA (ÁREA / DESTINO)],'Saldos INVESTIMENTO AEO LOA 24'!A54,Tabela1[CUSTEIO ou INVESTIMENTO?],'Tabelas auxiliares'!$B$227)</f>
        <v>0</v>
      </c>
      <c r="I54" s="156">
        <f t="shared" si="1"/>
        <v>0</v>
      </c>
      <c r="J54" s="157">
        <f>SUMIFS('1. Pré-Empenhos'!$S$4:$S$320,'1. Pré-Empenhos'!$D$4:$D$320,'Saldos INVESTIMENTO AEO LOA 24'!B54,'1. Pré-Empenhos'!$R$4:$R$320,'Tabelas auxiliares'!$B$227)</f>
        <v>0</v>
      </c>
      <c r="K54" s="158">
        <f>SUMIFS('2. Empenho LOA 2025'!$AA$4:$AA$1676,'2. Empenho LOA 2025'!$D$4:$D$1676,'Saldos INVESTIMENTO AEO LOA 24'!B54,'2. Empenho LOA 2025'!$Z$4:$Z$1676,'Tabelas auxiliares'!$B$227)</f>
        <v>0</v>
      </c>
      <c r="L54" s="159">
        <f t="shared" si="0"/>
        <v>0</v>
      </c>
    </row>
    <row r="55" spans="1:12" x14ac:dyDescent="0.35">
      <c r="A55" t="s">
        <v>319</v>
      </c>
      <c r="B55" s="10" t="s">
        <v>77</v>
      </c>
      <c r="C55" s="10" t="s">
        <v>78</v>
      </c>
      <c r="D55" s="152">
        <f>IFERROR(VLOOKUP($B55,'Orçamento Distribuído'!$Y$5:$Z$15,2,FALSE),0)</f>
        <v>0</v>
      </c>
      <c r="E55" s="160">
        <f>IFERROR(VLOOKUP($B55,'Tabelas auxiliares'!$A$113:$E$154,4,FALSE),0)</f>
        <v>0</v>
      </c>
      <c r="F55" s="161">
        <f>IFERROR(VLOOKUP($B55,'Tabelas auxiliares'!$A$113:$E$154,5,FALSE),0)</f>
        <v>0</v>
      </c>
      <c r="G55" s="154">
        <f>SUMIFS(Tabela1[VALOR],Tabela1[DE (ÁREA / ORIGEM)],'Saldos INVESTIMENTO AEO LOA 24'!A55,Tabela1[CUSTEIO ou INVESTIMENTO?],'Tabelas auxiliares'!$B$227)</f>
        <v>0</v>
      </c>
      <c r="H55" s="155">
        <f>SUMIFS(Tabela1[VALOR],Tabela1[PARA (ÁREA / DESTINO)],'Saldos INVESTIMENTO AEO LOA 24'!A55,Tabela1[CUSTEIO ou INVESTIMENTO?],'Tabelas auxiliares'!$B$227)</f>
        <v>0</v>
      </c>
      <c r="I55" s="156">
        <f t="shared" si="1"/>
        <v>0</v>
      </c>
      <c r="J55" s="157">
        <f>SUMIFS('1. Pré-Empenhos'!$S$4:$S$320,'1. Pré-Empenhos'!$D$4:$D$320,'Saldos INVESTIMENTO AEO LOA 24'!B55,'1. Pré-Empenhos'!$R$4:$R$320,'Tabelas auxiliares'!$B$227)</f>
        <v>0</v>
      </c>
      <c r="K55" s="158">
        <f>SUMIFS('2. Empenho LOA 2025'!$AA$4:$AA$1676,'2. Empenho LOA 2025'!$D$4:$D$1676,'Saldos INVESTIMENTO AEO LOA 24'!B55,'2. Empenho LOA 2025'!$Z$4:$Z$1676,'Tabelas auxiliares'!$B$227)</f>
        <v>0</v>
      </c>
      <c r="L55" s="159">
        <f t="shared" si="0"/>
        <v>0</v>
      </c>
    </row>
    <row r="56" spans="1:12" ht="29" x14ac:dyDescent="0.35">
      <c r="A56" t="s">
        <v>320</v>
      </c>
      <c r="B56" s="10" t="s">
        <v>81</v>
      </c>
      <c r="C56" s="10" t="s">
        <v>82</v>
      </c>
      <c r="D56" s="152">
        <f>IFERROR(VLOOKUP($B56,'Orçamento Distribuído'!$Y$5:$Z$15,2,FALSE),0)</f>
        <v>0</v>
      </c>
      <c r="E56" s="160">
        <f>IFERROR(VLOOKUP($B56,'Tabelas auxiliares'!$A$113:$E$154,4,FALSE),0)</f>
        <v>0</v>
      </c>
      <c r="F56" s="161">
        <f>IFERROR(VLOOKUP($B56,'Tabelas auxiliares'!$A$113:$E$154,5,FALSE),0)</f>
        <v>0</v>
      </c>
      <c r="G56" s="154">
        <f>SUMIFS(Tabela1[VALOR],Tabela1[DE (ÁREA / ORIGEM)],'Saldos INVESTIMENTO AEO LOA 24'!A56,Tabela1[CUSTEIO ou INVESTIMENTO?],'Tabelas auxiliares'!$B$227)</f>
        <v>0</v>
      </c>
      <c r="H56" s="155">
        <f>SUMIFS(Tabela1[VALOR],Tabela1[PARA (ÁREA / DESTINO)],'Saldos INVESTIMENTO AEO LOA 24'!A56,Tabela1[CUSTEIO ou INVESTIMENTO?],'Tabelas auxiliares'!$B$227)</f>
        <v>0</v>
      </c>
      <c r="I56" s="156">
        <f t="shared" si="1"/>
        <v>0</v>
      </c>
      <c r="J56" s="157">
        <f>SUMIFS('1. Pré-Empenhos'!$S$4:$S$320,'1. Pré-Empenhos'!$D$4:$D$320,'Saldos INVESTIMENTO AEO LOA 24'!B56,'1. Pré-Empenhos'!$R$4:$R$320,'Tabelas auxiliares'!$B$227)</f>
        <v>0</v>
      </c>
      <c r="K56" s="158">
        <f>SUMIFS('2. Empenho LOA 2025'!$AA$4:$AA$1676,'2. Empenho LOA 2025'!$D$4:$D$1676,'Saldos INVESTIMENTO AEO LOA 24'!B56,'2. Empenho LOA 2025'!$Z$4:$Z$1676,'Tabelas auxiliares'!$B$227)</f>
        <v>57402.44</v>
      </c>
      <c r="L56" s="159">
        <f t="shared" si="0"/>
        <v>-57402.44</v>
      </c>
    </row>
    <row r="57" spans="1:12" x14ac:dyDescent="0.35">
      <c r="A57" t="s">
        <v>321</v>
      </c>
      <c r="B57" s="10" t="s">
        <v>83</v>
      </c>
      <c r="C57" s="10" t="s">
        <v>84</v>
      </c>
      <c r="D57" s="152">
        <f>IFERROR(VLOOKUP($B57,'Orçamento Distribuído'!$Y$5:$Z$15,2,FALSE),0)</f>
        <v>0</v>
      </c>
      <c r="E57" s="160">
        <f>IFERROR(VLOOKUP($B57,'Tabelas auxiliares'!$A$113:$E$154,4,FALSE),0)</f>
        <v>0</v>
      </c>
      <c r="F57" s="161">
        <f>IFERROR(VLOOKUP($B57,'Tabelas auxiliares'!$A$113:$E$154,5,FALSE),0)</f>
        <v>0</v>
      </c>
      <c r="G57" s="154">
        <f>SUMIFS(Tabela1[VALOR],Tabela1[DE (ÁREA / ORIGEM)],'Saldos INVESTIMENTO AEO LOA 24'!A57,Tabela1[CUSTEIO ou INVESTIMENTO?],'Tabelas auxiliares'!$B$227)</f>
        <v>0</v>
      </c>
      <c r="H57" s="155">
        <f>SUMIFS(Tabela1[VALOR],Tabela1[PARA (ÁREA / DESTINO)],'Saldos INVESTIMENTO AEO LOA 24'!A57,Tabela1[CUSTEIO ou INVESTIMENTO?],'Tabelas auxiliares'!$B$227)</f>
        <v>0</v>
      </c>
      <c r="I57" s="156">
        <f t="shared" si="1"/>
        <v>0</v>
      </c>
      <c r="J57" s="157">
        <f>SUMIFS('1. Pré-Empenhos'!$S$4:$S$320,'1. Pré-Empenhos'!$D$4:$D$320,'Saldos INVESTIMENTO AEO LOA 24'!B57,'1. Pré-Empenhos'!$R$4:$R$320,'Tabelas auxiliares'!$B$227)</f>
        <v>0</v>
      </c>
      <c r="K57" s="158">
        <f>SUMIFS('2. Empenho LOA 2025'!$AA$4:$AA$1676,'2. Empenho LOA 2025'!$D$4:$D$1676,'Saldos INVESTIMENTO AEO LOA 24'!B57,'2. Empenho LOA 2025'!$Z$4:$Z$1676,'Tabelas auxiliares'!$B$227)</f>
        <v>0</v>
      </c>
      <c r="L57" s="159">
        <f t="shared" si="0"/>
        <v>0</v>
      </c>
    </row>
    <row r="58" spans="1:12" ht="29" x14ac:dyDescent="0.35">
      <c r="A58" t="s">
        <v>322</v>
      </c>
      <c r="B58" s="10" t="s">
        <v>85</v>
      </c>
      <c r="C58" s="10" t="s">
        <v>86</v>
      </c>
      <c r="D58" s="152">
        <f>IFERROR(VLOOKUP($B58,'Orçamento Distribuído'!$Y$5:$Z$15,2,FALSE),0)</f>
        <v>0</v>
      </c>
      <c r="E58" s="160">
        <f>IFERROR(VLOOKUP($B58,'Tabelas auxiliares'!$A$113:$E$154,4,FALSE),0)</f>
        <v>0</v>
      </c>
      <c r="F58" s="161">
        <f>IFERROR(VLOOKUP($B58,'Tabelas auxiliares'!$A$113:$E$154,5,FALSE),0)</f>
        <v>0</v>
      </c>
      <c r="G58" s="154">
        <f>SUMIFS(Tabela1[VALOR],Tabela1[DE (ÁREA / ORIGEM)],'Saldos INVESTIMENTO AEO LOA 24'!A58,Tabela1[CUSTEIO ou INVESTIMENTO?],'Tabelas auxiliares'!$B$227)</f>
        <v>0</v>
      </c>
      <c r="H58" s="155">
        <f>SUMIFS(Tabela1[VALOR],Tabela1[PARA (ÁREA / DESTINO)],'Saldos INVESTIMENTO AEO LOA 24'!A58,Tabela1[CUSTEIO ou INVESTIMENTO?],'Tabelas auxiliares'!$B$227)</f>
        <v>0</v>
      </c>
      <c r="I58" s="156">
        <f t="shared" si="1"/>
        <v>0</v>
      </c>
      <c r="J58" s="157">
        <f>SUMIFS('1. Pré-Empenhos'!$S$4:$S$320,'1. Pré-Empenhos'!$D$4:$D$320,'Saldos INVESTIMENTO AEO LOA 24'!B58,'1. Pré-Empenhos'!$R$4:$R$320,'Tabelas auxiliares'!$B$227)</f>
        <v>0</v>
      </c>
      <c r="K58" s="158">
        <f>SUMIFS('2. Empenho LOA 2025'!$AA$4:$AA$1676,'2. Empenho LOA 2025'!$D$4:$D$1676,'Saldos INVESTIMENTO AEO LOA 24'!B58,'2. Empenho LOA 2025'!$Z$4:$Z$1676,'Tabelas auxiliares'!$B$227)</f>
        <v>0</v>
      </c>
      <c r="L58" s="159">
        <f t="shared" si="0"/>
        <v>0</v>
      </c>
    </row>
    <row r="59" spans="1:12" x14ac:dyDescent="0.35">
      <c r="A59" t="s">
        <v>323</v>
      </c>
      <c r="B59" s="10" t="s">
        <v>79</v>
      </c>
      <c r="C59" s="10" t="s">
        <v>80</v>
      </c>
      <c r="D59" s="152">
        <f>IFERROR(VLOOKUP($B59,'Orçamento Distribuído'!$Y$5:$Z$15,2,FALSE),0)</f>
        <v>0</v>
      </c>
      <c r="E59" s="160">
        <f>IFERROR(VLOOKUP($B59,'Tabelas auxiliares'!$A$113:$E$154,4,FALSE),0)</f>
        <v>0</v>
      </c>
      <c r="F59" s="161">
        <f>IFERROR(VLOOKUP($B59,'Tabelas auxiliares'!$A$113:$E$154,5,FALSE),0)</f>
        <v>0</v>
      </c>
      <c r="G59" s="154">
        <f>SUMIFS(Tabela1[VALOR],Tabela1[DE (ÁREA / ORIGEM)],'Saldos INVESTIMENTO AEO LOA 24'!A59,Tabela1[CUSTEIO ou INVESTIMENTO?],'Tabelas auxiliares'!$B$227)</f>
        <v>0</v>
      </c>
      <c r="H59" s="155">
        <f>SUMIFS(Tabela1[VALOR],Tabela1[PARA (ÁREA / DESTINO)],'Saldos INVESTIMENTO AEO LOA 24'!A59,Tabela1[CUSTEIO ou INVESTIMENTO?],'Tabelas auxiliares'!$B$227)</f>
        <v>0</v>
      </c>
      <c r="I59" s="156">
        <f t="shared" si="1"/>
        <v>0</v>
      </c>
      <c r="J59" s="157">
        <f>SUMIFS('1. Pré-Empenhos'!$S$4:$S$320,'1. Pré-Empenhos'!$D$4:$D$320,'Saldos INVESTIMENTO AEO LOA 24'!B59,'1. Pré-Empenhos'!$R$4:$R$320,'Tabelas auxiliares'!$B$227)</f>
        <v>0</v>
      </c>
      <c r="K59" s="158">
        <f>SUMIFS('2. Empenho LOA 2025'!$AA$4:$AA$1676,'2. Empenho LOA 2025'!$D$4:$D$1676,'Saldos INVESTIMENTO AEO LOA 24'!B59,'2. Empenho LOA 2025'!$Z$4:$Z$1676,'Tabelas auxiliares'!$B$227)</f>
        <v>0</v>
      </c>
      <c r="L59" s="159">
        <f t="shared" si="0"/>
        <v>0</v>
      </c>
    </row>
    <row r="60" spans="1:12" x14ac:dyDescent="0.35">
      <c r="A60" t="s">
        <v>267</v>
      </c>
      <c r="B60" s="10" t="s">
        <v>89</v>
      </c>
      <c r="C60" s="10" t="s">
        <v>90</v>
      </c>
      <c r="D60" s="152">
        <f>IFERROR(VLOOKUP($B60,'Orçamento Distribuído'!$Y$5:$Z$15,2,FALSE),0)</f>
        <v>0</v>
      </c>
      <c r="E60" s="160">
        <f>IFERROR(VLOOKUP($B60,'Tabelas auxiliares'!$A$113:$E$154,4,FALSE),0)</f>
        <v>0</v>
      </c>
      <c r="F60" s="161">
        <f>IFERROR(VLOOKUP($B60,'Tabelas auxiliares'!$A$113:$E$154,5,FALSE),0)</f>
        <v>0</v>
      </c>
      <c r="G60" s="154">
        <f>SUMIFS(Tabela1[VALOR],Tabela1[DE (ÁREA / ORIGEM)],'Saldos INVESTIMENTO AEO LOA 24'!A60,Tabela1[CUSTEIO ou INVESTIMENTO?],'Tabelas auxiliares'!$B$227)</f>
        <v>0</v>
      </c>
      <c r="H60" s="155">
        <f>SUMIFS(Tabela1[VALOR],Tabela1[PARA (ÁREA / DESTINO)],'Saldos INVESTIMENTO AEO LOA 24'!A60,Tabela1[CUSTEIO ou INVESTIMENTO?],'Tabelas auxiliares'!$B$227)</f>
        <v>0</v>
      </c>
      <c r="I60" s="156">
        <f t="shared" si="1"/>
        <v>0</v>
      </c>
      <c r="J60" s="157">
        <f>SUMIFS('1. Pré-Empenhos'!$S$4:$S$320,'1. Pré-Empenhos'!$D$4:$D$320,'Saldos INVESTIMENTO AEO LOA 24'!B60,'1. Pré-Empenhos'!$R$4:$R$320,'Tabelas auxiliares'!$B$227)</f>
        <v>0</v>
      </c>
      <c r="K60" s="158">
        <f>SUMIFS('2. Empenho LOA 2025'!$AA$4:$AA$1676,'2. Empenho LOA 2025'!$D$4:$D$1676,'Saldos INVESTIMENTO AEO LOA 24'!B60,'2. Empenho LOA 2025'!$Z$4:$Z$1676,'Tabelas auxiliares'!$B$227)</f>
        <v>0</v>
      </c>
      <c r="L60" s="159">
        <f t="shared" si="0"/>
        <v>0</v>
      </c>
    </row>
    <row r="61" spans="1:12" x14ac:dyDescent="0.35">
      <c r="A61" s="19"/>
      <c r="B61" s="19"/>
      <c r="C61" s="57" t="s">
        <v>91</v>
      </c>
      <c r="D61" s="153">
        <f t="shared" ref="D61:L61" si="8">SUBTOTAL(9,D2:D60)</f>
        <v>0</v>
      </c>
      <c r="E61" s="153">
        <f t="shared" si="8"/>
        <v>0</v>
      </c>
      <c r="F61" s="153">
        <f t="shared" si="8"/>
        <v>0</v>
      </c>
      <c r="G61" s="153">
        <f t="shared" si="8"/>
        <v>0</v>
      </c>
      <c r="H61" s="153">
        <f t="shared" si="8"/>
        <v>0</v>
      </c>
      <c r="I61" s="153" t="e">
        <f t="shared" si="8"/>
        <v>#VALUE!</v>
      </c>
      <c r="J61" s="153">
        <f t="shared" si="8"/>
        <v>0</v>
      </c>
      <c r="K61" s="153">
        <f t="shared" si="8"/>
        <v>6019652.4700000016</v>
      </c>
      <c r="L61" s="159" t="e">
        <f t="shared" si="8"/>
        <v>#VALUE!</v>
      </c>
    </row>
    <row r="62" spans="1:12" hidden="1" x14ac:dyDescent="0.35">
      <c r="D62" s="37"/>
      <c r="E62" s="37">
        <f>SUBTOTAL(9,E2:E60)</f>
        <v>0</v>
      </c>
      <c r="F62" s="37">
        <f>SUBTOTAL(9,F2:F60)</f>
        <v>0</v>
      </c>
    </row>
  </sheetData>
  <sheetProtection autoFilter="0"/>
  <autoFilter ref="A1:L1" xr:uid="{00000000-0009-0000-0000-000007000000}">
    <filterColumn colId="1" showButton="0"/>
  </autoFilter>
  <mergeCells count="1">
    <mergeCell ref="B1:C1"/>
  </mergeCells>
  <pageMargins left="0.511811024" right="0.511811024" top="0.78740157499999996" bottom="0.78740157499999996" header="0.31496062000000002" footer="0.31496062000000002"/>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AP1925"/>
  <sheetViews>
    <sheetView tabSelected="1" zoomScale="80" zoomScaleNormal="80" workbookViewId="0">
      <selection activeCell="X4" sqref="A4:X4"/>
    </sheetView>
  </sheetViews>
  <sheetFormatPr defaultColWidth="9.1796875" defaultRowHeight="14.5" zeroHeight="1" x14ac:dyDescent="0.35"/>
  <cols>
    <col min="1" max="3" width="22.81640625" customWidth="1"/>
    <col min="4" max="4" width="14.7265625" customWidth="1"/>
    <col min="5" max="5" width="23.81640625" customWidth="1"/>
    <col min="6" max="8" width="27.7265625" customWidth="1"/>
    <col min="9" max="9" width="23.54296875" customWidth="1"/>
    <col min="10" max="10" width="21.26953125" customWidth="1"/>
    <col min="11" max="11" width="47.81640625" customWidth="1"/>
    <col min="12" max="16" width="25" customWidth="1"/>
    <col min="17" max="17" width="12.26953125" customWidth="1"/>
    <col min="18" max="18" width="13" customWidth="1"/>
    <col min="19" max="19" width="31.7265625" customWidth="1"/>
    <col min="20" max="20" width="12" customWidth="1"/>
    <col min="21" max="24" width="17.1796875" customWidth="1"/>
    <col min="25" max="25" width="19.54296875" customWidth="1"/>
    <col min="26" max="27" width="18.7265625" customWidth="1"/>
    <col min="28" max="28" width="19.54296875" customWidth="1"/>
    <col min="29" max="29" width="24.54296875" customWidth="1"/>
    <col min="30" max="30" width="19" customWidth="1"/>
  </cols>
  <sheetData>
    <row r="1" spans="1:42" ht="28.5" customHeight="1" x14ac:dyDescent="0.35">
      <c r="A1" s="40" t="s">
        <v>130</v>
      </c>
      <c r="B1" s="39"/>
      <c r="C1" s="39"/>
      <c r="I1" s="41" t="s">
        <v>326</v>
      </c>
      <c r="Y1" s="22"/>
      <c r="AB1" t="s">
        <v>470</v>
      </c>
      <c r="AC1" t="s">
        <v>469</v>
      </c>
    </row>
    <row r="2" spans="1:42" ht="18.5" x14ac:dyDescent="0.45">
      <c r="A2" s="40"/>
      <c r="B2" s="39"/>
      <c r="C2" s="39"/>
      <c r="I2" s="41"/>
      <c r="Y2" s="22"/>
      <c r="AB2" s="23" t="s">
        <v>351</v>
      </c>
    </row>
    <row r="3" spans="1:42" s="63" customFormat="1" ht="47.25" customHeight="1" x14ac:dyDescent="0.35">
      <c r="A3" s="61" t="s">
        <v>99</v>
      </c>
      <c r="B3" s="62" t="s">
        <v>197</v>
      </c>
      <c r="C3" s="61" t="s">
        <v>196</v>
      </c>
      <c r="D3" s="62" t="s">
        <v>3</v>
      </c>
      <c r="E3" s="61" t="s">
        <v>100</v>
      </c>
      <c r="F3" s="62" t="s">
        <v>4</v>
      </c>
      <c r="G3" s="62" t="s">
        <v>198</v>
      </c>
      <c r="H3" s="62" t="s">
        <v>258</v>
      </c>
      <c r="I3" s="62" t="s">
        <v>149</v>
      </c>
      <c r="J3" s="62" t="s">
        <v>0</v>
      </c>
      <c r="K3" s="62" t="s">
        <v>137</v>
      </c>
      <c r="L3" s="62" t="s">
        <v>327</v>
      </c>
      <c r="M3" s="62" t="s">
        <v>138</v>
      </c>
      <c r="N3" s="61" t="s">
        <v>139</v>
      </c>
      <c r="O3" s="61" t="s">
        <v>140</v>
      </c>
      <c r="P3" s="61" t="s">
        <v>141</v>
      </c>
      <c r="Q3" s="61" t="s">
        <v>142</v>
      </c>
      <c r="R3" s="61" t="s">
        <v>143</v>
      </c>
      <c r="S3" s="62" t="s">
        <v>103</v>
      </c>
      <c r="T3" s="61" t="s">
        <v>144</v>
      </c>
      <c r="U3" s="61" t="s">
        <v>102</v>
      </c>
      <c r="V3" s="61" t="s">
        <v>324</v>
      </c>
      <c r="W3" s="62" t="s">
        <v>325</v>
      </c>
      <c r="X3" s="62" t="s">
        <v>137</v>
      </c>
      <c r="Y3" s="61" t="s">
        <v>125</v>
      </c>
      <c r="Z3" s="62" t="s">
        <v>126</v>
      </c>
      <c r="AA3" s="62" t="s">
        <v>193</v>
      </c>
      <c r="AB3" s="62" t="s">
        <v>146</v>
      </c>
      <c r="AC3" s="62" t="s">
        <v>147</v>
      </c>
      <c r="AD3" s="62" t="s">
        <v>148</v>
      </c>
    </row>
    <row r="4" spans="1:42" x14ac:dyDescent="0.35">
      <c r="A4" t="s">
        <v>611</v>
      </c>
      <c r="B4" t="s">
        <v>202</v>
      </c>
      <c r="C4" t="s">
        <v>690</v>
      </c>
      <c r="D4" t="s">
        <v>62</v>
      </c>
      <c r="E4" t="s">
        <v>100</v>
      </c>
      <c r="F4" s="19" t="str">
        <f>IFERROR(VLOOKUP(D4,'Tabelas auxiliares'!$A$3:$B$63,2,FALSE),"")</f>
        <v>PROAP - PNAES</v>
      </c>
      <c r="G4" s="19" t="str">
        <f>IFERROR(VLOOKUP($B4,'Tabelas auxiliares'!$A$67:$C$107,2,FALSE),"")</f>
        <v>ASSISTÊNCIA - SOCIAIS</v>
      </c>
      <c r="H4" s="19" t="str">
        <f>IFERROR(VLOOKUP($B4,'Tabelas auxiliares'!$A$67:$C$107,3,FALSE),"")</f>
        <v>AUXILIO MORADIA / AUXILIO CRECHE / AUXILIO TRANSPORTE / BOLSA PERMANENCIA / BOLSA AUXILIO ALIMENTACAO AOS ESTUDANTES DE GRADUACAO / MONITORIA DE AÇÕES AFIRMATIVAS</v>
      </c>
      <c r="I4" t="s">
        <v>707</v>
      </c>
      <c r="J4" t="s">
        <v>708</v>
      </c>
      <c r="K4" t="s">
        <v>709</v>
      </c>
      <c r="L4" t="s">
        <v>710</v>
      </c>
      <c r="M4" t="s">
        <v>622</v>
      </c>
      <c r="N4" t="s">
        <v>635</v>
      </c>
      <c r="O4" t="s">
        <v>642</v>
      </c>
      <c r="P4" t="s">
        <v>643</v>
      </c>
      <c r="Q4" t="s">
        <v>621</v>
      </c>
      <c r="R4" t="s">
        <v>622</v>
      </c>
      <c r="S4" t="s">
        <v>623</v>
      </c>
      <c r="T4" t="s">
        <v>145</v>
      </c>
      <c r="U4" t="s">
        <v>644</v>
      </c>
      <c r="V4" t="s">
        <v>711</v>
      </c>
      <c r="W4" t="s">
        <v>712</v>
      </c>
      <c r="X4" t="s">
        <v>713</v>
      </c>
      <c r="Y4" s="19" t="str">
        <f t="shared" ref="Y4:Y67" si="0">LEFT(V4,1)</f>
        <v>3</v>
      </c>
      <c r="Z4" s="19" t="str">
        <f>IF(T4="","",IF(AND(T4&lt;&gt;'Tabelas auxiliares'!$B$241,T4&lt;&gt;'Tabelas auxiliares'!$B$242,T4&lt;&gt;'Tabelas auxiliares'!$C$241,T4&lt;&gt;'Tabelas auxiliares'!$C$242,T4&lt;&gt;'Tabelas auxiliares'!$D$241),"FOLHA DE PESSOAL",IF(Y4='Tabelas auxiliares'!$A$242,"CUSTEIO",IF(Y4='Tabelas auxiliares'!$A$241,"INVESTIMENTO","ERRO - VERIFICAR"))))</f>
        <v>CUSTEIO</v>
      </c>
      <c r="AA4" s="30">
        <f>IF(AB4+AC4+AD4&lt;&gt;0,AB4+AC4+AD4,"")</f>
        <v>91000</v>
      </c>
      <c r="AC4" s="12">
        <v>9100</v>
      </c>
      <c r="AD4" s="12">
        <v>81900</v>
      </c>
      <c r="AE4" s="36"/>
      <c r="AF4" s="36"/>
      <c r="AG4" s="36"/>
      <c r="AH4" s="36"/>
      <c r="AI4" s="36"/>
      <c r="AJ4" s="36"/>
      <c r="AK4" s="36"/>
      <c r="AL4" s="36"/>
      <c r="AM4" s="36"/>
      <c r="AN4" s="36"/>
      <c r="AO4" s="36"/>
      <c r="AP4" s="36"/>
    </row>
    <row r="5" spans="1:42" x14ac:dyDescent="0.35">
      <c r="A5" t="s">
        <v>611</v>
      </c>
      <c r="B5" t="s">
        <v>202</v>
      </c>
      <c r="C5" t="s">
        <v>690</v>
      </c>
      <c r="D5" t="s">
        <v>62</v>
      </c>
      <c r="E5" t="s">
        <v>100</v>
      </c>
      <c r="F5" s="19" t="str">
        <f>IFERROR(VLOOKUP(D5,'Tabelas auxiliares'!$A$3:$B$63,2,FALSE),"")</f>
        <v>PROAP - PNAES</v>
      </c>
      <c r="G5" s="19" t="str">
        <f>IFERROR(VLOOKUP($B5,'Tabelas auxiliares'!$A$67:$C$107,2,FALSE),"")</f>
        <v>ASSISTÊNCIA - SOCIAIS</v>
      </c>
      <c r="H5" s="19" t="str">
        <f>IFERROR(VLOOKUP($B5,'Tabelas auxiliares'!$A$67:$C$107,3,FALSE),"")</f>
        <v>AUXILIO MORADIA / AUXILIO CRECHE / AUXILIO TRANSPORTE / BOLSA PERMANENCIA / BOLSA AUXILIO ALIMENTACAO AOS ESTUDANTES DE GRADUACAO / MONITORIA DE AÇÕES AFIRMATIVAS</v>
      </c>
      <c r="I5" t="s">
        <v>714</v>
      </c>
      <c r="J5" t="s">
        <v>708</v>
      </c>
      <c r="K5" t="s">
        <v>715</v>
      </c>
      <c r="L5" t="s">
        <v>716</v>
      </c>
      <c r="M5" t="s">
        <v>622</v>
      </c>
      <c r="N5" t="s">
        <v>635</v>
      </c>
      <c r="O5" t="s">
        <v>639</v>
      </c>
      <c r="P5" t="s">
        <v>640</v>
      </c>
      <c r="Q5" t="s">
        <v>621</v>
      </c>
      <c r="R5" t="s">
        <v>622</v>
      </c>
      <c r="S5" t="s">
        <v>623</v>
      </c>
      <c r="T5" t="s">
        <v>145</v>
      </c>
      <c r="U5" t="s">
        <v>641</v>
      </c>
      <c r="V5" t="s">
        <v>711</v>
      </c>
      <c r="W5" t="s">
        <v>712</v>
      </c>
      <c r="X5" t="s">
        <v>717</v>
      </c>
      <c r="Y5" s="19" t="str">
        <f t="shared" si="0"/>
        <v>3</v>
      </c>
      <c r="Z5" s="19" t="str">
        <f>IF(T5="","",IF(AND(T5&lt;&gt;'Tabelas auxiliares'!$B$241,T5&lt;&gt;'Tabelas auxiliares'!$B$242,T5&lt;&gt;'Tabelas auxiliares'!$C$241,T5&lt;&gt;'Tabelas auxiliares'!$C$242,T5&lt;&gt;'Tabelas auxiliares'!$D$241),"FOLHA DE PESSOAL",IF(Y5='Tabelas auxiliares'!$A$242,"CUSTEIO",IF(Y5='Tabelas auxiliares'!$A$241,"INVESTIMENTO","ERRO - VERIFICAR"))))</f>
        <v>CUSTEIO</v>
      </c>
      <c r="AA5" s="30">
        <f t="shared" ref="AA5:AA68" si="1">IF(AB5+AC5+AD5&lt;&gt;0,AB5+AC5+AD5,"")</f>
        <v>16100</v>
      </c>
      <c r="AB5" s="12">
        <v>12600</v>
      </c>
      <c r="AC5" s="12">
        <v>3500</v>
      </c>
      <c r="AE5" s="36"/>
      <c r="AF5" s="36"/>
      <c r="AG5" s="36"/>
      <c r="AH5" s="36"/>
      <c r="AI5" s="36"/>
      <c r="AJ5" s="36"/>
      <c r="AK5" s="36"/>
      <c r="AL5" s="36"/>
      <c r="AM5" s="36"/>
      <c r="AN5" s="36"/>
      <c r="AO5" s="36"/>
      <c r="AP5" s="36"/>
    </row>
    <row r="6" spans="1:42" x14ac:dyDescent="0.35">
      <c r="A6" t="s">
        <v>611</v>
      </c>
      <c r="B6" t="s">
        <v>202</v>
      </c>
      <c r="C6" t="s">
        <v>691</v>
      </c>
      <c r="D6" t="s">
        <v>62</v>
      </c>
      <c r="E6" t="s">
        <v>100</v>
      </c>
      <c r="F6" s="19" t="str">
        <f>IFERROR(VLOOKUP(D6,'Tabelas auxiliares'!$A$3:$B$63,2,FALSE),"")</f>
        <v>PROAP - PNAES</v>
      </c>
      <c r="G6" s="19" t="str">
        <f>IFERROR(VLOOKUP($B6,'Tabelas auxiliares'!$A$67:$C$107,2,FALSE),"")</f>
        <v>ASSISTÊNCIA - SOCIAIS</v>
      </c>
      <c r="H6" s="19" t="str">
        <f>IFERROR(VLOOKUP($B6,'Tabelas auxiliares'!$A$67:$C$107,3,FALSE),"")</f>
        <v>AUXILIO MORADIA / AUXILIO CRECHE / AUXILIO TRANSPORTE / BOLSA PERMANENCIA / BOLSA AUXILIO ALIMENTACAO AOS ESTUDANTES DE GRADUACAO / MONITORIA DE AÇÕES AFIRMATIVAS</v>
      </c>
      <c r="I6" t="s">
        <v>718</v>
      </c>
      <c r="J6" t="s">
        <v>719</v>
      </c>
      <c r="K6" t="s">
        <v>720</v>
      </c>
      <c r="L6" t="s">
        <v>721</v>
      </c>
      <c r="M6" t="s">
        <v>622</v>
      </c>
      <c r="N6" t="s">
        <v>635</v>
      </c>
      <c r="O6" t="s">
        <v>642</v>
      </c>
      <c r="P6" t="s">
        <v>643</v>
      </c>
      <c r="Q6" t="s">
        <v>621</v>
      </c>
      <c r="R6" t="s">
        <v>622</v>
      </c>
      <c r="S6" t="s">
        <v>623</v>
      </c>
      <c r="T6" t="s">
        <v>145</v>
      </c>
      <c r="U6" t="s">
        <v>644</v>
      </c>
      <c r="V6" t="s">
        <v>711</v>
      </c>
      <c r="W6" t="s">
        <v>712</v>
      </c>
      <c r="X6" t="s">
        <v>722</v>
      </c>
      <c r="Y6" s="19" t="str">
        <f t="shared" si="0"/>
        <v>3</v>
      </c>
      <c r="Z6" s="19" t="str">
        <f>IF(T6="","",IF(AND(T6&lt;&gt;'Tabelas auxiliares'!$B$241,T6&lt;&gt;'Tabelas auxiliares'!$B$242,T6&lt;&gt;'Tabelas auxiliares'!$C$241,T6&lt;&gt;'Tabelas auxiliares'!$C$242,T6&lt;&gt;'Tabelas auxiliares'!$D$241),"FOLHA DE PESSOAL",IF(Y6='Tabelas auxiliares'!$A$242,"CUSTEIO",IF(Y6='Tabelas auxiliares'!$A$241,"INVESTIMENTO","ERRO - VERIFICAR"))))</f>
        <v>CUSTEIO</v>
      </c>
      <c r="AA6" s="30">
        <f t="shared" si="1"/>
        <v>59500</v>
      </c>
      <c r="AD6" s="12">
        <v>59500</v>
      </c>
      <c r="AE6" s="36"/>
      <c r="AF6" s="36"/>
      <c r="AG6" s="36"/>
      <c r="AH6" s="36"/>
      <c r="AI6" s="36"/>
      <c r="AJ6" s="36"/>
      <c r="AK6" s="36"/>
      <c r="AL6" s="36"/>
      <c r="AM6" s="36"/>
      <c r="AN6" s="36"/>
      <c r="AO6" s="36"/>
      <c r="AP6" s="36"/>
    </row>
    <row r="7" spans="1:42" x14ac:dyDescent="0.35">
      <c r="A7" t="s">
        <v>611</v>
      </c>
      <c r="B7" t="s">
        <v>202</v>
      </c>
      <c r="C7" t="s">
        <v>691</v>
      </c>
      <c r="D7" t="s">
        <v>62</v>
      </c>
      <c r="E7" t="s">
        <v>100</v>
      </c>
      <c r="F7" s="19" t="str">
        <f>IFERROR(VLOOKUP(D7,'Tabelas auxiliares'!$A$3:$B$63,2,FALSE),"")</f>
        <v>PROAP - PNAES</v>
      </c>
      <c r="G7" s="19" t="str">
        <f>IFERROR(VLOOKUP($B7,'Tabelas auxiliares'!$A$67:$C$107,2,FALSE),"")</f>
        <v>ASSISTÊNCIA - SOCIAIS</v>
      </c>
      <c r="H7" s="19" t="str">
        <f>IFERROR(VLOOKUP($B7,'Tabelas auxiliares'!$A$67:$C$107,3,FALSE),"")</f>
        <v>AUXILIO MORADIA / AUXILIO CRECHE / AUXILIO TRANSPORTE / BOLSA PERMANENCIA / BOLSA AUXILIO ALIMENTACAO AOS ESTUDANTES DE GRADUACAO / MONITORIA DE AÇÕES AFIRMATIVAS</v>
      </c>
      <c r="I7" t="s">
        <v>723</v>
      </c>
      <c r="J7" t="s">
        <v>724</v>
      </c>
      <c r="K7" t="s">
        <v>725</v>
      </c>
      <c r="L7" t="s">
        <v>726</v>
      </c>
      <c r="M7" t="s">
        <v>622</v>
      </c>
      <c r="N7" t="s">
        <v>635</v>
      </c>
      <c r="O7" t="s">
        <v>639</v>
      </c>
      <c r="P7" t="s">
        <v>640</v>
      </c>
      <c r="Q7" t="s">
        <v>621</v>
      </c>
      <c r="R7" t="s">
        <v>622</v>
      </c>
      <c r="S7" t="s">
        <v>623</v>
      </c>
      <c r="T7" t="s">
        <v>145</v>
      </c>
      <c r="U7" t="s">
        <v>641</v>
      </c>
      <c r="V7" t="s">
        <v>711</v>
      </c>
      <c r="W7" t="s">
        <v>712</v>
      </c>
      <c r="X7" t="s">
        <v>727</v>
      </c>
      <c r="Y7" s="19" t="str">
        <f t="shared" si="0"/>
        <v>3</v>
      </c>
      <c r="Z7" s="19" t="str">
        <f>IF(T7="","",IF(AND(T7&lt;&gt;'Tabelas auxiliares'!$B$241,T7&lt;&gt;'Tabelas auxiliares'!$B$242,T7&lt;&gt;'Tabelas auxiliares'!$C$241,T7&lt;&gt;'Tabelas auxiliares'!$C$242,T7&lt;&gt;'Tabelas auxiliares'!$D$241),"FOLHA DE PESSOAL",IF(Y7='Tabelas auxiliares'!$A$242,"CUSTEIO",IF(Y7='Tabelas auxiliares'!$A$241,"INVESTIMENTO","ERRO - VERIFICAR"))))</f>
        <v>CUSTEIO</v>
      </c>
      <c r="AA7" s="30">
        <f t="shared" si="1"/>
        <v>12600</v>
      </c>
      <c r="AB7" s="12">
        <v>4200</v>
      </c>
      <c r="AC7" s="12">
        <v>4200</v>
      </c>
      <c r="AD7" s="12">
        <v>4200</v>
      </c>
      <c r="AE7" s="36"/>
      <c r="AF7" s="36"/>
      <c r="AG7" s="36"/>
      <c r="AH7" s="36"/>
      <c r="AI7" s="36"/>
      <c r="AJ7" s="36"/>
      <c r="AK7" s="36"/>
      <c r="AL7" s="36"/>
      <c r="AM7" s="36"/>
      <c r="AN7" s="36"/>
      <c r="AO7" s="36"/>
      <c r="AP7" s="36"/>
    </row>
    <row r="8" spans="1:42" x14ac:dyDescent="0.35">
      <c r="A8" t="s">
        <v>611</v>
      </c>
      <c r="B8" t="s">
        <v>202</v>
      </c>
      <c r="C8" t="s">
        <v>691</v>
      </c>
      <c r="D8" t="s">
        <v>62</v>
      </c>
      <c r="E8" t="s">
        <v>100</v>
      </c>
      <c r="F8" s="19" t="str">
        <f>IFERROR(VLOOKUP(D8,'Tabelas auxiliares'!$A$3:$B$63,2,FALSE),"")</f>
        <v>PROAP - PNAES</v>
      </c>
      <c r="G8" s="19" t="str">
        <f>IFERROR(VLOOKUP($B8,'Tabelas auxiliares'!$A$67:$C$107,2,FALSE),"")</f>
        <v>ASSISTÊNCIA - SOCIAIS</v>
      </c>
      <c r="H8" s="19" t="str">
        <f>IFERROR(VLOOKUP($B8,'Tabelas auxiliares'!$A$67:$C$107,3,FALSE),"")</f>
        <v>AUXILIO MORADIA / AUXILIO CRECHE / AUXILIO TRANSPORTE / BOLSA PERMANENCIA / BOLSA AUXILIO ALIMENTACAO AOS ESTUDANTES DE GRADUACAO / MONITORIA DE AÇÕES AFIRMATIVAS</v>
      </c>
      <c r="I8" t="s">
        <v>728</v>
      </c>
      <c r="J8" t="s">
        <v>729</v>
      </c>
      <c r="K8" t="s">
        <v>730</v>
      </c>
      <c r="L8" t="s">
        <v>731</v>
      </c>
      <c r="M8" t="s">
        <v>622</v>
      </c>
      <c r="N8" t="s">
        <v>635</v>
      </c>
      <c r="O8" t="s">
        <v>642</v>
      </c>
      <c r="P8" t="s">
        <v>643</v>
      </c>
      <c r="Q8" t="s">
        <v>621</v>
      </c>
      <c r="R8" t="s">
        <v>622</v>
      </c>
      <c r="S8" t="s">
        <v>623</v>
      </c>
      <c r="T8" t="s">
        <v>145</v>
      </c>
      <c r="U8" t="s">
        <v>644</v>
      </c>
      <c r="V8" t="s">
        <v>711</v>
      </c>
      <c r="W8" t="s">
        <v>712</v>
      </c>
      <c r="X8" t="s">
        <v>732</v>
      </c>
      <c r="Y8" s="19" t="str">
        <f t="shared" si="0"/>
        <v>3</v>
      </c>
      <c r="Z8" s="19" t="str">
        <f>IF(T8="","",IF(AND(T8&lt;&gt;'Tabelas auxiliares'!$B$241,T8&lt;&gt;'Tabelas auxiliares'!$B$242,T8&lt;&gt;'Tabelas auxiliares'!$C$241,T8&lt;&gt;'Tabelas auxiliares'!$C$242,T8&lt;&gt;'Tabelas auxiliares'!$D$241),"FOLHA DE PESSOAL",IF(Y8='Tabelas auxiliares'!$A$242,"CUSTEIO",IF(Y8='Tabelas auxiliares'!$A$241,"INVESTIMENTO","ERRO - VERIFICAR"))))</f>
        <v>CUSTEIO</v>
      </c>
      <c r="AA8" s="30">
        <f t="shared" si="1"/>
        <v>700</v>
      </c>
      <c r="AB8" s="12">
        <v>700</v>
      </c>
      <c r="AE8" s="36"/>
      <c r="AF8" s="36"/>
      <c r="AG8" s="36"/>
      <c r="AH8" s="36"/>
      <c r="AI8" s="36"/>
      <c r="AJ8" s="36"/>
      <c r="AK8" s="36"/>
      <c r="AL8" s="36"/>
      <c r="AM8" s="36"/>
      <c r="AN8" s="36"/>
      <c r="AO8" s="36"/>
      <c r="AP8" s="36"/>
    </row>
    <row r="9" spans="1:42" x14ac:dyDescent="0.35">
      <c r="A9" t="s">
        <v>611</v>
      </c>
      <c r="B9" t="s">
        <v>202</v>
      </c>
      <c r="C9" t="s">
        <v>691</v>
      </c>
      <c r="D9" t="s">
        <v>62</v>
      </c>
      <c r="E9" t="s">
        <v>100</v>
      </c>
      <c r="F9" s="19" t="str">
        <f>IFERROR(VLOOKUP(D9,'Tabelas auxiliares'!$A$3:$B$63,2,FALSE),"")</f>
        <v>PROAP - PNAES</v>
      </c>
      <c r="G9" s="19" t="str">
        <f>IFERROR(VLOOKUP($B9,'Tabelas auxiliares'!$A$67:$C$107,2,FALSE),"")</f>
        <v>ASSISTÊNCIA - SOCIAIS</v>
      </c>
      <c r="H9" s="19" t="str">
        <f>IFERROR(VLOOKUP($B9,'Tabelas auxiliares'!$A$67:$C$107,3,FALSE),"")</f>
        <v>AUXILIO MORADIA / AUXILIO CRECHE / AUXILIO TRANSPORTE / BOLSA PERMANENCIA / BOLSA AUXILIO ALIMENTACAO AOS ESTUDANTES DE GRADUACAO / MONITORIA DE AÇÕES AFIRMATIVAS</v>
      </c>
      <c r="I9" t="s">
        <v>728</v>
      </c>
      <c r="J9" t="s">
        <v>729</v>
      </c>
      <c r="K9" t="s">
        <v>733</v>
      </c>
      <c r="L9" t="s">
        <v>731</v>
      </c>
      <c r="M9" t="s">
        <v>622</v>
      </c>
      <c r="N9" t="s">
        <v>635</v>
      </c>
      <c r="O9" t="s">
        <v>639</v>
      </c>
      <c r="P9" t="s">
        <v>640</v>
      </c>
      <c r="Q9" t="s">
        <v>621</v>
      </c>
      <c r="R9" t="s">
        <v>622</v>
      </c>
      <c r="S9" t="s">
        <v>623</v>
      </c>
      <c r="T9" t="s">
        <v>145</v>
      </c>
      <c r="U9" t="s">
        <v>641</v>
      </c>
      <c r="V9" t="s">
        <v>711</v>
      </c>
      <c r="W9" t="s">
        <v>712</v>
      </c>
      <c r="X9" t="s">
        <v>734</v>
      </c>
      <c r="Y9" s="19" t="str">
        <f t="shared" si="0"/>
        <v>3</v>
      </c>
      <c r="Z9" s="19" t="str">
        <f>IF(T9="","",IF(AND(T9&lt;&gt;'Tabelas auxiliares'!$B$241,T9&lt;&gt;'Tabelas auxiliares'!$B$242,T9&lt;&gt;'Tabelas auxiliares'!$C$241,T9&lt;&gt;'Tabelas auxiliares'!$C$242,T9&lt;&gt;'Tabelas auxiliares'!$D$241),"FOLHA DE PESSOAL",IF(Y9='Tabelas auxiliares'!$A$242,"CUSTEIO",IF(Y9='Tabelas auxiliares'!$A$241,"INVESTIMENTO","ERRO - VERIFICAR"))))</f>
        <v>CUSTEIO</v>
      </c>
      <c r="AA9" s="30">
        <f t="shared" si="1"/>
        <v>18900</v>
      </c>
      <c r="AB9" s="12">
        <v>18900</v>
      </c>
      <c r="AE9" s="36"/>
      <c r="AF9" s="36"/>
      <c r="AG9" s="36"/>
      <c r="AH9" s="36"/>
      <c r="AI9" s="36"/>
      <c r="AJ9" s="36"/>
      <c r="AK9" s="36"/>
      <c r="AL9" s="36"/>
      <c r="AM9" s="36"/>
      <c r="AN9" s="36"/>
      <c r="AO9" s="36"/>
      <c r="AP9" s="36"/>
    </row>
    <row r="10" spans="1:42" x14ac:dyDescent="0.35">
      <c r="A10" t="s">
        <v>611</v>
      </c>
      <c r="B10" t="s">
        <v>202</v>
      </c>
      <c r="C10" t="s">
        <v>692</v>
      </c>
      <c r="D10" t="s">
        <v>62</v>
      </c>
      <c r="E10" t="s">
        <v>100</v>
      </c>
      <c r="F10" s="19" t="str">
        <f>IFERROR(VLOOKUP(D10,'Tabelas auxiliares'!$A$3:$B$63,2,FALSE),"")</f>
        <v>PROAP - PNAES</v>
      </c>
      <c r="G10" s="19" t="str">
        <f>IFERROR(VLOOKUP($B10,'Tabelas auxiliares'!$A$67:$C$107,2,FALSE),"")</f>
        <v>ASSISTÊNCIA - SOCIAIS</v>
      </c>
      <c r="H10" s="19" t="str">
        <f>IFERROR(VLOOKUP($B10,'Tabelas auxiliares'!$A$67:$C$107,3,FALSE),"")</f>
        <v>AUXILIO MORADIA / AUXILIO CRECHE / AUXILIO TRANSPORTE / BOLSA PERMANENCIA / BOLSA AUXILIO ALIMENTACAO AOS ESTUDANTES DE GRADUACAO / MONITORIA DE AÇÕES AFIRMATIVAS</v>
      </c>
      <c r="I10" t="s">
        <v>735</v>
      </c>
      <c r="J10" t="s">
        <v>736</v>
      </c>
      <c r="K10" t="s">
        <v>737</v>
      </c>
      <c r="L10" t="s">
        <v>738</v>
      </c>
      <c r="M10" t="s">
        <v>622</v>
      </c>
      <c r="N10" t="s">
        <v>635</v>
      </c>
      <c r="O10" t="s">
        <v>642</v>
      </c>
      <c r="P10" t="s">
        <v>643</v>
      </c>
      <c r="Q10" t="s">
        <v>621</v>
      </c>
      <c r="R10" t="s">
        <v>622</v>
      </c>
      <c r="S10" t="s">
        <v>623</v>
      </c>
      <c r="T10" t="s">
        <v>145</v>
      </c>
      <c r="U10" t="s">
        <v>644</v>
      </c>
      <c r="V10" t="s">
        <v>711</v>
      </c>
      <c r="W10" t="s">
        <v>712</v>
      </c>
      <c r="X10" t="s">
        <v>739</v>
      </c>
      <c r="Y10" s="19" t="str">
        <f t="shared" si="0"/>
        <v>3</v>
      </c>
      <c r="Z10" s="19" t="str">
        <f>IF(T10="","",IF(AND(T10&lt;&gt;'Tabelas auxiliares'!$B$241,T10&lt;&gt;'Tabelas auxiliares'!$B$242,T10&lt;&gt;'Tabelas auxiliares'!$C$241,T10&lt;&gt;'Tabelas auxiliares'!$C$242,T10&lt;&gt;'Tabelas auxiliares'!$D$241),"FOLHA DE PESSOAL",IF(Y10='Tabelas auxiliares'!$A$242,"CUSTEIO",IF(Y10='Tabelas auxiliares'!$A$241,"INVESTIMENTO","ERRO - VERIFICAR"))))</f>
        <v>CUSTEIO</v>
      </c>
      <c r="AA10" s="30">
        <f t="shared" si="1"/>
        <v>674100</v>
      </c>
      <c r="AD10" s="12">
        <v>674100</v>
      </c>
      <c r="AE10" s="36"/>
      <c r="AF10" s="36"/>
      <c r="AG10" s="36"/>
      <c r="AH10" s="36"/>
      <c r="AI10" s="36"/>
      <c r="AJ10" s="36"/>
      <c r="AK10" s="36"/>
      <c r="AL10" s="36"/>
      <c r="AM10" s="36"/>
      <c r="AN10" s="36"/>
      <c r="AO10" s="36"/>
      <c r="AP10" s="36"/>
    </row>
    <row r="11" spans="1:42" x14ac:dyDescent="0.35">
      <c r="A11" t="s">
        <v>611</v>
      </c>
      <c r="B11" t="s">
        <v>202</v>
      </c>
      <c r="C11" t="s">
        <v>692</v>
      </c>
      <c r="D11" t="s">
        <v>62</v>
      </c>
      <c r="E11" t="s">
        <v>100</v>
      </c>
      <c r="F11" s="19" t="str">
        <f>IFERROR(VLOOKUP(D11,'Tabelas auxiliares'!$A$3:$B$63,2,FALSE),"")</f>
        <v>PROAP - PNAES</v>
      </c>
      <c r="G11" s="19" t="str">
        <f>IFERROR(VLOOKUP($B11,'Tabelas auxiliares'!$A$67:$C$107,2,FALSE),"")</f>
        <v>ASSISTÊNCIA - SOCIAIS</v>
      </c>
      <c r="H11" s="19" t="str">
        <f>IFERROR(VLOOKUP($B11,'Tabelas auxiliares'!$A$67:$C$107,3,FALSE),"")</f>
        <v>AUXILIO MORADIA / AUXILIO CRECHE / AUXILIO TRANSPORTE / BOLSA PERMANENCIA / BOLSA AUXILIO ALIMENTACAO AOS ESTUDANTES DE GRADUACAO / MONITORIA DE AÇÕES AFIRMATIVAS</v>
      </c>
      <c r="I11" t="s">
        <v>735</v>
      </c>
      <c r="J11" t="s">
        <v>740</v>
      </c>
      <c r="K11" t="s">
        <v>741</v>
      </c>
      <c r="L11" t="s">
        <v>742</v>
      </c>
      <c r="M11" t="s">
        <v>622</v>
      </c>
      <c r="N11" t="s">
        <v>635</v>
      </c>
      <c r="O11" t="s">
        <v>642</v>
      </c>
      <c r="P11" t="s">
        <v>643</v>
      </c>
      <c r="Q11" t="s">
        <v>621</v>
      </c>
      <c r="R11" t="s">
        <v>622</v>
      </c>
      <c r="S11" t="s">
        <v>623</v>
      </c>
      <c r="T11" t="s">
        <v>145</v>
      </c>
      <c r="U11" t="s">
        <v>644</v>
      </c>
      <c r="V11" t="s">
        <v>711</v>
      </c>
      <c r="W11" t="s">
        <v>712</v>
      </c>
      <c r="X11" t="s">
        <v>743</v>
      </c>
      <c r="Y11" s="19" t="str">
        <f t="shared" si="0"/>
        <v>3</v>
      </c>
      <c r="Z11" s="19" t="str">
        <f>IF(T11="","",IF(AND(T11&lt;&gt;'Tabelas auxiliares'!$B$241,T11&lt;&gt;'Tabelas auxiliares'!$B$242,T11&lt;&gt;'Tabelas auxiliares'!$C$241,T11&lt;&gt;'Tabelas auxiliares'!$C$242,T11&lt;&gt;'Tabelas auxiliares'!$D$241),"FOLHA DE PESSOAL",IF(Y11='Tabelas auxiliares'!$A$242,"CUSTEIO",IF(Y11='Tabelas auxiliares'!$A$241,"INVESTIMENTO","ERRO - VERIFICAR"))))</f>
        <v>CUSTEIO</v>
      </c>
      <c r="AA11" s="30">
        <f t="shared" si="1"/>
        <v>2693600</v>
      </c>
      <c r="AD11" s="12">
        <v>2693600</v>
      </c>
      <c r="AE11" s="36"/>
      <c r="AF11" s="36"/>
      <c r="AG11" s="36"/>
      <c r="AH11" s="36"/>
      <c r="AI11" s="36"/>
      <c r="AJ11" s="36"/>
      <c r="AK11" s="36"/>
      <c r="AL11" s="36"/>
      <c r="AM11" s="36"/>
      <c r="AN11" s="36"/>
      <c r="AO11" s="36"/>
      <c r="AP11" s="36"/>
    </row>
    <row r="12" spans="1:42" x14ac:dyDescent="0.35">
      <c r="A12" t="s">
        <v>611</v>
      </c>
      <c r="B12" t="s">
        <v>202</v>
      </c>
      <c r="C12" t="s">
        <v>692</v>
      </c>
      <c r="D12" t="s">
        <v>62</v>
      </c>
      <c r="E12" t="s">
        <v>100</v>
      </c>
      <c r="F12" s="19" t="str">
        <f>IFERROR(VLOOKUP(D12,'Tabelas auxiliares'!$A$3:$B$63,2,FALSE),"")</f>
        <v>PROAP - PNAES</v>
      </c>
      <c r="G12" s="19" t="str">
        <f>IFERROR(VLOOKUP($B12,'Tabelas auxiliares'!$A$67:$C$107,2,FALSE),"")</f>
        <v>ASSISTÊNCIA - SOCIAIS</v>
      </c>
      <c r="H12" s="19" t="str">
        <f>IFERROR(VLOOKUP($B12,'Tabelas auxiliares'!$A$67:$C$107,3,FALSE),"")</f>
        <v>AUXILIO MORADIA / AUXILIO CRECHE / AUXILIO TRANSPORTE / BOLSA PERMANENCIA / BOLSA AUXILIO ALIMENTACAO AOS ESTUDANTES DE GRADUACAO / MONITORIA DE AÇÕES AFIRMATIVAS</v>
      </c>
      <c r="I12" t="s">
        <v>735</v>
      </c>
      <c r="J12" t="s">
        <v>744</v>
      </c>
      <c r="K12" t="s">
        <v>745</v>
      </c>
      <c r="L12" t="s">
        <v>746</v>
      </c>
      <c r="M12" t="s">
        <v>622</v>
      </c>
      <c r="N12" t="s">
        <v>635</v>
      </c>
      <c r="O12" t="s">
        <v>642</v>
      </c>
      <c r="P12" t="s">
        <v>643</v>
      </c>
      <c r="Q12" t="s">
        <v>621</v>
      </c>
      <c r="R12" t="s">
        <v>622</v>
      </c>
      <c r="S12" t="s">
        <v>623</v>
      </c>
      <c r="T12" t="s">
        <v>145</v>
      </c>
      <c r="U12" t="s">
        <v>644</v>
      </c>
      <c r="V12" t="s">
        <v>711</v>
      </c>
      <c r="W12" t="s">
        <v>712</v>
      </c>
      <c r="X12" t="s">
        <v>747</v>
      </c>
      <c r="Y12" s="19" t="str">
        <f t="shared" si="0"/>
        <v>3</v>
      </c>
      <c r="Z12" s="19" t="str">
        <f>IF(T12="","",IF(AND(T12&lt;&gt;'Tabelas auxiliares'!$B$241,T12&lt;&gt;'Tabelas auxiliares'!$B$242,T12&lt;&gt;'Tabelas auxiliares'!$C$241,T12&lt;&gt;'Tabelas auxiliares'!$C$242,T12&lt;&gt;'Tabelas auxiliares'!$D$241),"FOLHA DE PESSOAL",IF(Y12='Tabelas auxiliares'!$A$242,"CUSTEIO",IF(Y12='Tabelas auxiliares'!$A$241,"INVESTIMENTO","ERRO - VERIFICAR"))))</f>
        <v>CUSTEIO</v>
      </c>
      <c r="AA12" s="30">
        <f t="shared" si="1"/>
        <v>39902</v>
      </c>
      <c r="AD12" s="12">
        <v>39902</v>
      </c>
      <c r="AE12" s="36"/>
      <c r="AF12" s="36"/>
      <c r="AG12" s="36"/>
      <c r="AH12" s="36"/>
      <c r="AI12" s="36"/>
      <c r="AJ12" s="36"/>
      <c r="AK12" s="36"/>
      <c r="AL12" s="36"/>
      <c r="AM12" s="36"/>
      <c r="AN12" s="36"/>
      <c r="AO12" s="36"/>
      <c r="AP12" s="36"/>
    </row>
    <row r="13" spans="1:42" x14ac:dyDescent="0.35">
      <c r="A13" t="s">
        <v>611</v>
      </c>
      <c r="B13" t="s">
        <v>202</v>
      </c>
      <c r="C13" t="s">
        <v>692</v>
      </c>
      <c r="D13" t="s">
        <v>62</v>
      </c>
      <c r="E13" t="s">
        <v>100</v>
      </c>
      <c r="F13" s="19" t="str">
        <f>IFERROR(VLOOKUP(D13,'Tabelas auxiliares'!$A$3:$B$63,2,FALSE),"")</f>
        <v>PROAP - PNAES</v>
      </c>
      <c r="G13" s="19" t="str">
        <f>IFERROR(VLOOKUP($B13,'Tabelas auxiliares'!$A$67:$C$107,2,FALSE),"")</f>
        <v>ASSISTÊNCIA - SOCIAIS</v>
      </c>
      <c r="H13" s="19" t="str">
        <f>IFERROR(VLOOKUP($B13,'Tabelas auxiliares'!$A$67:$C$107,3,FALSE),"")</f>
        <v>AUXILIO MORADIA / AUXILIO CRECHE / AUXILIO TRANSPORTE / BOLSA PERMANENCIA / BOLSA AUXILIO ALIMENTACAO AOS ESTUDANTES DE GRADUACAO / MONITORIA DE AÇÕES AFIRMATIVAS</v>
      </c>
      <c r="I13" t="s">
        <v>748</v>
      </c>
      <c r="J13" t="s">
        <v>740</v>
      </c>
      <c r="K13" t="s">
        <v>749</v>
      </c>
      <c r="L13" t="s">
        <v>742</v>
      </c>
      <c r="M13" t="s">
        <v>622</v>
      </c>
      <c r="N13" t="s">
        <v>635</v>
      </c>
      <c r="O13" t="s">
        <v>639</v>
      </c>
      <c r="P13" t="s">
        <v>640</v>
      </c>
      <c r="Q13" t="s">
        <v>621</v>
      </c>
      <c r="R13" t="s">
        <v>622</v>
      </c>
      <c r="S13" t="s">
        <v>623</v>
      </c>
      <c r="T13" t="s">
        <v>145</v>
      </c>
      <c r="U13" t="s">
        <v>641</v>
      </c>
      <c r="V13" t="s">
        <v>711</v>
      </c>
      <c r="W13" t="s">
        <v>712</v>
      </c>
      <c r="X13" t="s">
        <v>750</v>
      </c>
      <c r="Y13" s="19" t="str">
        <f t="shared" si="0"/>
        <v>3</v>
      </c>
      <c r="Z13" s="19" t="str">
        <f>IF(T13="","",IF(AND(T13&lt;&gt;'Tabelas auxiliares'!$B$241,T13&lt;&gt;'Tabelas auxiliares'!$B$242,T13&lt;&gt;'Tabelas auxiliares'!$C$241,T13&lt;&gt;'Tabelas auxiliares'!$C$242,T13&lt;&gt;'Tabelas auxiliares'!$D$241),"FOLHA DE PESSOAL",IF(Y13='Tabelas auxiliares'!$A$242,"CUSTEIO",IF(Y13='Tabelas auxiliares'!$A$241,"INVESTIMENTO","ERRO - VERIFICAR"))))</f>
        <v>CUSTEIO</v>
      </c>
      <c r="AA13" s="30">
        <f t="shared" si="1"/>
        <v>1456000</v>
      </c>
      <c r="AB13" s="12">
        <v>700</v>
      </c>
      <c r="AC13" s="12">
        <v>19600</v>
      </c>
      <c r="AD13" s="12">
        <v>1435700</v>
      </c>
      <c r="AE13" s="36"/>
      <c r="AF13" s="36"/>
      <c r="AG13" s="36"/>
      <c r="AH13" s="36"/>
      <c r="AI13" s="36"/>
      <c r="AJ13" s="36"/>
      <c r="AK13" s="36"/>
      <c r="AL13" s="36"/>
      <c r="AM13" s="36"/>
      <c r="AN13" s="36"/>
      <c r="AO13" s="36"/>
      <c r="AP13" s="36"/>
    </row>
    <row r="14" spans="1:42" x14ac:dyDescent="0.35">
      <c r="A14" t="s">
        <v>611</v>
      </c>
      <c r="B14" t="s">
        <v>202</v>
      </c>
      <c r="C14" t="s">
        <v>692</v>
      </c>
      <c r="D14" t="s">
        <v>62</v>
      </c>
      <c r="E14" t="s">
        <v>100</v>
      </c>
      <c r="F14" s="19" t="str">
        <f>IFERROR(VLOOKUP(D14,'Tabelas auxiliares'!$A$3:$B$63,2,FALSE),"")</f>
        <v>PROAP - PNAES</v>
      </c>
      <c r="G14" s="19" t="str">
        <f>IFERROR(VLOOKUP($B14,'Tabelas auxiliares'!$A$67:$C$107,2,FALSE),"")</f>
        <v>ASSISTÊNCIA - SOCIAIS</v>
      </c>
      <c r="H14" s="19" t="str">
        <f>IFERROR(VLOOKUP($B14,'Tabelas auxiliares'!$A$67:$C$107,3,FALSE),"")</f>
        <v>AUXILIO MORADIA / AUXILIO CRECHE / AUXILIO TRANSPORTE / BOLSA PERMANENCIA / BOLSA AUXILIO ALIMENTACAO AOS ESTUDANTES DE GRADUACAO / MONITORIA DE AÇÕES AFIRMATIVAS</v>
      </c>
      <c r="I14" t="s">
        <v>751</v>
      </c>
      <c r="J14" t="s">
        <v>752</v>
      </c>
      <c r="K14" t="s">
        <v>753</v>
      </c>
      <c r="L14" t="s">
        <v>754</v>
      </c>
      <c r="M14" t="s">
        <v>755</v>
      </c>
      <c r="N14" t="s">
        <v>635</v>
      </c>
      <c r="O14" t="s">
        <v>642</v>
      </c>
      <c r="P14" t="s">
        <v>643</v>
      </c>
      <c r="Q14" t="s">
        <v>621</v>
      </c>
      <c r="R14" t="s">
        <v>622</v>
      </c>
      <c r="S14" t="s">
        <v>623</v>
      </c>
      <c r="T14" t="s">
        <v>145</v>
      </c>
      <c r="U14" t="s">
        <v>644</v>
      </c>
      <c r="V14" t="s">
        <v>756</v>
      </c>
      <c r="W14" t="s">
        <v>757</v>
      </c>
      <c r="X14" t="s">
        <v>758</v>
      </c>
      <c r="Y14" s="19" t="str">
        <f t="shared" si="0"/>
        <v>3</v>
      </c>
      <c r="Z14" s="19" t="str">
        <f>IF(T14="","",IF(AND(T14&lt;&gt;'Tabelas auxiliares'!$B$241,T14&lt;&gt;'Tabelas auxiliares'!$B$242,T14&lt;&gt;'Tabelas auxiliares'!$C$241,T14&lt;&gt;'Tabelas auxiliares'!$C$242,T14&lt;&gt;'Tabelas auxiliares'!$D$241),"FOLHA DE PESSOAL",IF(Y14='Tabelas auxiliares'!$A$242,"CUSTEIO",IF(Y14='Tabelas auxiliares'!$A$241,"INVESTIMENTO","ERRO - VERIFICAR"))))</f>
        <v>CUSTEIO</v>
      </c>
      <c r="AA14" s="30">
        <f t="shared" si="1"/>
        <v>353486.18</v>
      </c>
      <c r="AB14" s="12">
        <v>289.70999999999998</v>
      </c>
      <c r="AD14" s="12">
        <v>353196.47</v>
      </c>
      <c r="AE14" s="36"/>
      <c r="AF14" s="36"/>
      <c r="AG14" s="36"/>
      <c r="AH14" s="36"/>
      <c r="AI14" s="36"/>
      <c r="AJ14" s="36"/>
      <c r="AK14" s="36"/>
      <c r="AL14" s="36"/>
      <c r="AM14" s="36"/>
      <c r="AN14" s="36"/>
      <c r="AO14" s="36"/>
      <c r="AP14" s="36"/>
    </row>
    <row r="15" spans="1:42" x14ac:dyDescent="0.35">
      <c r="A15" t="s">
        <v>611</v>
      </c>
      <c r="B15" t="s">
        <v>202</v>
      </c>
      <c r="C15" t="s">
        <v>692</v>
      </c>
      <c r="D15" t="s">
        <v>62</v>
      </c>
      <c r="E15" t="s">
        <v>100</v>
      </c>
      <c r="F15" s="19" t="str">
        <f>IFERROR(VLOOKUP(D15,'Tabelas auxiliares'!$A$3:$B$63,2,FALSE),"")</f>
        <v>PROAP - PNAES</v>
      </c>
      <c r="G15" s="19" t="str">
        <f>IFERROR(VLOOKUP($B15,'Tabelas auxiliares'!$A$67:$C$107,2,FALSE),"")</f>
        <v>ASSISTÊNCIA - SOCIAIS</v>
      </c>
      <c r="H15" s="19" t="str">
        <f>IFERROR(VLOOKUP($B15,'Tabelas auxiliares'!$A$67:$C$107,3,FALSE),"")</f>
        <v>AUXILIO MORADIA / AUXILIO CRECHE / AUXILIO TRANSPORTE / BOLSA PERMANENCIA / BOLSA AUXILIO ALIMENTACAO AOS ESTUDANTES DE GRADUACAO / MONITORIA DE AÇÕES AFIRMATIVAS</v>
      </c>
      <c r="I15" t="s">
        <v>751</v>
      </c>
      <c r="J15" t="s">
        <v>752</v>
      </c>
      <c r="K15" t="s">
        <v>759</v>
      </c>
      <c r="L15" t="s">
        <v>754</v>
      </c>
      <c r="M15" t="s">
        <v>755</v>
      </c>
      <c r="N15" t="s">
        <v>635</v>
      </c>
      <c r="O15" t="s">
        <v>642</v>
      </c>
      <c r="P15" t="s">
        <v>643</v>
      </c>
      <c r="Q15" t="s">
        <v>621</v>
      </c>
      <c r="R15" t="s">
        <v>622</v>
      </c>
      <c r="S15" t="s">
        <v>623</v>
      </c>
      <c r="T15" t="s">
        <v>145</v>
      </c>
      <c r="U15" t="s">
        <v>644</v>
      </c>
      <c r="V15" t="s">
        <v>756</v>
      </c>
      <c r="W15" t="s">
        <v>757</v>
      </c>
      <c r="X15" t="s">
        <v>760</v>
      </c>
      <c r="Y15" s="19" t="str">
        <f t="shared" si="0"/>
        <v>3</v>
      </c>
      <c r="Z15" s="19" t="str">
        <f>IF(T15="","",IF(AND(T15&lt;&gt;'Tabelas auxiliares'!$B$241,T15&lt;&gt;'Tabelas auxiliares'!$B$242,T15&lt;&gt;'Tabelas auxiliares'!$C$241,T15&lt;&gt;'Tabelas auxiliares'!$C$242,T15&lt;&gt;'Tabelas auxiliares'!$D$241),"FOLHA DE PESSOAL",IF(Y15='Tabelas auxiliares'!$A$242,"CUSTEIO",IF(Y15='Tabelas auxiliares'!$A$241,"INVESTIMENTO","ERRO - VERIFICAR"))))</f>
        <v>CUSTEIO</v>
      </c>
      <c r="AA15" s="30">
        <f t="shared" si="1"/>
        <v>272162.39999999997</v>
      </c>
      <c r="AB15" s="12">
        <v>399.43</v>
      </c>
      <c r="AC15" s="12">
        <v>9347.99</v>
      </c>
      <c r="AD15" s="12">
        <v>262414.98</v>
      </c>
      <c r="AE15" s="36"/>
      <c r="AF15" s="36"/>
      <c r="AG15" s="36"/>
      <c r="AH15" s="36"/>
      <c r="AI15" s="36"/>
      <c r="AJ15" s="36"/>
      <c r="AK15" s="36"/>
      <c r="AL15" s="36"/>
      <c r="AM15" s="36"/>
      <c r="AN15" s="36"/>
      <c r="AO15" s="36"/>
      <c r="AP15" s="36"/>
    </row>
    <row r="16" spans="1:42" x14ac:dyDescent="0.35">
      <c r="A16" t="s">
        <v>611</v>
      </c>
      <c r="B16" t="s">
        <v>202</v>
      </c>
      <c r="C16" t="s">
        <v>692</v>
      </c>
      <c r="D16" t="s">
        <v>62</v>
      </c>
      <c r="E16" t="s">
        <v>100</v>
      </c>
      <c r="F16" s="19" t="str">
        <f>IFERROR(VLOOKUP(D16,'Tabelas auxiliares'!$A$3:$B$63,2,FALSE),"")</f>
        <v>PROAP - PNAES</v>
      </c>
      <c r="G16" s="19" t="str">
        <f>IFERROR(VLOOKUP($B16,'Tabelas auxiliares'!$A$67:$C$107,2,FALSE),"")</f>
        <v>ASSISTÊNCIA - SOCIAIS</v>
      </c>
      <c r="H16" s="19" t="str">
        <f>IFERROR(VLOOKUP($B16,'Tabelas auxiliares'!$A$67:$C$107,3,FALSE),"")</f>
        <v>AUXILIO MORADIA / AUXILIO CRECHE / AUXILIO TRANSPORTE / BOLSA PERMANENCIA / BOLSA AUXILIO ALIMENTACAO AOS ESTUDANTES DE GRADUACAO / MONITORIA DE AÇÕES AFIRMATIVAS</v>
      </c>
      <c r="I16" t="s">
        <v>761</v>
      </c>
      <c r="J16" t="s">
        <v>762</v>
      </c>
      <c r="K16" t="s">
        <v>763</v>
      </c>
      <c r="L16" t="s">
        <v>764</v>
      </c>
      <c r="M16" t="s">
        <v>622</v>
      </c>
      <c r="N16" t="s">
        <v>635</v>
      </c>
      <c r="O16" t="s">
        <v>642</v>
      </c>
      <c r="P16" t="s">
        <v>643</v>
      </c>
      <c r="Q16" t="s">
        <v>621</v>
      </c>
      <c r="R16" t="s">
        <v>622</v>
      </c>
      <c r="S16" t="s">
        <v>623</v>
      </c>
      <c r="T16" t="s">
        <v>145</v>
      </c>
      <c r="U16" t="s">
        <v>644</v>
      </c>
      <c r="V16" t="s">
        <v>765</v>
      </c>
      <c r="W16" t="s">
        <v>766</v>
      </c>
      <c r="X16" t="s">
        <v>767</v>
      </c>
      <c r="Y16" s="19" t="str">
        <f t="shared" si="0"/>
        <v>3</v>
      </c>
      <c r="Z16" s="19" t="str">
        <f>IF(T16="","",IF(AND(T16&lt;&gt;'Tabelas auxiliares'!$B$241,T16&lt;&gt;'Tabelas auxiliares'!$B$242,T16&lt;&gt;'Tabelas auxiliares'!$C$241,T16&lt;&gt;'Tabelas auxiliares'!$C$242,T16&lt;&gt;'Tabelas auxiliares'!$D$241),"FOLHA DE PESSOAL",IF(Y16='Tabelas auxiliares'!$A$242,"CUSTEIO",IF(Y16='Tabelas auxiliares'!$A$241,"INVESTIMENTO","ERRO - VERIFICAR"))))</f>
        <v>CUSTEIO</v>
      </c>
      <c r="AA16" s="30">
        <f t="shared" si="1"/>
        <v>20466.29</v>
      </c>
      <c r="AD16" s="12">
        <v>20466.29</v>
      </c>
      <c r="AE16" s="36"/>
      <c r="AF16" s="36"/>
      <c r="AG16" s="36"/>
      <c r="AH16" s="36"/>
      <c r="AI16" s="36"/>
      <c r="AJ16" s="36"/>
      <c r="AK16" s="36"/>
      <c r="AL16" s="36"/>
      <c r="AM16" s="36"/>
      <c r="AN16" s="36"/>
      <c r="AO16" s="36"/>
      <c r="AP16" s="36"/>
    </row>
    <row r="17" spans="1:42" x14ac:dyDescent="0.35">
      <c r="A17" t="s">
        <v>611</v>
      </c>
      <c r="B17" t="s">
        <v>202</v>
      </c>
      <c r="C17" t="s">
        <v>692</v>
      </c>
      <c r="D17" t="s">
        <v>62</v>
      </c>
      <c r="E17" t="s">
        <v>100</v>
      </c>
      <c r="F17" s="19" t="str">
        <f>IFERROR(VLOOKUP(D17,'Tabelas auxiliares'!$A$3:$B$63,2,FALSE),"")</f>
        <v>PROAP - PNAES</v>
      </c>
      <c r="G17" s="19" t="str">
        <f>IFERROR(VLOOKUP($B17,'Tabelas auxiliares'!$A$67:$C$107,2,FALSE),"")</f>
        <v>ASSISTÊNCIA - SOCIAIS</v>
      </c>
      <c r="H17" s="19" t="str">
        <f>IFERROR(VLOOKUP($B17,'Tabelas auxiliares'!$A$67:$C$107,3,FALSE),"")</f>
        <v>AUXILIO MORADIA / AUXILIO CRECHE / AUXILIO TRANSPORTE / BOLSA PERMANENCIA / BOLSA AUXILIO ALIMENTACAO AOS ESTUDANTES DE GRADUACAO / MONITORIA DE AÇÕES AFIRMATIVAS</v>
      </c>
      <c r="I17" t="s">
        <v>768</v>
      </c>
      <c r="J17" t="s">
        <v>736</v>
      </c>
      <c r="K17" t="s">
        <v>769</v>
      </c>
      <c r="L17" t="s">
        <v>738</v>
      </c>
      <c r="M17" t="s">
        <v>622</v>
      </c>
      <c r="N17" t="s">
        <v>635</v>
      </c>
      <c r="O17" t="s">
        <v>639</v>
      </c>
      <c r="P17" t="s">
        <v>640</v>
      </c>
      <c r="Q17" t="s">
        <v>621</v>
      </c>
      <c r="R17" t="s">
        <v>622</v>
      </c>
      <c r="S17" t="s">
        <v>623</v>
      </c>
      <c r="T17" t="s">
        <v>145</v>
      </c>
      <c r="U17" t="s">
        <v>641</v>
      </c>
      <c r="V17" t="s">
        <v>711</v>
      </c>
      <c r="W17" t="s">
        <v>712</v>
      </c>
      <c r="X17" t="s">
        <v>770</v>
      </c>
      <c r="Y17" s="19" t="str">
        <f t="shared" si="0"/>
        <v>3</v>
      </c>
      <c r="Z17" s="19" t="str">
        <f>IF(T17="","",IF(AND(T17&lt;&gt;'Tabelas auxiliares'!$B$241,T17&lt;&gt;'Tabelas auxiliares'!$B$242,T17&lt;&gt;'Tabelas auxiliares'!$C$241,T17&lt;&gt;'Tabelas auxiliares'!$C$242,T17&lt;&gt;'Tabelas auxiliares'!$D$241),"FOLHA DE PESSOAL",IF(Y17='Tabelas auxiliares'!$A$242,"CUSTEIO",IF(Y17='Tabelas auxiliares'!$A$241,"INVESTIMENTO","ERRO - VERIFICAR"))))</f>
        <v>CUSTEIO</v>
      </c>
      <c r="AA17" s="30">
        <f t="shared" si="1"/>
        <v>384825</v>
      </c>
      <c r="AB17" s="12">
        <v>525</v>
      </c>
      <c r="AC17" s="12">
        <v>105525</v>
      </c>
      <c r="AD17" s="12">
        <v>278775</v>
      </c>
      <c r="AE17" s="36"/>
      <c r="AF17" s="36"/>
      <c r="AG17" s="36"/>
      <c r="AH17" s="36"/>
      <c r="AI17" s="36"/>
      <c r="AJ17" s="36"/>
      <c r="AK17" s="36"/>
      <c r="AL17" s="36"/>
      <c r="AM17" s="36"/>
      <c r="AN17" s="36"/>
      <c r="AO17" s="36"/>
      <c r="AP17" s="36"/>
    </row>
    <row r="18" spans="1:42" x14ac:dyDescent="0.35">
      <c r="A18" t="s">
        <v>611</v>
      </c>
      <c r="B18" t="s">
        <v>202</v>
      </c>
      <c r="C18" t="s">
        <v>692</v>
      </c>
      <c r="D18" t="s">
        <v>62</v>
      </c>
      <c r="E18" t="s">
        <v>100</v>
      </c>
      <c r="F18" s="19" t="str">
        <f>IFERROR(VLOOKUP(D18,'Tabelas auxiliares'!$A$3:$B$63,2,FALSE),"")</f>
        <v>PROAP - PNAES</v>
      </c>
      <c r="G18" s="19" t="str">
        <f>IFERROR(VLOOKUP($B18,'Tabelas auxiliares'!$A$67:$C$107,2,FALSE),"")</f>
        <v>ASSISTÊNCIA - SOCIAIS</v>
      </c>
      <c r="H18" s="19" t="str">
        <f>IFERROR(VLOOKUP($B18,'Tabelas auxiliares'!$A$67:$C$107,3,FALSE),"")</f>
        <v>AUXILIO MORADIA / AUXILIO CRECHE / AUXILIO TRANSPORTE / BOLSA PERMANENCIA / BOLSA AUXILIO ALIMENTACAO AOS ESTUDANTES DE GRADUACAO / MONITORIA DE AÇÕES AFIRMATIVAS</v>
      </c>
      <c r="I18" t="s">
        <v>771</v>
      </c>
      <c r="J18" t="s">
        <v>762</v>
      </c>
      <c r="K18" t="s">
        <v>772</v>
      </c>
      <c r="L18" t="s">
        <v>773</v>
      </c>
      <c r="M18" t="s">
        <v>622</v>
      </c>
      <c r="N18" t="s">
        <v>635</v>
      </c>
      <c r="O18" t="s">
        <v>636</v>
      </c>
      <c r="P18" t="s">
        <v>637</v>
      </c>
      <c r="Q18" t="s">
        <v>621</v>
      </c>
      <c r="R18" t="s">
        <v>622</v>
      </c>
      <c r="S18" t="s">
        <v>623</v>
      </c>
      <c r="T18" t="s">
        <v>145</v>
      </c>
      <c r="U18" t="s">
        <v>638</v>
      </c>
      <c r="V18" t="s">
        <v>765</v>
      </c>
      <c r="W18" t="s">
        <v>766</v>
      </c>
      <c r="X18" t="s">
        <v>774</v>
      </c>
      <c r="Y18" s="19" t="str">
        <f t="shared" si="0"/>
        <v>3</v>
      </c>
      <c r="Z18" s="19" t="str">
        <f>IF(T18="","",IF(AND(T18&lt;&gt;'Tabelas auxiliares'!$B$241,T18&lt;&gt;'Tabelas auxiliares'!$B$242,T18&lt;&gt;'Tabelas auxiliares'!$C$241,T18&lt;&gt;'Tabelas auxiliares'!$C$242,T18&lt;&gt;'Tabelas auxiliares'!$D$241),"FOLHA DE PESSOAL",IF(Y18='Tabelas auxiliares'!$A$242,"CUSTEIO",IF(Y18='Tabelas auxiliares'!$A$241,"INVESTIMENTO","ERRO - VERIFICAR"))))</f>
        <v>CUSTEIO</v>
      </c>
      <c r="AA18" s="30">
        <f t="shared" si="1"/>
        <v>11042.02</v>
      </c>
      <c r="AB18" s="12">
        <v>654.87</v>
      </c>
      <c r="AD18" s="12">
        <v>10387.15</v>
      </c>
      <c r="AE18" s="36"/>
      <c r="AF18" s="36"/>
      <c r="AG18" s="36"/>
      <c r="AH18" s="36"/>
      <c r="AI18" s="36"/>
      <c r="AJ18" s="36"/>
      <c r="AK18" s="36"/>
      <c r="AL18" s="36"/>
      <c r="AM18" s="36"/>
      <c r="AN18" s="36"/>
      <c r="AO18" s="36"/>
      <c r="AP18" s="36"/>
    </row>
    <row r="19" spans="1:42" x14ac:dyDescent="0.35">
      <c r="A19" t="s">
        <v>611</v>
      </c>
      <c r="B19" t="s">
        <v>202</v>
      </c>
      <c r="C19" t="s">
        <v>692</v>
      </c>
      <c r="D19" t="s">
        <v>62</v>
      </c>
      <c r="E19" t="s">
        <v>100</v>
      </c>
      <c r="F19" s="19" t="str">
        <f>IFERROR(VLOOKUP(D19,'Tabelas auxiliares'!$A$3:$B$63,2,FALSE),"")</f>
        <v>PROAP - PNAES</v>
      </c>
      <c r="G19" s="19" t="str">
        <f>IFERROR(VLOOKUP($B19,'Tabelas auxiliares'!$A$67:$C$107,2,FALSE),"")</f>
        <v>ASSISTÊNCIA - SOCIAIS</v>
      </c>
      <c r="H19" s="19" t="str">
        <f>IFERROR(VLOOKUP($B19,'Tabelas auxiliares'!$A$67:$C$107,3,FALSE),"")</f>
        <v>AUXILIO MORADIA / AUXILIO CRECHE / AUXILIO TRANSPORTE / BOLSA PERMANENCIA / BOLSA AUXILIO ALIMENTACAO AOS ESTUDANTES DE GRADUACAO / MONITORIA DE AÇÕES AFIRMATIVAS</v>
      </c>
      <c r="I19" t="s">
        <v>775</v>
      </c>
      <c r="J19" t="s">
        <v>752</v>
      </c>
      <c r="K19" t="s">
        <v>776</v>
      </c>
      <c r="L19" t="s">
        <v>754</v>
      </c>
      <c r="M19" t="s">
        <v>755</v>
      </c>
      <c r="N19" t="s">
        <v>635</v>
      </c>
      <c r="O19" t="s">
        <v>639</v>
      </c>
      <c r="P19" t="s">
        <v>640</v>
      </c>
      <c r="Q19" t="s">
        <v>621</v>
      </c>
      <c r="R19" t="s">
        <v>622</v>
      </c>
      <c r="S19" t="s">
        <v>623</v>
      </c>
      <c r="T19" t="s">
        <v>145</v>
      </c>
      <c r="U19" t="s">
        <v>641</v>
      </c>
      <c r="V19" t="s">
        <v>756</v>
      </c>
      <c r="W19" t="s">
        <v>757</v>
      </c>
      <c r="X19" t="s">
        <v>777</v>
      </c>
      <c r="Y19" s="19" t="str">
        <f t="shared" si="0"/>
        <v>3</v>
      </c>
      <c r="Z19" s="19" t="str">
        <f>IF(T19="","",IF(AND(T19&lt;&gt;'Tabelas auxiliares'!$B$241,T19&lt;&gt;'Tabelas auxiliares'!$B$242,T19&lt;&gt;'Tabelas auxiliares'!$C$241,T19&lt;&gt;'Tabelas auxiliares'!$C$242,T19&lt;&gt;'Tabelas auxiliares'!$D$241),"FOLHA DE PESSOAL",IF(Y19='Tabelas auxiliares'!$A$242,"CUSTEIO",IF(Y19='Tabelas auxiliares'!$A$241,"INVESTIMENTO","ERRO - VERIFICAR"))))</f>
        <v>CUSTEIO</v>
      </c>
      <c r="AA19" s="30">
        <f t="shared" si="1"/>
        <v>121510.62</v>
      </c>
      <c r="AB19" s="12">
        <v>110110</v>
      </c>
      <c r="AD19" s="12">
        <v>11400.62</v>
      </c>
      <c r="AE19" s="36"/>
      <c r="AF19" s="36"/>
      <c r="AG19" s="36"/>
      <c r="AH19" s="36"/>
      <c r="AI19" s="36"/>
      <c r="AJ19" s="36"/>
      <c r="AK19" s="36"/>
      <c r="AL19" s="36"/>
      <c r="AM19" s="36"/>
      <c r="AN19" s="36"/>
      <c r="AO19" s="36"/>
      <c r="AP19" s="36"/>
    </row>
    <row r="20" spans="1:42" x14ac:dyDescent="0.35">
      <c r="A20" t="s">
        <v>611</v>
      </c>
      <c r="B20" t="s">
        <v>202</v>
      </c>
      <c r="C20" t="s">
        <v>692</v>
      </c>
      <c r="D20" t="s">
        <v>62</v>
      </c>
      <c r="E20" t="s">
        <v>100</v>
      </c>
      <c r="F20" s="19" t="str">
        <f>IFERROR(VLOOKUP(D20,'Tabelas auxiliares'!$A$3:$B$63,2,FALSE),"")</f>
        <v>PROAP - PNAES</v>
      </c>
      <c r="G20" s="19" t="str">
        <f>IFERROR(VLOOKUP($B20,'Tabelas auxiliares'!$A$67:$C$107,2,FALSE),"")</f>
        <v>ASSISTÊNCIA - SOCIAIS</v>
      </c>
      <c r="H20" s="19" t="str">
        <f>IFERROR(VLOOKUP($B20,'Tabelas auxiliares'!$A$67:$C$107,3,FALSE),"")</f>
        <v>AUXILIO MORADIA / AUXILIO CRECHE / AUXILIO TRANSPORTE / BOLSA PERMANENCIA / BOLSA AUXILIO ALIMENTACAO AOS ESTUDANTES DE GRADUACAO / MONITORIA DE AÇÕES AFIRMATIVAS</v>
      </c>
      <c r="I20" t="s">
        <v>778</v>
      </c>
      <c r="J20" t="s">
        <v>744</v>
      </c>
      <c r="K20" t="s">
        <v>779</v>
      </c>
      <c r="L20" t="s">
        <v>746</v>
      </c>
      <c r="M20" t="s">
        <v>622</v>
      </c>
      <c r="N20" t="s">
        <v>635</v>
      </c>
      <c r="O20" t="s">
        <v>639</v>
      </c>
      <c r="P20" t="s">
        <v>640</v>
      </c>
      <c r="Q20" t="s">
        <v>621</v>
      </c>
      <c r="R20" t="s">
        <v>622</v>
      </c>
      <c r="S20" t="s">
        <v>623</v>
      </c>
      <c r="T20" t="s">
        <v>145</v>
      </c>
      <c r="U20" t="s">
        <v>641</v>
      </c>
      <c r="V20" t="s">
        <v>711</v>
      </c>
      <c r="W20" t="s">
        <v>712</v>
      </c>
      <c r="X20" t="s">
        <v>780</v>
      </c>
      <c r="Y20" s="19" t="str">
        <f t="shared" si="0"/>
        <v>3</v>
      </c>
      <c r="Z20" s="19" t="str">
        <f>IF(T20="","",IF(AND(T20&lt;&gt;'Tabelas auxiliares'!$B$241,T20&lt;&gt;'Tabelas auxiliares'!$B$242,T20&lt;&gt;'Tabelas auxiliares'!$C$241,T20&lt;&gt;'Tabelas auxiliares'!$C$242,T20&lt;&gt;'Tabelas auxiliares'!$D$241),"FOLHA DE PESSOAL",IF(Y20='Tabelas auxiliares'!$A$242,"CUSTEIO",IF(Y20='Tabelas auxiliares'!$A$241,"INVESTIMENTO","ERRO - VERIFICAR"))))</f>
        <v>CUSTEIO</v>
      </c>
      <c r="AA20" s="30">
        <f t="shared" si="1"/>
        <v>10116</v>
      </c>
      <c r="AB20" s="12">
        <v>1124</v>
      </c>
      <c r="AC20" s="12">
        <v>4496</v>
      </c>
      <c r="AD20" s="12">
        <v>4496</v>
      </c>
      <c r="AE20" s="36"/>
      <c r="AF20" s="36"/>
      <c r="AG20" s="36"/>
      <c r="AH20" s="36"/>
      <c r="AI20" s="36"/>
      <c r="AJ20" s="36"/>
      <c r="AK20" s="36"/>
      <c r="AL20" s="36"/>
      <c r="AM20" s="36"/>
      <c r="AN20" s="36"/>
      <c r="AO20" s="36"/>
      <c r="AP20" s="36"/>
    </row>
    <row r="21" spans="1:42" x14ac:dyDescent="0.35">
      <c r="A21" t="s">
        <v>611</v>
      </c>
      <c r="B21" t="s">
        <v>202</v>
      </c>
      <c r="C21" t="s">
        <v>692</v>
      </c>
      <c r="D21" t="s">
        <v>62</v>
      </c>
      <c r="E21" t="s">
        <v>100</v>
      </c>
      <c r="F21" s="19" t="str">
        <f>IFERROR(VLOOKUP(D21,'Tabelas auxiliares'!$A$3:$B$63,2,FALSE),"")</f>
        <v>PROAP - PNAES</v>
      </c>
      <c r="G21" s="19" t="str">
        <f>IFERROR(VLOOKUP($B21,'Tabelas auxiliares'!$A$67:$C$107,2,FALSE),"")</f>
        <v>ASSISTÊNCIA - SOCIAIS</v>
      </c>
      <c r="H21" s="19" t="str">
        <f>IFERROR(VLOOKUP($B21,'Tabelas auxiliares'!$A$67:$C$107,3,FALSE),"")</f>
        <v>AUXILIO MORADIA / AUXILIO CRECHE / AUXILIO TRANSPORTE / BOLSA PERMANENCIA / BOLSA AUXILIO ALIMENTACAO AOS ESTUDANTES DE GRADUACAO / MONITORIA DE AÇÕES AFIRMATIVAS</v>
      </c>
      <c r="I21" t="s">
        <v>781</v>
      </c>
      <c r="J21" t="s">
        <v>736</v>
      </c>
      <c r="K21" t="s">
        <v>782</v>
      </c>
      <c r="L21" t="s">
        <v>738</v>
      </c>
      <c r="M21" t="s">
        <v>622</v>
      </c>
      <c r="N21" t="s">
        <v>633</v>
      </c>
      <c r="O21" t="s">
        <v>636</v>
      </c>
      <c r="P21" t="s">
        <v>673</v>
      </c>
      <c r="Q21" t="s">
        <v>621</v>
      </c>
      <c r="R21" t="s">
        <v>622</v>
      </c>
      <c r="S21" t="s">
        <v>623</v>
      </c>
      <c r="T21" t="s">
        <v>145</v>
      </c>
      <c r="U21" t="s">
        <v>674</v>
      </c>
      <c r="V21" t="s">
        <v>711</v>
      </c>
      <c r="W21" t="s">
        <v>712</v>
      </c>
      <c r="X21" t="s">
        <v>783</v>
      </c>
      <c r="Y21" s="19" t="str">
        <f t="shared" si="0"/>
        <v>3</v>
      </c>
      <c r="Z21" s="19" t="str">
        <f>IF(T21="","",IF(AND(T21&lt;&gt;'Tabelas auxiliares'!$B$241,T21&lt;&gt;'Tabelas auxiliares'!$B$242,T21&lt;&gt;'Tabelas auxiliares'!$C$241,T21&lt;&gt;'Tabelas auxiliares'!$C$242,T21&lt;&gt;'Tabelas auxiliares'!$D$241),"FOLHA DE PESSOAL",IF(Y21='Tabelas auxiliares'!$A$242,"CUSTEIO",IF(Y21='Tabelas auxiliares'!$A$241,"INVESTIMENTO","ERRO - VERIFICAR"))))</f>
        <v>CUSTEIO</v>
      </c>
      <c r="AA21" s="30">
        <f t="shared" si="1"/>
        <v>106050</v>
      </c>
      <c r="AB21" s="12">
        <v>106050</v>
      </c>
      <c r="AE21" s="36"/>
      <c r="AF21" s="36"/>
      <c r="AG21" s="36"/>
      <c r="AH21" s="36"/>
      <c r="AI21" s="36"/>
      <c r="AJ21" s="36"/>
      <c r="AK21" s="36"/>
      <c r="AL21" s="36"/>
      <c r="AM21" s="36"/>
      <c r="AN21" s="36"/>
      <c r="AO21" s="36"/>
      <c r="AP21" s="36"/>
    </row>
    <row r="22" spans="1:42" x14ac:dyDescent="0.35">
      <c r="A22" t="s">
        <v>611</v>
      </c>
      <c r="B22" t="s">
        <v>202</v>
      </c>
      <c r="C22" t="s">
        <v>692</v>
      </c>
      <c r="D22" t="s">
        <v>62</v>
      </c>
      <c r="E22" t="s">
        <v>100</v>
      </c>
      <c r="F22" s="19" t="str">
        <f>IFERROR(VLOOKUP(D22,'Tabelas auxiliares'!$A$3:$B$63,2,FALSE),"")</f>
        <v>PROAP - PNAES</v>
      </c>
      <c r="G22" s="19" t="str">
        <f>IFERROR(VLOOKUP($B22,'Tabelas auxiliares'!$A$67:$C$107,2,FALSE),"")</f>
        <v>ASSISTÊNCIA - SOCIAIS</v>
      </c>
      <c r="H22" s="19" t="str">
        <f>IFERROR(VLOOKUP($B22,'Tabelas auxiliares'!$A$67:$C$107,3,FALSE),"")</f>
        <v>AUXILIO MORADIA / AUXILIO CRECHE / AUXILIO TRANSPORTE / BOLSA PERMANENCIA / BOLSA AUXILIO ALIMENTACAO AOS ESTUDANTES DE GRADUACAO / MONITORIA DE AÇÕES AFIRMATIVAS</v>
      </c>
      <c r="I22" t="s">
        <v>781</v>
      </c>
      <c r="J22" t="s">
        <v>740</v>
      </c>
      <c r="K22" t="s">
        <v>784</v>
      </c>
      <c r="L22" t="s">
        <v>785</v>
      </c>
      <c r="M22" t="s">
        <v>622</v>
      </c>
      <c r="N22" t="s">
        <v>633</v>
      </c>
      <c r="O22" t="s">
        <v>629</v>
      </c>
      <c r="P22" t="s">
        <v>634</v>
      </c>
      <c r="Q22" t="s">
        <v>621</v>
      </c>
      <c r="R22" t="s">
        <v>622</v>
      </c>
      <c r="S22" t="s">
        <v>623</v>
      </c>
      <c r="T22" t="s">
        <v>145</v>
      </c>
      <c r="U22" t="s">
        <v>655</v>
      </c>
      <c r="V22" t="s">
        <v>711</v>
      </c>
      <c r="W22" t="s">
        <v>712</v>
      </c>
      <c r="X22" t="s">
        <v>786</v>
      </c>
      <c r="Y22" s="19" t="str">
        <f t="shared" si="0"/>
        <v>3</v>
      </c>
      <c r="Z22" s="19" t="str">
        <f>IF(T22="","",IF(AND(T22&lt;&gt;'Tabelas auxiliares'!$B$241,T22&lt;&gt;'Tabelas auxiliares'!$B$242,T22&lt;&gt;'Tabelas auxiliares'!$C$241,T22&lt;&gt;'Tabelas auxiliares'!$C$242,T22&lt;&gt;'Tabelas auxiliares'!$D$241),"FOLHA DE PESSOAL",IF(Y22='Tabelas auxiliares'!$A$242,"CUSTEIO",IF(Y22='Tabelas auxiliares'!$A$241,"INVESTIMENTO","ERRO - VERIFICAR"))))</f>
        <v>CUSTEIO</v>
      </c>
      <c r="AA22" s="30">
        <f t="shared" si="1"/>
        <v>373800</v>
      </c>
      <c r="AC22" s="12">
        <v>373800</v>
      </c>
      <c r="AE22" s="36"/>
      <c r="AF22" s="36"/>
      <c r="AG22" s="36"/>
      <c r="AH22" s="36"/>
      <c r="AI22" s="36"/>
      <c r="AJ22" s="36"/>
      <c r="AK22" s="36"/>
      <c r="AL22" s="36"/>
      <c r="AM22" s="36"/>
      <c r="AN22" s="36"/>
      <c r="AO22" s="36"/>
      <c r="AP22" s="36"/>
    </row>
    <row r="23" spans="1:42" x14ac:dyDescent="0.35">
      <c r="A23" t="s">
        <v>611</v>
      </c>
      <c r="B23" t="s">
        <v>202</v>
      </c>
      <c r="C23" t="s">
        <v>692</v>
      </c>
      <c r="D23" t="s">
        <v>62</v>
      </c>
      <c r="E23" t="s">
        <v>100</v>
      </c>
      <c r="F23" s="19" t="str">
        <f>IFERROR(VLOOKUP(D23,'Tabelas auxiliares'!$A$3:$B$63,2,FALSE),"")</f>
        <v>PROAP - PNAES</v>
      </c>
      <c r="G23" s="19" t="str">
        <f>IFERROR(VLOOKUP($B23,'Tabelas auxiliares'!$A$67:$C$107,2,FALSE),"")</f>
        <v>ASSISTÊNCIA - SOCIAIS</v>
      </c>
      <c r="H23" s="19" t="str">
        <f>IFERROR(VLOOKUP($B23,'Tabelas auxiliares'!$A$67:$C$107,3,FALSE),"")</f>
        <v>AUXILIO MORADIA / AUXILIO CRECHE / AUXILIO TRANSPORTE / BOLSA PERMANENCIA / BOLSA AUXILIO ALIMENTACAO AOS ESTUDANTES DE GRADUACAO / MONITORIA DE AÇÕES AFIRMATIVAS</v>
      </c>
      <c r="I23" t="s">
        <v>781</v>
      </c>
      <c r="J23" t="s">
        <v>740</v>
      </c>
      <c r="K23" t="s">
        <v>787</v>
      </c>
      <c r="L23" t="s">
        <v>785</v>
      </c>
      <c r="M23" t="s">
        <v>622</v>
      </c>
      <c r="N23" t="s">
        <v>633</v>
      </c>
      <c r="O23" t="s">
        <v>636</v>
      </c>
      <c r="P23" t="s">
        <v>673</v>
      </c>
      <c r="Q23" t="s">
        <v>621</v>
      </c>
      <c r="R23" t="s">
        <v>622</v>
      </c>
      <c r="S23" t="s">
        <v>623</v>
      </c>
      <c r="T23" t="s">
        <v>145</v>
      </c>
      <c r="U23" t="s">
        <v>674</v>
      </c>
      <c r="V23" t="s">
        <v>711</v>
      </c>
      <c r="W23" t="s">
        <v>712</v>
      </c>
      <c r="X23" t="s">
        <v>788</v>
      </c>
      <c r="Y23" s="19" t="str">
        <f t="shared" si="0"/>
        <v>3</v>
      </c>
      <c r="Z23" s="19" t="str">
        <f>IF(T23="","",IF(AND(T23&lt;&gt;'Tabelas auxiliares'!$B$241,T23&lt;&gt;'Tabelas auxiliares'!$B$242,T23&lt;&gt;'Tabelas auxiliares'!$C$241,T23&lt;&gt;'Tabelas auxiliares'!$C$242,T23&lt;&gt;'Tabelas auxiliares'!$D$241),"FOLHA DE PESSOAL",IF(Y23='Tabelas auxiliares'!$A$242,"CUSTEIO",IF(Y23='Tabelas auxiliares'!$A$241,"INVESTIMENTO","ERRO - VERIFICAR"))))</f>
        <v>CUSTEIO</v>
      </c>
      <c r="AA23" s="30">
        <f t="shared" si="1"/>
        <v>82600</v>
      </c>
      <c r="AC23" s="12">
        <v>82600</v>
      </c>
      <c r="AE23" s="36"/>
      <c r="AF23" s="36"/>
      <c r="AG23" s="36"/>
      <c r="AH23" s="36"/>
      <c r="AI23" s="36"/>
      <c r="AJ23" s="36"/>
      <c r="AK23" s="36"/>
      <c r="AL23" s="36"/>
      <c r="AM23" s="36"/>
      <c r="AN23" s="36"/>
      <c r="AO23" s="36"/>
      <c r="AP23" s="36"/>
    </row>
    <row r="24" spans="1:42" x14ac:dyDescent="0.35">
      <c r="A24" t="s">
        <v>611</v>
      </c>
      <c r="B24" t="s">
        <v>202</v>
      </c>
      <c r="C24" t="s">
        <v>692</v>
      </c>
      <c r="D24" t="s">
        <v>62</v>
      </c>
      <c r="E24" t="s">
        <v>100</v>
      </c>
      <c r="F24" s="19" t="str">
        <f>IFERROR(VLOOKUP(D24,'Tabelas auxiliares'!$A$3:$B$63,2,FALSE),"")</f>
        <v>PROAP - PNAES</v>
      </c>
      <c r="G24" s="19" t="str">
        <f>IFERROR(VLOOKUP($B24,'Tabelas auxiliares'!$A$67:$C$107,2,FALSE),"")</f>
        <v>ASSISTÊNCIA - SOCIAIS</v>
      </c>
      <c r="H24" s="19" t="str">
        <f>IFERROR(VLOOKUP($B24,'Tabelas auxiliares'!$A$67:$C$107,3,FALSE),"")</f>
        <v>AUXILIO MORADIA / AUXILIO CRECHE / AUXILIO TRANSPORTE / BOLSA PERMANENCIA / BOLSA AUXILIO ALIMENTACAO AOS ESTUDANTES DE GRADUACAO / MONITORIA DE AÇÕES AFIRMATIVAS</v>
      </c>
      <c r="I24" t="s">
        <v>781</v>
      </c>
      <c r="J24" t="s">
        <v>752</v>
      </c>
      <c r="K24" t="s">
        <v>789</v>
      </c>
      <c r="L24" t="s">
        <v>754</v>
      </c>
      <c r="M24" t="s">
        <v>755</v>
      </c>
      <c r="N24" t="s">
        <v>628</v>
      </c>
      <c r="O24" t="s">
        <v>629</v>
      </c>
      <c r="P24" t="s">
        <v>630</v>
      </c>
      <c r="Q24" t="s">
        <v>621</v>
      </c>
      <c r="R24" t="s">
        <v>622</v>
      </c>
      <c r="S24" t="s">
        <v>623</v>
      </c>
      <c r="T24" t="s">
        <v>145</v>
      </c>
      <c r="U24" t="s">
        <v>645</v>
      </c>
      <c r="V24" t="s">
        <v>756</v>
      </c>
      <c r="W24" t="s">
        <v>757</v>
      </c>
      <c r="X24" t="s">
        <v>790</v>
      </c>
      <c r="Y24" s="19" t="str">
        <f t="shared" si="0"/>
        <v>3</v>
      </c>
      <c r="Z24" s="19" t="str">
        <f>IF(T24="","",IF(AND(T24&lt;&gt;'Tabelas auxiliares'!$B$241,T24&lt;&gt;'Tabelas auxiliares'!$B$242,T24&lt;&gt;'Tabelas auxiliares'!$C$241,T24&lt;&gt;'Tabelas auxiliares'!$C$242,T24&lt;&gt;'Tabelas auxiliares'!$D$241),"FOLHA DE PESSOAL",IF(Y24='Tabelas auxiliares'!$A$242,"CUSTEIO",IF(Y24='Tabelas auxiliares'!$A$241,"INVESTIMENTO","ERRO - VERIFICAR"))))</f>
        <v>CUSTEIO</v>
      </c>
      <c r="AA24" s="30">
        <f t="shared" si="1"/>
        <v>168502.18</v>
      </c>
      <c r="AB24" s="12">
        <v>168502.18</v>
      </c>
      <c r="AE24" s="36"/>
      <c r="AF24" s="36"/>
      <c r="AG24" s="36"/>
      <c r="AH24" s="36"/>
      <c r="AI24" s="36"/>
      <c r="AJ24" s="36"/>
      <c r="AK24" s="36"/>
      <c r="AL24" s="36"/>
      <c r="AM24" s="36"/>
      <c r="AN24" s="36"/>
      <c r="AO24" s="36"/>
      <c r="AP24" s="36"/>
    </row>
    <row r="25" spans="1:42" x14ac:dyDescent="0.35">
      <c r="A25" t="s">
        <v>611</v>
      </c>
      <c r="B25" t="s">
        <v>202</v>
      </c>
      <c r="C25" t="s">
        <v>692</v>
      </c>
      <c r="D25" t="s">
        <v>62</v>
      </c>
      <c r="E25" t="s">
        <v>100</v>
      </c>
      <c r="F25" s="19" t="str">
        <f>IFERROR(VLOOKUP(D25,'Tabelas auxiliares'!$A$3:$B$63,2,FALSE),"")</f>
        <v>PROAP - PNAES</v>
      </c>
      <c r="G25" s="19" t="str">
        <f>IFERROR(VLOOKUP($B25,'Tabelas auxiliares'!$A$67:$C$107,2,FALSE),"")</f>
        <v>ASSISTÊNCIA - SOCIAIS</v>
      </c>
      <c r="H25" s="19" t="str">
        <f>IFERROR(VLOOKUP($B25,'Tabelas auxiliares'!$A$67:$C$107,3,FALSE),"")</f>
        <v>AUXILIO MORADIA / AUXILIO CRECHE / AUXILIO TRANSPORTE / BOLSA PERMANENCIA / BOLSA AUXILIO ALIMENTACAO AOS ESTUDANTES DE GRADUACAO / MONITORIA DE AÇÕES AFIRMATIVAS</v>
      </c>
      <c r="I25" t="s">
        <v>781</v>
      </c>
      <c r="J25" t="s">
        <v>752</v>
      </c>
      <c r="K25" t="s">
        <v>791</v>
      </c>
      <c r="L25" t="s">
        <v>754</v>
      </c>
      <c r="M25" t="s">
        <v>755</v>
      </c>
      <c r="N25" t="s">
        <v>635</v>
      </c>
      <c r="O25" t="s">
        <v>639</v>
      </c>
      <c r="P25" t="s">
        <v>640</v>
      </c>
      <c r="Q25" t="s">
        <v>621</v>
      </c>
      <c r="R25" t="s">
        <v>622</v>
      </c>
      <c r="S25" t="s">
        <v>623</v>
      </c>
      <c r="T25" t="s">
        <v>145</v>
      </c>
      <c r="U25" t="s">
        <v>641</v>
      </c>
      <c r="V25" t="s">
        <v>756</v>
      </c>
      <c r="W25" t="s">
        <v>757</v>
      </c>
      <c r="X25" t="s">
        <v>792</v>
      </c>
      <c r="Y25" s="19" t="str">
        <f t="shared" si="0"/>
        <v>3</v>
      </c>
      <c r="Z25" s="19" t="str">
        <f>IF(T25="","",IF(AND(T25&lt;&gt;'Tabelas auxiliares'!$B$241,T25&lt;&gt;'Tabelas auxiliares'!$B$242,T25&lt;&gt;'Tabelas auxiliares'!$C$241,T25&lt;&gt;'Tabelas auxiliares'!$C$242,T25&lt;&gt;'Tabelas auxiliares'!$D$241),"FOLHA DE PESSOAL",IF(Y25='Tabelas auxiliares'!$A$242,"CUSTEIO",IF(Y25='Tabelas auxiliares'!$A$241,"INVESTIMENTO","ERRO - VERIFICAR"))))</f>
        <v>CUSTEIO</v>
      </c>
      <c r="AA25" s="30">
        <f t="shared" si="1"/>
        <v>11908.82</v>
      </c>
      <c r="AB25" s="12">
        <v>11908.82</v>
      </c>
      <c r="AE25" s="36"/>
      <c r="AF25" s="36"/>
      <c r="AG25" s="36"/>
      <c r="AH25" s="36"/>
      <c r="AI25" s="36"/>
      <c r="AJ25" s="36"/>
      <c r="AK25" s="36"/>
      <c r="AL25" s="36"/>
      <c r="AM25" s="36"/>
      <c r="AN25" s="36"/>
      <c r="AO25" s="36"/>
      <c r="AP25" s="36"/>
    </row>
    <row r="26" spans="1:42" x14ac:dyDescent="0.35">
      <c r="A26" t="s">
        <v>611</v>
      </c>
      <c r="B26" t="s">
        <v>202</v>
      </c>
      <c r="C26" t="s">
        <v>692</v>
      </c>
      <c r="D26" t="s">
        <v>62</v>
      </c>
      <c r="E26" t="s">
        <v>100</v>
      </c>
      <c r="F26" s="19" t="str">
        <f>IFERROR(VLOOKUP(D26,'Tabelas auxiliares'!$A$3:$B$63,2,FALSE),"")</f>
        <v>PROAP - PNAES</v>
      </c>
      <c r="G26" s="19" t="str">
        <f>IFERROR(VLOOKUP($B26,'Tabelas auxiliares'!$A$67:$C$107,2,FALSE),"")</f>
        <v>ASSISTÊNCIA - SOCIAIS</v>
      </c>
      <c r="H26" s="19" t="str">
        <f>IFERROR(VLOOKUP($B26,'Tabelas auxiliares'!$A$67:$C$107,3,FALSE),"")</f>
        <v>AUXILIO MORADIA / AUXILIO CRECHE / AUXILIO TRANSPORTE / BOLSA PERMANENCIA / BOLSA AUXILIO ALIMENTACAO AOS ESTUDANTES DE GRADUACAO / MONITORIA DE AÇÕES AFIRMATIVAS</v>
      </c>
      <c r="I26" t="s">
        <v>781</v>
      </c>
      <c r="J26" t="s">
        <v>744</v>
      </c>
      <c r="K26" t="s">
        <v>793</v>
      </c>
      <c r="L26" t="s">
        <v>794</v>
      </c>
      <c r="M26" t="s">
        <v>622</v>
      </c>
      <c r="N26" t="s">
        <v>633</v>
      </c>
      <c r="O26" t="s">
        <v>636</v>
      </c>
      <c r="P26" t="s">
        <v>673</v>
      </c>
      <c r="Q26" t="s">
        <v>621</v>
      </c>
      <c r="R26" t="s">
        <v>622</v>
      </c>
      <c r="S26" t="s">
        <v>623</v>
      </c>
      <c r="T26" t="s">
        <v>145</v>
      </c>
      <c r="U26" t="s">
        <v>674</v>
      </c>
      <c r="V26" t="s">
        <v>711</v>
      </c>
      <c r="W26" t="s">
        <v>712</v>
      </c>
      <c r="X26" t="s">
        <v>795</v>
      </c>
      <c r="Y26" s="19" t="str">
        <f t="shared" si="0"/>
        <v>3</v>
      </c>
      <c r="Z26" s="19" t="str">
        <f>IF(T26="","",IF(AND(T26&lt;&gt;'Tabelas auxiliares'!$B$241,T26&lt;&gt;'Tabelas auxiliares'!$B$242,T26&lt;&gt;'Tabelas auxiliares'!$C$241,T26&lt;&gt;'Tabelas auxiliares'!$C$242,T26&lt;&gt;'Tabelas auxiliares'!$D$241),"FOLHA DE PESSOAL",IF(Y26='Tabelas auxiliares'!$A$242,"CUSTEIO",IF(Y26='Tabelas auxiliares'!$A$241,"INVESTIMENTO","ERRO - VERIFICAR"))))</f>
        <v>CUSTEIO</v>
      </c>
      <c r="AA26" s="30">
        <f t="shared" si="1"/>
        <v>3372</v>
      </c>
      <c r="AB26" s="12">
        <v>3372</v>
      </c>
      <c r="AE26" s="36"/>
      <c r="AF26" s="36"/>
      <c r="AG26" s="36"/>
      <c r="AH26" s="36"/>
      <c r="AI26" s="36"/>
      <c r="AJ26" s="36"/>
      <c r="AK26" s="36"/>
      <c r="AL26" s="36"/>
      <c r="AM26" s="36"/>
      <c r="AN26" s="36"/>
      <c r="AO26" s="36"/>
      <c r="AP26" s="36"/>
    </row>
    <row r="27" spans="1:42" x14ac:dyDescent="0.35">
      <c r="A27" t="s">
        <v>611</v>
      </c>
      <c r="B27" t="s">
        <v>202</v>
      </c>
      <c r="C27" t="s">
        <v>612</v>
      </c>
      <c r="D27" t="s">
        <v>62</v>
      </c>
      <c r="E27" t="s">
        <v>100</v>
      </c>
      <c r="F27" s="19" t="str">
        <f>IFERROR(VLOOKUP(D27,'Tabelas auxiliares'!$A$3:$B$63,2,FALSE),"")</f>
        <v>PROAP - PNAES</v>
      </c>
      <c r="G27" s="19" t="str">
        <f>IFERROR(VLOOKUP($B27,'Tabelas auxiliares'!$A$67:$C$107,2,FALSE),"")</f>
        <v>ASSISTÊNCIA - SOCIAIS</v>
      </c>
      <c r="H27" s="19" t="str">
        <f>IFERROR(VLOOKUP($B27,'Tabelas auxiliares'!$A$67:$C$107,3,FALSE),"")</f>
        <v>AUXILIO MORADIA / AUXILIO CRECHE / AUXILIO TRANSPORTE / BOLSA PERMANENCIA / BOLSA AUXILIO ALIMENTACAO AOS ESTUDANTES DE GRADUACAO / MONITORIA DE AÇÕES AFIRMATIVAS</v>
      </c>
      <c r="I27" t="s">
        <v>796</v>
      </c>
      <c r="J27" t="s">
        <v>797</v>
      </c>
      <c r="K27" t="s">
        <v>798</v>
      </c>
      <c r="L27" t="s">
        <v>799</v>
      </c>
      <c r="M27" t="s">
        <v>622</v>
      </c>
      <c r="N27" t="s">
        <v>635</v>
      </c>
      <c r="O27" t="s">
        <v>642</v>
      </c>
      <c r="P27" t="s">
        <v>643</v>
      </c>
      <c r="Q27" t="s">
        <v>621</v>
      </c>
      <c r="R27" t="s">
        <v>622</v>
      </c>
      <c r="S27" t="s">
        <v>623</v>
      </c>
      <c r="T27" t="s">
        <v>145</v>
      </c>
      <c r="U27" t="s">
        <v>644</v>
      </c>
      <c r="V27" t="s">
        <v>711</v>
      </c>
      <c r="W27" t="s">
        <v>712</v>
      </c>
      <c r="X27" t="s">
        <v>800</v>
      </c>
      <c r="Y27" s="19" t="str">
        <f t="shared" si="0"/>
        <v>3</v>
      </c>
      <c r="Z27" s="19" t="str">
        <f>IF(T27="","",IF(AND(T27&lt;&gt;'Tabelas auxiliares'!$B$241,T27&lt;&gt;'Tabelas auxiliares'!$B$242,T27&lt;&gt;'Tabelas auxiliares'!$C$241,T27&lt;&gt;'Tabelas auxiliares'!$C$242,T27&lt;&gt;'Tabelas auxiliares'!$D$241),"FOLHA DE PESSOAL",IF(Y27='Tabelas auxiliares'!$A$242,"CUSTEIO",IF(Y27='Tabelas auxiliares'!$A$241,"INVESTIMENTO","ERRO - VERIFICAR"))))</f>
        <v>CUSTEIO</v>
      </c>
      <c r="AA27" s="30">
        <f t="shared" si="1"/>
        <v>314300</v>
      </c>
      <c r="AD27" s="12">
        <v>314300</v>
      </c>
      <c r="AE27" s="36"/>
      <c r="AF27" s="36"/>
      <c r="AG27" s="36"/>
      <c r="AH27" s="36"/>
      <c r="AI27" s="36"/>
      <c r="AJ27" s="36"/>
      <c r="AK27" s="36"/>
      <c r="AL27" s="36"/>
      <c r="AM27" s="36"/>
      <c r="AN27" s="36"/>
      <c r="AO27" s="36"/>
      <c r="AP27" s="36"/>
    </row>
    <row r="28" spans="1:42" x14ac:dyDescent="0.35">
      <c r="A28" t="s">
        <v>611</v>
      </c>
      <c r="B28" t="s">
        <v>202</v>
      </c>
      <c r="C28" t="s">
        <v>612</v>
      </c>
      <c r="D28" t="s">
        <v>62</v>
      </c>
      <c r="E28" t="s">
        <v>100</v>
      </c>
      <c r="F28" s="19" t="str">
        <f>IFERROR(VLOOKUP(D28,'Tabelas auxiliares'!$A$3:$B$63,2,FALSE),"")</f>
        <v>PROAP - PNAES</v>
      </c>
      <c r="G28" s="19" t="str">
        <f>IFERROR(VLOOKUP($B28,'Tabelas auxiliares'!$A$67:$C$107,2,FALSE),"")</f>
        <v>ASSISTÊNCIA - SOCIAIS</v>
      </c>
      <c r="H28" s="19" t="str">
        <f>IFERROR(VLOOKUP($B28,'Tabelas auxiliares'!$A$67:$C$107,3,FALSE),"")</f>
        <v>AUXILIO MORADIA / AUXILIO CRECHE / AUXILIO TRANSPORTE / BOLSA PERMANENCIA / BOLSA AUXILIO ALIMENTACAO AOS ESTUDANTES DE GRADUACAO / MONITORIA DE AÇÕES AFIRMATIVAS</v>
      </c>
      <c r="I28" t="s">
        <v>801</v>
      </c>
      <c r="J28" t="s">
        <v>802</v>
      </c>
      <c r="K28" t="s">
        <v>803</v>
      </c>
      <c r="L28" t="s">
        <v>804</v>
      </c>
      <c r="M28" t="s">
        <v>622</v>
      </c>
      <c r="N28" t="s">
        <v>635</v>
      </c>
      <c r="O28" t="s">
        <v>642</v>
      </c>
      <c r="P28" t="s">
        <v>643</v>
      </c>
      <c r="Q28" t="s">
        <v>621</v>
      </c>
      <c r="R28" t="s">
        <v>622</v>
      </c>
      <c r="S28" t="s">
        <v>623</v>
      </c>
      <c r="T28" t="s">
        <v>145</v>
      </c>
      <c r="U28" t="s">
        <v>644</v>
      </c>
      <c r="V28" t="s">
        <v>711</v>
      </c>
      <c r="W28" t="s">
        <v>712</v>
      </c>
      <c r="X28" t="s">
        <v>805</v>
      </c>
      <c r="Y28" s="19" t="str">
        <f t="shared" si="0"/>
        <v>3</v>
      </c>
      <c r="Z28" s="19" t="str">
        <f>IF(T28="","",IF(AND(T28&lt;&gt;'Tabelas auxiliares'!$B$241,T28&lt;&gt;'Tabelas auxiliares'!$B$242,T28&lt;&gt;'Tabelas auxiliares'!$C$241,T28&lt;&gt;'Tabelas auxiliares'!$C$242,T28&lt;&gt;'Tabelas auxiliares'!$D$241),"FOLHA DE PESSOAL",IF(Y28='Tabelas auxiliares'!$A$242,"CUSTEIO",IF(Y28='Tabelas auxiliares'!$A$241,"INVESTIMENTO","ERRO - VERIFICAR"))))</f>
        <v>CUSTEIO</v>
      </c>
      <c r="AA28" s="30">
        <f t="shared" si="1"/>
        <v>181125</v>
      </c>
      <c r="AD28" s="12">
        <v>181125</v>
      </c>
      <c r="AE28" s="36"/>
      <c r="AF28" s="36"/>
      <c r="AG28" s="36"/>
      <c r="AH28" s="36"/>
      <c r="AI28" s="36"/>
      <c r="AJ28" s="36"/>
      <c r="AK28" s="36"/>
      <c r="AL28" s="36"/>
      <c r="AM28" s="36"/>
      <c r="AN28" s="36"/>
      <c r="AO28" s="36"/>
      <c r="AP28" s="36"/>
    </row>
    <row r="29" spans="1:42" x14ac:dyDescent="0.35">
      <c r="A29" t="s">
        <v>611</v>
      </c>
      <c r="B29" t="s">
        <v>202</v>
      </c>
      <c r="C29" t="s">
        <v>612</v>
      </c>
      <c r="D29" t="s">
        <v>62</v>
      </c>
      <c r="E29" t="s">
        <v>100</v>
      </c>
      <c r="F29" s="19" t="str">
        <f>IFERROR(VLOOKUP(D29,'Tabelas auxiliares'!$A$3:$B$63,2,FALSE),"")</f>
        <v>PROAP - PNAES</v>
      </c>
      <c r="G29" s="19" t="str">
        <f>IFERROR(VLOOKUP($B29,'Tabelas auxiliares'!$A$67:$C$107,2,FALSE),"")</f>
        <v>ASSISTÊNCIA - SOCIAIS</v>
      </c>
      <c r="H29" s="19" t="str">
        <f>IFERROR(VLOOKUP($B29,'Tabelas auxiliares'!$A$67:$C$107,3,FALSE),"")</f>
        <v>AUXILIO MORADIA / AUXILIO CRECHE / AUXILIO TRANSPORTE / BOLSA PERMANENCIA / BOLSA AUXILIO ALIMENTACAO AOS ESTUDANTES DE GRADUACAO / MONITORIA DE AÇÕES AFIRMATIVAS</v>
      </c>
      <c r="I29" t="s">
        <v>801</v>
      </c>
      <c r="J29" t="s">
        <v>806</v>
      </c>
      <c r="K29" t="s">
        <v>807</v>
      </c>
      <c r="L29" t="s">
        <v>808</v>
      </c>
      <c r="M29" t="s">
        <v>622</v>
      </c>
      <c r="N29" t="s">
        <v>635</v>
      </c>
      <c r="O29" t="s">
        <v>642</v>
      </c>
      <c r="P29" t="s">
        <v>643</v>
      </c>
      <c r="Q29" t="s">
        <v>621</v>
      </c>
      <c r="R29" t="s">
        <v>622</v>
      </c>
      <c r="S29" t="s">
        <v>623</v>
      </c>
      <c r="T29" t="s">
        <v>145</v>
      </c>
      <c r="U29" t="s">
        <v>644</v>
      </c>
      <c r="V29" t="s">
        <v>711</v>
      </c>
      <c r="W29" t="s">
        <v>712</v>
      </c>
      <c r="X29" t="s">
        <v>809</v>
      </c>
      <c r="Y29" s="19" t="str">
        <f t="shared" si="0"/>
        <v>3</v>
      </c>
      <c r="Z29" s="19" t="str">
        <f>IF(T29="","",IF(AND(T29&lt;&gt;'Tabelas auxiliares'!$B$241,T29&lt;&gt;'Tabelas auxiliares'!$B$242,T29&lt;&gt;'Tabelas auxiliares'!$C$241,T29&lt;&gt;'Tabelas auxiliares'!$C$242,T29&lt;&gt;'Tabelas auxiliares'!$D$241),"FOLHA DE PESSOAL",IF(Y29='Tabelas auxiliares'!$A$242,"CUSTEIO",IF(Y29='Tabelas auxiliares'!$A$241,"INVESTIMENTO","ERRO - VERIFICAR"))))</f>
        <v>CUSTEIO</v>
      </c>
      <c r="AA29" s="30">
        <f t="shared" si="1"/>
        <v>479500</v>
      </c>
      <c r="AD29" s="12">
        <v>479500</v>
      </c>
      <c r="AE29" s="36"/>
      <c r="AF29" s="36"/>
      <c r="AG29" s="36"/>
      <c r="AH29" s="36"/>
      <c r="AI29" s="36"/>
      <c r="AJ29" s="36"/>
      <c r="AK29" s="36"/>
      <c r="AL29" s="36"/>
      <c r="AM29" s="36"/>
      <c r="AN29" s="36"/>
      <c r="AO29" s="36"/>
      <c r="AP29" s="36"/>
    </row>
    <row r="30" spans="1:42" x14ac:dyDescent="0.35">
      <c r="A30" t="s">
        <v>611</v>
      </c>
      <c r="B30" t="s">
        <v>202</v>
      </c>
      <c r="C30" t="s">
        <v>612</v>
      </c>
      <c r="D30" t="s">
        <v>62</v>
      </c>
      <c r="E30" t="s">
        <v>100</v>
      </c>
      <c r="F30" s="19" t="str">
        <f>IFERROR(VLOOKUP(D30,'Tabelas auxiliares'!$A$3:$B$63,2,FALSE),"")</f>
        <v>PROAP - PNAES</v>
      </c>
      <c r="G30" s="19" t="str">
        <f>IFERROR(VLOOKUP($B30,'Tabelas auxiliares'!$A$67:$C$107,2,FALSE),"")</f>
        <v>ASSISTÊNCIA - SOCIAIS</v>
      </c>
      <c r="H30" s="19" t="str">
        <f>IFERROR(VLOOKUP($B30,'Tabelas auxiliares'!$A$67:$C$107,3,FALSE),"")</f>
        <v>AUXILIO MORADIA / AUXILIO CRECHE / AUXILIO TRANSPORTE / BOLSA PERMANENCIA / BOLSA AUXILIO ALIMENTACAO AOS ESTUDANTES DE GRADUACAO / MONITORIA DE AÇÕES AFIRMATIVAS</v>
      </c>
      <c r="I30" t="s">
        <v>810</v>
      </c>
      <c r="J30" t="s">
        <v>811</v>
      </c>
      <c r="K30" t="s">
        <v>812</v>
      </c>
      <c r="L30" t="s">
        <v>813</v>
      </c>
      <c r="M30" t="s">
        <v>622</v>
      </c>
      <c r="N30" t="s">
        <v>635</v>
      </c>
      <c r="O30" t="s">
        <v>642</v>
      </c>
      <c r="P30" t="s">
        <v>643</v>
      </c>
      <c r="Q30" t="s">
        <v>621</v>
      </c>
      <c r="R30" t="s">
        <v>622</v>
      </c>
      <c r="S30" t="s">
        <v>623</v>
      </c>
      <c r="T30" t="s">
        <v>145</v>
      </c>
      <c r="U30" t="s">
        <v>644</v>
      </c>
      <c r="V30" t="s">
        <v>711</v>
      </c>
      <c r="W30" t="s">
        <v>712</v>
      </c>
      <c r="X30" t="s">
        <v>814</v>
      </c>
      <c r="Y30" s="19" t="str">
        <f t="shared" si="0"/>
        <v>3</v>
      </c>
      <c r="Z30" s="19" t="str">
        <f>IF(T30="","",IF(AND(T30&lt;&gt;'Tabelas auxiliares'!$B$241,T30&lt;&gt;'Tabelas auxiliares'!$B$242,T30&lt;&gt;'Tabelas auxiliares'!$C$241,T30&lt;&gt;'Tabelas auxiliares'!$C$242,T30&lt;&gt;'Tabelas auxiliares'!$D$241),"FOLHA DE PESSOAL",IF(Y30='Tabelas auxiliares'!$A$242,"CUSTEIO",IF(Y30='Tabelas auxiliares'!$A$241,"INVESTIMENTO","ERRO - VERIFICAR"))))</f>
        <v>CUSTEIO</v>
      </c>
      <c r="AA30" s="30">
        <f t="shared" si="1"/>
        <v>14612</v>
      </c>
      <c r="AD30" s="12">
        <v>14612</v>
      </c>
      <c r="AE30" s="36"/>
      <c r="AF30" s="36"/>
      <c r="AG30" s="36"/>
      <c r="AH30" s="36"/>
      <c r="AI30" s="36"/>
      <c r="AJ30" s="36"/>
      <c r="AK30" s="36"/>
      <c r="AL30" s="36"/>
      <c r="AM30" s="36"/>
      <c r="AN30" s="36"/>
      <c r="AO30" s="36"/>
      <c r="AP30" s="36"/>
    </row>
    <row r="31" spans="1:42" x14ac:dyDescent="0.35">
      <c r="A31" t="s">
        <v>611</v>
      </c>
      <c r="B31" t="s">
        <v>202</v>
      </c>
      <c r="C31" t="s">
        <v>612</v>
      </c>
      <c r="D31" t="s">
        <v>62</v>
      </c>
      <c r="E31" t="s">
        <v>100</v>
      </c>
      <c r="F31" s="19" t="str">
        <f>IFERROR(VLOOKUP(D31,'Tabelas auxiliares'!$A$3:$B$63,2,FALSE),"")</f>
        <v>PROAP - PNAES</v>
      </c>
      <c r="G31" s="19" t="str">
        <f>IFERROR(VLOOKUP($B31,'Tabelas auxiliares'!$A$67:$C$107,2,FALSE),"")</f>
        <v>ASSISTÊNCIA - SOCIAIS</v>
      </c>
      <c r="H31" s="19" t="str">
        <f>IFERROR(VLOOKUP($B31,'Tabelas auxiliares'!$A$67:$C$107,3,FALSE),"")</f>
        <v>AUXILIO MORADIA / AUXILIO CRECHE / AUXILIO TRANSPORTE / BOLSA PERMANENCIA / BOLSA AUXILIO ALIMENTACAO AOS ESTUDANTES DE GRADUACAO / MONITORIA DE AÇÕES AFIRMATIVAS</v>
      </c>
      <c r="I31" t="s">
        <v>815</v>
      </c>
      <c r="J31" t="s">
        <v>802</v>
      </c>
      <c r="K31" t="s">
        <v>816</v>
      </c>
      <c r="L31" t="s">
        <v>817</v>
      </c>
      <c r="M31" t="s">
        <v>622</v>
      </c>
      <c r="N31" t="s">
        <v>635</v>
      </c>
      <c r="O31" t="s">
        <v>639</v>
      </c>
      <c r="P31" t="s">
        <v>640</v>
      </c>
      <c r="Q31" t="s">
        <v>621</v>
      </c>
      <c r="R31" t="s">
        <v>622</v>
      </c>
      <c r="S31" t="s">
        <v>623</v>
      </c>
      <c r="T31" t="s">
        <v>145</v>
      </c>
      <c r="U31" t="s">
        <v>641</v>
      </c>
      <c r="V31" t="s">
        <v>711</v>
      </c>
      <c r="W31" t="s">
        <v>712</v>
      </c>
      <c r="X31" t="s">
        <v>818</v>
      </c>
      <c r="Y31" s="19" t="str">
        <f t="shared" si="0"/>
        <v>3</v>
      </c>
      <c r="Z31" s="19" t="str">
        <f>IF(T31="","",IF(AND(T31&lt;&gt;'Tabelas auxiliares'!$B$241,T31&lt;&gt;'Tabelas auxiliares'!$B$242,T31&lt;&gt;'Tabelas auxiliares'!$C$241,T31&lt;&gt;'Tabelas auxiliares'!$C$242,T31&lt;&gt;'Tabelas auxiliares'!$D$241),"FOLHA DE PESSOAL",IF(Y31='Tabelas auxiliares'!$A$242,"CUSTEIO",IF(Y31='Tabelas auxiliares'!$A$241,"INVESTIMENTO","ERRO - VERIFICAR"))))</f>
        <v>CUSTEIO</v>
      </c>
      <c r="AA31" s="30">
        <f t="shared" si="1"/>
        <v>109725</v>
      </c>
      <c r="AB31" s="12">
        <v>11550</v>
      </c>
      <c r="AC31" s="12">
        <v>54075</v>
      </c>
      <c r="AD31" s="12">
        <v>44100</v>
      </c>
      <c r="AE31" s="36"/>
      <c r="AF31" s="36"/>
      <c r="AG31" s="36"/>
      <c r="AH31" s="36"/>
      <c r="AI31" s="36"/>
      <c r="AJ31" s="36"/>
      <c r="AK31" s="36"/>
      <c r="AL31" s="36"/>
      <c r="AM31" s="36"/>
      <c r="AN31" s="36"/>
      <c r="AO31" s="36"/>
      <c r="AP31" s="36"/>
    </row>
    <row r="32" spans="1:42" x14ac:dyDescent="0.35">
      <c r="A32" t="s">
        <v>611</v>
      </c>
      <c r="B32" t="s">
        <v>202</v>
      </c>
      <c r="C32" t="s">
        <v>612</v>
      </c>
      <c r="D32" t="s">
        <v>62</v>
      </c>
      <c r="E32" t="s">
        <v>100</v>
      </c>
      <c r="F32" s="19" t="str">
        <f>IFERROR(VLOOKUP(D32,'Tabelas auxiliares'!$A$3:$B$63,2,FALSE),"")</f>
        <v>PROAP - PNAES</v>
      </c>
      <c r="G32" s="19" t="str">
        <f>IFERROR(VLOOKUP($B32,'Tabelas auxiliares'!$A$67:$C$107,2,FALSE),"")</f>
        <v>ASSISTÊNCIA - SOCIAIS</v>
      </c>
      <c r="H32" s="19" t="str">
        <f>IFERROR(VLOOKUP($B32,'Tabelas auxiliares'!$A$67:$C$107,3,FALSE),"")</f>
        <v>AUXILIO MORADIA / AUXILIO CRECHE / AUXILIO TRANSPORTE / BOLSA PERMANENCIA / BOLSA AUXILIO ALIMENTACAO AOS ESTUDANTES DE GRADUACAO / MONITORIA DE AÇÕES AFIRMATIVAS</v>
      </c>
      <c r="I32" t="s">
        <v>768</v>
      </c>
      <c r="J32" t="s">
        <v>806</v>
      </c>
      <c r="K32" t="s">
        <v>819</v>
      </c>
      <c r="L32" t="s">
        <v>820</v>
      </c>
      <c r="M32" t="s">
        <v>622</v>
      </c>
      <c r="N32" t="s">
        <v>635</v>
      </c>
      <c r="O32" t="s">
        <v>639</v>
      </c>
      <c r="P32" t="s">
        <v>640</v>
      </c>
      <c r="Q32" t="s">
        <v>621</v>
      </c>
      <c r="R32" t="s">
        <v>622</v>
      </c>
      <c r="S32" t="s">
        <v>623</v>
      </c>
      <c r="T32" t="s">
        <v>145</v>
      </c>
      <c r="U32" t="s">
        <v>641</v>
      </c>
      <c r="V32" t="s">
        <v>711</v>
      </c>
      <c r="W32" t="s">
        <v>712</v>
      </c>
      <c r="X32" t="s">
        <v>821</v>
      </c>
      <c r="Y32" s="19" t="str">
        <f t="shared" si="0"/>
        <v>3</v>
      </c>
      <c r="Z32" s="19" t="str">
        <f>IF(T32="","",IF(AND(T32&lt;&gt;'Tabelas auxiliares'!$B$241,T32&lt;&gt;'Tabelas auxiliares'!$B$242,T32&lt;&gt;'Tabelas auxiliares'!$C$241,T32&lt;&gt;'Tabelas auxiliares'!$C$242,T32&lt;&gt;'Tabelas auxiliares'!$D$241),"FOLHA DE PESSOAL",IF(Y32='Tabelas auxiliares'!$A$242,"CUSTEIO",IF(Y32='Tabelas auxiliares'!$A$241,"INVESTIMENTO","ERRO - VERIFICAR"))))</f>
        <v>CUSTEIO</v>
      </c>
      <c r="AA32" s="30">
        <f t="shared" si="1"/>
        <v>449400</v>
      </c>
      <c r="AB32" s="12">
        <v>1400</v>
      </c>
      <c r="AC32" s="12">
        <v>31500</v>
      </c>
      <c r="AD32" s="12">
        <v>416500</v>
      </c>
      <c r="AE32" s="36"/>
      <c r="AF32" s="36"/>
      <c r="AG32" s="36"/>
      <c r="AH32" s="36"/>
      <c r="AI32" s="36"/>
      <c r="AJ32" s="36"/>
      <c r="AK32" s="36"/>
      <c r="AL32" s="36"/>
      <c r="AM32" s="36"/>
      <c r="AN32" s="36"/>
      <c r="AO32" s="36"/>
      <c r="AP32" s="36"/>
    </row>
    <row r="33" spans="1:42" x14ac:dyDescent="0.35">
      <c r="A33" t="s">
        <v>611</v>
      </c>
      <c r="B33" t="s">
        <v>202</v>
      </c>
      <c r="C33" t="s">
        <v>612</v>
      </c>
      <c r="D33" t="s">
        <v>62</v>
      </c>
      <c r="E33" t="s">
        <v>100</v>
      </c>
      <c r="F33" s="19" t="str">
        <f>IFERROR(VLOOKUP(D33,'Tabelas auxiliares'!$A$3:$B$63,2,FALSE),"")</f>
        <v>PROAP - PNAES</v>
      </c>
      <c r="G33" s="19" t="str">
        <f>IFERROR(VLOOKUP($B33,'Tabelas auxiliares'!$A$67:$C$107,2,FALSE),"")</f>
        <v>ASSISTÊNCIA - SOCIAIS</v>
      </c>
      <c r="H33" s="19" t="str">
        <f>IFERROR(VLOOKUP($B33,'Tabelas auxiliares'!$A$67:$C$107,3,FALSE),"")</f>
        <v>AUXILIO MORADIA / AUXILIO CRECHE / AUXILIO TRANSPORTE / BOLSA PERMANENCIA / BOLSA AUXILIO ALIMENTACAO AOS ESTUDANTES DE GRADUACAO / MONITORIA DE AÇÕES AFIRMATIVAS</v>
      </c>
      <c r="I33" t="s">
        <v>714</v>
      </c>
      <c r="J33" t="s">
        <v>811</v>
      </c>
      <c r="K33" t="s">
        <v>822</v>
      </c>
      <c r="L33" t="s">
        <v>823</v>
      </c>
      <c r="M33" t="s">
        <v>622</v>
      </c>
      <c r="N33" t="s">
        <v>635</v>
      </c>
      <c r="O33" t="s">
        <v>639</v>
      </c>
      <c r="P33" t="s">
        <v>640</v>
      </c>
      <c r="Q33" t="s">
        <v>621</v>
      </c>
      <c r="R33" t="s">
        <v>622</v>
      </c>
      <c r="S33" t="s">
        <v>623</v>
      </c>
      <c r="T33" t="s">
        <v>145</v>
      </c>
      <c r="U33" t="s">
        <v>641</v>
      </c>
      <c r="V33" t="s">
        <v>711</v>
      </c>
      <c r="W33" t="s">
        <v>712</v>
      </c>
      <c r="X33" t="s">
        <v>824</v>
      </c>
      <c r="Y33" s="19" t="str">
        <f t="shared" si="0"/>
        <v>3</v>
      </c>
      <c r="Z33" s="19" t="str">
        <f>IF(T33="","",IF(AND(T33&lt;&gt;'Tabelas auxiliares'!$B$241,T33&lt;&gt;'Tabelas auxiliares'!$B$242,T33&lt;&gt;'Tabelas auxiliares'!$C$241,T33&lt;&gt;'Tabelas auxiliares'!$C$242,T33&lt;&gt;'Tabelas auxiliares'!$D$241),"FOLHA DE PESSOAL",IF(Y33='Tabelas auxiliares'!$A$242,"CUSTEIO",IF(Y33='Tabelas auxiliares'!$A$241,"INVESTIMENTO","ERRO - VERIFICAR"))))</f>
        <v>CUSTEIO</v>
      </c>
      <c r="AA33" s="30">
        <f t="shared" si="1"/>
        <v>7868</v>
      </c>
      <c r="AB33" s="12">
        <v>1124</v>
      </c>
      <c r="AC33" s="12">
        <v>4496</v>
      </c>
      <c r="AD33" s="12">
        <v>2248</v>
      </c>
      <c r="AE33" s="36"/>
      <c r="AF33" s="36"/>
      <c r="AG33" s="36"/>
      <c r="AH33" s="36"/>
      <c r="AI33" s="36"/>
      <c r="AJ33" s="36"/>
      <c r="AK33" s="36"/>
      <c r="AL33" s="36"/>
      <c r="AM33" s="36"/>
      <c r="AN33" s="36"/>
      <c r="AO33" s="36"/>
      <c r="AP33" s="36"/>
    </row>
    <row r="34" spans="1:42" x14ac:dyDescent="0.35">
      <c r="A34" t="s">
        <v>611</v>
      </c>
      <c r="B34" t="s">
        <v>202</v>
      </c>
      <c r="C34" t="s">
        <v>612</v>
      </c>
      <c r="D34" t="s">
        <v>62</v>
      </c>
      <c r="E34" t="s">
        <v>100</v>
      </c>
      <c r="F34" s="19" t="str">
        <f>IFERROR(VLOOKUP(D34,'Tabelas auxiliares'!$A$3:$B$63,2,FALSE),"")</f>
        <v>PROAP - PNAES</v>
      </c>
      <c r="G34" s="19" t="str">
        <f>IFERROR(VLOOKUP($B34,'Tabelas auxiliares'!$A$67:$C$107,2,FALSE),"")</f>
        <v>ASSISTÊNCIA - SOCIAIS</v>
      </c>
      <c r="H34" s="19" t="str">
        <f>IFERROR(VLOOKUP($B34,'Tabelas auxiliares'!$A$67:$C$107,3,FALSE),"")</f>
        <v>AUXILIO MORADIA / AUXILIO CRECHE / AUXILIO TRANSPORTE / BOLSA PERMANENCIA / BOLSA AUXILIO ALIMENTACAO AOS ESTUDANTES DE GRADUACAO / MONITORIA DE AÇÕES AFIRMATIVAS</v>
      </c>
      <c r="I34" t="s">
        <v>781</v>
      </c>
      <c r="J34" t="s">
        <v>811</v>
      </c>
      <c r="K34" t="s">
        <v>825</v>
      </c>
      <c r="L34" t="s">
        <v>826</v>
      </c>
      <c r="M34" t="s">
        <v>622</v>
      </c>
      <c r="N34" t="s">
        <v>633</v>
      </c>
      <c r="O34" t="s">
        <v>636</v>
      </c>
      <c r="P34" t="s">
        <v>673</v>
      </c>
      <c r="Q34" t="s">
        <v>621</v>
      </c>
      <c r="R34" t="s">
        <v>622</v>
      </c>
      <c r="S34" t="s">
        <v>623</v>
      </c>
      <c r="T34" t="s">
        <v>145</v>
      </c>
      <c r="U34" t="s">
        <v>674</v>
      </c>
      <c r="V34" t="s">
        <v>711</v>
      </c>
      <c r="W34" t="s">
        <v>712</v>
      </c>
      <c r="X34" t="s">
        <v>827</v>
      </c>
      <c r="Y34" s="19" t="str">
        <f t="shared" si="0"/>
        <v>3</v>
      </c>
      <c r="Z34" s="19" t="str">
        <f>IF(T34="","",IF(AND(T34&lt;&gt;'Tabelas auxiliares'!$B$241,T34&lt;&gt;'Tabelas auxiliares'!$B$242,T34&lt;&gt;'Tabelas auxiliares'!$C$241,T34&lt;&gt;'Tabelas auxiliares'!$C$242,T34&lt;&gt;'Tabelas auxiliares'!$D$241),"FOLHA DE PESSOAL",IF(Y34='Tabelas auxiliares'!$A$242,"CUSTEIO",IF(Y34='Tabelas auxiliares'!$A$241,"INVESTIMENTO","ERRO - VERIFICAR"))))</f>
        <v>CUSTEIO</v>
      </c>
      <c r="AA34" s="30">
        <f t="shared" si="1"/>
        <v>5620</v>
      </c>
      <c r="AB34" s="12">
        <v>5620</v>
      </c>
      <c r="AE34" s="36"/>
      <c r="AF34" s="36"/>
      <c r="AG34" s="36"/>
      <c r="AH34" s="36"/>
      <c r="AI34" s="36"/>
      <c r="AJ34" s="36"/>
      <c r="AK34" s="36"/>
      <c r="AL34" s="36"/>
      <c r="AM34" s="36"/>
      <c r="AN34" s="36"/>
      <c r="AO34" s="36"/>
      <c r="AP34" s="36"/>
    </row>
    <row r="35" spans="1:42" x14ac:dyDescent="0.35">
      <c r="A35" t="s">
        <v>611</v>
      </c>
      <c r="B35" t="s">
        <v>202</v>
      </c>
      <c r="C35" t="s">
        <v>612</v>
      </c>
      <c r="D35" t="s">
        <v>62</v>
      </c>
      <c r="E35" t="s">
        <v>100</v>
      </c>
      <c r="F35" s="19" t="str">
        <f>IFERROR(VLOOKUP(D35,'Tabelas auxiliares'!$A$3:$B$63,2,FALSE),"")</f>
        <v>PROAP - PNAES</v>
      </c>
      <c r="G35" s="19" t="str">
        <f>IFERROR(VLOOKUP($B35,'Tabelas auxiliares'!$A$67:$C$107,2,FALSE),"")</f>
        <v>ASSISTÊNCIA - SOCIAIS</v>
      </c>
      <c r="H35" s="19" t="str">
        <f>IFERROR(VLOOKUP($B35,'Tabelas auxiliares'!$A$67:$C$107,3,FALSE),"")</f>
        <v>AUXILIO MORADIA / AUXILIO CRECHE / AUXILIO TRANSPORTE / BOLSA PERMANENCIA / BOLSA AUXILIO ALIMENTACAO AOS ESTUDANTES DE GRADUACAO / MONITORIA DE AÇÕES AFIRMATIVAS</v>
      </c>
      <c r="I35" t="s">
        <v>781</v>
      </c>
      <c r="J35" t="s">
        <v>802</v>
      </c>
      <c r="K35" t="s">
        <v>828</v>
      </c>
      <c r="L35" t="s">
        <v>817</v>
      </c>
      <c r="M35" t="s">
        <v>622</v>
      </c>
      <c r="N35" t="s">
        <v>633</v>
      </c>
      <c r="O35" t="s">
        <v>636</v>
      </c>
      <c r="P35" t="s">
        <v>673</v>
      </c>
      <c r="Q35" t="s">
        <v>621</v>
      </c>
      <c r="R35" t="s">
        <v>622</v>
      </c>
      <c r="S35" t="s">
        <v>623</v>
      </c>
      <c r="T35" t="s">
        <v>145</v>
      </c>
      <c r="U35" t="s">
        <v>674</v>
      </c>
      <c r="V35" t="s">
        <v>711</v>
      </c>
      <c r="W35" t="s">
        <v>712</v>
      </c>
      <c r="X35" t="s">
        <v>829</v>
      </c>
      <c r="Y35" s="19" t="str">
        <f t="shared" si="0"/>
        <v>3</v>
      </c>
      <c r="Z35" s="19" t="str">
        <f>IF(T35="","",IF(AND(T35&lt;&gt;'Tabelas auxiliares'!$B$241,T35&lt;&gt;'Tabelas auxiliares'!$B$242,T35&lt;&gt;'Tabelas auxiliares'!$C$241,T35&lt;&gt;'Tabelas auxiliares'!$C$242,T35&lt;&gt;'Tabelas auxiliares'!$D$241),"FOLHA DE PESSOAL",IF(Y35='Tabelas auxiliares'!$A$242,"CUSTEIO",IF(Y35='Tabelas auxiliares'!$A$241,"INVESTIMENTO","ERRO - VERIFICAR"))))</f>
        <v>CUSTEIO</v>
      </c>
      <c r="AA35" s="30">
        <f t="shared" si="1"/>
        <v>97125</v>
      </c>
      <c r="AB35" s="12">
        <v>97125</v>
      </c>
      <c r="AE35" s="36"/>
      <c r="AF35" s="36"/>
      <c r="AG35" s="36"/>
      <c r="AH35" s="36"/>
      <c r="AI35" s="36"/>
      <c r="AJ35" s="36"/>
      <c r="AK35" s="36"/>
      <c r="AL35" s="36"/>
      <c r="AM35" s="36"/>
      <c r="AN35" s="36"/>
      <c r="AO35" s="36"/>
      <c r="AP35" s="36"/>
    </row>
    <row r="36" spans="1:42" x14ac:dyDescent="0.35">
      <c r="A36" t="s">
        <v>611</v>
      </c>
      <c r="B36" t="s">
        <v>202</v>
      </c>
      <c r="C36" t="s">
        <v>612</v>
      </c>
      <c r="D36" t="s">
        <v>62</v>
      </c>
      <c r="E36" t="s">
        <v>100</v>
      </c>
      <c r="F36" s="19" t="str">
        <f>IFERROR(VLOOKUP(D36,'Tabelas auxiliares'!$A$3:$B$63,2,FALSE),"")</f>
        <v>PROAP - PNAES</v>
      </c>
      <c r="G36" s="19" t="str">
        <f>IFERROR(VLOOKUP($B36,'Tabelas auxiliares'!$A$67:$C$107,2,FALSE),"")</f>
        <v>ASSISTÊNCIA - SOCIAIS</v>
      </c>
      <c r="H36" s="19" t="str">
        <f>IFERROR(VLOOKUP($B36,'Tabelas auxiliares'!$A$67:$C$107,3,FALSE),"")</f>
        <v>AUXILIO MORADIA / AUXILIO CRECHE / AUXILIO TRANSPORTE / BOLSA PERMANENCIA / BOLSA AUXILIO ALIMENTACAO AOS ESTUDANTES DE GRADUACAO / MONITORIA DE AÇÕES AFIRMATIVAS</v>
      </c>
      <c r="I36" t="s">
        <v>781</v>
      </c>
      <c r="J36" t="s">
        <v>806</v>
      </c>
      <c r="K36" t="s">
        <v>830</v>
      </c>
      <c r="L36" t="s">
        <v>820</v>
      </c>
      <c r="M36" t="s">
        <v>622</v>
      </c>
      <c r="N36" t="s">
        <v>633</v>
      </c>
      <c r="O36" t="s">
        <v>636</v>
      </c>
      <c r="P36" t="s">
        <v>673</v>
      </c>
      <c r="Q36" t="s">
        <v>621</v>
      </c>
      <c r="R36" t="s">
        <v>622</v>
      </c>
      <c r="S36" t="s">
        <v>623</v>
      </c>
      <c r="T36" t="s">
        <v>145</v>
      </c>
      <c r="U36" t="s">
        <v>674</v>
      </c>
      <c r="V36" t="s">
        <v>711</v>
      </c>
      <c r="W36" t="s">
        <v>712</v>
      </c>
      <c r="X36" t="s">
        <v>831</v>
      </c>
      <c r="Y36" s="19" t="str">
        <f t="shared" si="0"/>
        <v>3</v>
      </c>
      <c r="Z36" s="19" t="str">
        <f>IF(T36="","",IF(AND(T36&lt;&gt;'Tabelas auxiliares'!$B$241,T36&lt;&gt;'Tabelas auxiliares'!$B$242,T36&lt;&gt;'Tabelas auxiliares'!$C$241,T36&lt;&gt;'Tabelas auxiliares'!$C$242,T36&lt;&gt;'Tabelas auxiliares'!$D$241),"FOLHA DE PESSOAL",IF(Y36='Tabelas auxiliares'!$A$242,"CUSTEIO",IF(Y36='Tabelas auxiliares'!$A$241,"INVESTIMENTO","ERRO - VERIFICAR"))))</f>
        <v>CUSTEIO</v>
      </c>
      <c r="AA36" s="30">
        <f t="shared" si="1"/>
        <v>324800</v>
      </c>
      <c r="AB36" s="12">
        <v>128100</v>
      </c>
      <c r="AC36" s="12">
        <v>196700</v>
      </c>
      <c r="AE36" s="36"/>
      <c r="AF36" s="36"/>
      <c r="AG36" s="36"/>
      <c r="AH36" s="36"/>
      <c r="AI36" s="36"/>
      <c r="AJ36" s="36"/>
      <c r="AK36" s="36"/>
      <c r="AL36" s="36"/>
      <c r="AM36" s="36"/>
      <c r="AN36" s="36"/>
      <c r="AO36" s="36"/>
      <c r="AP36" s="36"/>
    </row>
    <row r="37" spans="1:42" x14ac:dyDescent="0.35">
      <c r="A37" t="s">
        <v>611</v>
      </c>
      <c r="B37" t="s">
        <v>204</v>
      </c>
      <c r="C37" t="s">
        <v>691</v>
      </c>
      <c r="D37" t="s">
        <v>8</v>
      </c>
      <c r="E37" t="s">
        <v>100</v>
      </c>
      <c r="F37" s="19" t="str">
        <f>IFERROR(VLOOKUP(D37,'Tabelas auxiliares'!$A$3:$B$63,2,FALSE),"")</f>
        <v>PROPES - PRÓ-REITORIA DE PESQUISA / CEM</v>
      </c>
      <c r="G37" s="19" t="str">
        <f>IFERROR(VLOOKUP($B37,'Tabelas auxiliares'!$A$67:$C$107,2,FALSE),"")</f>
        <v>ASSISTÊNCIA - PESQUISA</v>
      </c>
      <c r="H37" s="19" t="str">
        <f>IFERROR(VLOOKUP($B37,'Tabelas auxiliares'!$A$67:$C$107,3,FALSE),"")</f>
        <v>BOLSAS DE INICIACAO CIENTIFICA / AUXILIO PARA EVENTOS ESTUDANTIS PESQUISA / AUXILIO PARA PARTICIPAÇÃO DE DOCENTES EM EVENTOS DE DIVULGAÇÃO CIENTIFICA E TECNOLÓGICA</v>
      </c>
      <c r="I37" t="s">
        <v>832</v>
      </c>
      <c r="J37" t="s">
        <v>833</v>
      </c>
      <c r="K37" t="s">
        <v>834</v>
      </c>
      <c r="L37" t="s">
        <v>835</v>
      </c>
      <c r="M37" t="s">
        <v>622</v>
      </c>
      <c r="N37" t="s">
        <v>633</v>
      </c>
      <c r="O37" t="s">
        <v>636</v>
      </c>
      <c r="P37" t="s">
        <v>673</v>
      </c>
      <c r="Q37" t="s">
        <v>621</v>
      </c>
      <c r="R37" t="s">
        <v>622</v>
      </c>
      <c r="S37" t="s">
        <v>623</v>
      </c>
      <c r="T37" t="s">
        <v>145</v>
      </c>
      <c r="U37" t="s">
        <v>674</v>
      </c>
      <c r="V37" t="s">
        <v>711</v>
      </c>
      <c r="W37" t="s">
        <v>712</v>
      </c>
      <c r="X37" t="s">
        <v>836</v>
      </c>
      <c r="Y37" s="19" t="str">
        <f t="shared" si="0"/>
        <v>3</v>
      </c>
      <c r="Z37" s="19" t="str">
        <f>IF(T37="","",IF(AND(T37&lt;&gt;'Tabelas auxiliares'!$B$241,T37&lt;&gt;'Tabelas auxiliares'!$B$242,T37&lt;&gt;'Tabelas auxiliares'!$C$241,T37&lt;&gt;'Tabelas auxiliares'!$C$242,T37&lt;&gt;'Tabelas auxiliares'!$D$241),"FOLHA DE PESSOAL",IF(Y37='Tabelas auxiliares'!$A$242,"CUSTEIO",IF(Y37='Tabelas auxiliares'!$A$241,"INVESTIMENTO","ERRO - VERIFICAR"))))</f>
        <v>CUSTEIO</v>
      </c>
      <c r="AA37" s="30">
        <f t="shared" si="1"/>
        <v>252000</v>
      </c>
      <c r="AB37" s="12">
        <v>2100</v>
      </c>
      <c r="AD37" s="12">
        <v>249900</v>
      </c>
      <c r="AE37" s="36"/>
      <c r="AF37" s="36"/>
      <c r="AG37" s="36"/>
      <c r="AH37" s="36"/>
      <c r="AI37" s="36"/>
      <c r="AJ37" s="36"/>
      <c r="AK37" s="36"/>
      <c r="AL37" s="36"/>
      <c r="AM37" s="36"/>
      <c r="AN37" s="36"/>
      <c r="AO37" s="36"/>
      <c r="AP37" s="36"/>
    </row>
    <row r="38" spans="1:42" x14ac:dyDescent="0.35">
      <c r="A38" t="s">
        <v>611</v>
      </c>
      <c r="B38" t="s">
        <v>204</v>
      </c>
      <c r="C38" t="s">
        <v>691</v>
      </c>
      <c r="D38" t="s">
        <v>8</v>
      </c>
      <c r="E38" t="s">
        <v>100</v>
      </c>
      <c r="F38" s="19" t="str">
        <f>IFERROR(VLOOKUP(D38,'Tabelas auxiliares'!$A$3:$B$63,2,FALSE),"")</f>
        <v>PROPES - PRÓ-REITORIA DE PESQUISA / CEM</v>
      </c>
      <c r="G38" s="19" t="str">
        <f>IFERROR(VLOOKUP($B38,'Tabelas auxiliares'!$A$67:$C$107,2,FALSE),"")</f>
        <v>ASSISTÊNCIA - PESQUISA</v>
      </c>
      <c r="H38" s="19" t="str">
        <f>IFERROR(VLOOKUP($B38,'Tabelas auxiliares'!$A$67:$C$107,3,FALSE),"")</f>
        <v>BOLSAS DE INICIACAO CIENTIFICA / AUXILIO PARA EVENTOS ESTUDANTIS PESQUISA / AUXILIO PARA PARTICIPAÇÃO DE DOCENTES EM EVENTOS DE DIVULGAÇÃO CIENTIFICA E TECNOLÓGICA</v>
      </c>
      <c r="I38" t="s">
        <v>832</v>
      </c>
      <c r="J38" t="s">
        <v>837</v>
      </c>
      <c r="K38" t="s">
        <v>838</v>
      </c>
      <c r="L38" t="s">
        <v>839</v>
      </c>
      <c r="M38" t="s">
        <v>622</v>
      </c>
      <c r="N38" t="s">
        <v>633</v>
      </c>
      <c r="O38" t="s">
        <v>629</v>
      </c>
      <c r="P38" t="s">
        <v>634</v>
      </c>
      <c r="Q38" t="s">
        <v>621</v>
      </c>
      <c r="R38" t="s">
        <v>622</v>
      </c>
      <c r="S38" t="s">
        <v>623</v>
      </c>
      <c r="T38" t="s">
        <v>145</v>
      </c>
      <c r="U38" t="s">
        <v>655</v>
      </c>
      <c r="V38" t="s">
        <v>711</v>
      </c>
      <c r="W38" t="s">
        <v>712</v>
      </c>
      <c r="X38" t="s">
        <v>840</v>
      </c>
      <c r="Y38" s="19" t="str">
        <f t="shared" si="0"/>
        <v>3</v>
      </c>
      <c r="Z38" s="19" t="str">
        <f>IF(T38="","",IF(AND(T38&lt;&gt;'Tabelas auxiliares'!$B$241,T38&lt;&gt;'Tabelas auxiliares'!$B$242,T38&lt;&gt;'Tabelas auxiliares'!$C$241,T38&lt;&gt;'Tabelas auxiliares'!$C$242,T38&lt;&gt;'Tabelas auxiliares'!$D$241),"FOLHA DE PESSOAL",IF(Y38='Tabelas auxiliares'!$A$242,"CUSTEIO",IF(Y38='Tabelas auxiliares'!$A$241,"INVESTIMENTO","ERRO - VERIFICAR"))))</f>
        <v>CUSTEIO</v>
      </c>
      <c r="AA38" s="30">
        <f t="shared" si="1"/>
        <v>3600</v>
      </c>
      <c r="AD38" s="12">
        <v>3600</v>
      </c>
      <c r="AE38" s="36"/>
      <c r="AF38" s="36"/>
      <c r="AG38" s="36"/>
      <c r="AH38" s="36"/>
      <c r="AI38" s="36"/>
      <c r="AJ38" s="36"/>
      <c r="AK38" s="36"/>
      <c r="AL38" s="36"/>
      <c r="AM38" s="36"/>
      <c r="AN38" s="36"/>
      <c r="AO38" s="36"/>
      <c r="AP38" s="36"/>
    </row>
    <row r="39" spans="1:42" x14ac:dyDescent="0.35">
      <c r="A39" t="s">
        <v>611</v>
      </c>
      <c r="B39" t="s">
        <v>204</v>
      </c>
      <c r="C39" t="s">
        <v>691</v>
      </c>
      <c r="D39" t="s">
        <v>8</v>
      </c>
      <c r="E39" t="s">
        <v>100</v>
      </c>
      <c r="F39" s="19" t="str">
        <f>IFERROR(VLOOKUP(D39,'Tabelas auxiliares'!$A$3:$B$63,2,FALSE),"")</f>
        <v>PROPES - PRÓ-REITORIA DE PESQUISA / CEM</v>
      </c>
      <c r="G39" s="19" t="str">
        <f>IFERROR(VLOOKUP($B39,'Tabelas auxiliares'!$A$67:$C$107,2,FALSE),"")</f>
        <v>ASSISTÊNCIA - PESQUISA</v>
      </c>
      <c r="H39" s="19" t="str">
        <f>IFERROR(VLOOKUP($B39,'Tabelas auxiliares'!$A$67:$C$107,3,FALSE),"")</f>
        <v>BOLSAS DE INICIACAO CIENTIFICA / AUXILIO PARA EVENTOS ESTUDANTIS PESQUISA / AUXILIO PARA PARTICIPAÇÃO DE DOCENTES EM EVENTOS DE DIVULGAÇÃO CIENTIFICA E TECNOLÓGICA</v>
      </c>
      <c r="I39" t="s">
        <v>832</v>
      </c>
      <c r="J39" t="s">
        <v>841</v>
      </c>
      <c r="K39" t="s">
        <v>842</v>
      </c>
      <c r="L39" t="s">
        <v>843</v>
      </c>
      <c r="M39" t="s">
        <v>622</v>
      </c>
      <c r="N39" t="s">
        <v>633</v>
      </c>
      <c r="O39" t="s">
        <v>636</v>
      </c>
      <c r="P39" t="s">
        <v>673</v>
      </c>
      <c r="Q39" t="s">
        <v>621</v>
      </c>
      <c r="R39" t="s">
        <v>622</v>
      </c>
      <c r="S39" t="s">
        <v>623</v>
      </c>
      <c r="T39" t="s">
        <v>145</v>
      </c>
      <c r="U39" t="s">
        <v>674</v>
      </c>
      <c r="V39" t="s">
        <v>711</v>
      </c>
      <c r="W39" t="s">
        <v>712</v>
      </c>
      <c r="X39" t="s">
        <v>844</v>
      </c>
      <c r="Y39" s="19" t="str">
        <f t="shared" si="0"/>
        <v>3</v>
      </c>
      <c r="Z39" s="19" t="str">
        <f>IF(T39="","",IF(AND(T39&lt;&gt;'Tabelas auxiliares'!$B$241,T39&lt;&gt;'Tabelas auxiliares'!$B$242,T39&lt;&gt;'Tabelas auxiliares'!$C$241,T39&lt;&gt;'Tabelas auxiliares'!$C$242,T39&lt;&gt;'Tabelas auxiliares'!$D$241),"FOLHA DE PESSOAL",IF(Y39='Tabelas auxiliares'!$A$242,"CUSTEIO",IF(Y39='Tabelas auxiliares'!$A$241,"INVESTIMENTO","ERRO - VERIFICAR"))))</f>
        <v>CUSTEIO</v>
      </c>
      <c r="AA39" s="30">
        <f t="shared" si="1"/>
        <v>96600</v>
      </c>
      <c r="AD39" s="12">
        <v>96600</v>
      </c>
      <c r="AE39" s="36"/>
      <c r="AF39" s="36"/>
      <c r="AG39" s="36"/>
      <c r="AH39" s="36"/>
      <c r="AI39" s="36"/>
      <c r="AJ39" s="36"/>
      <c r="AK39" s="36"/>
      <c r="AL39" s="36"/>
      <c r="AM39" s="36"/>
      <c r="AN39" s="36"/>
      <c r="AO39" s="36"/>
      <c r="AP39" s="36"/>
    </row>
    <row r="40" spans="1:42" x14ac:dyDescent="0.35">
      <c r="A40" t="s">
        <v>611</v>
      </c>
      <c r="B40" t="s">
        <v>204</v>
      </c>
      <c r="C40" t="s">
        <v>691</v>
      </c>
      <c r="D40" t="s">
        <v>8</v>
      </c>
      <c r="E40" t="s">
        <v>100</v>
      </c>
      <c r="F40" s="19" t="str">
        <f>IFERROR(VLOOKUP(D40,'Tabelas auxiliares'!$A$3:$B$63,2,FALSE),"")</f>
        <v>PROPES - PRÓ-REITORIA DE PESQUISA / CEM</v>
      </c>
      <c r="G40" s="19" t="str">
        <f>IFERROR(VLOOKUP($B40,'Tabelas auxiliares'!$A$67:$C$107,2,FALSE),"")</f>
        <v>ASSISTÊNCIA - PESQUISA</v>
      </c>
      <c r="H40" s="19" t="str">
        <f>IFERROR(VLOOKUP($B40,'Tabelas auxiliares'!$A$67:$C$107,3,FALSE),"")</f>
        <v>BOLSAS DE INICIACAO CIENTIFICA / AUXILIO PARA EVENTOS ESTUDANTIS PESQUISA / AUXILIO PARA PARTICIPAÇÃO DE DOCENTES EM EVENTOS DE DIVULGAÇÃO CIENTIFICA E TECNOLÓGICA</v>
      </c>
      <c r="I40" t="s">
        <v>845</v>
      </c>
      <c r="J40" t="s">
        <v>846</v>
      </c>
      <c r="K40" t="s">
        <v>847</v>
      </c>
      <c r="L40" t="s">
        <v>848</v>
      </c>
      <c r="M40" t="s">
        <v>622</v>
      </c>
      <c r="N40" t="s">
        <v>633</v>
      </c>
      <c r="O40" t="s">
        <v>636</v>
      </c>
      <c r="P40" t="s">
        <v>673</v>
      </c>
      <c r="Q40" t="s">
        <v>621</v>
      </c>
      <c r="R40" t="s">
        <v>622</v>
      </c>
      <c r="S40" t="s">
        <v>623</v>
      </c>
      <c r="T40" t="s">
        <v>145</v>
      </c>
      <c r="U40" t="s">
        <v>674</v>
      </c>
      <c r="V40" t="s">
        <v>711</v>
      </c>
      <c r="W40" t="s">
        <v>712</v>
      </c>
      <c r="X40" t="s">
        <v>849</v>
      </c>
      <c r="Y40" s="19" t="str">
        <f t="shared" si="0"/>
        <v>3</v>
      </c>
      <c r="Z40" s="19" t="str">
        <f>IF(T40="","",IF(AND(T40&lt;&gt;'Tabelas auxiliares'!$B$241,T40&lt;&gt;'Tabelas auxiliares'!$B$242,T40&lt;&gt;'Tabelas auxiliares'!$C$241,T40&lt;&gt;'Tabelas auxiliares'!$C$242,T40&lt;&gt;'Tabelas auxiliares'!$D$241),"FOLHA DE PESSOAL",IF(Y40='Tabelas auxiliares'!$A$242,"CUSTEIO",IF(Y40='Tabelas auxiliares'!$A$241,"INVESTIMENTO","ERRO - VERIFICAR"))))</f>
        <v>CUSTEIO</v>
      </c>
      <c r="AA40" s="30">
        <f t="shared" si="1"/>
        <v>2400</v>
      </c>
      <c r="AD40" s="12">
        <v>2400</v>
      </c>
      <c r="AE40" s="36"/>
      <c r="AF40" s="36"/>
      <c r="AG40" s="36"/>
      <c r="AH40" s="36"/>
      <c r="AI40" s="36"/>
      <c r="AJ40" s="36"/>
      <c r="AK40" s="36"/>
      <c r="AL40" s="36"/>
      <c r="AM40" s="36"/>
      <c r="AN40" s="36"/>
      <c r="AO40" s="36"/>
      <c r="AP40" s="36"/>
    </row>
    <row r="41" spans="1:42" x14ac:dyDescent="0.35">
      <c r="A41" t="s">
        <v>611</v>
      </c>
      <c r="B41" t="s">
        <v>204</v>
      </c>
      <c r="C41" t="s">
        <v>691</v>
      </c>
      <c r="D41" t="s">
        <v>8</v>
      </c>
      <c r="E41" t="s">
        <v>100</v>
      </c>
      <c r="F41" s="19" t="str">
        <f>IFERROR(VLOOKUP(D41,'Tabelas auxiliares'!$A$3:$B$63,2,FALSE),"")</f>
        <v>PROPES - PRÓ-REITORIA DE PESQUISA / CEM</v>
      </c>
      <c r="G41" s="19" t="str">
        <f>IFERROR(VLOOKUP($B41,'Tabelas auxiliares'!$A$67:$C$107,2,FALSE),"")</f>
        <v>ASSISTÊNCIA - PESQUISA</v>
      </c>
      <c r="H41" s="19" t="str">
        <f>IFERROR(VLOOKUP($B41,'Tabelas auxiliares'!$A$67:$C$107,3,FALSE),"")</f>
        <v>BOLSAS DE INICIACAO CIENTIFICA / AUXILIO PARA EVENTOS ESTUDANTIS PESQUISA / AUXILIO PARA PARTICIPAÇÃO DE DOCENTES EM EVENTOS DE DIVULGAÇÃO CIENTIFICA E TECNOLÓGICA</v>
      </c>
      <c r="I41" t="s">
        <v>850</v>
      </c>
      <c r="J41" t="s">
        <v>837</v>
      </c>
      <c r="K41" t="s">
        <v>851</v>
      </c>
      <c r="L41" t="s">
        <v>839</v>
      </c>
      <c r="M41" t="s">
        <v>622</v>
      </c>
      <c r="N41" t="s">
        <v>633</v>
      </c>
      <c r="O41" t="s">
        <v>636</v>
      </c>
      <c r="P41" t="s">
        <v>673</v>
      </c>
      <c r="Q41" t="s">
        <v>621</v>
      </c>
      <c r="R41" t="s">
        <v>622</v>
      </c>
      <c r="S41" t="s">
        <v>623</v>
      </c>
      <c r="T41" t="s">
        <v>145</v>
      </c>
      <c r="U41" t="s">
        <v>674</v>
      </c>
      <c r="V41" t="s">
        <v>711</v>
      </c>
      <c r="W41" t="s">
        <v>712</v>
      </c>
      <c r="X41" t="s">
        <v>852</v>
      </c>
      <c r="Y41" s="19" t="str">
        <f t="shared" si="0"/>
        <v>3</v>
      </c>
      <c r="Z41" s="19" t="str">
        <f>IF(T41="","",IF(AND(T41&lt;&gt;'Tabelas auxiliares'!$B$241,T41&lt;&gt;'Tabelas auxiliares'!$B$242,T41&lt;&gt;'Tabelas auxiliares'!$C$241,T41&lt;&gt;'Tabelas auxiliares'!$C$242,T41&lt;&gt;'Tabelas auxiliares'!$D$241),"FOLHA DE PESSOAL",IF(Y41='Tabelas auxiliares'!$A$242,"CUSTEIO",IF(Y41='Tabelas auxiliares'!$A$241,"INVESTIMENTO","ERRO - VERIFICAR"))))</f>
        <v>CUSTEIO</v>
      </c>
      <c r="AA41" s="30">
        <f t="shared" si="1"/>
        <v>3600</v>
      </c>
      <c r="AD41" s="12">
        <v>3600</v>
      </c>
      <c r="AE41" s="36"/>
      <c r="AF41" s="36"/>
      <c r="AG41" s="36"/>
      <c r="AH41" s="36"/>
      <c r="AI41" s="36"/>
      <c r="AJ41" s="36"/>
      <c r="AK41" s="36"/>
      <c r="AL41" s="36"/>
      <c r="AM41" s="36"/>
      <c r="AN41" s="36"/>
      <c r="AO41" s="36"/>
      <c r="AP41" s="36"/>
    </row>
    <row r="42" spans="1:42" x14ac:dyDescent="0.35">
      <c r="A42" t="s">
        <v>611</v>
      </c>
      <c r="B42" t="s">
        <v>204</v>
      </c>
      <c r="C42" t="s">
        <v>691</v>
      </c>
      <c r="D42" t="s">
        <v>8</v>
      </c>
      <c r="E42" t="s">
        <v>100</v>
      </c>
      <c r="F42" s="19" t="str">
        <f>IFERROR(VLOOKUP(D42,'Tabelas auxiliares'!$A$3:$B$63,2,FALSE),"")</f>
        <v>PROPES - PRÓ-REITORIA DE PESQUISA / CEM</v>
      </c>
      <c r="G42" s="19" t="str">
        <f>IFERROR(VLOOKUP($B42,'Tabelas auxiliares'!$A$67:$C$107,2,FALSE),"")</f>
        <v>ASSISTÊNCIA - PESQUISA</v>
      </c>
      <c r="H42" s="19" t="str">
        <f>IFERROR(VLOOKUP($B42,'Tabelas auxiliares'!$A$67:$C$107,3,FALSE),"")</f>
        <v>BOLSAS DE INICIACAO CIENTIFICA / AUXILIO PARA EVENTOS ESTUDANTIS PESQUISA / AUXILIO PARA PARTICIPAÇÃO DE DOCENTES EM EVENTOS DE DIVULGAÇÃO CIENTIFICA E TECNOLÓGICA</v>
      </c>
      <c r="I42" t="s">
        <v>853</v>
      </c>
      <c r="J42" t="s">
        <v>846</v>
      </c>
      <c r="K42" t="s">
        <v>854</v>
      </c>
      <c r="L42" t="s">
        <v>855</v>
      </c>
      <c r="M42" t="s">
        <v>622</v>
      </c>
      <c r="N42" t="s">
        <v>633</v>
      </c>
      <c r="O42" t="s">
        <v>629</v>
      </c>
      <c r="P42" t="s">
        <v>634</v>
      </c>
      <c r="Q42" t="s">
        <v>621</v>
      </c>
      <c r="R42" t="s">
        <v>622</v>
      </c>
      <c r="S42" t="s">
        <v>623</v>
      </c>
      <c r="T42" t="s">
        <v>145</v>
      </c>
      <c r="U42" t="s">
        <v>655</v>
      </c>
      <c r="V42" t="s">
        <v>711</v>
      </c>
      <c r="W42" t="s">
        <v>712</v>
      </c>
      <c r="X42" t="s">
        <v>856</v>
      </c>
      <c r="Y42" s="19" t="str">
        <f t="shared" si="0"/>
        <v>3</v>
      </c>
      <c r="Z42" s="19" t="str">
        <f>IF(T42="","",IF(AND(T42&lt;&gt;'Tabelas auxiliares'!$B$241,T42&lt;&gt;'Tabelas auxiliares'!$B$242,T42&lt;&gt;'Tabelas auxiliares'!$C$241,T42&lt;&gt;'Tabelas auxiliares'!$C$242,T42&lt;&gt;'Tabelas auxiliares'!$D$241),"FOLHA DE PESSOAL",IF(Y42='Tabelas auxiliares'!$A$242,"CUSTEIO",IF(Y42='Tabelas auxiliares'!$A$241,"INVESTIMENTO","ERRO - VERIFICAR"))))</f>
        <v>CUSTEIO</v>
      </c>
      <c r="AA42" s="30">
        <f t="shared" si="1"/>
        <v>22400</v>
      </c>
      <c r="AB42" s="12">
        <v>3200</v>
      </c>
      <c r="AC42" s="12">
        <v>1600</v>
      </c>
      <c r="AD42" s="12">
        <v>17600</v>
      </c>
      <c r="AE42" s="36"/>
      <c r="AF42" s="36"/>
      <c r="AG42" s="36"/>
      <c r="AH42" s="36"/>
      <c r="AI42" s="36"/>
      <c r="AJ42" s="36"/>
      <c r="AK42" s="36"/>
      <c r="AL42" s="36"/>
      <c r="AM42" s="36"/>
      <c r="AN42" s="36"/>
      <c r="AO42" s="36"/>
      <c r="AP42" s="36"/>
    </row>
    <row r="43" spans="1:42" x14ac:dyDescent="0.35">
      <c r="A43" t="s">
        <v>611</v>
      </c>
      <c r="B43" t="s">
        <v>204</v>
      </c>
      <c r="C43" t="s">
        <v>691</v>
      </c>
      <c r="D43" t="s">
        <v>8</v>
      </c>
      <c r="E43" t="s">
        <v>100</v>
      </c>
      <c r="F43" s="19" t="str">
        <f>IFERROR(VLOOKUP(D43,'Tabelas auxiliares'!$A$3:$B$63,2,FALSE),"")</f>
        <v>PROPES - PRÓ-REITORIA DE PESQUISA / CEM</v>
      </c>
      <c r="G43" s="19" t="str">
        <f>IFERROR(VLOOKUP($B43,'Tabelas auxiliares'!$A$67:$C$107,2,FALSE),"")</f>
        <v>ASSISTÊNCIA - PESQUISA</v>
      </c>
      <c r="H43" s="19" t="str">
        <f>IFERROR(VLOOKUP($B43,'Tabelas auxiliares'!$A$67:$C$107,3,FALSE),"")</f>
        <v>BOLSAS DE INICIACAO CIENTIFICA / AUXILIO PARA EVENTOS ESTUDANTIS PESQUISA / AUXILIO PARA PARTICIPAÇÃO DE DOCENTES EM EVENTOS DE DIVULGAÇÃO CIENTIFICA E TECNOLÓGICA</v>
      </c>
      <c r="I43" t="s">
        <v>857</v>
      </c>
      <c r="J43" t="s">
        <v>858</v>
      </c>
      <c r="K43" t="s">
        <v>859</v>
      </c>
      <c r="L43" t="s">
        <v>860</v>
      </c>
      <c r="M43" t="s">
        <v>622</v>
      </c>
      <c r="N43" t="s">
        <v>633</v>
      </c>
      <c r="O43" t="s">
        <v>629</v>
      </c>
      <c r="P43" t="s">
        <v>634</v>
      </c>
      <c r="Q43" t="s">
        <v>621</v>
      </c>
      <c r="R43" t="s">
        <v>622</v>
      </c>
      <c r="S43" t="s">
        <v>623</v>
      </c>
      <c r="T43" t="s">
        <v>145</v>
      </c>
      <c r="U43" t="s">
        <v>655</v>
      </c>
      <c r="V43" t="s">
        <v>711</v>
      </c>
      <c r="W43" t="s">
        <v>712</v>
      </c>
      <c r="X43" t="s">
        <v>861</v>
      </c>
      <c r="Y43" s="19" t="str">
        <f t="shared" si="0"/>
        <v>3</v>
      </c>
      <c r="Z43" s="19" t="str">
        <f>IF(T43="","",IF(AND(T43&lt;&gt;'Tabelas auxiliares'!$B$241,T43&lt;&gt;'Tabelas auxiliares'!$B$242,T43&lt;&gt;'Tabelas auxiliares'!$C$241,T43&lt;&gt;'Tabelas auxiliares'!$C$242,T43&lt;&gt;'Tabelas auxiliares'!$D$241),"FOLHA DE PESSOAL",IF(Y43='Tabelas auxiliares'!$A$242,"CUSTEIO",IF(Y43='Tabelas auxiliares'!$A$241,"INVESTIMENTO","ERRO - VERIFICAR"))))</f>
        <v>CUSTEIO</v>
      </c>
      <c r="AA43" s="30">
        <f t="shared" si="1"/>
        <v>8000</v>
      </c>
      <c r="AB43" s="12">
        <v>800</v>
      </c>
      <c r="AC43" s="12">
        <v>800</v>
      </c>
      <c r="AD43" s="12">
        <v>6400</v>
      </c>
      <c r="AE43" s="36"/>
      <c r="AF43" s="36"/>
      <c r="AG43" s="36"/>
      <c r="AH43" s="36"/>
      <c r="AI43" s="36"/>
      <c r="AJ43" s="36"/>
      <c r="AK43" s="36"/>
      <c r="AL43" s="36"/>
      <c r="AM43" s="36"/>
      <c r="AN43" s="36"/>
      <c r="AO43" s="36"/>
      <c r="AP43" s="36"/>
    </row>
    <row r="44" spans="1:42" x14ac:dyDescent="0.35">
      <c r="A44" t="s">
        <v>611</v>
      </c>
      <c r="B44" t="s">
        <v>204</v>
      </c>
      <c r="C44" t="s">
        <v>691</v>
      </c>
      <c r="D44" t="s">
        <v>8</v>
      </c>
      <c r="E44" t="s">
        <v>100</v>
      </c>
      <c r="F44" s="19" t="str">
        <f>IFERROR(VLOOKUP(D44,'Tabelas auxiliares'!$A$3:$B$63,2,FALSE),"")</f>
        <v>PROPES - PRÓ-REITORIA DE PESQUISA / CEM</v>
      </c>
      <c r="G44" s="19" t="str">
        <f>IFERROR(VLOOKUP($B44,'Tabelas auxiliares'!$A$67:$C$107,2,FALSE),"")</f>
        <v>ASSISTÊNCIA - PESQUISA</v>
      </c>
      <c r="H44" s="19" t="str">
        <f>IFERROR(VLOOKUP($B44,'Tabelas auxiliares'!$A$67:$C$107,3,FALSE),"")</f>
        <v>BOLSAS DE INICIACAO CIENTIFICA / AUXILIO PARA EVENTOS ESTUDANTIS PESQUISA / AUXILIO PARA PARTICIPAÇÃO DE DOCENTES EM EVENTOS DE DIVULGAÇÃO CIENTIFICA E TECNOLÓGICA</v>
      </c>
      <c r="I44" t="s">
        <v>857</v>
      </c>
      <c r="J44" t="s">
        <v>862</v>
      </c>
      <c r="K44" t="s">
        <v>863</v>
      </c>
      <c r="L44" t="s">
        <v>864</v>
      </c>
      <c r="M44" t="s">
        <v>622</v>
      </c>
      <c r="N44" t="s">
        <v>633</v>
      </c>
      <c r="O44" t="s">
        <v>629</v>
      </c>
      <c r="P44" t="s">
        <v>634</v>
      </c>
      <c r="Q44" t="s">
        <v>621</v>
      </c>
      <c r="R44" t="s">
        <v>622</v>
      </c>
      <c r="S44" t="s">
        <v>623</v>
      </c>
      <c r="T44" t="s">
        <v>145</v>
      </c>
      <c r="U44" t="s">
        <v>655</v>
      </c>
      <c r="V44" t="s">
        <v>711</v>
      </c>
      <c r="W44" t="s">
        <v>712</v>
      </c>
      <c r="X44" t="s">
        <v>865</v>
      </c>
      <c r="Y44" s="19" t="str">
        <f t="shared" si="0"/>
        <v>3</v>
      </c>
      <c r="Z44" s="19" t="str">
        <f>IF(T44="","",IF(AND(T44&lt;&gt;'Tabelas auxiliares'!$B$241,T44&lt;&gt;'Tabelas auxiliares'!$B$242,T44&lt;&gt;'Tabelas auxiliares'!$C$241,T44&lt;&gt;'Tabelas auxiliares'!$C$242,T44&lt;&gt;'Tabelas auxiliares'!$D$241),"FOLHA DE PESSOAL",IF(Y44='Tabelas auxiliares'!$A$242,"CUSTEIO",IF(Y44='Tabelas auxiliares'!$A$241,"INVESTIMENTO","ERRO - VERIFICAR"))))</f>
        <v>CUSTEIO</v>
      </c>
      <c r="AA44" s="30">
        <f t="shared" si="1"/>
        <v>21000</v>
      </c>
      <c r="AB44" s="12">
        <v>2100</v>
      </c>
      <c r="AC44" s="12">
        <v>2100</v>
      </c>
      <c r="AD44" s="12">
        <v>16800</v>
      </c>
      <c r="AE44" s="36"/>
      <c r="AF44" s="36"/>
      <c r="AG44" s="36"/>
      <c r="AH44" s="36"/>
      <c r="AI44" s="36"/>
      <c r="AJ44" s="36"/>
      <c r="AK44" s="36"/>
      <c r="AL44" s="36"/>
      <c r="AM44" s="36"/>
      <c r="AN44" s="36"/>
      <c r="AO44" s="36"/>
      <c r="AP44" s="36"/>
    </row>
    <row r="45" spans="1:42" x14ac:dyDescent="0.35">
      <c r="A45" t="s">
        <v>611</v>
      </c>
      <c r="B45" t="s">
        <v>204</v>
      </c>
      <c r="C45" t="s">
        <v>691</v>
      </c>
      <c r="D45" t="s">
        <v>8</v>
      </c>
      <c r="E45" t="s">
        <v>100</v>
      </c>
      <c r="F45" s="19" t="str">
        <f>IFERROR(VLOOKUP(D45,'Tabelas auxiliares'!$A$3:$B$63,2,FALSE),"")</f>
        <v>PROPES - PRÓ-REITORIA DE PESQUISA / CEM</v>
      </c>
      <c r="G45" s="19" t="str">
        <f>IFERROR(VLOOKUP($B45,'Tabelas auxiliares'!$A$67:$C$107,2,FALSE),"")</f>
        <v>ASSISTÊNCIA - PESQUISA</v>
      </c>
      <c r="H45" s="19" t="str">
        <f>IFERROR(VLOOKUP($B45,'Tabelas auxiliares'!$A$67:$C$107,3,FALSE),"")</f>
        <v>BOLSAS DE INICIACAO CIENTIFICA / AUXILIO PARA EVENTOS ESTUDANTIS PESQUISA / AUXILIO PARA PARTICIPAÇÃO DE DOCENTES EM EVENTOS DE DIVULGAÇÃO CIENTIFICA E TECNOLÓGICA</v>
      </c>
      <c r="I45" t="s">
        <v>866</v>
      </c>
      <c r="J45" t="s">
        <v>841</v>
      </c>
      <c r="K45" t="s">
        <v>867</v>
      </c>
      <c r="L45" t="s">
        <v>843</v>
      </c>
      <c r="M45" t="s">
        <v>622</v>
      </c>
      <c r="N45" t="s">
        <v>633</v>
      </c>
      <c r="O45" t="s">
        <v>629</v>
      </c>
      <c r="P45" t="s">
        <v>634</v>
      </c>
      <c r="Q45" t="s">
        <v>621</v>
      </c>
      <c r="R45" t="s">
        <v>622</v>
      </c>
      <c r="S45" t="s">
        <v>623</v>
      </c>
      <c r="T45" t="s">
        <v>145</v>
      </c>
      <c r="U45" t="s">
        <v>655</v>
      </c>
      <c r="V45" t="s">
        <v>711</v>
      </c>
      <c r="W45" t="s">
        <v>712</v>
      </c>
      <c r="X45" t="s">
        <v>868</v>
      </c>
      <c r="Y45" s="19" t="str">
        <f t="shared" si="0"/>
        <v>3</v>
      </c>
      <c r="Z45" s="19" t="str">
        <f>IF(T45="","",IF(AND(T45&lt;&gt;'Tabelas auxiliares'!$B$241,T45&lt;&gt;'Tabelas auxiliares'!$B$242,T45&lt;&gt;'Tabelas auxiliares'!$C$241,T45&lt;&gt;'Tabelas auxiliares'!$C$242,T45&lt;&gt;'Tabelas auxiliares'!$D$241),"FOLHA DE PESSOAL",IF(Y45='Tabelas auxiliares'!$A$242,"CUSTEIO",IF(Y45='Tabelas auxiliares'!$A$241,"INVESTIMENTO","ERRO - VERIFICAR"))))</f>
        <v>CUSTEIO</v>
      </c>
      <c r="AA45" s="30">
        <f t="shared" si="1"/>
        <v>154000</v>
      </c>
      <c r="AD45" s="12">
        <v>154000</v>
      </c>
      <c r="AE45" s="36"/>
      <c r="AF45" s="36"/>
      <c r="AG45" s="36"/>
      <c r="AH45" s="36"/>
      <c r="AI45" s="36"/>
      <c r="AJ45" s="36"/>
      <c r="AK45" s="36"/>
      <c r="AL45" s="36"/>
      <c r="AM45" s="36"/>
      <c r="AN45" s="36"/>
      <c r="AO45" s="36"/>
      <c r="AP45" s="36"/>
    </row>
    <row r="46" spans="1:42" x14ac:dyDescent="0.35">
      <c r="A46" t="s">
        <v>611</v>
      </c>
      <c r="B46" t="s">
        <v>204</v>
      </c>
      <c r="C46" t="s">
        <v>691</v>
      </c>
      <c r="D46" t="s">
        <v>8</v>
      </c>
      <c r="E46" t="s">
        <v>100</v>
      </c>
      <c r="F46" s="19" t="str">
        <f>IFERROR(VLOOKUP(D46,'Tabelas auxiliares'!$A$3:$B$63,2,FALSE),"")</f>
        <v>PROPES - PRÓ-REITORIA DE PESQUISA / CEM</v>
      </c>
      <c r="G46" s="19" t="str">
        <f>IFERROR(VLOOKUP($B46,'Tabelas auxiliares'!$A$67:$C$107,2,FALSE),"")</f>
        <v>ASSISTÊNCIA - PESQUISA</v>
      </c>
      <c r="H46" s="19" t="str">
        <f>IFERROR(VLOOKUP($B46,'Tabelas auxiliares'!$A$67:$C$107,3,FALSE),"")</f>
        <v>BOLSAS DE INICIACAO CIENTIFICA / AUXILIO PARA EVENTOS ESTUDANTIS PESQUISA / AUXILIO PARA PARTICIPAÇÃO DE DOCENTES EM EVENTOS DE DIVULGAÇÃO CIENTIFICA E TECNOLÓGICA</v>
      </c>
      <c r="I46" t="s">
        <v>869</v>
      </c>
      <c r="J46" t="s">
        <v>870</v>
      </c>
      <c r="K46" t="s">
        <v>871</v>
      </c>
      <c r="L46" t="s">
        <v>872</v>
      </c>
      <c r="M46" t="s">
        <v>622</v>
      </c>
      <c r="N46" t="s">
        <v>633</v>
      </c>
      <c r="O46" t="s">
        <v>629</v>
      </c>
      <c r="P46" t="s">
        <v>634</v>
      </c>
      <c r="Q46" t="s">
        <v>621</v>
      </c>
      <c r="R46" t="s">
        <v>622</v>
      </c>
      <c r="S46" t="s">
        <v>623</v>
      </c>
      <c r="T46" t="s">
        <v>145</v>
      </c>
      <c r="U46" t="s">
        <v>655</v>
      </c>
      <c r="V46" t="s">
        <v>711</v>
      </c>
      <c r="W46" t="s">
        <v>712</v>
      </c>
      <c r="X46" t="s">
        <v>873</v>
      </c>
      <c r="Y46" s="19" t="str">
        <f t="shared" si="0"/>
        <v>3</v>
      </c>
      <c r="Z46" s="19" t="str">
        <f>IF(T46="","",IF(AND(T46&lt;&gt;'Tabelas auxiliares'!$B$241,T46&lt;&gt;'Tabelas auxiliares'!$B$242,T46&lt;&gt;'Tabelas auxiliares'!$C$241,T46&lt;&gt;'Tabelas auxiliares'!$C$242,T46&lt;&gt;'Tabelas auxiliares'!$D$241),"FOLHA DE PESSOAL",IF(Y46='Tabelas auxiliares'!$A$242,"CUSTEIO",IF(Y46='Tabelas auxiliares'!$A$241,"INVESTIMENTO","ERRO - VERIFICAR"))))</f>
        <v>CUSTEIO</v>
      </c>
      <c r="AA46" s="30">
        <f t="shared" si="1"/>
        <v>8000</v>
      </c>
      <c r="AB46" s="12">
        <v>800</v>
      </c>
      <c r="AC46" s="12">
        <v>800</v>
      </c>
      <c r="AD46" s="12">
        <v>6400</v>
      </c>
      <c r="AE46" s="36"/>
      <c r="AF46" s="36"/>
      <c r="AG46" s="36"/>
      <c r="AH46" s="36"/>
      <c r="AI46" s="36"/>
      <c r="AJ46" s="36"/>
      <c r="AK46" s="36"/>
      <c r="AL46" s="36"/>
      <c r="AM46" s="36"/>
      <c r="AN46" s="36"/>
      <c r="AO46" s="36"/>
      <c r="AP46" s="36"/>
    </row>
    <row r="47" spans="1:42" x14ac:dyDescent="0.35">
      <c r="A47" t="s">
        <v>611</v>
      </c>
      <c r="B47" t="s">
        <v>204</v>
      </c>
      <c r="C47" t="s">
        <v>691</v>
      </c>
      <c r="D47" t="s">
        <v>8</v>
      </c>
      <c r="E47" t="s">
        <v>100</v>
      </c>
      <c r="F47" s="19" t="str">
        <f>IFERROR(VLOOKUP(D47,'Tabelas auxiliares'!$A$3:$B$63,2,FALSE),"")</f>
        <v>PROPES - PRÓ-REITORIA DE PESQUISA / CEM</v>
      </c>
      <c r="G47" s="19" t="str">
        <f>IFERROR(VLOOKUP($B47,'Tabelas auxiliares'!$A$67:$C$107,2,FALSE),"")</f>
        <v>ASSISTÊNCIA - PESQUISA</v>
      </c>
      <c r="H47" s="19" t="str">
        <f>IFERROR(VLOOKUP($B47,'Tabelas auxiliares'!$A$67:$C$107,3,FALSE),"")</f>
        <v>BOLSAS DE INICIACAO CIENTIFICA / AUXILIO PARA EVENTOS ESTUDANTIS PESQUISA / AUXILIO PARA PARTICIPAÇÃO DE DOCENTES EM EVENTOS DE DIVULGAÇÃO CIENTIFICA E TECNOLÓGICA</v>
      </c>
      <c r="I47" t="s">
        <v>869</v>
      </c>
      <c r="J47" t="s">
        <v>870</v>
      </c>
      <c r="K47" t="s">
        <v>874</v>
      </c>
      <c r="L47" t="s">
        <v>872</v>
      </c>
      <c r="M47" t="s">
        <v>622</v>
      </c>
      <c r="N47" t="s">
        <v>633</v>
      </c>
      <c r="O47" t="s">
        <v>629</v>
      </c>
      <c r="P47" t="s">
        <v>634</v>
      </c>
      <c r="Q47" t="s">
        <v>621</v>
      </c>
      <c r="R47" t="s">
        <v>622</v>
      </c>
      <c r="S47" t="s">
        <v>623</v>
      </c>
      <c r="T47" t="s">
        <v>145</v>
      </c>
      <c r="U47" t="s">
        <v>655</v>
      </c>
      <c r="V47" t="s">
        <v>711</v>
      </c>
      <c r="W47" t="s">
        <v>712</v>
      </c>
      <c r="X47" t="s">
        <v>875</v>
      </c>
      <c r="Y47" s="19" t="str">
        <f t="shared" si="0"/>
        <v>3</v>
      </c>
      <c r="Z47" s="19" t="str">
        <f>IF(T47="","",IF(AND(T47&lt;&gt;'Tabelas auxiliares'!$B$241,T47&lt;&gt;'Tabelas auxiliares'!$B$242,T47&lt;&gt;'Tabelas auxiliares'!$C$241,T47&lt;&gt;'Tabelas auxiliares'!$C$242,T47&lt;&gt;'Tabelas auxiliares'!$D$241),"FOLHA DE PESSOAL",IF(Y47='Tabelas auxiliares'!$A$242,"CUSTEIO",IF(Y47='Tabelas auxiliares'!$A$241,"INVESTIMENTO","ERRO - VERIFICAR"))))</f>
        <v>CUSTEIO</v>
      </c>
      <c r="AA47" s="30">
        <f t="shared" si="1"/>
        <v>21000</v>
      </c>
      <c r="AB47" s="12">
        <v>2100</v>
      </c>
      <c r="AC47" s="12">
        <v>2100</v>
      </c>
      <c r="AD47" s="12">
        <v>16800</v>
      </c>
      <c r="AE47" s="36"/>
      <c r="AF47" s="36"/>
      <c r="AG47" s="36"/>
      <c r="AH47" s="36"/>
      <c r="AI47" s="36"/>
      <c r="AJ47" s="36"/>
      <c r="AK47" s="36"/>
      <c r="AL47" s="36"/>
      <c r="AM47" s="36"/>
      <c r="AN47" s="36"/>
      <c r="AO47" s="36"/>
      <c r="AP47" s="36"/>
    </row>
    <row r="48" spans="1:42" x14ac:dyDescent="0.35">
      <c r="A48" t="s">
        <v>611</v>
      </c>
      <c r="B48" t="s">
        <v>204</v>
      </c>
      <c r="C48" t="s">
        <v>691</v>
      </c>
      <c r="D48" t="s">
        <v>8</v>
      </c>
      <c r="E48" t="s">
        <v>100</v>
      </c>
      <c r="F48" s="19" t="str">
        <f>IFERROR(VLOOKUP(D48,'Tabelas auxiliares'!$A$3:$B$63,2,FALSE),"")</f>
        <v>PROPES - PRÓ-REITORIA DE PESQUISA / CEM</v>
      </c>
      <c r="G48" s="19" t="str">
        <f>IFERROR(VLOOKUP($B48,'Tabelas auxiliares'!$A$67:$C$107,2,FALSE),"")</f>
        <v>ASSISTÊNCIA - PESQUISA</v>
      </c>
      <c r="H48" s="19" t="str">
        <f>IFERROR(VLOOKUP($B48,'Tabelas auxiliares'!$A$67:$C$107,3,FALSE),"")</f>
        <v>BOLSAS DE INICIACAO CIENTIFICA / AUXILIO PARA EVENTOS ESTUDANTIS PESQUISA / AUXILIO PARA PARTICIPAÇÃO DE DOCENTES EM EVENTOS DE DIVULGAÇÃO CIENTIFICA E TECNOLÓGICA</v>
      </c>
      <c r="I48" t="s">
        <v>876</v>
      </c>
      <c r="J48" t="s">
        <v>833</v>
      </c>
      <c r="K48" t="s">
        <v>877</v>
      </c>
      <c r="L48" t="s">
        <v>835</v>
      </c>
      <c r="M48" t="s">
        <v>622</v>
      </c>
      <c r="N48" t="s">
        <v>633</v>
      </c>
      <c r="O48" t="s">
        <v>629</v>
      </c>
      <c r="P48" t="s">
        <v>634</v>
      </c>
      <c r="Q48" t="s">
        <v>621</v>
      </c>
      <c r="R48" t="s">
        <v>622</v>
      </c>
      <c r="S48" t="s">
        <v>623</v>
      </c>
      <c r="T48" t="s">
        <v>145</v>
      </c>
      <c r="U48" t="s">
        <v>655</v>
      </c>
      <c r="V48" t="s">
        <v>711</v>
      </c>
      <c r="W48" t="s">
        <v>712</v>
      </c>
      <c r="X48" t="s">
        <v>878</v>
      </c>
      <c r="Y48" s="19" t="str">
        <f t="shared" si="0"/>
        <v>3</v>
      </c>
      <c r="Z48" s="19" t="str">
        <f>IF(T48="","",IF(AND(T48&lt;&gt;'Tabelas auxiliares'!$B$241,T48&lt;&gt;'Tabelas auxiliares'!$B$242,T48&lt;&gt;'Tabelas auxiliares'!$C$241,T48&lt;&gt;'Tabelas auxiliares'!$C$242,T48&lt;&gt;'Tabelas auxiliares'!$D$241),"FOLHA DE PESSOAL",IF(Y48='Tabelas auxiliares'!$A$242,"CUSTEIO",IF(Y48='Tabelas auxiliares'!$A$241,"INVESTIMENTO","ERRO - VERIFICAR"))))</f>
        <v>CUSTEIO</v>
      </c>
      <c r="AA48" s="30">
        <f t="shared" si="1"/>
        <v>182700</v>
      </c>
      <c r="AD48" s="12">
        <v>182700</v>
      </c>
      <c r="AE48" s="36"/>
      <c r="AF48" s="36"/>
      <c r="AG48" s="36"/>
      <c r="AH48" s="36"/>
      <c r="AI48" s="36"/>
      <c r="AJ48" s="36"/>
      <c r="AK48" s="36"/>
      <c r="AL48" s="36"/>
      <c r="AM48" s="36"/>
      <c r="AN48" s="36"/>
      <c r="AO48" s="36"/>
      <c r="AP48" s="36"/>
    </row>
    <row r="49" spans="1:42" x14ac:dyDescent="0.35">
      <c r="A49" t="s">
        <v>611</v>
      </c>
      <c r="B49" t="s">
        <v>204</v>
      </c>
      <c r="C49" t="s">
        <v>691</v>
      </c>
      <c r="D49" t="s">
        <v>8</v>
      </c>
      <c r="E49" t="s">
        <v>100</v>
      </c>
      <c r="F49" s="19" t="str">
        <f>IFERROR(VLOOKUP(D49,'Tabelas auxiliares'!$A$3:$B$63,2,FALSE),"")</f>
        <v>PROPES - PRÓ-REITORIA DE PESQUISA / CEM</v>
      </c>
      <c r="G49" s="19" t="str">
        <f>IFERROR(VLOOKUP($B49,'Tabelas auxiliares'!$A$67:$C$107,2,FALSE),"")</f>
        <v>ASSISTÊNCIA - PESQUISA</v>
      </c>
      <c r="H49" s="19" t="str">
        <f>IFERROR(VLOOKUP($B49,'Tabelas auxiliares'!$A$67:$C$107,3,FALSE),"")</f>
        <v>BOLSAS DE INICIACAO CIENTIFICA / AUXILIO PARA EVENTOS ESTUDANTIS PESQUISA / AUXILIO PARA PARTICIPAÇÃO DE DOCENTES EM EVENTOS DE DIVULGAÇÃO CIENTIFICA E TECNOLÓGICA</v>
      </c>
      <c r="I49" t="s">
        <v>879</v>
      </c>
      <c r="J49" t="s">
        <v>837</v>
      </c>
      <c r="K49" t="s">
        <v>880</v>
      </c>
      <c r="L49" t="s">
        <v>839</v>
      </c>
      <c r="M49" t="s">
        <v>622</v>
      </c>
      <c r="N49" t="s">
        <v>628</v>
      </c>
      <c r="O49" t="s">
        <v>629</v>
      </c>
      <c r="P49" t="s">
        <v>630</v>
      </c>
      <c r="Q49" t="s">
        <v>621</v>
      </c>
      <c r="R49" t="s">
        <v>622</v>
      </c>
      <c r="S49" t="s">
        <v>623</v>
      </c>
      <c r="T49" t="s">
        <v>145</v>
      </c>
      <c r="U49" t="s">
        <v>645</v>
      </c>
      <c r="V49" t="s">
        <v>711</v>
      </c>
      <c r="W49" t="s">
        <v>712</v>
      </c>
      <c r="X49" t="s">
        <v>881</v>
      </c>
      <c r="Y49" s="19" t="str">
        <f t="shared" si="0"/>
        <v>3</v>
      </c>
      <c r="Z49" s="19" t="str">
        <f>IF(T49="","",IF(AND(T49&lt;&gt;'Tabelas auxiliares'!$B$241,T49&lt;&gt;'Tabelas auxiliares'!$B$242,T49&lt;&gt;'Tabelas auxiliares'!$C$241,T49&lt;&gt;'Tabelas auxiliares'!$C$242,T49&lt;&gt;'Tabelas auxiliares'!$D$241),"FOLHA DE PESSOAL",IF(Y49='Tabelas auxiliares'!$A$242,"CUSTEIO",IF(Y49='Tabelas auxiliares'!$A$241,"INVESTIMENTO","ERRO - VERIFICAR"))))</f>
        <v>CUSTEIO</v>
      </c>
      <c r="AA49" s="30">
        <f t="shared" si="1"/>
        <v>2100</v>
      </c>
      <c r="AD49" s="12">
        <v>2100</v>
      </c>
      <c r="AE49" s="36"/>
      <c r="AF49" s="36"/>
      <c r="AG49" s="36"/>
      <c r="AH49" s="36"/>
      <c r="AI49" s="36"/>
      <c r="AJ49" s="36"/>
      <c r="AK49" s="36"/>
      <c r="AL49" s="36"/>
      <c r="AM49" s="36"/>
      <c r="AN49" s="36"/>
      <c r="AO49" s="36"/>
      <c r="AP49" s="36"/>
    </row>
    <row r="50" spans="1:42" x14ac:dyDescent="0.35">
      <c r="A50" t="s">
        <v>611</v>
      </c>
      <c r="B50" t="s">
        <v>204</v>
      </c>
      <c r="C50" t="s">
        <v>691</v>
      </c>
      <c r="D50" t="s">
        <v>8</v>
      </c>
      <c r="E50" t="s">
        <v>100</v>
      </c>
      <c r="F50" s="19" t="str">
        <f>IFERROR(VLOOKUP(D50,'Tabelas auxiliares'!$A$3:$B$63,2,FALSE),"")</f>
        <v>PROPES - PRÓ-REITORIA DE PESQUISA / CEM</v>
      </c>
      <c r="G50" s="19" t="str">
        <f>IFERROR(VLOOKUP($B50,'Tabelas auxiliares'!$A$67:$C$107,2,FALSE),"")</f>
        <v>ASSISTÊNCIA - PESQUISA</v>
      </c>
      <c r="H50" s="19" t="str">
        <f>IFERROR(VLOOKUP($B50,'Tabelas auxiliares'!$A$67:$C$107,3,FALSE),"")</f>
        <v>BOLSAS DE INICIACAO CIENTIFICA / AUXILIO PARA EVENTOS ESTUDANTIS PESQUISA / AUXILIO PARA PARTICIPAÇÃO DE DOCENTES EM EVENTOS DE DIVULGAÇÃO CIENTIFICA E TECNOLÓGICA</v>
      </c>
      <c r="I50" t="s">
        <v>882</v>
      </c>
      <c r="J50" t="s">
        <v>883</v>
      </c>
      <c r="K50" t="s">
        <v>884</v>
      </c>
      <c r="L50" t="s">
        <v>885</v>
      </c>
      <c r="M50" t="s">
        <v>622</v>
      </c>
      <c r="N50" t="s">
        <v>633</v>
      </c>
      <c r="O50" t="s">
        <v>629</v>
      </c>
      <c r="P50" t="s">
        <v>634</v>
      </c>
      <c r="Q50" t="s">
        <v>621</v>
      </c>
      <c r="R50" t="s">
        <v>622</v>
      </c>
      <c r="S50" t="s">
        <v>623</v>
      </c>
      <c r="T50" t="s">
        <v>145</v>
      </c>
      <c r="U50" t="s">
        <v>655</v>
      </c>
      <c r="V50" t="s">
        <v>711</v>
      </c>
      <c r="W50" t="s">
        <v>712</v>
      </c>
      <c r="X50" t="s">
        <v>886</v>
      </c>
      <c r="Y50" s="19" t="str">
        <f t="shared" si="0"/>
        <v>3</v>
      </c>
      <c r="Z50" s="19" t="str">
        <f>IF(T50="","",IF(AND(T50&lt;&gt;'Tabelas auxiliares'!$B$241,T50&lt;&gt;'Tabelas auxiliares'!$B$242,T50&lt;&gt;'Tabelas auxiliares'!$C$241,T50&lt;&gt;'Tabelas auxiliares'!$C$242,T50&lt;&gt;'Tabelas auxiliares'!$D$241),"FOLHA DE PESSOAL",IF(Y50='Tabelas auxiliares'!$A$242,"CUSTEIO",IF(Y50='Tabelas auxiliares'!$A$241,"INVESTIMENTO","ERRO - VERIFICAR"))))</f>
        <v>CUSTEIO</v>
      </c>
      <c r="AA50" s="30">
        <f t="shared" si="1"/>
        <v>1600</v>
      </c>
      <c r="AB50" s="12">
        <v>1600</v>
      </c>
      <c r="AE50" s="36"/>
      <c r="AF50" s="36"/>
      <c r="AG50" s="36"/>
      <c r="AH50" s="36"/>
      <c r="AI50" s="36"/>
      <c r="AJ50" s="36"/>
      <c r="AK50" s="36"/>
      <c r="AL50" s="36"/>
      <c r="AM50" s="36"/>
      <c r="AN50" s="36"/>
      <c r="AO50" s="36"/>
      <c r="AP50" s="36"/>
    </row>
    <row r="51" spans="1:42" x14ac:dyDescent="0.35">
      <c r="A51" t="s">
        <v>611</v>
      </c>
      <c r="B51" t="s">
        <v>204</v>
      </c>
      <c r="C51" t="s">
        <v>691</v>
      </c>
      <c r="D51" t="s">
        <v>8</v>
      </c>
      <c r="E51" t="s">
        <v>100</v>
      </c>
      <c r="F51" s="19" t="str">
        <f>IFERROR(VLOOKUP(D51,'Tabelas auxiliares'!$A$3:$B$63,2,FALSE),"")</f>
        <v>PROPES - PRÓ-REITORIA DE PESQUISA / CEM</v>
      </c>
      <c r="G51" s="19" t="str">
        <f>IFERROR(VLOOKUP($B51,'Tabelas auxiliares'!$A$67:$C$107,2,FALSE),"")</f>
        <v>ASSISTÊNCIA - PESQUISA</v>
      </c>
      <c r="H51" s="19" t="str">
        <f>IFERROR(VLOOKUP($B51,'Tabelas auxiliares'!$A$67:$C$107,3,FALSE),"")</f>
        <v>BOLSAS DE INICIACAO CIENTIFICA / AUXILIO PARA EVENTOS ESTUDANTIS PESQUISA / AUXILIO PARA PARTICIPAÇÃO DE DOCENTES EM EVENTOS DE DIVULGAÇÃO CIENTIFICA E TECNOLÓGICA</v>
      </c>
      <c r="I51" t="s">
        <v>882</v>
      </c>
      <c r="J51" t="s">
        <v>887</v>
      </c>
      <c r="K51" t="s">
        <v>888</v>
      </c>
      <c r="L51" t="s">
        <v>889</v>
      </c>
      <c r="M51" t="s">
        <v>622</v>
      </c>
      <c r="N51" t="s">
        <v>628</v>
      </c>
      <c r="O51" t="s">
        <v>629</v>
      </c>
      <c r="P51" t="s">
        <v>630</v>
      </c>
      <c r="Q51" t="s">
        <v>621</v>
      </c>
      <c r="R51" t="s">
        <v>622</v>
      </c>
      <c r="S51" t="s">
        <v>623</v>
      </c>
      <c r="T51" t="s">
        <v>145</v>
      </c>
      <c r="U51" t="s">
        <v>645</v>
      </c>
      <c r="V51" t="s">
        <v>711</v>
      </c>
      <c r="W51" t="s">
        <v>712</v>
      </c>
      <c r="X51" t="s">
        <v>890</v>
      </c>
      <c r="Y51" s="19" t="str">
        <f t="shared" si="0"/>
        <v>3</v>
      </c>
      <c r="Z51" s="19" t="str">
        <f>IF(T51="","",IF(AND(T51&lt;&gt;'Tabelas auxiliares'!$B$241,T51&lt;&gt;'Tabelas auxiliares'!$B$242,T51&lt;&gt;'Tabelas auxiliares'!$C$241,T51&lt;&gt;'Tabelas auxiliares'!$C$242,T51&lt;&gt;'Tabelas auxiliares'!$D$241),"FOLHA DE PESSOAL",IF(Y51='Tabelas auxiliares'!$A$242,"CUSTEIO",IF(Y51='Tabelas auxiliares'!$A$241,"INVESTIMENTO","ERRO - VERIFICAR"))))</f>
        <v>CUSTEIO</v>
      </c>
      <c r="AA51" s="30">
        <f t="shared" si="1"/>
        <v>84000</v>
      </c>
      <c r="AB51" s="12">
        <v>42000</v>
      </c>
      <c r="AC51" s="12">
        <v>42000</v>
      </c>
      <c r="AE51" s="36"/>
      <c r="AF51" s="36"/>
      <c r="AG51" s="36"/>
      <c r="AH51" s="36"/>
      <c r="AI51" s="36"/>
      <c r="AJ51" s="36"/>
      <c r="AK51" s="36"/>
      <c r="AL51" s="36"/>
      <c r="AM51" s="36"/>
      <c r="AN51" s="36"/>
      <c r="AO51" s="36"/>
      <c r="AP51" s="36"/>
    </row>
    <row r="52" spans="1:42" x14ac:dyDescent="0.35">
      <c r="A52" t="s">
        <v>611</v>
      </c>
      <c r="B52" t="s">
        <v>204</v>
      </c>
      <c r="C52" t="s">
        <v>691</v>
      </c>
      <c r="D52" t="s">
        <v>14</v>
      </c>
      <c r="E52" t="s">
        <v>100</v>
      </c>
      <c r="F52" s="19" t="str">
        <f>IFERROR(VLOOKUP(D52,'Tabelas auxiliares'!$A$3:$B$63,2,FALSE),"")</f>
        <v>NÚCLEOS ESTRATÉGICOS</v>
      </c>
      <c r="G52" s="19" t="str">
        <f>IFERROR(VLOOKUP($B52,'Tabelas auxiliares'!$A$67:$C$107,2,FALSE),"")</f>
        <v>ASSISTÊNCIA - PESQUISA</v>
      </c>
      <c r="H52" s="19" t="str">
        <f>IFERROR(VLOOKUP($B52,'Tabelas auxiliares'!$A$67:$C$107,3,FALSE),"")</f>
        <v>BOLSAS DE INICIACAO CIENTIFICA / AUXILIO PARA EVENTOS ESTUDANTIS PESQUISA / AUXILIO PARA PARTICIPAÇÃO DE DOCENTES EM EVENTOS DE DIVULGAÇÃO CIENTIFICA E TECNOLÓGICA</v>
      </c>
      <c r="I52" t="s">
        <v>857</v>
      </c>
      <c r="J52" t="s">
        <v>891</v>
      </c>
      <c r="K52" t="s">
        <v>892</v>
      </c>
      <c r="L52" t="s">
        <v>893</v>
      </c>
      <c r="M52" t="s">
        <v>622</v>
      </c>
      <c r="N52" t="s">
        <v>633</v>
      </c>
      <c r="O52" t="s">
        <v>629</v>
      </c>
      <c r="P52" t="s">
        <v>634</v>
      </c>
      <c r="Q52" t="s">
        <v>621</v>
      </c>
      <c r="R52" t="s">
        <v>622</v>
      </c>
      <c r="S52" t="s">
        <v>623</v>
      </c>
      <c r="T52" t="s">
        <v>145</v>
      </c>
      <c r="U52" t="s">
        <v>655</v>
      </c>
      <c r="V52" t="s">
        <v>711</v>
      </c>
      <c r="W52" t="s">
        <v>712</v>
      </c>
      <c r="X52" t="s">
        <v>894</v>
      </c>
      <c r="Y52" s="19" t="str">
        <f t="shared" si="0"/>
        <v>3</v>
      </c>
      <c r="Z52" s="19" t="str">
        <f>IF(T52="","",IF(AND(T52&lt;&gt;'Tabelas auxiliares'!$B$241,T52&lt;&gt;'Tabelas auxiliares'!$B$242,T52&lt;&gt;'Tabelas auxiliares'!$C$241,T52&lt;&gt;'Tabelas auxiliares'!$C$242,T52&lt;&gt;'Tabelas auxiliares'!$D$241),"FOLHA DE PESSOAL",IF(Y52='Tabelas auxiliares'!$A$242,"CUSTEIO",IF(Y52='Tabelas auxiliares'!$A$241,"INVESTIMENTO","ERRO - VERIFICAR"))))</f>
        <v>CUSTEIO</v>
      </c>
      <c r="AA52" s="30">
        <f t="shared" si="1"/>
        <v>21000</v>
      </c>
      <c r="AB52" s="12">
        <v>2100</v>
      </c>
      <c r="AC52" s="12">
        <v>2100</v>
      </c>
      <c r="AD52" s="12">
        <v>16800</v>
      </c>
      <c r="AE52" s="36"/>
      <c r="AF52" s="36"/>
      <c r="AG52" s="36"/>
      <c r="AH52" s="36"/>
      <c r="AI52" s="36"/>
      <c r="AJ52" s="36"/>
      <c r="AK52" s="36"/>
      <c r="AL52" s="36"/>
      <c r="AM52" s="36"/>
      <c r="AN52" s="36"/>
      <c r="AO52" s="36"/>
      <c r="AP52" s="36"/>
    </row>
    <row r="53" spans="1:42" x14ac:dyDescent="0.35">
      <c r="A53" t="s">
        <v>611</v>
      </c>
      <c r="B53" t="s">
        <v>204</v>
      </c>
      <c r="C53" t="s">
        <v>691</v>
      </c>
      <c r="D53" t="s">
        <v>77</v>
      </c>
      <c r="E53" t="s">
        <v>100</v>
      </c>
      <c r="F53" s="19" t="str">
        <f>IFERROR(VLOOKUP(D53,'Tabelas auxiliares'!$A$3:$B$63,2,FALSE),"")</f>
        <v>AGÊNCIA DE INOVAÇÃO</v>
      </c>
      <c r="G53" s="19" t="str">
        <f>IFERROR(VLOOKUP($B53,'Tabelas auxiliares'!$A$67:$C$107,2,FALSE),"")</f>
        <v>ASSISTÊNCIA - PESQUISA</v>
      </c>
      <c r="H53" s="19" t="str">
        <f>IFERROR(VLOOKUP($B53,'Tabelas auxiliares'!$A$67:$C$107,3,FALSE),"")</f>
        <v>BOLSAS DE INICIACAO CIENTIFICA / AUXILIO PARA EVENTOS ESTUDANTIS PESQUISA / AUXILIO PARA PARTICIPAÇÃO DE DOCENTES EM EVENTOS DE DIVULGAÇÃO CIENTIFICA E TECNOLÓGICA</v>
      </c>
      <c r="I53" t="s">
        <v>853</v>
      </c>
      <c r="J53" t="s">
        <v>895</v>
      </c>
      <c r="K53" t="s">
        <v>896</v>
      </c>
      <c r="L53" t="s">
        <v>897</v>
      </c>
      <c r="M53" t="s">
        <v>622</v>
      </c>
      <c r="N53" t="s">
        <v>633</v>
      </c>
      <c r="O53" t="s">
        <v>636</v>
      </c>
      <c r="P53" t="s">
        <v>673</v>
      </c>
      <c r="Q53" t="s">
        <v>621</v>
      </c>
      <c r="R53" t="s">
        <v>622</v>
      </c>
      <c r="S53" t="s">
        <v>623</v>
      </c>
      <c r="T53" t="s">
        <v>145</v>
      </c>
      <c r="U53" t="s">
        <v>674</v>
      </c>
      <c r="V53" t="s">
        <v>711</v>
      </c>
      <c r="W53" t="s">
        <v>712</v>
      </c>
      <c r="X53" t="s">
        <v>898</v>
      </c>
      <c r="Y53" s="19" t="str">
        <f t="shared" si="0"/>
        <v>3</v>
      </c>
      <c r="Z53" s="19" t="str">
        <f>IF(T53="","",IF(AND(T53&lt;&gt;'Tabelas auxiliares'!$B$241,T53&lt;&gt;'Tabelas auxiliares'!$B$242,T53&lt;&gt;'Tabelas auxiliares'!$C$241,T53&lt;&gt;'Tabelas auxiliares'!$C$242,T53&lt;&gt;'Tabelas auxiliares'!$D$241),"FOLHA DE PESSOAL",IF(Y53='Tabelas auxiliares'!$A$242,"CUSTEIO",IF(Y53='Tabelas auxiliares'!$A$241,"INVESTIMENTO","ERRO - VERIFICAR"))))</f>
        <v>CUSTEIO</v>
      </c>
      <c r="AA53" s="30">
        <f t="shared" si="1"/>
        <v>7700</v>
      </c>
      <c r="AD53" s="12">
        <v>7700</v>
      </c>
      <c r="AE53" s="36"/>
      <c r="AF53" s="36"/>
      <c r="AG53" s="36"/>
      <c r="AH53" s="36"/>
      <c r="AI53" s="36"/>
      <c r="AJ53" s="36"/>
      <c r="AK53" s="36"/>
      <c r="AL53" s="36"/>
      <c r="AM53" s="36"/>
      <c r="AN53" s="36"/>
      <c r="AO53" s="36"/>
      <c r="AP53" s="36"/>
    </row>
    <row r="54" spans="1:42" x14ac:dyDescent="0.35">
      <c r="A54" t="s">
        <v>611</v>
      </c>
      <c r="B54" t="s">
        <v>204</v>
      </c>
      <c r="C54" t="s">
        <v>691</v>
      </c>
      <c r="D54" t="s">
        <v>77</v>
      </c>
      <c r="E54" t="s">
        <v>100</v>
      </c>
      <c r="F54" s="19" t="str">
        <f>IFERROR(VLOOKUP(D54,'Tabelas auxiliares'!$A$3:$B$63,2,FALSE),"")</f>
        <v>AGÊNCIA DE INOVAÇÃO</v>
      </c>
      <c r="G54" s="19" t="str">
        <f>IFERROR(VLOOKUP($B54,'Tabelas auxiliares'!$A$67:$C$107,2,FALSE),"")</f>
        <v>ASSISTÊNCIA - PESQUISA</v>
      </c>
      <c r="H54" s="19" t="str">
        <f>IFERROR(VLOOKUP($B54,'Tabelas auxiliares'!$A$67:$C$107,3,FALSE),"")</f>
        <v>BOLSAS DE INICIACAO CIENTIFICA / AUXILIO PARA EVENTOS ESTUDANTIS PESQUISA / AUXILIO PARA PARTICIPAÇÃO DE DOCENTES EM EVENTOS DE DIVULGAÇÃO CIENTIFICA E TECNOLÓGICA</v>
      </c>
      <c r="I54" t="s">
        <v>899</v>
      </c>
      <c r="J54" t="s">
        <v>895</v>
      </c>
      <c r="K54" t="s">
        <v>900</v>
      </c>
      <c r="L54" t="s">
        <v>897</v>
      </c>
      <c r="M54" t="s">
        <v>622</v>
      </c>
      <c r="N54" t="s">
        <v>633</v>
      </c>
      <c r="O54" t="s">
        <v>629</v>
      </c>
      <c r="P54" t="s">
        <v>634</v>
      </c>
      <c r="Q54" t="s">
        <v>621</v>
      </c>
      <c r="R54" t="s">
        <v>622</v>
      </c>
      <c r="S54" t="s">
        <v>623</v>
      </c>
      <c r="T54" t="s">
        <v>145</v>
      </c>
      <c r="U54" t="s">
        <v>655</v>
      </c>
      <c r="V54" t="s">
        <v>711</v>
      </c>
      <c r="W54" t="s">
        <v>712</v>
      </c>
      <c r="X54" t="s">
        <v>901</v>
      </c>
      <c r="Y54" s="19" t="str">
        <f t="shared" si="0"/>
        <v>3</v>
      </c>
      <c r="Z54" s="19" t="str">
        <f>IF(T54="","",IF(AND(T54&lt;&gt;'Tabelas auxiliares'!$B$241,T54&lt;&gt;'Tabelas auxiliares'!$B$242,T54&lt;&gt;'Tabelas auxiliares'!$C$241,T54&lt;&gt;'Tabelas auxiliares'!$C$242,T54&lt;&gt;'Tabelas auxiliares'!$D$241),"FOLHA DE PESSOAL",IF(Y54='Tabelas auxiliares'!$A$242,"CUSTEIO",IF(Y54='Tabelas auxiliares'!$A$241,"INVESTIMENTO","ERRO - VERIFICAR"))))</f>
        <v>CUSTEIO</v>
      </c>
      <c r="AA54" s="30">
        <f t="shared" si="1"/>
        <v>30100</v>
      </c>
      <c r="AD54" s="12">
        <v>30100</v>
      </c>
      <c r="AE54" s="36"/>
      <c r="AF54" s="36"/>
      <c r="AG54" s="36"/>
      <c r="AH54" s="36"/>
      <c r="AI54" s="36"/>
      <c r="AJ54" s="36"/>
      <c r="AK54" s="36"/>
      <c r="AL54" s="36"/>
      <c r="AM54" s="36"/>
      <c r="AN54" s="36"/>
      <c r="AO54" s="36"/>
      <c r="AP54" s="36"/>
    </row>
    <row r="55" spans="1:42" x14ac:dyDescent="0.35">
      <c r="A55" t="s">
        <v>611</v>
      </c>
      <c r="B55" t="s">
        <v>204</v>
      </c>
      <c r="C55" t="s">
        <v>691</v>
      </c>
      <c r="D55" t="s">
        <v>77</v>
      </c>
      <c r="E55" t="s">
        <v>100</v>
      </c>
      <c r="F55" s="19" t="str">
        <f>IFERROR(VLOOKUP(D55,'Tabelas auxiliares'!$A$3:$B$63,2,FALSE),"")</f>
        <v>AGÊNCIA DE INOVAÇÃO</v>
      </c>
      <c r="G55" s="19" t="str">
        <f>IFERROR(VLOOKUP($B55,'Tabelas auxiliares'!$A$67:$C$107,2,FALSE),"")</f>
        <v>ASSISTÊNCIA - PESQUISA</v>
      </c>
      <c r="H55" s="19" t="str">
        <f>IFERROR(VLOOKUP($B55,'Tabelas auxiliares'!$A$67:$C$107,3,FALSE),"")</f>
        <v>BOLSAS DE INICIACAO CIENTIFICA / AUXILIO PARA EVENTOS ESTUDANTIS PESQUISA / AUXILIO PARA PARTICIPAÇÃO DE DOCENTES EM EVENTOS DE DIVULGAÇÃO CIENTIFICA E TECNOLÓGICA</v>
      </c>
      <c r="I55" t="s">
        <v>899</v>
      </c>
      <c r="J55" t="s">
        <v>895</v>
      </c>
      <c r="K55" t="s">
        <v>902</v>
      </c>
      <c r="L55" t="s">
        <v>897</v>
      </c>
      <c r="M55" t="s">
        <v>622</v>
      </c>
      <c r="N55" t="s">
        <v>628</v>
      </c>
      <c r="O55" t="s">
        <v>629</v>
      </c>
      <c r="P55" t="s">
        <v>630</v>
      </c>
      <c r="Q55" t="s">
        <v>621</v>
      </c>
      <c r="R55" t="s">
        <v>622</v>
      </c>
      <c r="S55" t="s">
        <v>623</v>
      </c>
      <c r="T55" t="s">
        <v>145</v>
      </c>
      <c r="U55" t="s">
        <v>645</v>
      </c>
      <c r="V55" t="s">
        <v>711</v>
      </c>
      <c r="W55" t="s">
        <v>712</v>
      </c>
      <c r="X55" t="s">
        <v>903</v>
      </c>
      <c r="Y55" s="19" t="str">
        <f t="shared" si="0"/>
        <v>3</v>
      </c>
      <c r="Z55" s="19" t="str">
        <f>IF(T55="","",IF(AND(T55&lt;&gt;'Tabelas auxiliares'!$B$241,T55&lt;&gt;'Tabelas auxiliares'!$B$242,T55&lt;&gt;'Tabelas auxiliares'!$C$241,T55&lt;&gt;'Tabelas auxiliares'!$C$242,T55&lt;&gt;'Tabelas auxiliares'!$D$241),"FOLHA DE PESSOAL",IF(Y55='Tabelas auxiliares'!$A$242,"CUSTEIO",IF(Y55='Tabelas auxiliares'!$A$241,"INVESTIMENTO","ERRO - VERIFICAR"))))</f>
        <v>CUSTEIO</v>
      </c>
      <c r="AA55" s="30">
        <f t="shared" si="1"/>
        <v>12600</v>
      </c>
      <c r="AD55" s="12">
        <v>12600</v>
      </c>
      <c r="AE55" s="36"/>
      <c r="AF55" s="36"/>
      <c r="AG55" s="36"/>
      <c r="AH55" s="36"/>
      <c r="AI55" s="36"/>
      <c r="AJ55" s="36"/>
      <c r="AK55" s="36"/>
      <c r="AL55" s="36"/>
      <c r="AM55" s="36"/>
      <c r="AN55" s="36"/>
      <c r="AO55" s="36"/>
      <c r="AP55" s="36"/>
    </row>
    <row r="56" spans="1:42" x14ac:dyDescent="0.35">
      <c r="A56" t="s">
        <v>611</v>
      </c>
      <c r="B56" t="s">
        <v>204</v>
      </c>
      <c r="C56" t="s">
        <v>691</v>
      </c>
      <c r="D56" t="s">
        <v>77</v>
      </c>
      <c r="E56" t="s">
        <v>100</v>
      </c>
      <c r="F56" s="19" t="str">
        <f>IFERROR(VLOOKUP(D56,'Tabelas auxiliares'!$A$3:$B$63,2,FALSE),"")</f>
        <v>AGÊNCIA DE INOVAÇÃO</v>
      </c>
      <c r="G56" s="19" t="str">
        <f>IFERROR(VLOOKUP($B56,'Tabelas auxiliares'!$A$67:$C$107,2,FALSE),"")</f>
        <v>ASSISTÊNCIA - PESQUISA</v>
      </c>
      <c r="H56" s="19" t="str">
        <f>IFERROR(VLOOKUP($B56,'Tabelas auxiliares'!$A$67:$C$107,3,FALSE),"")</f>
        <v>BOLSAS DE INICIACAO CIENTIFICA / AUXILIO PARA EVENTOS ESTUDANTIS PESQUISA / AUXILIO PARA PARTICIPAÇÃO DE DOCENTES EM EVENTOS DE DIVULGAÇÃO CIENTIFICA E TECNOLÓGICA</v>
      </c>
      <c r="I56" t="s">
        <v>904</v>
      </c>
      <c r="J56" t="s">
        <v>905</v>
      </c>
      <c r="K56" t="s">
        <v>906</v>
      </c>
      <c r="L56" t="s">
        <v>907</v>
      </c>
      <c r="M56" t="s">
        <v>622</v>
      </c>
      <c r="N56" t="s">
        <v>628</v>
      </c>
      <c r="O56" t="s">
        <v>629</v>
      </c>
      <c r="P56" t="s">
        <v>630</v>
      </c>
      <c r="Q56" t="s">
        <v>621</v>
      </c>
      <c r="R56" t="s">
        <v>622</v>
      </c>
      <c r="S56" t="s">
        <v>623</v>
      </c>
      <c r="T56" t="s">
        <v>145</v>
      </c>
      <c r="U56" t="s">
        <v>645</v>
      </c>
      <c r="V56" t="s">
        <v>711</v>
      </c>
      <c r="W56" t="s">
        <v>712</v>
      </c>
      <c r="X56" t="s">
        <v>908</v>
      </c>
      <c r="Y56" s="19" t="str">
        <f t="shared" si="0"/>
        <v>3</v>
      </c>
      <c r="Z56" s="19" t="str">
        <f>IF(T56="","",IF(AND(T56&lt;&gt;'Tabelas auxiliares'!$B$241,T56&lt;&gt;'Tabelas auxiliares'!$B$242,T56&lt;&gt;'Tabelas auxiliares'!$C$241,T56&lt;&gt;'Tabelas auxiliares'!$C$242,T56&lt;&gt;'Tabelas auxiliares'!$D$241),"FOLHA DE PESSOAL",IF(Y56='Tabelas auxiliares'!$A$242,"CUSTEIO",IF(Y56='Tabelas auxiliares'!$A$241,"INVESTIMENTO","ERRO - VERIFICAR"))))</f>
        <v>CUSTEIO</v>
      </c>
      <c r="AA56" s="30">
        <f t="shared" si="1"/>
        <v>23800</v>
      </c>
      <c r="AB56" s="12">
        <v>11900</v>
      </c>
      <c r="AC56" s="12">
        <v>11900</v>
      </c>
      <c r="AE56" s="36"/>
      <c r="AF56" s="36"/>
      <c r="AG56" s="36"/>
      <c r="AH56" s="36"/>
      <c r="AI56" s="36"/>
      <c r="AJ56" s="36"/>
      <c r="AK56" s="36"/>
      <c r="AL56" s="36"/>
      <c r="AM56" s="36"/>
      <c r="AN56" s="36"/>
      <c r="AO56" s="36"/>
      <c r="AP56" s="36"/>
    </row>
    <row r="57" spans="1:42" x14ac:dyDescent="0.35">
      <c r="A57" t="s">
        <v>611</v>
      </c>
      <c r="B57" t="s">
        <v>204</v>
      </c>
      <c r="C57" t="s">
        <v>612</v>
      </c>
      <c r="D57" t="s">
        <v>8</v>
      </c>
      <c r="E57" t="s">
        <v>100</v>
      </c>
      <c r="F57" s="19" t="str">
        <f>IFERROR(VLOOKUP(D57,'Tabelas auxiliares'!$A$3:$B$63,2,FALSE),"")</f>
        <v>PROPES - PRÓ-REITORIA DE PESQUISA / CEM</v>
      </c>
      <c r="G57" s="19" t="str">
        <f>IFERROR(VLOOKUP($B57,'Tabelas auxiliares'!$A$67:$C$107,2,FALSE),"")</f>
        <v>ASSISTÊNCIA - PESQUISA</v>
      </c>
      <c r="H57" s="19" t="str">
        <f>IFERROR(VLOOKUP($B57,'Tabelas auxiliares'!$A$67:$C$107,3,FALSE),"")</f>
        <v>BOLSAS DE INICIACAO CIENTIFICA / AUXILIO PARA EVENTOS ESTUDANTIS PESQUISA / AUXILIO PARA PARTICIPAÇÃO DE DOCENTES EM EVENTOS DE DIVULGAÇÃO CIENTIFICA E TECNOLÓGICA</v>
      </c>
      <c r="I57" t="s">
        <v>909</v>
      </c>
      <c r="J57" t="s">
        <v>910</v>
      </c>
      <c r="K57" t="s">
        <v>911</v>
      </c>
      <c r="L57" t="s">
        <v>912</v>
      </c>
      <c r="M57" t="s">
        <v>622</v>
      </c>
      <c r="N57" t="s">
        <v>628</v>
      </c>
      <c r="O57" t="s">
        <v>629</v>
      </c>
      <c r="P57" t="s">
        <v>630</v>
      </c>
      <c r="Q57" t="s">
        <v>621</v>
      </c>
      <c r="R57" t="s">
        <v>622</v>
      </c>
      <c r="S57" t="s">
        <v>623</v>
      </c>
      <c r="T57" t="s">
        <v>145</v>
      </c>
      <c r="U57" t="s">
        <v>645</v>
      </c>
      <c r="V57" t="s">
        <v>711</v>
      </c>
      <c r="W57" t="s">
        <v>712</v>
      </c>
      <c r="X57" t="s">
        <v>913</v>
      </c>
      <c r="Y57" s="19" t="str">
        <f t="shared" si="0"/>
        <v>3</v>
      </c>
      <c r="Z57" s="19" t="str">
        <f>IF(T57="","",IF(AND(T57&lt;&gt;'Tabelas auxiliares'!$B$241,T57&lt;&gt;'Tabelas auxiliares'!$B$242,T57&lt;&gt;'Tabelas auxiliares'!$C$241,T57&lt;&gt;'Tabelas auxiliares'!$C$242,T57&lt;&gt;'Tabelas auxiliares'!$D$241),"FOLHA DE PESSOAL",IF(Y57='Tabelas auxiliares'!$A$242,"CUSTEIO",IF(Y57='Tabelas auxiliares'!$A$241,"INVESTIMENTO","ERRO - VERIFICAR"))))</f>
        <v>CUSTEIO</v>
      </c>
      <c r="AA57" s="30">
        <f t="shared" si="1"/>
        <v>252000</v>
      </c>
      <c r="AB57" s="12">
        <v>63000</v>
      </c>
      <c r="AC57" s="12">
        <v>64400</v>
      </c>
      <c r="AD57" s="12">
        <v>124600</v>
      </c>
      <c r="AE57" s="36"/>
      <c r="AF57" s="36"/>
      <c r="AG57" s="36"/>
      <c r="AH57" s="36"/>
      <c r="AI57" s="36"/>
      <c r="AJ57" s="36"/>
      <c r="AK57" s="36"/>
      <c r="AL57" s="36"/>
      <c r="AM57" s="36"/>
      <c r="AN57" s="36"/>
      <c r="AO57" s="36"/>
      <c r="AP57" s="36"/>
    </row>
    <row r="58" spans="1:42" x14ac:dyDescent="0.35">
      <c r="A58" t="s">
        <v>611</v>
      </c>
      <c r="B58" t="s">
        <v>204</v>
      </c>
      <c r="C58" t="s">
        <v>612</v>
      </c>
      <c r="D58" t="s">
        <v>8</v>
      </c>
      <c r="E58" t="s">
        <v>100</v>
      </c>
      <c r="F58" s="19" t="str">
        <f>IFERROR(VLOOKUP(D58,'Tabelas auxiliares'!$A$3:$B$63,2,FALSE),"")</f>
        <v>PROPES - PRÓ-REITORIA DE PESQUISA / CEM</v>
      </c>
      <c r="G58" s="19" t="str">
        <f>IFERROR(VLOOKUP($B58,'Tabelas auxiliares'!$A$67:$C$107,2,FALSE),"")</f>
        <v>ASSISTÊNCIA - PESQUISA</v>
      </c>
      <c r="H58" s="19" t="str">
        <f>IFERROR(VLOOKUP($B58,'Tabelas auxiliares'!$A$67:$C$107,3,FALSE),"")</f>
        <v>BOLSAS DE INICIACAO CIENTIFICA / AUXILIO PARA EVENTOS ESTUDANTIS PESQUISA / AUXILIO PARA PARTICIPAÇÃO DE DOCENTES EM EVENTOS DE DIVULGAÇÃO CIENTIFICA E TECNOLÓGICA</v>
      </c>
      <c r="I58" t="s">
        <v>909</v>
      </c>
      <c r="J58" t="s">
        <v>914</v>
      </c>
      <c r="K58" t="s">
        <v>915</v>
      </c>
      <c r="L58" t="s">
        <v>916</v>
      </c>
      <c r="M58" t="s">
        <v>622</v>
      </c>
      <c r="N58" t="s">
        <v>628</v>
      </c>
      <c r="O58" t="s">
        <v>629</v>
      </c>
      <c r="P58" t="s">
        <v>630</v>
      </c>
      <c r="Q58" t="s">
        <v>621</v>
      </c>
      <c r="R58" t="s">
        <v>622</v>
      </c>
      <c r="S58" t="s">
        <v>623</v>
      </c>
      <c r="T58" t="s">
        <v>145</v>
      </c>
      <c r="U58" t="s">
        <v>645</v>
      </c>
      <c r="V58" t="s">
        <v>711</v>
      </c>
      <c r="W58" t="s">
        <v>712</v>
      </c>
      <c r="X58" t="s">
        <v>917</v>
      </c>
      <c r="Y58" s="19" t="str">
        <f t="shared" si="0"/>
        <v>3</v>
      </c>
      <c r="Z58" s="19" t="str">
        <f>IF(T58="","",IF(AND(T58&lt;&gt;'Tabelas auxiliares'!$B$241,T58&lt;&gt;'Tabelas auxiliares'!$B$242,T58&lt;&gt;'Tabelas auxiliares'!$C$241,T58&lt;&gt;'Tabelas auxiliares'!$C$242,T58&lt;&gt;'Tabelas auxiliares'!$D$241),"FOLHA DE PESSOAL",IF(Y58='Tabelas auxiliares'!$A$242,"CUSTEIO",IF(Y58='Tabelas auxiliares'!$A$241,"INVESTIMENTO","ERRO - VERIFICAR"))))</f>
        <v>CUSTEIO</v>
      </c>
      <c r="AA58" s="30">
        <f t="shared" si="1"/>
        <v>19200</v>
      </c>
      <c r="AB58" s="12">
        <v>4800</v>
      </c>
      <c r="AC58" s="12">
        <v>4800</v>
      </c>
      <c r="AD58" s="12">
        <v>9600</v>
      </c>
      <c r="AE58" s="36"/>
      <c r="AF58" s="36"/>
      <c r="AG58" s="36"/>
      <c r="AH58" s="36"/>
      <c r="AI58" s="36"/>
      <c r="AJ58" s="36"/>
      <c r="AK58" s="36"/>
      <c r="AL58" s="36"/>
      <c r="AM58" s="36"/>
      <c r="AN58" s="36"/>
      <c r="AO58" s="36"/>
      <c r="AP58" s="36"/>
    </row>
    <row r="59" spans="1:42" x14ac:dyDescent="0.35">
      <c r="A59" t="s">
        <v>611</v>
      </c>
      <c r="B59" t="s">
        <v>205</v>
      </c>
      <c r="C59" t="s">
        <v>691</v>
      </c>
      <c r="D59" t="s">
        <v>48</v>
      </c>
      <c r="E59" t="s">
        <v>100</v>
      </c>
      <c r="F59" s="19" t="str">
        <f>IFERROR(VLOOKUP(D59,'Tabelas auxiliares'!$A$3:$B$63,2,FALSE),"")</f>
        <v>PROEC - PRÓ-REITORIA DE EXTENSÃO E CULTURA</v>
      </c>
      <c r="G59" s="19" t="str">
        <f>IFERROR(VLOOKUP($B59,'Tabelas auxiliares'!$A$67:$C$107,2,FALSE),"")</f>
        <v>ASSISTÊNCIA - EXTENSÃO</v>
      </c>
      <c r="H59" s="19" t="str">
        <f>IFERROR(VLOOKUP($B59,'Tabelas auxiliares'!$A$67:$C$107,3,FALSE),"")</f>
        <v xml:space="preserve">BOLSAS DE EXTENSAO / TAXA DE INSCRICAO DE EVENTOS / AUXILIO PARA EVENTO </v>
      </c>
      <c r="I59" t="s">
        <v>918</v>
      </c>
      <c r="J59" t="s">
        <v>919</v>
      </c>
      <c r="K59" t="s">
        <v>920</v>
      </c>
      <c r="L59" t="s">
        <v>921</v>
      </c>
      <c r="M59" t="s">
        <v>622</v>
      </c>
      <c r="N59" t="s">
        <v>633</v>
      </c>
      <c r="O59" t="s">
        <v>636</v>
      </c>
      <c r="P59" t="s">
        <v>673</v>
      </c>
      <c r="Q59" t="s">
        <v>621</v>
      </c>
      <c r="R59" t="s">
        <v>622</v>
      </c>
      <c r="S59" t="s">
        <v>623</v>
      </c>
      <c r="T59" t="s">
        <v>145</v>
      </c>
      <c r="U59" t="s">
        <v>674</v>
      </c>
      <c r="V59" t="s">
        <v>711</v>
      </c>
      <c r="W59" t="s">
        <v>712</v>
      </c>
      <c r="X59" t="s">
        <v>922</v>
      </c>
      <c r="Y59" s="19" t="str">
        <f t="shared" si="0"/>
        <v>3</v>
      </c>
      <c r="Z59" s="19" t="str">
        <f>IF(T59="","",IF(AND(T59&lt;&gt;'Tabelas auxiliares'!$B$241,T59&lt;&gt;'Tabelas auxiliares'!$B$242,T59&lt;&gt;'Tabelas auxiliares'!$C$241,T59&lt;&gt;'Tabelas auxiliares'!$C$242,T59&lt;&gt;'Tabelas auxiliares'!$D$241),"FOLHA DE PESSOAL",IF(Y59='Tabelas auxiliares'!$A$242,"CUSTEIO",IF(Y59='Tabelas auxiliares'!$A$241,"INVESTIMENTO","ERRO - VERIFICAR"))))</f>
        <v>CUSTEIO</v>
      </c>
      <c r="AA59" s="30">
        <f t="shared" si="1"/>
        <v>7000</v>
      </c>
      <c r="AD59" s="12">
        <v>7000</v>
      </c>
      <c r="AE59" s="36"/>
      <c r="AF59" s="36"/>
      <c r="AG59" s="36"/>
      <c r="AH59" s="36"/>
      <c r="AI59" s="36"/>
      <c r="AJ59" s="36"/>
      <c r="AK59" s="36"/>
      <c r="AL59" s="36"/>
      <c r="AM59" s="36"/>
      <c r="AN59" s="36"/>
      <c r="AO59" s="36"/>
      <c r="AP59" s="36"/>
    </row>
    <row r="60" spans="1:42" x14ac:dyDescent="0.35">
      <c r="A60" t="s">
        <v>611</v>
      </c>
      <c r="B60" t="s">
        <v>205</v>
      </c>
      <c r="C60" t="s">
        <v>691</v>
      </c>
      <c r="D60" t="s">
        <v>48</v>
      </c>
      <c r="E60" t="s">
        <v>100</v>
      </c>
      <c r="F60" s="19" t="str">
        <f>IFERROR(VLOOKUP(D60,'Tabelas auxiliares'!$A$3:$B$63,2,FALSE),"")</f>
        <v>PROEC - PRÓ-REITORIA DE EXTENSÃO E CULTURA</v>
      </c>
      <c r="G60" s="19" t="str">
        <f>IFERROR(VLOOKUP($B60,'Tabelas auxiliares'!$A$67:$C$107,2,FALSE),"")</f>
        <v>ASSISTÊNCIA - EXTENSÃO</v>
      </c>
      <c r="H60" s="19" t="str">
        <f>IFERROR(VLOOKUP($B60,'Tabelas auxiliares'!$A$67:$C$107,3,FALSE),"")</f>
        <v xml:space="preserve">BOLSAS DE EXTENSAO / TAXA DE INSCRICAO DE EVENTOS / AUXILIO PARA EVENTO </v>
      </c>
      <c r="I60" t="s">
        <v>918</v>
      </c>
      <c r="J60" t="s">
        <v>923</v>
      </c>
      <c r="K60" t="s">
        <v>924</v>
      </c>
      <c r="L60" t="s">
        <v>925</v>
      </c>
      <c r="M60" t="s">
        <v>622</v>
      </c>
      <c r="N60" t="s">
        <v>633</v>
      </c>
      <c r="O60" t="s">
        <v>636</v>
      </c>
      <c r="P60" t="s">
        <v>673</v>
      </c>
      <c r="Q60" t="s">
        <v>621</v>
      </c>
      <c r="R60" t="s">
        <v>622</v>
      </c>
      <c r="S60" t="s">
        <v>623</v>
      </c>
      <c r="T60" t="s">
        <v>145</v>
      </c>
      <c r="U60" t="s">
        <v>674</v>
      </c>
      <c r="V60" t="s">
        <v>711</v>
      </c>
      <c r="W60" t="s">
        <v>712</v>
      </c>
      <c r="X60" t="s">
        <v>926</v>
      </c>
      <c r="Y60" s="19" t="str">
        <f t="shared" si="0"/>
        <v>3</v>
      </c>
      <c r="Z60" s="19" t="str">
        <f>IF(T60="","",IF(AND(T60&lt;&gt;'Tabelas auxiliares'!$B$241,T60&lt;&gt;'Tabelas auxiliares'!$B$242,T60&lt;&gt;'Tabelas auxiliares'!$C$241,T60&lt;&gt;'Tabelas auxiliares'!$C$242,T60&lt;&gt;'Tabelas auxiliares'!$D$241),"FOLHA DE PESSOAL",IF(Y60='Tabelas auxiliares'!$A$242,"CUSTEIO",IF(Y60='Tabelas auxiliares'!$A$241,"INVESTIMENTO","ERRO - VERIFICAR"))))</f>
        <v>CUSTEIO</v>
      </c>
      <c r="AA60" s="30">
        <f t="shared" si="1"/>
        <v>8400</v>
      </c>
      <c r="AD60" s="12">
        <v>8400</v>
      </c>
      <c r="AE60" s="36"/>
      <c r="AF60" s="36"/>
      <c r="AG60" s="36"/>
      <c r="AH60" s="36"/>
      <c r="AI60" s="36"/>
      <c r="AJ60" s="36"/>
      <c r="AK60" s="36"/>
      <c r="AL60" s="36"/>
      <c r="AM60" s="36"/>
      <c r="AN60" s="36"/>
      <c r="AO60" s="36"/>
      <c r="AP60" s="36"/>
    </row>
    <row r="61" spans="1:42" x14ac:dyDescent="0.35">
      <c r="A61" t="s">
        <v>611</v>
      </c>
      <c r="B61" t="s">
        <v>205</v>
      </c>
      <c r="C61" t="s">
        <v>691</v>
      </c>
      <c r="D61" t="s">
        <v>48</v>
      </c>
      <c r="E61" t="s">
        <v>100</v>
      </c>
      <c r="F61" s="19" t="str">
        <f>IFERROR(VLOOKUP(D61,'Tabelas auxiliares'!$A$3:$B$63,2,FALSE),"")</f>
        <v>PROEC - PRÓ-REITORIA DE EXTENSÃO E CULTURA</v>
      </c>
      <c r="G61" s="19" t="str">
        <f>IFERROR(VLOOKUP($B61,'Tabelas auxiliares'!$A$67:$C$107,2,FALSE),"")</f>
        <v>ASSISTÊNCIA - EXTENSÃO</v>
      </c>
      <c r="H61" s="19" t="str">
        <f>IFERROR(VLOOKUP($B61,'Tabelas auxiliares'!$A$67:$C$107,3,FALSE),"")</f>
        <v xml:space="preserve">BOLSAS DE EXTENSAO / TAXA DE INSCRICAO DE EVENTOS / AUXILIO PARA EVENTO </v>
      </c>
      <c r="I61" t="s">
        <v>927</v>
      </c>
      <c r="J61" t="s">
        <v>923</v>
      </c>
      <c r="K61" t="s">
        <v>928</v>
      </c>
      <c r="L61" t="s">
        <v>925</v>
      </c>
      <c r="M61" t="s">
        <v>622</v>
      </c>
      <c r="N61" t="s">
        <v>633</v>
      </c>
      <c r="O61" t="s">
        <v>629</v>
      </c>
      <c r="P61" t="s">
        <v>634</v>
      </c>
      <c r="Q61" t="s">
        <v>621</v>
      </c>
      <c r="R61" t="s">
        <v>622</v>
      </c>
      <c r="S61" t="s">
        <v>623</v>
      </c>
      <c r="T61" t="s">
        <v>145</v>
      </c>
      <c r="U61" t="s">
        <v>655</v>
      </c>
      <c r="V61" t="s">
        <v>711</v>
      </c>
      <c r="W61" t="s">
        <v>712</v>
      </c>
      <c r="X61" t="s">
        <v>929</v>
      </c>
      <c r="Y61" s="19" t="str">
        <f t="shared" si="0"/>
        <v>3</v>
      </c>
      <c r="Z61" s="19" t="str">
        <f>IF(T61="","",IF(AND(T61&lt;&gt;'Tabelas auxiliares'!$B$241,T61&lt;&gt;'Tabelas auxiliares'!$B$242,T61&lt;&gt;'Tabelas auxiliares'!$C$241,T61&lt;&gt;'Tabelas auxiliares'!$C$242,T61&lt;&gt;'Tabelas auxiliares'!$D$241),"FOLHA DE PESSOAL",IF(Y61='Tabelas auxiliares'!$A$242,"CUSTEIO",IF(Y61='Tabelas auxiliares'!$A$241,"INVESTIMENTO","ERRO - VERIFICAR"))))</f>
        <v>CUSTEIO</v>
      </c>
      <c r="AA61" s="30">
        <f t="shared" si="1"/>
        <v>29400</v>
      </c>
      <c r="AD61" s="12">
        <v>29400</v>
      </c>
      <c r="AE61" s="36"/>
      <c r="AF61" s="36"/>
      <c r="AG61" s="36"/>
      <c r="AH61" s="36"/>
      <c r="AI61" s="36"/>
      <c r="AJ61" s="36"/>
      <c r="AK61" s="36"/>
      <c r="AL61" s="36"/>
      <c r="AM61" s="36"/>
      <c r="AN61" s="36"/>
      <c r="AO61" s="36"/>
      <c r="AP61" s="36"/>
    </row>
    <row r="62" spans="1:42" x14ac:dyDescent="0.35">
      <c r="A62" t="s">
        <v>611</v>
      </c>
      <c r="B62" t="s">
        <v>205</v>
      </c>
      <c r="C62" t="s">
        <v>691</v>
      </c>
      <c r="D62" t="s">
        <v>48</v>
      </c>
      <c r="E62" t="s">
        <v>100</v>
      </c>
      <c r="F62" s="19" t="str">
        <f>IFERROR(VLOOKUP(D62,'Tabelas auxiliares'!$A$3:$B$63,2,FALSE),"")</f>
        <v>PROEC - PRÓ-REITORIA DE EXTENSÃO E CULTURA</v>
      </c>
      <c r="G62" s="19" t="str">
        <f>IFERROR(VLOOKUP($B62,'Tabelas auxiliares'!$A$67:$C$107,2,FALSE),"")</f>
        <v>ASSISTÊNCIA - EXTENSÃO</v>
      </c>
      <c r="H62" s="19" t="str">
        <f>IFERROR(VLOOKUP($B62,'Tabelas auxiliares'!$A$67:$C$107,3,FALSE),"")</f>
        <v xml:space="preserve">BOLSAS DE EXTENSAO / TAXA DE INSCRICAO DE EVENTOS / AUXILIO PARA EVENTO </v>
      </c>
      <c r="I62" t="s">
        <v>930</v>
      </c>
      <c r="J62" t="s">
        <v>919</v>
      </c>
      <c r="K62" t="s">
        <v>931</v>
      </c>
      <c r="L62" t="s">
        <v>921</v>
      </c>
      <c r="M62" t="s">
        <v>622</v>
      </c>
      <c r="N62" t="s">
        <v>633</v>
      </c>
      <c r="O62" t="s">
        <v>629</v>
      </c>
      <c r="P62" t="s">
        <v>634</v>
      </c>
      <c r="Q62" t="s">
        <v>621</v>
      </c>
      <c r="R62" t="s">
        <v>622</v>
      </c>
      <c r="S62" t="s">
        <v>623</v>
      </c>
      <c r="T62" t="s">
        <v>145</v>
      </c>
      <c r="U62" t="s">
        <v>655</v>
      </c>
      <c r="V62" t="s">
        <v>711</v>
      </c>
      <c r="W62" t="s">
        <v>712</v>
      </c>
      <c r="X62" t="s">
        <v>932</v>
      </c>
      <c r="Y62" s="19" t="str">
        <f t="shared" si="0"/>
        <v>3</v>
      </c>
      <c r="Z62" s="19" t="str">
        <f>IF(T62="","",IF(AND(T62&lt;&gt;'Tabelas auxiliares'!$B$241,T62&lt;&gt;'Tabelas auxiliares'!$B$242,T62&lt;&gt;'Tabelas auxiliares'!$C$241,T62&lt;&gt;'Tabelas auxiliares'!$C$242,T62&lt;&gt;'Tabelas auxiliares'!$D$241),"FOLHA DE PESSOAL",IF(Y62='Tabelas auxiliares'!$A$242,"CUSTEIO",IF(Y62='Tabelas auxiliares'!$A$241,"INVESTIMENTO","ERRO - VERIFICAR"))))</f>
        <v>CUSTEIO</v>
      </c>
      <c r="AA62" s="30">
        <f t="shared" si="1"/>
        <v>28000</v>
      </c>
      <c r="AD62" s="12">
        <v>28000</v>
      </c>
      <c r="AE62" s="36"/>
      <c r="AF62" s="36"/>
      <c r="AG62" s="36"/>
      <c r="AH62" s="36"/>
      <c r="AI62" s="36"/>
      <c r="AJ62" s="36"/>
      <c r="AK62" s="36"/>
      <c r="AL62" s="36"/>
      <c r="AM62" s="36"/>
      <c r="AN62" s="36"/>
      <c r="AO62" s="36"/>
      <c r="AP62" s="36"/>
    </row>
    <row r="63" spans="1:42" x14ac:dyDescent="0.35">
      <c r="A63" t="s">
        <v>611</v>
      </c>
      <c r="B63" t="s">
        <v>205</v>
      </c>
      <c r="C63" t="s">
        <v>691</v>
      </c>
      <c r="D63" t="s">
        <v>48</v>
      </c>
      <c r="E63" t="s">
        <v>100</v>
      </c>
      <c r="F63" s="19" t="str">
        <f>IFERROR(VLOOKUP(D63,'Tabelas auxiliares'!$A$3:$B$63,2,FALSE),"")</f>
        <v>PROEC - PRÓ-REITORIA DE EXTENSÃO E CULTURA</v>
      </c>
      <c r="G63" s="19" t="str">
        <f>IFERROR(VLOOKUP($B63,'Tabelas auxiliares'!$A$67:$C$107,2,FALSE),"")</f>
        <v>ASSISTÊNCIA - EXTENSÃO</v>
      </c>
      <c r="H63" s="19" t="str">
        <f>IFERROR(VLOOKUP($B63,'Tabelas auxiliares'!$A$67:$C$107,3,FALSE),"")</f>
        <v xml:space="preserve">BOLSAS DE EXTENSAO / TAXA DE INSCRICAO DE EVENTOS / AUXILIO PARA EVENTO </v>
      </c>
      <c r="I63" t="s">
        <v>933</v>
      </c>
      <c r="J63" t="s">
        <v>919</v>
      </c>
      <c r="K63" t="s">
        <v>934</v>
      </c>
      <c r="L63" t="s">
        <v>921</v>
      </c>
      <c r="M63" t="s">
        <v>622</v>
      </c>
      <c r="N63" t="s">
        <v>628</v>
      </c>
      <c r="O63" t="s">
        <v>629</v>
      </c>
      <c r="P63" t="s">
        <v>630</v>
      </c>
      <c r="Q63" t="s">
        <v>621</v>
      </c>
      <c r="R63" t="s">
        <v>622</v>
      </c>
      <c r="S63" t="s">
        <v>623</v>
      </c>
      <c r="T63" t="s">
        <v>145</v>
      </c>
      <c r="U63" t="s">
        <v>645</v>
      </c>
      <c r="V63" t="s">
        <v>711</v>
      </c>
      <c r="W63" t="s">
        <v>712</v>
      </c>
      <c r="X63" t="s">
        <v>935</v>
      </c>
      <c r="Y63" s="19" t="str">
        <f t="shared" si="0"/>
        <v>3</v>
      </c>
      <c r="Z63" s="19" t="str">
        <f>IF(T63="","",IF(AND(T63&lt;&gt;'Tabelas auxiliares'!$B$241,T63&lt;&gt;'Tabelas auxiliares'!$B$242,T63&lt;&gt;'Tabelas auxiliares'!$C$241,T63&lt;&gt;'Tabelas auxiliares'!$C$242,T63&lt;&gt;'Tabelas auxiliares'!$D$241),"FOLHA DE PESSOAL",IF(Y63='Tabelas auxiliares'!$A$242,"CUSTEIO",IF(Y63='Tabelas auxiliares'!$A$241,"INVESTIMENTO","ERRO - VERIFICAR"))))</f>
        <v>CUSTEIO</v>
      </c>
      <c r="AA63" s="30">
        <f t="shared" si="1"/>
        <v>14000</v>
      </c>
      <c r="AC63" s="12">
        <v>7000</v>
      </c>
      <c r="AD63" s="12">
        <v>7000</v>
      </c>
      <c r="AE63" s="36"/>
      <c r="AF63" s="36"/>
      <c r="AG63" s="36"/>
      <c r="AH63" s="36"/>
      <c r="AI63" s="36"/>
      <c r="AJ63" s="36"/>
      <c r="AK63" s="36"/>
      <c r="AL63" s="36"/>
      <c r="AM63" s="36"/>
      <c r="AN63" s="36"/>
      <c r="AO63" s="36"/>
      <c r="AP63" s="36"/>
    </row>
    <row r="64" spans="1:42" x14ac:dyDescent="0.35">
      <c r="A64" t="s">
        <v>611</v>
      </c>
      <c r="B64" t="s">
        <v>205</v>
      </c>
      <c r="C64" t="s">
        <v>691</v>
      </c>
      <c r="D64" t="s">
        <v>48</v>
      </c>
      <c r="E64" t="s">
        <v>100</v>
      </c>
      <c r="F64" s="19" t="str">
        <f>IFERROR(VLOOKUP(D64,'Tabelas auxiliares'!$A$3:$B$63,2,FALSE),"")</f>
        <v>PROEC - PRÓ-REITORIA DE EXTENSÃO E CULTURA</v>
      </c>
      <c r="G64" s="19" t="str">
        <f>IFERROR(VLOOKUP($B64,'Tabelas auxiliares'!$A$67:$C$107,2,FALSE),"")</f>
        <v>ASSISTÊNCIA - EXTENSÃO</v>
      </c>
      <c r="H64" s="19" t="str">
        <f>IFERROR(VLOOKUP($B64,'Tabelas auxiliares'!$A$67:$C$107,3,FALSE),"")</f>
        <v xml:space="preserve">BOLSAS DE EXTENSAO / TAXA DE INSCRICAO DE EVENTOS / AUXILIO PARA EVENTO </v>
      </c>
      <c r="I64" t="s">
        <v>933</v>
      </c>
      <c r="J64" t="s">
        <v>923</v>
      </c>
      <c r="K64" t="s">
        <v>936</v>
      </c>
      <c r="L64" t="s">
        <v>925</v>
      </c>
      <c r="M64" t="s">
        <v>622</v>
      </c>
      <c r="N64" t="s">
        <v>628</v>
      </c>
      <c r="O64" t="s">
        <v>629</v>
      </c>
      <c r="P64" t="s">
        <v>630</v>
      </c>
      <c r="Q64" t="s">
        <v>621</v>
      </c>
      <c r="R64" t="s">
        <v>622</v>
      </c>
      <c r="S64" t="s">
        <v>623</v>
      </c>
      <c r="T64" t="s">
        <v>145</v>
      </c>
      <c r="U64" t="s">
        <v>645</v>
      </c>
      <c r="V64" t="s">
        <v>711</v>
      </c>
      <c r="W64" t="s">
        <v>712</v>
      </c>
      <c r="X64" t="s">
        <v>937</v>
      </c>
      <c r="Y64" s="19" t="str">
        <f t="shared" si="0"/>
        <v>3</v>
      </c>
      <c r="Z64" s="19" t="str">
        <f>IF(T64="","",IF(AND(T64&lt;&gt;'Tabelas auxiliares'!$B$241,T64&lt;&gt;'Tabelas auxiliares'!$B$242,T64&lt;&gt;'Tabelas auxiliares'!$C$241,T64&lt;&gt;'Tabelas auxiliares'!$C$242,T64&lt;&gt;'Tabelas auxiliares'!$D$241),"FOLHA DE PESSOAL",IF(Y64='Tabelas auxiliares'!$A$242,"CUSTEIO",IF(Y64='Tabelas auxiliares'!$A$241,"INVESTIMENTO","ERRO - VERIFICAR"))))</f>
        <v>CUSTEIO</v>
      </c>
      <c r="AA64" s="30">
        <f t="shared" si="1"/>
        <v>15400</v>
      </c>
      <c r="AC64" s="12">
        <v>6300</v>
      </c>
      <c r="AD64" s="12">
        <v>9100</v>
      </c>
      <c r="AE64" s="36"/>
      <c r="AF64" s="36"/>
      <c r="AG64" s="36"/>
      <c r="AH64" s="36"/>
      <c r="AI64" s="36"/>
      <c r="AJ64" s="36"/>
      <c r="AK64" s="36"/>
      <c r="AL64" s="36"/>
      <c r="AM64" s="36"/>
      <c r="AN64" s="36"/>
      <c r="AO64" s="36"/>
      <c r="AP64" s="36"/>
    </row>
    <row r="65" spans="1:42" x14ac:dyDescent="0.35">
      <c r="A65" t="s">
        <v>611</v>
      </c>
      <c r="B65" t="s">
        <v>205</v>
      </c>
      <c r="C65" t="s">
        <v>693</v>
      </c>
      <c r="D65" t="s">
        <v>48</v>
      </c>
      <c r="E65" t="s">
        <v>100</v>
      </c>
      <c r="F65" s="19" t="str">
        <f>IFERROR(VLOOKUP(D65,'Tabelas auxiliares'!$A$3:$B$63,2,FALSE),"")</f>
        <v>PROEC - PRÓ-REITORIA DE EXTENSÃO E CULTURA</v>
      </c>
      <c r="G65" s="19" t="str">
        <f>IFERROR(VLOOKUP($B65,'Tabelas auxiliares'!$A$67:$C$107,2,FALSE),"")</f>
        <v>ASSISTÊNCIA - EXTENSÃO</v>
      </c>
      <c r="H65" s="19" t="str">
        <f>IFERROR(VLOOKUP($B65,'Tabelas auxiliares'!$A$67:$C$107,3,FALSE),"")</f>
        <v xml:space="preserve">BOLSAS DE EXTENSAO / TAXA DE INSCRICAO DE EVENTOS / AUXILIO PARA EVENTO </v>
      </c>
      <c r="I65" t="s">
        <v>938</v>
      </c>
      <c r="J65" t="s">
        <v>939</v>
      </c>
      <c r="K65" t="s">
        <v>940</v>
      </c>
      <c r="L65" t="s">
        <v>941</v>
      </c>
      <c r="M65" t="s">
        <v>622</v>
      </c>
      <c r="N65" t="s">
        <v>633</v>
      </c>
      <c r="O65" t="s">
        <v>636</v>
      </c>
      <c r="P65" t="s">
        <v>673</v>
      </c>
      <c r="Q65" t="s">
        <v>621</v>
      </c>
      <c r="R65" t="s">
        <v>622</v>
      </c>
      <c r="S65" t="s">
        <v>623</v>
      </c>
      <c r="T65" t="s">
        <v>145</v>
      </c>
      <c r="U65" t="s">
        <v>674</v>
      </c>
      <c r="V65" t="s">
        <v>711</v>
      </c>
      <c r="W65" t="s">
        <v>712</v>
      </c>
      <c r="X65" t="s">
        <v>942</v>
      </c>
      <c r="Y65" s="19" t="str">
        <f t="shared" si="0"/>
        <v>3</v>
      </c>
      <c r="Z65" s="19" t="str">
        <f>IF(T65="","",IF(AND(T65&lt;&gt;'Tabelas auxiliares'!$B$241,T65&lt;&gt;'Tabelas auxiliares'!$B$242,T65&lt;&gt;'Tabelas auxiliares'!$C$241,T65&lt;&gt;'Tabelas auxiliares'!$C$242,T65&lt;&gt;'Tabelas auxiliares'!$D$241),"FOLHA DE PESSOAL",IF(Y65='Tabelas auxiliares'!$A$242,"CUSTEIO",IF(Y65='Tabelas auxiliares'!$A$241,"INVESTIMENTO","ERRO - VERIFICAR"))))</f>
        <v>CUSTEIO</v>
      </c>
      <c r="AA65" s="30">
        <f t="shared" si="1"/>
        <v>11200</v>
      </c>
      <c r="AD65" s="12">
        <v>11200</v>
      </c>
      <c r="AE65" s="36"/>
      <c r="AF65" s="36"/>
      <c r="AG65" s="36"/>
      <c r="AH65" s="36"/>
      <c r="AI65" s="36"/>
      <c r="AJ65" s="36"/>
      <c r="AK65" s="36"/>
      <c r="AL65" s="36"/>
      <c r="AM65" s="36"/>
      <c r="AN65" s="36"/>
      <c r="AO65" s="36"/>
      <c r="AP65" s="36"/>
    </row>
    <row r="66" spans="1:42" x14ac:dyDescent="0.35">
      <c r="A66" t="s">
        <v>611</v>
      </c>
      <c r="B66" t="s">
        <v>205</v>
      </c>
      <c r="C66" t="s">
        <v>693</v>
      </c>
      <c r="D66" t="s">
        <v>48</v>
      </c>
      <c r="E66" t="s">
        <v>100</v>
      </c>
      <c r="F66" s="19" t="str">
        <f>IFERROR(VLOOKUP(D66,'Tabelas auxiliares'!$A$3:$B$63,2,FALSE),"")</f>
        <v>PROEC - PRÓ-REITORIA DE EXTENSÃO E CULTURA</v>
      </c>
      <c r="G66" s="19" t="str">
        <f>IFERROR(VLOOKUP($B66,'Tabelas auxiliares'!$A$67:$C$107,2,FALSE),"")</f>
        <v>ASSISTÊNCIA - EXTENSÃO</v>
      </c>
      <c r="H66" s="19" t="str">
        <f>IFERROR(VLOOKUP($B66,'Tabelas auxiliares'!$A$67:$C$107,3,FALSE),"")</f>
        <v xml:space="preserve">BOLSAS DE EXTENSAO / TAXA DE INSCRICAO DE EVENTOS / AUXILIO PARA EVENTO </v>
      </c>
      <c r="I66" t="s">
        <v>943</v>
      </c>
      <c r="J66" t="s">
        <v>944</v>
      </c>
      <c r="K66" t="s">
        <v>945</v>
      </c>
      <c r="L66" t="s">
        <v>941</v>
      </c>
      <c r="M66" t="s">
        <v>622</v>
      </c>
      <c r="N66" t="s">
        <v>628</v>
      </c>
      <c r="O66" t="s">
        <v>629</v>
      </c>
      <c r="P66" t="s">
        <v>630</v>
      </c>
      <c r="Q66" t="s">
        <v>621</v>
      </c>
      <c r="R66" t="s">
        <v>622</v>
      </c>
      <c r="S66" t="s">
        <v>623</v>
      </c>
      <c r="T66" t="s">
        <v>145</v>
      </c>
      <c r="U66" t="s">
        <v>645</v>
      </c>
      <c r="V66" t="s">
        <v>711</v>
      </c>
      <c r="W66" t="s">
        <v>712</v>
      </c>
      <c r="X66" t="s">
        <v>946</v>
      </c>
      <c r="Y66" s="19" t="str">
        <f t="shared" si="0"/>
        <v>3</v>
      </c>
      <c r="Z66" s="19" t="str">
        <f>IF(T66="","",IF(AND(T66&lt;&gt;'Tabelas auxiliares'!$B$241,T66&lt;&gt;'Tabelas auxiliares'!$B$242,T66&lt;&gt;'Tabelas auxiliares'!$C$241,T66&lt;&gt;'Tabelas auxiliares'!$C$242,T66&lt;&gt;'Tabelas auxiliares'!$D$241),"FOLHA DE PESSOAL",IF(Y66='Tabelas auxiliares'!$A$242,"CUSTEIO",IF(Y66='Tabelas auxiliares'!$A$241,"INVESTIMENTO","ERRO - VERIFICAR"))))</f>
        <v>CUSTEIO</v>
      </c>
      <c r="AA66" s="30">
        <f t="shared" si="1"/>
        <v>78400</v>
      </c>
      <c r="AD66" s="12">
        <v>78400</v>
      </c>
      <c r="AE66" s="36"/>
      <c r="AF66" s="36"/>
      <c r="AG66" s="36"/>
      <c r="AH66" s="36"/>
      <c r="AI66" s="36"/>
      <c r="AJ66" s="36"/>
      <c r="AK66" s="36"/>
      <c r="AL66" s="36"/>
      <c r="AM66" s="36"/>
      <c r="AN66" s="36"/>
      <c r="AO66" s="36"/>
      <c r="AP66" s="36"/>
    </row>
    <row r="67" spans="1:42" x14ac:dyDescent="0.35">
      <c r="A67" t="s">
        <v>611</v>
      </c>
      <c r="B67" t="s">
        <v>205</v>
      </c>
      <c r="C67" t="s">
        <v>693</v>
      </c>
      <c r="D67" t="s">
        <v>48</v>
      </c>
      <c r="E67" t="s">
        <v>100</v>
      </c>
      <c r="F67" s="19" t="str">
        <f>IFERROR(VLOOKUP(D67,'Tabelas auxiliares'!$A$3:$B$63,2,FALSE),"")</f>
        <v>PROEC - PRÓ-REITORIA DE EXTENSÃO E CULTURA</v>
      </c>
      <c r="G67" s="19" t="str">
        <f>IFERROR(VLOOKUP($B67,'Tabelas auxiliares'!$A$67:$C$107,2,FALSE),"")</f>
        <v>ASSISTÊNCIA - EXTENSÃO</v>
      </c>
      <c r="H67" s="19" t="str">
        <f>IFERROR(VLOOKUP($B67,'Tabelas auxiliares'!$A$67:$C$107,3,FALSE),"")</f>
        <v xml:space="preserve">BOLSAS DE EXTENSAO / TAXA DE INSCRICAO DE EVENTOS / AUXILIO PARA EVENTO </v>
      </c>
      <c r="I67" t="s">
        <v>947</v>
      </c>
      <c r="J67" t="s">
        <v>948</v>
      </c>
      <c r="K67" t="s">
        <v>949</v>
      </c>
      <c r="L67" t="s">
        <v>950</v>
      </c>
      <c r="M67" t="s">
        <v>622</v>
      </c>
      <c r="N67" t="s">
        <v>628</v>
      </c>
      <c r="O67" t="s">
        <v>629</v>
      </c>
      <c r="P67" t="s">
        <v>630</v>
      </c>
      <c r="Q67" t="s">
        <v>621</v>
      </c>
      <c r="R67" t="s">
        <v>622</v>
      </c>
      <c r="S67" t="s">
        <v>623</v>
      </c>
      <c r="T67" t="s">
        <v>145</v>
      </c>
      <c r="U67" t="s">
        <v>645</v>
      </c>
      <c r="V67" t="s">
        <v>711</v>
      </c>
      <c r="W67" t="s">
        <v>712</v>
      </c>
      <c r="X67" t="s">
        <v>951</v>
      </c>
      <c r="Y67" s="19" t="str">
        <f t="shared" si="0"/>
        <v>3</v>
      </c>
      <c r="Z67" s="19" t="str">
        <f>IF(T67="","",IF(AND(T67&lt;&gt;'Tabelas auxiliares'!$B$241,T67&lt;&gt;'Tabelas auxiliares'!$B$242,T67&lt;&gt;'Tabelas auxiliares'!$C$241,T67&lt;&gt;'Tabelas auxiliares'!$C$242,T67&lt;&gt;'Tabelas auxiliares'!$D$241),"FOLHA DE PESSOAL",IF(Y67='Tabelas auxiliares'!$A$242,"CUSTEIO",IF(Y67='Tabelas auxiliares'!$A$241,"INVESTIMENTO","ERRO - VERIFICAR"))))</f>
        <v>CUSTEIO</v>
      </c>
      <c r="AA67" s="30">
        <f t="shared" si="1"/>
        <v>103600</v>
      </c>
      <c r="AD67" s="12">
        <v>103600</v>
      </c>
      <c r="AE67" s="36"/>
      <c r="AF67" s="36"/>
      <c r="AG67" s="36"/>
      <c r="AH67" s="36"/>
      <c r="AI67" s="36"/>
      <c r="AJ67" s="36"/>
      <c r="AK67" s="36"/>
      <c r="AL67" s="36"/>
      <c r="AM67" s="36"/>
      <c r="AN67" s="36"/>
      <c r="AO67" s="36"/>
      <c r="AP67" s="36"/>
    </row>
    <row r="68" spans="1:42" x14ac:dyDescent="0.35">
      <c r="A68" t="s">
        <v>611</v>
      </c>
      <c r="B68" t="s">
        <v>205</v>
      </c>
      <c r="C68" t="s">
        <v>693</v>
      </c>
      <c r="D68" t="s">
        <v>48</v>
      </c>
      <c r="E68" t="s">
        <v>100</v>
      </c>
      <c r="F68" s="19" t="str">
        <f>IFERROR(VLOOKUP(D68,'Tabelas auxiliares'!$A$3:$B$63,2,FALSE),"")</f>
        <v>PROEC - PRÓ-REITORIA DE EXTENSÃO E CULTURA</v>
      </c>
      <c r="G68" s="19" t="str">
        <f>IFERROR(VLOOKUP($B68,'Tabelas auxiliares'!$A$67:$C$107,2,FALSE),"")</f>
        <v>ASSISTÊNCIA - EXTENSÃO</v>
      </c>
      <c r="H68" s="19" t="str">
        <f>IFERROR(VLOOKUP($B68,'Tabelas auxiliares'!$A$67:$C$107,3,FALSE),"")</f>
        <v xml:space="preserve">BOLSAS DE EXTENSAO / TAXA DE INSCRICAO DE EVENTOS / AUXILIO PARA EVENTO </v>
      </c>
      <c r="I68" t="s">
        <v>927</v>
      </c>
      <c r="J68" t="s">
        <v>944</v>
      </c>
      <c r="K68" t="s">
        <v>952</v>
      </c>
      <c r="L68" t="s">
        <v>941</v>
      </c>
      <c r="M68" t="s">
        <v>622</v>
      </c>
      <c r="N68" t="s">
        <v>633</v>
      </c>
      <c r="O68" t="s">
        <v>629</v>
      </c>
      <c r="P68" t="s">
        <v>634</v>
      </c>
      <c r="Q68" t="s">
        <v>621</v>
      </c>
      <c r="R68" t="s">
        <v>622</v>
      </c>
      <c r="S68" t="s">
        <v>623</v>
      </c>
      <c r="T68" t="s">
        <v>145</v>
      </c>
      <c r="U68" t="s">
        <v>655</v>
      </c>
      <c r="V68" t="s">
        <v>711</v>
      </c>
      <c r="W68" t="s">
        <v>712</v>
      </c>
      <c r="X68" t="s">
        <v>953</v>
      </c>
      <c r="Y68" s="19" t="str">
        <f t="shared" ref="Y68:Y131" si="2">LEFT(V68,1)</f>
        <v>3</v>
      </c>
      <c r="Z68" s="19" t="str">
        <f>IF(T68="","",IF(AND(T68&lt;&gt;'Tabelas auxiliares'!$B$241,T68&lt;&gt;'Tabelas auxiliares'!$B$242,T68&lt;&gt;'Tabelas auxiliares'!$C$241,T68&lt;&gt;'Tabelas auxiliares'!$C$242,T68&lt;&gt;'Tabelas auxiliares'!$D$241),"FOLHA DE PESSOAL",IF(Y68='Tabelas auxiliares'!$A$242,"CUSTEIO",IF(Y68='Tabelas auxiliares'!$A$241,"INVESTIMENTO","ERRO - VERIFICAR"))))</f>
        <v>CUSTEIO</v>
      </c>
      <c r="AA68" s="30">
        <f t="shared" si="1"/>
        <v>44800</v>
      </c>
      <c r="AB68" s="12">
        <v>11200</v>
      </c>
      <c r="AC68" s="12">
        <v>11200</v>
      </c>
      <c r="AD68" s="12">
        <v>22400</v>
      </c>
      <c r="AE68" s="36"/>
      <c r="AF68" s="36"/>
      <c r="AG68" s="36"/>
      <c r="AH68" s="36"/>
      <c r="AI68" s="36"/>
      <c r="AJ68" s="36"/>
      <c r="AK68" s="36"/>
      <c r="AL68" s="36"/>
      <c r="AM68" s="36"/>
      <c r="AN68" s="36"/>
      <c r="AO68" s="36"/>
      <c r="AP68" s="36"/>
    </row>
    <row r="69" spans="1:42" x14ac:dyDescent="0.35">
      <c r="A69" t="s">
        <v>611</v>
      </c>
      <c r="B69" t="s">
        <v>205</v>
      </c>
      <c r="C69" t="s">
        <v>693</v>
      </c>
      <c r="D69" t="s">
        <v>48</v>
      </c>
      <c r="E69" t="s">
        <v>100</v>
      </c>
      <c r="F69" s="19" t="str">
        <f>IFERROR(VLOOKUP(D69,'Tabelas auxiliares'!$A$3:$B$63,2,FALSE),"")</f>
        <v>PROEC - PRÓ-REITORIA DE EXTENSÃO E CULTURA</v>
      </c>
      <c r="G69" s="19" t="str">
        <f>IFERROR(VLOOKUP($B69,'Tabelas auxiliares'!$A$67:$C$107,2,FALSE),"")</f>
        <v>ASSISTÊNCIA - EXTENSÃO</v>
      </c>
      <c r="H69" s="19" t="str">
        <f>IFERROR(VLOOKUP($B69,'Tabelas auxiliares'!$A$67:$C$107,3,FALSE),"")</f>
        <v xml:space="preserve">BOLSAS DE EXTENSAO / TAXA DE INSCRICAO DE EVENTOS / AUXILIO PARA EVENTO </v>
      </c>
      <c r="I69" t="s">
        <v>927</v>
      </c>
      <c r="J69" t="s">
        <v>948</v>
      </c>
      <c r="K69" t="s">
        <v>954</v>
      </c>
      <c r="L69" t="s">
        <v>950</v>
      </c>
      <c r="M69" t="s">
        <v>622</v>
      </c>
      <c r="N69" t="s">
        <v>633</v>
      </c>
      <c r="O69" t="s">
        <v>629</v>
      </c>
      <c r="P69" t="s">
        <v>634</v>
      </c>
      <c r="Q69" t="s">
        <v>621</v>
      </c>
      <c r="R69" t="s">
        <v>622</v>
      </c>
      <c r="S69" t="s">
        <v>623</v>
      </c>
      <c r="T69" t="s">
        <v>145</v>
      </c>
      <c r="U69" t="s">
        <v>655</v>
      </c>
      <c r="V69" t="s">
        <v>711</v>
      </c>
      <c r="W69" t="s">
        <v>712</v>
      </c>
      <c r="X69" t="s">
        <v>955</v>
      </c>
      <c r="Y69" s="19" t="str">
        <f t="shared" si="2"/>
        <v>3</v>
      </c>
      <c r="Z69" s="19" t="str">
        <f>IF(T69="","",IF(AND(T69&lt;&gt;'Tabelas auxiliares'!$B$241,T69&lt;&gt;'Tabelas auxiliares'!$B$242,T69&lt;&gt;'Tabelas auxiliares'!$C$241,T69&lt;&gt;'Tabelas auxiliares'!$C$242,T69&lt;&gt;'Tabelas auxiliares'!$D$241),"FOLHA DE PESSOAL",IF(Y69='Tabelas auxiliares'!$A$242,"CUSTEIO",IF(Y69='Tabelas auxiliares'!$A$241,"INVESTIMENTO","ERRO - VERIFICAR"))))</f>
        <v>CUSTEIO</v>
      </c>
      <c r="AA69" s="30">
        <f t="shared" ref="AA69:AA132" si="3">IF(AB69+AC69+AD69&lt;&gt;0,AB69+AC69+AD69,"")</f>
        <v>103600</v>
      </c>
      <c r="AD69" s="12">
        <v>103600</v>
      </c>
      <c r="AE69" s="36"/>
      <c r="AF69" s="36"/>
      <c r="AG69" s="36"/>
      <c r="AH69" s="36"/>
      <c r="AI69" s="36"/>
      <c r="AJ69" s="36"/>
      <c r="AK69" s="36"/>
      <c r="AL69" s="36"/>
      <c r="AM69" s="36"/>
      <c r="AN69" s="36"/>
      <c r="AO69" s="36"/>
      <c r="AP69" s="36"/>
    </row>
    <row r="70" spans="1:42" x14ac:dyDescent="0.35">
      <c r="A70" t="s">
        <v>611</v>
      </c>
      <c r="B70" t="s">
        <v>206</v>
      </c>
      <c r="C70" t="s">
        <v>690</v>
      </c>
      <c r="D70" t="s">
        <v>46</v>
      </c>
      <c r="E70" t="s">
        <v>100</v>
      </c>
      <c r="F70" s="19" t="str">
        <f>IFERROR(VLOOKUP(D70,'Tabelas auxiliares'!$A$3:$B$63,2,FALSE),"")</f>
        <v>PROGRAD - PRÓ-REITORIA DE GRADUAÇÃO</v>
      </c>
      <c r="G70" s="19" t="str">
        <f>IFERROR(VLOOKUP($B70,'Tabelas auxiliares'!$A$67:$C$107,2,FALSE),"")</f>
        <v>ASSISTÊNCIA - GRADUAÇÃO</v>
      </c>
      <c r="H70" s="19" t="str">
        <f>IFERROR(VLOOKUP($B70,'Tabelas auxiliares'!$A$67:$C$107,3,FALSE),"")</f>
        <v>MONITORIA ACADEMICA DA GRADUACAO / MONITORIA SEMIPRESENCIAL / AUXILIO PARA EVENTOS ESTUDANTIS / AUXILIO PARA ATIVIDADE EXTRASSALA / AUXILIO ACESSIBILIDADE / MONITORIA INCLUSIVA</v>
      </c>
      <c r="I70" t="s">
        <v>956</v>
      </c>
      <c r="J70" t="s">
        <v>957</v>
      </c>
      <c r="K70" t="s">
        <v>958</v>
      </c>
      <c r="L70" t="s">
        <v>959</v>
      </c>
      <c r="M70" t="s">
        <v>622</v>
      </c>
      <c r="N70" t="s">
        <v>633</v>
      </c>
      <c r="O70" t="s">
        <v>629</v>
      </c>
      <c r="P70" t="s">
        <v>634</v>
      </c>
      <c r="Q70" t="s">
        <v>621</v>
      </c>
      <c r="R70" t="s">
        <v>622</v>
      </c>
      <c r="S70" t="s">
        <v>623</v>
      </c>
      <c r="T70" t="s">
        <v>145</v>
      </c>
      <c r="U70" t="s">
        <v>655</v>
      </c>
      <c r="V70" t="s">
        <v>711</v>
      </c>
      <c r="W70" t="s">
        <v>712</v>
      </c>
      <c r="X70" t="s">
        <v>960</v>
      </c>
      <c r="Y70" s="19" t="str">
        <f t="shared" si="2"/>
        <v>3</v>
      </c>
      <c r="Z70" s="19" t="str">
        <f>IF(T70="","",IF(AND(T70&lt;&gt;'Tabelas auxiliares'!$B$241,T70&lt;&gt;'Tabelas auxiliares'!$B$242,T70&lt;&gt;'Tabelas auxiliares'!$C$241,T70&lt;&gt;'Tabelas auxiliares'!$C$242,T70&lt;&gt;'Tabelas auxiliares'!$D$241),"FOLHA DE PESSOAL",IF(Y70='Tabelas auxiliares'!$A$242,"CUSTEIO",IF(Y70='Tabelas auxiliares'!$A$241,"INVESTIMENTO","ERRO - VERIFICAR"))))</f>
        <v>CUSTEIO</v>
      </c>
      <c r="AA70" s="30">
        <f t="shared" si="3"/>
        <v>106400</v>
      </c>
      <c r="AB70" s="12">
        <v>1400</v>
      </c>
      <c r="AD70" s="12">
        <v>105000</v>
      </c>
      <c r="AE70" s="36"/>
      <c r="AF70" s="36"/>
      <c r="AG70" s="36"/>
      <c r="AH70" s="36"/>
      <c r="AI70" s="36"/>
      <c r="AJ70" s="36"/>
      <c r="AK70" s="36"/>
      <c r="AL70" s="36"/>
      <c r="AM70" s="36"/>
      <c r="AN70" s="36"/>
      <c r="AO70" s="36"/>
      <c r="AP70" s="36"/>
    </row>
    <row r="71" spans="1:42" x14ac:dyDescent="0.35">
      <c r="A71" t="s">
        <v>611</v>
      </c>
      <c r="B71" t="s">
        <v>206</v>
      </c>
      <c r="C71" t="s">
        <v>690</v>
      </c>
      <c r="D71" t="s">
        <v>46</v>
      </c>
      <c r="E71" t="s">
        <v>100</v>
      </c>
      <c r="F71" s="19" t="str">
        <f>IFERROR(VLOOKUP(D71,'Tabelas auxiliares'!$A$3:$B$63,2,FALSE),"")</f>
        <v>PROGRAD - PRÓ-REITORIA DE GRADUAÇÃO</v>
      </c>
      <c r="G71" s="19" t="str">
        <f>IFERROR(VLOOKUP($B71,'Tabelas auxiliares'!$A$67:$C$107,2,FALSE),"")</f>
        <v>ASSISTÊNCIA - GRADUAÇÃO</v>
      </c>
      <c r="H71" s="19" t="str">
        <f>IFERROR(VLOOKUP($B71,'Tabelas auxiliares'!$A$67:$C$107,3,FALSE),"")</f>
        <v>MONITORIA ACADEMICA DA GRADUACAO / MONITORIA SEMIPRESENCIAL / AUXILIO PARA EVENTOS ESTUDANTIS / AUXILIO PARA ATIVIDADE EXTRASSALA / AUXILIO ACESSIBILIDADE / MONITORIA INCLUSIVA</v>
      </c>
      <c r="I71" t="s">
        <v>943</v>
      </c>
      <c r="J71" t="s">
        <v>961</v>
      </c>
      <c r="K71" t="s">
        <v>962</v>
      </c>
      <c r="L71" t="s">
        <v>963</v>
      </c>
      <c r="M71" t="s">
        <v>622</v>
      </c>
      <c r="N71" t="s">
        <v>633</v>
      </c>
      <c r="O71" t="s">
        <v>636</v>
      </c>
      <c r="P71" t="s">
        <v>673</v>
      </c>
      <c r="Q71" t="s">
        <v>621</v>
      </c>
      <c r="R71" t="s">
        <v>622</v>
      </c>
      <c r="S71" t="s">
        <v>623</v>
      </c>
      <c r="T71" t="s">
        <v>145</v>
      </c>
      <c r="U71" t="s">
        <v>674</v>
      </c>
      <c r="V71" t="s">
        <v>711</v>
      </c>
      <c r="W71" t="s">
        <v>712</v>
      </c>
      <c r="X71" t="s">
        <v>964</v>
      </c>
      <c r="Y71" s="19" t="str">
        <f t="shared" si="2"/>
        <v>3</v>
      </c>
      <c r="Z71" s="19" t="str">
        <f>IF(T71="","",IF(AND(T71&lt;&gt;'Tabelas auxiliares'!$B$241,T71&lt;&gt;'Tabelas auxiliares'!$B$242,T71&lt;&gt;'Tabelas auxiliares'!$C$241,T71&lt;&gt;'Tabelas auxiliares'!$C$242,T71&lt;&gt;'Tabelas auxiliares'!$D$241),"FOLHA DE PESSOAL",IF(Y71='Tabelas auxiliares'!$A$242,"CUSTEIO",IF(Y71='Tabelas auxiliares'!$A$241,"INVESTIMENTO","ERRO - VERIFICAR"))))</f>
        <v>CUSTEIO</v>
      </c>
      <c r="AA71" s="30">
        <f t="shared" si="3"/>
        <v>40600</v>
      </c>
      <c r="AD71" s="12">
        <v>40600</v>
      </c>
      <c r="AE71" s="36"/>
      <c r="AF71" s="36"/>
      <c r="AG71" s="36"/>
      <c r="AH71" s="36"/>
      <c r="AI71" s="36"/>
      <c r="AJ71" s="36"/>
      <c r="AK71" s="36"/>
      <c r="AL71" s="36"/>
      <c r="AM71" s="36"/>
      <c r="AN71" s="36"/>
      <c r="AO71" s="36"/>
      <c r="AP71" s="36"/>
    </row>
    <row r="72" spans="1:42" x14ac:dyDescent="0.35">
      <c r="A72" t="s">
        <v>611</v>
      </c>
      <c r="B72" t="s">
        <v>206</v>
      </c>
      <c r="C72" t="s">
        <v>690</v>
      </c>
      <c r="D72" t="s">
        <v>46</v>
      </c>
      <c r="E72" t="s">
        <v>100</v>
      </c>
      <c r="F72" s="19" t="str">
        <f>IFERROR(VLOOKUP(D72,'Tabelas auxiliares'!$A$3:$B$63,2,FALSE),"")</f>
        <v>PROGRAD - PRÓ-REITORIA DE GRADUAÇÃO</v>
      </c>
      <c r="G72" s="19" t="str">
        <f>IFERROR(VLOOKUP($B72,'Tabelas auxiliares'!$A$67:$C$107,2,FALSE),"")</f>
        <v>ASSISTÊNCIA - GRADUAÇÃO</v>
      </c>
      <c r="H72" s="19" t="str">
        <f>IFERROR(VLOOKUP($B72,'Tabelas auxiliares'!$A$67:$C$107,3,FALSE),"")</f>
        <v>MONITORIA ACADEMICA DA GRADUACAO / MONITORIA SEMIPRESENCIAL / AUXILIO PARA EVENTOS ESTUDANTIS / AUXILIO PARA ATIVIDADE EXTRASSALA / AUXILIO ACESSIBILIDADE / MONITORIA INCLUSIVA</v>
      </c>
      <c r="I72" t="s">
        <v>943</v>
      </c>
      <c r="J72" t="s">
        <v>961</v>
      </c>
      <c r="K72" t="s">
        <v>965</v>
      </c>
      <c r="L72" t="s">
        <v>963</v>
      </c>
      <c r="M72" t="s">
        <v>622</v>
      </c>
      <c r="N72" t="s">
        <v>633</v>
      </c>
      <c r="O72" t="s">
        <v>629</v>
      </c>
      <c r="P72" t="s">
        <v>634</v>
      </c>
      <c r="Q72" t="s">
        <v>621</v>
      </c>
      <c r="R72" t="s">
        <v>622</v>
      </c>
      <c r="S72" t="s">
        <v>623</v>
      </c>
      <c r="T72" t="s">
        <v>145</v>
      </c>
      <c r="U72" t="s">
        <v>655</v>
      </c>
      <c r="V72" t="s">
        <v>711</v>
      </c>
      <c r="W72" t="s">
        <v>712</v>
      </c>
      <c r="X72" t="s">
        <v>966</v>
      </c>
      <c r="Y72" s="19" t="str">
        <f t="shared" si="2"/>
        <v>3</v>
      </c>
      <c r="Z72" s="19" t="str">
        <f>IF(T72="","",IF(AND(T72&lt;&gt;'Tabelas auxiliares'!$B$241,T72&lt;&gt;'Tabelas auxiliares'!$B$242,T72&lt;&gt;'Tabelas auxiliares'!$C$241,T72&lt;&gt;'Tabelas auxiliares'!$C$242,T72&lt;&gt;'Tabelas auxiliares'!$D$241),"FOLHA DE PESSOAL",IF(Y72='Tabelas auxiliares'!$A$242,"CUSTEIO",IF(Y72='Tabelas auxiliares'!$A$241,"INVESTIMENTO","ERRO - VERIFICAR"))))</f>
        <v>CUSTEIO</v>
      </c>
      <c r="AA72" s="30">
        <f t="shared" si="3"/>
        <v>22400</v>
      </c>
      <c r="AB72" s="12">
        <v>7700</v>
      </c>
      <c r="AD72" s="12">
        <v>14700</v>
      </c>
      <c r="AE72" s="36"/>
      <c r="AF72" s="36"/>
      <c r="AG72" s="36"/>
      <c r="AH72" s="36"/>
      <c r="AI72" s="36"/>
      <c r="AJ72" s="36"/>
      <c r="AK72" s="36"/>
      <c r="AL72" s="36"/>
      <c r="AM72" s="36"/>
      <c r="AN72" s="36"/>
      <c r="AO72" s="36"/>
      <c r="AP72" s="36"/>
    </row>
    <row r="73" spans="1:42" x14ac:dyDescent="0.35">
      <c r="A73" t="s">
        <v>611</v>
      </c>
      <c r="B73" t="s">
        <v>206</v>
      </c>
      <c r="C73" t="s">
        <v>690</v>
      </c>
      <c r="D73" t="s">
        <v>46</v>
      </c>
      <c r="E73" t="s">
        <v>100</v>
      </c>
      <c r="F73" s="19" t="str">
        <f>IFERROR(VLOOKUP(D73,'Tabelas auxiliares'!$A$3:$B$63,2,FALSE),"")</f>
        <v>PROGRAD - PRÓ-REITORIA DE GRADUAÇÃO</v>
      </c>
      <c r="G73" s="19" t="str">
        <f>IFERROR(VLOOKUP($B73,'Tabelas auxiliares'!$A$67:$C$107,2,FALSE),"")</f>
        <v>ASSISTÊNCIA - GRADUAÇÃO</v>
      </c>
      <c r="H73" s="19" t="str">
        <f>IFERROR(VLOOKUP($B73,'Tabelas auxiliares'!$A$67:$C$107,3,FALSE),"")</f>
        <v>MONITORIA ACADEMICA DA GRADUACAO / MONITORIA SEMIPRESENCIAL / AUXILIO PARA EVENTOS ESTUDANTIS / AUXILIO PARA ATIVIDADE EXTRASSALA / AUXILIO ACESSIBILIDADE / MONITORIA INCLUSIVA</v>
      </c>
      <c r="I73" t="s">
        <v>967</v>
      </c>
      <c r="J73" t="s">
        <v>968</v>
      </c>
      <c r="K73" t="s">
        <v>969</v>
      </c>
      <c r="L73" t="s">
        <v>970</v>
      </c>
      <c r="M73" t="s">
        <v>622</v>
      </c>
      <c r="N73" t="s">
        <v>633</v>
      </c>
      <c r="O73" t="s">
        <v>636</v>
      </c>
      <c r="P73" t="s">
        <v>673</v>
      </c>
      <c r="Q73" t="s">
        <v>621</v>
      </c>
      <c r="R73" t="s">
        <v>622</v>
      </c>
      <c r="S73" t="s">
        <v>623</v>
      </c>
      <c r="T73" t="s">
        <v>145</v>
      </c>
      <c r="U73" t="s">
        <v>674</v>
      </c>
      <c r="V73" t="s">
        <v>711</v>
      </c>
      <c r="W73" t="s">
        <v>712</v>
      </c>
      <c r="X73" t="s">
        <v>971</v>
      </c>
      <c r="Y73" s="19" t="str">
        <f t="shared" si="2"/>
        <v>3</v>
      </c>
      <c r="Z73" s="19" t="str">
        <f>IF(T73="","",IF(AND(T73&lt;&gt;'Tabelas auxiliares'!$B$241,T73&lt;&gt;'Tabelas auxiliares'!$B$242,T73&lt;&gt;'Tabelas auxiliares'!$C$241,T73&lt;&gt;'Tabelas auxiliares'!$C$242,T73&lt;&gt;'Tabelas auxiliares'!$D$241),"FOLHA DE PESSOAL",IF(Y73='Tabelas auxiliares'!$A$242,"CUSTEIO",IF(Y73='Tabelas auxiliares'!$A$241,"INVESTIMENTO","ERRO - VERIFICAR"))))</f>
        <v>CUSTEIO</v>
      </c>
      <c r="AA73" s="30">
        <f t="shared" si="3"/>
        <v>3732</v>
      </c>
      <c r="AD73" s="12">
        <v>3732</v>
      </c>
      <c r="AE73" s="36"/>
      <c r="AF73" s="36"/>
      <c r="AG73" s="36"/>
      <c r="AH73" s="36"/>
      <c r="AI73" s="36"/>
      <c r="AJ73" s="36"/>
      <c r="AK73" s="36"/>
      <c r="AL73" s="36"/>
      <c r="AM73" s="36"/>
      <c r="AN73" s="36"/>
      <c r="AO73" s="36"/>
      <c r="AP73" s="36"/>
    </row>
    <row r="74" spans="1:42" x14ac:dyDescent="0.35">
      <c r="A74" t="s">
        <v>611</v>
      </c>
      <c r="B74" t="s">
        <v>206</v>
      </c>
      <c r="C74" t="s">
        <v>690</v>
      </c>
      <c r="D74" t="s">
        <v>46</v>
      </c>
      <c r="E74" t="s">
        <v>100</v>
      </c>
      <c r="F74" s="19" t="str">
        <f>IFERROR(VLOOKUP(D74,'Tabelas auxiliares'!$A$3:$B$63,2,FALSE),"")</f>
        <v>PROGRAD - PRÓ-REITORIA DE GRADUAÇÃO</v>
      </c>
      <c r="G74" s="19" t="str">
        <f>IFERROR(VLOOKUP($B74,'Tabelas auxiliares'!$A$67:$C$107,2,FALSE),"")</f>
        <v>ASSISTÊNCIA - GRADUAÇÃO</v>
      </c>
      <c r="H74" s="19" t="str">
        <f>IFERROR(VLOOKUP($B74,'Tabelas auxiliares'!$A$67:$C$107,3,FALSE),"")</f>
        <v>MONITORIA ACADEMICA DA GRADUACAO / MONITORIA SEMIPRESENCIAL / AUXILIO PARA EVENTOS ESTUDANTIS / AUXILIO PARA ATIVIDADE EXTRASSALA / AUXILIO ACESSIBILIDADE / MONITORIA INCLUSIVA</v>
      </c>
      <c r="I74" t="s">
        <v>947</v>
      </c>
      <c r="J74" t="s">
        <v>972</v>
      </c>
      <c r="K74" t="s">
        <v>973</v>
      </c>
      <c r="L74" t="s">
        <v>974</v>
      </c>
      <c r="M74" t="s">
        <v>622</v>
      </c>
      <c r="N74" t="s">
        <v>633</v>
      </c>
      <c r="O74" t="s">
        <v>636</v>
      </c>
      <c r="P74" t="s">
        <v>673</v>
      </c>
      <c r="Q74" t="s">
        <v>621</v>
      </c>
      <c r="R74" t="s">
        <v>622</v>
      </c>
      <c r="S74" t="s">
        <v>623</v>
      </c>
      <c r="T74" t="s">
        <v>145</v>
      </c>
      <c r="U74" t="s">
        <v>674</v>
      </c>
      <c r="V74" t="s">
        <v>711</v>
      </c>
      <c r="W74" t="s">
        <v>712</v>
      </c>
      <c r="X74" t="s">
        <v>975</v>
      </c>
      <c r="Y74" s="19" t="str">
        <f t="shared" si="2"/>
        <v>3</v>
      </c>
      <c r="Z74" s="19" t="str">
        <f>IF(T74="","",IF(AND(T74&lt;&gt;'Tabelas auxiliares'!$B$241,T74&lt;&gt;'Tabelas auxiliares'!$B$242,T74&lt;&gt;'Tabelas auxiliares'!$C$241,T74&lt;&gt;'Tabelas auxiliares'!$C$242,T74&lt;&gt;'Tabelas auxiliares'!$D$241),"FOLHA DE PESSOAL",IF(Y74='Tabelas auxiliares'!$A$242,"CUSTEIO",IF(Y74='Tabelas auxiliares'!$A$241,"INVESTIMENTO","ERRO - VERIFICAR"))))</f>
        <v>CUSTEIO</v>
      </c>
      <c r="AA74" s="30">
        <f t="shared" si="3"/>
        <v>42000</v>
      </c>
      <c r="AB74" s="12">
        <v>2800</v>
      </c>
      <c r="AD74" s="12">
        <v>39200</v>
      </c>
      <c r="AE74" s="36"/>
      <c r="AF74" s="36"/>
      <c r="AG74" s="36"/>
      <c r="AH74" s="36"/>
      <c r="AI74" s="36"/>
      <c r="AJ74" s="36"/>
      <c r="AK74" s="36"/>
      <c r="AL74" s="36"/>
      <c r="AM74" s="36"/>
      <c r="AN74" s="36"/>
      <c r="AO74" s="36"/>
      <c r="AP74" s="36"/>
    </row>
    <row r="75" spans="1:42" x14ac:dyDescent="0.35">
      <c r="A75" t="s">
        <v>611</v>
      </c>
      <c r="B75" t="s">
        <v>206</v>
      </c>
      <c r="C75" t="s">
        <v>690</v>
      </c>
      <c r="D75" t="s">
        <v>46</v>
      </c>
      <c r="E75" t="s">
        <v>100</v>
      </c>
      <c r="F75" s="19" t="str">
        <f>IFERROR(VLOOKUP(D75,'Tabelas auxiliares'!$A$3:$B$63,2,FALSE),"")</f>
        <v>PROGRAD - PRÓ-REITORIA DE GRADUAÇÃO</v>
      </c>
      <c r="G75" s="19" t="str">
        <f>IFERROR(VLOOKUP($B75,'Tabelas auxiliares'!$A$67:$C$107,2,FALSE),"")</f>
        <v>ASSISTÊNCIA - GRADUAÇÃO</v>
      </c>
      <c r="H75" s="19" t="str">
        <f>IFERROR(VLOOKUP($B75,'Tabelas auxiliares'!$A$67:$C$107,3,FALSE),"")</f>
        <v>MONITORIA ACADEMICA DA GRADUACAO / MONITORIA SEMIPRESENCIAL / AUXILIO PARA EVENTOS ESTUDANTIS / AUXILIO PARA ATIVIDADE EXTRASSALA / AUXILIO ACESSIBILIDADE / MONITORIA INCLUSIVA</v>
      </c>
      <c r="I75" t="s">
        <v>976</v>
      </c>
      <c r="J75" t="s">
        <v>968</v>
      </c>
      <c r="K75" t="s">
        <v>977</v>
      </c>
      <c r="L75" t="s">
        <v>970</v>
      </c>
      <c r="M75" t="s">
        <v>622</v>
      </c>
      <c r="N75" t="s">
        <v>635</v>
      </c>
      <c r="O75" t="s">
        <v>689</v>
      </c>
      <c r="P75" t="s">
        <v>978</v>
      </c>
      <c r="Q75" t="s">
        <v>621</v>
      </c>
      <c r="R75" t="s">
        <v>622</v>
      </c>
      <c r="S75" t="s">
        <v>623</v>
      </c>
      <c r="T75" t="s">
        <v>145</v>
      </c>
      <c r="U75" t="s">
        <v>979</v>
      </c>
      <c r="V75" t="s">
        <v>711</v>
      </c>
      <c r="W75" t="s">
        <v>712</v>
      </c>
      <c r="X75" t="s">
        <v>980</v>
      </c>
      <c r="Y75" s="19" t="str">
        <f t="shared" si="2"/>
        <v>3</v>
      </c>
      <c r="Z75" s="19" t="str">
        <f>IF(T75="","",IF(AND(T75&lt;&gt;'Tabelas auxiliares'!$B$241,T75&lt;&gt;'Tabelas auxiliares'!$B$242,T75&lt;&gt;'Tabelas auxiliares'!$C$241,T75&lt;&gt;'Tabelas auxiliares'!$C$242,T75&lt;&gt;'Tabelas auxiliares'!$D$241),"FOLHA DE PESSOAL",IF(Y75='Tabelas auxiliares'!$A$242,"CUSTEIO",IF(Y75='Tabelas auxiliares'!$A$241,"INVESTIMENTO","ERRO - VERIFICAR"))))</f>
        <v>CUSTEIO</v>
      </c>
      <c r="AA75" s="30">
        <f t="shared" si="3"/>
        <v>3732</v>
      </c>
      <c r="AB75" s="12">
        <v>622</v>
      </c>
      <c r="AC75" s="12">
        <v>622</v>
      </c>
      <c r="AD75" s="12">
        <v>2488</v>
      </c>
      <c r="AE75" s="36"/>
      <c r="AF75" s="36"/>
      <c r="AG75" s="36"/>
      <c r="AH75" s="36"/>
      <c r="AI75" s="36"/>
      <c r="AJ75" s="36"/>
      <c r="AK75" s="36"/>
      <c r="AL75" s="36"/>
      <c r="AM75" s="36"/>
      <c r="AN75" s="36"/>
      <c r="AO75" s="36"/>
      <c r="AP75" s="36"/>
    </row>
    <row r="76" spans="1:42" x14ac:dyDescent="0.35">
      <c r="A76" t="s">
        <v>611</v>
      </c>
      <c r="B76" t="s">
        <v>206</v>
      </c>
      <c r="C76" t="s">
        <v>691</v>
      </c>
      <c r="D76" t="s">
        <v>46</v>
      </c>
      <c r="E76" t="s">
        <v>100</v>
      </c>
      <c r="F76" s="19" t="str">
        <f>IFERROR(VLOOKUP(D76,'Tabelas auxiliares'!$A$3:$B$63,2,FALSE),"")</f>
        <v>PROGRAD - PRÓ-REITORIA DE GRADUAÇÃO</v>
      </c>
      <c r="G76" s="19" t="str">
        <f>IFERROR(VLOOKUP($B76,'Tabelas auxiliares'!$A$67:$C$107,2,FALSE),"")</f>
        <v>ASSISTÊNCIA - GRADUAÇÃO</v>
      </c>
      <c r="H76" s="19" t="str">
        <f>IFERROR(VLOOKUP($B76,'Tabelas auxiliares'!$A$67:$C$107,3,FALSE),"")</f>
        <v>MONITORIA ACADEMICA DA GRADUACAO / MONITORIA SEMIPRESENCIAL / AUXILIO PARA EVENTOS ESTUDANTIS / AUXILIO PARA ATIVIDADE EXTRASSALA / AUXILIO ACESSIBILIDADE / MONITORIA INCLUSIVA</v>
      </c>
      <c r="I76" t="s">
        <v>918</v>
      </c>
      <c r="J76" t="s">
        <v>724</v>
      </c>
      <c r="K76" t="s">
        <v>981</v>
      </c>
      <c r="L76" t="s">
        <v>982</v>
      </c>
      <c r="M76" t="s">
        <v>622</v>
      </c>
      <c r="N76" t="s">
        <v>633</v>
      </c>
      <c r="O76" t="s">
        <v>629</v>
      </c>
      <c r="P76" t="s">
        <v>634</v>
      </c>
      <c r="Q76" t="s">
        <v>621</v>
      </c>
      <c r="R76" t="s">
        <v>622</v>
      </c>
      <c r="S76" t="s">
        <v>623</v>
      </c>
      <c r="T76" t="s">
        <v>145</v>
      </c>
      <c r="U76" t="s">
        <v>655</v>
      </c>
      <c r="V76" t="s">
        <v>711</v>
      </c>
      <c r="W76" t="s">
        <v>712</v>
      </c>
      <c r="X76" t="s">
        <v>983</v>
      </c>
      <c r="Y76" s="19" t="str">
        <f t="shared" si="2"/>
        <v>3</v>
      </c>
      <c r="Z76" s="19" t="str">
        <f>IF(T76="","",IF(AND(T76&lt;&gt;'Tabelas auxiliares'!$B$241,T76&lt;&gt;'Tabelas auxiliares'!$B$242,T76&lt;&gt;'Tabelas auxiliares'!$C$241,T76&lt;&gt;'Tabelas auxiliares'!$C$242,T76&lt;&gt;'Tabelas auxiliares'!$D$241),"FOLHA DE PESSOAL",IF(Y76='Tabelas auxiliares'!$A$242,"CUSTEIO",IF(Y76='Tabelas auxiliares'!$A$241,"INVESTIMENTO","ERRO - VERIFICAR"))))</f>
        <v>CUSTEIO</v>
      </c>
      <c r="AA76" s="30">
        <f t="shared" si="3"/>
        <v>12600</v>
      </c>
      <c r="AD76" s="12">
        <v>12600</v>
      </c>
      <c r="AE76" s="36"/>
      <c r="AF76" s="36"/>
      <c r="AG76" s="36"/>
      <c r="AH76" s="36"/>
      <c r="AI76" s="36"/>
      <c r="AJ76" s="36"/>
      <c r="AK76" s="36"/>
      <c r="AL76" s="36"/>
      <c r="AM76" s="36"/>
      <c r="AN76" s="36"/>
      <c r="AO76" s="36"/>
      <c r="AP76" s="36"/>
    </row>
    <row r="77" spans="1:42" x14ac:dyDescent="0.35">
      <c r="A77" t="s">
        <v>611</v>
      </c>
      <c r="B77" t="s">
        <v>206</v>
      </c>
      <c r="C77" t="s">
        <v>691</v>
      </c>
      <c r="D77" t="s">
        <v>46</v>
      </c>
      <c r="E77" t="s">
        <v>100</v>
      </c>
      <c r="F77" s="19" t="str">
        <f>IFERROR(VLOOKUP(D77,'Tabelas auxiliares'!$A$3:$B$63,2,FALSE),"")</f>
        <v>PROGRAD - PRÓ-REITORIA DE GRADUAÇÃO</v>
      </c>
      <c r="G77" s="19" t="str">
        <f>IFERROR(VLOOKUP($B77,'Tabelas auxiliares'!$A$67:$C$107,2,FALSE),"")</f>
        <v>ASSISTÊNCIA - GRADUAÇÃO</v>
      </c>
      <c r="H77" s="19" t="str">
        <f>IFERROR(VLOOKUP($B77,'Tabelas auxiliares'!$A$67:$C$107,3,FALSE),"")</f>
        <v>MONITORIA ACADEMICA DA GRADUACAO / MONITORIA SEMIPRESENCIAL / AUXILIO PARA EVENTOS ESTUDANTIS / AUXILIO PARA ATIVIDADE EXTRASSALA / AUXILIO ACESSIBILIDADE / MONITORIA INCLUSIVA</v>
      </c>
      <c r="I77" t="s">
        <v>984</v>
      </c>
      <c r="J77" t="s">
        <v>724</v>
      </c>
      <c r="K77" t="s">
        <v>985</v>
      </c>
      <c r="L77" t="s">
        <v>726</v>
      </c>
      <c r="M77" t="s">
        <v>622</v>
      </c>
      <c r="N77" t="s">
        <v>628</v>
      </c>
      <c r="O77" t="s">
        <v>629</v>
      </c>
      <c r="P77" t="s">
        <v>630</v>
      </c>
      <c r="Q77" t="s">
        <v>621</v>
      </c>
      <c r="R77" t="s">
        <v>622</v>
      </c>
      <c r="S77" t="s">
        <v>623</v>
      </c>
      <c r="T77" t="s">
        <v>145</v>
      </c>
      <c r="U77" t="s">
        <v>645</v>
      </c>
      <c r="V77" t="s">
        <v>711</v>
      </c>
      <c r="W77" t="s">
        <v>712</v>
      </c>
      <c r="X77" t="s">
        <v>986</v>
      </c>
      <c r="Y77" s="19" t="str">
        <f t="shared" si="2"/>
        <v>3</v>
      </c>
      <c r="Z77" s="19" t="str">
        <f>IF(T77="","",IF(AND(T77&lt;&gt;'Tabelas auxiliares'!$B$241,T77&lt;&gt;'Tabelas auxiliares'!$B$242,T77&lt;&gt;'Tabelas auxiliares'!$C$241,T77&lt;&gt;'Tabelas auxiliares'!$C$242,T77&lt;&gt;'Tabelas auxiliares'!$D$241),"FOLHA DE PESSOAL",IF(Y77='Tabelas auxiliares'!$A$242,"CUSTEIO",IF(Y77='Tabelas auxiliares'!$A$241,"INVESTIMENTO","ERRO - VERIFICAR"))))</f>
        <v>CUSTEIO</v>
      </c>
      <c r="AA77" s="30">
        <f t="shared" si="3"/>
        <v>12600</v>
      </c>
      <c r="AD77" s="12">
        <v>12600</v>
      </c>
      <c r="AE77" s="36"/>
      <c r="AF77" s="36"/>
      <c r="AG77" s="36"/>
      <c r="AH77" s="36"/>
      <c r="AI77" s="36"/>
      <c r="AJ77" s="36"/>
      <c r="AK77" s="36"/>
      <c r="AL77" s="36"/>
      <c r="AM77" s="36"/>
      <c r="AN77" s="36"/>
      <c r="AO77" s="36"/>
      <c r="AP77" s="36"/>
    </row>
    <row r="78" spans="1:42" x14ac:dyDescent="0.35">
      <c r="A78" t="s">
        <v>611</v>
      </c>
      <c r="B78" t="s">
        <v>206</v>
      </c>
      <c r="C78" t="s">
        <v>694</v>
      </c>
      <c r="D78" t="s">
        <v>46</v>
      </c>
      <c r="E78" t="s">
        <v>100</v>
      </c>
      <c r="F78" s="19" t="str">
        <f>IFERROR(VLOOKUP(D78,'Tabelas auxiliares'!$A$3:$B$63,2,FALSE),"")</f>
        <v>PROGRAD - PRÓ-REITORIA DE GRADUAÇÃO</v>
      </c>
      <c r="G78" s="19" t="str">
        <f>IFERROR(VLOOKUP($B78,'Tabelas auxiliares'!$A$67:$C$107,2,FALSE),"")</f>
        <v>ASSISTÊNCIA - GRADUAÇÃO</v>
      </c>
      <c r="H78" s="19" t="str">
        <f>IFERROR(VLOOKUP($B78,'Tabelas auxiliares'!$A$67:$C$107,3,FALSE),"")</f>
        <v>MONITORIA ACADEMICA DA GRADUACAO / MONITORIA SEMIPRESENCIAL / AUXILIO PARA EVENTOS ESTUDANTIS / AUXILIO PARA ATIVIDADE EXTRASSALA / AUXILIO ACESSIBILIDADE / MONITORIA INCLUSIVA</v>
      </c>
      <c r="I78" t="s">
        <v>857</v>
      </c>
      <c r="J78" t="s">
        <v>987</v>
      </c>
      <c r="K78" t="s">
        <v>988</v>
      </c>
      <c r="L78" t="s">
        <v>989</v>
      </c>
      <c r="M78" t="s">
        <v>622</v>
      </c>
      <c r="N78" t="s">
        <v>633</v>
      </c>
      <c r="O78" t="s">
        <v>636</v>
      </c>
      <c r="P78" t="s">
        <v>673</v>
      </c>
      <c r="Q78" t="s">
        <v>621</v>
      </c>
      <c r="R78" t="s">
        <v>622</v>
      </c>
      <c r="S78" t="s">
        <v>623</v>
      </c>
      <c r="T78" t="s">
        <v>145</v>
      </c>
      <c r="U78" t="s">
        <v>674</v>
      </c>
      <c r="V78" t="s">
        <v>711</v>
      </c>
      <c r="W78" t="s">
        <v>712</v>
      </c>
      <c r="X78" t="s">
        <v>990</v>
      </c>
      <c r="Y78" s="19" t="str">
        <f t="shared" si="2"/>
        <v>3</v>
      </c>
      <c r="Z78" s="19" t="str">
        <f>IF(T78="","",IF(AND(T78&lt;&gt;'Tabelas auxiliares'!$B$241,T78&lt;&gt;'Tabelas auxiliares'!$B$242,T78&lt;&gt;'Tabelas auxiliares'!$C$241,T78&lt;&gt;'Tabelas auxiliares'!$C$242,T78&lt;&gt;'Tabelas auxiliares'!$D$241),"FOLHA DE PESSOAL",IF(Y78='Tabelas auxiliares'!$A$242,"CUSTEIO",IF(Y78='Tabelas auxiliares'!$A$241,"INVESTIMENTO","ERRO - VERIFICAR"))))</f>
        <v>CUSTEIO</v>
      </c>
      <c r="AA78" s="30">
        <f t="shared" si="3"/>
        <v>199500</v>
      </c>
      <c r="AB78" s="12">
        <v>45500</v>
      </c>
      <c r="AD78" s="12">
        <v>154000</v>
      </c>
      <c r="AE78" s="36"/>
      <c r="AF78" s="36"/>
      <c r="AG78" s="36"/>
      <c r="AH78" s="36"/>
      <c r="AI78" s="36"/>
      <c r="AJ78" s="36"/>
      <c r="AK78" s="36"/>
      <c r="AL78" s="36"/>
      <c r="AM78" s="36"/>
      <c r="AN78" s="36"/>
      <c r="AO78" s="36"/>
      <c r="AP78" s="36"/>
    </row>
    <row r="79" spans="1:42" x14ac:dyDescent="0.35">
      <c r="A79" t="s">
        <v>611</v>
      </c>
      <c r="B79" t="s">
        <v>206</v>
      </c>
      <c r="C79" t="s">
        <v>694</v>
      </c>
      <c r="D79" t="s">
        <v>46</v>
      </c>
      <c r="E79" t="s">
        <v>100</v>
      </c>
      <c r="F79" s="19" t="str">
        <f>IFERROR(VLOOKUP(D79,'Tabelas auxiliares'!$A$3:$B$63,2,FALSE),"")</f>
        <v>PROGRAD - PRÓ-REITORIA DE GRADUAÇÃO</v>
      </c>
      <c r="G79" s="19" t="str">
        <f>IFERROR(VLOOKUP($B79,'Tabelas auxiliares'!$A$67:$C$107,2,FALSE),"")</f>
        <v>ASSISTÊNCIA - GRADUAÇÃO</v>
      </c>
      <c r="H79" s="19" t="str">
        <f>IFERROR(VLOOKUP($B79,'Tabelas auxiliares'!$A$67:$C$107,3,FALSE),"")</f>
        <v>MONITORIA ACADEMICA DA GRADUACAO / MONITORIA SEMIPRESENCIAL / AUXILIO PARA EVENTOS ESTUDANTIS / AUXILIO PARA ATIVIDADE EXTRASSALA / AUXILIO ACESSIBILIDADE / MONITORIA INCLUSIVA</v>
      </c>
      <c r="I79" t="s">
        <v>857</v>
      </c>
      <c r="J79" t="s">
        <v>987</v>
      </c>
      <c r="K79" t="s">
        <v>991</v>
      </c>
      <c r="L79" t="s">
        <v>989</v>
      </c>
      <c r="M79" t="s">
        <v>622</v>
      </c>
      <c r="N79" t="s">
        <v>633</v>
      </c>
      <c r="O79" t="s">
        <v>629</v>
      </c>
      <c r="P79" t="s">
        <v>634</v>
      </c>
      <c r="Q79" t="s">
        <v>621</v>
      </c>
      <c r="R79" t="s">
        <v>622</v>
      </c>
      <c r="S79" t="s">
        <v>623</v>
      </c>
      <c r="T79" t="s">
        <v>145</v>
      </c>
      <c r="U79" t="s">
        <v>655</v>
      </c>
      <c r="V79" t="s">
        <v>711</v>
      </c>
      <c r="W79" t="s">
        <v>712</v>
      </c>
      <c r="X79" t="s">
        <v>992</v>
      </c>
      <c r="Y79" s="19" t="str">
        <f t="shared" si="2"/>
        <v>3</v>
      </c>
      <c r="Z79" s="19" t="str">
        <f>IF(T79="","",IF(AND(T79&lt;&gt;'Tabelas auxiliares'!$B$241,T79&lt;&gt;'Tabelas auxiliares'!$B$242,T79&lt;&gt;'Tabelas auxiliares'!$C$241,T79&lt;&gt;'Tabelas auxiliares'!$C$242,T79&lt;&gt;'Tabelas auxiliares'!$D$241),"FOLHA DE PESSOAL",IF(Y79='Tabelas auxiliares'!$A$242,"CUSTEIO",IF(Y79='Tabelas auxiliares'!$A$241,"INVESTIMENTO","ERRO - VERIFICAR"))))</f>
        <v>CUSTEIO</v>
      </c>
      <c r="AA79" s="30">
        <f t="shared" si="3"/>
        <v>178500</v>
      </c>
      <c r="AD79" s="12">
        <v>178500</v>
      </c>
      <c r="AE79" s="36"/>
      <c r="AF79" s="36"/>
      <c r="AG79" s="36"/>
      <c r="AH79" s="36"/>
      <c r="AI79" s="36"/>
      <c r="AJ79" s="36"/>
      <c r="AK79" s="36"/>
      <c r="AL79" s="36"/>
      <c r="AM79" s="36"/>
      <c r="AN79" s="36"/>
      <c r="AO79" s="36"/>
      <c r="AP79" s="36"/>
    </row>
    <row r="80" spans="1:42" x14ac:dyDescent="0.35">
      <c r="A80" t="s">
        <v>611</v>
      </c>
      <c r="B80" t="s">
        <v>206</v>
      </c>
      <c r="C80" t="s">
        <v>694</v>
      </c>
      <c r="D80" t="s">
        <v>46</v>
      </c>
      <c r="E80" t="s">
        <v>100</v>
      </c>
      <c r="F80" s="19" t="str">
        <f>IFERROR(VLOOKUP(D80,'Tabelas auxiliares'!$A$3:$B$63,2,FALSE),"")</f>
        <v>PROGRAD - PRÓ-REITORIA DE GRADUAÇÃO</v>
      </c>
      <c r="G80" s="19" t="str">
        <f>IFERROR(VLOOKUP($B80,'Tabelas auxiliares'!$A$67:$C$107,2,FALSE),"")</f>
        <v>ASSISTÊNCIA - GRADUAÇÃO</v>
      </c>
      <c r="H80" s="19" t="str">
        <f>IFERROR(VLOOKUP($B80,'Tabelas auxiliares'!$A$67:$C$107,3,FALSE),"")</f>
        <v>MONITORIA ACADEMICA DA GRADUACAO / MONITORIA SEMIPRESENCIAL / AUXILIO PARA EVENTOS ESTUDANTIS / AUXILIO PARA ATIVIDADE EXTRASSALA / AUXILIO ACESSIBILIDADE / MONITORIA INCLUSIVA</v>
      </c>
      <c r="I80" t="s">
        <v>993</v>
      </c>
      <c r="J80" t="s">
        <v>987</v>
      </c>
      <c r="K80" t="s">
        <v>994</v>
      </c>
      <c r="L80" t="s">
        <v>989</v>
      </c>
      <c r="M80" t="s">
        <v>622</v>
      </c>
      <c r="N80" t="s">
        <v>628</v>
      </c>
      <c r="O80" t="s">
        <v>629</v>
      </c>
      <c r="P80" t="s">
        <v>630</v>
      </c>
      <c r="Q80" t="s">
        <v>621</v>
      </c>
      <c r="R80" t="s">
        <v>622</v>
      </c>
      <c r="S80" t="s">
        <v>623</v>
      </c>
      <c r="T80" t="s">
        <v>145</v>
      </c>
      <c r="U80" t="s">
        <v>645</v>
      </c>
      <c r="V80" t="s">
        <v>711</v>
      </c>
      <c r="W80" t="s">
        <v>712</v>
      </c>
      <c r="X80" t="s">
        <v>995</v>
      </c>
      <c r="Y80" s="19" t="str">
        <f t="shared" si="2"/>
        <v>3</v>
      </c>
      <c r="Z80" s="19" t="str">
        <f>IF(T80="","",IF(AND(T80&lt;&gt;'Tabelas auxiliares'!$B$241,T80&lt;&gt;'Tabelas auxiliares'!$B$242,T80&lt;&gt;'Tabelas auxiliares'!$C$241,T80&lt;&gt;'Tabelas auxiliares'!$C$242,T80&lt;&gt;'Tabelas auxiliares'!$D$241),"FOLHA DE PESSOAL",IF(Y80='Tabelas auxiliares'!$A$242,"CUSTEIO",IF(Y80='Tabelas auxiliares'!$A$241,"INVESTIMENTO","ERRO - VERIFICAR"))))</f>
        <v>CUSTEIO</v>
      </c>
      <c r="AA80" s="30">
        <f t="shared" si="3"/>
        <v>246400</v>
      </c>
      <c r="AB80" s="12">
        <v>42700</v>
      </c>
      <c r="AC80" s="12">
        <v>49000</v>
      </c>
      <c r="AD80" s="12">
        <v>154700</v>
      </c>
      <c r="AE80" s="36"/>
      <c r="AF80" s="36"/>
      <c r="AG80" s="36"/>
      <c r="AH80" s="36"/>
      <c r="AI80" s="36"/>
      <c r="AJ80" s="36"/>
      <c r="AK80" s="36"/>
      <c r="AL80" s="36"/>
      <c r="AM80" s="36"/>
      <c r="AN80" s="36"/>
      <c r="AO80" s="36"/>
      <c r="AP80" s="36"/>
    </row>
    <row r="81" spans="1:42" x14ac:dyDescent="0.35">
      <c r="A81" t="s">
        <v>611</v>
      </c>
      <c r="B81" t="s">
        <v>206</v>
      </c>
      <c r="C81" t="s">
        <v>695</v>
      </c>
      <c r="D81" t="s">
        <v>76</v>
      </c>
      <c r="E81" t="s">
        <v>100</v>
      </c>
      <c r="F81" s="19" t="str">
        <f>IFERROR(VLOOKUP(D81,'Tabelas auxiliares'!$A$3:$B$63,2,FALSE),"")</f>
        <v>NETEL - NÚCLEO EDUCACIONAL DE TECNOLOGIAS E LÍNGUAS</v>
      </c>
      <c r="G81" s="19" t="str">
        <f>IFERROR(VLOOKUP($B81,'Tabelas auxiliares'!$A$67:$C$107,2,FALSE),"")</f>
        <v>ASSISTÊNCIA - GRADUAÇÃO</v>
      </c>
      <c r="H81" s="19" t="str">
        <f>IFERROR(VLOOKUP($B81,'Tabelas auxiliares'!$A$67:$C$107,3,FALSE),"")</f>
        <v>MONITORIA ACADEMICA DA GRADUACAO / MONITORIA SEMIPRESENCIAL / AUXILIO PARA EVENTOS ESTUDANTIS / AUXILIO PARA ATIVIDADE EXTRASSALA / AUXILIO ACESSIBILIDADE / MONITORIA INCLUSIVA</v>
      </c>
      <c r="I81" t="s">
        <v>996</v>
      </c>
      <c r="J81" t="s">
        <v>997</v>
      </c>
      <c r="K81" t="s">
        <v>998</v>
      </c>
      <c r="L81" t="s">
        <v>999</v>
      </c>
      <c r="M81" t="s">
        <v>622</v>
      </c>
      <c r="N81" t="s">
        <v>633</v>
      </c>
      <c r="O81" t="s">
        <v>636</v>
      </c>
      <c r="P81" t="s">
        <v>673</v>
      </c>
      <c r="Q81" t="s">
        <v>621</v>
      </c>
      <c r="R81" t="s">
        <v>622</v>
      </c>
      <c r="S81" t="s">
        <v>623</v>
      </c>
      <c r="T81" t="s">
        <v>145</v>
      </c>
      <c r="U81" t="s">
        <v>674</v>
      </c>
      <c r="V81" t="s">
        <v>711</v>
      </c>
      <c r="W81" t="s">
        <v>712</v>
      </c>
      <c r="X81" t="s">
        <v>1000</v>
      </c>
      <c r="Y81" s="19" t="str">
        <f t="shared" si="2"/>
        <v>3</v>
      </c>
      <c r="Z81" s="19" t="str">
        <f>IF(T81="","",IF(AND(T81&lt;&gt;'Tabelas auxiliares'!$B$241,T81&lt;&gt;'Tabelas auxiliares'!$B$242,T81&lt;&gt;'Tabelas auxiliares'!$C$241,T81&lt;&gt;'Tabelas auxiliares'!$C$242,T81&lt;&gt;'Tabelas auxiliares'!$D$241),"FOLHA DE PESSOAL",IF(Y81='Tabelas auxiliares'!$A$242,"CUSTEIO",IF(Y81='Tabelas auxiliares'!$A$241,"INVESTIMENTO","ERRO - VERIFICAR"))))</f>
        <v>CUSTEIO</v>
      </c>
      <c r="AA81" s="30">
        <f t="shared" si="3"/>
        <v>9900</v>
      </c>
      <c r="AD81" s="12">
        <v>9900</v>
      </c>
      <c r="AE81" s="36"/>
      <c r="AF81" s="36"/>
      <c r="AG81" s="36"/>
      <c r="AH81" s="36"/>
      <c r="AI81" s="36"/>
      <c r="AJ81" s="36"/>
      <c r="AK81" s="36"/>
      <c r="AL81" s="36"/>
      <c r="AM81" s="36"/>
      <c r="AN81" s="36"/>
      <c r="AO81" s="36"/>
      <c r="AP81" s="36"/>
    </row>
    <row r="82" spans="1:42" x14ac:dyDescent="0.35">
      <c r="A82" t="s">
        <v>611</v>
      </c>
      <c r="B82" t="s">
        <v>206</v>
      </c>
      <c r="C82" t="s">
        <v>695</v>
      </c>
      <c r="D82" t="s">
        <v>76</v>
      </c>
      <c r="E82" t="s">
        <v>100</v>
      </c>
      <c r="F82" s="19" t="str">
        <f>IFERROR(VLOOKUP(D82,'Tabelas auxiliares'!$A$3:$B$63,2,FALSE),"")</f>
        <v>NETEL - NÚCLEO EDUCACIONAL DE TECNOLOGIAS E LÍNGUAS</v>
      </c>
      <c r="G82" s="19" t="str">
        <f>IFERROR(VLOOKUP($B82,'Tabelas auxiliares'!$A$67:$C$107,2,FALSE),"")</f>
        <v>ASSISTÊNCIA - GRADUAÇÃO</v>
      </c>
      <c r="H82" s="19" t="str">
        <f>IFERROR(VLOOKUP($B82,'Tabelas auxiliares'!$A$67:$C$107,3,FALSE),"")</f>
        <v>MONITORIA ACADEMICA DA GRADUACAO / MONITORIA SEMIPRESENCIAL / AUXILIO PARA EVENTOS ESTUDANTIS / AUXILIO PARA ATIVIDADE EXTRASSALA / AUXILIO ACESSIBILIDADE / MONITORIA INCLUSIVA</v>
      </c>
      <c r="I82" t="s">
        <v>993</v>
      </c>
      <c r="J82" t="s">
        <v>997</v>
      </c>
      <c r="K82" t="s">
        <v>1001</v>
      </c>
      <c r="L82" t="s">
        <v>999</v>
      </c>
      <c r="M82" t="s">
        <v>622</v>
      </c>
      <c r="N82" t="s">
        <v>628</v>
      </c>
      <c r="O82" t="s">
        <v>629</v>
      </c>
      <c r="P82" t="s">
        <v>630</v>
      </c>
      <c r="Q82" t="s">
        <v>621</v>
      </c>
      <c r="R82" t="s">
        <v>622</v>
      </c>
      <c r="S82" t="s">
        <v>623</v>
      </c>
      <c r="T82" t="s">
        <v>145</v>
      </c>
      <c r="U82" t="s">
        <v>645</v>
      </c>
      <c r="V82" t="s">
        <v>711</v>
      </c>
      <c r="W82" t="s">
        <v>712</v>
      </c>
      <c r="X82" t="s">
        <v>1002</v>
      </c>
      <c r="Y82" s="19" t="str">
        <f t="shared" si="2"/>
        <v>3</v>
      </c>
      <c r="Z82" s="19" t="str">
        <f>IF(T82="","",IF(AND(T82&lt;&gt;'Tabelas auxiliares'!$B$241,T82&lt;&gt;'Tabelas auxiliares'!$B$242,T82&lt;&gt;'Tabelas auxiliares'!$C$241,T82&lt;&gt;'Tabelas auxiliares'!$C$242,T82&lt;&gt;'Tabelas auxiliares'!$D$241),"FOLHA DE PESSOAL",IF(Y82='Tabelas auxiliares'!$A$242,"CUSTEIO",IF(Y82='Tabelas auxiliares'!$A$241,"INVESTIMENTO","ERRO - VERIFICAR"))))</f>
        <v>CUSTEIO</v>
      </c>
      <c r="AA82" s="30">
        <f t="shared" si="3"/>
        <v>11000</v>
      </c>
      <c r="AB82" s="12">
        <v>2200</v>
      </c>
      <c r="AC82" s="12">
        <v>2200</v>
      </c>
      <c r="AD82" s="12">
        <v>6600</v>
      </c>
      <c r="AE82" s="36"/>
      <c r="AF82" s="36"/>
      <c r="AG82" s="36"/>
      <c r="AH82" s="36"/>
      <c r="AI82" s="36"/>
      <c r="AJ82" s="36"/>
      <c r="AK82" s="36"/>
      <c r="AL82" s="36"/>
      <c r="AM82" s="36"/>
      <c r="AN82" s="36"/>
      <c r="AO82" s="36"/>
      <c r="AP82" s="36"/>
    </row>
    <row r="83" spans="1:42" x14ac:dyDescent="0.35">
      <c r="A83" t="s">
        <v>611</v>
      </c>
      <c r="B83" t="s">
        <v>206</v>
      </c>
      <c r="C83" t="s">
        <v>612</v>
      </c>
      <c r="D83" t="s">
        <v>46</v>
      </c>
      <c r="E83" t="s">
        <v>100</v>
      </c>
      <c r="F83" s="19" t="str">
        <f>IFERROR(VLOOKUP(D83,'Tabelas auxiliares'!$A$3:$B$63,2,FALSE),"")</f>
        <v>PROGRAD - PRÓ-REITORIA DE GRADUAÇÃO</v>
      </c>
      <c r="G83" s="19" t="str">
        <f>IFERROR(VLOOKUP($B83,'Tabelas auxiliares'!$A$67:$C$107,2,FALSE),"")</f>
        <v>ASSISTÊNCIA - GRADUAÇÃO</v>
      </c>
      <c r="H83" s="19" t="str">
        <f>IFERROR(VLOOKUP($B83,'Tabelas auxiliares'!$A$67:$C$107,3,FALSE),"")</f>
        <v>MONITORIA ACADEMICA DA GRADUACAO / MONITORIA SEMIPRESENCIAL / AUXILIO PARA EVENTOS ESTUDANTIS / AUXILIO PARA ATIVIDADE EXTRASSALA / AUXILIO ACESSIBILIDADE / MONITORIA INCLUSIVA</v>
      </c>
      <c r="I83" t="s">
        <v>775</v>
      </c>
      <c r="J83" t="s">
        <v>1003</v>
      </c>
      <c r="K83" t="s">
        <v>1004</v>
      </c>
      <c r="L83" t="s">
        <v>1005</v>
      </c>
      <c r="M83" t="s">
        <v>622</v>
      </c>
      <c r="N83" t="s">
        <v>633</v>
      </c>
      <c r="O83" t="s">
        <v>629</v>
      </c>
      <c r="P83" t="s">
        <v>634</v>
      </c>
      <c r="Q83" t="s">
        <v>621</v>
      </c>
      <c r="R83" t="s">
        <v>622</v>
      </c>
      <c r="S83" t="s">
        <v>623</v>
      </c>
      <c r="T83" t="s">
        <v>145</v>
      </c>
      <c r="U83" t="s">
        <v>655</v>
      </c>
      <c r="V83" t="s">
        <v>711</v>
      </c>
      <c r="W83" t="s">
        <v>712</v>
      </c>
      <c r="X83" t="s">
        <v>1006</v>
      </c>
      <c r="Y83" s="19" t="str">
        <f t="shared" si="2"/>
        <v>3</v>
      </c>
      <c r="Z83" s="19" t="str">
        <f>IF(T83="","",IF(AND(T83&lt;&gt;'Tabelas auxiliares'!$B$241,T83&lt;&gt;'Tabelas auxiliares'!$B$242,T83&lt;&gt;'Tabelas auxiliares'!$C$241,T83&lt;&gt;'Tabelas auxiliares'!$C$242,T83&lt;&gt;'Tabelas auxiliares'!$D$241),"FOLHA DE PESSOAL",IF(Y83='Tabelas auxiliares'!$A$242,"CUSTEIO",IF(Y83='Tabelas auxiliares'!$A$241,"INVESTIMENTO","ERRO - VERIFICAR"))))</f>
        <v>CUSTEIO</v>
      </c>
      <c r="AA83" s="30">
        <f t="shared" si="3"/>
        <v>11900</v>
      </c>
      <c r="AC83" s="12">
        <v>4900</v>
      </c>
      <c r="AD83" s="12">
        <v>7000</v>
      </c>
      <c r="AE83" s="36"/>
      <c r="AF83" s="36"/>
      <c r="AG83" s="36"/>
      <c r="AH83" s="36"/>
      <c r="AI83" s="36"/>
      <c r="AJ83" s="36"/>
      <c r="AK83" s="36"/>
      <c r="AL83" s="36"/>
      <c r="AM83" s="36"/>
      <c r="AN83" s="36"/>
      <c r="AO83" s="36"/>
      <c r="AP83" s="36"/>
    </row>
    <row r="84" spans="1:42" x14ac:dyDescent="0.35">
      <c r="A84" t="s">
        <v>611</v>
      </c>
      <c r="B84" t="s">
        <v>206</v>
      </c>
      <c r="C84" t="s">
        <v>612</v>
      </c>
      <c r="D84" t="s">
        <v>46</v>
      </c>
      <c r="E84" t="s">
        <v>100</v>
      </c>
      <c r="F84" s="19" t="str">
        <f>IFERROR(VLOOKUP(D84,'Tabelas auxiliares'!$A$3:$B$63,2,FALSE),"")</f>
        <v>PROGRAD - PRÓ-REITORIA DE GRADUAÇÃO</v>
      </c>
      <c r="G84" s="19" t="str">
        <f>IFERROR(VLOOKUP($B84,'Tabelas auxiliares'!$A$67:$C$107,2,FALSE),"")</f>
        <v>ASSISTÊNCIA - GRADUAÇÃO</v>
      </c>
      <c r="H84" s="19" t="str">
        <f>IFERROR(VLOOKUP($B84,'Tabelas auxiliares'!$A$67:$C$107,3,FALSE),"")</f>
        <v>MONITORIA ACADEMICA DA GRADUACAO / MONITORIA SEMIPRESENCIAL / AUXILIO PARA EVENTOS ESTUDANTIS / AUXILIO PARA ATIVIDADE EXTRASSALA / AUXILIO ACESSIBILIDADE / MONITORIA INCLUSIVA</v>
      </c>
      <c r="I84" t="s">
        <v>775</v>
      </c>
      <c r="J84" t="s">
        <v>1003</v>
      </c>
      <c r="K84" t="s">
        <v>1007</v>
      </c>
      <c r="L84" t="s">
        <v>1008</v>
      </c>
      <c r="M84" t="s">
        <v>622</v>
      </c>
      <c r="N84" t="s">
        <v>628</v>
      </c>
      <c r="O84" t="s">
        <v>629</v>
      </c>
      <c r="P84" t="s">
        <v>630</v>
      </c>
      <c r="Q84" t="s">
        <v>621</v>
      </c>
      <c r="R84" t="s">
        <v>622</v>
      </c>
      <c r="S84" t="s">
        <v>623</v>
      </c>
      <c r="T84" t="s">
        <v>145</v>
      </c>
      <c r="U84" t="s">
        <v>645</v>
      </c>
      <c r="V84" t="s">
        <v>711</v>
      </c>
      <c r="W84" t="s">
        <v>712</v>
      </c>
      <c r="X84" t="s">
        <v>1009</v>
      </c>
      <c r="Y84" s="19" t="str">
        <f t="shared" si="2"/>
        <v>3</v>
      </c>
      <c r="Z84" s="19" t="str">
        <f>IF(T84="","",IF(AND(T84&lt;&gt;'Tabelas auxiliares'!$B$241,T84&lt;&gt;'Tabelas auxiliares'!$B$242,T84&lt;&gt;'Tabelas auxiliares'!$C$241,T84&lt;&gt;'Tabelas auxiliares'!$C$242,T84&lt;&gt;'Tabelas auxiliares'!$D$241),"FOLHA DE PESSOAL",IF(Y84='Tabelas auxiliares'!$A$242,"CUSTEIO",IF(Y84='Tabelas auxiliares'!$A$241,"INVESTIMENTO","ERRO - VERIFICAR"))))</f>
        <v>CUSTEIO</v>
      </c>
      <c r="AA84" s="30">
        <f t="shared" si="3"/>
        <v>9100</v>
      </c>
      <c r="AB84" s="12">
        <v>7000</v>
      </c>
      <c r="AC84" s="12">
        <v>2100</v>
      </c>
      <c r="AE84" s="36"/>
      <c r="AF84" s="36"/>
      <c r="AG84" s="36"/>
      <c r="AH84" s="36"/>
      <c r="AI84" s="36"/>
      <c r="AJ84" s="36"/>
      <c r="AK84" s="36"/>
      <c r="AL84" s="36"/>
      <c r="AM84" s="36"/>
      <c r="AN84" s="36"/>
      <c r="AO84" s="36"/>
      <c r="AP84" s="36"/>
    </row>
    <row r="85" spans="1:42" x14ac:dyDescent="0.35">
      <c r="A85" t="s">
        <v>611</v>
      </c>
      <c r="B85" t="s">
        <v>207</v>
      </c>
      <c r="C85" t="s">
        <v>696</v>
      </c>
      <c r="D85" t="s">
        <v>66</v>
      </c>
      <c r="E85" t="s">
        <v>100</v>
      </c>
      <c r="F85" s="19" t="str">
        <f>IFERROR(VLOOKUP(D85,'Tabelas auxiliares'!$A$3:$B$63,2,FALSE),"")</f>
        <v>PROPG - PRÓ-REITORIA DE PÓS-GRADUAÇÃO</v>
      </c>
      <c r="G85" s="19" t="str">
        <f>IFERROR(VLOOKUP($B85,'Tabelas auxiliares'!$A$67:$C$107,2,FALSE),"")</f>
        <v>ASSISTÊNCIA - PÓS-GRADUAÇÃO</v>
      </c>
      <c r="H85" s="19" t="str">
        <f>IFERROR(VLOOKUP($B85,'Tabelas auxiliares'!$A$67:$C$107,3,FALSE),"")</f>
        <v>BOLSAS DE MESTRADO E DOUTORADO / PARTICIPACAO EM EVENTO CIENTIFICO / IMPRESSAO E POSTAGEM DE DISSERTACOES DE MESTRADO / IMPRESSAO E POSTAGEM DE TESES DE DOUTORADO</v>
      </c>
      <c r="I85" t="s">
        <v>853</v>
      </c>
      <c r="J85" t="s">
        <v>1010</v>
      </c>
      <c r="K85" t="s">
        <v>1011</v>
      </c>
      <c r="L85" t="s">
        <v>1012</v>
      </c>
      <c r="M85" t="s">
        <v>622</v>
      </c>
      <c r="N85" t="s">
        <v>633</v>
      </c>
      <c r="O85" t="s">
        <v>629</v>
      </c>
      <c r="P85" t="s">
        <v>634</v>
      </c>
      <c r="Q85" t="s">
        <v>621</v>
      </c>
      <c r="R85" t="s">
        <v>622</v>
      </c>
      <c r="S85" t="s">
        <v>623</v>
      </c>
      <c r="T85" t="s">
        <v>145</v>
      </c>
      <c r="U85" t="s">
        <v>655</v>
      </c>
      <c r="V85" t="s">
        <v>711</v>
      </c>
      <c r="W85" t="s">
        <v>712</v>
      </c>
      <c r="X85" t="s">
        <v>1013</v>
      </c>
      <c r="Y85" s="19" t="str">
        <f t="shared" si="2"/>
        <v>3</v>
      </c>
      <c r="Z85" s="19" t="str">
        <f>IF(T85="","",IF(AND(T85&lt;&gt;'Tabelas auxiliares'!$B$241,T85&lt;&gt;'Tabelas auxiliares'!$B$242,T85&lt;&gt;'Tabelas auxiliares'!$C$241,T85&lt;&gt;'Tabelas auxiliares'!$C$242,T85&lt;&gt;'Tabelas auxiliares'!$D$241),"FOLHA DE PESSOAL",IF(Y85='Tabelas auxiliares'!$A$242,"CUSTEIO",IF(Y85='Tabelas auxiliares'!$A$241,"INVESTIMENTO","ERRO - VERIFICAR"))))</f>
        <v>CUSTEIO</v>
      </c>
      <c r="AA85" s="30">
        <f t="shared" si="3"/>
        <v>111300</v>
      </c>
      <c r="AD85" s="12">
        <v>111300</v>
      </c>
      <c r="AE85" s="36"/>
      <c r="AF85" s="36"/>
      <c r="AG85" s="36"/>
      <c r="AH85" s="36"/>
      <c r="AI85" s="36"/>
      <c r="AJ85" s="36"/>
      <c r="AK85" s="36"/>
      <c r="AL85" s="36"/>
      <c r="AM85" s="36"/>
      <c r="AN85" s="36"/>
      <c r="AO85" s="36"/>
      <c r="AP85" s="36"/>
    </row>
    <row r="86" spans="1:42" x14ac:dyDescent="0.35">
      <c r="A86" t="s">
        <v>611</v>
      </c>
      <c r="B86" t="s">
        <v>207</v>
      </c>
      <c r="C86" t="s">
        <v>696</v>
      </c>
      <c r="D86" t="s">
        <v>66</v>
      </c>
      <c r="E86" t="s">
        <v>100</v>
      </c>
      <c r="F86" s="19" t="str">
        <f>IFERROR(VLOOKUP(D86,'Tabelas auxiliares'!$A$3:$B$63,2,FALSE),"")</f>
        <v>PROPG - PRÓ-REITORIA DE PÓS-GRADUAÇÃO</v>
      </c>
      <c r="G86" s="19" t="str">
        <f>IFERROR(VLOOKUP($B86,'Tabelas auxiliares'!$A$67:$C$107,2,FALSE),"")</f>
        <v>ASSISTÊNCIA - PÓS-GRADUAÇÃO</v>
      </c>
      <c r="H86" s="19" t="str">
        <f>IFERROR(VLOOKUP($B86,'Tabelas auxiliares'!$A$67:$C$107,3,FALSE),"")</f>
        <v>BOLSAS DE MESTRADO E DOUTORADO / PARTICIPACAO EM EVENTO CIENTIFICO / IMPRESSAO E POSTAGEM DE DISSERTACOES DE MESTRADO / IMPRESSAO E POSTAGEM DE TESES DE DOUTORADO</v>
      </c>
      <c r="I86" t="s">
        <v>853</v>
      </c>
      <c r="J86" t="s">
        <v>1010</v>
      </c>
      <c r="K86" t="s">
        <v>1014</v>
      </c>
      <c r="L86" t="s">
        <v>1012</v>
      </c>
      <c r="M86" t="s">
        <v>622</v>
      </c>
      <c r="N86" t="s">
        <v>628</v>
      </c>
      <c r="O86" t="s">
        <v>629</v>
      </c>
      <c r="P86" t="s">
        <v>630</v>
      </c>
      <c r="Q86" t="s">
        <v>621</v>
      </c>
      <c r="R86" t="s">
        <v>622</v>
      </c>
      <c r="S86" t="s">
        <v>623</v>
      </c>
      <c r="T86" t="s">
        <v>145</v>
      </c>
      <c r="U86" t="s">
        <v>645</v>
      </c>
      <c r="V86" t="s">
        <v>711</v>
      </c>
      <c r="W86" t="s">
        <v>712</v>
      </c>
      <c r="X86" t="s">
        <v>1015</v>
      </c>
      <c r="Y86" s="19" t="str">
        <f t="shared" si="2"/>
        <v>3</v>
      </c>
      <c r="Z86" s="19" t="str">
        <f>IF(T86="","",IF(AND(T86&lt;&gt;'Tabelas auxiliares'!$B$241,T86&lt;&gt;'Tabelas auxiliares'!$B$242,T86&lt;&gt;'Tabelas auxiliares'!$C$241,T86&lt;&gt;'Tabelas auxiliares'!$C$242,T86&lt;&gt;'Tabelas auxiliares'!$D$241),"FOLHA DE PESSOAL",IF(Y86='Tabelas auxiliares'!$A$242,"CUSTEIO",IF(Y86='Tabelas auxiliares'!$A$241,"INVESTIMENTO","ERRO - VERIFICAR"))))</f>
        <v>CUSTEIO</v>
      </c>
      <c r="AA86" s="30">
        <f t="shared" si="3"/>
        <v>665700</v>
      </c>
      <c r="AD86" s="12">
        <v>665700</v>
      </c>
      <c r="AE86" s="36"/>
      <c r="AF86" s="36"/>
      <c r="AG86" s="36"/>
      <c r="AH86" s="36"/>
      <c r="AI86" s="36"/>
      <c r="AJ86" s="36"/>
      <c r="AK86" s="36"/>
      <c r="AL86" s="36"/>
      <c r="AM86" s="36"/>
      <c r="AN86" s="36"/>
      <c r="AO86" s="36"/>
      <c r="AP86" s="36"/>
    </row>
    <row r="87" spans="1:42" x14ac:dyDescent="0.35">
      <c r="A87" t="s">
        <v>611</v>
      </c>
      <c r="B87" t="s">
        <v>207</v>
      </c>
      <c r="C87" t="s">
        <v>696</v>
      </c>
      <c r="D87" t="s">
        <v>66</v>
      </c>
      <c r="E87" t="s">
        <v>100</v>
      </c>
      <c r="F87" s="19" t="str">
        <f>IFERROR(VLOOKUP(D87,'Tabelas auxiliares'!$A$3:$B$63,2,FALSE),"")</f>
        <v>PROPG - PRÓ-REITORIA DE PÓS-GRADUAÇÃO</v>
      </c>
      <c r="G87" s="19" t="str">
        <f>IFERROR(VLOOKUP($B87,'Tabelas auxiliares'!$A$67:$C$107,2,FALSE),"")</f>
        <v>ASSISTÊNCIA - PÓS-GRADUAÇÃO</v>
      </c>
      <c r="H87" s="19" t="str">
        <f>IFERROR(VLOOKUP($B87,'Tabelas auxiliares'!$A$67:$C$107,3,FALSE),"")</f>
        <v>BOLSAS DE MESTRADO E DOUTORADO / PARTICIPACAO EM EVENTO CIENTIFICO / IMPRESSAO E POSTAGEM DE DISSERTACOES DE MESTRADO / IMPRESSAO E POSTAGEM DE TESES DE DOUTORADO</v>
      </c>
      <c r="I87" t="s">
        <v>1016</v>
      </c>
      <c r="J87" t="s">
        <v>1017</v>
      </c>
      <c r="K87" t="s">
        <v>1018</v>
      </c>
      <c r="L87" t="s">
        <v>1012</v>
      </c>
      <c r="M87" t="s">
        <v>622</v>
      </c>
      <c r="N87" t="s">
        <v>628</v>
      </c>
      <c r="O87" t="s">
        <v>629</v>
      </c>
      <c r="P87" t="s">
        <v>630</v>
      </c>
      <c r="Q87" t="s">
        <v>621</v>
      </c>
      <c r="R87" t="s">
        <v>622</v>
      </c>
      <c r="S87" t="s">
        <v>623</v>
      </c>
      <c r="T87" t="s">
        <v>145</v>
      </c>
      <c r="U87" t="s">
        <v>645</v>
      </c>
      <c r="V87" t="s">
        <v>711</v>
      </c>
      <c r="W87" t="s">
        <v>712</v>
      </c>
      <c r="X87" t="s">
        <v>1019</v>
      </c>
      <c r="Y87" s="19" t="str">
        <f t="shared" si="2"/>
        <v>3</v>
      </c>
      <c r="Z87" s="19" t="str">
        <f>IF(T87="","",IF(AND(T87&lt;&gt;'Tabelas auxiliares'!$B$241,T87&lt;&gt;'Tabelas auxiliares'!$B$242,T87&lt;&gt;'Tabelas auxiliares'!$C$241,T87&lt;&gt;'Tabelas auxiliares'!$C$242,T87&lt;&gt;'Tabelas auxiliares'!$D$241),"FOLHA DE PESSOAL",IF(Y87='Tabelas auxiliares'!$A$242,"CUSTEIO",IF(Y87='Tabelas auxiliares'!$A$241,"INVESTIMENTO","ERRO - VERIFICAR"))))</f>
        <v>CUSTEIO</v>
      </c>
      <c r="AA87" s="30">
        <f t="shared" si="3"/>
        <v>468300</v>
      </c>
      <c r="AD87" s="12">
        <v>468300</v>
      </c>
      <c r="AE87" s="36"/>
      <c r="AF87" s="36"/>
      <c r="AG87" s="36"/>
      <c r="AH87" s="36"/>
      <c r="AI87" s="36"/>
      <c r="AJ87" s="36"/>
      <c r="AK87" s="36"/>
      <c r="AL87" s="36"/>
      <c r="AM87" s="36"/>
      <c r="AN87" s="36"/>
      <c r="AO87" s="36"/>
      <c r="AP87" s="36"/>
    </row>
    <row r="88" spans="1:42" x14ac:dyDescent="0.35">
      <c r="A88" t="s">
        <v>611</v>
      </c>
      <c r="B88" t="s">
        <v>207</v>
      </c>
      <c r="C88" t="s">
        <v>696</v>
      </c>
      <c r="D88" t="s">
        <v>66</v>
      </c>
      <c r="E88" t="s">
        <v>100</v>
      </c>
      <c r="F88" s="19" t="str">
        <f>IFERROR(VLOOKUP(D88,'Tabelas auxiliares'!$A$3:$B$63,2,FALSE),"")</f>
        <v>PROPG - PRÓ-REITORIA DE PÓS-GRADUAÇÃO</v>
      </c>
      <c r="G88" s="19" t="str">
        <f>IFERROR(VLOOKUP($B88,'Tabelas auxiliares'!$A$67:$C$107,2,FALSE),"")</f>
        <v>ASSISTÊNCIA - PÓS-GRADUAÇÃO</v>
      </c>
      <c r="H88" s="19" t="str">
        <f>IFERROR(VLOOKUP($B88,'Tabelas auxiliares'!$A$67:$C$107,3,FALSE),"")</f>
        <v>BOLSAS DE MESTRADO E DOUTORADO / PARTICIPACAO EM EVENTO CIENTIFICO / IMPRESSAO E POSTAGEM DE DISSERTACOES DE MESTRADO / IMPRESSAO E POSTAGEM DE TESES DE DOUTORADO</v>
      </c>
      <c r="I88" t="s">
        <v>1016</v>
      </c>
      <c r="J88" t="s">
        <v>1010</v>
      </c>
      <c r="K88" t="s">
        <v>1020</v>
      </c>
      <c r="L88" t="s">
        <v>1012</v>
      </c>
      <c r="M88" t="s">
        <v>622</v>
      </c>
      <c r="N88" t="s">
        <v>633</v>
      </c>
      <c r="O88" t="s">
        <v>629</v>
      </c>
      <c r="P88" t="s">
        <v>634</v>
      </c>
      <c r="Q88" t="s">
        <v>621</v>
      </c>
      <c r="R88" t="s">
        <v>622</v>
      </c>
      <c r="S88" t="s">
        <v>623</v>
      </c>
      <c r="T88" t="s">
        <v>145</v>
      </c>
      <c r="U88" t="s">
        <v>655</v>
      </c>
      <c r="V88" t="s">
        <v>711</v>
      </c>
      <c r="W88" t="s">
        <v>712</v>
      </c>
      <c r="X88" t="s">
        <v>1021</v>
      </c>
      <c r="Y88" s="19" t="str">
        <f t="shared" si="2"/>
        <v>3</v>
      </c>
      <c r="Z88" s="19" t="str">
        <f>IF(T88="","",IF(AND(T88&lt;&gt;'Tabelas auxiliares'!$B$241,T88&lt;&gt;'Tabelas auxiliares'!$B$242,T88&lt;&gt;'Tabelas auxiliares'!$C$241,T88&lt;&gt;'Tabelas auxiliares'!$C$242,T88&lt;&gt;'Tabelas auxiliares'!$D$241),"FOLHA DE PESSOAL",IF(Y88='Tabelas auxiliares'!$A$242,"CUSTEIO",IF(Y88='Tabelas auxiliares'!$A$241,"INVESTIMENTO","ERRO - VERIFICAR"))))</f>
        <v>CUSTEIO</v>
      </c>
      <c r="AA88" s="30">
        <f t="shared" si="3"/>
        <v>613200</v>
      </c>
      <c r="AB88" s="12">
        <v>235200</v>
      </c>
      <c r="AC88" s="12">
        <v>180600</v>
      </c>
      <c r="AD88" s="12">
        <v>197400</v>
      </c>
      <c r="AE88" s="36"/>
      <c r="AF88" s="36"/>
      <c r="AG88" s="36"/>
      <c r="AH88" s="36"/>
      <c r="AI88" s="36"/>
      <c r="AJ88" s="36"/>
      <c r="AK88" s="36"/>
      <c r="AL88" s="36"/>
      <c r="AM88" s="36"/>
      <c r="AN88" s="36"/>
      <c r="AO88" s="36"/>
      <c r="AP88" s="36"/>
    </row>
    <row r="89" spans="1:42" x14ac:dyDescent="0.35">
      <c r="A89" t="s">
        <v>611</v>
      </c>
      <c r="B89" t="s">
        <v>207</v>
      </c>
      <c r="C89" t="s">
        <v>697</v>
      </c>
      <c r="D89" t="s">
        <v>66</v>
      </c>
      <c r="E89" t="s">
        <v>100</v>
      </c>
      <c r="F89" s="19" t="str">
        <f>IFERROR(VLOOKUP(D89,'Tabelas auxiliares'!$A$3:$B$63,2,FALSE),"")</f>
        <v>PROPG - PRÓ-REITORIA DE PÓS-GRADUAÇÃO</v>
      </c>
      <c r="G89" s="19" t="str">
        <f>IFERROR(VLOOKUP($B89,'Tabelas auxiliares'!$A$67:$C$107,2,FALSE),"")</f>
        <v>ASSISTÊNCIA - PÓS-GRADUAÇÃO</v>
      </c>
      <c r="H89" s="19" t="str">
        <f>IFERROR(VLOOKUP($B89,'Tabelas auxiliares'!$A$67:$C$107,3,FALSE),"")</f>
        <v>BOLSAS DE MESTRADO E DOUTORADO / PARTICIPACAO EM EVENTO CIENTIFICO / IMPRESSAO E POSTAGEM DE DISSERTACOES DE MESTRADO / IMPRESSAO E POSTAGEM DE TESES DE DOUTORADO</v>
      </c>
      <c r="I89" t="s">
        <v>853</v>
      </c>
      <c r="J89" t="s">
        <v>1010</v>
      </c>
      <c r="K89" t="s">
        <v>1022</v>
      </c>
      <c r="L89" t="s">
        <v>1012</v>
      </c>
      <c r="M89" t="s">
        <v>622</v>
      </c>
      <c r="N89" t="s">
        <v>628</v>
      </c>
      <c r="O89" t="s">
        <v>629</v>
      </c>
      <c r="P89" t="s">
        <v>630</v>
      </c>
      <c r="Q89" t="s">
        <v>621</v>
      </c>
      <c r="R89" t="s">
        <v>622</v>
      </c>
      <c r="S89" t="s">
        <v>623</v>
      </c>
      <c r="T89" t="s">
        <v>145</v>
      </c>
      <c r="U89" t="s">
        <v>645</v>
      </c>
      <c r="V89" t="s">
        <v>711</v>
      </c>
      <c r="W89" t="s">
        <v>712</v>
      </c>
      <c r="X89" t="s">
        <v>1023</v>
      </c>
      <c r="Y89" s="19" t="str">
        <f t="shared" si="2"/>
        <v>3</v>
      </c>
      <c r="Z89" s="19" t="str">
        <f>IF(T89="","",IF(AND(T89&lt;&gt;'Tabelas auxiliares'!$B$241,T89&lt;&gt;'Tabelas auxiliares'!$B$242,T89&lt;&gt;'Tabelas auxiliares'!$C$241,T89&lt;&gt;'Tabelas auxiliares'!$C$242,T89&lt;&gt;'Tabelas auxiliares'!$D$241),"FOLHA DE PESSOAL",IF(Y89='Tabelas auxiliares'!$A$242,"CUSTEIO",IF(Y89='Tabelas auxiliares'!$A$241,"INVESTIMENTO","ERRO - VERIFICAR"))))</f>
        <v>CUSTEIO</v>
      </c>
      <c r="AA89" s="30">
        <f t="shared" si="3"/>
        <v>1156300</v>
      </c>
      <c r="AB89" s="12">
        <v>3100</v>
      </c>
      <c r="AD89" s="12">
        <v>1153200</v>
      </c>
      <c r="AE89" s="36"/>
      <c r="AF89" s="36"/>
      <c r="AG89" s="36"/>
      <c r="AH89" s="36"/>
      <c r="AI89" s="36"/>
      <c r="AJ89" s="36"/>
      <c r="AK89" s="36"/>
      <c r="AL89" s="36"/>
      <c r="AM89" s="36"/>
      <c r="AN89" s="36"/>
      <c r="AO89" s="36"/>
      <c r="AP89" s="36"/>
    </row>
    <row r="90" spans="1:42" x14ac:dyDescent="0.35">
      <c r="A90" t="s">
        <v>611</v>
      </c>
      <c r="B90" t="s">
        <v>207</v>
      </c>
      <c r="C90" t="s">
        <v>697</v>
      </c>
      <c r="D90" t="s">
        <v>66</v>
      </c>
      <c r="E90" t="s">
        <v>100</v>
      </c>
      <c r="F90" s="19" t="str">
        <f>IFERROR(VLOOKUP(D90,'Tabelas auxiliares'!$A$3:$B$63,2,FALSE),"")</f>
        <v>PROPG - PRÓ-REITORIA DE PÓS-GRADUAÇÃO</v>
      </c>
      <c r="G90" s="19" t="str">
        <f>IFERROR(VLOOKUP($B90,'Tabelas auxiliares'!$A$67:$C$107,2,FALSE),"")</f>
        <v>ASSISTÊNCIA - PÓS-GRADUAÇÃO</v>
      </c>
      <c r="H90" s="19" t="str">
        <f>IFERROR(VLOOKUP($B90,'Tabelas auxiliares'!$A$67:$C$107,3,FALSE),"")</f>
        <v>BOLSAS DE MESTRADO E DOUTORADO / PARTICIPACAO EM EVENTO CIENTIFICO / IMPRESSAO E POSTAGEM DE DISSERTACOES DE MESTRADO / IMPRESSAO E POSTAGEM DE TESES DE DOUTORADO</v>
      </c>
      <c r="I90" t="s">
        <v>1016</v>
      </c>
      <c r="J90" t="s">
        <v>1017</v>
      </c>
      <c r="K90" t="s">
        <v>1024</v>
      </c>
      <c r="L90" t="s">
        <v>1012</v>
      </c>
      <c r="M90" t="s">
        <v>622</v>
      </c>
      <c r="N90" t="s">
        <v>628</v>
      </c>
      <c r="O90" t="s">
        <v>629</v>
      </c>
      <c r="P90" t="s">
        <v>630</v>
      </c>
      <c r="Q90" t="s">
        <v>621</v>
      </c>
      <c r="R90" t="s">
        <v>622</v>
      </c>
      <c r="S90" t="s">
        <v>623</v>
      </c>
      <c r="T90" t="s">
        <v>145</v>
      </c>
      <c r="U90" t="s">
        <v>645</v>
      </c>
      <c r="V90" t="s">
        <v>711</v>
      </c>
      <c r="W90" t="s">
        <v>712</v>
      </c>
      <c r="X90" t="s">
        <v>1025</v>
      </c>
      <c r="Y90" s="19" t="str">
        <f t="shared" si="2"/>
        <v>3</v>
      </c>
      <c r="Z90" s="19" t="str">
        <f>IF(T90="","",IF(AND(T90&lt;&gt;'Tabelas auxiliares'!$B$241,T90&lt;&gt;'Tabelas auxiliares'!$B$242,T90&lt;&gt;'Tabelas auxiliares'!$C$241,T90&lt;&gt;'Tabelas auxiliares'!$C$242,T90&lt;&gt;'Tabelas auxiliares'!$D$241),"FOLHA DE PESSOAL",IF(Y90='Tabelas auxiliares'!$A$242,"CUSTEIO",IF(Y90='Tabelas auxiliares'!$A$241,"INVESTIMENTO","ERRO - VERIFICAR"))))</f>
        <v>CUSTEIO</v>
      </c>
      <c r="AA90" s="30">
        <f t="shared" si="3"/>
        <v>719200</v>
      </c>
      <c r="AD90" s="12">
        <v>719200</v>
      </c>
      <c r="AE90" s="36"/>
      <c r="AF90" s="36"/>
      <c r="AG90" s="36"/>
      <c r="AH90" s="36"/>
      <c r="AI90" s="36"/>
      <c r="AJ90" s="36"/>
      <c r="AK90" s="36"/>
      <c r="AL90" s="36"/>
      <c r="AM90" s="36"/>
      <c r="AN90" s="36"/>
      <c r="AO90" s="36"/>
      <c r="AP90" s="36"/>
    </row>
    <row r="91" spans="1:42" x14ac:dyDescent="0.35">
      <c r="A91" t="s">
        <v>611</v>
      </c>
      <c r="B91" t="s">
        <v>207</v>
      </c>
      <c r="C91" t="s">
        <v>697</v>
      </c>
      <c r="D91" t="s">
        <v>66</v>
      </c>
      <c r="E91" t="s">
        <v>100</v>
      </c>
      <c r="F91" s="19" t="str">
        <f>IFERROR(VLOOKUP(D91,'Tabelas auxiliares'!$A$3:$B$63,2,FALSE),"")</f>
        <v>PROPG - PRÓ-REITORIA DE PÓS-GRADUAÇÃO</v>
      </c>
      <c r="G91" s="19" t="str">
        <f>IFERROR(VLOOKUP($B91,'Tabelas auxiliares'!$A$67:$C$107,2,FALSE),"")</f>
        <v>ASSISTÊNCIA - PÓS-GRADUAÇÃO</v>
      </c>
      <c r="H91" s="19" t="str">
        <f>IFERROR(VLOOKUP($B91,'Tabelas auxiliares'!$A$67:$C$107,3,FALSE),"")</f>
        <v>BOLSAS DE MESTRADO E DOUTORADO / PARTICIPACAO EM EVENTO CIENTIFICO / IMPRESSAO E POSTAGEM DE DISSERTACOES DE MESTRADO / IMPRESSAO E POSTAGEM DE TESES DE DOUTORADO</v>
      </c>
      <c r="I91" t="s">
        <v>1016</v>
      </c>
      <c r="J91" t="s">
        <v>1017</v>
      </c>
      <c r="K91" t="s">
        <v>1026</v>
      </c>
      <c r="L91" t="s">
        <v>1012</v>
      </c>
      <c r="M91" t="s">
        <v>622</v>
      </c>
      <c r="N91" t="s">
        <v>633</v>
      </c>
      <c r="O91" t="s">
        <v>636</v>
      </c>
      <c r="P91" t="s">
        <v>673</v>
      </c>
      <c r="Q91" t="s">
        <v>621</v>
      </c>
      <c r="R91" t="s">
        <v>622</v>
      </c>
      <c r="S91" t="s">
        <v>623</v>
      </c>
      <c r="T91" t="s">
        <v>145</v>
      </c>
      <c r="U91" t="s">
        <v>674</v>
      </c>
      <c r="V91" t="s">
        <v>711</v>
      </c>
      <c r="W91" t="s">
        <v>712</v>
      </c>
      <c r="X91" t="s">
        <v>1027</v>
      </c>
      <c r="Y91" s="19" t="str">
        <f t="shared" si="2"/>
        <v>3</v>
      </c>
      <c r="Z91" s="19" t="str">
        <f>IF(T91="","",IF(AND(T91&lt;&gt;'Tabelas auxiliares'!$B$241,T91&lt;&gt;'Tabelas auxiliares'!$B$242,T91&lt;&gt;'Tabelas auxiliares'!$C$241,T91&lt;&gt;'Tabelas auxiliares'!$C$242,T91&lt;&gt;'Tabelas auxiliares'!$D$241),"FOLHA DE PESSOAL",IF(Y91='Tabelas auxiliares'!$A$242,"CUSTEIO",IF(Y91='Tabelas auxiliares'!$A$241,"INVESTIMENTO","ERRO - VERIFICAR"))))</f>
        <v>CUSTEIO</v>
      </c>
      <c r="AA91" s="30">
        <f t="shared" si="3"/>
        <v>589000</v>
      </c>
      <c r="AB91" s="12">
        <v>390600</v>
      </c>
      <c r="AC91" s="12">
        <v>198400</v>
      </c>
      <c r="AE91" s="36"/>
      <c r="AF91" s="36"/>
      <c r="AG91" s="36"/>
      <c r="AH91" s="36"/>
      <c r="AI91" s="36"/>
      <c r="AJ91" s="36"/>
      <c r="AK91" s="36"/>
      <c r="AL91" s="36"/>
      <c r="AM91" s="36"/>
      <c r="AN91" s="36"/>
      <c r="AO91" s="36"/>
      <c r="AP91" s="36"/>
    </row>
    <row r="92" spans="1:42" x14ac:dyDescent="0.35">
      <c r="A92" t="s">
        <v>611</v>
      </c>
      <c r="B92" t="s">
        <v>208</v>
      </c>
      <c r="C92" t="s">
        <v>613</v>
      </c>
      <c r="D92" t="s">
        <v>62</v>
      </c>
      <c r="E92" t="s">
        <v>100</v>
      </c>
      <c r="F92" s="19" t="str">
        <f>IFERROR(VLOOKUP(D92,'Tabelas auxiliares'!$A$3:$B$63,2,FALSE),"")</f>
        <v>PROAP - PNAES</v>
      </c>
      <c r="G92" s="19" t="str">
        <f>IFERROR(VLOOKUP($B92,'Tabelas auxiliares'!$A$67:$C$107,2,FALSE),"")</f>
        <v>ASSISTÊNCIA - RU</v>
      </c>
      <c r="H92" s="19" t="str">
        <f>IFERROR(VLOOKUP($B92,'Tabelas auxiliares'!$A$67:$C$107,3,FALSE),"")</f>
        <v>SUBSIDIO PARA PAGAMENTO DE REFEICOES NO RESTAURANTE UNIVERSITARIO PARA ALUNOS DA GRADUACAO /  SUBSIDIO DE ALIMENTACAO NO RU PÓS / SUBSIDIO DE ALIMENTACAO NO RU ESPECIALIZAÇÃO</v>
      </c>
      <c r="I92" t="s">
        <v>796</v>
      </c>
      <c r="J92" t="s">
        <v>1028</v>
      </c>
      <c r="K92" t="s">
        <v>1029</v>
      </c>
      <c r="L92" t="s">
        <v>1030</v>
      </c>
      <c r="M92" t="s">
        <v>755</v>
      </c>
      <c r="N92" t="s">
        <v>635</v>
      </c>
      <c r="O92" t="s">
        <v>639</v>
      </c>
      <c r="P92" t="s">
        <v>640</v>
      </c>
      <c r="Q92" t="s">
        <v>621</v>
      </c>
      <c r="R92" t="s">
        <v>622</v>
      </c>
      <c r="S92" t="s">
        <v>623</v>
      </c>
      <c r="T92" t="s">
        <v>145</v>
      </c>
      <c r="U92" t="s">
        <v>641</v>
      </c>
      <c r="V92" t="s">
        <v>756</v>
      </c>
      <c r="W92" t="s">
        <v>757</v>
      </c>
      <c r="X92" t="s">
        <v>1031</v>
      </c>
      <c r="Y92" s="19" t="str">
        <f t="shared" si="2"/>
        <v>3</v>
      </c>
      <c r="Z92" s="19" t="str">
        <f>IF(T92="","",IF(AND(T92&lt;&gt;'Tabelas auxiliares'!$B$241,T92&lt;&gt;'Tabelas auxiliares'!$B$242,T92&lt;&gt;'Tabelas auxiliares'!$C$241,T92&lt;&gt;'Tabelas auxiliares'!$C$242,T92&lt;&gt;'Tabelas auxiliares'!$D$241),"FOLHA DE PESSOAL",IF(Y92='Tabelas auxiliares'!$A$242,"CUSTEIO",IF(Y92='Tabelas auxiliares'!$A$241,"INVESTIMENTO","ERRO - VERIFICAR"))))</f>
        <v>CUSTEIO</v>
      </c>
      <c r="AA92" s="30">
        <f t="shared" si="3"/>
        <v>1524968.5799999998</v>
      </c>
      <c r="AB92" s="12">
        <v>8690.01</v>
      </c>
      <c r="AC92" s="12">
        <v>14053.64</v>
      </c>
      <c r="AD92" s="12">
        <v>1502224.93</v>
      </c>
      <c r="AE92" s="36"/>
      <c r="AF92" s="36"/>
      <c r="AG92" s="36"/>
      <c r="AH92" s="36"/>
      <c r="AI92" s="36"/>
      <c r="AJ92" s="36"/>
      <c r="AK92" s="36"/>
      <c r="AL92" s="36"/>
      <c r="AM92" s="36"/>
      <c r="AN92" s="36"/>
      <c r="AO92" s="36"/>
      <c r="AP92" s="36"/>
    </row>
    <row r="93" spans="1:42" x14ac:dyDescent="0.35">
      <c r="A93" t="s">
        <v>611</v>
      </c>
      <c r="B93" t="s">
        <v>208</v>
      </c>
      <c r="C93" t="s">
        <v>613</v>
      </c>
      <c r="D93" t="s">
        <v>62</v>
      </c>
      <c r="E93" t="s">
        <v>100</v>
      </c>
      <c r="F93" s="19" t="str">
        <f>IFERROR(VLOOKUP(D93,'Tabelas auxiliares'!$A$3:$B$63,2,FALSE),"")</f>
        <v>PROAP - PNAES</v>
      </c>
      <c r="G93" s="19" t="str">
        <f>IFERROR(VLOOKUP($B93,'Tabelas auxiliares'!$A$67:$C$107,2,FALSE),"")</f>
        <v>ASSISTÊNCIA - RU</v>
      </c>
      <c r="H93" s="19" t="str">
        <f>IFERROR(VLOOKUP($B93,'Tabelas auxiliares'!$A$67:$C$107,3,FALSE),"")</f>
        <v>SUBSIDIO PARA PAGAMENTO DE REFEICOES NO RESTAURANTE UNIVERSITARIO PARA ALUNOS DA GRADUACAO /  SUBSIDIO DE ALIMENTACAO NO RU PÓS / SUBSIDIO DE ALIMENTACAO NO RU ESPECIALIZAÇÃO</v>
      </c>
      <c r="I93" t="s">
        <v>1032</v>
      </c>
      <c r="J93" t="s">
        <v>1028</v>
      </c>
      <c r="K93" t="s">
        <v>1033</v>
      </c>
      <c r="L93" t="s">
        <v>1034</v>
      </c>
      <c r="M93" t="s">
        <v>755</v>
      </c>
      <c r="N93" t="s">
        <v>628</v>
      </c>
      <c r="O93" t="s">
        <v>629</v>
      </c>
      <c r="P93" t="s">
        <v>630</v>
      </c>
      <c r="Q93" t="s">
        <v>621</v>
      </c>
      <c r="R93" t="s">
        <v>622</v>
      </c>
      <c r="S93" t="s">
        <v>623</v>
      </c>
      <c r="T93" t="s">
        <v>145</v>
      </c>
      <c r="U93" t="s">
        <v>645</v>
      </c>
      <c r="V93" t="s">
        <v>756</v>
      </c>
      <c r="W93" t="s">
        <v>757</v>
      </c>
      <c r="X93" t="s">
        <v>1035</v>
      </c>
      <c r="Y93" s="19" t="str">
        <f t="shared" si="2"/>
        <v>3</v>
      </c>
      <c r="Z93" s="19" t="str">
        <f>IF(T93="","",IF(AND(T93&lt;&gt;'Tabelas auxiliares'!$B$241,T93&lt;&gt;'Tabelas auxiliares'!$B$242,T93&lt;&gt;'Tabelas auxiliares'!$C$241,T93&lt;&gt;'Tabelas auxiliares'!$C$242,T93&lt;&gt;'Tabelas auxiliares'!$D$241),"FOLHA DE PESSOAL",IF(Y93='Tabelas auxiliares'!$A$242,"CUSTEIO",IF(Y93='Tabelas auxiliares'!$A$241,"INVESTIMENTO","ERRO - VERIFICAR"))))</f>
        <v>CUSTEIO</v>
      </c>
      <c r="AA93" s="30">
        <f t="shared" si="3"/>
        <v>652942.56000000006</v>
      </c>
      <c r="AB93" s="12">
        <v>652942.56000000006</v>
      </c>
      <c r="AE93" s="36"/>
      <c r="AF93" s="36"/>
      <c r="AG93" s="36"/>
      <c r="AH93" s="36"/>
      <c r="AI93" s="36"/>
      <c r="AJ93" s="36"/>
      <c r="AK93" s="36"/>
      <c r="AL93" s="36"/>
      <c r="AM93" s="36"/>
      <c r="AN93" s="36"/>
      <c r="AO93" s="36"/>
      <c r="AP93" s="36"/>
    </row>
    <row r="94" spans="1:42" x14ac:dyDescent="0.35">
      <c r="A94" t="s">
        <v>611</v>
      </c>
      <c r="B94" t="s">
        <v>208</v>
      </c>
      <c r="C94" t="s">
        <v>613</v>
      </c>
      <c r="D94" t="s">
        <v>60</v>
      </c>
      <c r="E94" t="s">
        <v>100</v>
      </c>
      <c r="F94" s="19" t="str">
        <f>IFERROR(VLOOKUP(D94,'Tabelas auxiliares'!$A$3:$B$63,2,FALSE),"")</f>
        <v>PROAP - PRÓ-REITORIA DE POLÍTICAS AFIRMATIVAS</v>
      </c>
      <c r="G94" s="19" t="str">
        <f>IFERROR(VLOOKUP($B94,'Tabelas auxiliares'!$A$67:$C$107,2,FALSE),"")</f>
        <v>ASSISTÊNCIA - RU</v>
      </c>
      <c r="H94" s="19" t="str">
        <f>IFERROR(VLOOKUP($B94,'Tabelas auxiliares'!$A$67:$C$107,3,FALSE),"")</f>
        <v>SUBSIDIO PARA PAGAMENTO DE REFEICOES NO RESTAURANTE UNIVERSITARIO PARA ALUNOS DA GRADUACAO /  SUBSIDIO DE ALIMENTACAO NO RU PÓS / SUBSIDIO DE ALIMENTACAO NO RU ESPECIALIZAÇÃO</v>
      </c>
      <c r="I94" t="s">
        <v>1036</v>
      </c>
      <c r="J94" t="s">
        <v>1028</v>
      </c>
      <c r="K94" t="s">
        <v>1037</v>
      </c>
      <c r="L94" t="s">
        <v>1030</v>
      </c>
      <c r="M94" t="s">
        <v>755</v>
      </c>
      <c r="N94" t="s">
        <v>628</v>
      </c>
      <c r="O94" t="s">
        <v>629</v>
      </c>
      <c r="P94" t="s">
        <v>630</v>
      </c>
      <c r="Q94" t="s">
        <v>621</v>
      </c>
      <c r="R94" t="s">
        <v>622</v>
      </c>
      <c r="S94" t="s">
        <v>1038</v>
      </c>
      <c r="T94" t="s">
        <v>145</v>
      </c>
      <c r="U94" t="s">
        <v>645</v>
      </c>
      <c r="V94" t="s">
        <v>756</v>
      </c>
      <c r="W94" t="s">
        <v>757</v>
      </c>
      <c r="X94" t="s">
        <v>1039</v>
      </c>
      <c r="Y94" s="19" t="str">
        <f t="shared" si="2"/>
        <v>3</v>
      </c>
      <c r="Z94" s="19" t="str">
        <f>IF(T94="","",IF(AND(T94&lt;&gt;'Tabelas auxiliares'!$B$241,T94&lt;&gt;'Tabelas auxiliares'!$B$242,T94&lt;&gt;'Tabelas auxiliares'!$C$241,T94&lt;&gt;'Tabelas auxiliares'!$C$242,T94&lt;&gt;'Tabelas auxiliares'!$D$241),"FOLHA DE PESSOAL",IF(Y94='Tabelas auxiliares'!$A$242,"CUSTEIO",IF(Y94='Tabelas auxiliares'!$A$241,"INVESTIMENTO","ERRO - VERIFICAR"))))</f>
        <v>CUSTEIO</v>
      </c>
      <c r="AA94" s="30">
        <f t="shared" si="3"/>
        <v>7000</v>
      </c>
      <c r="AB94" s="12">
        <v>2917.46</v>
      </c>
      <c r="AC94" s="12">
        <v>238.82</v>
      </c>
      <c r="AD94" s="12">
        <v>3843.72</v>
      </c>
      <c r="AE94" s="36"/>
      <c r="AF94" s="36"/>
      <c r="AG94" s="36"/>
      <c r="AH94" s="36"/>
      <c r="AI94" s="36"/>
      <c r="AJ94" s="36"/>
      <c r="AK94" s="36"/>
      <c r="AL94" s="36"/>
      <c r="AM94" s="36"/>
      <c r="AN94" s="36"/>
      <c r="AO94" s="36"/>
      <c r="AP94" s="36"/>
    </row>
    <row r="95" spans="1:42" x14ac:dyDescent="0.35">
      <c r="A95" t="s">
        <v>611</v>
      </c>
      <c r="B95" t="s">
        <v>419</v>
      </c>
      <c r="C95" t="s">
        <v>698</v>
      </c>
      <c r="D95" t="s">
        <v>66</v>
      </c>
      <c r="E95" t="s">
        <v>100</v>
      </c>
      <c r="F95" s="19" t="str">
        <f>IFERROR(VLOOKUP(D95,'Tabelas auxiliares'!$A$3:$B$63,2,FALSE),"")</f>
        <v>PROPG - PRÓ-REITORIA DE PÓS-GRADUAÇÃO</v>
      </c>
      <c r="G95" s="19" t="str">
        <f>IFERROR(VLOOKUP($B95,'Tabelas auxiliares'!$A$67:$C$107,2,FALSE),"")</f>
        <v>POLÍTICA PERMANÊNCIA PÓS-GRADUAÇÃO</v>
      </c>
      <c r="H95" s="19" t="str">
        <f>IFERROR(VLOOKUP($B95,'Tabelas auxiliares'!$A$67:$C$107,3,FALSE),"")</f>
        <v>POLÍTICA PERMANÊNCIA PÓS-GRADUAÇÃO</v>
      </c>
      <c r="I95" t="s">
        <v>1040</v>
      </c>
      <c r="J95" t="s">
        <v>1041</v>
      </c>
      <c r="K95" t="s">
        <v>1042</v>
      </c>
      <c r="L95" t="s">
        <v>1043</v>
      </c>
      <c r="M95" t="s">
        <v>755</v>
      </c>
      <c r="N95" t="s">
        <v>628</v>
      </c>
      <c r="O95" t="s">
        <v>629</v>
      </c>
      <c r="P95" t="s">
        <v>630</v>
      </c>
      <c r="Q95" t="s">
        <v>621</v>
      </c>
      <c r="R95" t="s">
        <v>622</v>
      </c>
      <c r="S95" t="s">
        <v>623</v>
      </c>
      <c r="T95" t="s">
        <v>145</v>
      </c>
      <c r="U95" t="s">
        <v>645</v>
      </c>
      <c r="V95" t="s">
        <v>756</v>
      </c>
      <c r="W95" t="s">
        <v>757</v>
      </c>
      <c r="X95" t="s">
        <v>1044</v>
      </c>
      <c r="Y95" s="19" t="str">
        <f t="shared" si="2"/>
        <v>3</v>
      </c>
      <c r="Z95" s="19" t="str">
        <f>IF(T95="","",IF(AND(T95&lt;&gt;'Tabelas auxiliares'!$B$241,T95&lt;&gt;'Tabelas auxiliares'!$B$242,T95&lt;&gt;'Tabelas auxiliares'!$C$241,T95&lt;&gt;'Tabelas auxiliares'!$C$242,T95&lt;&gt;'Tabelas auxiliares'!$D$241),"FOLHA DE PESSOAL",IF(Y95='Tabelas auxiliares'!$A$242,"CUSTEIO",IF(Y95='Tabelas auxiliares'!$A$241,"INVESTIMENTO","ERRO - VERIFICAR"))))</f>
        <v>CUSTEIO</v>
      </c>
      <c r="AA95" s="30">
        <f t="shared" si="3"/>
        <v>574930.08000000007</v>
      </c>
      <c r="AB95" s="12">
        <v>131640.13</v>
      </c>
      <c r="AC95" s="12">
        <v>3411.62</v>
      </c>
      <c r="AD95" s="12">
        <v>439878.33</v>
      </c>
      <c r="AE95" s="36"/>
      <c r="AF95" s="36"/>
      <c r="AG95" s="36"/>
      <c r="AH95" s="36"/>
      <c r="AI95" s="36"/>
      <c r="AJ95" s="36"/>
      <c r="AK95" s="36"/>
      <c r="AL95" s="36"/>
      <c r="AM95" s="36"/>
      <c r="AN95" s="36"/>
      <c r="AO95" s="36"/>
      <c r="AP95" s="36"/>
    </row>
    <row r="96" spans="1:42" x14ac:dyDescent="0.35">
      <c r="A96" t="s">
        <v>611</v>
      </c>
      <c r="B96" t="s">
        <v>210</v>
      </c>
      <c r="C96" t="s">
        <v>690</v>
      </c>
      <c r="D96" t="s">
        <v>46</v>
      </c>
      <c r="E96" t="s">
        <v>100</v>
      </c>
      <c r="F96" s="19" t="str">
        <f>IFERROR(VLOOKUP(D96,'Tabelas auxiliares'!$A$3:$B$63,2,FALSE),"")</f>
        <v>PROGRAD - PRÓ-REITORIA DE GRADUAÇÃO</v>
      </c>
      <c r="G96" s="19" t="str">
        <f>IFERROR(VLOOKUP($B96,'Tabelas auxiliares'!$A$67:$C$107,2,FALSE),"")</f>
        <v>AUXÍLIO DISCENTES</v>
      </c>
      <c r="H96" s="19" t="str">
        <f>IFERROR(VLOOKUP($B96,'Tabelas auxiliares'!$A$67:$C$107,3,FALSE),"")</f>
        <v>AUXÍLIO DISCENTES</v>
      </c>
      <c r="I96" t="s">
        <v>748</v>
      </c>
      <c r="J96" t="s">
        <v>1045</v>
      </c>
      <c r="K96" t="s">
        <v>1046</v>
      </c>
      <c r="L96" t="s">
        <v>1047</v>
      </c>
      <c r="M96" t="s">
        <v>1048</v>
      </c>
      <c r="N96" t="s">
        <v>633</v>
      </c>
      <c r="O96" t="s">
        <v>629</v>
      </c>
      <c r="P96" t="s">
        <v>634</v>
      </c>
      <c r="Q96" t="s">
        <v>621</v>
      </c>
      <c r="R96" t="s">
        <v>622</v>
      </c>
      <c r="S96" t="s">
        <v>623</v>
      </c>
      <c r="T96" t="s">
        <v>145</v>
      </c>
      <c r="U96" t="s">
        <v>655</v>
      </c>
      <c r="V96" t="s">
        <v>765</v>
      </c>
      <c r="W96" t="s">
        <v>766</v>
      </c>
      <c r="X96" t="s">
        <v>1049</v>
      </c>
      <c r="Y96" s="19" t="str">
        <f t="shared" si="2"/>
        <v>3</v>
      </c>
      <c r="Z96" s="19" t="str">
        <f>IF(T96="","",IF(AND(T96&lt;&gt;'Tabelas auxiliares'!$B$241,T96&lt;&gt;'Tabelas auxiliares'!$B$242,T96&lt;&gt;'Tabelas auxiliares'!$C$241,T96&lt;&gt;'Tabelas auxiliares'!$C$242,T96&lt;&gt;'Tabelas auxiliares'!$D$241),"FOLHA DE PESSOAL",IF(Y96='Tabelas auxiliares'!$A$242,"CUSTEIO",IF(Y96='Tabelas auxiliares'!$A$241,"INVESTIMENTO","ERRO - VERIFICAR"))))</f>
        <v>CUSTEIO</v>
      </c>
      <c r="AA96" s="30">
        <f t="shared" si="3"/>
        <v>6920.16</v>
      </c>
      <c r="AD96" s="12">
        <v>6920.16</v>
      </c>
      <c r="AE96" s="36"/>
      <c r="AF96" s="36"/>
      <c r="AG96" s="36"/>
      <c r="AH96" s="36"/>
      <c r="AI96" s="36"/>
      <c r="AJ96" s="36"/>
      <c r="AK96" s="36"/>
      <c r="AL96" s="36"/>
      <c r="AM96" s="36"/>
      <c r="AN96" s="36"/>
      <c r="AO96" s="36"/>
      <c r="AP96" s="36"/>
    </row>
    <row r="97" spans="1:42" x14ac:dyDescent="0.35">
      <c r="A97" t="s">
        <v>611</v>
      </c>
      <c r="B97" t="s">
        <v>210</v>
      </c>
      <c r="C97" t="s">
        <v>690</v>
      </c>
      <c r="D97" t="s">
        <v>46</v>
      </c>
      <c r="E97" t="s">
        <v>100</v>
      </c>
      <c r="F97" s="19" t="str">
        <f>IFERROR(VLOOKUP(D97,'Tabelas auxiliares'!$A$3:$B$63,2,FALSE),"")</f>
        <v>PROGRAD - PRÓ-REITORIA DE GRADUAÇÃO</v>
      </c>
      <c r="G97" s="19" t="str">
        <f>IFERROR(VLOOKUP($B97,'Tabelas auxiliares'!$A$67:$C$107,2,FALSE),"")</f>
        <v>AUXÍLIO DISCENTES</v>
      </c>
      <c r="H97" s="19" t="str">
        <f>IFERROR(VLOOKUP($B97,'Tabelas auxiliares'!$A$67:$C$107,3,FALSE),"")</f>
        <v>AUXÍLIO DISCENTES</v>
      </c>
      <c r="I97" t="s">
        <v>869</v>
      </c>
      <c r="J97" t="s">
        <v>1050</v>
      </c>
      <c r="K97" t="s">
        <v>1051</v>
      </c>
      <c r="L97" t="s">
        <v>1052</v>
      </c>
      <c r="M97" t="s">
        <v>1053</v>
      </c>
      <c r="N97" t="s">
        <v>633</v>
      </c>
      <c r="O97" t="s">
        <v>629</v>
      </c>
      <c r="P97" t="s">
        <v>634</v>
      </c>
      <c r="Q97" t="s">
        <v>621</v>
      </c>
      <c r="R97" t="s">
        <v>622</v>
      </c>
      <c r="S97" t="s">
        <v>623</v>
      </c>
      <c r="T97" t="s">
        <v>145</v>
      </c>
      <c r="U97" t="s">
        <v>655</v>
      </c>
      <c r="V97" t="s">
        <v>765</v>
      </c>
      <c r="W97" t="s">
        <v>766</v>
      </c>
      <c r="X97" t="s">
        <v>1054</v>
      </c>
      <c r="Y97" s="19" t="str">
        <f t="shared" si="2"/>
        <v>3</v>
      </c>
      <c r="Z97" s="19" t="str">
        <f>IF(T97="","",IF(AND(T97&lt;&gt;'Tabelas auxiliares'!$B$241,T97&lt;&gt;'Tabelas auxiliares'!$B$242,T97&lt;&gt;'Tabelas auxiliares'!$C$241,T97&lt;&gt;'Tabelas auxiliares'!$C$242,T97&lt;&gt;'Tabelas auxiliares'!$D$241),"FOLHA DE PESSOAL",IF(Y97='Tabelas auxiliares'!$A$242,"CUSTEIO",IF(Y97='Tabelas auxiliares'!$A$241,"INVESTIMENTO","ERRO - VERIFICAR"))))</f>
        <v>CUSTEIO</v>
      </c>
      <c r="AA97" s="30">
        <f t="shared" si="3"/>
        <v>21661.5</v>
      </c>
      <c r="AD97" s="12">
        <v>21661.5</v>
      </c>
      <c r="AE97" s="36"/>
      <c r="AF97" s="36"/>
      <c r="AG97" s="36"/>
      <c r="AH97" s="36"/>
      <c r="AI97" s="36"/>
      <c r="AJ97" s="36"/>
      <c r="AK97" s="36"/>
      <c r="AL97" s="36"/>
      <c r="AM97" s="36"/>
      <c r="AN97" s="36"/>
      <c r="AO97" s="36"/>
      <c r="AP97" s="36"/>
    </row>
    <row r="98" spans="1:42" x14ac:dyDescent="0.35">
      <c r="A98" t="s">
        <v>611</v>
      </c>
      <c r="B98" t="s">
        <v>210</v>
      </c>
      <c r="C98" t="s">
        <v>690</v>
      </c>
      <c r="D98" t="s">
        <v>46</v>
      </c>
      <c r="E98" t="s">
        <v>100</v>
      </c>
      <c r="F98" s="19" t="str">
        <f>IFERROR(VLOOKUP(D98,'Tabelas auxiliares'!$A$3:$B$63,2,FALSE),"")</f>
        <v>PROGRAD - PRÓ-REITORIA DE GRADUAÇÃO</v>
      </c>
      <c r="G98" s="19" t="str">
        <f>IFERROR(VLOOKUP($B98,'Tabelas auxiliares'!$A$67:$C$107,2,FALSE),"")</f>
        <v>AUXÍLIO DISCENTES</v>
      </c>
      <c r="H98" s="19" t="str">
        <f>IFERROR(VLOOKUP($B98,'Tabelas auxiliares'!$A$67:$C$107,3,FALSE),"")</f>
        <v>AUXÍLIO DISCENTES</v>
      </c>
      <c r="I98" t="s">
        <v>1055</v>
      </c>
      <c r="J98" t="s">
        <v>1056</v>
      </c>
      <c r="K98" t="s">
        <v>1057</v>
      </c>
      <c r="L98" t="s">
        <v>1058</v>
      </c>
      <c r="M98" t="s">
        <v>1059</v>
      </c>
      <c r="N98" t="s">
        <v>628</v>
      </c>
      <c r="O98" t="s">
        <v>629</v>
      </c>
      <c r="P98" t="s">
        <v>630</v>
      </c>
      <c r="Q98" t="s">
        <v>621</v>
      </c>
      <c r="R98" t="s">
        <v>622</v>
      </c>
      <c r="S98" t="s">
        <v>623</v>
      </c>
      <c r="T98" t="s">
        <v>145</v>
      </c>
      <c r="U98" t="s">
        <v>645</v>
      </c>
      <c r="V98" t="s">
        <v>765</v>
      </c>
      <c r="W98" t="s">
        <v>766</v>
      </c>
      <c r="X98" t="s">
        <v>1060</v>
      </c>
      <c r="Y98" s="19" t="str">
        <f t="shared" si="2"/>
        <v>3</v>
      </c>
      <c r="Z98" s="19" t="str">
        <f>IF(T98="","",IF(AND(T98&lt;&gt;'Tabelas auxiliares'!$B$241,T98&lt;&gt;'Tabelas auxiliares'!$B$242,T98&lt;&gt;'Tabelas auxiliares'!$C$241,T98&lt;&gt;'Tabelas auxiliares'!$C$242,T98&lt;&gt;'Tabelas auxiliares'!$D$241),"FOLHA DE PESSOAL",IF(Y98='Tabelas auxiliares'!$A$242,"CUSTEIO",IF(Y98='Tabelas auxiliares'!$A$241,"INVESTIMENTO","ERRO - VERIFICAR"))))</f>
        <v>CUSTEIO</v>
      </c>
      <c r="AA98" s="30">
        <f t="shared" si="3"/>
        <v>5139.7700000000004</v>
      </c>
      <c r="AD98" s="12">
        <v>5139.7700000000004</v>
      </c>
      <c r="AE98" s="36"/>
      <c r="AF98" s="36"/>
      <c r="AG98" s="36"/>
      <c r="AH98" s="36"/>
      <c r="AI98" s="36"/>
      <c r="AJ98" s="36"/>
      <c r="AK98" s="36"/>
      <c r="AL98" s="36"/>
      <c r="AM98" s="36"/>
      <c r="AN98" s="36"/>
      <c r="AO98" s="36"/>
      <c r="AP98" s="36"/>
    </row>
    <row r="99" spans="1:42" x14ac:dyDescent="0.35">
      <c r="A99" t="s">
        <v>611</v>
      </c>
      <c r="B99" t="s">
        <v>210</v>
      </c>
      <c r="C99" t="s">
        <v>691</v>
      </c>
      <c r="D99" t="s">
        <v>46</v>
      </c>
      <c r="E99" t="s">
        <v>100</v>
      </c>
      <c r="F99" s="19" t="str">
        <f>IFERROR(VLOOKUP(D99,'Tabelas auxiliares'!$A$3:$B$63,2,FALSE),"")</f>
        <v>PROGRAD - PRÓ-REITORIA DE GRADUAÇÃO</v>
      </c>
      <c r="G99" s="19" t="str">
        <f>IFERROR(VLOOKUP($B99,'Tabelas auxiliares'!$A$67:$C$107,2,FALSE),"")</f>
        <v>AUXÍLIO DISCENTES</v>
      </c>
      <c r="H99" s="19" t="str">
        <f>IFERROR(VLOOKUP($B99,'Tabelas auxiliares'!$A$67:$C$107,3,FALSE),"")</f>
        <v>AUXÍLIO DISCENTES</v>
      </c>
      <c r="I99" t="s">
        <v>1061</v>
      </c>
      <c r="J99" t="s">
        <v>1062</v>
      </c>
      <c r="K99" t="s">
        <v>1063</v>
      </c>
      <c r="L99" t="s">
        <v>1064</v>
      </c>
      <c r="M99" t="s">
        <v>1065</v>
      </c>
      <c r="N99" t="s">
        <v>628</v>
      </c>
      <c r="O99" t="s">
        <v>629</v>
      </c>
      <c r="P99" t="s">
        <v>630</v>
      </c>
      <c r="Q99" t="s">
        <v>621</v>
      </c>
      <c r="R99" t="s">
        <v>622</v>
      </c>
      <c r="S99" t="s">
        <v>623</v>
      </c>
      <c r="T99" t="s">
        <v>145</v>
      </c>
      <c r="U99" t="s">
        <v>645</v>
      </c>
      <c r="V99" t="s">
        <v>765</v>
      </c>
      <c r="W99" t="s">
        <v>766</v>
      </c>
      <c r="X99" t="s">
        <v>1066</v>
      </c>
      <c r="Y99" s="19" t="str">
        <f t="shared" si="2"/>
        <v>3</v>
      </c>
      <c r="Z99" s="19" t="str">
        <f>IF(T99="","",IF(AND(T99&lt;&gt;'Tabelas auxiliares'!$B$241,T99&lt;&gt;'Tabelas auxiliares'!$B$242,T99&lt;&gt;'Tabelas auxiliares'!$C$241,T99&lt;&gt;'Tabelas auxiliares'!$C$242,T99&lt;&gt;'Tabelas auxiliares'!$D$241),"FOLHA DE PESSOAL",IF(Y99='Tabelas auxiliares'!$A$242,"CUSTEIO",IF(Y99='Tabelas auxiliares'!$A$241,"INVESTIMENTO","ERRO - VERIFICAR"))))</f>
        <v>CUSTEIO</v>
      </c>
      <c r="AA99" s="30">
        <f t="shared" si="3"/>
        <v>680</v>
      </c>
      <c r="AD99" s="12">
        <v>680</v>
      </c>
      <c r="AE99" s="36"/>
      <c r="AF99" s="36"/>
      <c r="AG99" s="36"/>
      <c r="AH99" s="36"/>
      <c r="AI99" s="36"/>
      <c r="AJ99" s="36"/>
      <c r="AK99" s="36"/>
      <c r="AL99" s="36"/>
      <c r="AM99" s="36"/>
      <c r="AN99" s="36"/>
      <c r="AO99" s="36"/>
      <c r="AP99" s="36"/>
    </row>
    <row r="100" spans="1:42" x14ac:dyDescent="0.35">
      <c r="A100" t="s">
        <v>611</v>
      </c>
      <c r="B100" t="s">
        <v>210</v>
      </c>
      <c r="C100" t="s">
        <v>691</v>
      </c>
      <c r="D100" t="s">
        <v>46</v>
      </c>
      <c r="E100" t="s">
        <v>100</v>
      </c>
      <c r="F100" s="19" t="str">
        <f>IFERROR(VLOOKUP(D100,'Tabelas auxiliares'!$A$3:$B$63,2,FALSE),"")</f>
        <v>PROGRAD - PRÓ-REITORIA DE GRADUAÇÃO</v>
      </c>
      <c r="G100" s="19" t="str">
        <f>IFERROR(VLOOKUP($B100,'Tabelas auxiliares'!$A$67:$C$107,2,FALSE),"")</f>
        <v>AUXÍLIO DISCENTES</v>
      </c>
      <c r="H100" s="19" t="str">
        <f>IFERROR(VLOOKUP($B100,'Tabelas auxiliares'!$A$67:$C$107,3,FALSE),"")</f>
        <v>AUXÍLIO DISCENTES</v>
      </c>
      <c r="I100" t="s">
        <v>1067</v>
      </c>
      <c r="J100" t="s">
        <v>1068</v>
      </c>
      <c r="K100" t="s">
        <v>1069</v>
      </c>
      <c r="L100" t="s">
        <v>1070</v>
      </c>
      <c r="M100" t="s">
        <v>1071</v>
      </c>
      <c r="N100" t="s">
        <v>628</v>
      </c>
      <c r="O100" t="s">
        <v>629</v>
      </c>
      <c r="P100" t="s">
        <v>630</v>
      </c>
      <c r="Q100" t="s">
        <v>621</v>
      </c>
      <c r="R100" t="s">
        <v>622</v>
      </c>
      <c r="S100" t="s">
        <v>623</v>
      </c>
      <c r="T100" t="s">
        <v>145</v>
      </c>
      <c r="U100" t="s">
        <v>645</v>
      </c>
      <c r="V100" t="s">
        <v>765</v>
      </c>
      <c r="W100" t="s">
        <v>766</v>
      </c>
      <c r="X100" t="s">
        <v>1072</v>
      </c>
      <c r="Y100" s="19" t="str">
        <f t="shared" si="2"/>
        <v>3</v>
      </c>
      <c r="Z100" s="19" t="str">
        <f>IF(T100="","",IF(AND(T100&lt;&gt;'Tabelas auxiliares'!$B$241,T100&lt;&gt;'Tabelas auxiliares'!$B$242,T100&lt;&gt;'Tabelas auxiliares'!$C$241,T100&lt;&gt;'Tabelas auxiliares'!$C$242,T100&lt;&gt;'Tabelas auxiliares'!$D$241),"FOLHA DE PESSOAL",IF(Y100='Tabelas auxiliares'!$A$242,"CUSTEIO",IF(Y100='Tabelas auxiliares'!$A$241,"INVESTIMENTO","ERRO - VERIFICAR"))))</f>
        <v>CUSTEIO</v>
      </c>
      <c r="AA100" s="30">
        <f t="shared" si="3"/>
        <v>2460</v>
      </c>
      <c r="AD100" s="12">
        <v>2460</v>
      </c>
      <c r="AE100" s="36"/>
      <c r="AF100" s="36"/>
      <c r="AG100" s="36"/>
      <c r="AH100" s="36"/>
      <c r="AI100" s="36"/>
      <c r="AJ100" s="36"/>
      <c r="AK100" s="36"/>
      <c r="AL100" s="36"/>
      <c r="AM100" s="36"/>
      <c r="AN100" s="36"/>
      <c r="AO100" s="36"/>
      <c r="AP100" s="36"/>
    </row>
    <row r="101" spans="1:42" x14ac:dyDescent="0.35">
      <c r="A101" t="s">
        <v>611</v>
      </c>
      <c r="B101" t="s">
        <v>210</v>
      </c>
      <c r="C101" t="s">
        <v>691</v>
      </c>
      <c r="D101" t="s">
        <v>46</v>
      </c>
      <c r="E101" t="s">
        <v>100</v>
      </c>
      <c r="F101" s="19" t="str">
        <f>IFERROR(VLOOKUP(D101,'Tabelas auxiliares'!$A$3:$B$63,2,FALSE),"")</f>
        <v>PROGRAD - PRÓ-REITORIA DE GRADUAÇÃO</v>
      </c>
      <c r="G101" s="19" t="str">
        <f>IFERROR(VLOOKUP($B101,'Tabelas auxiliares'!$A$67:$C$107,2,FALSE),"")</f>
        <v>AUXÍLIO DISCENTES</v>
      </c>
      <c r="H101" s="19" t="str">
        <f>IFERROR(VLOOKUP($B101,'Tabelas auxiliares'!$A$67:$C$107,3,FALSE),"")</f>
        <v>AUXÍLIO DISCENTES</v>
      </c>
      <c r="I101" t="s">
        <v>1067</v>
      </c>
      <c r="J101" t="s">
        <v>1073</v>
      </c>
      <c r="K101" t="s">
        <v>1074</v>
      </c>
      <c r="L101" t="s">
        <v>1075</v>
      </c>
      <c r="M101" t="s">
        <v>1076</v>
      </c>
      <c r="N101" t="s">
        <v>628</v>
      </c>
      <c r="O101" t="s">
        <v>629</v>
      </c>
      <c r="P101" t="s">
        <v>630</v>
      </c>
      <c r="Q101" t="s">
        <v>621</v>
      </c>
      <c r="R101" t="s">
        <v>622</v>
      </c>
      <c r="S101" t="s">
        <v>623</v>
      </c>
      <c r="T101" t="s">
        <v>145</v>
      </c>
      <c r="U101" t="s">
        <v>645</v>
      </c>
      <c r="V101" t="s">
        <v>765</v>
      </c>
      <c r="W101" t="s">
        <v>766</v>
      </c>
      <c r="X101" t="s">
        <v>1077</v>
      </c>
      <c r="Y101" s="19" t="str">
        <f t="shared" si="2"/>
        <v>3</v>
      </c>
      <c r="Z101" s="19" t="str">
        <f>IF(T101="","",IF(AND(T101&lt;&gt;'Tabelas auxiliares'!$B$241,T101&lt;&gt;'Tabelas auxiliares'!$B$242,T101&lt;&gt;'Tabelas auxiliares'!$C$241,T101&lt;&gt;'Tabelas auxiliares'!$C$242,T101&lt;&gt;'Tabelas auxiliares'!$D$241),"FOLHA DE PESSOAL",IF(Y101='Tabelas auxiliares'!$A$242,"CUSTEIO",IF(Y101='Tabelas auxiliares'!$A$241,"INVESTIMENTO","ERRO - VERIFICAR"))))</f>
        <v>CUSTEIO</v>
      </c>
      <c r="AA101" s="30">
        <f t="shared" si="3"/>
        <v>1900</v>
      </c>
      <c r="AD101" s="12">
        <v>1900</v>
      </c>
      <c r="AE101" s="36"/>
      <c r="AF101" s="36"/>
      <c r="AG101" s="36"/>
      <c r="AH101" s="36"/>
      <c r="AI101" s="36"/>
      <c r="AJ101" s="36"/>
      <c r="AK101" s="36"/>
      <c r="AL101" s="36"/>
      <c r="AM101" s="36"/>
      <c r="AN101" s="36"/>
      <c r="AO101" s="36"/>
      <c r="AP101" s="36"/>
    </row>
    <row r="102" spans="1:42" x14ac:dyDescent="0.35">
      <c r="A102" t="s">
        <v>611</v>
      </c>
      <c r="B102" t="s">
        <v>210</v>
      </c>
      <c r="C102" t="s">
        <v>691</v>
      </c>
      <c r="D102" t="s">
        <v>46</v>
      </c>
      <c r="E102" t="s">
        <v>100</v>
      </c>
      <c r="F102" s="19" t="str">
        <f>IFERROR(VLOOKUP(D102,'Tabelas auxiliares'!$A$3:$B$63,2,FALSE),"")</f>
        <v>PROGRAD - PRÓ-REITORIA DE GRADUAÇÃO</v>
      </c>
      <c r="G102" s="19" t="str">
        <f>IFERROR(VLOOKUP($B102,'Tabelas auxiliares'!$A$67:$C$107,2,FALSE),"")</f>
        <v>AUXÍLIO DISCENTES</v>
      </c>
      <c r="H102" s="19" t="str">
        <f>IFERROR(VLOOKUP($B102,'Tabelas auxiliares'!$A$67:$C$107,3,FALSE),"")</f>
        <v>AUXÍLIO DISCENTES</v>
      </c>
      <c r="I102" t="s">
        <v>1078</v>
      </c>
      <c r="J102" t="s">
        <v>1079</v>
      </c>
      <c r="K102" t="s">
        <v>1080</v>
      </c>
      <c r="L102" t="s">
        <v>1081</v>
      </c>
      <c r="M102" t="s">
        <v>1082</v>
      </c>
      <c r="N102" t="s">
        <v>633</v>
      </c>
      <c r="O102" t="s">
        <v>629</v>
      </c>
      <c r="P102" t="s">
        <v>634</v>
      </c>
      <c r="Q102" t="s">
        <v>621</v>
      </c>
      <c r="R102" t="s">
        <v>622</v>
      </c>
      <c r="S102" t="s">
        <v>623</v>
      </c>
      <c r="T102" t="s">
        <v>145</v>
      </c>
      <c r="U102" t="s">
        <v>655</v>
      </c>
      <c r="V102" t="s">
        <v>765</v>
      </c>
      <c r="W102" t="s">
        <v>766</v>
      </c>
      <c r="X102" t="s">
        <v>1083</v>
      </c>
      <c r="Y102" s="19" t="str">
        <f t="shared" si="2"/>
        <v>3</v>
      </c>
      <c r="Z102" s="19" t="str">
        <f>IF(T102="","",IF(AND(T102&lt;&gt;'Tabelas auxiliares'!$B$241,T102&lt;&gt;'Tabelas auxiliares'!$B$242,T102&lt;&gt;'Tabelas auxiliares'!$C$241,T102&lt;&gt;'Tabelas auxiliares'!$C$242,T102&lt;&gt;'Tabelas auxiliares'!$D$241),"FOLHA DE PESSOAL",IF(Y102='Tabelas auxiliares'!$A$242,"CUSTEIO",IF(Y102='Tabelas auxiliares'!$A$241,"INVESTIMENTO","ERRO - VERIFICAR"))))</f>
        <v>CUSTEIO</v>
      </c>
      <c r="AA102" s="30">
        <f t="shared" si="3"/>
        <v>1900</v>
      </c>
      <c r="AD102" s="12">
        <v>1900</v>
      </c>
      <c r="AE102" s="36"/>
      <c r="AF102" s="36"/>
      <c r="AG102" s="36"/>
      <c r="AH102" s="36"/>
      <c r="AI102" s="36"/>
      <c r="AJ102" s="36"/>
      <c r="AK102" s="36"/>
      <c r="AL102" s="36"/>
      <c r="AM102" s="36"/>
      <c r="AN102" s="36"/>
      <c r="AO102" s="36"/>
      <c r="AP102" s="36"/>
    </row>
    <row r="103" spans="1:42" x14ac:dyDescent="0.35">
      <c r="A103" t="s">
        <v>611</v>
      </c>
      <c r="B103" t="s">
        <v>210</v>
      </c>
      <c r="C103" t="s">
        <v>691</v>
      </c>
      <c r="D103" t="s">
        <v>46</v>
      </c>
      <c r="E103" t="s">
        <v>100</v>
      </c>
      <c r="F103" s="19" t="str">
        <f>IFERROR(VLOOKUP(D103,'Tabelas auxiliares'!$A$3:$B$63,2,FALSE),"")</f>
        <v>PROGRAD - PRÓ-REITORIA DE GRADUAÇÃO</v>
      </c>
      <c r="G103" s="19" t="str">
        <f>IFERROR(VLOOKUP($B103,'Tabelas auxiliares'!$A$67:$C$107,2,FALSE),"")</f>
        <v>AUXÍLIO DISCENTES</v>
      </c>
      <c r="H103" s="19" t="str">
        <f>IFERROR(VLOOKUP($B103,'Tabelas auxiliares'!$A$67:$C$107,3,FALSE),"")</f>
        <v>AUXÍLIO DISCENTES</v>
      </c>
      <c r="I103" t="s">
        <v>1084</v>
      </c>
      <c r="J103" t="s">
        <v>1085</v>
      </c>
      <c r="K103" t="s">
        <v>1086</v>
      </c>
      <c r="L103" t="s">
        <v>1087</v>
      </c>
      <c r="M103" t="s">
        <v>622</v>
      </c>
      <c r="N103" t="s">
        <v>633</v>
      </c>
      <c r="O103" t="s">
        <v>629</v>
      </c>
      <c r="P103" t="s">
        <v>634</v>
      </c>
      <c r="Q103" t="s">
        <v>621</v>
      </c>
      <c r="R103" t="s">
        <v>622</v>
      </c>
      <c r="S103" t="s">
        <v>623</v>
      </c>
      <c r="T103" t="s">
        <v>145</v>
      </c>
      <c r="U103" t="s">
        <v>655</v>
      </c>
      <c r="V103" t="s">
        <v>765</v>
      </c>
      <c r="W103" t="s">
        <v>766</v>
      </c>
      <c r="X103" t="s">
        <v>1088</v>
      </c>
      <c r="Y103" s="19" t="str">
        <f t="shared" si="2"/>
        <v>3</v>
      </c>
      <c r="Z103" s="19" t="str">
        <f>IF(T103="","",IF(AND(T103&lt;&gt;'Tabelas auxiliares'!$B$241,T103&lt;&gt;'Tabelas auxiliares'!$B$242,T103&lt;&gt;'Tabelas auxiliares'!$C$241,T103&lt;&gt;'Tabelas auxiliares'!$C$242,T103&lt;&gt;'Tabelas auxiliares'!$D$241),"FOLHA DE PESSOAL",IF(Y103='Tabelas auxiliares'!$A$242,"CUSTEIO",IF(Y103='Tabelas auxiliares'!$A$241,"INVESTIMENTO","ERRO - VERIFICAR"))))</f>
        <v>CUSTEIO</v>
      </c>
      <c r="AA103" s="30">
        <f t="shared" si="3"/>
        <v>8550</v>
      </c>
      <c r="AD103" s="12">
        <v>8550</v>
      </c>
      <c r="AE103" s="36"/>
      <c r="AF103" s="36"/>
      <c r="AG103" s="36"/>
      <c r="AH103" s="36"/>
      <c r="AI103" s="36"/>
      <c r="AJ103" s="36"/>
      <c r="AK103" s="36"/>
      <c r="AL103" s="36"/>
      <c r="AM103" s="36"/>
      <c r="AN103" s="36"/>
      <c r="AO103" s="36"/>
      <c r="AP103" s="36"/>
    </row>
    <row r="104" spans="1:42" x14ac:dyDescent="0.35">
      <c r="A104" t="s">
        <v>611</v>
      </c>
      <c r="B104" t="s">
        <v>210</v>
      </c>
      <c r="C104" t="s">
        <v>691</v>
      </c>
      <c r="D104" t="s">
        <v>46</v>
      </c>
      <c r="E104" t="s">
        <v>100</v>
      </c>
      <c r="F104" s="19" t="str">
        <f>IFERROR(VLOOKUP(D104,'Tabelas auxiliares'!$A$3:$B$63,2,FALSE),"")</f>
        <v>PROGRAD - PRÓ-REITORIA DE GRADUAÇÃO</v>
      </c>
      <c r="G104" s="19" t="str">
        <f>IFERROR(VLOOKUP($B104,'Tabelas auxiliares'!$A$67:$C$107,2,FALSE),"")</f>
        <v>AUXÍLIO DISCENTES</v>
      </c>
      <c r="H104" s="19" t="str">
        <f>IFERROR(VLOOKUP($B104,'Tabelas auxiliares'!$A$67:$C$107,3,FALSE),"")</f>
        <v>AUXÍLIO DISCENTES</v>
      </c>
      <c r="I104" t="s">
        <v>1040</v>
      </c>
      <c r="J104" t="s">
        <v>1089</v>
      </c>
      <c r="K104" t="s">
        <v>1090</v>
      </c>
      <c r="L104" t="s">
        <v>1091</v>
      </c>
      <c r="M104" t="s">
        <v>1092</v>
      </c>
      <c r="N104" t="s">
        <v>633</v>
      </c>
      <c r="O104" t="s">
        <v>629</v>
      </c>
      <c r="P104" t="s">
        <v>634</v>
      </c>
      <c r="Q104" t="s">
        <v>621</v>
      </c>
      <c r="R104" t="s">
        <v>622</v>
      </c>
      <c r="S104" t="s">
        <v>623</v>
      </c>
      <c r="T104" t="s">
        <v>145</v>
      </c>
      <c r="U104" t="s">
        <v>655</v>
      </c>
      <c r="V104" t="s">
        <v>765</v>
      </c>
      <c r="W104" t="s">
        <v>766</v>
      </c>
      <c r="X104" t="s">
        <v>1093</v>
      </c>
      <c r="Y104" s="19" t="str">
        <f t="shared" si="2"/>
        <v>3</v>
      </c>
      <c r="Z104" s="19" t="str">
        <f>IF(T104="","",IF(AND(T104&lt;&gt;'Tabelas auxiliares'!$B$241,T104&lt;&gt;'Tabelas auxiliares'!$B$242,T104&lt;&gt;'Tabelas auxiliares'!$C$241,T104&lt;&gt;'Tabelas auxiliares'!$C$242,T104&lt;&gt;'Tabelas auxiliares'!$D$241),"FOLHA DE PESSOAL",IF(Y104='Tabelas auxiliares'!$A$242,"CUSTEIO",IF(Y104='Tabelas auxiliares'!$A$241,"INVESTIMENTO","ERRO - VERIFICAR"))))</f>
        <v>CUSTEIO</v>
      </c>
      <c r="AA104" s="30">
        <f t="shared" si="3"/>
        <v>1500</v>
      </c>
      <c r="AD104" s="12">
        <v>1500</v>
      </c>
      <c r="AE104" s="36"/>
      <c r="AF104" s="36"/>
      <c r="AG104" s="36"/>
      <c r="AH104" s="36"/>
      <c r="AI104" s="36"/>
      <c r="AJ104" s="36"/>
      <c r="AK104" s="36"/>
      <c r="AL104" s="36"/>
      <c r="AM104" s="36"/>
      <c r="AN104" s="36"/>
      <c r="AO104" s="36"/>
      <c r="AP104" s="36"/>
    </row>
    <row r="105" spans="1:42" x14ac:dyDescent="0.35">
      <c r="A105" t="s">
        <v>611</v>
      </c>
      <c r="B105" t="s">
        <v>210</v>
      </c>
      <c r="C105" t="s">
        <v>691</v>
      </c>
      <c r="D105" t="s">
        <v>46</v>
      </c>
      <c r="E105" t="s">
        <v>100</v>
      </c>
      <c r="F105" s="19" t="str">
        <f>IFERROR(VLOOKUP(D105,'Tabelas auxiliares'!$A$3:$B$63,2,FALSE),"")</f>
        <v>PROGRAD - PRÓ-REITORIA DE GRADUAÇÃO</v>
      </c>
      <c r="G105" s="19" t="str">
        <f>IFERROR(VLOOKUP($B105,'Tabelas auxiliares'!$A$67:$C$107,2,FALSE),"")</f>
        <v>AUXÍLIO DISCENTES</v>
      </c>
      <c r="H105" s="19" t="str">
        <f>IFERROR(VLOOKUP($B105,'Tabelas auxiliares'!$A$67:$C$107,3,FALSE),"")</f>
        <v>AUXÍLIO DISCENTES</v>
      </c>
      <c r="I105" t="s">
        <v>1094</v>
      </c>
      <c r="J105" t="s">
        <v>1095</v>
      </c>
      <c r="K105" t="s">
        <v>1096</v>
      </c>
      <c r="L105" t="s">
        <v>1097</v>
      </c>
      <c r="M105" t="s">
        <v>1098</v>
      </c>
      <c r="N105" t="s">
        <v>628</v>
      </c>
      <c r="O105" t="s">
        <v>629</v>
      </c>
      <c r="P105" t="s">
        <v>630</v>
      </c>
      <c r="Q105" t="s">
        <v>621</v>
      </c>
      <c r="R105" t="s">
        <v>622</v>
      </c>
      <c r="S105" t="s">
        <v>623</v>
      </c>
      <c r="T105" t="s">
        <v>145</v>
      </c>
      <c r="U105" t="s">
        <v>645</v>
      </c>
      <c r="V105" t="s">
        <v>765</v>
      </c>
      <c r="W105" t="s">
        <v>766</v>
      </c>
      <c r="X105" t="s">
        <v>1099</v>
      </c>
      <c r="Y105" s="19" t="str">
        <f t="shared" si="2"/>
        <v>3</v>
      </c>
      <c r="Z105" s="19" t="str">
        <f>IF(T105="","",IF(AND(T105&lt;&gt;'Tabelas auxiliares'!$B$241,T105&lt;&gt;'Tabelas auxiliares'!$B$242,T105&lt;&gt;'Tabelas auxiliares'!$C$241,T105&lt;&gt;'Tabelas auxiliares'!$C$242,T105&lt;&gt;'Tabelas auxiliares'!$D$241),"FOLHA DE PESSOAL",IF(Y105='Tabelas auxiliares'!$A$242,"CUSTEIO",IF(Y105='Tabelas auxiliares'!$A$241,"INVESTIMENTO","ERRO - VERIFICAR"))))</f>
        <v>CUSTEIO</v>
      </c>
      <c r="AA105" s="30">
        <f t="shared" si="3"/>
        <v>2460</v>
      </c>
      <c r="AD105" s="12">
        <v>2460</v>
      </c>
      <c r="AE105" s="36"/>
      <c r="AF105" s="36"/>
      <c r="AG105" s="36"/>
      <c r="AH105" s="36"/>
      <c r="AI105" s="36"/>
      <c r="AJ105" s="36"/>
      <c r="AK105" s="36"/>
      <c r="AL105" s="36"/>
      <c r="AM105" s="36"/>
      <c r="AN105" s="36"/>
      <c r="AO105" s="36"/>
      <c r="AP105" s="36"/>
    </row>
    <row r="106" spans="1:42" x14ac:dyDescent="0.35">
      <c r="A106" t="s">
        <v>611</v>
      </c>
      <c r="B106" t="s">
        <v>210</v>
      </c>
      <c r="C106" t="s">
        <v>691</v>
      </c>
      <c r="D106" t="s">
        <v>46</v>
      </c>
      <c r="E106" t="s">
        <v>100</v>
      </c>
      <c r="F106" s="19" t="str">
        <f>IFERROR(VLOOKUP(D106,'Tabelas auxiliares'!$A$3:$B$63,2,FALSE),"")</f>
        <v>PROGRAD - PRÓ-REITORIA DE GRADUAÇÃO</v>
      </c>
      <c r="G106" s="19" t="str">
        <f>IFERROR(VLOOKUP($B106,'Tabelas auxiliares'!$A$67:$C$107,2,FALSE),"")</f>
        <v>AUXÍLIO DISCENTES</v>
      </c>
      <c r="H106" s="19" t="str">
        <f>IFERROR(VLOOKUP($B106,'Tabelas auxiliares'!$A$67:$C$107,3,FALSE),"")</f>
        <v>AUXÍLIO DISCENTES</v>
      </c>
      <c r="I106" t="s">
        <v>1094</v>
      </c>
      <c r="J106" t="s">
        <v>1100</v>
      </c>
      <c r="K106" t="s">
        <v>1101</v>
      </c>
      <c r="L106" t="s">
        <v>1102</v>
      </c>
      <c r="M106" t="s">
        <v>1103</v>
      </c>
      <c r="N106" t="s">
        <v>628</v>
      </c>
      <c r="O106" t="s">
        <v>629</v>
      </c>
      <c r="P106" t="s">
        <v>630</v>
      </c>
      <c r="Q106" t="s">
        <v>621</v>
      </c>
      <c r="R106" t="s">
        <v>622</v>
      </c>
      <c r="S106" t="s">
        <v>623</v>
      </c>
      <c r="T106" t="s">
        <v>145</v>
      </c>
      <c r="U106" t="s">
        <v>645</v>
      </c>
      <c r="V106" t="s">
        <v>765</v>
      </c>
      <c r="W106" t="s">
        <v>766</v>
      </c>
      <c r="X106" t="s">
        <v>1104</v>
      </c>
      <c r="Y106" s="19" t="str">
        <f t="shared" si="2"/>
        <v>3</v>
      </c>
      <c r="Z106" s="19" t="str">
        <f>IF(T106="","",IF(AND(T106&lt;&gt;'Tabelas auxiliares'!$B$241,T106&lt;&gt;'Tabelas auxiliares'!$B$242,T106&lt;&gt;'Tabelas auxiliares'!$C$241,T106&lt;&gt;'Tabelas auxiliares'!$C$242,T106&lt;&gt;'Tabelas auxiliares'!$D$241),"FOLHA DE PESSOAL",IF(Y106='Tabelas auxiliares'!$A$242,"CUSTEIO",IF(Y106='Tabelas auxiliares'!$A$241,"INVESTIMENTO","ERRO - VERIFICAR"))))</f>
        <v>CUSTEIO</v>
      </c>
      <c r="AA106" s="30">
        <f t="shared" si="3"/>
        <v>887.02</v>
      </c>
      <c r="AD106" s="12">
        <v>887.02</v>
      </c>
      <c r="AE106" s="36"/>
      <c r="AF106" s="36"/>
      <c r="AG106" s="36"/>
      <c r="AH106" s="36"/>
      <c r="AI106" s="36"/>
      <c r="AJ106" s="36"/>
      <c r="AK106" s="36"/>
      <c r="AL106" s="36"/>
      <c r="AM106" s="36"/>
      <c r="AN106" s="36"/>
      <c r="AO106" s="36"/>
      <c r="AP106" s="36"/>
    </row>
    <row r="107" spans="1:42" x14ac:dyDescent="0.35">
      <c r="A107" t="s">
        <v>611</v>
      </c>
      <c r="B107" t="s">
        <v>210</v>
      </c>
      <c r="C107" t="s">
        <v>691</v>
      </c>
      <c r="D107" t="s">
        <v>46</v>
      </c>
      <c r="E107" t="s">
        <v>100</v>
      </c>
      <c r="F107" s="19" t="str">
        <f>IFERROR(VLOOKUP(D107,'Tabelas auxiliares'!$A$3:$B$63,2,FALSE),"")</f>
        <v>PROGRAD - PRÓ-REITORIA DE GRADUAÇÃO</v>
      </c>
      <c r="G107" s="19" t="str">
        <f>IFERROR(VLOOKUP($B107,'Tabelas auxiliares'!$A$67:$C$107,2,FALSE),"")</f>
        <v>AUXÍLIO DISCENTES</v>
      </c>
      <c r="H107" s="19" t="str">
        <f>IFERROR(VLOOKUP($B107,'Tabelas auxiliares'!$A$67:$C$107,3,FALSE),"")</f>
        <v>AUXÍLIO DISCENTES</v>
      </c>
      <c r="I107" t="s">
        <v>1105</v>
      </c>
      <c r="J107" t="s">
        <v>1106</v>
      </c>
      <c r="K107" t="s">
        <v>1107</v>
      </c>
      <c r="L107" t="s">
        <v>1102</v>
      </c>
      <c r="M107" t="s">
        <v>1108</v>
      </c>
      <c r="N107" t="s">
        <v>628</v>
      </c>
      <c r="O107" t="s">
        <v>629</v>
      </c>
      <c r="P107" t="s">
        <v>630</v>
      </c>
      <c r="Q107" t="s">
        <v>621</v>
      </c>
      <c r="R107" t="s">
        <v>622</v>
      </c>
      <c r="S107" t="s">
        <v>623</v>
      </c>
      <c r="T107" t="s">
        <v>145</v>
      </c>
      <c r="U107" t="s">
        <v>645</v>
      </c>
      <c r="V107" t="s">
        <v>765</v>
      </c>
      <c r="W107" t="s">
        <v>766</v>
      </c>
      <c r="X107" t="s">
        <v>1109</v>
      </c>
      <c r="Y107" s="19" t="str">
        <f t="shared" si="2"/>
        <v>3</v>
      </c>
      <c r="Z107" s="19" t="str">
        <f>IF(T107="","",IF(AND(T107&lt;&gt;'Tabelas auxiliares'!$B$241,T107&lt;&gt;'Tabelas auxiliares'!$B$242,T107&lt;&gt;'Tabelas auxiliares'!$C$241,T107&lt;&gt;'Tabelas auxiliares'!$C$242,T107&lt;&gt;'Tabelas auxiliares'!$D$241),"FOLHA DE PESSOAL",IF(Y107='Tabelas auxiliares'!$A$242,"CUSTEIO",IF(Y107='Tabelas auxiliares'!$A$241,"INVESTIMENTO","ERRO - VERIFICAR"))))</f>
        <v>CUSTEIO</v>
      </c>
      <c r="AA107" s="30">
        <f t="shared" si="3"/>
        <v>1000</v>
      </c>
      <c r="AD107" s="12">
        <v>1000</v>
      </c>
      <c r="AE107" s="36"/>
      <c r="AF107" s="36"/>
      <c r="AG107" s="36"/>
      <c r="AH107" s="36"/>
      <c r="AI107" s="36"/>
      <c r="AJ107" s="36"/>
      <c r="AK107" s="36"/>
      <c r="AL107" s="36"/>
      <c r="AM107" s="36"/>
      <c r="AN107" s="36"/>
      <c r="AO107" s="36"/>
      <c r="AP107" s="36"/>
    </row>
    <row r="108" spans="1:42" x14ac:dyDescent="0.35">
      <c r="A108" t="s">
        <v>611</v>
      </c>
      <c r="B108" t="s">
        <v>210</v>
      </c>
      <c r="C108" t="s">
        <v>691</v>
      </c>
      <c r="D108" t="s">
        <v>46</v>
      </c>
      <c r="E108" t="s">
        <v>100</v>
      </c>
      <c r="F108" s="19" t="str">
        <f>IFERROR(VLOOKUP(D108,'Tabelas auxiliares'!$A$3:$B$63,2,FALSE),"")</f>
        <v>PROGRAD - PRÓ-REITORIA DE GRADUAÇÃO</v>
      </c>
      <c r="G108" s="19" t="str">
        <f>IFERROR(VLOOKUP($B108,'Tabelas auxiliares'!$A$67:$C$107,2,FALSE),"")</f>
        <v>AUXÍLIO DISCENTES</v>
      </c>
      <c r="H108" s="19" t="str">
        <f>IFERROR(VLOOKUP($B108,'Tabelas auxiliares'!$A$67:$C$107,3,FALSE),"")</f>
        <v>AUXÍLIO DISCENTES</v>
      </c>
      <c r="I108" t="s">
        <v>1110</v>
      </c>
      <c r="J108" t="s">
        <v>1111</v>
      </c>
      <c r="K108" t="s">
        <v>1112</v>
      </c>
      <c r="L108" t="s">
        <v>1113</v>
      </c>
      <c r="M108" t="s">
        <v>1114</v>
      </c>
      <c r="N108" t="s">
        <v>628</v>
      </c>
      <c r="O108" t="s">
        <v>629</v>
      </c>
      <c r="P108" t="s">
        <v>630</v>
      </c>
      <c r="Q108" t="s">
        <v>621</v>
      </c>
      <c r="R108" t="s">
        <v>622</v>
      </c>
      <c r="S108" t="s">
        <v>623</v>
      </c>
      <c r="T108" t="s">
        <v>145</v>
      </c>
      <c r="U108" t="s">
        <v>645</v>
      </c>
      <c r="V108" t="s">
        <v>765</v>
      </c>
      <c r="W108" t="s">
        <v>766</v>
      </c>
      <c r="X108" t="s">
        <v>1115</v>
      </c>
      <c r="Y108" s="19" t="str">
        <f t="shared" si="2"/>
        <v>3</v>
      </c>
      <c r="Z108" s="19" t="str">
        <f>IF(T108="","",IF(AND(T108&lt;&gt;'Tabelas auxiliares'!$B$241,T108&lt;&gt;'Tabelas auxiliares'!$B$242,T108&lt;&gt;'Tabelas auxiliares'!$C$241,T108&lt;&gt;'Tabelas auxiliares'!$C$242,T108&lt;&gt;'Tabelas auxiliares'!$D$241),"FOLHA DE PESSOAL",IF(Y108='Tabelas auxiliares'!$A$242,"CUSTEIO",IF(Y108='Tabelas auxiliares'!$A$241,"INVESTIMENTO","ERRO - VERIFICAR"))))</f>
        <v>CUSTEIO</v>
      </c>
      <c r="AA108" s="30">
        <f t="shared" si="3"/>
        <v>886.08</v>
      </c>
      <c r="AD108" s="12">
        <v>886.08</v>
      </c>
      <c r="AE108" s="36"/>
      <c r="AF108" s="36"/>
      <c r="AG108" s="36"/>
      <c r="AH108" s="36"/>
      <c r="AI108" s="36"/>
      <c r="AJ108" s="36"/>
      <c r="AK108" s="36"/>
      <c r="AL108" s="36"/>
      <c r="AM108" s="36"/>
      <c r="AN108" s="36"/>
      <c r="AO108" s="36"/>
      <c r="AP108" s="36"/>
    </row>
    <row r="109" spans="1:42" x14ac:dyDescent="0.35">
      <c r="A109" t="s">
        <v>611</v>
      </c>
      <c r="B109" t="s">
        <v>210</v>
      </c>
      <c r="C109" t="s">
        <v>691</v>
      </c>
      <c r="D109" t="s">
        <v>46</v>
      </c>
      <c r="E109" t="s">
        <v>100</v>
      </c>
      <c r="F109" s="19" t="str">
        <f>IFERROR(VLOOKUP(D109,'Tabelas auxiliares'!$A$3:$B$63,2,FALSE),"")</f>
        <v>PROGRAD - PRÓ-REITORIA DE GRADUAÇÃO</v>
      </c>
      <c r="G109" s="19" t="str">
        <f>IFERROR(VLOOKUP($B109,'Tabelas auxiliares'!$A$67:$C$107,2,FALSE),"")</f>
        <v>AUXÍLIO DISCENTES</v>
      </c>
      <c r="H109" s="19" t="str">
        <f>IFERROR(VLOOKUP($B109,'Tabelas auxiliares'!$A$67:$C$107,3,FALSE),"")</f>
        <v>AUXÍLIO DISCENTES</v>
      </c>
      <c r="I109" t="s">
        <v>1110</v>
      </c>
      <c r="J109" t="s">
        <v>1116</v>
      </c>
      <c r="K109" t="s">
        <v>1117</v>
      </c>
      <c r="L109" t="s">
        <v>1102</v>
      </c>
      <c r="M109" t="s">
        <v>1118</v>
      </c>
      <c r="N109" t="s">
        <v>628</v>
      </c>
      <c r="O109" t="s">
        <v>629</v>
      </c>
      <c r="P109" t="s">
        <v>630</v>
      </c>
      <c r="Q109" t="s">
        <v>621</v>
      </c>
      <c r="R109" t="s">
        <v>622</v>
      </c>
      <c r="S109" t="s">
        <v>623</v>
      </c>
      <c r="T109" t="s">
        <v>145</v>
      </c>
      <c r="U109" t="s">
        <v>645</v>
      </c>
      <c r="V109" t="s">
        <v>765</v>
      </c>
      <c r="W109" t="s">
        <v>766</v>
      </c>
      <c r="X109" t="s">
        <v>1119</v>
      </c>
      <c r="Y109" s="19" t="str">
        <f t="shared" si="2"/>
        <v>3</v>
      </c>
      <c r="Z109" s="19" t="str">
        <f>IF(T109="","",IF(AND(T109&lt;&gt;'Tabelas auxiliares'!$B$241,T109&lt;&gt;'Tabelas auxiliares'!$B$242,T109&lt;&gt;'Tabelas auxiliares'!$C$241,T109&lt;&gt;'Tabelas auxiliares'!$C$242,T109&lt;&gt;'Tabelas auxiliares'!$D$241),"FOLHA DE PESSOAL",IF(Y109='Tabelas auxiliares'!$A$242,"CUSTEIO",IF(Y109='Tabelas auxiliares'!$A$241,"INVESTIMENTO","ERRO - VERIFICAR"))))</f>
        <v>CUSTEIO</v>
      </c>
      <c r="AA109" s="30">
        <f t="shared" si="3"/>
        <v>774.33</v>
      </c>
      <c r="AD109" s="12">
        <v>774.33</v>
      </c>
      <c r="AE109" s="36"/>
      <c r="AF109" s="36"/>
      <c r="AG109" s="36"/>
      <c r="AH109" s="36"/>
      <c r="AI109" s="36"/>
      <c r="AJ109" s="36"/>
      <c r="AK109" s="36"/>
      <c r="AL109" s="36"/>
      <c r="AM109" s="36"/>
      <c r="AN109" s="36"/>
      <c r="AO109" s="36"/>
      <c r="AP109" s="36"/>
    </row>
    <row r="110" spans="1:42" x14ac:dyDescent="0.35">
      <c r="A110" t="s">
        <v>611</v>
      </c>
      <c r="B110" t="s">
        <v>210</v>
      </c>
      <c r="C110" t="s">
        <v>691</v>
      </c>
      <c r="D110" t="s">
        <v>46</v>
      </c>
      <c r="E110" t="s">
        <v>100</v>
      </c>
      <c r="F110" s="19" t="str">
        <f>IFERROR(VLOOKUP(D110,'Tabelas auxiliares'!$A$3:$B$63,2,FALSE),"")</f>
        <v>PROGRAD - PRÓ-REITORIA DE GRADUAÇÃO</v>
      </c>
      <c r="G110" s="19" t="str">
        <f>IFERROR(VLOOKUP($B110,'Tabelas auxiliares'!$A$67:$C$107,2,FALSE),"")</f>
        <v>AUXÍLIO DISCENTES</v>
      </c>
      <c r="H110" s="19" t="str">
        <f>IFERROR(VLOOKUP($B110,'Tabelas auxiliares'!$A$67:$C$107,3,FALSE),"")</f>
        <v>AUXÍLIO DISCENTES</v>
      </c>
      <c r="I110" t="s">
        <v>1110</v>
      </c>
      <c r="J110" t="s">
        <v>1120</v>
      </c>
      <c r="K110" t="s">
        <v>1121</v>
      </c>
      <c r="L110" t="s">
        <v>1113</v>
      </c>
      <c r="M110" t="s">
        <v>1122</v>
      </c>
      <c r="N110" t="s">
        <v>628</v>
      </c>
      <c r="O110" t="s">
        <v>629</v>
      </c>
      <c r="P110" t="s">
        <v>630</v>
      </c>
      <c r="Q110" t="s">
        <v>621</v>
      </c>
      <c r="R110" t="s">
        <v>622</v>
      </c>
      <c r="S110" t="s">
        <v>623</v>
      </c>
      <c r="T110" t="s">
        <v>145</v>
      </c>
      <c r="U110" t="s">
        <v>645</v>
      </c>
      <c r="V110" t="s">
        <v>765</v>
      </c>
      <c r="W110" t="s">
        <v>766</v>
      </c>
      <c r="X110" t="s">
        <v>1123</v>
      </c>
      <c r="Y110" s="19" t="str">
        <f t="shared" si="2"/>
        <v>3</v>
      </c>
      <c r="Z110" s="19" t="str">
        <f>IF(T110="","",IF(AND(T110&lt;&gt;'Tabelas auxiliares'!$B$241,T110&lt;&gt;'Tabelas auxiliares'!$B$242,T110&lt;&gt;'Tabelas auxiliares'!$C$241,T110&lt;&gt;'Tabelas auxiliares'!$C$242,T110&lt;&gt;'Tabelas auxiliares'!$D$241),"FOLHA DE PESSOAL",IF(Y110='Tabelas auxiliares'!$A$242,"CUSTEIO",IF(Y110='Tabelas auxiliares'!$A$241,"INVESTIMENTO","ERRO - VERIFICAR"))))</f>
        <v>CUSTEIO</v>
      </c>
      <c r="AA110" s="30">
        <f t="shared" si="3"/>
        <v>886.68</v>
      </c>
      <c r="AD110" s="12">
        <v>886.68</v>
      </c>
      <c r="AE110" s="36"/>
      <c r="AF110" s="36"/>
      <c r="AG110" s="36"/>
      <c r="AH110" s="36"/>
      <c r="AI110" s="36"/>
      <c r="AJ110" s="36"/>
      <c r="AK110" s="36"/>
      <c r="AL110" s="36"/>
      <c r="AM110" s="36"/>
      <c r="AN110" s="36"/>
      <c r="AO110" s="36"/>
      <c r="AP110" s="36"/>
    </row>
    <row r="111" spans="1:42" x14ac:dyDescent="0.35">
      <c r="A111" t="s">
        <v>611</v>
      </c>
      <c r="B111" t="s">
        <v>210</v>
      </c>
      <c r="C111" t="s">
        <v>691</v>
      </c>
      <c r="D111" t="s">
        <v>46</v>
      </c>
      <c r="E111" t="s">
        <v>100</v>
      </c>
      <c r="F111" s="19" t="str">
        <f>IFERROR(VLOOKUP(D111,'Tabelas auxiliares'!$A$3:$B$63,2,FALSE),"")</f>
        <v>PROGRAD - PRÓ-REITORIA DE GRADUAÇÃO</v>
      </c>
      <c r="G111" s="19" t="str">
        <f>IFERROR(VLOOKUP($B111,'Tabelas auxiliares'!$A$67:$C$107,2,FALSE),"")</f>
        <v>AUXÍLIO DISCENTES</v>
      </c>
      <c r="H111" s="19" t="str">
        <f>IFERROR(VLOOKUP($B111,'Tabelas auxiliares'!$A$67:$C$107,3,FALSE),"")</f>
        <v>AUXÍLIO DISCENTES</v>
      </c>
      <c r="I111" t="s">
        <v>1110</v>
      </c>
      <c r="J111" t="s">
        <v>1124</v>
      </c>
      <c r="K111" t="s">
        <v>1125</v>
      </c>
      <c r="L111" t="s">
        <v>1102</v>
      </c>
      <c r="M111" t="s">
        <v>1126</v>
      </c>
      <c r="N111" t="s">
        <v>628</v>
      </c>
      <c r="O111" t="s">
        <v>629</v>
      </c>
      <c r="P111" t="s">
        <v>630</v>
      </c>
      <c r="Q111" t="s">
        <v>621</v>
      </c>
      <c r="R111" t="s">
        <v>622</v>
      </c>
      <c r="S111" t="s">
        <v>623</v>
      </c>
      <c r="T111" t="s">
        <v>145</v>
      </c>
      <c r="U111" t="s">
        <v>645</v>
      </c>
      <c r="V111" t="s">
        <v>765</v>
      </c>
      <c r="W111" t="s">
        <v>766</v>
      </c>
      <c r="X111" t="s">
        <v>1127</v>
      </c>
      <c r="Y111" s="19" t="str">
        <f t="shared" si="2"/>
        <v>3</v>
      </c>
      <c r="Z111" s="19" t="str">
        <f>IF(T111="","",IF(AND(T111&lt;&gt;'Tabelas auxiliares'!$B$241,T111&lt;&gt;'Tabelas auxiliares'!$B$242,T111&lt;&gt;'Tabelas auxiliares'!$C$241,T111&lt;&gt;'Tabelas auxiliares'!$C$242,T111&lt;&gt;'Tabelas auxiliares'!$D$241),"FOLHA DE PESSOAL",IF(Y111='Tabelas auxiliares'!$A$242,"CUSTEIO",IF(Y111='Tabelas auxiliares'!$A$241,"INVESTIMENTO","ERRO - VERIFICAR"))))</f>
        <v>CUSTEIO</v>
      </c>
      <c r="AA111" s="30">
        <f t="shared" si="3"/>
        <v>1000</v>
      </c>
      <c r="AD111" s="12">
        <v>1000</v>
      </c>
      <c r="AE111" s="36"/>
      <c r="AF111" s="36"/>
      <c r="AG111" s="36"/>
      <c r="AH111" s="36"/>
      <c r="AI111" s="36"/>
      <c r="AJ111" s="36"/>
      <c r="AK111" s="36"/>
      <c r="AL111" s="36"/>
      <c r="AM111" s="36"/>
      <c r="AN111" s="36"/>
      <c r="AO111" s="36"/>
      <c r="AP111" s="36"/>
    </row>
    <row r="112" spans="1:42" x14ac:dyDescent="0.35">
      <c r="A112" t="s">
        <v>611</v>
      </c>
      <c r="B112" t="s">
        <v>210</v>
      </c>
      <c r="C112" t="s">
        <v>691</v>
      </c>
      <c r="D112" t="s">
        <v>46</v>
      </c>
      <c r="E112" t="s">
        <v>100</v>
      </c>
      <c r="F112" s="19" t="str">
        <f>IFERROR(VLOOKUP(D112,'Tabelas auxiliares'!$A$3:$B$63,2,FALSE),"")</f>
        <v>PROGRAD - PRÓ-REITORIA DE GRADUAÇÃO</v>
      </c>
      <c r="G112" s="19" t="str">
        <f>IFERROR(VLOOKUP($B112,'Tabelas auxiliares'!$A$67:$C$107,2,FALSE),"")</f>
        <v>AUXÍLIO DISCENTES</v>
      </c>
      <c r="H112" s="19" t="str">
        <f>IFERROR(VLOOKUP($B112,'Tabelas auxiliares'!$A$67:$C$107,3,FALSE),"")</f>
        <v>AUXÍLIO DISCENTES</v>
      </c>
      <c r="I112" t="s">
        <v>1128</v>
      </c>
      <c r="J112" t="s">
        <v>1129</v>
      </c>
      <c r="K112" t="s">
        <v>1130</v>
      </c>
      <c r="L112" t="s">
        <v>1113</v>
      </c>
      <c r="M112" t="s">
        <v>1131</v>
      </c>
      <c r="N112" t="s">
        <v>633</v>
      </c>
      <c r="O112" t="s">
        <v>629</v>
      </c>
      <c r="P112" t="s">
        <v>634</v>
      </c>
      <c r="Q112" t="s">
        <v>621</v>
      </c>
      <c r="R112" t="s">
        <v>622</v>
      </c>
      <c r="S112" t="s">
        <v>623</v>
      </c>
      <c r="T112" t="s">
        <v>145</v>
      </c>
      <c r="U112" t="s">
        <v>655</v>
      </c>
      <c r="V112" t="s">
        <v>765</v>
      </c>
      <c r="W112" t="s">
        <v>766</v>
      </c>
      <c r="X112" t="s">
        <v>1132</v>
      </c>
      <c r="Y112" s="19" t="str">
        <f t="shared" si="2"/>
        <v>3</v>
      </c>
      <c r="Z112" s="19" t="str">
        <f>IF(T112="","",IF(AND(T112&lt;&gt;'Tabelas auxiliares'!$B$241,T112&lt;&gt;'Tabelas auxiliares'!$B$242,T112&lt;&gt;'Tabelas auxiliares'!$C$241,T112&lt;&gt;'Tabelas auxiliares'!$C$242,T112&lt;&gt;'Tabelas auxiliares'!$D$241),"FOLHA DE PESSOAL",IF(Y112='Tabelas auxiliares'!$A$242,"CUSTEIO",IF(Y112='Tabelas auxiliares'!$A$241,"INVESTIMENTO","ERRO - VERIFICAR"))))</f>
        <v>CUSTEIO</v>
      </c>
      <c r="AA112" s="30">
        <f t="shared" si="3"/>
        <v>1000</v>
      </c>
      <c r="AD112" s="12">
        <v>1000</v>
      </c>
      <c r="AE112" s="36"/>
      <c r="AF112" s="36"/>
      <c r="AG112" s="36"/>
      <c r="AH112" s="36"/>
      <c r="AI112" s="36"/>
      <c r="AJ112" s="36"/>
      <c r="AK112" s="36"/>
      <c r="AL112" s="36"/>
      <c r="AM112" s="36"/>
      <c r="AN112" s="36"/>
      <c r="AO112" s="36"/>
      <c r="AP112" s="36"/>
    </row>
    <row r="113" spans="1:42" x14ac:dyDescent="0.35">
      <c r="A113" t="s">
        <v>611</v>
      </c>
      <c r="B113" t="s">
        <v>210</v>
      </c>
      <c r="C113" t="s">
        <v>691</v>
      </c>
      <c r="D113" t="s">
        <v>46</v>
      </c>
      <c r="E113" t="s">
        <v>100</v>
      </c>
      <c r="F113" s="19" t="str">
        <f>IFERROR(VLOOKUP(D113,'Tabelas auxiliares'!$A$3:$B$63,2,FALSE),"")</f>
        <v>PROGRAD - PRÓ-REITORIA DE GRADUAÇÃO</v>
      </c>
      <c r="G113" s="19" t="str">
        <f>IFERROR(VLOOKUP($B113,'Tabelas auxiliares'!$A$67:$C$107,2,FALSE),"")</f>
        <v>AUXÍLIO DISCENTES</v>
      </c>
      <c r="H113" s="19" t="str">
        <f>IFERROR(VLOOKUP($B113,'Tabelas auxiliares'!$A$67:$C$107,3,FALSE),"")</f>
        <v>AUXÍLIO DISCENTES</v>
      </c>
      <c r="I113" t="s">
        <v>918</v>
      </c>
      <c r="J113" t="s">
        <v>1133</v>
      </c>
      <c r="K113" t="s">
        <v>1134</v>
      </c>
      <c r="L113" t="s">
        <v>1113</v>
      </c>
      <c r="M113" t="s">
        <v>1135</v>
      </c>
      <c r="N113" t="s">
        <v>633</v>
      </c>
      <c r="O113" t="s">
        <v>629</v>
      </c>
      <c r="P113" t="s">
        <v>634</v>
      </c>
      <c r="Q113" t="s">
        <v>621</v>
      </c>
      <c r="R113" t="s">
        <v>622</v>
      </c>
      <c r="S113" t="s">
        <v>623</v>
      </c>
      <c r="T113" t="s">
        <v>145</v>
      </c>
      <c r="U113" t="s">
        <v>655</v>
      </c>
      <c r="V113" t="s">
        <v>765</v>
      </c>
      <c r="W113" t="s">
        <v>766</v>
      </c>
      <c r="X113" t="s">
        <v>1136</v>
      </c>
      <c r="Y113" s="19" t="str">
        <f t="shared" si="2"/>
        <v>3</v>
      </c>
      <c r="Z113" s="19" t="str">
        <f>IF(T113="","",IF(AND(T113&lt;&gt;'Tabelas auxiliares'!$B$241,T113&lt;&gt;'Tabelas auxiliares'!$B$242,T113&lt;&gt;'Tabelas auxiliares'!$C$241,T113&lt;&gt;'Tabelas auxiliares'!$C$242,T113&lt;&gt;'Tabelas auxiliares'!$D$241),"FOLHA DE PESSOAL",IF(Y113='Tabelas auxiliares'!$A$242,"CUSTEIO",IF(Y113='Tabelas auxiliares'!$A$241,"INVESTIMENTO","ERRO - VERIFICAR"))))</f>
        <v>CUSTEIO</v>
      </c>
      <c r="AA113" s="30">
        <f t="shared" si="3"/>
        <v>1050</v>
      </c>
      <c r="AD113" s="12">
        <v>1050</v>
      </c>
      <c r="AE113" s="36"/>
      <c r="AF113" s="36"/>
      <c r="AG113" s="36"/>
      <c r="AH113" s="36"/>
      <c r="AI113" s="36"/>
      <c r="AJ113" s="36"/>
      <c r="AK113" s="36"/>
      <c r="AL113" s="36"/>
      <c r="AM113" s="36"/>
      <c r="AN113" s="36"/>
      <c r="AO113" s="36"/>
      <c r="AP113" s="36"/>
    </row>
    <row r="114" spans="1:42" x14ac:dyDescent="0.35">
      <c r="A114" t="s">
        <v>611</v>
      </c>
      <c r="B114" t="s">
        <v>210</v>
      </c>
      <c r="C114" t="s">
        <v>691</v>
      </c>
      <c r="D114" t="s">
        <v>46</v>
      </c>
      <c r="E114" t="s">
        <v>100</v>
      </c>
      <c r="F114" s="19" t="str">
        <f>IFERROR(VLOOKUP(D114,'Tabelas auxiliares'!$A$3:$B$63,2,FALSE),"")</f>
        <v>PROGRAD - PRÓ-REITORIA DE GRADUAÇÃO</v>
      </c>
      <c r="G114" s="19" t="str">
        <f>IFERROR(VLOOKUP($B114,'Tabelas auxiliares'!$A$67:$C$107,2,FALSE),"")</f>
        <v>AUXÍLIO DISCENTES</v>
      </c>
      <c r="H114" s="19" t="str">
        <f>IFERROR(VLOOKUP($B114,'Tabelas auxiliares'!$A$67:$C$107,3,FALSE),"")</f>
        <v>AUXÍLIO DISCENTES</v>
      </c>
      <c r="I114" t="s">
        <v>918</v>
      </c>
      <c r="J114" t="s">
        <v>1137</v>
      </c>
      <c r="K114" t="s">
        <v>1138</v>
      </c>
      <c r="L114" t="s">
        <v>1102</v>
      </c>
      <c r="M114" t="s">
        <v>1139</v>
      </c>
      <c r="N114" t="s">
        <v>633</v>
      </c>
      <c r="O114" t="s">
        <v>629</v>
      </c>
      <c r="P114" t="s">
        <v>634</v>
      </c>
      <c r="Q114" t="s">
        <v>621</v>
      </c>
      <c r="R114" t="s">
        <v>622</v>
      </c>
      <c r="S114" t="s">
        <v>623</v>
      </c>
      <c r="T114" t="s">
        <v>145</v>
      </c>
      <c r="U114" t="s">
        <v>655</v>
      </c>
      <c r="V114" t="s">
        <v>765</v>
      </c>
      <c r="W114" t="s">
        <v>766</v>
      </c>
      <c r="X114" t="s">
        <v>1140</v>
      </c>
      <c r="Y114" s="19" t="str">
        <f t="shared" si="2"/>
        <v>3</v>
      </c>
      <c r="Z114" s="19" t="str">
        <f>IF(T114="","",IF(AND(T114&lt;&gt;'Tabelas auxiliares'!$B$241,T114&lt;&gt;'Tabelas auxiliares'!$B$242,T114&lt;&gt;'Tabelas auxiliares'!$C$241,T114&lt;&gt;'Tabelas auxiliares'!$C$242,T114&lt;&gt;'Tabelas auxiliares'!$D$241),"FOLHA DE PESSOAL",IF(Y114='Tabelas auxiliares'!$A$242,"CUSTEIO",IF(Y114='Tabelas auxiliares'!$A$241,"INVESTIMENTO","ERRO - VERIFICAR"))))</f>
        <v>CUSTEIO</v>
      </c>
      <c r="AA114" s="30">
        <f t="shared" si="3"/>
        <v>2460</v>
      </c>
      <c r="AD114" s="12">
        <v>2460</v>
      </c>
      <c r="AE114" s="36"/>
      <c r="AF114" s="36"/>
      <c r="AG114" s="36"/>
      <c r="AH114" s="36"/>
      <c r="AI114" s="36"/>
      <c r="AJ114" s="36"/>
      <c r="AK114" s="36"/>
      <c r="AL114" s="36"/>
      <c r="AM114" s="36"/>
      <c r="AN114" s="36"/>
      <c r="AO114" s="36"/>
      <c r="AP114" s="36"/>
    </row>
    <row r="115" spans="1:42" x14ac:dyDescent="0.35">
      <c r="A115" t="s">
        <v>611</v>
      </c>
      <c r="B115" t="s">
        <v>210</v>
      </c>
      <c r="C115" t="s">
        <v>691</v>
      </c>
      <c r="D115" t="s">
        <v>46</v>
      </c>
      <c r="E115" t="s">
        <v>100</v>
      </c>
      <c r="F115" s="19" t="str">
        <f>IFERROR(VLOOKUP(D115,'Tabelas auxiliares'!$A$3:$B$63,2,FALSE),"")</f>
        <v>PROGRAD - PRÓ-REITORIA DE GRADUAÇÃO</v>
      </c>
      <c r="G115" s="19" t="str">
        <f>IFERROR(VLOOKUP($B115,'Tabelas auxiliares'!$A$67:$C$107,2,FALSE),"")</f>
        <v>AUXÍLIO DISCENTES</v>
      </c>
      <c r="H115" s="19" t="str">
        <f>IFERROR(VLOOKUP($B115,'Tabelas auxiliares'!$A$67:$C$107,3,FALSE),"")</f>
        <v>AUXÍLIO DISCENTES</v>
      </c>
      <c r="I115" t="s">
        <v>918</v>
      </c>
      <c r="J115" t="s">
        <v>1141</v>
      </c>
      <c r="K115" t="s">
        <v>1142</v>
      </c>
      <c r="L115" t="s">
        <v>1113</v>
      </c>
      <c r="M115" t="s">
        <v>1143</v>
      </c>
      <c r="N115" t="s">
        <v>633</v>
      </c>
      <c r="O115" t="s">
        <v>629</v>
      </c>
      <c r="P115" t="s">
        <v>634</v>
      </c>
      <c r="Q115" t="s">
        <v>621</v>
      </c>
      <c r="R115" t="s">
        <v>622</v>
      </c>
      <c r="S115" t="s">
        <v>623</v>
      </c>
      <c r="T115" t="s">
        <v>145</v>
      </c>
      <c r="U115" t="s">
        <v>655</v>
      </c>
      <c r="V115" t="s">
        <v>765</v>
      </c>
      <c r="W115" t="s">
        <v>766</v>
      </c>
      <c r="X115" t="s">
        <v>1144</v>
      </c>
      <c r="Y115" s="19" t="str">
        <f t="shared" si="2"/>
        <v>3</v>
      </c>
      <c r="Z115" s="19" t="str">
        <f>IF(T115="","",IF(AND(T115&lt;&gt;'Tabelas auxiliares'!$B$241,T115&lt;&gt;'Tabelas auxiliares'!$B$242,T115&lt;&gt;'Tabelas auxiliares'!$C$241,T115&lt;&gt;'Tabelas auxiliares'!$C$242,T115&lt;&gt;'Tabelas auxiliares'!$D$241),"FOLHA DE PESSOAL",IF(Y115='Tabelas auxiliares'!$A$242,"CUSTEIO",IF(Y115='Tabelas auxiliares'!$A$241,"INVESTIMENTO","ERRO - VERIFICAR"))))</f>
        <v>CUSTEIO</v>
      </c>
      <c r="AA115" s="30">
        <f t="shared" si="3"/>
        <v>776.66</v>
      </c>
      <c r="AD115" s="12">
        <v>776.66</v>
      </c>
      <c r="AE115" s="36"/>
      <c r="AF115" s="36"/>
      <c r="AG115" s="36"/>
      <c r="AH115" s="36"/>
      <c r="AI115" s="36"/>
      <c r="AJ115" s="36"/>
      <c r="AK115" s="36"/>
      <c r="AL115" s="36"/>
      <c r="AM115" s="36"/>
      <c r="AN115" s="36"/>
      <c r="AO115" s="36"/>
      <c r="AP115" s="36"/>
    </row>
    <row r="116" spans="1:42" x14ac:dyDescent="0.35">
      <c r="A116" t="s">
        <v>611</v>
      </c>
      <c r="B116" t="s">
        <v>210</v>
      </c>
      <c r="C116" t="s">
        <v>691</v>
      </c>
      <c r="D116" t="s">
        <v>46</v>
      </c>
      <c r="E116" t="s">
        <v>100</v>
      </c>
      <c r="F116" s="19" t="str">
        <f>IFERROR(VLOOKUP(D116,'Tabelas auxiliares'!$A$3:$B$63,2,FALSE),"")</f>
        <v>PROGRAD - PRÓ-REITORIA DE GRADUAÇÃO</v>
      </c>
      <c r="G116" s="19" t="str">
        <f>IFERROR(VLOOKUP($B116,'Tabelas auxiliares'!$A$67:$C$107,2,FALSE),"")</f>
        <v>AUXÍLIO DISCENTES</v>
      </c>
      <c r="H116" s="19" t="str">
        <f>IFERROR(VLOOKUP($B116,'Tabelas auxiliares'!$A$67:$C$107,3,FALSE),"")</f>
        <v>AUXÍLIO DISCENTES</v>
      </c>
      <c r="I116" t="s">
        <v>1145</v>
      </c>
      <c r="J116" t="s">
        <v>1146</v>
      </c>
      <c r="K116" t="s">
        <v>1147</v>
      </c>
      <c r="L116" t="s">
        <v>1113</v>
      </c>
      <c r="M116" t="s">
        <v>1148</v>
      </c>
      <c r="N116" t="s">
        <v>633</v>
      </c>
      <c r="O116" t="s">
        <v>629</v>
      </c>
      <c r="P116" t="s">
        <v>634</v>
      </c>
      <c r="Q116" t="s">
        <v>621</v>
      </c>
      <c r="R116" t="s">
        <v>622</v>
      </c>
      <c r="S116" t="s">
        <v>623</v>
      </c>
      <c r="T116" t="s">
        <v>145</v>
      </c>
      <c r="U116" t="s">
        <v>655</v>
      </c>
      <c r="V116" t="s">
        <v>765</v>
      </c>
      <c r="W116" t="s">
        <v>766</v>
      </c>
      <c r="X116" t="s">
        <v>1149</v>
      </c>
      <c r="Y116" s="19" t="str">
        <f t="shared" si="2"/>
        <v>3</v>
      </c>
      <c r="Z116" s="19" t="str">
        <f>IF(T116="","",IF(AND(T116&lt;&gt;'Tabelas auxiliares'!$B$241,T116&lt;&gt;'Tabelas auxiliares'!$B$242,T116&lt;&gt;'Tabelas auxiliares'!$C$241,T116&lt;&gt;'Tabelas auxiliares'!$C$242,T116&lt;&gt;'Tabelas auxiliares'!$D$241),"FOLHA DE PESSOAL",IF(Y116='Tabelas auxiliares'!$A$242,"CUSTEIO",IF(Y116='Tabelas auxiliares'!$A$241,"INVESTIMENTO","ERRO - VERIFICAR"))))</f>
        <v>CUSTEIO</v>
      </c>
      <c r="AA116" s="30">
        <f t="shared" si="3"/>
        <v>875</v>
      </c>
      <c r="AD116" s="12">
        <v>875</v>
      </c>
      <c r="AE116" s="36"/>
      <c r="AF116" s="36"/>
      <c r="AG116" s="36"/>
      <c r="AH116" s="36"/>
      <c r="AI116" s="36"/>
      <c r="AJ116" s="36"/>
      <c r="AK116" s="36"/>
      <c r="AL116" s="36"/>
      <c r="AM116" s="36"/>
      <c r="AN116" s="36"/>
      <c r="AO116" s="36"/>
      <c r="AP116" s="36"/>
    </row>
    <row r="117" spans="1:42" x14ac:dyDescent="0.35">
      <c r="A117" t="s">
        <v>611</v>
      </c>
      <c r="B117" t="s">
        <v>210</v>
      </c>
      <c r="C117" t="s">
        <v>691</v>
      </c>
      <c r="D117" t="s">
        <v>46</v>
      </c>
      <c r="E117" t="s">
        <v>100</v>
      </c>
      <c r="F117" s="19" t="str">
        <f>IFERROR(VLOOKUP(D117,'Tabelas auxiliares'!$A$3:$B$63,2,FALSE),"")</f>
        <v>PROGRAD - PRÓ-REITORIA DE GRADUAÇÃO</v>
      </c>
      <c r="G117" s="19" t="str">
        <f>IFERROR(VLOOKUP($B117,'Tabelas auxiliares'!$A$67:$C$107,2,FALSE),"")</f>
        <v>AUXÍLIO DISCENTES</v>
      </c>
      <c r="H117" s="19" t="str">
        <f>IFERROR(VLOOKUP($B117,'Tabelas auxiliares'!$A$67:$C$107,3,FALSE),"")</f>
        <v>AUXÍLIO DISCENTES</v>
      </c>
      <c r="I117" t="s">
        <v>801</v>
      </c>
      <c r="J117" t="s">
        <v>1150</v>
      </c>
      <c r="K117" t="s">
        <v>1151</v>
      </c>
      <c r="L117" t="s">
        <v>1102</v>
      </c>
      <c r="M117" t="s">
        <v>1152</v>
      </c>
      <c r="N117" t="s">
        <v>633</v>
      </c>
      <c r="O117" t="s">
        <v>629</v>
      </c>
      <c r="P117" t="s">
        <v>634</v>
      </c>
      <c r="Q117" t="s">
        <v>621</v>
      </c>
      <c r="R117" t="s">
        <v>622</v>
      </c>
      <c r="S117" t="s">
        <v>623</v>
      </c>
      <c r="T117" t="s">
        <v>145</v>
      </c>
      <c r="U117" t="s">
        <v>655</v>
      </c>
      <c r="V117" t="s">
        <v>765</v>
      </c>
      <c r="W117" t="s">
        <v>766</v>
      </c>
      <c r="X117" t="s">
        <v>1153</v>
      </c>
      <c r="Y117" s="19" t="str">
        <f t="shared" si="2"/>
        <v>3</v>
      </c>
      <c r="Z117" s="19" t="str">
        <f>IF(T117="","",IF(AND(T117&lt;&gt;'Tabelas auxiliares'!$B$241,T117&lt;&gt;'Tabelas auxiliares'!$B$242,T117&lt;&gt;'Tabelas auxiliares'!$C$241,T117&lt;&gt;'Tabelas auxiliares'!$C$242,T117&lt;&gt;'Tabelas auxiliares'!$D$241),"FOLHA DE PESSOAL",IF(Y117='Tabelas auxiliares'!$A$242,"CUSTEIO",IF(Y117='Tabelas auxiliares'!$A$241,"INVESTIMENTO","ERRO - VERIFICAR"))))</f>
        <v>CUSTEIO</v>
      </c>
      <c r="AA117" s="30">
        <f t="shared" si="3"/>
        <v>1500</v>
      </c>
      <c r="AD117" s="12">
        <v>1500</v>
      </c>
      <c r="AE117" s="36"/>
      <c r="AF117" s="36"/>
      <c r="AG117" s="36"/>
      <c r="AH117" s="36"/>
      <c r="AI117" s="36"/>
      <c r="AJ117" s="36"/>
      <c r="AK117" s="36"/>
      <c r="AL117" s="36"/>
      <c r="AM117" s="36"/>
      <c r="AN117" s="36"/>
      <c r="AO117" s="36"/>
      <c r="AP117" s="36"/>
    </row>
    <row r="118" spans="1:42" x14ac:dyDescent="0.35">
      <c r="A118" t="s">
        <v>611</v>
      </c>
      <c r="B118" t="s">
        <v>210</v>
      </c>
      <c r="C118" t="s">
        <v>691</v>
      </c>
      <c r="D118" t="s">
        <v>46</v>
      </c>
      <c r="E118" t="s">
        <v>100</v>
      </c>
      <c r="F118" s="19" t="str">
        <f>IFERROR(VLOOKUP(D118,'Tabelas auxiliares'!$A$3:$B$63,2,FALSE),"")</f>
        <v>PROGRAD - PRÓ-REITORIA DE GRADUAÇÃO</v>
      </c>
      <c r="G118" s="19" t="str">
        <f>IFERROR(VLOOKUP($B118,'Tabelas auxiliares'!$A$67:$C$107,2,FALSE),"")</f>
        <v>AUXÍLIO DISCENTES</v>
      </c>
      <c r="H118" s="19" t="str">
        <f>IFERROR(VLOOKUP($B118,'Tabelas auxiliares'!$A$67:$C$107,3,FALSE),"")</f>
        <v>AUXÍLIO DISCENTES</v>
      </c>
      <c r="I118" t="s">
        <v>1154</v>
      </c>
      <c r="J118" t="s">
        <v>1155</v>
      </c>
      <c r="K118" t="s">
        <v>1156</v>
      </c>
      <c r="L118" t="s">
        <v>1113</v>
      </c>
      <c r="M118" t="s">
        <v>622</v>
      </c>
      <c r="N118" t="s">
        <v>628</v>
      </c>
      <c r="O118" t="s">
        <v>629</v>
      </c>
      <c r="P118" t="s">
        <v>630</v>
      </c>
      <c r="Q118" t="s">
        <v>621</v>
      </c>
      <c r="R118" t="s">
        <v>622</v>
      </c>
      <c r="S118" t="s">
        <v>623</v>
      </c>
      <c r="T118" t="s">
        <v>145</v>
      </c>
      <c r="U118" t="s">
        <v>645</v>
      </c>
      <c r="V118" t="s">
        <v>765</v>
      </c>
      <c r="W118" t="s">
        <v>766</v>
      </c>
      <c r="X118" t="s">
        <v>1157</v>
      </c>
      <c r="Y118" s="19" t="str">
        <f t="shared" si="2"/>
        <v>3</v>
      </c>
      <c r="Z118" s="19" t="str">
        <f>IF(T118="","",IF(AND(T118&lt;&gt;'Tabelas auxiliares'!$B$241,T118&lt;&gt;'Tabelas auxiliares'!$B$242,T118&lt;&gt;'Tabelas auxiliares'!$C$241,T118&lt;&gt;'Tabelas auxiliares'!$C$242,T118&lt;&gt;'Tabelas auxiliares'!$D$241),"FOLHA DE PESSOAL",IF(Y118='Tabelas auxiliares'!$A$242,"CUSTEIO",IF(Y118='Tabelas auxiliares'!$A$241,"INVESTIMENTO","ERRO - VERIFICAR"))))</f>
        <v>CUSTEIO</v>
      </c>
      <c r="AA118" s="30">
        <f t="shared" si="3"/>
        <v>24200</v>
      </c>
      <c r="AD118" s="12">
        <v>24200</v>
      </c>
      <c r="AE118" s="36"/>
      <c r="AF118" s="36"/>
      <c r="AG118" s="36"/>
      <c r="AH118" s="36"/>
      <c r="AI118" s="36"/>
      <c r="AJ118" s="36"/>
      <c r="AK118" s="36"/>
      <c r="AL118" s="36"/>
      <c r="AM118" s="36"/>
      <c r="AN118" s="36"/>
      <c r="AO118" s="36"/>
      <c r="AP118" s="36"/>
    </row>
    <row r="119" spans="1:42" x14ac:dyDescent="0.35">
      <c r="A119" t="s">
        <v>611</v>
      </c>
      <c r="B119" t="s">
        <v>210</v>
      </c>
      <c r="C119" t="s">
        <v>691</v>
      </c>
      <c r="D119" t="s">
        <v>46</v>
      </c>
      <c r="E119" t="s">
        <v>100</v>
      </c>
      <c r="F119" s="19" t="str">
        <f>IFERROR(VLOOKUP(D119,'Tabelas auxiliares'!$A$3:$B$63,2,FALSE),"")</f>
        <v>PROGRAD - PRÓ-REITORIA DE GRADUAÇÃO</v>
      </c>
      <c r="G119" s="19" t="str">
        <f>IFERROR(VLOOKUP($B119,'Tabelas auxiliares'!$A$67:$C$107,2,FALSE),"")</f>
        <v>AUXÍLIO DISCENTES</v>
      </c>
      <c r="H119" s="19" t="str">
        <f>IFERROR(VLOOKUP($B119,'Tabelas auxiliares'!$A$67:$C$107,3,FALSE),"")</f>
        <v>AUXÍLIO DISCENTES</v>
      </c>
      <c r="I119" t="s">
        <v>927</v>
      </c>
      <c r="J119" t="s">
        <v>1158</v>
      </c>
      <c r="K119" t="s">
        <v>1159</v>
      </c>
      <c r="L119" t="s">
        <v>1102</v>
      </c>
      <c r="M119" t="s">
        <v>1160</v>
      </c>
      <c r="N119" t="s">
        <v>633</v>
      </c>
      <c r="O119" t="s">
        <v>629</v>
      </c>
      <c r="P119" t="s">
        <v>634</v>
      </c>
      <c r="Q119" t="s">
        <v>621</v>
      </c>
      <c r="R119" t="s">
        <v>622</v>
      </c>
      <c r="S119" t="s">
        <v>623</v>
      </c>
      <c r="T119" t="s">
        <v>145</v>
      </c>
      <c r="U119" t="s">
        <v>655</v>
      </c>
      <c r="V119" t="s">
        <v>765</v>
      </c>
      <c r="W119" t="s">
        <v>766</v>
      </c>
      <c r="X119" t="s">
        <v>1161</v>
      </c>
      <c r="Y119" s="19" t="str">
        <f t="shared" si="2"/>
        <v>3</v>
      </c>
      <c r="Z119" s="19" t="str">
        <f>IF(T119="","",IF(AND(T119&lt;&gt;'Tabelas auxiliares'!$B$241,T119&lt;&gt;'Tabelas auxiliares'!$B$242,T119&lt;&gt;'Tabelas auxiliares'!$C$241,T119&lt;&gt;'Tabelas auxiliares'!$C$242,T119&lt;&gt;'Tabelas auxiliares'!$D$241),"FOLHA DE PESSOAL",IF(Y119='Tabelas auxiliares'!$A$242,"CUSTEIO",IF(Y119='Tabelas auxiliares'!$A$241,"INVESTIMENTO","ERRO - VERIFICAR"))))</f>
        <v>CUSTEIO</v>
      </c>
      <c r="AA119" s="30">
        <f t="shared" si="3"/>
        <v>2400</v>
      </c>
      <c r="AD119" s="12">
        <v>2400</v>
      </c>
      <c r="AE119" s="36"/>
      <c r="AF119" s="36"/>
      <c r="AG119" s="36"/>
      <c r="AH119" s="36"/>
      <c r="AI119" s="36"/>
      <c r="AJ119" s="36"/>
      <c r="AK119" s="36"/>
      <c r="AL119" s="36"/>
      <c r="AM119" s="36"/>
      <c r="AN119" s="36"/>
      <c r="AO119" s="36"/>
      <c r="AP119" s="36"/>
    </row>
    <row r="120" spans="1:42" x14ac:dyDescent="0.35">
      <c r="A120" t="s">
        <v>611</v>
      </c>
      <c r="B120" t="s">
        <v>210</v>
      </c>
      <c r="C120" t="s">
        <v>691</v>
      </c>
      <c r="D120" t="s">
        <v>46</v>
      </c>
      <c r="E120" t="s">
        <v>100</v>
      </c>
      <c r="F120" s="19" t="str">
        <f>IFERROR(VLOOKUP(D120,'Tabelas auxiliares'!$A$3:$B$63,2,FALSE),"")</f>
        <v>PROGRAD - PRÓ-REITORIA DE GRADUAÇÃO</v>
      </c>
      <c r="G120" s="19" t="str">
        <f>IFERROR(VLOOKUP($B120,'Tabelas auxiliares'!$A$67:$C$107,2,FALSE),"")</f>
        <v>AUXÍLIO DISCENTES</v>
      </c>
      <c r="H120" s="19" t="str">
        <f>IFERROR(VLOOKUP($B120,'Tabelas auxiliares'!$A$67:$C$107,3,FALSE),"")</f>
        <v>AUXÍLIO DISCENTES</v>
      </c>
      <c r="I120" t="s">
        <v>927</v>
      </c>
      <c r="J120" t="s">
        <v>1162</v>
      </c>
      <c r="K120" t="s">
        <v>1163</v>
      </c>
      <c r="L120" t="s">
        <v>1164</v>
      </c>
      <c r="M120" t="s">
        <v>1165</v>
      </c>
      <c r="N120" t="s">
        <v>633</v>
      </c>
      <c r="O120" t="s">
        <v>629</v>
      </c>
      <c r="P120" t="s">
        <v>634</v>
      </c>
      <c r="Q120" t="s">
        <v>621</v>
      </c>
      <c r="R120" t="s">
        <v>622</v>
      </c>
      <c r="S120" t="s">
        <v>623</v>
      </c>
      <c r="T120" t="s">
        <v>145</v>
      </c>
      <c r="U120" t="s">
        <v>655</v>
      </c>
      <c r="V120" t="s">
        <v>765</v>
      </c>
      <c r="W120" t="s">
        <v>766</v>
      </c>
      <c r="X120" t="s">
        <v>1166</v>
      </c>
      <c r="Y120" s="19" t="str">
        <f t="shared" si="2"/>
        <v>3</v>
      </c>
      <c r="Z120" s="19" t="str">
        <f>IF(T120="","",IF(AND(T120&lt;&gt;'Tabelas auxiliares'!$B$241,T120&lt;&gt;'Tabelas auxiliares'!$B$242,T120&lt;&gt;'Tabelas auxiliares'!$C$241,T120&lt;&gt;'Tabelas auxiliares'!$C$242,T120&lt;&gt;'Tabelas auxiliares'!$D$241),"FOLHA DE PESSOAL",IF(Y120='Tabelas auxiliares'!$A$242,"CUSTEIO",IF(Y120='Tabelas auxiliares'!$A$241,"INVESTIMENTO","ERRO - VERIFICAR"))))</f>
        <v>CUSTEIO</v>
      </c>
      <c r="AA120" s="30">
        <f t="shared" si="3"/>
        <v>2200</v>
      </c>
      <c r="AD120" s="12">
        <v>2200</v>
      </c>
      <c r="AE120" s="36"/>
      <c r="AF120" s="36"/>
      <c r="AG120" s="36"/>
      <c r="AH120" s="36"/>
      <c r="AI120" s="36"/>
      <c r="AJ120" s="36"/>
      <c r="AK120" s="36"/>
      <c r="AL120" s="36"/>
      <c r="AM120" s="36"/>
      <c r="AN120" s="36"/>
      <c r="AO120" s="36"/>
      <c r="AP120" s="36"/>
    </row>
    <row r="121" spans="1:42" x14ac:dyDescent="0.35">
      <c r="A121" t="s">
        <v>611</v>
      </c>
      <c r="B121" t="s">
        <v>210</v>
      </c>
      <c r="C121" t="s">
        <v>691</v>
      </c>
      <c r="D121" t="s">
        <v>46</v>
      </c>
      <c r="E121" t="s">
        <v>100</v>
      </c>
      <c r="F121" s="19" t="str">
        <f>IFERROR(VLOOKUP(D121,'Tabelas auxiliares'!$A$3:$B$63,2,FALSE),"")</f>
        <v>PROGRAD - PRÓ-REITORIA DE GRADUAÇÃO</v>
      </c>
      <c r="G121" s="19" t="str">
        <f>IFERROR(VLOOKUP($B121,'Tabelas auxiliares'!$A$67:$C$107,2,FALSE),"")</f>
        <v>AUXÍLIO DISCENTES</v>
      </c>
      <c r="H121" s="19" t="str">
        <f>IFERROR(VLOOKUP($B121,'Tabelas auxiliares'!$A$67:$C$107,3,FALSE),"")</f>
        <v>AUXÍLIO DISCENTES</v>
      </c>
      <c r="I121" t="s">
        <v>930</v>
      </c>
      <c r="J121" t="s">
        <v>1167</v>
      </c>
      <c r="K121" t="s">
        <v>1168</v>
      </c>
      <c r="L121" t="s">
        <v>1113</v>
      </c>
      <c r="M121" t="s">
        <v>1169</v>
      </c>
      <c r="N121" t="s">
        <v>633</v>
      </c>
      <c r="O121" t="s">
        <v>629</v>
      </c>
      <c r="P121" t="s">
        <v>634</v>
      </c>
      <c r="Q121" t="s">
        <v>621</v>
      </c>
      <c r="R121" t="s">
        <v>622</v>
      </c>
      <c r="S121" t="s">
        <v>623</v>
      </c>
      <c r="T121" t="s">
        <v>145</v>
      </c>
      <c r="U121" t="s">
        <v>655</v>
      </c>
      <c r="V121" t="s">
        <v>765</v>
      </c>
      <c r="W121" t="s">
        <v>766</v>
      </c>
      <c r="X121" t="s">
        <v>1170</v>
      </c>
      <c r="Y121" s="19" t="str">
        <f t="shared" si="2"/>
        <v>3</v>
      </c>
      <c r="Z121" s="19" t="str">
        <f>IF(T121="","",IF(AND(T121&lt;&gt;'Tabelas auxiliares'!$B$241,T121&lt;&gt;'Tabelas auxiliares'!$B$242,T121&lt;&gt;'Tabelas auxiliares'!$C$241,T121&lt;&gt;'Tabelas auxiliares'!$C$242,T121&lt;&gt;'Tabelas auxiliares'!$D$241),"FOLHA DE PESSOAL",IF(Y121='Tabelas auxiliares'!$A$242,"CUSTEIO",IF(Y121='Tabelas auxiliares'!$A$241,"INVESTIMENTO","ERRO - VERIFICAR"))))</f>
        <v>CUSTEIO</v>
      </c>
      <c r="AA121" s="30">
        <f t="shared" si="3"/>
        <v>2136.96</v>
      </c>
      <c r="AD121" s="12">
        <v>2136.96</v>
      </c>
      <c r="AE121" s="36"/>
      <c r="AF121" s="36"/>
      <c r="AG121" s="36"/>
      <c r="AH121" s="36"/>
      <c r="AI121" s="36"/>
      <c r="AJ121" s="36"/>
      <c r="AK121" s="36"/>
      <c r="AL121" s="36"/>
      <c r="AM121" s="36"/>
      <c r="AN121" s="36"/>
      <c r="AO121" s="36"/>
      <c r="AP121" s="36"/>
    </row>
    <row r="122" spans="1:42" x14ac:dyDescent="0.35">
      <c r="A122" t="s">
        <v>611</v>
      </c>
      <c r="B122" t="s">
        <v>210</v>
      </c>
      <c r="C122" t="s">
        <v>691</v>
      </c>
      <c r="D122" t="s">
        <v>46</v>
      </c>
      <c r="E122" t="s">
        <v>100</v>
      </c>
      <c r="F122" s="19" t="str">
        <f>IFERROR(VLOOKUP(D122,'Tabelas auxiliares'!$A$3:$B$63,2,FALSE),"")</f>
        <v>PROGRAD - PRÓ-REITORIA DE GRADUAÇÃO</v>
      </c>
      <c r="G122" s="19" t="str">
        <f>IFERROR(VLOOKUP($B122,'Tabelas auxiliares'!$A$67:$C$107,2,FALSE),"")</f>
        <v>AUXÍLIO DISCENTES</v>
      </c>
      <c r="H122" s="19" t="str">
        <f>IFERROR(VLOOKUP($B122,'Tabelas auxiliares'!$A$67:$C$107,3,FALSE),"")</f>
        <v>AUXÍLIO DISCENTES</v>
      </c>
      <c r="I122" t="s">
        <v>933</v>
      </c>
      <c r="J122" t="s">
        <v>1171</v>
      </c>
      <c r="K122" t="s">
        <v>1172</v>
      </c>
      <c r="L122" t="s">
        <v>1102</v>
      </c>
      <c r="M122" t="s">
        <v>1173</v>
      </c>
      <c r="N122" t="s">
        <v>628</v>
      </c>
      <c r="O122" t="s">
        <v>629</v>
      </c>
      <c r="P122" t="s">
        <v>630</v>
      </c>
      <c r="Q122" t="s">
        <v>621</v>
      </c>
      <c r="R122" t="s">
        <v>622</v>
      </c>
      <c r="S122" t="s">
        <v>623</v>
      </c>
      <c r="T122" t="s">
        <v>145</v>
      </c>
      <c r="U122" t="s">
        <v>645</v>
      </c>
      <c r="V122" t="s">
        <v>765</v>
      </c>
      <c r="W122" t="s">
        <v>766</v>
      </c>
      <c r="X122" t="s">
        <v>1174</v>
      </c>
      <c r="Y122" s="19" t="str">
        <f t="shared" si="2"/>
        <v>3</v>
      </c>
      <c r="Z122" s="19" t="str">
        <f>IF(T122="","",IF(AND(T122&lt;&gt;'Tabelas auxiliares'!$B$241,T122&lt;&gt;'Tabelas auxiliares'!$B$242,T122&lt;&gt;'Tabelas auxiliares'!$C$241,T122&lt;&gt;'Tabelas auxiliares'!$C$242,T122&lt;&gt;'Tabelas auxiliares'!$D$241),"FOLHA DE PESSOAL",IF(Y122='Tabelas auxiliares'!$A$242,"CUSTEIO",IF(Y122='Tabelas auxiliares'!$A$241,"INVESTIMENTO","ERRO - VERIFICAR"))))</f>
        <v>CUSTEIO</v>
      </c>
      <c r="AA122" s="30">
        <f t="shared" si="3"/>
        <v>1553.81</v>
      </c>
      <c r="AD122" s="12">
        <v>1553.81</v>
      </c>
      <c r="AE122" s="36"/>
      <c r="AF122" s="36"/>
      <c r="AG122" s="36"/>
      <c r="AH122" s="36"/>
      <c r="AI122" s="36"/>
      <c r="AJ122" s="36"/>
      <c r="AK122" s="36"/>
      <c r="AL122" s="36"/>
      <c r="AM122" s="36"/>
      <c r="AN122" s="36"/>
      <c r="AO122" s="36"/>
      <c r="AP122" s="36"/>
    </row>
    <row r="123" spans="1:42" x14ac:dyDescent="0.35">
      <c r="A123" t="s">
        <v>611</v>
      </c>
      <c r="B123" t="s">
        <v>210</v>
      </c>
      <c r="C123" t="s">
        <v>691</v>
      </c>
      <c r="D123" t="s">
        <v>46</v>
      </c>
      <c r="E123" t="s">
        <v>100</v>
      </c>
      <c r="F123" s="19" t="str">
        <f>IFERROR(VLOOKUP(D123,'Tabelas auxiliares'!$A$3:$B$63,2,FALSE),"")</f>
        <v>PROGRAD - PRÓ-REITORIA DE GRADUAÇÃO</v>
      </c>
      <c r="G123" s="19" t="str">
        <f>IFERROR(VLOOKUP($B123,'Tabelas auxiliares'!$A$67:$C$107,2,FALSE),"")</f>
        <v>AUXÍLIO DISCENTES</v>
      </c>
      <c r="H123" s="19" t="str">
        <f>IFERROR(VLOOKUP($B123,'Tabelas auxiliares'!$A$67:$C$107,3,FALSE),"")</f>
        <v>AUXÍLIO DISCENTES</v>
      </c>
      <c r="I123" t="s">
        <v>810</v>
      </c>
      <c r="J123" t="s">
        <v>1175</v>
      </c>
      <c r="K123" t="s">
        <v>1176</v>
      </c>
      <c r="L123" t="s">
        <v>1102</v>
      </c>
      <c r="M123" t="s">
        <v>1177</v>
      </c>
      <c r="N123" t="s">
        <v>628</v>
      </c>
      <c r="O123" t="s">
        <v>629</v>
      </c>
      <c r="P123" t="s">
        <v>630</v>
      </c>
      <c r="Q123" t="s">
        <v>621</v>
      </c>
      <c r="R123" t="s">
        <v>622</v>
      </c>
      <c r="S123" t="s">
        <v>623</v>
      </c>
      <c r="T123" t="s">
        <v>145</v>
      </c>
      <c r="U123" t="s">
        <v>645</v>
      </c>
      <c r="V123" t="s">
        <v>765</v>
      </c>
      <c r="W123" t="s">
        <v>766</v>
      </c>
      <c r="X123" t="s">
        <v>1178</v>
      </c>
      <c r="Y123" s="19" t="str">
        <f t="shared" si="2"/>
        <v>3</v>
      </c>
      <c r="Z123" s="19" t="str">
        <f>IF(T123="","",IF(AND(T123&lt;&gt;'Tabelas auxiliares'!$B$241,T123&lt;&gt;'Tabelas auxiliares'!$B$242,T123&lt;&gt;'Tabelas auxiliares'!$C$241,T123&lt;&gt;'Tabelas auxiliares'!$C$242,T123&lt;&gt;'Tabelas auxiliares'!$D$241),"FOLHA DE PESSOAL",IF(Y123='Tabelas auxiliares'!$A$242,"CUSTEIO",IF(Y123='Tabelas auxiliares'!$A$241,"INVESTIMENTO","ERRO - VERIFICAR"))))</f>
        <v>CUSTEIO</v>
      </c>
      <c r="AA123" s="30">
        <f t="shared" si="3"/>
        <v>1552.81</v>
      </c>
      <c r="AD123" s="12">
        <v>1552.81</v>
      </c>
      <c r="AE123" s="36"/>
      <c r="AF123" s="36"/>
      <c r="AG123" s="36"/>
      <c r="AH123" s="36"/>
      <c r="AI123" s="36"/>
      <c r="AJ123" s="36"/>
      <c r="AK123" s="36"/>
      <c r="AL123" s="36"/>
      <c r="AM123" s="36"/>
      <c r="AN123" s="36"/>
      <c r="AO123" s="36"/>
      <c r="AP123" s="36"/>
    </row>
    <row r="124" spans="1:42" x14ac:dyDescent="0.35">
      <c r="A124" t="s">
        <v>611</v>
      </c>
      <c r="B124" t="s">
        <v>210</v>
      </c>
      <c r="C124" t="s">
        <v>691</v>
      </c>
      <c r="D124" t="s">
        <v>46</v>
      </c>
      <c r="E124" t="s">
        <v>100</v>
      </c>
      <c r="F124" s="19" t="str">
        <f>IFERROR(VLOOKUP(D124,'Tabelas auxiliares'!$A$3:$B$63,2,FALSE),"")</f>
        <v>PROGRAD - PRÓ-REITORIA DE GRADUAÇÃO</v>
      </c>
      <c r="G124" s="19" t="str">
        <f>IFERROR(VLOOKUP($B124,'Tabelas auxiliares'!$A$67:$C$107,2,FALSE),"")</f>
        <v>AUXÍLIO DISCENTES</v>
      </c>
      <c r="H124" s="19" t="str">
        <f>IFERROR(VLOOKUP($B124,'Tabelas auxiliares'!$A$67:$C$107,3,FALSE),"")</f>
        <v>AUXÍLIO DISCENTES</v>
      </c>
      <c r="I124" t="s">
        <v>810</v>
      </c>
      <c r="J124" t="s">
        <v>1179</v>
      </c>
      <c r="K124" t="s">
        <v>1180</v>
      </c>
      <c r="L124" t="s">
        <v>1181</v>
      </c>
      <c r="M124" t="s">
        <v>1182</v>
      </c>
      <c r="N124" t="s">
        <v>628</v>
      </c>
      <c r="O124" t="s">
        <v>629</v>
      </c>
      <c r="P124" t="s">
        <v>630</v>
      </c>
      <c r="Q124" t="s">
        <v>621</v>
      </c>
      <c r="R124" t="s">
        <v>622</v>
      </c>
      <c r="S124" t="s">
        <v>623</v>
      </c>
      <c r="T124" t="s">
        <v>145</v>
      </c>
      <c r="U124" t="s">
        <v>645</v>
      </c>
      <c r="V124" t="s">
        <v>765</v>
      </c>
      <c r="W124" t="s">
        <v>766</v>
      </c>
      <c r="X124" t="s">
        <v>1183</v>
      </c>
      <c r="Y124" s="19" t="str">
        <f t="shared" si="2"/>
        <v>3</v>
      </c>
      <c r="Z124" s="19" t="str">
        <f>IF(T124="","",IF(AND(T124&lt;&gt;'Tabelas auxiliares'!$B$241,T124&lt;&gt;'Tabelas auxiliares'!$B$242,T124&lt;&gt;'Tabelas auxiliares'!$C$241,T124&lt;&gt;'Tabelas auxiliares'!$C$242,T124&lt;&gt;'Tabelas auxiliares'!$D$241),"FOLHA DE PESSOAL",IF(Y124='Tabelas auxiliares'!$A$242,"CUSTEIO",IF(Y124='Tabelas auxiliares'!$A$241,"INVESTIMENTO","ERRO - VERIFICAR"))))</f>
        <v>CUSTEIO</v>
      </c>
      <c r="AA124" s="30">
        <f t="shared" si="3"/>
        <v>1276.01</v>
      </c>
      <c r="AD124" s="12">
        <v>1276.01</v>
      </c>
      <c r="AE124" s="36"/>
      <c r="AF124" s="36"/>
      <c r="AG124" s="36"/>
      <c r="AH124" s="36"/>
      <c r="AI124" s="36"/>
      <c r="AJ124" s="36"/>
      <c r="AK124" s="36"/>
      <c r="AL124" s="36"/>
      <c r="AM124" s="36"/>
      <c r="AN124" s="36"/>
      <c r="AO124" s="36"/>
      <c r="AP124" s="36"/>
    </row>
    <row r="125" spans="1:42" x14ac:dyDescent="0.35">
      <c r="A125" t="s">
        <v>611</v>
      </c>
      <c r="B125" t="s">
        <v>210</v>
      </c>
      <c r="C125" t="s">
        <v>691</v>
      </c>
      <c r="D125" t="s">
        <v>46</v>
      </c>
      <c r="E125" t="s">
        <v>100</v>
      </c>
      <c r="F125" s="19" t="str">
        <f>IFERROR(VLOOKUP(D125,'Tabelas auxiliares'!$A$3:$B$63,2,FALSE),"")</f>
        <v>PROGRAD - PRÓ-REITORIA DE GRADUAÇÃO</v>
      </c>
      <c r="G125" s="19" t="str">
        <f>IFERROR(VLOOKUP($B125,'Tabelas auxiliares'!$A$67:$C$107,2,FALSE),"")</f>
        <v>AUXÍLIO DISCENTES</v>
      </c>
      <c r="H125" s="19" t="str">
        <f>IFERROR(VLOOKUP($B125,'Tabelas auxiliares'!$A$67:$C$107,3,FALSE),"")</f>
        <v>AUXÍLIO DISCENTES</v>
      </c>
      <c r="I125" t="s">
        <v>810</v>
      </c>
      <c r="J125" t="s">
        <v>1184</v>
      </c>
      <c r="K125" t="s">
        <v>1185</v>
      </c>
      <c r="L125" t="s">
        <v>1113</v>
      </c>
      <c r="M125" t="s">
        <v>622</v>
      </c>
      <c r="N125" t="s">
        <v>628</v>
      </c>
      <c r="O125" t="s">
        <v>629</v>
      </c>
      <c r="P125" t="s">
        <v>630</v>
      </c>
      <c r="Q125" t="s">
        <v>621</v>
      </c>
      <c r="R125" t="s">
        <v>622</v>
      </c>
      <c r="S125" t="s">
        <v>623</v>
      </c>
      <c r="T125" t="s">
        <v>145</v>
      </c>
      <c r="U125" t="s">
        <v>645</v>
      </c>
      <c r="V125" t="s">
        <v>765</v>
      </c>
      <c r="W125" t="s">
        <v>766</v>
      </c>
      <c r="X125" t="s">
        <v>1186</v>
      </c>
      <c r="Y125" s="19" t="str">
        <f t="shared" si="2"/>
        <v>3</v>
      </c>
      <c r="Z125" s="19" t="str">
        <f>IF(T125="","",IF(AND(T125&lt;&gt;'Tabelas auxiliares'!$B$241,T125&lt;&gt;'Tabelas auxiliares'!$B$242,T125&lt;&gt;'Tabelas auxiliares'!$C$241,T125&lt;&gt;'Tabelas auxiliares'!$C$242,T125&lt;&gt;'Tabelas auxiliares'!$D$241),"FOLHA DE PESSOAL",IF(Y125='Tabelas auxiliares'!$A$242,"CUSTEIO",IF(Y125='Tabelas auxiliares'!$A$241,"INVESTIMENTO","ERRO - VERIFICAR"))))</f>
        <v>CUSTEIO</v>
      </c>
      <c r="AA125" s="30">
        <f t="shared" si="3"/>
        <v>11000</v>
      </c>
      <c r="AD125" s="12">
        <v>11000</v>
      </c>
      <c r="AE125" s="36"/>
      <c r="AF125" s="36"/>
      <c r="AG125" s="36"/>
      <c r="AH125" s="36"/>
      <c r="AI125" s="36"/>
      <c r="AJ125" s="36"/>
      <c r="AK125" s="36"/>
      <c r="AL125" s="36"/>
      <c r="AM125" s="36"/>
      <c r="AN125" s="36"/>
      <c r="AO125" s="36"/>
      <c r="AP125" s="36"/>
    </row>
    <row r="126" spans="1:42" x14ac:dyDescent="0.35">
      <c r="A126" t="s">
        <v>611</v>
      </c>
      <c r="B126" t="s">
        <v>210</v>
      </c>
      <c r="C126" t="s">
        <v>691</v>
      </c>
      <c r="D126" t="s">
        <v>46</v>
      </c>
      <c r="E126" t="s">
        <v>100</v>
      </c>
      <c r="F126" s="19" t="str">
        <f>IFERROR(VLOOKUP(D126,'Tabelas auxiliares'!$A$3:$B$63,2,FALSE),"")</f>
        <v>PROGRAD - PRÓ-REITORIA DE GRADUAÇÃO</v>
      </c>
      <c r="G126" s="19" t="str">
        <f>IFERROR(VLOOKUP($B126,'Tabelas auxiliares'!$A$67:$C$107,2,FALSE),"")</f>
        <v>AUXÍLIO DISCENTES</v>
      </c>
      <c r="H126" s="19" t="str">
        <f>IFERROR(VLOOKUP($B126,'Tabelas auxiliares'!$A$67:$C$107,3,FALSE),"")</f>
        <v>AUXÍLIO DISCENTES</v>
      </c>
      <c r="I126" t="s">
        <v>810</v>
      </c>
      <c r="J126" t="s">
        <v>1187</v>
      </c>
      <c r="K126" t="s">
        <v>1188</v>
      </c>
      <c r="L126" t="s">
        <v>1113</v>
      </c>
      <c r="M126" t="s">
        <v>622</v>
      </c>
      <c r="N126" t="s">
        <v>628</v>
      </c>
      <c r="O126" t="s">
        <v>629</v>
      </c>
      <c r="P126" t="s">
        <v>630</v>
      </c>
      <c r="Q126" t="s">
        <v>621</v>
      </c>
      <c r="R126" t="s">
        <v>622</v>
      </c>
      <c r="S126" t="s">
        <v>623</v>
      </c>
      <c r="T126" t="s">
        <v>145</v>
      </c>
      <c r="U126" t="s">
        <v>645</v>
      </c>
      <c r="V126" t="s">
        <v>765</v>
      </c>
      <c r="W126" t="s">
        <v>766</v>
      </c>
      <c r="X126" t="s">
        <v>1189</v>
      </c>
      <c r="Y126" s="19" t="str">
        <f t="shared" si="2"/>
        <v>3</v>
      </c>
      <c r="Z126" s="19" t="str">
        <f>IF(T126="","",IF(AND(T126&lt;&gt;'Tabelas auxiliares'!$B$241,T126&lt;&gt;'Tabelas auxiliares'!$B$242,T126&lt;&gt;'Tabelas auxiliares'!$C$241,T126&lt;&gt;'Tabelas auxiliares'!$C$242,T126&lt;&gt;'Tabelas auxiliares'!$D$241),"FOLHA DE PESSOAL",IF(Y126='Tabelas auxiliares'!$A$242,"CUSTEIO",IF(Y126='Tabelas auxiliares'!$A$241,"INVESTIMENTO","ERRO - VERIFICAR"))))</f>
        <v>CUSTEIO</v>
      </c>
      <c r="AA126" s="30">
        <f t="shared" si="3"/>
        <v>10500</v>
      </c>
      <c r="AD126" s="12">
        <v>10500</v>
      </c>
      <c r="AE126" s="36"/>
      <c r="AF126" s="36"/>
      <c r="AG126" s="36"/>
      <c r="AH126" s="36"/>
      <c r="AI126" s="36"/>
      <c r="AJ126" s="36"/>
      <c r="AK126" s="36"/>
      <c r="AL126" s="36"/>
      <c r="AM126" s="36"/>
      <c r="AN126" s="36"/>
      <c r="AO126" s="36"/>
      <c r="AP126" s="36"/>
    </row>
    <row r="127" spans="1:42" x14ac:dyDescent="0.35">
      <c r="A127" t="s">
        <v>611</v>
      </c>
      <c r="B127" t="s">
        <v>210</v>
      </c>
      <c r="C127" t="s">
        <v>691</v>
      </c>
      <c r="D127" t="s">
        <v>46</v>
      </c>
      <c r="E127" t="s">
        <v>100</v>
      </c>
      <c r="F127" s="19" t="str">
        <f>IFERROR(VLOOKUP(D127,'Tabelas auxiliares'!$A$3:$B$63,2,FALSE),"")</f>
        <v>PROGRAD - PRÓ-REITORIA DE GRADUAÇÃO</v>
      </c>
      <c r="G127" s="19" t="str">
        <f>IFERROR(VLOOKUP($B127,'Tabelas auxiliares'!$A$67:$C$107,2,FALSE),"")</f>
        <v>AUXÍLIO DISCENTES</v>
      </c>
      <c r="H127" s="19" t="str">
        <f>IFERROR(VLOOKUP($B127,'Tabelas auxiliares'!$A$67:$C$107,3,FALSE),"")</f>
        <v>AUXÍLIO DISCENTES</v>
      </c>
      <c r="I127" t="s">
        <v>810</v>
      </c>
      <c r="J127" t="s">
        <v>1190</v>
      </c>
      <c r="K127" t="s">
        <v>1191</v>
      </c>
      <c r="L127" t="s">
        <v>1113</v>
      </c>
      <c r="M127" t="s">
        <v>1192</v>
      </c>
      <c r="N127" t="s">
        <v>628</v>
      </c>
      <c r="O127" t="s">
        <v>629</v>
      </c>
      <c r="P127" t="s">
        <v>630</v>
      </c>
      <c r="Q127" t="s">
        <v>621</v>
      </c>
      <c r="R127" t="s">
        <v>622</v>
      </c>
      <c r="S127" t="s">
        <v>623</v>
      </c>
      <c r="T127" t="s">
        <v>145</v>
      </c>
      <c r="U127" t="s">
        <v>645</v>
      </c>
      <c r="V127" t="s">
        <v>765</v>
      </c>
      <c r="W127" t="s">
        <v>766</v>
      </c>
      <c r="X127" t="s">
        <v>1193</v>
      </c>
      <c r="Y127" s="19" t="str">
        <f t="shared" si="2"/>
        <v>3</v>
      </c>
      <c r="Z127" s="19" t="str">
        <f>IF(T127="","",IF(AND(T127&lt;&gt;'Tabelas auxiliares'!$B$241,T127&lt;&gt;'Tabelas auxiliares'!$B$242,T127&lt;&gt;'Tabelas auxiliares'!$C$241,T127&lt;&gt;'Tabelas auxiliares'!$C$242,T127&lt;&gt;'Tabelas auxiliares'!$D$241),"FOLHA DE PESSOAL",IF(Y127='Tabelas auxiliares'!$A$242,"CUSTEIO",IF(Y127='Tabelas auxiliares'!$A$241,"INVESTIMENTO","ERRO - VERIFICAR"))))</f>
        <v>CUSTEIO</v>
      </c>
      <c r="AA127" s="30">
        <f t="shared" si="3"/>
        <v>1060.8</v>
      </c>
      <c r="AD127" s="12">
        <v>1060.8</v>
      </c>
      <c r="AE127" s="36"/>
      <c r="AF127" s="36"/>
      <c r="AG127" s="36"/>
      <c r="AH127" s="36"/>
      <c r="AI127" s="36"/>
      <c r="AJ127" s="36"/>
      <c r="AK127" s="36"/>
      <c r="AL127" s="36"/>
      <c r="AM127" s="36"/>
      <c r="AN127" s="36"/>
      <c r="AO127" s="36"/>
      <c r="AP127" s="36"/>
    </row>
    <row r="128" spans="1:42" x14ac:dyDescent="0.35">
      <c r="A128" t="s">
        <v>611</v>
      </c>
      <c r="B128" t="s">
        <v>210</v>
      </c>
      <c r="C128" t="s">
        <v>691</v>
      </c>
      <c r="D128" t="s">
        <v>46</v>
      </c>
      <c r="E128" t="s">
        <v>100</v>
      </c>
      <c r="F128" s="19" t="str">
        <f>IFERROR(VLOOKUP(D128,'Tabelas auxiliares'!$A$3:$B$63,2,FALSE),"")</f>
        <v>PROGRAD - PRÓ-REITORIA DE GRADUAÇÃO</v>
      </c>
      <c r="G128" s="19" t="str">
        <f>IFERROR(VLOOKUP($B128,'Tabelas auxiliares'!$A$67:$C$107,2,FALSE),"")</f>
        <v>AUXÍLIO DISCENTES</v>
      </c>
      <c r="H128" s="19" t="str">
        <f>IFERROR(VLOOKUP($B128,'Tabelas auxiliares'!$A$67:$C$107,3,FALSE),"")</f>
        <v>AUXÍLIO DISCENTES</v>
      </c>
      <c r="I128" t="s">
        <v>810</v>
      </c>
      <c r="J128" t="s">
        <v>1194</v>
      </c>
      <c r="K128" t="s">
        <v>1195</v>
      </c>
      <c r="L128" t="s">
        <v>1102</v>
      </c>
      <c r="M128" t="s">
        <v>1196</v>
      </c>
      <c r="N128" t="s">
        <v>628</v>
      </c>
      <c r="O128" t="s">
        <v>629</v>
      </c>
      <c r="P128" t="s">
        <v>630</v>
      </c>
      <c r="Q128" t="s">
        <v>621</v>
      </c>
      <c r="R128" t="s">
        <v>622</v>
      </c>
      <c r="S128" t="s">
        <v>623</v>
      </c>
      <c r="T128" t="s">
        <v>145</v>
      </c>
      <c r="U128" t="s">
        <v>645</v>
      </c>
      <c r="V128" t="s">
        <v>765</v>
      </c>
      <c r="W128" t="s">
        <v>766</v>
      </c>
      <c r="X128" t="s">
        <v>1197</v>
      </c>
      <c r="Y128" s="19" t="str">
        <f t="shared" si="2"/>
        <v>3</v>
      </c>
      <c r="Z128" s="19" t="str">
        <f>IF(T128="","",IF(AND(T128&lt;&gt;'Tabelas auxiliares'!$B$241,T128&lt;&gt;'Tabelas auxiliares'!$B$242,T128&lt;&gt;'Tabelas auxiliares'!$C$241,T128&lt;&gt;'Tabelas auxiliares'!$C$242,T128&lt;&gt;'Tabelas auxiliares'!$D$241),"FOLHA DE PESSOAL",IF(Y128='Tabelas auxiliares'!$A$242,"CUSTEIO",IF(Y128='Tabelas auxiliares'!$A$241,"INVESTIMENTO","ERRO - VERIFICAR"))))</f>
        <v>CUSTEIO</v>
      </c>
      <c r="AA128" s="30">
        <f t="shared" si="3"/>
        <v>1500</v>
      </c>
      <c r="AD128" s="12">
        <v>1500</v>
      </c>
      <c r="AE128" s="36"/>
      <c r="AF128" s="36"/>
      <c r="AG128" s="36"/>
      <c r="AH128" s="36"/>
      <c r="AI128" s="36"/>
      <c r="AJ128" s="36"/>
      <c r="AK128" s="36"/>
      <c r="AL128" s="36"/>
      <c r="AM128" s="36"/>
      <c r="AN128" s="36"/>
      <c r="AO128" s="36"/>
      <c r="AP128" s="36"/>
    </row>
    <row r="129" spans="1:42" x14ac:dyDescent="0.35">
      <c r="A129" t="s">
        <v>611</v>
      </c>
      <c r="B129" t="s">
        <v>210</v>
      </c>
      <c r="C129" t="s">
        <v>691</v>
      </c>
      <c r="D129" t="s">
        <v>46</v>
      </c>
      <c r="E129" t="s">
        <v>100</v>
      </c>
      <c r="F129" s="19" t="str">
        <f>IFERROR(VLOOKUP(D129,'Tabelas auxiliares'!$A$3:$B$63,2,FALSE),"")</f>
        <v>PROGRAD - PRÓ-REITORIA DE GRADUAÇÃO</v>
      </c>
      <c r="G129" s="19" t="str">
        <f>IFERROR(VLOOKUP($B129,'Tabelas auxiliares'!$A$67:$C$107,2,FALSE),"")</f>
        <v>AUXÍLIO DISCENTES</v>
      </c>
      <c r="H129" s="19" t="str">
        <f>IFERROR(VLOOKUP($B129,'Tabelas auxiliares'!$A$67:$C$107,3,FALSE),"")</f>
        <v>AUXÍLIO DISCENTES</v>
      </c>
      <c r="I129" t="s">
        <v>1198</v>
      </c>
      <c r="J129" t="s">
        <v>1199</v>
      </c>
      <c r="K129" t="s">
        <v>1200</v>
      </c>
      <c r="L129" t="s">
        <v>1102</v>
      </c>
      <c r="M129" t="s">
        <v>1201</v>
      </c>
      <c r="N129" t="s">
        <v>628</v>
      </c>
      <c r="O129" t="s">
        <v>629</v>
      </c>
      <c r="P129" t="s">
        <v>630</v>
      </c>
      <c r="Q129" t="s">
        <v>621</v>
      </c>
      <c r="R129" t="s">
        <v>622</v>
      </c>
      <c r="S129" t="s">
        <v>623</v>
      </c>
      <c r="T129" t="s">
        <v>145</v>
      </c>
      <c r="U129" t="s">
        <v>645</v>
      </c>
      <c r="V129" t="s">
        <v>765</v>
      </c>
      <c r="W129" t="s">
        <v>766</v>
      </c>
      <c r="X129" t="s">
        <v>1202</v>
      </c>
      <c r="Y129" s="19" t="str">
        <f t="shared" si="2"/>
        <v>3</v>
      </c>
      <c r="Z129" s="19" t="str">
        <f>IF(T129="","",IF(AND(T129&lt;&gt;'Tabelas auxiliares'!$B$241,T129&lt;&gt;'Tabelas auxiliares'!$B$242,T129&lt;&gt;'Tabelas auxiliares'!$C$241,T129&lt;&gt;'Tabelas auxiliares'!$C$242,T129&lt;&gt;'Tabelas auxiliares'!$D$241),"FOLHA DE PESSOAL",IF(Y129='Tabelas auxiliares'!$A$242,"CUSTEIO",IF(Y129='Tabelas auxiliares'!$A$241,"INVESTIMENTO","ERRO - VERIFICAR"))))</f>
        <v>CUSTEIO</v>
      </c>
      <c r="AA129" s="30">
        <f t="shared" si="3"/>
        <v>1500</v>
      </c>
      <c r="AD129" s="12">
        <v>1500</v>
      </c>
      <c r="AE129" s="36"/>
      <c r="AF129" s="36"/>
      <c r="AG129" s="36"/>
      <c r="AH129" s="36"/>
      <c r="AI129" s="36"/>
      <c r="AJ129" s="36"/>
      <c r="AK129" s="36"/>
      <c r="AL129" s="36"/>
      <c r="AM129" s="36"/>
      <c r="AN129" s="36"/>
      <c r="AO129" s="36"/>
      <c r="AP129" s="36"/>
    </row>
    <row r="130" spans="1:42" x14ac:dyDescent="0.35">
      <c r="A130" t="s">
        <v>611</v>
      </c>
      <c r="B130" t="s">
        <v>210</v>
      </c>
      <c r="C130" t="s">
        <v>691</v>
      </c>
      <c r="D130" t="s">
        <v>46</v>
      </c>
      <c r="E130" t="s">
        <v>100</v>
      </c>
      <c r="F130" s="19" t="str">
        <f>IFERROR(VLOOKUP(D130,'Tabelas auxiliares'!$A$3:$B$63,2,FALSE),"")</f>
        <v>PROGRAD - PRÓ-REITORIA DE GRADUAÇÃO</v>
      </c>
      <c r="G130" s="19" t="str">
        <f>IFERROR(VLOOKUP($B130,'Tabelas auxiliares'!$A$67:$C$107,2,FALSE),"")</f>
        <v>AUXÍLIO DISCENTES</v>
      </c>
      <c r="H130" s="19" t="str">
        <f>IFERROR(VLOOKUP($B130,'Tabelas auxiliares'!$A$67:$C$107,3,FALSE),"")</f>
        <v>AUXÍLIO DISCENTES</v>
      </c>
      <c r="I130" t="s">
        <v>1198</v>
      </c>
      <c r="J130" t="s">
        <v>1203</v>
      </c>
      <c r="K130" t="s">
        <v>1204</v>
      </c>
      <c r="L130" t="s">
        <v>1113</v>
      </c>
      <c r="M130" t="s">
        <v>622</v>
      </c>
      <c r="N130" t="s">
        <v>628</v>
      </c>
      <c r="O130" t="s">
        <v>629</v>
      </c>
      <c r="P130" t="s">
        <v>630</v>
      </c>
      <c r="Q130" t="s">
        <v>621</v>
      </c>
      <c r="R130" t="s">
        <v>622</v>
      </c>
      <c r="S130" t="s">
        <v>623</v>
      </c>
      <c r="T130" t="s">
        <v>145</v>
      </c>
      <c r="U130" t="s">
        <v>645</v>
      </c>
      <c r="V130" t="s">
        <v>765</v>
      </c>
      <c r="W130" t="s">
        <v>766</v>
      </c>
      <c r="X130" t="s">
        <v>1205</v>
      </c>
      <c r="Y130" s="19" t="str">
        <f t="shared" si="2"/>
        <v>3</v>
      </c>
      <c r="Z130" s="19" t="str">
        <f>IF(T130="","",IF(AND(T130&lt;&gt;'Tabelas auxiliares'!$B$241,T130&lt;&gt;'Tabelas auxiliares'!$B$242,T130&lt;&gt;'Tabelas auxiliares'!$C$241,T130&lt;&gt;'Tabelas auxiliares'!$C$242,T130&lt;&gt;'Tabelas auxiliares'!$D$241),"FOLHA DE PESSOAL",IF(Y130='Tabelas auxiliares'!$A$242,"CUSTEIO",IF(Y130='Tabelas auxiliares'!$A$241,"INVESTIMENTO","ERRO - VERIFICAR"))))</f>
        <v>CUSTEIO</v>
      </c>
      <c r="AA130" s="30">
        <f t="shared" si="3"/>
        <v>2235</v>
      </c>
      <c r="AD130" s="12">
        <v>2235</v>
      </c>
      <c r="AE130" s="36"/>
      <c r="AF130" s="36"/>
      <c r="AG130" s="36"/>
      <c r="AH130" s="36"/>
      <c r="AI130" s="36"/>
      <c r="AJ130" s="36"/>
      <c r="AK130" s="36"/>
      <c r="AL130" s="36"/>
      <c r="AM130" s="36"/>
      <c r="AN130" s="36"/>
      <c r="AO130" s="36"/>
      <c r="AP130" s="36"/>
    </row>
    <row r="131" spans="1:42" x14ac:dyDescent="0.35">
      <c r="A131" t="s">
        <v>611</v>
      </c>
      <c r="B131" t="s">
        <v>210</v>
      </c>
      <c r="C131" t="s">
        <v>691</v>
      </c>
      <c r="D131" t="s">
        <v>46</v>
      </c>
      <c r="E131" t="s">
        <v>100</v>
      </c>
      <c r="F131" s="19" t="str">
        <f>IFERROR(VLOOKUP(D131,'Tabelas auxiliares'!$A$3:$B$63,2,FALSE),"")</f>
        <v>PROGRAD - PRÓ-REITORIA DE GRADUAÇÃO</v>
      </c>
      <c r="G131" s="19" t="str">
        <f>IFERROR(VLOOKUP($B131,'Tabelas auxiliares'!$A$67:$C$107,2,FALSE),"")</f>
        <v>AUXÍLIO DISCENTES</v>
      </c>
      <c r="H131" s="19" t="str">
        <f>IFERROR(VLOOKUP($B131,'Tabelas auxiliares'!$A$67:$C$107,3,FALSE),"")</f>
        <v>AUXÍLIO DISCENTES</v>
      </c>
      <c r="I131" t="s">
        <v>1198</v>
      </c>
      <c r="J131" t="s">
        <v>1206</v>
      </c>
      <c r="K131" t="s">
        <v>1207</v>
      </c>
      <c r="L131" t="s">
        <v>1102</v>
      </c>
      <c r="M131" t="s">
        <v>1208</v>
      </c>
      <c r="N131" t="s">
        <v>628</v>
      </c>
      <c r="O131" t="s">
        <v>629</v>
      </c>
      <c r="P131" t="s">
        <v>630</v>
      </c>
      <c r="Q131" t="s">
        <v>621</v>
      </c>
      <c r="R131" t="s">
        <v>622</v>
      </c>
      <c r="S131" t="s">
        <v>623</v>
      </c>
      <c r="T131" t="s">
        <v>145</v>
      </c>
      <c r="U131" t="s">
        <v>645</v>
      </c>
      <c r="V131" t="s">
        <v>765</v>
      </c>
      <c r="W131" t="s">
        <v>766</v>
      </c>
      <c r="X131" t="s">
        <v>1209</v>
      </c>
      <c r="Y131" s="19" t="str">
        <f t="shared" si="2"/>
        <v>3</v>
      </c>
      <c r="Z131" s="19" t="str">
        <f>IF(T131="","",IF(AND(T131&lt;&gt;'Tabelas auxiliares'!$B$241,T131&lt;&gt;'Tabelas auxiliares'!$B$242,T131&lt;&gt;'Tabelas auxiliares'!$C$241,T131&lt;&gt;'Tabelas auxiliares'!$C$242,T131&lt;&gt;'Tabelas auxiliares'!$D$241),"FOLHA DE PESSOAL",IF(Y131='Tabelas auxiliares'!$A$242,"CUSTEIO",IF(Y131='Tabelas auxiliares'!$A$241,"INVESTIMENTO","ERRO - VERIFICAR"))))</f>
        <v>CUSTEIO</v>
      </c>
      <c r="AA131" s="30">
        <f t="shared" si="3"/>
        <v>973.88</v>
      </c>
      <c r="AD131" s="12">
        <v>973.88</v>
      </c>
      <c r="AE131" s="36"/>
      <c r="AF131" s="36"/>
      <c r="AG131" s="36"/>
      <c r="AH131" s="36"/>
      <c r="AI131" s="36"/>
      <c r="AJ131" s="36"/>
      <c r="AK131" s="36"/>
      <c r="AL131" s="36"/>
      <c r="AM131" s="36"/>
      <c r="AN131" s="36"/>
      <c r="AO131" s="36"/>
      <c r="AP131" s="36"/>
    </row>
    <row r="132" spans="1:42" x14ac:dyDescent="0.35">
      <c r="A132" t="s">
        <v>611</v>
      </c>
      <c r="B132" t="s">
        <v>210</v>
      </c>
      <c r="C132" t="s">
        <v>691</v>
      </c>
      <c r="D132" t="s">
        <v>46</v>
      </c>
      <c r="E132" t="s">
        <v>100</v>
      </c>
      <c r="F132" s="19" t="str">
        <f>IFERROR(VLOOKUP(D132,'Tabelas auxiliares'!$A$3:$B$63,2,FALSE),"")</f>
        <v>PROGRAD - PRÓ-REITORIA DE GRADUAÇÃO</v>
      </c>
      <c r="G132" s="19" t="str">
        <f>IFERROR(VLOOKUP($B132,'Tabelas auxiliares'!$A$67:$C$107,2,FALSE),"")</f>
        <v>AUXÍLIO DISCENTES</v>
      </c>
      <c r="H132" s="19" t="str">
        <f>IFERROR(VLOOKUP($B132,'Tabelas auxiliares'!$A$67:$C$107,3,FALSE),"")</f>
        <v>AUXÍLIO DISCENTES</v>
      </c>
      <c r="I132" t="s">
        <v>1198</v>
      </c>
      <c r="J132" t="s">
        <v>1210</v>
      </c>
      <c r="K132" t="s">
        <v>1211</v>
      </c>
      <c r="L132" t="s">
        <v>1113</v>
      </c>
      <c r="M132" t="s">
        <v>1212</v>
      </c>
      <c r="N132" t="s">
        <v>628</v>
      </c>
      <c r="O132" t="s">
        <v>629</v>
      </c>
      <c r="P132" t="s">
        <v>630</v>
      </c>
      <c r="Q132" t="s">
        <v>621</v>
      </c>
      <c r="R132" t="s">
        <v>622</v>
      </c>
      <c r="S132" t="s">
        <v>623</v>
      </c>
      <c r="T132" t="s">
        <v>145</v>
      </c>
      <c r="U132" t="s">
        <v>645</v>
      </c>
      <c r="V132" t="s">
        <v>765</v>
      </c>
      <c r="W132" t="s">
        <v>766</v>
      </c>
      <c r="X132" t="s">
        <v>1213</v>
      </c>
      <c r="Y132" s="19" t="str">
        <f t="shared" ref="Y132:Y299" si="4">LEFT(V132,1)</f>
        <v>3</v>
      </c>
      <c r="Z132" s="19" t="str">
        <f>IF(T132="","",IF(AND(T132&lt;&gt;'Tabelas auxiliares'!$B$241,T132&lt;&gt;'Tabelas auxiliares'!$B$242,T132&lt;&gt;'Tabelas auxiliares'!$C$241,T132&lt;&gt;'Tabelas auxiliares'!$C$242,T132&lt;&gt;'Tabelas auxiliares'!$D$241),"FOLHA DE PESSOAL",IF(Y132='Tabelas auxiliares'!$A$242,"CUSTEIO",IF(Y132='Tabelas auxiliares'!$A$241,"INVESTIMENTO","ERRO - VERIFICAR"))))</f>
        <v>CUSTEIO</v>
      </c>
      <c r="AA132" s="30">
        <f t="shared" si="3"/>
        <v>2000</v>
      </c>
      <c r="AD132" s="12">
        <v>2000</v>
      </c>
      <c r="AE132" s="36"/>
      <c r="AF132" s="36"/>
      <c r="AG132" s="36"/>
      <c r="AH132" s="36"/>
      <c r="AI132" s="36"/>
      <c r="AJ132" s="36"/>
      <c r="AK132" s="36"/>
      <c r="AL132" s="36"/>
      <c r="AM132" s="36"/>
      <c r="AN132" s="36"/>
      <c r="AO132" s="36"/>
      <c r="AP132" s="36"/>
    </row>
    <row r="133" spans="1:42" x14ac:dyDescent="0.35">
      <c r="A133" t="s">
        <v>611</v>
      </c>
      <c r="B133" t="s">
        <v>210</v>
      </c>
      <c r="C133" t="s">
        <v>691</v>
      </c>
      <c r="D133" t="s">
        <v>46</v>
      </c>
      <c r="E133" t="s">
        <v>100</v>
      </c>
      <c r="F133" s="19" t="str">
        <f>IFERROR(VLOOKUP(D133,'Tabelas auxiliares'!$A$3:$B$63,2,FALSE),"")</f>
        <v>PROGRAD - PRÓ-REITORIA DE GRADUAÇÃO</v>
      </c>
      <c r="G133" s="19" t="str">
        <f>IFERROR(VLOOKUP($B133,'Tabelas auxiliares'!$A$67:$C$107,2,FALSE),"")</f>
        <v>AUXÍLIO DISCENTES</v>
      </c>
      <c r="H133" s="19" t="str">
        <f>IFERROR(VLOOKUP($B133,'Tabelas auxiliares'!$A$67:$C$107,3,FALSE),"")</f>
        <v>AUXÍLIO DISCENTES</v>
      </c>
      <c r="I133" t="s">
        <v>1214</v>
      </c>
      <c r="J133" t="s">
        <v>1215</v>
      </c>
      <c r="K133" t="s">
        <v>1216</v>
      </c>
      <c r="L133" t="s">
        <v>1217</v>
      </c>
      <c r="M133" t="s">
        <v>1218</v>
      </c>
      <c r="N133" t="s">
        <v>628</v>
      </c>
      <c r="O133" t="s">
        <v>629</v>
      </c>
      <c r="P133" t="s">
        <v>630</v>
      </c>
      <c r="Q133" t="s">
        <v>621</v>
      </c>
      <c r="R133" t="s">
        <v>622</v>
      </c>
      <c r="S133" t="s">
        <v>623</v>
      </c>
      <c r="T133" t="s">
        <v>145</v>
      </c>
      <c r="U133" t="s">
        <v>645</v>
      </c>
      <c r="V133" t="s">
        <v>765</v>
      </c>
      <c r="W133" t="s">
        <v>766</v>
      </c>
      <c r="X133" t="s">
        <v>1219</v>
      </c>
      <c r="Y133" s="19" t="str">
        <f t="shared" si="4"/>
        <v>3</v>
      </c>
      <c r="Z133" s="19" t="str">
        <f>IF(T133="","",IF(AND(T133&lt;&gt;'Tabelas auxiliares'!$B$241,T133&lt;&gt;'Tabelas auxiliares'!$B$242,T133&lt;&gt;'Tabelas auxiliares'!$C$241,T133&lt;&gt;'Tabelas auxiliares'!$C$242,T133&lt;&gt;'Tabelas auxiliares'!$D$241),"FOLHA DE PESSOAL",IF(Y133='Tabelas auxiliares'!$A$242,"CUSTEIO",IF(Y133='Tabelas auxiliares'!$A$241,"INVESTIMENTO","ERRO - VERIFICAR"))))</f>
        <v>CUSTEIO</v>
      </c>
      <c r="AA133" s="30">
        <f t="shared" ref="AA133:AA300" si="5">IF(AB133+AC133+AD133&lt;&gt;0,AB133+AC133+AD133,"")</f>
        <v>1400</v>
      </c>
      <c r="AD133" s="12">
        <v>1400</v>
      </c>
      <c r="AE133" s="36"/>
      <c r="AF133" s="36"/>
      <c r="AG133" s="36"/>
      <c r="AH133" s="36"/>
      <c r="AI133" s="36"/>
      <c r="AJ133" s="36"/>
      <c r="AK133" s="36"/>
      <c r="AL133" s="36"/>
      <c r="AM133" s="36"/>
      <c r="AN133" s="36"/>
      <c r="AO133" s="36"/>
      <c r="AP133" s="36"/>
    </row>
    <row r="134" spans="1:42" x14ac:dyDescent="0.35">
      <c r="A134" t="s">
        <v>611</v>
      </c>
      <c r="B134" t="s">
        <v>210</v>
      </c>
      <c r="C134" t="s">
        <v>691</v>
      </c>
      <c r="D134" t="s">
        <v>46</v>
      </c>
      <c r="E134" t="s">
        <v>100</v>
      </c>
      <c r="F134" s="19" t="str">
        <f>IFERROR(VLOOKUP(D134,'Tabelas auxiliares'!$A$3:$B$63,2,FALSE),"")</f>
        <v>PROGRAD - PRÓ-REITORIA DE GRADUAÇÃO</v>
      </c>
      <c r="G134" s="19" t="str">
        <f>IFERROR(VLOOKUP($B134,'Tabelas auxiliares'!$A$67:$C$107,2,FALSE),"")</f>
        <v>AUXÍLIO DISCENTES</v>
      </c>
      <c r="H134" s="19" t="str">
        <f>IFERROR(VLOOKUP($B134,'Tabelas auxiliares'!$A$67:$C$107,3,FALSE),"")</f>
        <v>AUXÍLIO DISCENTES</v>
      </c>
      <c r="I134" t="s">
        <v>1214</v>
      </c>
      <c r="J134" t="s">
        <v>1220</v>
      </c>
      <c r="K134" t="s">
        <v>1221</v>
      </c>
      <c r="L134" t="s">
        <v>1222</v>
      </c>
      <c r="M134" t="s">
        <v>1223</v>
      </c>
      <c r="N134" t="s">
        <v>628</v>
      </c>
      <c r="O134" t="s">
        <v>629</v>
      </c>
      <c r="P134" t="s">
        <v>630</v>
      </c>
      <c r="Q134" t="s">
        <v>621</v>
      </c>
      <c r="R134" t="s">
        <v>622</v>
      </c>
      <c r="S134" t="s">
        <v>623</v>
      </c>
      <c r="T134" t="s">
        <v>145</v>
      </c>
      <c r="U134" t="s">
        <v>645</v>
      </c>
      <c r="V134" t="s">
        <v>765</v>
      </c>
      <c r="W134" t="s">
        <v>766</v>
      </c>
      <c r="X134" t="s">
        <v>1224</v>
      </c>
      <c r="Y134" s="19" t="str">
        <f t="shared" si="4"/>
        <v>3</v>
      </c>
      <c r="Z134" s="19" t="str">
        <f>IF(T134="","",IF(AND(T134&lt;&gt;'Tabelas auxiliares'!$B$241,T134&lt;&gt;'Tabelas auxiliares'!$B$242,T134&lt;&gt;'Tabelas auxiliares'!$C$241,T134&lt;&gt;'Tabelas auxiliares'!$C$242,T134&lt;&gt;'Tabelas auxiliares'!$D$241),"FOLHA DE PESSOAL",IF(Y134='Tabelas auxiliares'!$A$242,"CUSTEIO",IF(Y134='Tabelas auxiliares'!$A$241,"INVESTIMENTO","ERRO - VERIFICAR"))))</f>
        <v>CUSTEIO</v>
      </c>
      <c r="AA134" s="30">
        <f t="shared" si="5"/>
        <v>1000</v>
      </c>
      <c r="AD134" s="12">
        <v>1000</v>
      </c>
      <c r="AE134" s="36"/>
      <c r="AF134" s="36"/>
      <c r="AG134" s="36"/>
      <c r="AH134" s="36"/>
      <c r="AI134" s="36"/>
      <c r="AJ134" s="36"/>
      <c r="AK134" s="36"/>
      <c r="AL134" s="36"/>
      <c r="AM134" s="36"/>
      <c r="AN134" s="36"/>
      <c r="AO134" s="36"/>
      <c r="AP134" s="36"/>
    </row>
    <row r="135" spans="1:42" x14ac:dyDescent="0.35">
      <c r="A135" t="s">
        <v>611</v>
      </c>
      <c r="B135" t="s">
        <v>210</v>
      </c>
      <c r="C135" t="s">
        <v>691</v>
      </c>
      <c r="D135" t="s">
        <v>46</v>
      </c>
      <c r="E135" t="s">
        <v>100</v>
      </c>
      <c r="F135" s="19" t="str">
        <f>IFERROR(VLOOKUP(D135,'Tabelas auxiliares'!$A$3:$B$63,2,FALSE),"")</f>
        <v>PROGRAD - PRÓ-REITORIA DE GRADUAÇÃO</v>
      </c>
      <c r="G135" s="19" t="str">
        <f>IFERROR(VLOOKUP($B135,'Tabelas auxiliares'!$A$67:$C$107,2,FALSE),"")</f>
        <v>AUXÍLIO DISCENTES</v>
      </c>
      <c r="H135" s="19" t="str">
        <f>IFERROR(VLOOKUP($B135,'Tabelas auxiliares'!$A$67:$C$107,3,FALSE),"")</f>
        <v>AUXÍLIO DISCENTES</v>
      </c>
      <c r="I135" t="s">
        <v>1055</v>
      </c>
      <c r="J135" t="s">
        <v>1225</v>
      </c>
      <c r="K135" t="s">
        <v>1226</v>
      </c>
      <c r="L135" t="s">
        <v>1102</v>
      </c>
      <c r="M135" t="s">
        <v>1227</v>
      </c>
      <c r="N135" t="s">
        <v>628</v>
      </c>
      <c r="O135" t="s">
        <v>629</v>
      </c>
      <c r="P135" t="s">
        <v>630</v>
      </c>
      <c r="Q135" t="s">
        <v>621</v>
      </c>
      <c r="R135" t="s">
        <v>622</v>
      </c>
      <c r="S135" t="s">
        <v>623</v>
      </c>
      <c r="T135" t="s">
        <v>145</v>
      </c>
      <c r="U135" t="s">
        <v>645</v>
      </c>
      <c r="V135" t="s">
        <v>765</v>
      </c>
      <c r="W135" t="s">
        <v>766</v>
      </c>
      <c r="X135" t="s">
        <v>1228</v>
      </c>
      <c r="Y135" s="19" t="str">
        <f t="shared" si="4"/>
        <v>3</v>
      </c>
      <c r="Z135" s="19" t="str">
        <f>IF(T135="","",IF(AND(T135&lt;&gt;'Tabelas auxiliares'!$B$241,T135&lt;&gt;'Tabelas auxiliares'!$B$242,T135&lt;&gt;'Tabelas auxiliares'!$C$241,T135&lt;&gt;'Tabelas auxiliares'!$C$242,T135&lt;&gt;'Tabelas auxiliares'!$D$241),"FOLHA DE PESSOAL",IF(Y135='Tabelas auxiliares'!$A$242,"CUSTEIO",IF(Y135='Tabelas auxiliares'!$A$241,"INVESTIMENTO","ERRO - VERIFICAR"))))</f>
        <v>CUSTEIO</v>
      </c>
      <c r="AA135" s="30">
        <f t="shared" si="5"/>
        <v>1900</v>
      </c>
      <c r="AD135" s="12">
        <v>1900</v>
      </c>
      <c r="AE135" s="36"/>
      <c r="AF135" s="36"/>
      <c r="AG135" s="36"/>
      <c r="AH135" s="36"/>
      <c r="AI135" s="36"/>
      <c r="AJ135" s="36"/>
      <c r="AK135" s="36"/>
      <c r="AL135" s="36"/>
      <c r="AM135" s="36"/>
      <c r="AN135" s="36"/>
      <c r="AO135" s="36"/>
      <c r="AP135" s="36"/>
    </row>
    <row r="136" spans="1:42" x14ac:dyDescent="0.35">
      <c r="A136" t="s">
        <v>611</v>
      </c>
      <c r="B136" t="s">
        <v>210</v>
      </c>
      <c r="C136" t="s">
        <v>691</v>
      </c>
      <c r="D136" t="s">
        <v>46</v>
      </c>
      <c r="E136" t="s">
        <v>100</v>
      </c>
      <c r="F136" s="19" t="str">
        <f>IFERROR(VLOOKUP(D136,'Tabelas auxiliares'!$A$3:$B$63,2,FALSE),"")</f>
        <v>PROGRAD - PRÓ-REITORIA DE GRADUAÇÃO</v>
      </c>
      <c r="G136" s="19" t="str">
        <f>IFERROR(VLOOKUP($B136,'Tabelas auxiliares'!$A$67:$C$107,2,FALSE),"")</f>
        <v>AUXÍLIO DISCENTES</v>
      </c>
      <c r="H136" s="19" t="str">
        <f>IFERROR(VLOOKUP($B136,'Tabelas auxiliares'!$A$67:$C$107,3,FALSE),"")</f>
        <v>AUXÍLIO DISCENTES</v>
      </c>
      <c r="I136" t="s">
        <v>1055</v>
      </c>
      <c r="J136" t="s">
        <v>1229</v>
      </c>
      <c r="K136" t="s">
        <v>1230</v>
      </c>
      <c r="L136" t="s">
        <v>1102</v>
      </c>
      <c r="M136" t="s">
        <v>1231</v>
      </c>
      <c r="N136" t="s">
        <v>628</v>
      </c>
      <c r="O136" t="s">
        <v>629</v>
      </c>
      <c r="P136" t="s">
        <v>630</v>
      </c>
      <c r="Q136" t="s">
        <v>621</v>
      </c>
      <c r="R136" t="s">
        <v>622</v>
      </c>
      <c r="S136" t="s">
        <v>623</v>
      </c>
      <c r="T136" t="s">
        <v>145</v>
      </c>
      <c r="U136" t="s">
        <v>645</v>
      </c>
      <c r="V136" t="s">
        <v>765</v>
      </c>
      <c r="W136" t="s">
        <v>766</v>
      </c>
      <c r="X136" t="s">
        <v>1232</v>
      </c>
      <c r="Y136" s="19" t="str">
        <f t="shared" si="4"/>
        <v>3</v>
      </c>
      <c r="Z136" s="19" t="str">
        <f>IF(T136="","",IF(AND(T136&lt;&gt;'Tabelas auxiliares'!$B$241,T136&lt;&gt;'Tabelas auxiliares'!$B$242,T136&lt;&gt;'Tabelas auxiliares'!$C$241,T136&lt;&gt;'Tabelas auxiliares'!$C$242,T136&lt;&gt;'Tabelas auxiliares'!$D$241),"FOLHA DE PESSOAL",IF(Y136='Tabelas auxiliares'!$A$242,"CUSTEIO",IF(Y136='Tabelas auxiliares'!$A$241,"INVESTIMENTO","ERRO - VERIFICAR"))))</f>
        <v>CUSTEIO</v>
      </c>
      <c r="AA136" s="30">
        <f t="shared" si="5"/>
        <v>1400</v>
      </c>
      <c r="AD136" s="12">
        <v>1400</v>
      </c>
      <c r="AE136" s="36"/>
      <c r="AF136" s="36"/>
      <c r="AG136" s="36"/>
      <c r="AH136" s="36"/>
      <c r="AI136" s="36"/>
      <c r="AJ136" s="36"/>
      <c r="AK136" s="36"/>
      <c r="AL136" s="36"/>
      <c r="AM136" s="36"/>
      <c r="AN136" s="36"/>
      <c r="AO136" s="36"/>
      <c r="AP136" s="36"/>
    </row>
    <row r="137" spans="1:42" x14ac:dyDescent="0.35">
      <c r="A137" t="s">
        <v>611</v>
      </c>
      <c r="B137" t="s">
        <v>210</v>
      </c>
      <c r="C137" t="s">
        <v>691</v>
      </c>
      <c r="D137" t="s">
        <v>46</v>
      </c>
      <c r="E137" t="s">
        <v>100</v>
      </c>
      <c r="F137" s="19" t="str">
        <f>IFERROR(VLOOKUP(D137,'Tabelas auxiliares'!$A$3:$B$63,2,FALSE),"")</f>
        <v>PROGRAD - PRÓ-REITORIA DE GRADUAÇÃO</v>
      </c>
      <c r="G137" s="19" t="str">
        <f>IFERROR(VLOOKUP($B137,'Tabelas auxiliares'!$A$67:$C$107,2,FALSE),"")</f>
        <v>AUXÍLIO DISCENTES</v>
      </c>
      <c r="H137" s="19" t="str">
        <f>IFERROR(VLOOKUP($B137,'Tabelas auxiliares'!$A$67:$C$107,3,FALSE),"")</f>
        <v>AUXÍLIO DISCENTES</v>
      </c>
      <c r="I137" t="s">
        <v>1055</v>
      </c>
      <c r="J137" t="s">
        <v>1233</v>
      </c>
      <c r="K137" t="s">
        <v>1234</v>
      </c>
      <c r="L137" t="s">
        <v>1102</v>
      </c>
      <c r="M137" t="s">
        <v>1235</v>
      </c>
      <c r="N137" t="s">
        <v>628</v>
      </c>
      <c r="O137" t="s">
        <v>629</v>
      </c>
      <c r="P137" t="s">
        <v>630</v>
      </c>
      <c r="Q137" t="s">
        <v>621</v>
      </c>
      <c r="R137" t="s">
        <v>622</v>
      </c>
      <c r="S137" t="s">
        <v>623</v>
      </c>
      <c r="T137" t="s">
        <v>145</v>
      </c>
      <c r="U137" t="s">
        <v>645</v>
      </c>
      <c r="V137" t="s">
        <v>765</v>
      </c>
      <c r="W137" t="s">
        <v>766</v>
      </c>
      <c r="X137" t="s">
        <v>1236</v>
      </c>
      <c r="Y137" s="19" t="str">
        <f t="shared" si="4"/>
        <v>3</v>
      </c>
      <c r="Z137" s="19" t="str">
        <f>IF(T137="","",IF(AND(T137&lt;&gt;'Tabelas auxiliares'!$B$241,T137&lt;&gt;'Tabelas auxiliares'!$B$242,T137&lt;&gt;'Tabelas auxiliares'!$C$241,T137&lt;&gt;'Tabelas auxiliares'!$C$242,T137&lt;&gt;'Tabelas auxiliares'!$D$241),"FOLHA DE PESSOAL",IF(Y137='Tabelas auxiliares'!$A$242,"CUSTEIO",IF(Y137='Tabelas auxiliares'!$A$241,"INVESTIMENTO","ERRO - VERIFICAR"))))</f>
        <v>CUSTEIO</v>
      </c>
      <c r="AA137" s="30">
        <f t="shared" si="5"/>
        <v>913.71</v>
      </c>
      <c r="AD137" s="12">
        <v>913.71</v>
      </c>
      <c r="AE137" s="36"/>
      <c r="AF137" s="36"/>
      <c r="AG137" s="36"/>
      <c r="AH137" s="36"/>
      <c r="AI137" s="36"/>
      <c r="AJ137" s="36"/>
      <c r="AK137" s="36"/>
      <c r="AL137" s="36"/>
      <c r="AM137" s="36"/>
      <c r="AN137" s="36"/>
      <c r="AO137" s="36"/>
      <c r="AP137" s="36"/>
    </row>
    <row r="138" spans="1:42" x14ac:dyDescent="0.35">
      <c r="A138" t="s">
        <v>611</v>
      </c>
      <c r="B138" t="s">
        <v>210</v>
      </c>
      <c r="C138" t="s">
        <v>691</v>
      </c>
      <c r="D138" t="s">
        <v>46</v>
      </c>
      <c r="E138" t="s">
        <v>100</v>
      </c>
      <c r="F138" s="19" t="str">
        <f>IFERROR(VLOOKUP(D138,'Tabelas auxiliares'!$A$3:$B$63,2,FALSE),"")</f>
        <v>PROGRAD - PRÓ-REITORIA DE GRADUAÇÃO</v>
      </c>
      <c r="G138" s="19" t="str">
        <f>IFERROR(VLOOKUP($B138,'Tabelas auxiliares'!$A$67:$C$107,2,FALSE),"")</f>
        <v>AUXÍLIO DISCENTES</v>
      </c>
      <c r="H138" s="19" t="str">
        <f>IFERROR(VLOOKUP($B138,'Tabelas auxiliares'!$A$67:$C$107,3,FALSE),"")</f>
        <v>AUXÍLIO DISCENTES</v>
      </c>
      <c r="I138" t="s">
        <v>1055</v>
      </c>
      <c r="J138" t="s">
        <v>1237</v>
      </c>
      <c r="K138" t="s">
        <v>1238</v>
      </c>
      <c r="L138" t="s">
        <v>1113</v>
      </c>
      <c r="M138" t="s">
        <v>1239</v>
      </c>
      <c r="N138" t="s">
        <v>628</v>
      </c>
      <c r="O138" t="s">
        <v>629</v>
      </c>
      <c r="P138" t="s">
        <v>630</v>
      </c>
      <c r="Q138" t="s">
        <v>621</v>
      </c>
      <c r="R138" t="s">
        <v>622</v>
      </c>
      <c r="S138" t="s">
        <v>623</v>
      </c>
      <c r="T138" t="s">
        <v>145</v>
      </c>
      <c r="U138" t="s">
        <v>645</v>
      </c>
      <c r="V138" t="s">
        <v>765</v>
      </c>
      <c r="W138" t="s">
        <v>766</v>
      </c>
      <c r="X138" t="s">
        <v>1240</v>
      </c>
      <c r="Y138" s="19" t="str">
        <f t="shared" si="4"/>
        <v>3</v>
      </c>
      <c r="Z138" s="19" t="str">
        <f>IF(T138="","",IF(AND(T138&lt;&gt;'Tabelas auxiliares'!$B$241,T138&lt;&gt;'Tabelas auxiliares'!$B$242,T138&lt;&gt;'Tabelas auxiliares'!$C$241,T138&lt;&gt;'Tabelas auxiliares'!$C$242,T138&lt;&gt;'Tabelas auxiliares'!$D$241),"FOLHA DE PESSOAL",IF(Y138='Tabelas auxiliares'!$A$242,"CUSTEIO",IF(Y138='Tabelas auxiliares'!$A$241,"INVESTIMENTO","ERRO - VERIFICAR"))))</f>
        <v>CUSTEIO</v>
      </c>
      <c r="AA138" s="30">
        <f t="shared" si="5"/>
        <v>1000</v>
      </c>
      <c r="AD138" s="12">
        <v>1000</v>
      </c>
      <c r="AE138" s="36"/>
      <c r="AF138" s="36"/>
      <c r="AG138" s="36"/>
      <c r="AH138" s="36"/>
      <c r="AI138" s="36"/>
      <c r="AJ138" s="36"/>
      <c r="AK138" s="36"/>
      <c r="AL138" s="36"/>
      <c r="AM138" s="36"/>
      <c r="AN138" s="36"/>
      <c r="AO138" s="36"/>
      <c r="AP138" s="36"/>
    </row>
    <row r="139" spans="1:42" x14ac:dyDescent="0.35">
      <c r="A139" t="s">
        <v>611</v>
      </c>
      <c r="B139" t="s">
        <v>210</v>
      </c>
      <c r="C139" t="s">
        <v>691</v>
      </c>
      <c r="D139" t="s">
        <v>46</v>
      </c>
      <c r="E139" t="s">
        <v>100</v>
      </c>
      <c r="F139" s="19" t="str">
        <f>IFERROR(VLOOKUP(D139,'Tabelas auxiliares'!$A$3:$B$63,2,FALSE),"")</f>
        <v>PROGRAD - PRÓ-REITORIA DE GRADUAÇÃO</v>
      </c>
      <c r="G139" s="19" t="str">
        <f>IFERROR(VLOOKUP($B139,'Tabelas auxiliares'!$A$67:$C$107,2,FALSE),"")</f>
        <v>AUXÍLIO DISCENTES</v>
      </c>
      <c r="H139" s="19" t="str">
        <f>IFERROR(VLOOKUP($B139,'Tabelas auxiliares'!$A$67:$C$107,3,FALSE),"")</f>
        <v>AUXÍLIO DISCENTES</v>
      </c>
      <c r="I139" t="s">
        <v>1055</v>
      </c>
      <c r="J139" t="s">
        <v>1241</v>
      </c>
      <c r="K139" t="s">
        <v>1242</v>
      </c>
      <c r="L139" t="s">
        <v>1102</v>
      </c>
      <c r="M139" t="s">
        <v>1243</v>
      </c>
      <c r="N139" t="s">
        <v>628</v>
      </c>
      <c r="O139" t="s">
        <v>629</v>
      </c>
      <c r="P139" t="s">
        <v>630</v>
      </c>
      <c r="Q139" t="s">
        <v>621</v>
      </c>
      <c r="R139" t="s">
        <v>622</v>
      </c>
      <c r="S139" t="s">
        <v>623</v>
      </c>
      <c r="T139" t="s">
        <v>145</v>
      </c>
      <c r="U139" t="s">
        <v>645</v>
      </c>
      <c r="V139" t="s">
        <v>765</v>
      </c>
      <c r="W139" t="s">
        <v>766</v>
      </c>
      <c r="X139" t="s">
        <v>1244</v>
      </c>
      <c r="Y139" s="19" t="str">
        <f t="shared" si="4"/>
        <v>3</v>
      </c>
      <c r="Z139" s="19" t="str">
        <f>IF(T139="","",IF(AND(T139&lt;&gt;'Tabelas auxiliares'!$B$241,T139&lt;&gt;'Tabelas auxiliares'!$B$242,T139&lt;&gt;'Tabelas auxiliares'!$C$241,T139&lt;&gt;'Tabelas auxiliares'!$C$242,T139&lt;&gt;'Tabelas auxiliares'!$D$241),"FOLHA DE PESSOAL",IF(Y139='Tabelas auxiliares'!$A$242,"CUSTEIO",IF(Y139='Tabelas auxiliares'!$A$241,"INVESTIMENTO","ERRO - VERIFICAR"))))</f>
        <v>CUSTEIO</v>
      </c>
      <c r="AA139" s="30">
        <f t="shared" si="5"/>
        <v>1500</v>
      </c>
      <c r="AD139" s="12">
        <v>1500</v>
      </c>
      <c r="AE139" s="36"/>
      <c r="AF139" s="36"/>
      <c r="AG139" s="36"/>
      <c r="AH139" s="36"/>
      <c r="AI139" s="36"/>
      <c r="AJ139" s="36"/>
      <c r="AK139" s="36"/>
      <c r="AL139" s="36"/>
      <c r="AM139" s="36"/>
      <c r="AN139" s="36"/>
      <c r="AO139" s="36"/>
      <c r="AP139" s="36"/>
    </row>
    <row r="140" spans="1:42" x14ac:dyDescent="0.35">
      <c r="A140" t="s">
        <v>611</v>
      </c>
      <c r="B140" t="s">
        <v>210</v>
      </c>
      <c r="C140" t="s">
        <v>691</v>
      </c>
      <c r="D140" t="s">
        <v>46</v>
      </c>
      <c r="E140" t="s">
        <v>100</v>
      </c>
      <c r="F140" s="19" t="str">
        <f>IFERROR(VLOOKUP(D140,'Tabelas auxiliares'!$A$3:$B$63,2,FALSE),"")</f>
        <v>PROGRAD - PRÓ-REITORIA DE GRADUAÇÃO</v>
      </c>
      <c r="G140" s="19" t="str">
        <f>IFERROR(VLOOKUP($B140,'Tabelas auxiliares'!$A$67:$C$107,2,FALSE),"")</f>
        <v>AUXÍLIO DISCENTES</v>
      </c>
      <c r="H140" s="19" t="str">
        <f>IFERROR(VLOOKUP($B140,'Tabelas auxiliares'!$A$67:$C$107,3,FALSE),"")</f>
        <v>AUXÍLIO DISCENTES</v>
      </c>
      <c r="I140" t="s">
        <v>976</v>
      </c>
      <c r="J140" t="s">
        <v>1245</v>
      </c>
      <c r="K140" t="s">
        <v>1246</v>
      </c>
      <c r="L140" t="s">
        <v>1113</v>
      </c>
      <c r="M140" t="s">
        <v>1247</v>
      </c>
      <c r="N140" t="s">
        <v>628</v>
      </c>
      <c r="O140" t="s">
        <v>629</v>
      </c>
      <c r="P140" t="s">
        <v>630</v>
      </c>
      <c r="Q140" t="s">
        <v>621</v>
      </c>
      <c r="R140" t="s">
        <v>622</v>
      </c>
      <c r="S140" t="s">
        <v>623</v>
      </c>
      <c r="T140" t="s">
        <v>145</v>
      </c>
      <c r="U140" t="s">
        <v>645</v>
      </c>
      <c r="V140" t="s">
        <v>765</v>
      </c>
      <c r="W140" t="s">
        <v>766</v>
      </c>
      <c r="X140" t="s">
        <v>1248</v>
      </c>
      <c r="Y140" s="19" t="str">
        <f t="shared" si="4"/>
        <v>3</v>
      </c>
      <c r="Z140" s="19" t="str">
        <f>IF(T140="","",IF(AND(T140&lt;&gt;'Tabelas auxiliares'!$B$241,T140&lt;&gt;'Tabelas auxiliares'!$B$242,T140&lt;&gt;'Tabelas auxiliares'!$C$241,T140&lt;&gt;'Tabelas auxiliares'!$C$242,T140&lt;&gt;'Tabelas auxiliares'!$D$241),"FOLHA DE PESSOAL",IF(Y140='Tabelas auxiliares'!$A$242,"CUSTEIO",IF(Y140='Tabelas auxiliares'!$A$241,"INVESTIMENTO","ERRO - VERIFICAR"))))</f>
        <v>CUSTEIO</v>
      </c>
      <c r="AA140" s="30">
        <f t="shared" si="5"/>
        <v>2000</v>
      </c>
      <c r="AD140" s="12">
        <v>2000</v>
      </c>
      <c r="AE140" s="36"/>
      <c r="AF140" s="36"/>
      <c r="AG140" s="36"/>
      <c r="AH140" s="36"/>
      <c r="AI140" s="36"/>
      <c r="AJ140" s="36"/>
      <c r="AK140" s="36"/>
      <c r="AL140" s="36"/>
      <c r="AM140" s="36"/>
      <c r="AN140" s="36"/>
      <c r="AO140" s="36"/>
      <c r="AP140" s="36"/>
    </row>
    <row r="141" spans="1:42" x14ac:dyDescent="0.35">
      <c r="A141" t="s">
        <v>611</v>
      </c>
      <c r="B141" t="s">
        <v>210</v>
      </c>
      <c r="C141" t="s">
        <v>691</v>
      </c>
      <c r="D141" t="s">
        <v>46</v>
      </c>
      <c r="E141" t="s">
        <v>100</v>
      </c>
      <c r="F141" s="19" t="str">
        <f>IFERROR(VLOOKUP(D141,'Tabelas auxiliares'!$A$3:$B$63,2,FALSE),"")</f>
        <v>PROGRAD - PRÓ-REITORIA DE GRADUAÇÃO</v>
      </c>
      <c r="G141" s="19" t="str">
        <f>IFERROR(VLOOKUP($B141,'Tabelas auxiliares'!$A$67:$C$107,2,FALSE),"")</f>
        <v>AUXÍLIO DISCENTES</v>
      </c>
      <c r="H141" s="19" t="str">
        <f>IFERROR(VLOOKUP($B141,'Tabelas auxiliares'!$A$67:$C$107,3,FALSE),"")</f>
        <v>AUXÍLIO DISCENTES</v>
      </c>
      <c r="I141" t="s">
        <v>1249</v>
      </c>
      <c r="J141" t="s">
        <v>1250</v>
      </c>
      <c r="K141" t="s">
        <v>1251</v>
      </c>
      <c r="L141" t="s">
        <v>1102</v>
      </c>
      <c r="M141" t="s">
        <v>1252</v>
      </c>
      <c r="N141" t="s">
        <v>628</v>
      </c>
      <c r="O141" t="s">
        <v>629</v>
      </c>
      <c r="P141" t="s">
        <v>630</v>
      </c>
      <c r="Q141" t="s">
        <v>621</v>
      </c>
      <c r="R141" t="s">
        <v>622</v>
      </c>
      <c r="S141" t="s">
        <v>623</v>
      </c>
      <c r="T141" t="s">
        <v>145</v>
      </c>
      <c r="U141" t="s">
        <v>645</v>
      </c>
      <c r="V141" t="s">
        <v>765</v>
      </c>
      <c r="W141" t="s">
        <v>766</v>
      </c>
      <c r="X141" t="s">
        <v>1253</v>
      </c>
      <c r="Y141" s="19" t="str">
        <f t="shared" si="4"/>
        <v>3</v>
      </c>
      <c r="Z141" s="19" t="str">
        <f>IF(T141="","",IF(AND(T141&lt;&gt;'Tabelas auxiliares'!$B$241,T141&lt;&gt;'Tabelas auxiliares'!$B$242,T141&lt;&gt;'Tabelas auxiliares'!$C$241,T141&lt;&gt;'Tabelas auxiliares'!$C$242,T141&lt;&gt;'Tabelas auxiliares'!$D$241),"FOLHA DE PESSOAL",IF(Y141='Tabelas auxiliares'!$A$242,"CUSTEIO",IF(Y141='Tabelas auxiliares'!$A$241,"INVESTIMENTO","ERRO - VERIFICAR"))))</f>
        <v>CUSTEIO</v>
      </c>
      <c r="AA141" s="30">
        <f t="shared" si="5"/>
        <v>1400</v>
      </c>
      <c r="AD141" s="12">
        <v>1400</v>
      </c>
      <c r="AE141" s="36"/>
      <c r="AF141" s="36"/>
      <c r="AG141" s="36"/>
      <c r="AH141" s="36"/>
      <c r="AI141" s="36"/>
      <c r="AJ141" s="36"/>
      <c r="AK141" s="36"/>
      <c r="AL141" s="36"/>
      <c r="AM141" s="36"/>
      <c r="AN141" s="36"/>
      <c r="AO141" s="36"/>
      <c r="AP141" s="36"/>
    </row>
    <row r="142" spans="1:42" x14ac:dyDescent="0.35">
      <c r="A142" t="s">
        <v>611</v>
      </c>
      <c r="B142" t="s">
        <v>210</v>
      </c>
      <c r="C142" t="s">
        <v>691</v>
      </c>
      <c r="D142" t="s">
        <v>46</v>
      </c>
      <c r="E142" t="s">
        <v>100</v>
      </c>
      <c r="F142" s="19" t="str">
        <f>IFERROR(VLOOKUP(D142,'Tabelas auxiliares'!$A$3:$B$63,2,FALSE),"")</f>
        <v>PROGRAD - PRÓ-REITORIA DE GRADUAÇÃO</v>
      </c>
      <c r="G142" s="19" t="str">
        <f>IFERROR(VLOOKUP($B142,'Tabelas auxiliares'!$A$67:$C$107,2,FALSE),"")</f>
        <v>AUXÍLIO DISCENTES</v>
      </c>
      <c r="H142" s="19" t="str">
        <f>IFERROR(VLOOKUP($B142,'Tabelas auxiliares'!$A$67:$C$107,3,FALSE),"")</f>
        <v>AUXÍLIO DISCENTES</v>
      </c>
      <c r="I142" t="s">
        <v>1254</v>
      </c>
      <c r="J142" t="s">
        <v>1255</v>
      </c>
      <c r="K142" t="s">
        <v>1256</v>
      </c>
      <c r="L142" t="s">
        <v>1257</v>
      </c>
      <c r="M142" t="s">
        <v>1258</v>
      </c>
      <c r="N142" t="s">
        <v>628</v>
      </c>
      <c r="O142" t="s">
        <v>629</v>
      </c>
      <c r="P142" t="s">
        <v>630</v>
      </c>
      <c r="Q142" t="s">
        <v>621</v>
      </c>
      <c r="R142" t="s">
        <v>622</v>
      </c>
      <c r="S142" t="s">
        <v>623</v>
      </c>
      <c r="T142" t="s">
        <v>145</v>
      </c>
      <c r="U142" t="s">
        <v>645</v>
      </c>
      <c r="V142" t="s">
        <v>765</v>
      </c>
      <c r="W142" t="s">
        <v>766</v>
      </c>
      <c r="X142" t="s">
        <v>1259</v>
      </c>
      <c r="Y142" s="19" t="str">
        <f t="shared" si="4"/>
        <v>3</v>
      </c>
      <c r="Z142" s="19" t="str">
        <f>IF(T142="","",IF(AND(T142&lt;&gt;'Tabelas auxiliares'!$B$241,T142&lt;&gt;'Tabelas auxiliares'!$B$242,T142&lt;&gt;'Tabelas auxiliares'!$C$241,T142&lt;&gt;'Tabelas auxiliares'!$C$242,T142&lt;&gt;'Tabelas auxiliares'!$D$241),"FOLHA DE PESSOAL",IF(Y142='Tabelas auxiliares'!$A$242,"CUSTEIO",IF(Y142='Tabelas auxiliares'!$A$241,"INVESTIMENTO","ERRO - VERIFICAR"))))</f>
        <v>CUSTEIO</v>
      </c>
      <c r="AA142" s="30">
        <f t="shared" si="5"/>
        <v>12192</v>
      </c>
      <c r="AD142" s="12">
        <v>12192</v>
      </c>
      <c r="AE142" s="36"/>
      <c r="AF142" s="36"/>
      <c r="AG142" s="36"/>
      <c r="AH142" s="36"/>
      <c r="AI142" s="36"/>
      <c r="AJ142" s="36"/>
      <c r="AK142" s="36"/>
      <c r="AL142" s="36"/>
      <c r="AM142" s="36"/>
      <c r="AN142" s="36"/>
      <c r="AO142" s="36"/>
      <c r="AP142" s="36"/>
    </row>
    <row r="143" spans="1:42" x14ac:dyDescent="0.35">
      <c r="A143" t="s">
        <v>611</v>
      </c>
      <c r="B143" t="s">
        <v>210</v>
      </c>
      <c r="C143" t="s">
        <v>691</v>
      </c>
      <c r="D143" t="s">
        <v>46</v>
      </c>
      <c r="E143" t="s">
        <v>100</v>
      </c>
      <c r="F143" s="19" t="str">
        <f>IFERROR(VLOOKUP(D143,'Tabelas auxiliares'!$A$3:$B$63,2,FALSE),"")</f>
        <v>PROGRAD - PRÓ-REITORIA DE GRADUAÇÃO</v>
      </c>
      <c r="G143" s="19" t="str">
        <f>IFERROR(VLOOKUP($B143,'Tabelas auxiliares'!$A$67:$C$107,2,FALSE),"")</f>
        <v>AUXÍLIO DISCENTES</v>
      </c>
      <c r="H143" s="19" t="str">
        <f>IFERROR(VLOOKUP($B143,'Tabelas auxiliares'!$A$67:$C$107,3,FALSE),"")</f>
        <v>AUXÍLIO DISCENTES</v>
      </c>
      <c r="I143" t="s">
        <v>1260</v>
      </c>
      <c r="J143" t="s">
        <v>1261</v>
      </c>
      <c r="K143" t="s">
        <v>1262</v>
      </c>
      <c r="L143" t="s">
        <v>1102</v>
      </c>
      <c r="M143" t="s">
        <v>1263</v>
      </c>
      <c r="N143" t="s">
        <v>628</v>
      </c>
      <c r="O143" t="s">
        <v>629</v>
      </c>
      <c r="P143" t="s">
        <v>630</v>
      </c>
      <c r="Q143" t="s">
        <v>621</v>
      </c>
      <c r="R143" t="s">
        <v>622</v>
      </c>
      <c r="S143" t="s">
        <v>623</v>
      </c>
      <c r="T143" t="s">
        <v>145</v>
      </c>
      <c r="U143" t="s">
        <v>645</v>
      </c>
      <c r="V143" t="s">
        <v>765</v>
      </c>
      <c r="W143" t="s">
        <v>766</v>
      </c>
      <c r="X143" t="s">
        <v>1264</v>
      </c>
      <c r="Y143" s="19" t="str">
        <f t="shared" si="4"/>
        <v>3</v>
      </c>
      <c r="Z143" s="19" t="str">
        <f>IF(T143="","",IF(AND(T143&lt;&gt;'Tabelas auxiliares'!$B$241,T143&lt;&gt;'Tabelas auxiliares'!$B$242,T143&lt;&gt;'Tabelas auxiliares'!$C$241,T143&lt;&gt;'Tabelas auxiliares'!$C$242,T143&lt;&gt;'Tabelas auxiliares'!$D$241),"FOLHA DE PESSOAL",IF(Y143='Tabelas auxiliares'!$A$242,"CUSTEIO",IF(Y143='Tabelas auxiliares'!$A$241,"INVESTIMENTO","ERRO - VERIFICAR"))))</f>
        <v>CUSTEIO</v>
      </c>
      <c r="AA143" s="30">
        <f t="shared" si="5"/>
        <v>768.52</v>
      </c>
      <c r="AD143" s="12">
        <v>768.52</v>
      </c>
      <c r="AE143" s="36"/>
      <c r="AF143" s="36"/>
      <c r="AG143" s="36"/>
      <c r="AH143" s="36"/>
      <c r="AI143" s="36"/>
      <c r="AJ143" s="36"/>
      <c r="AK143" s="36"/>
      <c r="AL143" s="36"/>
      <c r="AM143" s="36"/>
      <c r="AN143" s="36"/>
      <c r="AO143" s="36"/>
      <c r="AP143" s="36"/>
    </row>
    <row r="144" spans="1:42" x14ac:dyDescent="0.35">
      <c r="A144" t="s">
        <v>611</v>
      </c>
      <c r="B144" t="s">
        <v>210</v>
      </c>
      <c r="C144" t="s">
        <v>691</v>
      </c>
      <c r="D144" t="s">
        <v>46</v>
      </c>
      <c r="E144" t="s">
        <v>100</v>
      </c>
      <c r="F144" s="19" t="str">
        <f>IFERROR(VLOOKUP(D144,'Tabelas auxiliares'!$A$3:$B$63,2,FALSE),"")</f>
        <v>PROGRAD - PRÓ-REITORIA DE GRADUAÇÃO</v>
      </c>
      <c r="G144" s="19" t="str">
        <f>IFERROR(VLOOKUP($B144,'Tabelas auxiliares'!$A$67:$C$107,2,FALSE),"")</f>
        <v>AUXÍLIO DISCENTES</v>
      </c>
      <c r="H144" s="19" t="str">
        <f>IFERROR(VLOOKUP($B144,'Tabelas auxiliares'!$A$67:$C$107,3,FALSE),"")</f>
        <v>AUXÍLIO DISCENTES</v>
      </c>
      <c r="I144" t="s">
        <v>1265</v>
      </c>
      <c r="J144" t="s">
        <v>1266</v>
      </c>
      <c r="K144" t="s">
        <v>1267</v>
      </c>
      <c r="L144" t="s">
        <v>1102</v>
      </c>
      <c r="M144" t="s">
        <v>1268</v>
      </c>
      <c r="N144" t="s">
        <v>628</v>
      </c>
      <c r="O144" t="s">
        <v>629</v>
      </c>
      <c r="P144" t="s">
        <v>630</v>
      </c>
      <c r="Q144" t="s">
        <v>621</v>
      </c>
      <c r="R144" t="s">
        <v>622</v>
      </c>
      <c r="S144" t="s">
        <v>623</v>
      </c>
      <c r="T144" t="s">
        <v>145</v>
      </c>
      <c r="U144" t="s">
        <v>645</v>
      </c>
      <c r="V144" t="s">
        <v>765</v>
      </c>
      <c r="W144" t="s">
        <v>766</v>
      </c>
      <c r="X144" t="s">
        <v>1269</v>
      </c>
      <c r="Y144" s="19" t="str">
        <f t="shared" si="4"/>
        <v>3</v>
      </c>
      <c r="Z144" s="19" t="str">
        <f>IF(T144="","",IF(AND(T144&lt;&gt;'Tabelas auxiliares'!$B$241,T144&lt;&gt;'Tabelas auxiliares'!$B$242,T144&lt;&gt;'Tabelas auxiliares'!$C$241,T144&lt;&gt;'Tabelas auxiliares'!$C$242,T144&lt;&gt;'Tabelas auxiliares'!$D$241),"FOLHA DE PESSOAL",IF(Y144='Tabelas auxiliares'!$A$242,"CUSTEIO",IF(Y144='Tabelas auxiliares'!$A$241,"INVESTIMENTO","ERRO - VERIFICAR"))))</f>
        <v>CUSTEIO</v>
      </c>
      <c r="AA144" s="30">
        <f t="shared" si="5"/>
        <v>2000</v>
      </c>
      <c r="AD144" s="12">
        <v>2000</v>
      </c>
      <c r="AE144" s="36"/>
      <c r="AF144" s="36"/>
      <c r="AG144" s="36"/>
      <c r="AH144" s="36"/>
      <c r="AI144" s="36"/>
      <c r="AJ144" s="36"/>
      <c r="AK144" s="36"/>
      <c r="AL144" s="36"/>
      <c r="AM144" s="36"/>
      <c r="AN144" s="36"/>
      <c r="AO144" s="36"/>
      <c r="AP144" s="36"/>
    </row>
    <row r="145" spans="1:42" x14ac:dyDescent="0.35">
      <c r="A145" t="s">
        <v>611</v>
      </c>
      <c r="B145" t="s">
        <v>210</v>
      </c>
      <c r="C145" t="s">
        <v>691</v>
      </c>
      <c r="D145" t="s">
        <v>46</v>
      </c>
      <c r="E145" t="s">
        <v>100</v>
      </c>
      <c r="F145" s="19" t="str">
        <f>IFERROR(VLOOKUP(D145,'Tabelas auxiliares'!$A$3:$B$63,2,FALSE),"")</f>
        <v>PROGRAD - PRÓ-REITORIA DE GRADUAÇÃO</v>
      </c>
      <c r="G145" s="19" t="str">
        <f>IFERROR(VLOOKUP($B145,'Tabelas auxiliares'!$A$67:$C$107,2,FALSE),"")</f>
        <v>AUXÍLIO DISCENTES</v>
      </c>
      <c r="H145" s="19" t="str">
        <f>IFERROR(VLOOKUP($B145,'Tabelas auxiliares'!$A$67:$C$107,3,FALSE),"")</f>
        <v>AUXÍLIO DISCENTES</v>
      </c>
      <c r="I145" t="s">
        <v>1270</v>
      </c>
      <c r="J145" t="s">
        <v>1271</v>
      </c>
      <c r="K145" t="s">
        <v>1272</v>
      </c>
      <c r="L145" t="s">
        <v>1102</v>
      </c>
      <c r="M145" t="s">
        <v>1273</v>
      </c>
      <c r="N145" t="s">
        <v>628</v>
      </c>
      <c r="O145" t="s">
        <v>629</v>
      </c>
      <c r="P145" t="s">
        <v>630</v>
      </c>
      <c r="Q145" t="s">
        <v>621</v>
      </c>
      <c r="R145" t="s">
        <v>622</v>
      </c>
      <c r="S145" t="s">
        <v>623</v>
      </c>
      <c r="T145" t="s">
        <v>145</v>
      </c>
      <c r="U145" t="s">
        <v>645</v>
      </c>
      <c r="V145" t="s">
        <v>765</v>
      </c>
      <c r="W145" t="s">
        <v>766</v>
      </c>
      <c r="X145" t="s">
        <v>1274</v>
      </c>
      <c r="Y145" s="19" t="str">
        <f t="shared" si="4"/>
        <v>3</v>
      </c>
      <c r="Z145" s="19" t="str">
        <f>IF(T145="","",IF(AND(T145&lt;&gt;'Tabelas auxiliares'!$B$241,T145&lt;&gt;'Tabelas auxiliares'!$B$242,T145&lt;&gt;'Tabelas auxiliares'!$C$241,T145&lt;&gt;'Tabelas auxiliares'!$C$242,T145&lt;&gt;'Tabelas auxiliares'!$D$241),"FOLHA DE PESSOAL",IF(Y145='Tabelas auxiliares'!$A$242,"CUSTEIO",IF(Y145='Tabelas auxiliares'!$A$241,"INVESTIMENTO","ERRO - VERIFICAR"))))</f>
        <v>CUSTEIO</v>
      </c>
      <c r="AA145" s="30">
        <f t="shared" si="5"/>
        <v>678.38</v>
      </c>
      <c r="AD145" s="12">
        <v>678.38</v>
      </c>
      <c r="AE145" s="36"/>
      <c r="AF145" s="36"/>
      <c r="AG145" s="36"/>
      <c r="AH145" s="36"/>
      <c r="AI145" s="36"/>
      <c r="AJ145" s="36"/>
      <c r="AK145" s="36"/>
      <c r="AL145" s="36"/>
      <c r="AM145" s="36"/>
      <c r="AN145" s="36"/>
      <c r="AO145" s="36"/>
      <c r="AP145" s="36"/>
    </row>
    <row r="146" spans="1:42" x14ac:dyDescent="0.35">
      <c r="A146" t="s">
        <v>611</v>
      </c>
      <c r="B146" t="s">
        <v>210</v>
      </c>
      <c r="C146" t="s">
        <v>691</v>
      </c>
      <c r="D146" t="s">
        <v>46</v>
      </c>
      <c r="E146" t="s">
        <v>100</v>
      </c>
      <c r="F146" s="19" t="str">
        <f>IFERROR(VLOOKUP(D146,'Tabelas auxiliares'!$A$3:$B$63,2,FALSE),"")</f>
        <v>PROGRAD - PRÓ-REITORIA DE GRADUAÇÃO</v>
      </c>
      <c r="G146" s="19" t="str">
        <f>IFERROR(VLOOKUP($B146,'Tabelas auxiliares'!$A$67:$C$107,2,FALSE),"")</f>
        <v>AUXÍLIO DISCENTES</v>
      </c>
      <c r="H146" s="19" t="str">
        <f>IFERROR(VLOOKUP($B146,'Tabelas auxiliares'!$A$67:$C$107,3,FALSE),"")</f>
        <v>AUXÍLIO DISCENTES</v>
      </c>
      <c r="I146" t="s">
        <v>1270</v>
      </c>
      <c r="J146" t="s">
        <v>1275</v>
      </c>
      <c r="K146" t="s">
        <v>1276</v>
      </c>
      <c r="L146" t="s">
        <v>1102</v>
      </c>
      <c r="M146" t="s">
        <v>1277</v>
      </c>
      <c r="N146" t="s">
        <v>628</v>
      </c>
      <c r="O146" t="s">
        <v>629</v>
      </c>
      <c r="P146" t="s">
        <v>630</v>
      </c>
      <c r="Q146" t="s">
        <v>621</v>
      </c>
      <c r="R146" t="s">
        <v>622</v>
      </c>
      <c r="S146" t="s">
        <v>623</v>
      </c>
      <c r="T146" t="s">
        <v>145</v>
      </c>
      <c r="U146" t="s">
        <v>645</v>
      </c>
      <c r="V146" t="s">
        <v>765</v>
      </c>
      <c r="W146" t="s">
        <v>766</v>
      </c>
      <c r="X146" t="s">
        <v>1278</v>
      </c>
      <c r="Y146" s="19" t="str">
        <f t="shared" si="4"/>
        <v>3</v>
      </c>
      <c r="Z146" s="19" t="str">
        <f>IF(T146="","",IF(AND(T146&lt;&gt;'Tabelas auxiliares'!$B$241,T146&lt;&gt;'Tabelas auxiliares'!$B$242,T146&lt;&gt;'Tabelas auxiliares'!$C$241,T146&lt;&gt;'Tabelas auxiliares'!$C$242,T146&lt;&gt;'Tabelas auxiliares'!$D$241),"FOLHA DE PESSOAL",IF(Y146='Tabelas auxiliares'!$A$242,"CUSTEIO",IF(Y146='Tabelas auxiliares'!$A$241,"INVESTIMENTO","ERRO - VERIFICAR"))))</f>
        <v>CUSTEIO</v>
      </c>
      <c r="AA146" s="30">
        <f t="shared" si="5"/>
        <v>498.38</v>
      </c>
      <c r="AD146" s="12">
        <v>498.38</v>
      </c>
      <c r="AE146" s="36"/>
      <c r="AF146" s="36"/>
      <c r="AG146" s="36"/>
      <c r="AH146" s="36"/>
      <c r="AI146" s="36"/>
      <c r="AJ146" s="36"/>
      <c r="AK146" s="36"/>
      <c r="AL146" s="36"/>
      <c r="AM146" s="36"/>
      <c r="AN146" s="36"/>
      <c r="AO146" s="36"/>
      <c r="AP146" s="36"/>
    </row>
    <row r="147" spans="1:42" x14ac:dyDescent="0.35">
      <c r="A147" t="s">
        <v>611</v>
      </c>
      <c r="B147" t="s">
        <v>210</v>
      </c>
      <c r="C147" t="s">
        <v>691</v>
      </c>
      <c r="D147" t="s">
        <v>46</v>
      </c>
      <c r="E147" t="s">
        <v>100</v>
      </c>
      <c r="F147" s="19" t="str">
        <f>IFERROR(VLOOKUP(D147,'Tabelas auxiliares'!$A$3:$B$63,2,FALSE),"")</f>
        <v>PROGRAD - PRÓ-REITORIA DE GRADUAÇÃO</v>
      </c>
      <c r="G147" s="19" t="str">
        <f>IFERROR(VLOOKUP($B147,'Tabelas auxiliares'!$A$67:$C$107,2,FALSE),"")</f>
        <v>AUXÍLIO DISCENTES</v>
      </c>
      <c r="H147" s="19" t="str">
        <f>IFERROR(VLOOKUP($B147,'Tabelas auxiliares'!$A$67:$C$107,3,FALSE),"")</f>
        <v>AUXÍLIO DISCENTES</v>
      </c>
      <c r="I147" t="s">
        <v>1270</v>
      </c>
      <c r="J147" t="s">
        <v>1279</v>
      </c>
      <c r="K147" t="s">
        <v>1280</v>
      </c>
      <c r="L147" t="s">
        <v>1113</v>
      </c>
      <c r="M147" t="s">
        <v>1281</v>
      </c>
      <c r="N147" t="s">
        <v>628</v>
      </c>
      <c r="O147" t="s">
        <v>629</v>
      </c>
      <c r="P147" t="s">
        <v>630</v>
      </c>
      <c r="Q147" t="s">
        <v>621</v>
      </c>
      <c r="R147" t="s">
        <v>622</v>
      </c>
      <c r="S147" t="s">
        <v>623</v>
      </c>
      <c r="T147" t="s">
        <v>145</v>
      </c>
      <c r="U147" t="s">
        <v>645</v>
      </c>
      <c r="V147" t="s">
        <v>765</v>
      </c>
      <c r="W147" t="s">
        <v>766</v>
      </c>
      <c r="X147" t="s">
        <v>1282</v>
      </c>
      <c r="Y147" s="19" t="str">
        <f t="shared" si="4"/>
        <v>3</v>
      </c>
      <c r="Z147" s="19" t="str">
        <f>IF(T147="","",IF(AND(T147&lt;&gt;'Tabelas auxiliares'!$B$241,T147&lt;&gt;'Tabelas auxiliares'!$B$242,T147&lt;&gt;'Tabelas auxiliares'!$C$241,T147&lt;&gt;'Tabelas auxiliares'!$C$242,T147&lt;&gt;'Tabelas auxiliares'!$D$241),"FOLHA DE PESSOAL",IF(Y147='Tabelas auxiliares'!$A$242,"CUSTEIO",IF(Y147='Tabelas auxiliares'!$A$241,"INVESTIMENTO","ERRO - VERIFICAR"))))</f>
        <v>CUSTEIO</v>
      </c>
      <c r="AA147" s="30">
        <f t="shared" si="5"/>
        <v>436.38</v>
      </c>
      <c r="AD147" s="12">
        <v>436.38</v>
      </c>
      <c r="AE147" s="36"/>
      <c r="AF147" s="36"/>
      <c r="AG147" s="36"/>
      <c r="AH147" s="36"/>
      <c r="AI147" s="36"/>
      <c r="AJ147" s="36"/>
      <c r="AK147" s="36"/>
      <c r="AL147" s="36"/>
      <c r="AM147" s="36"/>
      <c r="AN147" s="36"/>
      <c r="AO147" s="36"/>
      <c r="AP147" s="36"/>
    </row>
    <row r="148" spans="1:42" x14ac:dyDescent="0.35">
      <c r="A148" t="s">
        <v>611</v>
      </c>
      <c r="B148" t="s">
        <v>210</v>
      </c>
      <c r="C148" t="s">
        <v>691</v>
      </c>
      <c r="D148" t="s">
        <v>46</v>
      </c>
      <c r="E148" t="s">
        <v>100</v>
      </c>
      <c r="F148" s="19" t="str">
        <f>IFERROR(VLOOKUP(D148,'Tabelas auxiliares'!$A$3:$B$63,2,FALSE),"")</f>
        <v>PROGRAD - PRÓ-REITORIA DE GRADUAÇÃO</v>
      </c>
      <c r="G148" s="19" t="str">
        <f>IFERROR(VLOOKUP($B148,'Tabelas auxiliares'!$A$67:$C$107,2,FALSE),"")</f>
        <v>AUXÍLIO DISCENTES</v>
      </c>
      <c r="H148" s="19" t="str">
        <f>IFERROR(VLOOKUP($B148,'Tabelas auxiliares'!$A$67:$C$107,3,FALSE),"")</f>
        <v>AUXÍLIO DISCENTES</v>
      </c>
      <c r="I148" t="s">
        <v>1270</v>
      </c>
      <c r="J148" t="s">
        <v>1283</v>
      </c>
      <c r="K148" t="s">
        <v>1284</v>
      </c>
      <c r="L148" t="s">
        <v>1102</v>
      </c>
      <c r="M148" t="s">
        <v>1285</v>
      </c>
      <c r="N148" t="s">
        <v>628</v>
      </c>
      <c r="O148" t="s">
        <v>629</v>
      </c>
      <c r="P148" t="s">
        <v>630</v>
      </c>
      <c r="Q148" t="s">
        <v>621</v>
      </c>
      <c r="R148" t="s">
        <v>622</v>
      </c>
      <c r="S148" t="s">
        <v>623</v>
      </c>
      <c r="T148" t="s">
        <v>145</v>
      </c>
      <c r="U148" t="s">
        <v>645</v>
      </c>
      <c r="V148" t="s">
        <v>765</v>
      </c>
      <c r="W148" t="s">
        <v>766</v>
      </c>
      <c r="X148" t="s">
        <v>1286</v>
      </c>
      <c r="Y148" s="19" t="str">
        <f t="shared" si="4"/>
        <v>3</v>
      </c>
      <c r="Z148" s="19" t="str">
        <f>IF(T148="","",IF(AND(T148&lt;&gt;'Tabelas auxiliares'!$B$241,T148&lt;&gt;'Tabelas auxiliares'!$B$242,T148&lt;&gt;'Tabelas auxiliares'!$C$241,T148&lt;&gt;'Tabelas auxiliares'!$C$242,T148&lt;&gt;'Tabelas auxiliares'!$D$241),"FOLHA DE PESSOAL",IF(Y148='Tabelas auxiliares'!$A$242,"CUSTEIO",IF(Y148='Tabelas auxiliares'!$A$241,"INVESTIMENTO","ERRO - VERIFICAR"))))</f>
        <v>CUSTEIO</v>
      </c>
      <c r="AA148" s="30">
        <f t="shared" si="5"/>
        <v>643.26</v>
      </c>
      <c r="AD148" s="12">
        <v>643.26</v>
      </c>
      <c r="AE148" s="36"/>
      <c r="AF148" s="36"/>
      <c r="AG148" s="36"/>
      <c r="AH148" s="36"/>
      <c r="AI148" s="36"/>
      <c r="AJ148" s="36"/>
      <c r="AK148" s="36"/>
      <c r="AL148" s="36"/>
      <c r="AM148" s="36"/>
      <c r="AN148" s="36"/>
      <c r="AO148" s="36"/>
      <c r="AP148" s="36"/>
    </row>
    <row r="149" spans="1:42" x14ac:dyDescent="0.35">
      <c r="A149" t="s">
        <v>611</v>
      </c>
      <c r="B149" t="s">
        <v>210</v>
      </c>
      <c r="C149" t="s">
        <v>691</v>
      </c>
      <c r="D149" t="s">
        <v>46</v>
      </c>
      <c r="E149" t="s">
        <v>100</v>
      </c>
      <c r="F149" s="19" t="str">
        <f>IFERROR(VLOOKUP(D149,'Tabelas auxiliares'!$A$3:$B$63,2,FALSE),"")</f>
        <v>PROGRAD - PRÓ-REITORIA DE GRADUAÇÃO</v>
      </c>
      <c r="G149" s="19" t="str">
        <f>IFERROR(VLOOKUP($B149,'Tabelas auxiliares'!$A$67:$C$107,2,FALSE),"")</f>
        <v>AUXÍLIO DISCENTES</v>
      </c>
      <c r="H149" s="19" t="str">
        <f>IFERROR(VLOOKUP($B149,'Tabelas auxiliares'!$A$67:$C$107,3,FALSE),"")</f>
        <v>AUXÍLIO DISCENTES</v>
      </c>
      <c r="I149" t="s">
        <v>1270</v>
      </c>
      <c r="J149" t="s">
        <v>1287</v>
      </c>
      <c r="K149" t="s">
        <v>1288</v>
      </c>
      <c r="L149" t="s">
        <v>1113</v>
      </c>
      <c r="M149" t="s">
        <v>1289</v>
      </c>
      <c r="N149" t="s">
        <v>628</v>
      </c>
      <c r="O149" t="s">
        <v>629</v>
      </c>
      <c r="P149" t="s">
        <v>630</v>
      </c>
      <c r="Q149" t="s">
        <v>621</v>
      </c>
      <c r="R149" t="s">
        <v>622</v>
      </c>
      <c r="S149" t="s">
        <v>623</v>
      </c>
      <c r="T149" t="s">
        <v>145</v>
      </c>
      <c r="U149" t="s">
        <v>645</v>
      </c>
      <c r="V149" t="s">
        <v>765</v>
      </c>
      <c r="W149" t="s">
        <v>766</v>
      </c>
      <c r="X149" t="s">
        <v>1290</v>
      </c>
      <c r="Y149" s="19" t="str">
        <f t="shared" si="4"/>
        <v>3</v>
      </c>
      <c r="Z149" s="19" t="str">
        <f>IF(T149="","",IF(AND(T149&lt;&gt;'Tabelas auxiliares'!$B$241,T149&lt;&gt;'Tabelas auxiliares'!$B$242,T149&lt;&gt;'Tabelas auxiliares'!$C$241,T149&lt;&gt;'Tabelas auxiliares'!$C$242,T149&lt;&gt;'Tabelas auxiliares'!$D$241),"FOLHA DE PESSOAL",IF(Y149='Tabelas auxiliares'!$A$242,"CUSTEIO",IF(Y149='Tabelas auxiliares'!$A$241,"INVESTIMENTO","ERRO - VERIFICAR"))))</f>
        <v>CUSTEIO</v>
      </c>
      <c r="AA149" s="30">
        <f t="shared" si="5"/>
        <v>278.58</v>
      </c>
      <c r="AD149" s="12">
        <v>278.58</v>
      </c>
      <c r="AE149" s="36"/>
      <c r="AF149" s="36"/>
      <c r="AG149" s="36"/>
      <c r="AH149" s="36"/>
      <c r="AI149" s="36"/>
      <c r="AJ149" s="36"/>
      <c r="AK149" s="36"/>
      <c r="AL149" s="36"/>
      <c r="AM149" s="36"/>
      <c r="AN149" s="36"/>
      <c r="AO149" s="36"/>
      <c r="AP149" s="36"/>
    </row>
    <row r="150" spans="1:42" x14ac:dyDescent="0.35">
      <c r="A150" t="s">
        <v>611</v>
      </c>
      <c r="B150" t="s">
        <v>210</v>
      </c>
      <c r="C150" t="s">
        <v>691</v>
      </c>
      <c r="D150" t="s">
        <v>46</v>
      </c>
      <c r="E150" t="s">
        <v>100</v>
      </c>
      <c r="F150" s="19" t="str">
        <f>IFERROR(VLOOKUP(D150,'Tabelas auxiliares'!$A$3:$B$63,2,FALSE),"")</f>
        <v>PROGRAD - PRÓ-REITORIA DE GRADUAÇÃO</v>
      </c>
      <c r="G150" s="19" t="str">
        <f>IFERROR(VLOOKUP($B150,'Tabelas auxiliares'!$A$67:$C$107,2,FALSE),"")</f>
        <v>AUXÍLIO DISCENTES</v>
      </c>
      <c r="H150" s="19" t="str">
        <f>IFERROR(VLOOKUP($B150,'Tabelas auxiliares'!$A$67:$C$107,3,FALSE),"")</f>
        <v>AUXÍLIO DISCENTES</v>
      </c>
      <c r="I150" t="s">
        <v>1270</v>
      </c>
      <c r="J150" t="s">
        <v>1291</v>
      </c>
      <c r="K150" t="s">
        <v>1292</v>
      </c>
      <c r="L150" t="s">
        <v>1102</v>
      </c>
      <c r="M150" t="s">
        <v>1293</v>
      </c>
      <c r="N150" t="s">
        <v>628</v>
      </c>
      <c r="O150" t="s">
        <v>629</v>
      </c>
      <c r="P150" t="s">
        <v>630</v>
      </c>
      <c r="Q150" t="s">
        <v>621</v>
      </c>
      <c r="R150" t="s">
        <v>622</v>
      </c>
      <c r="S150" t="s">
        <v>623</v>
      </c>
      <c r="T150" t="s">
        <v>145</v>
      </c>
      <c r="U150" t="s">
        <v>645</v>
      </c>
      <c r="V150" t="s">
        <v>765</v>
      </c>
      <c r="W150" t="s">
        <v>766</v>
      </c>
      <c r="X150" t="s">
        <v>1294</v>
      </c>
      <c r="Y150" s="19" t="str">
        <f t="shared" si="4"/>
        <v>3</v>
      </c>
      <c r="Z150" s="19" t="str">
        <f>IF(T150="","",IF(AND(T150&lt;&gt;'Tabelas auxiliares'!$B$241,T150&lt;&gt;'Tabelas auxiliares'!$B$242,T150&lt;&gt;'Tabelas auxiliares'!$C$241,T150&lt;&gt;'Tabelas auxiliares'!$C$242,T150&lt;&gt;'Tabelas auxiliares'!$D$241),"FOLHA DE PESSOAL",IF(Y150='Tabelas auxiliares'!$A$242,"CUSTEIO",IF(Y150='Tabelas auxiliares'!$A$241,"INVESTIMENTO","ERRO - VERIFICAR"))))</f>
        <v>CUSTEIO</v>
      </c>
      <c r="AA150" s="30">
        <f t="shared" si="5"/>
        <v>493.38</v>
      </c>
      <c r="AD150" s="12">
        <v>493.38</v>
      </c>
      <c r="AE150" s="36"/>
      <c r="AF150" s="36"/>
      <c r="AG150" s="36"/>
      <c r="AH150" s="36"/>
      <c r="AI150" s="36"/>
      <c r="AJ150" s="36"/>
      <c r="AK150" s="36"/>
      <c r="AL150" s="36"/>
      <c r="AM150" s="36"/>
      <c r="AN150" s="36"/>
      <c r="AO150" s="36"/>
      <c r="AP150" s="36"/>
    </row>
    <row r="151" spans="1:42" x14ac:dyDescent="0.35">
      <c r="A151" t="s">
        <v>611</v>
      </c>
      <c r="B151" t="s">
        <v>210</v>
      </c>
      <c r="C151" t="s">
        <v>691</v>
      </c>
      <c r="D151" t="s">
        <v>46</v>
      </c>
      <c r="E151" t="s">
        <v>100</v>
      </c>
      <c r="F151" s="19" t="str">
        <f>IFERROR(VLOOKUP(D151,'Tabelas auxiliares'!$A$3:$B$63,2,FALSE),"")</f>
        <v>PROGRAD - PRÓ-REITORIA DE GRADUAÇÃO</v>
      </c>
      <c r="G151" s="19" t="str">
        <f>IFERROR(VLOOKUP($B151,'Tabelas auxiliares'!$A$67:$C$107,2,FALSE),"")</f>
        <v>AUXÍLIO DISCENTES</v>
      </c>
      <c r="H151" s="19" t="str">
        <f>IFERROR(VLOOKUP($B151,'Tabelas auxiliares'!$A$67:$C$107,3,FALSE),"")</f>
        <v>AUXÍLIO DISCENTES</v>
      </c>
      <c r="I151" t="s">
        <v>1270</v>
      </c>
      <c r="J151" t="s">
        <v>1295</v>
      </c>
      <c r="K151" t="s">
        <v>1296</v>
      </c>
      <c r="L151" t="s">
        <v>1102</v>
      </c>
      <c r="M151" t="s">
        <v>1297</v>
      </c>
      <c r="N151" t="s">
        <v>628</v>
      </c>
      <c r="O151" t="s">
        <v>629</v>
      </c>
      <c r="P151" t="s">
        <v>630</v>
      </c>
      <c r="Q151" t="s">
        <v>621</v>
      </c>
      <c r="R151" t="s">
        <v>622</v>
      </c>
      <c r="S151" t="s">
        <v>623</v>
      </c>
      <c r="T151" t="s">
        <v>145</v>
      </c>
      <c r="U151" t="s">
        <v>645</v>
      </c>
      <c r="V151" t="s">
        <v>765</v>
      </c>
      <c r="W151" t="s">
        <v>766</v>
      </c>
      <c r="X151" t="s">
        <v>1298</v>
      </c>
      <c r="Y151" s="19" t="str">
        <f t="shared" si="4"/>
        <v>3</v>
      </c>
      <c r="Z151" s="19" t="str">
        <f>IF(T151="","",IF(AND(T151&lt;&gt;'Tabelas auxiliares'!$B$241,T151&lt;&gt;'Tabelas auxiliares'!$B$242,T151&lt;&gt;'Tabelas auxiliares'!$C$241,T151&lt;&gt;'Tabelas auxiliares'!$C$242,T151&lt;&gt;'Tabelas auxiliares'!$D$241),"FOLHA DE PESSOAL",IF(Y151='Tabelas auxiliares'!$A$242,"CUSTEIO",IF(Y151='Tabelas auxiliares'!$A$241,"INVESTIMENTO","ERRO - VERIFICAR"))))</f>
        <v>CUSTEIO</v>
      </c>
      <c r="AA151" s="30">
        <f t="shared" si="5"/>
        <v>1200</v>
      </c>
      <c r="AD151" s="12">
        <v>1200</v>
      </c>
      <c r="AE151" s="36"/>
      <c r="AF151" s="36"/>
      <c r="AG151" s="36"/>
      <c r="AH151" s="36"/>
      <c r="AI151" s="36"/>
      <c r="AJ151" s="36"/>
      <c r="AK151" s="36"/>
      <c r="AL151" s="36"/>
      <c r="AM151" s="36"/>
      <c r="AN151" s="36"/>
      <c r="AO151" s="36"/>
      <c r="AP151" s="36"/>
    </row>
    <row r="152" spans="1:42" x14ac:dyDescent="0.35">
      <c r="A152" t="s">
        <v>611</v>
      </c>
      <c r="B152" t="s">
        <v>210</v>
      </c>
      <c r="C152" t="s">
        <v>691</v>
      </c>
      <c r="D152" t="s">
        <v>46</v>
      </c>
      <c r="E152" t="s">
        <v>100</v>
      </c>
      <c r="F152" s="19" t="str">
        <f>IFERROR(VLOOKUP(D152,'Tabelas auxiliares'!$A$3:$B$63,2,FALSE),"")</f>
        <v>PROGRAD - PRÓ-REITORIA DE GRADUAÇÃO</v>
      </c>
      <c r="G152" s="19" t="str">
        <f>IFERROR(VLOOKUP($B152,'Tabelas auxiliares'!$A$67:$C$107,2,FALSE),"")</f>
        <v>AUXÍLIO DISCENTES</v>
      </c>
      <c r="H152" s="19" t="str">
        <f>IFERROR(VLOOKUP($B152,'Tabelas auxiliares'!$A$67:$C$107,3,FALSE),"")</f>
        <v>AUXÍLIO DISCENTES</v>
      </c>
      <c r="I152" t="s">
        <v>1299</v>
      </c>
      <c r="J152" t="s">
        <v>1300</v>
      </c>
      <c r="K152" t="s">
        <v>1301</v>
      </c>
      <c r="L152" t="s">
        <v>1102</v>
      </c>
      <c r="M152" t="s">
        <v>1302</v>
      </c>
      <c r="N152" t="s">
        <v>628</v>
      </c>
      <c r="O152" t="s">
        <v>629</v>
      </c>
      <c r="P152" t="s">
        <v>630</v>
      </c>
      <c r="Q152" t="s">
        <v>621</v>
      </c>
      <c r="R152" t="s">
        <v>622</v>
      </c>
      <c r="S152" t="s">
        <v>623</v>
      </c>
      <c r="T152" t="s">
        <v>145</v>
      </c>
      <c r="U152" t="s">
        <v>645</v>
      </c>
      <c r="V152" t="s">
        <v>765</v>
      </c>
      <c r="W152" t="s">
        <v>766</v>
      </c>
      <c r="X152" t="s">
        <v>1303</v>
      </c>
      <c r="Y152" s="19" t="str">
        <f t="shared" si="4"/>
        <v>3</v>
      </c>
      <c r="Z152" s="19" t="str">
        <f>IF(T152="","",IF(AND(T152&lt;&gt;'Tabelas auxiliares'!$B$241,T152&lt;&gt;'Tabelas auxiliares'!$B$242,T152&lt;&gt;'Tabelas auxiliares'!$C$241,T152&lt;&gt;'Tabelas auxiliares'!$C$242,T152&lt;&gt;'Tabelas auxiliares'!$D$241),"FOLHA DE PESSOAL",IF(Y152='Tabelas auxiliares'!$A$242,"CUSTEIO",IF(Y152='Tabelas auxiliares'!$A$241,"INVESTIMENTO","ERRO - VERIFICAR"))))</f>
        <v>CUSTEIO</v>
      </c>
      <c r="AA152" s="30">
        <f t="shared" si="5"/>
        <v>1200</v>
      </c>
      <c r="AD152" s="12">
        <v>1200</v>
      </c>
      <c r="AE152" s="36"/>
      <c r="AF152" s="36"/>
      <c r="AG152" s="36"/>
      <c r="AH152" s="36"/>
      <c r="AI152" s="36"/>
      <c r="AJ152" s="36"/>
      <c r="AK152" s="36"/>
      <c r="AL152" s="36"/>
      <c r="AM152" s="36"/>
      <c r="AN152" s="36"/>
      <c r="AO152" s="36"/>
      <c r="AP152" s="36"/>
    </row>
    <row r="153" spans="1:42" x14ac:dyDescent="0.35">
      <c r="A153" t="s">
        <v>611</v>
      </c>
      <c r="B153" t="s">
        <v>210</v>
      </c>
      <c r="C153" t="s">
        <v>691</v>
      </c>
      <c r="D153" t="s">
        <v>46</v>
      </c>
      <c r="E153" t="s">
        <v>100</v>
      </c>
      <c r="F153" s="19" t="str">
        <f>IFERROR(VLOOKUP(D153,'Tabelas auxiliares'!$A$3:$B$63,2,FALSE),"")</f>
        <v>PROGRAD - PRÓ-REITORIA DE GRADUAÇÃO</v>
      </c>
      <c r="G153" s="19" t="str">
        <f>IFERROR(VLOOKUP($B153,'Tabelas auxiliares'!$A$67:$C$107,2,FALSE),"")</f>
        <v>AUXÍLIO DISCENTES</v>
      </c>
      <c r="H153" s="19" t="str">
        <f>IFERROR(VLOOKUP($B153,'Tabelas auxiliares'!$A$67:$C$107,3,FALSE),"")</f>
        <v>AUXÍLIO DISCENTES</v>
      </c>
      <c r="I153" t="s">
        <v>1299</v>
      </c>
      <c r="J153" t="s">
        <v>1304</v>
      </c>
      <c r="K153" t="s">
        <v>1305</v>
      </c>
      <c r="L153" t="s">
        <v>1102</v>
      </c>
      <c r="M153" t="s">
        <v>1306</v>
      </c>
      <c r="N153" t="s">
        <v>628</v>
      </c>
      <c r="O153" t="s">
        <v>629</v>
      </c>
      <c r="P153" t="s">
        <v>630</v>
      </c>
      <c r="Q153" t="s">
        <v>621</v>
      </c>
      <c r="R153" t="s">
        <v>622</v>
      </c>
      <c r="S153" t="s">
        <v>623</v>
      </c>
      <c r="T153" t="s">
        <v>145</v>
      </c>
      <c r="U153" t="s">
        <v>645</v>
      </c>
      <c r="V153" t="s">
        <v>765</v>
      </c>
      <c r="W153" t="s">
        <v>766</v>
      </c>
      <c r="X153" t="s">
        <v>1307</v>
      </c>
      <c r="Y153" s="19" t="str">
        <f t="shared" si="4"/>
        <v>3</v>
      </c>
      <c r="Z153" s="19" t="str">
        <f>IF(T153="","",IF(AND(T153&lt;&gt;'Tabelas auxiliares'!$B$241,T153&lt;&gt;'Tabelas auxiliares'!$B$242,T153&lt;&gt;'Tabelas auxiliares'!$C$241,T153&lt;&gt;'Tabelas auxiliares'!$C$242,T153&lt;&gt;'Tabelas auxiliares'!$D$241),"FOLHA DE PESSOAL",IF(Y153='Tabelas auxiliares'!$A$242,"CUSTEIO",IF(Y153='Tabelas auxiliares'!$A$241,"INVESTIMENTO","ERRO - VERIFICAR"))))</f>
        <v>CUSTEIO</v>
      </c>
      <c r="AA153" s="30">
        <f t="shared" si="5"/>
        <v>718.45</v>
      </c>
      <c r="AD153" s="12">
        <v>718.45</v>
      </c>
      <c r="AE153" s="36"/>
      <c r="AF153" s="36"/>
      <c r="AG153" s="36"/>
      <c r="AH153" s="36"/>
      <c r="AI153" s="36"/>
      <c r="AJ153" s="36"/>
      <c r="AK153" s="36"/>
      <c r="AL153" s="36"/>
      <c r="AM153" s="36"/>
      <c r="AN153" s="36"/>
      <c r="AO153" s="36"/>
      <c r="AP153" s="36"/>
    </row>
    <row r="154" spans="1:42" x14ac:dyDescent="0.35">
      <c r="A154" t="s">
        <v>611</v>
      </c>
      <c r="B154" t="s">
        <v>210</v>
      </c>
      <c r="C154" t="s">
        <v>691</v>
      </c>
      <c r="D154" t="s">
        <v>46</v>
      </c>
      <c r="E154" t="s">
        <v>100</v>
      </c>
      <c r="F154" s="19" t="str">
        <f>IFERROR(VLOOKUP(D154,'Tabelas auxiliares'!$A$3:$B$63,2,FALSE),"")</f>
        <v>PROGRAD - PRÓ-REITORIA DE GRADUAÇÃO</v>
      </c>
      <c r="G154" s="19" t="str">
        <f>IFERROR(VLOOKUP($B154,'Tabelas auxiliares'!$A$67:$C$107,2,FALSE),"")</f>
        <v>AUXÍLIO DISCENTES</v>
      </c>
      <c r="H154" s="19" t="str">
        <f>IFERROR(VLOOKUP($B154,'Tabelas auxiliares'!$A$67:$C$107,3,FALSE),"")</f>
        <v>AUXÍLIO DISCENTES</v>
      </c>
      <c r="I154" t="s">
        <v>1299</v>
      </c>
      <c r="J154" t="s">
        <v>1308</v>
      </c>
      <c r="K154" t="s">
        <v>1309</v>
      </c>
      <c r="L154" t="s">
        <v>1102</v>
      </c>
      <c r="M154" t="s">
        <v>1310</v>
      </c>
      <c r="N154" t="s">
        <v>628</v>
      </c>
      <c r="O154" t="s">
        <v>629</v>
      </c>
      <c r="P154" t="s">
        <v>630</v>
      </c>
      <c r="Q154" t="s">
        <v>621</v>
      </c>
      <c r="R154" t="s">
        <v>622</v>
      </c>
      <c r="S154" t="s">
        <v>623</v>
      </c>
      <c r="T154" t="s">
        <v>145</v>
      </c>
      <c r="U154" t="s">
        <v>645</v>
      </c>
      <c r="V154" t="s">
        <v>765</v>
      </c>
      <c r="W154" t="s">
        <v>766</v>
      </c>
      <c r="X154" t="s">
        <v>1311</v>
      </c>
      <c r="Y154" s="19" t="str">
        <f t="shared" si="4"/>
        <v>3</v>
      </c>
      <c r="Z154" s="19" t="str">
        <f>IF(T154="","",IF(AND(T154&lt;&gt;'Tabelas auxiliares'!$B$241,T154&lt;&gt;'Tabelas auxiliares'!$B$242,T154&lt;&gt;'Tabelas auxiliares'!$C$241,T154&lt;&gt;'Tabelas auxiliares'!$C$242,T154&lt;&gt;'Tabelas auxiliares'!$D$241),"FOLHA DE PESSOAL",IF(Y154='Tabelas auxiliares'!$A$242,"CUSTEIO",IF(Y154='Tabelas auxiliares'!$A$241,"INVESTIMENTO","ERRO - VERIFICAR"))))</f>
        <v>CUSTEIO</v>
      </c>
      <c r="AA154" s="30">
        <f t="shared" si="5"/>
        <v>458.38</v>
      </c>
      <c r="AD154" s="12">
        <v>458.38</v>
      </c>
      <c r="AE154" s="36"/>
      <c r="AF154" s="36"/>
      <c r="AG154" s="36"/>
      <c r="AH154" s="36"/>
      <c r="AI154" s="36"/>
      <c r="AJ154" s="36"/>
      <c r="AK154" s="36"/>
      <c r="AL154" s="36"/>
      <c r="AM154" s="36"/>
      <c r="AN154" s="36"/>
      <c r="AO154" s="36"/>
      <c r="AP154" s="36"/>
    </row>
    <row r="155" spans="1:42" x14ac:dyDescent="0.35">
      <c r="A155" t="s">
        <v>611</v>
      </c>
      <c r="B155" t="s">
        <v>210</v>
      </c>
      <c r="C155" t="s">
        <v>691</v>
      </c>
      <c r="D155" t="s">
        <v>46</v>
      </c>
      <c r="E155" t="s">
        <v>100</v>
      </c>
      <c r="F155" s="19" t="str">
        <f>IFERROR(VLOOKUP(D155,'Tabelas auxiliares'!$A$3:$B$63,2,FALSE),"")</f>
        <v>PROGRAD - PRÓ-REITORIA DE GRADUAÇÃO</v>
      </c>
      <c r="G155" s="19" t="str">
        <f>IFERROR(VLOOKUP($B155,'Tabelas auxiliares'!$A$67:$C$107,2,FALSE),"")</f>
        <v>AUXÍLIO DISCENTES</v>
      </c>
      <c r="H155" s="19" t="str">
        <f>IFERROR(VLOOKUP($B155,'Tabelas auxiliares'!$A$67:$C$107,3,FALSE),"")</f>
        <v>AUXÍLIO DISCENTES</v>
      </c>
      <c r="I155" t="s">
        <v>1299</v>
      </c>
      <c r="J155" t="s">
        <v>1312</v>
      </c>
      <c r="K155" t="s">
        <v>1313</v>
      </c>
      <c r="L155" t="s">
        <v>1102</v>
      </c>
      <c r="M155" t="s">
        <v>1314</v>
      </c>
      <c r="N155" t="s">
        <v>628</v>
      </c>
      <c r="O155" t="s">
        <v>629</v>
      </c>
      <c r="P155" t="s">
        <v>630</v>
      </c>
      <c r="Q155" t="s">
        <v>621</v>
      </c>
      <c r="R155" t="s">
        <v>622</v>
      </c>
      <c r="S155" t="s">
        <v>623</v>
      </c>
      <c r="T155" t="s">
        <v>145</v>
      </c>
      <c r="U155" t="s">
        <v>645</v>
      </c>
      <c r="V155" t="s">
        <v>765</v>
      </c>
      <c r="W155" t="s">
        <v>766</v>
      </c>
      <c r="X155" t="s">
        <v>1315</v>
      </c>
      <c r="Y155" s="19" t="str">
        <f t="shared" si="4"/>
        <v>3</v>
      </c>
      <c r="Z155" s="19" t="str">
        <f>IF(T155="","",IF(AND(T155&lt;&gt;'Tabelas auxiliares'!$B$241,T155&lt;&gt;'Tabelas auxiliares'!$B$242,T155&lt;&gt;'Tabelas auxiliares'!$C$241,T155&lt;&gt;'Tabelas auxiliares'!$C$242,T155&lt;&gt;'Tabelas auxiliares'!$D$241),"FOLHA DE PESSOAL",IF(Y155='Tabelas auxiliares'!$A$242,"CUSTEIO",IF(Y155='Tabelas auxiliares'!$A$241,"INVESTIMENTO","ERRO - VERIFICAR"))))</f>
        <v>CUSTEIO</v>
      </c>
      <c r="AA155" s="30">
        <f t="shared" si="5"/>
        <v>626.38</v>
      </c>
      <c r="AD155" s="12">
        <v>626.38</v>
      </c>
      <c r="AE155" s="36"/>
      <c r="AF155" s="36"/>
      <c r="AG155" s="36"/>
      <c r="AH155" s="36"/>
      <c r="AI155" s="36"/>
      <c r="AJ155" s="36"/>
      <c r="AK155" s="36"/>
      <c r="AL155" s="36"/>
      <c r="AM155" s="36"/>
      <c r="AN155" s="36"/>
      <c r="AO155" s="36"/>
      <c r="AP155" s="36"/>
    </row>
    <row r="156" spans="1:42" x14ac:dyDescent="0.35">
      <c r="A156" t="s">
        <v>611</v>
      </c>
      <c r="B156" t="s">
        <v>210</v>
      </c>
      <c r="C156" t="s">
        <v>691</v>
      </c>
      <c r="D156" t="s">
        <v>46</v>
      </c>
      <c r="E156" t="s">
        <v>100</v>
      </c>
      <c r="F156" s="19" t="str">
        <f>IFERROR(VLOOKUP(D156,'Tabelas auxiliares'!$A$3:$B$63,2,FALSE),"")</f>
        <v>PROGRAD - PRÓ-REITORIA DE GRADUAÇÃO</v>
      </c>
      <c r="G156" s="19" t="str">
        <f>IFERROR(VLOOKUP($B156,'Tabelas auxiliares'!$A$67:$C$107,2,FALSE),"")</f>
        <v>AUXÍLIO DISCENTES</v>
      </c>
      <c r="H156" s="19" t="str">
        <f>IFERROR(VLOOKUP($B156,'Tabelas auxiliares'!$A$67:$C$107,3,FALSE),"")</f>
        <v>AUXÍLIO DISCENTES</v>
      </c>
      <c r="I156" t="s">
        <v>1299</v>
      </c>
      <c r="J156" t="s">
        <v>1316</v>
      </c>
      <c r="K156" t="s">
        <v>1317</v>
      </c>
      <c r="L156" t="s">
        <v>1102</v>
      </c>
      <c r="M156" t="s">
        <v>1318</v>
      </c>
      <c r="N156" t="s">
        <v>628</v>
      </c>
      <c r="O156" t="s">
        <v>629</v>
      </c>
      <c r="P156" t="s">
        <v>630</v>
      </c>
      <c r="Q156" t="s">
        <v>621</v>
      </c>
      <c r="R156" t="s">
        <v>622</v>
      </c>
      <c r="S156" t="s">
        <v>623</v>
      </c>
      <c r="T156" t="s">
        <v>145</v>
      </c>
      <c r="U156" t="s">
        <v>645</v>
      </c>
      <c r="V156" t="s">
        <v>765</v>
      </c>
      <c r="W156" t="s">
        <v>766</v>
      </c>
      <c r="X156" t="s">
        <v>1319</v>
      </c>
      <c r="Y156" s="19" t="str">
        <f t="shared" si="4"/>
        <v>3</v>
      </c>
      <c r="Z156" s="19" t="str">
        <f>IF(T156="","",IF(AND(T156&lt;&gt;'Tabelas auxiliares'!$B$241,T156&lt;&gt;'Tabelas auxiliares'!$B$242,T156&lt;&gt;'Tabelas auxiliares'!$C$241,T156&lt;&gt;'Tabelas auxiliares'!$C$242,T156&lt;&gt;'Tabelas auxiliares'!$D$241),"FOLHA DE PESSOAL",IF(Y156='Tabelas auxiliares'!$A$242,"CUSTEIO",IF(Y156='Tabelas auxiliares'!$A$241,"INVESTIMENTO","ERRO - VERIFICAR"))))</f>
        <v>CUSTEIO</v>
      </c>
      <c r="AA156" s="30">
        <f t="shared" si="5"/>
        <v>940</v>
      </c>
      <c r="AD156" s="12">
        <v>940</v>
      </c>
      <c r="AE156" s="36"/>
      <c r="AF156" s="36"/>
      <c r="AG156" s="36"/>
      <c r="AH156" s="36"/>
      <c r="AI156" s="36"/>
      <c r="AJ156" s="36"/>
      <c r="AK156" s="36"/>
      <c r="AL156" s="36"/>
      <c r="AM156" s="36"/>
      <c r="AN156" s="36"/>
      <c r="AO156" s="36"/>
      <c r="AP156" s="36"/>
    </row>
    <row r="157" spans="1:42" x14ac:dyDescent="0.35">
      <c r="A157" t="s">
        <v>611</v>
      </c>
      <c r="B157" t="s">
        <v>210</v>
      </c>
      <c r="C157" t="s">
        <v>691</v>
      </c>
      <c r="D157" t="s">
        <v>46</v>
      </c>
      <c r="E157" t="s">
        <v>100</v>
      </c>
      <c r="F157" s="19" t="str">
        <f>IFERROR(VLOOKUP(D157,'Tabelas auxiliares'!$A$3:$B$63,2,FALSE),"")</f>
        <v>PROGRAD - PRÓ-REITORIA DE GRADUAÇÃO</v>
      </c>
      <c r="G157" s="19" t="str">
        <f>IFERROR(VLOOKUP($B157,'Tabelas auxiliares'!$A$67:$C$107,2,FALSE),"")</f>
        <v>AUXÍLIO DISCENTES</v>
      </c>
      <c r="H157" s="19" t="str">
        <f>IFERROR(VLOOKUP($B157,'Tabelas auxiliares'!$A$67:$C$107,3,FALSE),"")</f>
        <v>AUXÍLIO DISCENTES</v>
      </c>
      <c r="I157" t="s">
        <v>1299</v>
      </c>
      <c r="J157" t="s">
        <v>1320</v>
      </c>
      <c r="K157" t="s">
        <v>1321</v>
      </c>
      <c r="L157" t="s">
        <v>1102</v>
      </c>
      <c r="M157" t="s">
        <v>1322</v>
      </c>
      <c r="N157" t="s">
        <v>628</v>
      </c>
      <c r="O157" t="s">
        <v>629</v>
      </c>
      <c r="P157" t="s">
        <v>630</v>
      </c>
      <c r="Q157" t="s">
        <v>621</v>
      </c>
      <c r="R157" t="s">
        <v>622</v>
      </c>
      <c r="S157" t="s">
        <v>623</v>
      </c>
      <c r="T157" t="s">
        <v>145</v>
      </c>
      <c r="U157" t="s">
        <v>645</v>
      </c>
      <c r="V157" t="s">
        <v>765</v>
      </c>
      <c r="W157" t="s">
        <v>766</v>
      </c>
      <c r="X157" t="s">
        <v>1323</v>
      </c>
      <c r="Y157" s="19" t="str">
        <f t="shared" si="4"/>
        <v>3</v>
      </c>
      <c r="Z157" s="19" t="str">
        <f>IF(T157="","",IF(AND(T157&lt;&gt;'Tabelas auxiliares'!$B$241,T157&lt;&gt;'Tabelas auxiliares'!$B$242,T157&lt;&gt;'Tabelas auxiliares'!$C$241,T157&lt;&gt;'Tabelas auxiliares'!$C$242,T157&lt;&gt;'Tabelas auxiliares'!$D$241),"FOLHA DE PESSOAL",IF(Y157='Tabelas auxiliares'!$A$242,"CUSTEIO",IF(Y157='Tabelas auxiliares'!$A$241,"INVESTIMENTO","ERRO - VERIFICAR"))))</f>
        <v>CUSTEIO</v>
      </c>
      <c r="AA157" s="30">
        <f t="shared" si="5"/>
        <v>1200</v>
      </c>
      <c r="AD157" s="12">
        <v>1200</v>
      </c>
      <c r="AE157" s="36"/>
      <c r="AF157" s="36"/>
      <c r="AG157" s="36"/>
      <c r="AH157" s="36"/>
      <c r="AI157" s="36"/>
      <c r="AJ157" s="36"/>
      <c r="AK157" s="36"/>
      <c r="AL157" s="36"/>
      <c r="AM157" s="36"/>
      <c r="AN157" s="36"/>
      <c r="AO157" s="36"/>
      <c r="AP157" s="36"/>
    </row>
    <row r="158" spans="1:42" x14ac:dyDescent="0.35">
      <c r="A158" t="s">
        <v>611</v>
      </c>
      <c r="B158" t="s">
        <v>210</v>
      </c>
      <c r="C158" t="s">
        <v>691</v>
      </c>
      <c r="D158" t="s">
        <v>46</v>
      </c>
      <c r="E158" t="s">
        <v>100</v>
      </c>
      <c r="F158" s="19" t="str">
        <f>IFERROR(VLOOKUP(D158,'Tabelas auxiliares'!$A$3:$B$63,2,FALSE),"")</f>
        <v>PROGRAD - PRÓ-REITORIA DE GRADUAÇÃO</v>
      </c>
      <c r="G158" s="19" t="str">
        <f>IFERROR(VLOOKUP($B158,'Tabelas auxiliares'!$A$67:$C$107,2,FALSE),"")</f>
        <v>AUXÍLIO DISCENTES</v>
      </c>
      <c r="H158" s="19" t="str">
        <f>IFERROR(VLOOKUP($B158,'Tabelas auxiliares'!$A$67:$C$107,3,FALSE),"")</f>
        <v>AUXÍLIO DISCENTES</v>
      </c>
      <c r="I158" t="s">
        <v>1324</v>
      </c>
      <c r="J158" t="s">
        <v>1325</v>
      </c>
      <c r="K158" t="s">
        <v>1326</v>
      </c>
      <c r="L158" t="s">
        <v>1102</v>
      </c>
      <c r="M158" t="s">
        <v>1327</v>
      </c>
      <c r="N158" t="s">
        <v>628</v>
      </c>
      <c r="O158" t="s">
        <v>629</v>
      </c>
      <c r="P158" t="s">
        <v>630</v>
      </c>
      <c r="Q158" t="s">
        <v>621</v>
      </c>
      <c r="R158" t="s">
        <v>622</v>
      </c>
      <c r="S158" t="s">
        <v>623</v>
      </c>
      <c r="T158" t="s">
        <v>145</v>
      </c>
      <c r="U158" t="s">
        <v>645</v>
      </c>
      <c r="V158" t="s">
        <v>765</v>
      </c>
      <c r="W158" t="s">
        <v>766</v>
      </c>
      <c r="X158" t="s">
        <v>1328</v>
      </c>
      <c r="Y158" s="19" t="str">
        <f t="shared" si="4"/>
        <v>3</v>
      </c>
      <c r="Z158" s="19" t="str">
        <f>IF(T158="","",IF(AND(T158&lt;&gt;'Tabelas auxiliares'!$B$241,T158&lt;&gt;'Tabelas auxiliares'!$B$242,T158&lt;&gt;'Tabelas auxiliares'!$C$241,T158&lt;&gt;'Tabelas auxiliares'!$C$242,T158&lt;&gt;'Tabelas auxiliares'!$D$241),"FOLHA DE PESSOAL",IF(Y158='Tabelas auxiliares'!$A$242,"CUSTEIO",IF(Y158='Tabelas auxiliares'!$A$241,"INVESTIMENTO","ERRO - VERIFICAR"))))</f>
        <v>CUSTEIO</v>
      </c>
      <c r="AA158" s="30">
        <f t="shared" si="5"/>
        <v>1056.8399999999999</v>
      </c>
      <c r="AD158" s="12">
        <v>1056.8399999999999</v>
      </c>
      <c r="AE158" s="36"/>
      <c r="AF158" s="36"/>
      <c r="AG158" s="36"/>
      <c r="AH158" s="36"/>
      <c r="AI158" s="36"/>
      <c r="AJ158" s="36"/>
      <c r="AK158" s="36"/>
      <c r="AL158" s="36"/>
      <c r="AM158" s="36"/>
      <c r="AN158" s="36"/>
      <c r="AO158" s="36"/>
      <c r="AP158" s="36"/>
    </row>
    <row r="159" spans="1:42" x14ac:dyDescent="0.35">
      <c r="A159" t="s">
        <v>611</v>
      </c>
      <c r="B159" t="s">
        <v>210</v>
      </c>
      <c r="C159" t="s">
        <v>691</v>
      </c>
      <c r="D159" t="s">
        <v>46</v>
      </c>
      <c r="E159" t="s">
        <v>100</v>
      </c>
      <c r="F159" s="19" t="str">
        <f>IFERROR(VLOOKUP(D159,'Tabelas auxiliares'!$A$3:$B$63,2,FALSE),"")</f>
        <v>PROGRAD - PRÓ-REITORIA DE GRADUAÇÃO</v>
      </c>
      <c r="G159" s="19" t="str">
        <f>IFERROR(VLOOKUP($B159,'Tabelas auxiliares'!$A$67:$C$107,2,FALSE),"")</f>
        <v>AUXÍLIO DISCENTES</v>
      </c>
      <c r="H159" s="19" t="str">
        <f>IFERROR(VLOOKUP($B159,'Tabelas auxiliares'!$A$67:$C$107,3,FALSE),"")</f>
        <v>AUXÍLIO DISCENTES</v>
      </c>
      <c r="I159" t="s">
        <v>1324</v>
      </c>
      <c r="J159" t="s">
        <v>1329</v>
      </c>
      <c r="K159" t="s">
        <v>1330</v>
      </c>
      <c r="L159" t="s">
        <v>1102</v>
      </c>
      <c r="M159" t="s">
        <v>622</v>
      </c>
      <c r="N159" t="s">
        <v>628</v>
      </c>
      <c r="O159" t="s">
        <v>629</v>
      </c>
      <c r="P159" t="s">
        <v>630</v>
      </c>
      <c r="Q159" t="s">
        <v>621</v>
      </c>
      <c r="R159" t="s">
        <v>622</v>
      </c>
      <c r="S159" t="s">
        <v>623</v>
      </c>
      <c r="T159" t="s">
        <v>145</v>
      </c>
      <c r="U159" t="s">
        <v>645</v>
      </c>
      <c r="V159" t="s">
        <v>765</v>
      </c>
      <c r="W159" t="s">
        <v>766</v>
      </c>
      <c r="X159" t="s">
        <v>1331</v>
      </c>
      <c r="Y159" s="19" t="str">
        <f t="shared" si="4"/>
        <v>3</v>
      </c>
      <c r="Z159" s="19" t="str">
        <f>IF(T159="","",IF(AND(T159&lt;&gt;'Tabelas auxiliares'!$B$241,T159&lt;&gt;'Tabelas auxiliares'!$B$242,T159&lt;&gt;'Tabelas auxiliares'!$C$241,T159&lt;&gt;'Tabelas auxiliares'!$C$242,T159&lt;&gt;'Tabelas auxiliares'!$D$241),"FOLHA DE PESSOAL",IF(Y159='Tabelas auxiliares'!$A$242,"CUSTEIO",IF(Y159='Tabelas auxiliares'!$A$241,"INVESTIMENTO","ERRO - VERIFICAR"))))</f>
        <v>CUSTEIO</v>
      </c>
      <c r="AA159" s="30">
        <f t="shared" si="5"/>
        <v>2400</v>
      </c>
      <c r="AD159" s="12">
        <v>2400</v>
      </c>
      <c r="AE159" s="36"/>
      <c r="AF159" s="36"/>
      <c r="AG159" s="36"/>
      <c r="AH159" s="36"/>
      <c r="AI159" s="36"/>
      <c r="AJ159" s="36"/>
      <c r="AK159" s="36"/>
      <c r="AL159" s="36"/>
      <c r="AM159" s="36"/>
      <c r="AN159" s="36"/>
      <c r="AO159" s="36"/>
      <c r="AP159" s="36"/>
    </row>
    <row r="160" spans="1:42" x14ac:dyDescent="0.35">
      <c r="A160" t="s">
        <v>611</v>
      </c>
      <c r="B160" t="s">
        <v>210</v>
      </c>
      <c r="C160" t="s">
        <v>691</v>
      </c>
      <c r="D160" t="s">
        <v>46</v>
      </c>
      <c r="E160" t="s">
        <v>100</v>
      </c>
      <c r="F160" s="19" t="str">
        <f>IFERROR(VLOOKUP(D160,'Tabelas auxiliares'!$A$3:$B$63,2,FALSE),"")</f>
        <v>PROGRAD - PRÓ-REITORIA DE GRADUAÇÃO</v>
      </c>
      <c r="G160" s="19" t="str">
        <f>IFERROR(VLOOKUP($B160,'Tabelas auxiliares'!$A$67:$C$107,2,FALSE),"")</f>
        <v>AUXÍLIO DISCENTES</v>
      </c>
      <c r="H160" s="19" t="str">
        <f>IFERROR(VLOOKUP($B160,'Tabelas auxiliares'!$A$67:$C$107,3,FALSE),"")</f>
        <v>AUXÍLIO DISCENTES</v>
      </c>
      <c r="I160" t="s">
        <v>1324</v>
      </c>
      <c r="J160" t="s">
        <v>1332</v>
      </c>
      <c r="K160" t="s">
        <v>1333</v>
      </c>
      <c r="L160" t="s">
        <v>1102</v>
      </c>
      <c r="M160" t="s">
        <v>1334</v>
      </c>
      <c r="N160" t="s">
        <v>628</v>
      </c>
      <c r="O160" t="s">
        <v>629</v>
      </c>
      <c r="P160" t="s">
        <v>630</v>
      </c>
      <c r="Q160" t="s">
        <v>621</v>
      </c>
      <c r="R160" t="s">
        <v>622</v>
      </c>
      <c r="S160" t="s">
        <v>623</v>
      </c>
      <c r="T160" t="s">
        <v>145</v>
      </c>
      <c r="U160" t="s">
        <v>645</v>
      </c>
      <c r="V160" t="s">
        <v>765</v>
      </c>
      <c r="W160" t="s">
        <v>766</v>
      </c>
      <c r="X160" t="s">
        <v>1335</v>
      </c>
      <c r="Y160" s="19" t="str">
        <f t="shared" si="4"/>
        <v>3</v>
      </c>
      <c r="Z160" s="19" t="str">
        <f>IF(T160="","",IF(AND(T160&lt;&gt;'Tabelas auxiliares'!$B$241,T160&lt;&gt;'Tabelas auxiliares'!$B$242,T160&lt;&gt;'Tabelas auxiliares'!$C$241,T160&lt;&gt;'Tabelas auxiliares'!$C$242,T160&lt;&gt;'Tabelas auxiliares'!$D$241),"FOLHA DE PESSOAL",IF(Y160='Tabelas auxiliares'!$A$242,"CUSTEIO",IF(Y160='Tabelas auxiliares'!$A$241,"INVESTIMENTO","ERRO - VERIFICAR"))))</f>
        <v>CUSTEIO</v>
      </c>
      <c r="AA160" s="30">
        <f t="shared" si="5"/>
        <v>940</v>
      </c>
      <c r="AD160" s="12">
        <v>940</v>
      </c>
      <c r="AE160" s="36"/>
      <c r="AF160" s="36"/>
      <c r="AG160" s="36"/>
      <c r="AH160" s="36"/>
      <c r="AI160" s="36"/>
      <c r="AJ160" s="36"/>
      <c r="AK160" s="36"/>
      <c r="AL160" s="36"/>
      <c r="AM160" s="36"/>
      <c r="AN160" s="36"/>
      <c r="AO160" s="36"/>
      <c r="AP160" s="36"/>
    </row>
    <row r="161" spans="1:42" x14ac:dyDescent="0.35">
      <c r="A161" t="s">
        <v>611</v>
      </c>
      <c r="B161" t="s">
        <v>210</v>
      </c>
      <c r="C161" t="s">
        <v>691</v>
      </c>
      <c r="D161" t="s">
        <v>46</v>
      </c>
      <c r="E161" t="s">
        <v>100</v>
      </c>
      <c r="F161" s="19" t="str">
        <f>IFERROR(VLOOKUP(D161,'Tabelas auxiliares'!$A$3:$B$63,2,FALSE),"")</f>
        <v>PROGRAD - PRÓ-REITORIA DE GRADUAÇÃO</v>
      </c>
      <c r="G161" s="19" t="str">
        <f>IFERROR(VLOOKUP($B161,'Tabelas auxiliares'!$A$67:$C$107,2,FALSE),"")</f>
        <v>AUXÍLIO DISCENTES</v>
      </c>
      <c r="H161" s="19" t="str">
        <f>IFERROR(VLOOKUP($B161,'Tabelas auxiliares'!$A$67:$C$107,3,FALSE),"")</f>
        <v>AUXÍLIO DISCENTES</v>
      </c>
      <c r="I161" t="s">
        <v>1324</v>
      </c>
      <c r="J161" t="s">
        <v>1336</v>
      </c>
      <c r="K161" t="s">
        <v>1337</v>
      </c>
      <c r="L161" t="s">
        <v>1102</v>
      </c>
      <c r="M161" t="s">
        <v>1338</v>
      </c>
      <c r="N161" t="s">
        <v>628</v>
      </c>
      <c r="O161" t="s">
        <v>629</v>
      </c>
      <c r="P161" t="s">
        <v>630</v>
      </c>
      <c r="Q161" t="s">
        <v>621</v>
      </c>
      <c r="R161" t="s">
        <v>622</v>
      </c>
      <c r="S161" t="s">
        <v>623</v>
      </c>
      <c r="T161" t="s">
        <v>145</v>
      </c>
      <c r="U161" t="s">
        <v>645</v>
      </c>
      <c r="V161" t="s">
        <v>765</v>
      </c>
      <c r="W161" t="s">
        <v>766</v>
      </c>
      <c r="X161" t="s">
        <v>1339</v>
      </c>
      <c r="Y161" s="19" t="str">
        <f t="shared" si="4"/>
        <v>3</v>
      </c>
      <c r="Z161" s="19" t="str">
        <f>IF(T161="","",IF(AND(T161&lt;&gt;'Tabelas auxiliares'!$B$241,T161&lt;&gt;'Tabelas auxiliares'!$B$242,T161&lt;&gt;'Tabelas auxiliares'!$C$241,T161&lt;&gt;'Tabelas auxiliares'!$C$242,T161&lt;&gt;'Tabelas auxiliares'!$D$241),"FOLHA DE PESSOAL",IF(Y161='Tabelas auxiliares'!$A$242,"CUSTEIO",IF(Y161='Tabelas auxiliares'!$A$241,"INVESTIMENTO","ERRO - VERIFICAR"))))</f>
        <v>CUSTEIO</v>
      </c>
      <c r="AA161" s="30">
        <f t="shared" si="5"/>
        <v>970.65</v>
      </c>
      <c r="AD161" s="12">
        <v>970.65</v>
      </c>
      <c r="AE161" s="36"/>
      <c r="AF161" s="36"/>
      <c r="AG161" s="36"/>
      <c r="AH161" s="36"/>
      <c r="AI161" s="36"/>
      <c r="AJ161" s="36"/>
      <c r="AK161" s="36"/>
      <c r="AL161" s="36"/>
      <c r="AM161" s="36"/>
      <c r="AN161" s="36"/>
      <c r="AO161" s="36"/>
      <c r="AP161" s="36"/>
    </row>
    <row r="162" spans="1:42" x14ac:dyDescent="0.35">
      <c r="A162" t="s">
        <v>611</v>
      </c>
      <c r="B162" t="s">
        <v>210</v>
      </c>
      <c r="C162" t="s">
        <v>691</v>
      </c>
      <c r="D162" t="s">
        <v>46</v>
      </c>
      <c r="E162" t="s">
        <v>100</v>
      </c>
      <c r="F162" s="19" t="str">
        <f>IFERROR(VLOOKUP(D162,'Tabelas auxiliares'!$A$3:$B$63,2,FALSE),"")</f>
        <v>PROGRAD - PRÓ-REITORIA DE GRADUAÇÃO</v>
      </c>
      <c r="G162" s="19" t="str">
        <f>IFERROR(VLOOKUP($B162,'Tabelas auxiliares'!$A$67:$C$107,2,FALSE),"")</f>
        <v>AUXÍLIO DISCENTES</v>
      </c>
      <c r="H162" s="19" t="str">
        <f>IFERROR(VLOOKUP($B162,'Tabelas auxiliares'!$A$67:$C$107,3,FALSE),"")</f>
        <v>AUXÍLIO DISCENTES</v>
      </c>
      <c r="I162" t="s">
        <v>1324</v>
      </c>
      <c r="J162" t="s">
        <v>1340</v>
      </c>
      <c r="K162" t="s">
        <v>1341</v>
      </c>
      <c r="L162" t="s">
        <v>1102</v>
      </c>
      <c r="M162" t="s">
        <v>1342</v>
      </c>
      <c r="N162" t="s">
        <v>628</v>
      </c>
      <c r="O162" t="s">
        <v>629</v>
      </c>
      <c r="P162" t="s">
        <v>630</v>
      </c>
      <c r="Q162" t="s">
        <v>621</v>
      </c>
      <c r="R162" t="s">
        <v>622</v>
      </c>
      <c r="S162" t="s">
        <v>623</v>
      </c>
      <c r="T162" t="s">
        <v>145</v>
      </c>
      <c r="U162" t="s">
        <v>645</v>
      </c>
      <c r="V162" t="s">
        <v>765</v>
      </c>
      <c r="W162" t="s">
        <v>766</v>
      </c>
      <c r="X162" t="s">
        <v>1343</v>
      </c>
      <c r="Y162" s="19" t="str">
        <f t="shared" si="4"/>
        <v>3</v>
      </c>
      <c r="Z162" s="19" t="str">
        <f>IF(T162="","",IF(AND(T162&lt;&gt;'Tabelas auxiliares'!$B$241,T162&lt;&gt;'Tabelas auxiliares'!$B$242,T162&lt;&gt;'Tabelas auxiliares'!$C$241,T162&lt;&gt;'Tabelas auxiliares'!$C$242,T162&lt;&gt;'Tabelas auxiliares'!$D$241),"FOLHA DE PESSOAL",IF(Y162='Tabelas auxiliares'!$A$242,"CUSTEIO",IF(Y162='Tabelas auxiliares'!$A$241,"INVESTIMENTO","ERRO - VERIFICAR"))))</f>
        <v>CUSTEIO</v>
      </c>
      <c r="AA162" s="30">
        <f t="shared" si="5"/>
        <v>872.65</v>
      </c>
      <c r="AD162" s="12">
        <v>872.65</v>
      </c>
      <c r="AE162" s="36"/>
      <c r="AF162" s="36"/>
      <c r="AG162" s="36"/>
      <c r="AH162" s="36"/>
      <c r="AI162" s="36"/>
      <c r="AJ162" s="36"/>
      <c r="AK162" s="36"/>
      <c r="AL162" s="36"/>
      <c r="AM162" s="36"/>
      <c r="AN162" s="36"/>
      <c r="AO162" s="36"/>
      <c r="AP162" s="36"/>
    </row>
    <row r="163" spans="1:42" x14ac:dyDescent="0.35">
      <c r="A163" t="s">
        <v>611</v>
      </c>
      <c r="B163" t="s">
        <v>210</v>
      </c>
      <c r="C163" t="s">
        <v>691</v>
      </c>
      <c r="D163" t="s">
        <v>46</v>
      </c>
      <c r="E163" t="s">
        <v>100</v>
      </c>
      <c r="F163" s="19" t="str">
        <f>IFERROR(VLOOKUP(D163,'Tabelas auxiliares'!$A$3:$B$63,2,FALSE),"")</f>
        <v>PROGRAD - PRÓ-REITORIA DE GRADUAÇÃO</v>
      </c>
      <c r="G163" s="19" t="str">
        <f>IFERROR(VLOOKUP($B163,'Tabelas auxiliares'!$A$67:$C$107,2,FALSE),"")</f>
        <v>AUXÍLIO DISCENTES</v>
      </c>
      <c r="H163" s="19" t="str">
        <f>IFERROR(VLOOKUP($B163,'Tabelas auxiliares'!$A$67:$C$107,3,FALSE),"")</f>
        <v>AUXÍLIO DISCENTES</v>
      </c>
      <c r="I163" t="s">
        <v>1324</v>
      </c>
      <c r="J163" t="s">
        <v>1344</v>
      </c>
      <c r="K163" t="s">
        <v>1345</v>
      </c>
      <c r="L163" t="s">
        <v>1102</v>
      </c>
      <c r="M163" t="s">
        <v>1346</v>
      </c>
      <c r="N163" t="s">
        <v>628</v>
      </c>
      <c r="O163" t="s">
        <v>629</v>
      </c>
      <c r="P163" t="s">
        <v>630</v>
      </c>
      <c r="Q163" t="s">
        <v>621</v>
      </c>
      <c r="R163" t="s">
        <v>622</v>
      </c>
      <c r="S163" t="s">
        <v>623</v>
      </c>
      <c r="T163" t="s">
        <v>145</v>
      </c>
      <c r="U163" t="s">
        <v>645</v>
      </c>
      <c r="V163" t="s">
        <v>765</v>
      </c>
      <c r="W163" t="s">
        <v>766</v>
      </c>
      <c r="X163" t="s">
        <v>1347</v>
      </c>
      <c r="Y163" s="19" t="str">
        <f t="shared" si="4"/>
        <v>3</v>
      </c>
      <c r="Z163" s="19" t="str">
        <f>IF(T163="","",IF(AND(T163&lt;&gt;'Tabelas auxiliares'!$B$241,T163&lt;&gt;'Tabelas auxiliares'!$B$242,T163&lt;&gt;'Tabelas auxiliares'!$C$241,T163&lt;&gt;'Tabelas auxiliares'!$C$242,T163&lt;&gt;'Tabelas auxiliares'!$D$241),"FOLHA DE PESSOAL",IF(Y163='Tabelas auxiliares'!$A$242,"CUSTEIO",IF(Y163='Tabelas auxiliares'!$A$241,"INVESTIMENTO","ERRO - VERIFICAR"))))</f>
        <v>CUSTEIO</v>
      </c>
      <c r="AA163" s="30">
        <f t="shared" si="5"/>
        <v>650</v>
      </c>
      <c r="AD163" s="12">
        <v>650</v>
      </c>
      <c r="AE163" s="36"/>
      <c r="AF163" s="36"/>
      <c r="AG163" s="36"/>
      <c r="AH163" s="36"/>
      <c r="AI163" s="36"/>
      <c r="AJ163" s="36"/>
      <c r="AK163" s="36"/>
      <c r="AL163" s="36"/>
      <c r="AM163" s="36"/>
      <c r="AN163" s="36"/>
      <c r="AO163" s="36"/>
      <c r="AP163" s="36"/>
    </row>
    <row r="164" spans="1:42" x14ac:dyDescent="0.35">
      <c r="A164" t="s">
        <v>611</v>
      </c>
      <c r="B164" t="s">
        <v>210</v>
      </c>
      <c r="C164" t="s">
        <v>691</v>
      </c>
      <c r="D164" t="s">
        <v>46</v>
      </c>
      <c r="E164" t="s">
        <v>100</v>
      </c>
      <c r="F164" s="19" t="str">
        <f>IFERROR(VLOOKUP(D164,'Tabelas auxiliares'!$A$3:$B$63,2,FALSE),"")</f>
        <v>PROGRAD - PRÓ-REITORIA DE GRADUAÇÃO</v>
      </c>
      <c r="G164" s="19" t="str">
        <f>IFERROR(VLOOKUP($B164,'Tabelas auxiliares'!$A$67:$C$107,2,FALSE),"")</f>
        <v>AUXÍLIO DISCENTES</v>
      </c>
      <c r="H164" s="19" t="str">
        <f>IFERROR(VLOOKUP($B164,'Tabelas auxiliares'!$A$67:$C$107,3,FALSE),"")</f>
        <v>AUXÍLIO DISCENTES</v>
      </c>
      <c r="I164" t="s">
        <v>1324</v>
      </c>
      <c r="J164" t="s">
        <v>1348</v>
      </c>
      <c r="K164" t="s">
        <v>1349</v>
      </c>
      <c r="L164" t="s">
        <v>1102</v>
      </c>
      <c r="M164" t="s">
        <v>1350</v>
      </c>
      <c r="N164" t="s">
        <v>628</v>
      </c>
      <c r="O164" t="s">
        <v>629</v>
      </c>
      <c r="P164" t="s">
        <v>630</v>
      </c>
      <c r="Q164" t="s">
        <v>621</v>
      </c>
      <c r="R164" t="s">
        <v>622</v>
      </c>
      <c r="S164" t="s">
        <v>623</v>
      </c>
      <c r="T164" t="s">
        <v>145</v>
      </c>
      <c r="U164" t="s">
        <v>645</v>
      </c>
      <c r="V164" t="s">
        <v>765</v>
      </c>
      <c r="W164" t="s">
        <v>766</v>
      </c>
      <c r="X164" t="s">
        <v>1351</v>
      </c>
      <c r="Y164" s="19" t="str">
        <f t="shared" si="4"/>
        <v>3</v>
      </c>
      <c r="Z164" s="19" t="str">
        <f>IF(T164="","",IF(AND(T164&lt;&gt;'Tabelas auxiliares'!$B$241,T164&lt;&gt;'Tabelas auxiliares'!$B$242,T164&lt;&gt;'Tabelas auxiliares'!$C$241,T164&lt;&gt;'Tabelas auxiliares'!$C$242,T164&lt;&gt;'Tabelas auxiliares'!$D$241),"FOLHA DE PESSOAL",IF(Y164='Tabelas auxiliares'!$A$242,"CUSTEIO",IF(Y164='Tabelas auxiliares'!$A$241,"INVESTIMENTO","ERRO - VERIFICAR"))))</f>
        <v>CUSTEIO</v>
      </c>
      <c r="AA164" s="30">
        <f t="shared" si="5"/>
        <v>878.1</v>
      </c>
      <c r="AD164" s="12">
        <v>878.1</v>
      </c>
      <c r="AE164" s="36"/>
      <c r="AF164" s="36"/>
      <c r="AG164" s="36"/>
      <c r="AH164" s="36"/>
      <c r="AI164" s="36"/>
      <c r="AJ164" s="36"/>
      <c r="AK164" s="36"/>
      <c r="AL164" s="36"/>
      <c r="AM164" s="36"/>
      <c r="AN164" s="36"/>
      <c r="AO164" s="36"/>
      <c r="AP164" s="36"/>
    </row>
    <row r="165" spans="1:42" x14ac:dyDescent="0.35">
      <c r="A165" t="s">
        <v>611</v>
      </c>
      <c r="B165" t="s">
        <v>210</v>
      </c>
      <c r="C165" t="s">
        <v>691</v>
      </c>
      <c r="D165" t="s">
        <v>46</v>
      </c>
      <c r="E165" t="s">
        <v>100</v>
      </c>
      <c r="F165" s="19" t="str">
        <f>IFERROR(VLOOKUP(D165,'Tabelas auxiliares'!$A$3:$B$63,2,FALSE),"")</f>
        <v>PROGRAD - PRÓ-REITORIA DE GRADUAÇÃO</v>
      </c>
      <c r="G165" s="19" t="str">
        <f>IFERROR(VLOOKUP($B165,'Tabelas auxiliares'!$A$67:$C$107,2,FALSE),"")</f>
        <v>AUXÍLIO DISCENTES</v>
      </c>
      <c r="H165" s="19" t="str">
        <f>IFERROR(VLOOKUP($B165,'Tabelas auxiliares'!$A$67:$C$107,3,FALSE),"")</f>
        <v>AUXÍLIO DISCENTES</v>
      </c>
      <c r="I165" t="s">
        <v>815</v>
      </c>
      <c r="J165" t="s">
        <v>1352</v>
      </c>
      <c r="K165" t="s">
        <v>1353</v>
      </c>
      <c r="L165" t="s">
        <v>1102</v>
      </c>
      <c r="M165" t="s">
        <v>1354</v>
      </c>
      <c r="N165" t="s">
        <v>628</v>
      </c>
      <c r="O165" t="s">
        <v>629</v>
      </c>
      <c r="P165" t="s">
        <v>630</v>
      </c>
      <c r="Q165" t="s">
        <v>621</v>
      </c>
      <c r="R165" t="s">
        <v>622</v>
      </c>
      <c r="S165" t="s">
        <v>623</v>
      </c>
      <c r="T165" t="s">
        <v>145</v>
      </c>
      <c r="U165" t="s">
        <v>645</v>
      </c>
      <c r="V165" t="s">
        <v>765</v>
      </c>
      <c r="W165" t="s">
        <v>766</v>
      </c>
      <c r="X165" t="s">
        <v>1355</v>
      </c>
      <c r="Y165" s="19" t="str">
        <f t="shared" si="4"/>
        <v>3</v>
      </c>
      <c r="Z165" s="19" t="str">
        <f>IF(T165="","",IF(AND(T165&lt;&gt;'Tabelas auxiliares'!$B$241,T165&lt;&gt;'Tabelas auxiliares'!$B$242,T165&lt;&gt;'Tabelas auxiliares'!$C$241,T165&lt;&gt;'Tabelas auxiliares'!$C$242,T165&lt;&gt;'Tabelas auxiliares'!$D$241),"FOLHA DE PESSOAL",IF(Y165='Tabelas auxiliares'!$A$242,"CUSTEIO",IF(Y165='Tabelas auxiliares'!$A$241,"INVESTIMENTO","ERRO - VERIFICAR"))))</f>
        <v>CUSTEIO</v>
      </c>
      <c r="AA165" s="30">
        <f t="shared" si="5"/>
        <v>1800</v>
      </c>
      <c r="AD165" s="12">
        <v>1800</v>
      </c>
      <c r="AE165" s="36"/>
      <c r="AF165" s="36"/>
      <c r="AG165" s="36"/>
      <c r="AH165" s="36"/>
      <c r="AI165" s="36"/>
      <c r="AJ165" s="36"/>
      <c r="AK165" s="36"/>
      <c r="AL165" s="36"/>
      <c r="AM165" s="36"/>
      <c r="AN165" s="36"/>
      <c r="AO165" s="36"/>
      <c r="AP165" s="36"/>
    </row>
    <row r="166" spans="1:42" x14ac:dyDescent="0.35">
      <c r="A166" t="s">
        <v>611</v>
      </c>
      <c r="B166" t="s">
        <v>210</v>
      </c>
      <c r="C166" t="s">
        <v>691</v>
      </c>
      <c r="D166" t="s">
        <v>46</v>
      </c>
      <c r="E166" t="s">
        <v>100</v>
      </c>
      <c r="F166" s="19" t="str">
        <f>IFERROR(VLOOKUP(D166,'Tabelas auxiliares'!$A$3:$B$63,2,FALSE),"")</f>
        <v>PROGRAD - PRÓ-REITORIA DE GRADUAÇÃO</v>
      </c>
      <c r="G166" s="19" t="str">
        <f>IFERROR(VLOOKUP($B166,'Tabelas auxiliares'!$A$67:$C$107,2,FALSE),"")</f>
        <v>AUXÍLIO DISCENTES</v>
      </c>
      <c r="H166" s="19" t="str">
        <f>IFERROR(VLOOKUP($B166,'Tabelas auxiliares'!$A$67:$C$107,3,FALSE),"")</f>
        <v>AUXÍLIO DISCENTES</v>
      </c>
      <c r="I166" t="s">
        <v>815</v>
      </c>
      <c r="J166" t="s">
        <v>1356</v>
      </c>
      <c r="K166" t="s">
        <v>1357</v>
      </c>
      <c r="L166" t="s">
        <v>1102</v>
      </c>
      <c r="M166" t="s">
        <v>1358</v>
      </c>
      <c r="N166" t="s">
        <v>628</v>
      </c>
      <c r="O166" t="s">
        <v>629</v>
      </c>
      <c r="P166" t="s">
        <v>630</v>
      </c>
      <c r="Q166" t="s">
        <v>621</v>
      </c>
      <c r="R166" t="s">
        <v>622</v>
      </c>
      <c r="S166" t="s">
        <v>623</v>
      </c>
      <c r="T166" t="s">
        <v>145</v>
      </c>
      <c r="U166" t="s">
        <v>645</v>
      </c>
      <c r="V166" t="s">
        <v>765</v>
      </c>
      <c r="W166" t="s">
        <v>766</v>
      </c>
      <c r="X166" t="s">
        <v>1359</v>
      </c>
      <c r="Y166" s="19" t="str">
        <f t="shared" si="4"/>
        <v>3</v>
      </c>
      <c r="Z166" s="19" t="str">
        <f>IF(T166="","",IF(AND(T166&lt;&gt;'Tabelas auxiliares'!$B$241,T166&lt;&gt;'Tabelas auxiliares'!$B$242,T166&lt;&gt;'Tabelas auxiliares'!$C$241,T166&lt;&gt;'Tabelas auxiliares'!$C$242,T166&lt;&gt;'Tabelas auxiliares'!$D$241),"FOLHA DE PESSOAL",IF(Y166='Tabelas auxiliares'!$A$242,"CUSTEIO",IF(Y166='Tabelas auxiliares'!$A$241,"INVESTIMENTO","ERRO - VERIFICAR"))))</f>
        <v>CUSTEIO</v>
      </c>
      <c r="AA166" s="30">
        <f t="shared" si="5"/>
        <v>2000</v>
      </c>
      <c r="AD166" s="12">
        <v>2000</v>
      </c>
      <c r="AE166" s="36"/>
      <c r="AF166" s="36"/>
      <c r="AG166" s="36"/>
      <c r="AH166" s="36"/>
      <c r="AI166" s="36"/>
      <c r="AJ166" s="36"/>
      <c r="AK166" s="36"/>
      <c r="AL166" s="36"/>
      <c r="AM166" s="36"/>
      <c r="AN166" s="36"/>
      <c r="AO166" s="36"/>
      <c r="AP166" s="36"/>
    </row>
    <row r="167" spans="1:42" x14ac:dyDescent="0.35">
      <c r="A167" t="s">
        <v>611</v>
      </c>
      <c r="B167" t="s">
        <v>210</v>
      </c>
      <c r="C167" t="s">
        <v>691</v>
      </c>
      <c r="D167" t="s">
        <v>46</v>
      </c>
      <c r="E167" t="s">
        <v>100</v>
      </c>
      <c r="F167" s="19" t="str">
        <f>IFERROR(VLOOKUP(D167,'Tabelas auxiliares'!$A$3:$B$63,2,FALSE),"")</f>
        <v>PROGRAD - PRÓ-REITORIA DE GRADUAÇÃO</v>
      </c>
      <c r="G167" s="19" t="str">
        <f>IFERROR(VLOOKUP($B167,'Tabelas auxiliares'!$A$67:$C$107,2,FALSE),"")</f>
        <v>AUXÍLIO DISCENTES</v>
      </c>
      <c r="H167" s="19" t="str">
        <f>IFERROR(VLOOKUP($B167,'Tabelas auxiliares'!$A$67:$C$107,3,FALSE),"")</f>
        <v>AUXÍLIO DISCENTES</v>
      </c>
      <c r="I167" t="s">
        <v>815</v>
      </c>
      <c r="J167" t="s">
        <v>1360</v>
      </c>
      <c r="K167" t="s">
        <v>1361</v>
      </c>
      <c r="L167" t="s">
        <v>1102</v>
      </c>
      <c r="M167" t="s">
        <v>1362</v>
      </c>
      <c r="N167" t="s">
        <v>628</v>
      </c>
      <c r="O167" t="s">
        <v>629</v>
      </c>
      <c r="P167" t="s">
        <v>630</v>
      </c>
      <c r="Q167" t="s">
        <v>621</v>
      </c>
      <c r="R167" t="s">
        <v>622</v>
      </c>
      <c r="S167" t="s">
        <v>623</v>
      </c>
      <c r="T167" t="s">
        <v>145</v>
      </c>
      <c r="U167" t="s">
        <v>645</v>
      </c>
      <c r="V167" t="s">
        <v>765</v>
      </c>
      <c r="W167" t="s">
        <v>766</v>
      </c>
      <c r="X167" t="s">
        <v>1363</v>
      </c>
      <c r="Y167" s="19" t="str">
        <f t="shared" si="4"/>
        <v>3</v>
      </c>
      <c r="Z167" s="19" t="str">
        <f>IF(T167="","",IF(AND(T167&lt;&gt;'Tabelas auxiliares'!$B$241,T167&lt;&gt;'Tabelas auxiliares'!$B$242,T167&lt;&gt;'Tabelas auxiliares'!$C$241,T167&lt;&gt;'Tabelas auxiliares'!$C$242,T167&lt;&gt;'Tabelas auxiliares'!$D$241),"FOLHA DE PESSOAL",IF(Y167='Tabelas auxiliares'!$A$242,"CUSTEIO",IF(Y167='Tabelas auxiliares'!$A$241,"INVESTIMENTO","ERRO - VERIFICAR"))))</f>
        <v>CUSTEIO</v>
      </c>
      <c r="AA167" s="30">
        <f t="shared" si="5"/>
        <v>1800</v>
      </c>
      <c r="AD167" s="12">
        <v>1800</v>
      </c>
      <c r="AE167" s="36"/>
      <c r="AF167" s="36"/>
      <c r="AG167" s="36"/>
      <c r="AH167" s="36"/>
      <c r="AI167" s="36"/>
      <c r="AJ167" s="36"/>
      <c r="AK167" s="36"/>
      <c r="AL167" s="36"/>
      <c r="AM167" s="36"/>
      <c r="AN167" s="36"/>
      <c r="AO167" s="36"/>
      <c r="AP167" s="36"/>
    </row>
    <row r="168" spans="1:42" x14ac:dyDescent="0.35">
      <c r="A168" t="s">
        <v>611</v>
      </c>
      <c r="B168" t="s">
        <v>210</v>
      </c>
      <c r="C168" t="s">
        <v>691</v>
      </c>
      <c r="D168" t="s">
        <v>46</v>
      </c>
      <c r="E168" t="s">
        <v>100</v>
      </c>
      <c r="F168" s="19" t="str">
        <f>IFERROR(VLOOKUP(D168,'Tabelas auxiliares'!$A$3:$B$63,2,FALSE),"")</f>
        <v>PROGRAD - PRÓ-REITORIA DE GRADUAÇÃO</v>
      </c>
      <c r="G168" s="19" t="str">
        <f>IFERROR(VLOOKUP($B168,'Tabelas auxiliares'!$A$67:$C$107,2,FALSE),"")</f>
        <v>AUXÍLIO DISCENTES</v>
      </c>
      <c r="H168" s="19" t="str">
        <f>IFERROR(VLOOKUP($B168,'Tabelas auxiliares'!$A$67:$C$107,3,FALSE),"")</f>
        <v>AUXÍLIO DISCENTES</v>
      </c>
      <c r="I168" t="s">
        <v>815</v>
      </c>
      <c r="J168" t="s">
        <v>1364</v>
      </c>
      <c r="K168" t="s">
        <v>1365</v>
      </c>
      <c r="L168" t="s">
        <v>1102</v>
      </c>
      <c r="M168" t="s">
        <v>1366</v>
      </c>
      <c r="N168" t="s">
        <v>628</v>
      </c>
      <c r="O168" t="s">
        <v>629</v>
      </c>
      <c r="P168" t="s">
        <v>630</v>
      </c>
      <c r="Q168" t="s">
        <v>621</v>
      </c>
      <c r="R168" t="s">
        <v>622</v>
      </c>
      <c r="S168" t="s">
        <v>623</v>
      </c>
      <c r="T168" t="s">
        <v>145</v>
      </c>
      <c r="U168" t="s">
        <v>645</v>
      </c>
      <c r="V168" t="s">
        <v>765</v>
      </c>
      <c r="W168" t="s">
        <v>766</v>
      </c>
      <c r="X168" t="s">
        <v>1367</v>
      </c>
      <c r="Y168" s="19" t="str">
        <f t="shared" si="4"/>
        <v>3</v>
      </c>
      <c r="Z168" s="19" t="str">
        <f>IF(T168="","",IF(AND(T168&lt;&gt;'Tabelas auxiliares'!$B$241,T168&lt;&gt;'Tabelas auxiliares'!$B$242,T168&lt;&gt;'Tabelas auxiliares'!$C$241,T168&lt;&gt;'Tabelas auxiliares'!$C$242,T168&lt;&gt;'Tabelas auxiliares'!$D$241),"FOLHA DE PESSOAL",IF(Y168='Tabelas auxiliares'!$A$242,"CUSTEIO",IF(Y168='Tabelas auxiliares'!$A$241,"INVESTIMENTO","ERRO - VERIFICAR"))))</f>
        <v>CUSTEIO</v>
      </c>
      <c r="AA168" s="30">
        <f t="shared" si="5"/>
        <v>1425.14</v>
      </c>
      <c r="AD168" s="12">
        <v>1425.14</v>
      </c>
      <c r="AE168" s="36"/>
      <c r="AF168" s="36"/>
      <c r="AG168" s="36"/>
      <c r="AH168" s="36"/>
      <c r="AI168" s="36"/>
      <c r="AJ168" s="36"/>
      <c r="AK168" s="36"/>
      <c r="AL168" s="36"/>
      <c r="AM168" s="36"/>
      <c r="AN168" s="36"/>
      <c r="AO168" s="36"/>
      <c r="AP168" s="36"/>
    </row>
    <row r="169" spans="1:42" x14ac:dyDescent="0.35">
      <c r="A169" t="s">
        <v>611</v>
      </c>
      <c r="B169" t="s">
        <v>210</v>
      </c>
      <c r="C169" t="s">
        <v>691</v>
      </c>
      <c r="D169" t="s">
        <v>46</v>
      </c>
      <c r="E169" t="s">
        <v>100</v>
      </c>
      <c r="F169" s="19" t="str">
        <f>IFERROR(VLOOKUP(D169,'Tabelas auxiliares'!$A$3:$B$63,2,FALSE),"")</f>
        <v>PROGRAD - PRÓ-REITORIA DE GRADUAÇÃO</v>
      </c>
      <c r="G169" s="19" t="str">
        <f>IFERROR(VLOOKUP($B169,'Tabelas auxiliares'!$A$67:$C$107,2,FALSE),"")</f>
        <v>AUXÍLIO DISCENTES</v>
      </c>
      <c r="H169" s="19" t="str">
        <f>IFERROR(VLOOKUP($B169,'Tabelas auxiliares'!$A$67:$C$107,3,FALSE),"")</f>
        <v>AUXÍLIO DISCENTES</v>
      </c>
      <c r="I169" t="s">
        <v>1368</v>
      </c>
      <c r="J169" t="s">
        <v>1369</v>
      </c>
      <c r="K169" t="s">
        <v>1370</v>
      </c>
      <c r="L169" t="s">
        <v>1371</v>
      </c>
      <c r="M169" t="s">
        <v>1372</v>
      </c>
      <c r="N169" t="s">
        <v>628</v>
      </c>
      <c r="O169" t="s">
        <v>629</v>
      </c>
      <c r="P169" t="s">
        <v>630</v>
      </c>
      <c r="Q169" t="s">
        <v>621</v>
      </c>
      <c r="R169" t="s">
        <v>622</v>
      </c>
      <c r="S169" t="s">
        <v>623</v>
      </c>
      <c r="T169" t="s">
        <v>145</v>
      </c>
      <c r="U169" t="s">
        <v>645</v>
      </c>
      <c r="V169" t="s">
        <v>765</v>
      </c>
      <c r="W169" t="s">
        <v>766</v>
      </c>
      <c r="X169" t="s">
        <v>1373</v>
      </c>
      <c r="Y169" s="19" t="str">
        <f t="shared" si="4"/>
        <v>3</v>
      </c>
      <c r="Z169" s="19" t="str">
        <f>IF(T169="","",IF(AND(T169&lt;&gt;'Tabelas auxiliares'!$B$241,T169&lt;&gt;'Tabelas auxiliares'!$B$242,T169&lt;&gt;'Tabelas auxiliares'!$C$241,T169&lt;&gt;'Tabelas auxiliares'!$C$242,T169&lt;&gt;'Tabelas auxiliares'!$D$241),"FOLHA DE PESSOAL",IF(Y169='Tabelas auxiliares'!$A$242,"CUSTEIO",IF(Y169='Tabelas auxiliares'!$A$241,"INVESTIMENTO","ERRO - VERIFICAR"))))</f>
        <v>CUSTEIO</v>
      </c>
      <c r="AA169" s="30">
        <f t="shared" si="5"/>
        <v>1800</v>
      </c>
      <c r="AD169" s="12">
        <v>1800</v>
      </c>
      <c r="AE169" s="36"/>
      <c r="AF169" s="36"/>
      <c r="AG169" s="36"/>
      <c r="AH169" s="36"/>
      <c r="AI169" s="36"/>
      <c r="AJ169" s="36"/>
      <c r="AK169" s="36"/>
      <c r="AL169" s="36"/>
      <c r="AM169" s="36"/>
      <c r="AN169" s="36"/>
      <c r="AO169" s="36"/>
      <c r="AP169" s="36"/>
    </row>
    <row r="170" spans="1:42" x14ac:dyDescent="0.35">
      <c r="A170" t="s">
        <v>611</v>
      </c>
      <c r="B170" t="s">
        <v>210</v>
      </c>
      <c r="C170" t="s">
        <v>691</v>
      </c>
      <c r="D170" t="s">
        <v>46</v>
      </c>
      <c r="E170" t="s">
        <v>100</v>
      </c>
      <c r="F170" s="19" t="str">
        <f>IFERROR(VLOOKUP(D170,'Tabelas auxiliares'!$A$3:$B$63,2,FALSE),"")</f>
        <v>PROGRAD - PRÓ-REITORIA DE GRADUAÇÃO</v>
      </c>
      <c r="G170" s="19" t="str">
        <f>IFERROR(VLOOKUP($B170,'Tabelas auxiliares'!$A$67:$C$107,2,FALSE),"")</f>
        <v>AUXÍLIO DISCENTES</v>
      </c>
      <c r="H170" s="19" t="str">
        <f>IFERROR(VLOOKUP($B170,'Tabelas auxiliares'!$A$67:$C$107,3,FALSE),"")</f>
        <v>AUXÍLIO DISCENTES</v>
      </c>
      <c r="I170" t="s">
        <v>1368</v>
      </c>
      <c r="J170" t="s">
        <v>1374</v>
      </c>
      <c r="K170" t="s">
        <v>1375</v>
      </c>
      <c r="L170" t="s">
        <v>1376</v>
      </c>
      <c r="M170" t="s">
        <v>1377</v>
      </c>
      <c r="N170" t="s">
        <v>628</v>
      </c>
      <c r="O170" t="s">
        <v>629</v>
      </c>
      <c r="P170" t="s">
        <v>630</v>
      </c>
      <c r="Q170" t="s">
        <v>621</v>
      </c>
      <c r="R170" t="s">
        <v>622</v>
      </c>
      <c r="S170" t="s">
        <v>623</v>
      </c>
      <c r="T170" t="s">
        <v>145</v>
      </c>
      <c r="U170" t="s">
        <v>645</v>
      </c>
      <c r="V170" t="s">
        <v>765</v>
      </c>
      <c r="W170" t="s">
        <v>766</v>
      </c>
      <c r="X170" t="s">
        <v>1378</v>
      </c>
      <c r="Y170" s="19" t="str">
        <f t="shared" si="4"/>
        <v>3</v>
      </c>
      <c r="Z170" s="19" t="str">
        <f>IF(T170="","",IF(AND(T170&lt;&gt;'Tabelas auxiliares'!$B$241,T170&lt;&gt;'Tabelas auxiliares'!$B$242,T170&lt;&gt;'Tabelas auxiliares'!$C$241,T170&lt;&gt;'Tabelas auxiliares'!$C$242,T170&lt;&gt;'Tabelas auxiliares'!$D$241),"FOLHA DE PESSOAL",IF(Y170='Tabelas auxiliares'!$A$242,"CUSTEIO",IF(Y170='Tabelas auxiliares'!$A$241,"INVESTIMENTO","ERRO - VERIFICAR"))))</f>
        <v>CUSTEIO</v>
      </c>
      <c r="AA170" s="30">
        <f t="shared" si="5"/>
        <v>1500</v>
      </c>
      <c r="AD170" s="12">
        <v>1500</v>
      </c>
      <c r="AE170" s="36"/>
      <c r="AF170" s="36"/>
      <c r="AG170" s="36"/>
      <c r="AH170" s="36"/>
      <c r="AI170" s="36"/>
      <c r="AJ170" s="36"/>
      <c r="AK170" s="36"/>
      <c r="AL170" s="36"/>
      <c r="AM170" s="36"/>
      <c r="AN170" s="36"/>
      <c r="AO170" s="36"/>
      <c r="AP170" s="36"/>
    </row>
    <row r="171" spans="1:42" x14ac:dyDescent="0.35">
      <c r="A171" t="s">
        <v>611</v>
      </c>
      <c r="B171" t="s">
        <v>210</v>
      </c>
      <c r="C171" t="s">
        <v>691</v>
      </c>
      <c r="D171" t="s">
        <v>46</v>
      </c>
      <c r="E171" t="s">
        <v>100</v>
      </c>
      <c r="F171" s="19" t="str">
        <f>IFERROR(VLOOKUP(D171,'Tabelas auxiliares'!$A$3:$B$63,2,FALSE),"")</f>
        <v>PROGRAD - PRÓ-REITORIA DE GRADUAÇÃO</v>
      </c>
      <c r="G171" s="19" t="str">
        <f>IFERROR(VLOOKUP($B171,'Tabelas auxiliares'!$A$67:$C$107,2,FALSE),"")</f>
        <v>AUXÍLIO DISCENTES</v>
      </c>
      <c r="H171" s="19" t="str">
        <f>IFERROR(VLOOKUP($B171,'Tabelas auxiliares'!$A$67:$C$107,3,FALSE),"")</f>
        <v>AUXÍLIO DISCENTES</v>
      </c>
      <c r="I171" t="s">
        <v>768</v>
      </c>
      <c r="J171" t="s">
        <v>1379</v>
      </c>
      <c r="K171" t="s">
        <v>1380</v>
      </c>
      <c r="L171" t="s">
        <v>1113</v>
      </c>
      <c r="M171" t="s">
        <v>1381</v>
      </c>
      <c r="N171" t="s">
        <v>628</v>
      </c>
      <c r="O171" t="s">
        <v>629</v>
      </c>
      <c r="P171" t="s">
        <v>630</v>
      </c>
      <c r="Q171" t="s">
        <v>621</v>
      </c>
      <c r="R171" t="s">
        <v>622</v>
      </c>
      <c r="S171" t="s">
        <v>623</v>
      </c>
      <c r="T171" t="s">
        <v>145</v>
      </c>
      <c r="U171" t="s">
        <v>645</v>
      </c>
      <c r="V171" t="s">
        <v>765</v>
      </c>
      <c r="W171" t="s">
        <v>766</v>
      </c>
      <c r="X171" t="s">
        <v>1382</v>
      </c>
      <c r="Y171" s="19" t="str">
        <f t="shared" si="4"/>
        <v>3</v>
      </c>
      <c r="Z171" s="19" t="str">
        <f>IF(T171="","",IF(AND(T171&lt;&gt;'Tabelas auxiliares'!$B$241,T171&lt;&gt;'Tabelas auxiliares'!$B$242,T171&lt;&gt;'Tabelas auxiliares'!$C$241,T171&lt;&gt;'Tabelas auxiliares'!$C$242,T171&lt;&gt;'Tabelas auxiliares'!$D$241),"FOLHA DE PESSOAL",IF(Y171='Tabelas auxiliares'!$A$242,"CUSTEIO",IF(Y171='Tabelas auxiliares'!$A$241,"INVESTIMENTO","ERRO - VERIFICAR"))))</f>
        <v>CUSTEIO</v>
      </c>
      <c r="AA171" s="30">
        <f t="shared" si="5"/>
        <v>1800</v>
      </c>
      <c r="AD171" s="12">
        <v>1800</v>
      </c>
      <c r="AE171" s="36"/>
      <c r="AF171" s="36"/>
      <c r="AG171" s="36"/>
      <c r="AH171" s="36"/>
      <c r="AI171" s="36"/>
      <c r="AJ171" s="36"/>
      <c r="AK171" s="36"/>
      <c r="AL171" s="36"/>
      <c r="AM171" s="36"/>
      <c r="AN171" s="36"/>
      <c r="AO171" s="36"/>
      <c r="AP171" s="36"/>
    </row>
    <row r="172" spans="1:42" x14ac:dyDescent="0.35">
      <c r="A172" t="s">
        <v>611</v>
      </c>
      <c r="B172" t="s">
        <v>210</v>
      </c>
      <c r="C172" t="s">
        <v>691</v>
      </c>
      <c r="D172" t="s">
        <v>46</v>
      </c>
      <c r="E172" t="s">
        <v>100</v>
      </c>
      <c r="F172" s="19" t="str">
        <f>IFERROR(VLOOKUP(D172,'Tabelas auxiliares'!$A$3:$B$63,2,FALSE),"")</f>
        <v>PROGRAD - PRÓ-REITORIA DE GRADUAÇÃO</v>
      </c>
      <c r="G172" s="19" t="str">
        <f>IFERROR(VLOOKUP($B172,'Tabelas auxiliares'!$A$67:$C$107,2,FALSE),"")</f>
        <v>AUXÍLIO DISCENTES</v>
      </c>
      <c r="H172" s="19" t="str">
        <f>IFERROR(VLOOKUP($B172,'Tabelas auxiliares'!$A$67:$C$107,3,FALSE),"")</f>
        <v>AUXÍLIO DISCENTES</v>
      </c>
      <c r="I172" t="s">
        <v>768</v>
      </c>
      <c r="J172" t="s">
        <v>1383</v>
      </c>
      <c r="K172" t="s">
        <v>1384</v>
      </c>
      <c r="L172" t="s">
        <v>1102</v>
      </c>
      <c r="M172" t="s">
        <v>1385</v>
      </c>
      <c r="N172" t="s">
        <v>628</v>
      </c>
      <c r="O172" t="s">
        <v>629</v>
      </c>
      <c r="P172" t="s">
        <v>630</v>
      </c>
      <c r="Q172" t="s">
        <v>621</v>
      </c>
      <c r="R172" t="s">
        <v>622</v>
      </c>
      <c r="S172" t="s">
        <v>623</v>
      </c>
      <c r="T172" t="s">
        <v>145</v>
      </c>
      <c r="U172" t="s">
        <v>645</v>
      </c>
      <c r="V172" t="s">
        <v>765</v>
      </c>
      <c r="W172" t="s">
        <v>766</v>
      </c>
      <c r="X172" t="s">
        <v>1386</v>
      </c>
      <c r="Y172" s="19" t="str">
        <f t="shared" si="4"/>
        <v>3</v>
      </c>
      <c r="Z172" s="19" t="str">
        <f>IF(T172="","",IF(AND(T172&lt;&gt;'Tabelas auxiliares'!$B$241,T172&lt;&gt;'Tabelas auxiliares'!$B$242,T172&lt;&gt;'Tabelas auxiliares'!$C$241,T172&lt;&gt;'Tabelas auxiliares'!$C$242,T172&lt;&gt;'Tabelas auxiliares'!$D$241),"FOLHA DE PESSOAL",IF(Y172='Tabelas auxiliares'!$A$242,"CUSTEIO",IF(Y172='Tabelas auxiliares'!$A$241,"INVESTIMENTO","ERRO - VERIFICAR"))))</f>
        <v>CUSTEIO</v>
      </c>
      <c r="AA172" s="30">
        <f t="shared" si="5"/>
        <v>1800</v>
      </c>
      <c r="AD172" s="12">
        <v>1800</v>
      </c>
      <c r="AE172" s="36"/>
      <c r="AF172" s="36"/>
      <c r="AG172" s="36"/>
      <c r="AH172" s="36"/>
      <c r="AI172" s="36"/>
      <c r="AJ172" s="36"/>
      <c r="AK172" s="36"/>
      <c r="AL172" s="36"/>
      <c r="AM172" s="36"/>
      <c r="AN172" s="36"/>
      <c r="AO172" s="36"/>
      <c r="AP172" s="36"/>
    </row>
    <row r="173" spans="1:42" x14ac:dyDescent="0.35">
      <c r="A173" t="s">
        <v>611</v>
      </c>
      <c r="B173" t="s">
        <v>210</v>
      </c>
      <c r="C173" t="s">
        <v>691</v>
      </c>
      <c r="D173" t="s">
        <v>46</v>
      </c>
      <c r="E173" t="s">
        <v>100</v>
      </c>
      <c r="F173" s="19" t="str">
        <f>IFERROR(VLOOKUP(D173,'Tabelas auxiliares'!$A$3:$B$63,2,FALSE),"")</f>
        <v>PROGRAD - PRÓ-REITORIA DE GRADUAÇÃO</v>
      </c>
      <c r="G173" s="19" t="str">
        <f>IFERROR(VLOOKUP($B173,'Tabelas auxiliares'!$A$67:$C$107,2,FALSE),"")</f>
        <v>AUXÍLIO DISCENTES</v>
      </c>
      <c r="H173" s="19" t="str">
        <f>IFERROR(VLOOKUP($B173,'Tabelas auxiliares'!$A$67:$C$107,3,FALSE),"")</f>
        <v>AUXÍLIO DISCENTES</v>
      </c>
      <c r="I173" t="s">
        <v>768</v>
      </c>
      <c r="J173" t="s">
        <v>1387</v>
      </c>
      <c r="K173" t="s">
        <v>1388</v>
      </c>
      <c r="L173" t="s">
        <v>1113</v>
      </c>
      <c r="M173" t="s">
        <v>1389</v>
      </c>
      <c r="N173" t="s">
        <v>628</v>
      </c>
      <c r="O173" t="s">
        <v>629</v>
      </c>
      <c r="P173" t="s">
        <v>630</v>
      </c>
      <c r="Q173" t="s">
        <v>621</v>
      </c>
      <c r="R173" t="s">
        <v>622</v>
      </c>
      <c r="S173" t="s">
        <v>623</v>
      </c>
      <c r="T173" t="s">
        <v>145</v>
      </c>
      <c r="U173" t="s">
        <v>645</v>
      </c>
      <c r="V173" t="s">
        <v>765</v>
      </c>
      <c r="W173" t="s">
        <v>766</v>
      </c>
      <c r="X173" t="s">
        <v>1390</v>
      </c>
      <c r="Y173" s="19" t="str">
        <f t="shared" si="4"/>
        <v>3</v>
      </c>
      <c r="Z173" s="19" t="str">
        <f>IF(T173="","",IF(AND(T173&lt;&gt;'Tabelas auxiliares'!$B$241,T173&lt;&gt;'Tabelas auxiliares'!$B$242,T173&lt;&gt;'Tabelas auxiliares'!$C$241,T173&lt;&gt;'Tabelas auxiliares'!$C$242,T173&lt;&gt;'Tabelas auxiliares'!$D$241),"FOLHA DE PESSOAL",IF(Y173='Tabelas auxiliares'!$A$242,"CUSTEIO",IF(Y173='Tabelas auxiliares'!$A$241,"INVESTIMENTO","ERRO - VERIFICAR"))))</f>
        <v>CUSTEIO</v>
      </c>
      <c r="AA173" s="30">
        <f t="shared" si="5"/>
        <v>1800</v>
      </c>
      <c r="AD173" s="12">
        <v>1800</v>
      </c>
      <c r="AE173" s="36"/>
      <c r="AF173" s="36"/>
      <c r="AG173" s="36"/>
      <c r="AH173" s="36"/>
      <c r="AI173" s="36"/>
      <c r="AJ173" s="36"/>
      <c r="AK173" s="36"/>
      <c r="AL173" s="36"/>
      <c r="AM173" s="36"/>
      <c r="AN173" s="36"/>
      <c r="AO173" s="36"/>
      <c r="AP173" s="36"/>
    </row>
    <row r="174" spans="1:42" x14ac:dyDescent="0.35">
      <c r="A174" t="s">
        <v>611</v>
      </c>
      <c r="B174" t="s">
        <v>210</v>
      </c>
      <c r="C174" t="s">
        <v>691</v>
      </c>
      <c r="D174" t="s">
        <v>46</v>
      </c>
      <c r="E174" t="s">
        <v>100</v>
      </c>
      <c r="F174" s="19" t="str">
        <f>IFERROR(VLOOKUP(D174,'Tabelas auxiliares'!$A$3:$B$63,2,FALSE),"")</f>
        <v>PROGRAD - PRÓ-REITORIA DE GRADUAÇÃO</v>
      </c>
      <c r="G174" s="19" t="str">
        <f>IFERROR(VLOOKUP($B174,'Tabelas auxiliares'!$A$67:$C$107,2,FALSE),"")</f>
        <v>AUXÍLIO DISCENTES</v>
      </c>
      <c r="H174" s="19" t="str">
        <f>IFERROR(VLOOKUP($B174,'Tabelas auxiliares'!$A$67:$C$107,3,FALSE),"")</f>
        <v>AUXÍLIO DISCENTES</v>
      </c>
      <c r="I174" t="s">
        <v>768</v>
      </c>
      <c r="J174" t="s">
        <v>1391</v>
      </c>
      <c r="K174" t="s">
        <v>1392</v>
      </c>
      <c r="L174" t="s">
        <v>1102</v>
      </c>
      <c r="M174" t="s">
        <v>1393</v>
      </c>
      <c r="N174" t="s">
        <v>628</v>
      </c>
      <c r="O174" t="s">
        <v>629</v>
      </c>
      <c r="P174" t="s">
        <v>630</v>
      </c>
      <c r="Q174" t="s">
        <v>621</v>
      </c>
      <c r="R174" t="s">
        <v>622</v>
      </c>
      <c r="S174" t="s">
        <v>623</v>
      </c>
      <c r="T174" t="s">
        <v>145</v>
      </c>
      <c r="U174" t="s">
        <v>645</v>
      </c>
      <c r="V174" t="s">
        <v>765</v>
      </c>
      <c r="W174" t="s">
        <v>766</v>
      </c>
      <c r="X174" t="s">
        <v>1394</v>
      </c>
      <c r="Y174" s="19" t="str">
        <f t="shared" si="4"/>
        <v>3</v>
      </c>
      <c r="Z174" s="19" t="str">
        <f>IF(T174="","",IF(AND(T174&lt;&gt;'Tabelas auxiliares'!$B$241,T174&lt;&gt;'Tabelas auxiliares'!$B$242,T174&lt;&gt;'Tabelas auxiliares'!$C$241,T174&lt;&gt;'Tabelas auxiliares'!$C$242,T174&lt;&gt;'Tabelas auxiliares'!$D$241),"FOLHA DE PESSOAL",IF(Y174='Tabelas auxiliares'!$A$242,"CUSTEIO",IF(Y174='Tabelas auxiliares'!$A$241,"INVESTIMENTO","ERRO - VERIFICAR"))))</f>
        <v>CUSTEIO</v>
      </c>
      <c r="AA174" s="30">
        <f t="shared" si="5"/>
        <v>1500</v>
      </c>
      <c r="AD174" s="12">
        <v>1500</v>
      </c>
      <c r="AE174" s="36"/>
      <c r="AF174" s="36"/>
      <c r="AG174" s="36"/>
      <c r="AH174" s="36"/>
      <c r="AI174" s="36"/>
      <c r="AJ174" s="36"/>
      <c r="AK174" s="36"/>
      <c r="AL174" s="36"/>
      <c r="AM174" s="36"/>
      <c r="AN174" s="36"/>
      <c r="AO174" s="36"/>
      <c r="AP174" s="36"/>
    </row>
    <row r="175" spans="1:42" x14ac:dyDescent="0.35">
      <c r="A175" t="s">
        <v>611</v>
      </c>
      <c r="B175" t="s">
        <v>210</v>
      </c>
      <c r="C175" t="s">
        <v>691</v>
      </c>
      <c r="D175" t="s">
        <v>46</v>
      </c>
      <c r="E175" t="s">
        <v>100</v>
      </c>
      <c r="F175" s="19" t="str">
        <f>IFERROR(VLOOKUP(D175,'Tabelas auxiliares'!$A$3:$B$63,2,FALSE),"")</f>
        <v>PROGRAD - PRÓ-REITORIA DE GRADUAÇÃO</v>
      </c>
      <c r="G175" s="19" t="str">
        <f>IFERROR(VLOOKUP($B175,'Tabelas auxiliares'!$A$67:$C$107,2,FALSE),"")</f>
        <v>AUXÍLIO DISCENTES</v>
      </c>
      <c r="H175" s="19" t="str">
        <f>IFERROR(VLOOKUP($B175,'Tabelas auxiliares'!$A$67:$C$107,3,FALSE),"")</f>
        <v>AUXÍLIO DISCENTES</v>
      </c>
      <c r="I175" t="s">
        <v>1395</v>
      </c>
      <c r="J175" t="s">
        <v>1396</v>
      </c>
      <c r="K175" t="s">
        <v>1397</v>
      </c>
      <c r="L175" t="s">
        <v>1102</v>
      </c>
      <c r="M175" t="s">
        <v>1398</v>
      </c>
      <c r="N175" t="s">
        <v>628</v>
      </c>
      <c r="O175" t="s">
        <v>629</v>
      </c>
      <c r="P175" t="s">
        <v>630</v>
      </c>
      <c r="Q175" t="s">
        <v>621</v>
      </c>
      <c r="R175" t="s">
        <v>622</v>
      </c>
      <c r="S175" t="s">
        <v>623</v>
      </c>
      <c r="T175" t="s">
        <v>145</v>
      </c>
      <c r="U175" t="s">
        <v>645</v>
      </c>
      <c r="V175" t="s">
        <v>765</v>
      </c>
      <c r="W175" t="s">
        <v>766</v>
      </c>
      <c r="X175" t="s">
        <v>1399</v>
      </c>
      <c r="Y175" s="19" t="str">
        <f t="shared" si="4"/>
        <v>3</v>
      </c>
      <c r="Z175" s="19" t="str">
        <f>IF(T175="","",IF(AND(T175&lt;&gt;'Tabelas auxiliares'!$B$241,T175&lt;&gt;'Tabelas auxiliares'!$B$242,T175&lt;&gt;'Tabelas auxiliares'!$C$241,T175&lt;&gt;'Tabelas auxiliares'!$C$242,T175&lt;&gt;'Tabelas auxiliares'!$D$241),"FOLHA DE PESSOAL",IF(Y175='Tabelas auxiliares'!$A$242,"CUSTEIO",IF(Y175='Tabelas auxiliares'!$A$241,"INVESTIMENTO","ERRO - VERIFICAR"))))</f>
        <v>CUSTEIO</v>
      </c>
      <c r="AA175" s="30">
        <f t="shared" si="5"/>
        <v>1500</v>
      </c>
      <c r="AD175" s="12">
        <v>1500</v>
      </c>
      <c r="AE175" s="36"/>
      <c r="AF175" s="36"/>
      <c r="AG175" s="36"/>
      <c r="AH175" s="36"/>
      <c r="AI175" s="36"/>
      <c r="AJ175" s="36"/>
      <c r="AK175" s="36"/>
      <c r="AL175" s="36"/>
      <c r="AM175" s="36"/>
      <c r="AN175" s="36"/>
      <c r="AO175" s="36"/>
      <c r="AP175" s="36"/>
    </row>
    <row r="176" spans="1:42" x14ac:dyDescent="0.35">
      <c r="A176" t="s">
        <v>611</v>
      </c>
      <c r="B176" t="s">
        <v>210</v>
      </c>
      <c r="C176" t="s">
        <v>691</v>
      </c>
      <c r="D176" t="s">
        <v>46</v>
      </c>
      <c r="E176" t="s">
        <v>100</v>
      </c>
      <c r="F176" s="19" t="str">
        <f>IFERROR(VLOOKUP(D176,'Tabelas auxiliares'!$A$3:$B$63,2,FALSE),"")</f>
        <v>PROGRAD - PRÓ-REITORIA DE GRADUAÇÃO</v>
      </c>
      <c r="G176" s="19" t="str">
        <f>IFERROR(VLOOKUP($B176,'Tabelas auxiliares'!$A$67:$C$107,2,FALSE),"")</f>
        <v>AUXÍLIO DISCENTES</v>
      </c>
      <c r="H176" s="19" t="str">
        <f>IFERROR(VLOOKUP($B176,'Tabelas auxiliares'!$A$67:$C$107,3,FALSE),"")</f>
        <v>AUXÍLIO DISCENTES</v>
      </c>
      <c r="I176" t="s">
        <v>1395</v>
      </c>
      <c r="J176" t="s">
        <v>1400</v>
      </c>
      <c r="K176" t="s">
        <v>1401</v>
      </c>
      <c r="L176" t="s">
        <v>1102</v>
      </c>
      <c r="M176" t="s">
        <v>1402</v>
      </c>
      <c r="N176" t="s">
        <v>628</v>
      </c>
      <c r="O176" t="s">
        <v>629</v>
      </c>
      <c r="P176" t="s">
        <v>630</v>
      </c>
      <c r="Q176" t="s">
        <v>621</v>
      </c>
      <c r="R176" t="s">
        <v>622</v>
      </c>
      <c r="S176" t="s">
        <v>623</v>
      </c>
      <c r="T176" t="s">
        <v>145</v>
      </c>
      <c r="U176" t="s">
        <v>645</v>
      </c>
      <c r="V176" t="s">
        <v>765</v>
      </c>
      <c r="W176" t="s">
        <v>766</v>
      </c>
      <c r="X176" t="s">
        <v>1403</v>
      </c>
      <c r="Y176" s="19" t="str">
        <f t="shared" si="4"/>
        <v>3</v>
      </c>
      <c r="Z176" s="19" t="str">
        <f>IF(T176="","",IF(AND(T176&lt;&gt;'Tabelas auxiliares'!$B$241,T176&lt;&gt;'Tabelas auxiliares'!$B$242,T176&lt;&gt;'Tabelas auxiliares'!$C$241,T176&lt;&gt;'Tabelas auxiliares'!$C$242,T176&lt;&gt;'Tabelas auxiliares'!$D$241),"FOLHA DE PESSOAL",IF(Y176='Tabelas auxiliares'!$A$242,"CUSTEIO",IF(Y176='Tabelas auxiliares'!$A$241,"INVESTIMENTO","ERRO - VERIFICAR"))))</f>
        <v>CUSTEIO</v>
      </c>
      <c r="AA176" s="30">
        <f t="shared" si="5"/>
        <v>1500</v>
      </c>
      <c r="AD176" s="12">
        <v>1500</v>
      </c>
      <c r="AE176" s="36"/>
      <c r="AF176" s="36"/>
      <c r="AG176" s="36"/>
      <c r="AH176" s="36"/>
      <c r="AI176" s="36"/>
      <c r="AJ176" s="36"/>
      <c r="AK176" s="36"/>
      <c r="AL176" s="36"/>
      <c r="AM176" s="36"/>
      <c r="AN176" s="36"/>
      <c r="AO176" s="36"/>
      <c r="AP176" s="36"/>
    </row>
    <row r="177" spans="1:42" x14ac:dyDescent="0.35">
      <c r="A177" t="s">
        <v>611</v>
      </c>
      <c r="B177" t="s">
        <v>210</v>
      </c>
      <c r="C177" t="s">
        <v>691</v>
      </c>
      <c r="D177" t="s">
        <v>46</v>
      </c>
      <c r="E177" t="s">
        <v>100</v>
      </c>
      <c r="F177" s="19" t="str">
        <f>IFERROR(VLOOKUP(D177,'Tabelas auxiliares'!$A$3:$B$63,2,FALSE),"")</f>
        <v>PROGRAD - PRÓ-REITORIA DE GRADUAÇÃO</v>
      </c>
      <c r="G177" s="19" t="str">
        <f>IFERROR(VLOOKUP($B177,'Tabelas auxiliares'!$A$67:$C$107,2,FALSE),"")</f>
        <v>AUXÍLIO DISCENTES</v>
      </c>
      <c r="H177" s="19" t="str">
        <f>IFERROR(VLOOKUP($B177,'Tabelas auxiliares'!$A$67:$C$107,3,FALSE),"")</f>
        <v>AUXÍLIO DISCENTES</v>
      </c>
      <c r="I177" t="s">
        <v>1404</v>
      </c>
      <c r="J177" t="s">
        <v>1405</v>
      </c>
      <c r="K177" t="s">
        <v>1406</v>
      </c>
      <c r="L177" t="s">
        <v>1102</v>
      </c>
      <c r="M177" t="s">
        <v>1407</v>
      </c>
      <c r="N177" t="s">
        <v>628</v>
      </c>
      <c r="O177" t="s">
        <v>629</v>
      </c>
      <c r="P177" t="s">
        <v>630</v>
      </c>
      <c r="Q177" t="s">
        <v>621</v>
      </c>
      <c r="R177" t="s">
        <v>622</v>
      </c>
      <c r="S177" t="s">
        <v>623</v>
      </c>
      <c r="T177" t="s">
        <v>145</v>
      </c>
      <c r="U177" t="s">
        <v>645</v>
      </c>
      <c r="V177" t="s">
        <v>765</v>
      </c>
      <c r="W177" t="s">
        <v>766</v>
      </c>
      <c r="X177" t="s">
        <v>1408</v>
      </c>
      <c r="Y177" s="19" t="str">
        <f t="shared" si="4"/>
        <v>3</v>
      </c>
      <c r="Z177" s="19" t="str">
        <f>IF(T177="","",IF(AND(T177&lt;&gt;'Tabelas auxiliares'!$B$241,T177&lt;&gt;'Tabelas auxiliares'!$B$242,T177&lt;&gt;'Tabelas auxiliares'!$C$241,T177&lt;&gt;'Tabelas auxiliares'!$C$242,T177&lt;&gt;'Tabelas auxiliares'!$D$241),"FOLHA DE PESSOAL",IF(Y177='Tabelas auxiliares'!$A$242,"CUSTEIO",IF(Y177='Tabelas auxiliares'!$A$241,"INVESTIMENTO","ERRO - VERIFICAR"))))</f>
        <v>CUSTEIO</v>
      </c>
      <c r="AA177" s="30">
        <f t="shared" si="5"/>
        <v>1800</v>
      </c>
      <c r="AD177" s="12">
        <v>1800</v>
      </c>
      <c r="AE177" s="36"/>
      <c r="AF177" s="36"/>
      <c r="AG177" s="36"/>
      <c r="AH177" s="36"/>
      <c r="AI177" s="36"/>
      <c r="AJ177" s="36"/>
      <c r="AK177" s="36"/>
      <c r="AL177" s="36"/>
      <c r="AM177" s="36"/>
      <c r="AN177" s="36"/>
      <c r="AO177" s="36"/>
      <c r="AP177" s="36"/>
    </row>
    <row r="178" spans="1:42" x14ac:dyDescent="0.35">
      <c r="A178" t="s">
        <v>611</v>
      </c>
      <c r="B178" t="s">
        <v>210</v>
      </c>
      <c r="C178" t="s">
        <v>691</v>
      </c>
      <c r="D178" t="s">
        <v>46</v>
      </c>
      <c r="E178" t="s">
        <v>100</v>
      </c>
      <c r="F178" s="19" t="str">
        <f>IFERROR(VLOOKUP(D178,'Tabelas auxiliares'!$A$3:$B$63,2,FALSE),"")</f>
        <v>PROGRAD - PRÓ-REITORIA DE GRADUAÇÃO</v>
      </c>
      <c r="G178" s="19" t="str">
        <f>IFERROR(VLOOKUP($B178,'Tabelas auxiliares'!$A$67:$C$107,2,FALSE),"")</f>
        <v>AUXÍLIO DISCENTES</v>
      </c>
      <c r="H178" s="19" t="str">
        <f>IFERROR(VLOOKUP($B178,'Tabelas auxiliares'!$A$67:$C$107,3,FALSE),"")</f>
        <v>AUXÍLIO DISCENTES</v>
      </c>
      <c r="I178" t="s">
        <v>1404</v>
      </c>
      <c r="J178" t="s">
        <v>1409</v>
      </c>
      <c r="K178" t="s">
        <v>1410</v>
      </c>
      <c r="L178" t="s">
        <v>1102</v>
      </c>
      <c r="M178" t="s">
        <v>1411</v>
      </c>
      <c r="N178" t="s">
        <v>628</v>
      </c>
      <c r="O178" t="s">
        <v>629</v>
      </c>
      <c r="P178" t="s">
        <v>630</v>
      </c>
      <c r="Q178" t="s">
        <v>621</v>
      </c>
      <c r="R178" t="s">
        <v>622</v>
      </c>
      <c r="S178" t="s">
        <v>623</v>
      </c>
      <c r="T178" t="s">
        <v>145</v>
      </c>
      <c r="U178" t="s">
        <v>645</v>
      </c>
      <c r="V178" t="s">
        <v>765</v>
      </c>
      <c r="W178" t="s">
        <v>766</v>
      </c>
      <c r="X178" t="s">
        <v>1412</v>
      </c>
      <c r="Y178" s="19" t="str">
        <f t="shared" si="4"/>
        <v>3</v>
      </c>
      <c r="Z178" s="19" t="str">
        <f>IF(T178="","",IF(AND(T178&lt;&gt;'Tabelas auxiliares'!$B$241,T178&lt;&gt;'Tabelas auxiliares'!$B$242,T178&lt;&gt;'Tabelas auxiliares'!$C$241,T178&lt;&gt;'Tabelas auxiliares'!$C$242,T178&lt;&gt;'Tabelas auxiliares'!$D$241),"FOLHA DE PESSOAL",IF(Y178='Tabelas auxiliares'!$A$242,"CUSTEIO",IF(Y178='Tabelas auxiliares'!$A$241,"INVESTIMENTO","ERRO - VERIFICAR"))))</f>
        <v>CUSTEIO</v>
      </c>
      <c r="AA178" s="30">
        <f t="shared" si="5"/>
        <v>1800</v>
      </c>
      <c r="AD178" s="12">
        <v>1800</v>
      </c>
      <c r="AE178" s="36"/>
      <c r="AF178" s="36"/>
      <c r="AG178" s="36"/>
      <c r="AH178" s="36"/>
      <c r="AI178" s="36"/>
      <c r="AJ178" s="36"/>
      <c r="AK178" s="36"/>
      <c r="AL178" s="36"/>
      <c r="AM178" s="36"/>
      <c r="AN178" s="36"/>
      <c r="AO178" s="36"/>
      <c r="AP178" s="36"/>
    </row>
    <row r="179" spans="1:42" x14ac:dyDescent="0.35">
      <c r="A179" t="s">
        <v>611</v>
      </c>
      <c r="B179" t="s">
        <v>210</v>
      </c>
      <c r="C179" t="s">
        <v>691</v>
      </c>
      <c r="D179" t="s">
        <v>46</v>
      </c>
      <c r="E179" t="s">
        <v>100</v>
      </c>
      <c r="F179" s="19" t="str">
        <f>IFERROR(VLOOKUP(D179,'Tabelas auxiliares'!$A$3:$B$63,2,FALSE),"")</f>
        <v>PROGRAD - PRÓ-REITORIA DE GRADUAÇÃO</v>
      </c>
      <c r="G179" s="19" t="str">
        <f>IFERROR(VLOOKUP($B179,'Tabelas auxiliares'!$A$67:$C$107,2,FALSE),"")</f>
        <v>AUXÍLIO DISCENTES</v>
      </c>
      <c r="H179" s="19" t="str">
        <f>IFERROR(VLOOKUP($B179,'Tabelas auxiliares'!$A$67:$C$107,3,FALSE),"")</f>
        <v>AUXÍLIO DISCENTES</v>
      </c>
      <c r="I179" t="s">
        <v>1413</v>
      </c>
      <c r="J179" t="s">
        <v>1414</v>
      </c>
      <c r="K179" t="s">
        <v>1415</v>
      </c>
      <c r="L179" t="s">
        <v>1102</v>
      </c>
      <c r="M179" t="s">
        <v>1416</v>
      </c>
      <c r="N179" t="s">
        <v>628</v>
      </c>
      <c r="O179" t="s">
        <v>629</v>
      </c>
      <c r="P179" t="s">
        <v>630</v>
      </c>
      <c r="Q179" t="s">
        <v>621</v>
      </c>
      <c r="R179" t="s">
        <v>622</v>
      </c>
      <c r="S179" t="s">
        <v>623</v>
      </c>
      <c r="T179" t="s">
        <v>145</v>
      </c>
      <c r="U179" t="s">
        <v>645</v>
      </c>
      <c r="V179" t="s">
        <v>765</v>
      </c>
      <c r="W179" t="s">
        <v>766</v>
      </c>
      <c r="X179" t="s">
        <v>1417</v>
      </c>
      <c r="Y179" s="19" t="str">
        <f t="shared" si="4"/>
        <v>3</v>
      </c>
      <c r="Z179" s="19" t="str">
        <f>IF(T179="","",IF(AND(T179&lt;&gt;'Tabelas auxiliares'!$B$241,T179&lt;&gt;'Tabelas auxiliares'!$B$242,T179&lt;&gt;'Tabelas auxiliares'!$C$241,T179&lt;&gt;'Tabelas auxiliares'!$C$242,T179&lt;&gt;'Tabelas auxiliares'!$D$241),"FOLHA DE PESSOAL",IF(Y179='Tabelas auxiliares'!$A$242,"CUSTEIO",IF(Y179='Tabelas auxiliares'!$A$241,"INVESTIMENTO","ERRO - VERIFICAR"))))</f>
        <v>CUSTEIO</v>
      </c>
      <c r="AA179" s="30">
        <f t="shared" si="5"/>
        <v>1900</v>
      </c>
      <c r="AD179" s="12">
        <v>1900</v>
      </c>
      <c r="AE179" s="36"/>
      <c r="AF179" s="36"/>
      <c r="AG179" s="36"/>
      <c r="AH179" s="36"/>
      <c r="AI179" s="36"/>
      <c r="AJ179" s="36"/>
      <c r="AK179" s="36"/>
      <c r="AL179" s="36"/>
      <c r="AM179" s="36"/>
      <c r="AN179" s="36"/>
      <c r="AO179" s="36"/>
      <c r="AP179" s="36"/>
    </row>
    <row r="180" spans="1:42" x14ac:dyDescent="0.35">
      <c r="A180" t="s">
        <v>611</v>
      </c>
      <c r="B180" t="s">
        <v>210</v>
      </c>
      <c r="C180" t="s">
        <v>691</v>
      </c>
      <c r="D180" t="s">
        <v>46</v>
      </c>
      <c r="E180" t="s">
        <v>100</v>
      </c>
      <c r="F180" s="19" t="str">
        <f>IFERROR(VLOOKUP(D180,'Tabelas auxiliares'!$A$3:$B$63,2,FALSE),"")</f>
        <v>PROGRAD - PRÓ-REITORIA DE GRADUAÇÃO</v>
      </c>
      <c r="G180" s="19" t="str">
        <f>IFERROR(VLOOKUP($B180,'Tabelas auxiliares'!$A$67:$C$107,2,FALSE),"")</f>
        <v>AUXÍLIO DISCENTES</v>
      </c>
      <c r="H180" s="19" t="str">
        <f>IFERROR(VLOOKUP($B180,'Tabelas auxiliares'!$A$67:$C$107,3,FALSE),"")</f>
        <v>AUXÍLIO DISCENTES</v>
      </c>
      <c r="I180" t="s">
        <v>1413</v>
      </c>
      <c r="J180" t="s">
        <v>1418</v>
      </c>
      <c r="K180" t="s">
        <v>1419</v>
      </c>
      <c r="L180" t="s">
        <v>1102</v>
      </c>
      <c r="M180" t="s">
        <v>1420</v>
      </c>
      <c r="N180" t="s">
        <v>628</v>
      </c>
      <c r="O180" t="s">
        <v>629</v>
      </c>
      <c r="P180" t="s">
        <v>630</v>
      </c>
      <c r="Q180" t="s">
        <v>621</v>
      </c>
      <c r="R180" t="s">
        <v>622</v>
      </c>
      <c r="S180" t="s">
        <v>623</v>
      </c>
      <c r="T180" t="s">
        <v>145</v>
      </c>
      <c r="U180" t="s">
        <v>645</v>
      </c>
      <c r="V180" t="s">
        <v>765</v>
      </c>
      <c r="W180" t="s">
        <v>766</v>
      </c>
      <c r="X180" t="s">
        <v>1421</v>
      </c>
      <c r="Y180" s="19" t="str">
        <f t="shared" si="4"/>
        <v>3</v>
      </c>
      <c r="Z180" s="19" t="str">
        <f>IF(T180="","",IF(AND(T180&lt;&gt;'Tabelas auxiliares'!$B$241,T180&lt;&gt;'Tabelas auxiliares'!$B$242,T180&lt;&gt;'Tabelas auxiliares'!$C$241,T180&lt;&gt;'Tabelas auxiliares'!$C$242,T180&lt;&gt;'Tabelas auxiliares'!$D$241),"FOLHA DE PESSOAL",IF(Y180='Tabelas auxiliares'!$A$242,"CUSTEIO",IF(Y180='Tabelas auxiliares'!$A$241,"INVESTIMENTO","ERRO - VERIFICAR"))))</f>
        <v>CUSTEIO</v>
      </c>
      <c r="AA180" s="30">
        <f t="shared" si="5"/>
        <v>1900</v>
      </c>
      <c r="AD180" s="12">
        <v>1900</v>
      </c>
      <c r="AE180" s="36"/>
      <c r="AF180" s="36"/>
      <c r="AG180" s="36"/>
      <c r="AH180" s="36"/>
      <c r="AI180" s="36"/>
      <c r="AJ180" s="36"/>
      <c r="AK180" s="36"/>
      <c r="AL180" s="36"/>
      <c r="AM180" s="36"/>
      <c r="AN180" s="36"/>
      <c r="AO180" s="36"/>
      <c r="AP180" s="36"/>
    </row>
    <row r="181" spans="1:42" x14ac:dyDescent="0.35">
      <c r="A181" t="s">
        <v>611</v>
      </c>
      <c r="B181" t="s">
        <v>210</v>
      </c>
      <c r="C181" t="s">
        <v>691</v>
      </c>
      <c r="D181" t="s">
        <v>46</v>
      </c>
      <c r="E181" t="s">
        <v>100</v>
      </c>
      <c r="F181" s="19" t="str">
        <f>IFERROR(VLOOKUP(D181,'Tabelas auxiliares'!$A$3:$B$63,2,FALSE),"")</f>
        <v>PROGRAD - PRÓ-REITORIA DE GRADUAÇÃO</v>
      </c>
      <c r="G181" s="19" t="str">
        <f>IFERROR(VLOOKUP($B181,'Tabelas auxiliares'!$A$67:$C$107,2,FALSE),"")</f>
        <v>AUXÍLIO DISCENTES</v>
      </c>
      <c r="H181" s="19" t="str">
        <f>IFERROR(VLOOKUP($B181,'Tabelas auxiliares'!$A$67:$C$107,3,FALSE),"")</f>
        <v>AUXÍLIO DISCENTES</v>
      </c>
      <c r="I181" t="s">
        <v>1422</v>
      </c>
      <c r="J181" t="s">
        <v>1423</v>
      </c>
      <c r="K181" t="s">
        <v>1424</v>
      </c>
      <c r="L181" t="s">
        <v>1425</v>
      </c>
      <c r="M181" t="s">
        <v>1426</v>
      </c>
      <c r="N181" t="s">
        <v>628</v>
      </c>
      <c r="O181" t="s">
        <v>629</v>
      </c>
      <c r="P181" t="s">
        <v>630</v>
      </c>
      <c r="Q181" t="s">
        <v>621</v>
      </c>
      <c r="R181" t="s">
        <v>622</v>
      </c>
      <c r="S181" t="s">
        <v>623</v>
      </c>
      <c r="T181" t="s">
        <v>145</v>
      </c>
      <c r="U181" t="s">
        <v>645</v>
      </c>
      <c r="V181" t="s">
        <v>765</v>
      </c>
      <c r="W181" t="s">
        <v>766</v>
      </c>
      <c r="X181" t="s">
        <v>1427</v>
      </c>
      <c r="Y181" s="19" t="str">
        <f t="shared" si="4"/>
        <v>3</v>
      </c>
      <c r="Z181" s="19" t="str">
        <f>IF(T181="","",IF(AND(T181&lt;&gt;'Tabelas auxiliares'!$B$241,T181&lt;&gt;'Tabelas auxiliares'!$B$242,T181&lt;&gt;'Tabelas auxiliares'!$C$241,T181&lt;&gt;'Tabelas auxiliares'!$C$242,T181&lt;&gt;'Tabelas auxiliares'!$D$241),"FOLHA DE PESSOAL",IF(Y181='Tabelas auxiliares'!$A$242,"CUSTEIO",IF(Y181='Tabelas auxiliares'!$A$241,"INVESTIMENTO","ERRO - VERIFICAR"))))</f>
        <v>CUSTEIO</v>
      </c>
      <c r="AA181" s="30">
        <f t="shared" si="5"/>
        <v>1900</v>
      </c>
      <c r="AD181" s="12">
        <v>1900</v>
      </c>
      <c r="AE181" s="36"/>
      <c r="AF181" s="36"/>
      <c r="AG181" s="36"/>
      <c r="AH181" s="36"/>
      <c r="AI181" s="36"/>
      <c r="AJ181" s="36"/>
      <c r="AK181" s="36"/>
      <c r="AL181" s="36"/>
      <c r="AM181" s="36"/>
      <c r="AN181" s="36"/>
      <c r="AO181" s="36"/>
      <c r="AP181" s="36"/>
    </row>
    <row r="182" spans="1:42" x14ac:dyDescent="0.35">
      <c r="A182" t="s">
        <v>611</v>
      </c>
      <c r="B182" t="s">
        <v>210</v>
      </c>
      <c r="C182" t="s">
        <v>691</v>
      </c>
      <c r="D182" t="s">
        <v>46</v>
      </c>
      <c r="E182" t="s">
        <v>100</v>
      </c>
      <c r="F182" s="19" t="str">
        <f>IFERROR(VLOOKUP(D182,'Tabelas auxiliares'!$A$3:$B$63,2,FALSE),"")</f>
        <v>PROGRAD - PRÓ-REITORIA DE GRADUAÇÃO</v>
      </c>
      <c r="G182" s="19" t="str">
        <f>IFERROR(VLOOKUP($B182,'Tabelas auxiliares'!$A$67:$C$107,2,FALSE),"")</f>
        <v>AUXÍLIO DISCENTES</v>
      </c>
      <c r="H182" s="19" t="str">
        <f>IFERROR(VLOOKUP($B182,'Tabelas auxiliares'!$A$67:$C$107,3,FALSE),"")</f>
        <v>AUXÍLIO DISCENTES</v>
      </c>
      <c r="I182" t="s">
        <v>1422</v>
      </c>
      <c r="J182" t="s">
        <v>1428</v>
      </c>
      <c r="K182" t="s">
        <v>1429</v>
      </c>
      <c r="L182" t="s">
        <v>1430</v>
      </c>
      <c r="M182" t="s">
        <v>1431</v>
      </c>
      <c r="N182" t="s">
        <v>628</v>
      </c>
      <c r="O182" t="s">
        <v>629</v>
      </c>
      <c r="P182" t="s">
        <v>630</v>
      </c>
      <c r="Q182" t="s">
        <v>621</v>
      </c>
      <c r="R182" t="s">
        <v>622</v>
      </c>
      <c r="S182" t="s">
        <v>623</v>
      </c>
      <c r="T182" t="s">
        <v>145</v>
      </c>
      <c r="U182" t="s">
        <v>645</v>
      </c>
      <c r="V182" t="s">
        <v>765</v>
      </c>
      <c r="W182" t="s">
        <v>766</v>
      </c>
      <c r="X182" t="s">
        <v>1432</v>
      </c>
      <c r="Y182" s="19" t="str">
        <f t="shared" si="4"/>
        <v>3</v>
      </c>
      <c r="Z182" s="19" t="str">
        <f>IF(T182="","",IF(AND(T182&lt;&gt;'Tabelas auxiliares'!$B$241,T182&lt;&gt;'Tabelas auxiliares'!$B$242,T182&lt;&gt;'Tabelas auxiliares'!$C$241,T182&lt;&gt;'Tabelas auxiliares'!$C$242,T182&lt;&gt;'Tabelas auxiliares'!$D$241),"FOLHA DE PESSOAL",IF(Y182='Tabelas auxiliares'!$A$242,"CUSTEIO",IF(Y182='Tabelas auxiliares'!$A$241,"INVESTIMENTO","ERRO - VERIFICAR"))))</f>
        <v>CUSTEIO</v>
      </c>
      <c r="AA182" s="30">
        <f t="shared" si="5"/>
        <v>800</v>
      </c>
      <c r="AD182" s="12">
        <v>800</v>
      </c>
      <c r="AE182" s="36"/>
      <c r="AF182" s="36"/>
      <c r="AG182" s="36"/>
      <c r="AH182" s="36"/>
      <c r="AI182" s="36"/>
      <c r="AJ182" s="36"/>
      <c r="AK182" s="36"/>
      <c r="AL182" s="36"/>
      <c r="AM182" s="36"/>
      <c r="AN182" s="36"/>
      <c r="AO182" s="36"/>
      <c r="AP182" s="36"/>
    </row>
    <row r="183" spans="1:42" x14ac:dyDescent="0.35">
      <c r="A183" t="s">
        <v>611</v>
      </c>
      <c r="B183" t="s">
        <v>210</v>
      </c>
      <c r="C183" t="s">
        <v>691</v>
      </c>
      <c r="D183" t="s">
        <v>46</v>
      </c>
      <c r="E183" t="s">
        <v>100</v>
      </c>
      <c r="F183" s="19" t="str">
        <f>IFERROR(VLOOKUP(D183,'Tabelas auxiliares'!$A$3:$B$63,2,FALSE),"")</f>
        <v>PROGRAD - PRÓ-REITORIA DE GRADUAÇÃO</v>
      </c>
      <c r="G183" s="19" t="str">
        <f>IFERROR(VLOOKUP($B183,'Tabelas auxiliares'!$A$67:$C$107,2,FALSE),"")</f>
        <v>AUXÍLIO DISCENTES</v>
      </c>
      <c r="H183" s="19" t="str">
        <f>IFERROR(VLOOKUP($B183,'Tabelas auxiliares'!$A$67:$C$107,3,FALSE),"")</f>
        <v>AUXÍLIO DISCENTES</v>
      </c>
      <c r="I183" t="s">
        <v>723</v>
      </c>
      <c r="J183" t="s">
        <v>1433</v>
      </c>
      <c r="K183" t="s">
        <v>1434</v>
      </c>
      <c r="L183" t="s">
        <v>1435</v>
      </c>
      <c r="M183" t="s">
        <v>1436</v>
      </c>
      <c r="N183" t="s">
        <v>628</v>
      </c>
      <c r="O183" t="s">
        <v>629</v>
      </c>
      <c r="P183" t="s">
        <v>630</v>
      </c>
      <c r="Q183" t="s">
        <v>621</v>
      </c>
      <c r="R183" t="s">
        <v>622</v>
      </c>
      <c r="S183" t="s">
        <v>623</v>
      </c>
      <c r="T183" t="s">
        <v>145</v>
      </c>
      <c r="U183" t="s">
        <v>645</v>
      </c>
      <c r="V183" t="s">
        <v>765</v>
      </c>
      <c r="W183" t="s">
        <v>766</v>
      </c>
      <c r="X183" t="s">
        <v>1437</v>
      </c>
      <c r="Y183" s="19" t="str">
        <f t="shared" si="4"/>
        <v>3</v>
      </c>
      <c r="Z183" s="19" t="str">
        <f>IF(T183="","",IF(AND(T183&lt;&gt;'Tabelas auxiliares'!$B$241,T183&lt;&gt;'Tabelas auxiliares'!$B$242,T183&lt;&gt;'Tabelas auxiliares'!$C$241,T183&lt;&gt;'Tabelas auxiliares'!$C$242,T183&lt;&gt;'Tabelas auxiliares'!$D$241),"FOLHA DE PESSOAL",IF(Y183='Tabelas auxiliares'!$A$242,"CUSTEIO",IF(Y183='Tabelas auxiliares'!$A$241,"INVESTIMENTO","ERRO - VERIFICAR"))))</f>
        <v>CUSTEIO</v>
      </c>
      <c r="AA183" s="30">
        <f t="shared" si="5"/>
        <v>2460</v>
      </c>
      <c r="AD183" s="12">
        <v>2460</v>
      </c>
      <c r="AE183" s="36"/>
      <c r="AF183" s="36"/>
      <c r="AG183" s="36"/>
      <c r="AH183" s="36"/>
      <c r="AI183" s="36"/>
      <c r="AJ183" s="36"/>
      <c r="AK183" s="36"/>
      <c r="AL183" s="36"/>
      <c r="AM183" s="36"/>
      <c r="AN183" s="36"/>
      <c r="AO183" s="36"/>
      <c r="AP183" s="36"/>
    </row>
    <row r="184" spans="1:42" x14ac:dyDescent="0.35">
      <c r="A184" t="s">
        <v>611</v>
      </c>
      <c r="B184" t="s">
        <v>210</v>
      </c>
      <c r="C184" t="s">
        <v>691</v>
      </c>
      <c r="D184" t="s">
        <v>46</v>
      </c>
      <c r="E184" t="s">
        <v>100</v>
      </c>
      <c r="F184" s="19" t="str">
        <f>IFERROR(VLOOKUP(D184,'Tabelas auxiliares'!$A$3:$B$63,2,FALSE),"")</f>
        <v>PROGRAD - PRÓ-REITORIA DE GRADUAÇÃO</v>
      </c>
      <c r="G184" s="19" t="str">
        <f>IFERROR(VLOOKUP($B184,'Tabelas auxiliares'!$A$67:$C$107,2,FALSE),"")</f>
        <v>AUXÍLIO DISCENTES</v>
      </c>
      <c r="H184" s="19" t="str">
        <f>IFERROR(VLOOKUP($B184,'Tabelas auxiliares'!$A$67:$C$107,3,FALSE),"")</f>
        <v>AUXÍLIO DISCENTES</v>
      </c>
      <c r="I184" t="s">
        <v>723</v>
      </c>
      <c r="J184" t="s">
        <v>1438</v>
      </c>
      <c r="K184" t="s">
        <v>1439</v>
      </c>
      <c r="L184" t="s">
        <v>1440</v>
      </c>
      <c r="M184" t="s">
        <v>1441</v>
      </c>
      <c r="N184" t="s">
        <v>628</v>
      </c>
      <c r="O184" t="s">
        <v>629</v>
      </c>
      <c r="P184" t="s">
        <v>630</v>
      </c>
      <c r="Q184" t="s">
        <v>621</v>
      </c>
      <c r="R184" t="s">
        <v>622</v>
      </c>
      <c r="S184" t="s">
        <v>623</v>
      </c>
      <c r="T184" t="s">
        <v>145</v>
      </c>
      <c r="U184" t="s">
        <v>645</v>
      </c>
      <c r="V184" t="s">
        <v>765</v>
      </c>
      <c r="W184" t="s">
        <v>766</v>
      </c>
      <c r="X184" t="s">
        <v>1442</v>
      </c>
      <c r="Y184" s="19" t="str">
        <f t="shared" si="4"/>
        <v>3</v>
      </c>
      <c r="Z184" s="19" t="str">
        <f>IF(T184="","",IF(AND(T184&lt;&gt;'Tabelas auxiliares'!$B$241,T184&lt;&gt;'Tabelas auxiliares'!$B$242,T184&lt;&gt;'Tabelas auxiliares'!$C$241,T184&lt;&gt;'Tabelas auxiliares'!$C$242,T184&lt;&gt;'Tabelas auxiliares'!$D$241),"FOLHA DE PESSOAL",IF(Y184='Tabelas auxiliares'!$A$242,"CUSTEIO",IF(Y184='Tabelas auxiliares'!$A$241,"INVESTIMENTO","ERRO - VERIFICAR"))))</f>
        <v>CUSTEIO</v>
      </c>
      <c r="AA184" s="30">
        <f t="shared" si="5"/>
        <v>2460</v>
      </c>
      <c r="AD184" s="12">
        <v>2460</v>
      </c>
      <c r="AE184" s="36"/>
      <c r="AF184" s="36"/>
      <c r="AG184" s="36"/>
      <c r="AH184" s="36"/>
      <c r="AI184" s="36"/>
      <c r="AJ184" s="36"/>
      <c r="AK184" s="36"/>
      <c r="AL184" s="36"/>
      <c r="AM184" s="36"/>
      <c r="AN184" s="36"/>
      <c r="AO184" s="36"/>
      <c r="AP184" s="36"/>
    </row>
    <row r="185" spans="1:42" x14ac:dyDescent="0.35">
      <c r="A185" t="s">
        <v>611</v>
      </c>
      <c r="B185" t="s">
        <v>210</v>
      </c>
      <c r="C185" t="s">
        <v>691</v>
      </c>
      <c r="D185" t="s">
        <v>46</v>
      </c>
      <c r="E185" t="s">
        <v>100</v>
      </c>
      <c r="F185" s="19" t="str">
        <f>IFERROR(VLOOKUP(D185,'Tabelas auxiliares'!$A$3:$B$63,2,FALSE),"")</f>
        <v>PROGRAD - PRÓ-REITORIA DE GRADUAÇÃO</v>
      </c>
      <c r="G185" s="19" t="str">
        <f>IFERROR(VLOOKUP($B185,'Tabelas auxiliares'!$A$67:$C$107,2,FALSE),"")</f>
        <v>AUXÍLIO DISCENTES</v>
      </c>
      <c r="H185" s="19" t="str">
        <f>IFERROR(VLOOKUP($B185,'Tabelas auxiliares'!$A$67:$C$107,3,FALSE),"")</f>
        <v>AUXÍLIO DISCENTES</v>
      </c>
      <c r="I185" t="s">
        <v>723</v>
      </c>
      <c r="J185" t="s">
        <v>1443</v>
      </c>
      <c r="K185" t="s">
        <v>1444</v>
      </c>
      <c r="L185" t="s">
        <v>1445</v>
      </c>
      <c r="M185" t="s">
        <v>1446</v>
      </c>
      <c r="N185" t="s">
        <v>628</v>
      </c>
      <c r="O185" t="s">
        <v>629</v>
      </c>
      <c r="P185" t="s">
        <v>630</v>
      </c>
      <c r="Q185" t="s">
        <v>621</v>
      </c>
      <c r="R185" t="s">
        <v>622</v>
      </c>
      <c r="S185" t="s">
        <v>623</v>
      </c>
      <c r="T185" t="s">
        <v>145</v>
      </c>
      <c r="U185" t="s">
        <v>645</v>
      </c>
      <c r="V185" t="s">
        <v>765</v>
      </c>
      <c r="W185" t="s">
        <v>766</v>
      </c>
      <c r="X185" t="s">
        <v>1447</v>
      </c>
      <c r="Y185" s="19" t="str">
        <f t="shared" si="4"/>
        <v>3</v>
      </c>
      <c r="Z185" s="19" t="str">
        <f>IF(T185="","",IF(AND(T185&lt;&gt;'Tabelas auxiliares'!$B$241,T185&lt;&gt;'Tabelas auxiliares'!$B$242,T185&lt;&gt;'Tabelas auxiliares'!$C$241,T185&lt;&gt;'Tabelas auxiliares'!$C$242,T185&lt;&gt;'Tabelas auxiliares'!$D$241),"FOLHA DE PESSOAL",IF(Y185='Tabelas auxiliares'!$A$242,"CUSTEIO",IF(Y185='Tabelas auxiliares'!$A$241,"INVESTIMENTO","ERRO - VERIFICAR"))))</f>
        <v>CUSTEIO</v>
      </c>
      <c r="AA185" s="30">
        <f t="shared" si="5"/>
        <v>1740.61</v>
      </c>
      <c r="AD185" s="12">
        <v>1740.61</v>
      </c>
      <c r="AE185" s="36"/>
      <c r="AF185" s="36"/>
      <c r="AG185" s="36"/>
      <c r="AH185" s="36"/>
      <c r="AI185" s="36"/>
      <c r="AJ185" s="36"/>
      <c r="AK185" s="36"/>
      <c r="AL185" s="36"/>
      <c r="AM185" s="36"/>
      <c r="AN185" s="36"/>
      <c r="AO185" s="36"/>
      <c r="AP185" s="36"/>
    </row>
    <row r="186" spans="1:42" x14ac:dyDescent="0.35">
      <c r="A186" t="s">
        <v>611</v>
      </c>
      <c r="B186" t="s">
        <v>210</v>
      </c>
      <c r="C186" t="s">
        <v>691</v>
      </c>
      <c r="D186" t="s">
        <v>46</v>
      </c>
      <c r="E186" t="s">
        <v>100</v>
      </c>
      <c r="F186" s="19" t="str">
        <f>IFERROR(VLOOKUP(D186,'Tabelas auxiliares'!$A$3:$B$63,2,FALSE),"")</f>
        <v>PROGRAD - PRÓ-REITORIA DE GRADUAÇÃO</v>
      </c>
      <c r="G186" s="19" t="str">
        <f>IFERROR(VLOOKUP($B186,'Tabelas auxiliares'!$A$67:$C$107,2,FALSE),"")</f>
        <v>AUXÍLIO DISCENTES</v>
      </c>
      <c r="H186" s="19" t="str">
        <f>IFERROR(VLOOKUP($B186,'Tabelas auxiliares'!$A$67:$C$107,3,FALSE),"")</f>
        <v>AUXÍLIO DISCENTES</v>
      </c>
      <c r="I186" t="s">
        <v>723</v>
      </c>
      <c r="J186" t="s">
        <v>1448</v>
      </c>
      <c r="K186" t="s">
        <v>1449</v>
      </c>
      <c r="L186" t="s">
        <v>1450</v>
      </c>
      <c r="M186" t="s">
        <v>1451</v>
      </c>
      <c r="N186" t="s">
        <v>628</v>
      </c>
      <c r="O186" t="s">
        <v>629</v>
      </c>
      <c r="P186" t="s">
        <v>630</v>
      </c>
      <c r="Q186" t="s">
        <v>621</v>
      </c>
      <c r="R186" t="s">
        <v>622</v>
      </c>
      <c r="S186" t="s">
        <v>623</v>
      </c>
      <c r="T186" t="s">
        <v>145</v>
      </c>
      <c r="U186" t="s">
        <v>645</v>
      </c>
      <c r="V186" t="s">
        <v>765</v>
      </c>
      <c r="W186" t="s">
        <v>766</v>
      </c>
      <c r="X186" t="s">
        <v>1452</v>
      </c>
      <c r="Y186" s="19" t="str">
        <f t="shared" si="4"/>
        <v>3</v>
      </c>
      <c r="Z186" s="19" t="str">
        <f>IF(T186="","",IF(AND(T186&lt;&gt;'Tabelas auxiliares'!$B$241,T186&lt;&gt;'Tabelas auxiliares'!$B$242,T186&lt;&gt;'Tabelas auxiliares'!$C$241,T186&lt;&gt;'Tabelas auxiliares'!$C$242,T186&lt;&gt;'Tabelas auxiliares'!$D$241),"FOLHA DE PESSOAL",IF(Y186='Tabelas auxiliares'!$A$242,"CUSTEIO",IF(Y186='Tabelas auxiliares'!$A$241,"INVESTIMENTO","ERRO - VERIFICAR"))))</f>
        <v>CUSTEIO</v>
      </c>
      <c r="AA186" s="30">
        <f t="shared" si="5"/>
        <v>1950</v>
      </c>
      <c r="AD186" s="12">
        <v>1950</v>
      </c>
      <c r="AE186" s="36"/>
      <c r="AF186" s="36"/>
      <c r="AG186" s="36"/>
      <c r="AH186" s="36"/>
      <c r="AI186" s="36"/>
      <c r="AJ186" s="36"/>
      <c r="AK186" s="36"/>
      <c r="AL186" s="36"/>
      <c r="AM186" s="36"/>
      <c r="AN186" s="36"/>
      <c r="AO186" s="36"/>
      <c r="AP186" s="36"/>
    </row>
    <row r="187" spans="1:42" x14ac:dyDescent="0.35">
      <c r="A187" t="s">
        <v>611</v>
      </c>
      <c r="B187" t="s">
        <v>210</v>
      </c>
      <c r="C187" t="s">
        <v>691</v>
      </c>
      <c r="D187" t="s">
        <v>46</v>
      </c>
      <c r="E187" t="s">
        <v>100</v>
      </c>
      <c r="F187" s="19" t="str">
        <f>IFERROR(VLOOKUP(D187,'Tabelas auxiliares'!$A$3:$B$63,2,FALSE),"")</f>
        <v>PROGRAD - PRÓ-REITORIA DE GRADUAÇÃO</v>
      </c>
      <c r="G187" s="19" t="str">
        <f>IFERROR(VLOOKUP($B187,'Tabelas auxiliares'!$A$67:$C$107,2,FALSE),"")</f>
        <v>AUXÍLIO DISCENTES</v>
      </c>
      <c r="H187" s="19" t="str">
        <f>IFERROR(VLOOKUP($B187,'Tabelas auxiliares'!$A$67:$C$107,3,FALSE),"")</f>
        <v>AUXÍLIO DISCENTES</v>
      </c>
      <c r="I187" t="s">
        <v>723</v>
      </c>
      <c r="J187" t="s">
        <v>1453</v>
      </c>
      <c r="K187" t="s">
        <v>1454</v>
      </c>
      <c r="L187" t="s">
        <v>1455</v>
      </c>
      <c r="M187" t="s">
        <v>1456</v>
      </c>
      <c r="N187" t="s">
        <v>628</v>
      </c>
      <c r="O187" t="s">
        <v>629</v>
      </c>
      <c r="P187" t="s">
        <v>630</v>
      </c>
      <c r="Q187" t="s">
        <v>621</v>
      </c>
      <c r="R187" t="s">
        <v>622</v>
      </c>
      <c r="S187" t="s">
        <v>623</v>
      </c>
      <c r="T187" t="s">
        <v>145</v>
      </c>
      <c r="U187" t="s">
        <v>645</v>
      </c>
      <c r="V187" t="s">
        <v>765</v>
      </c>
      <c r="W187" t="s">
        <v>766</v>
      </c>
      <c r="X187" t="s">
        <v>1457</v>
      </c>
      <c r="Y187" s="19" t="str">
        <f t="shared" si="4"/>
        <v>3</v>
      </c>
      <c r="Z187" s="19" t="str">
        <f>IF(T187="","",IF(AND(T187&lt;&gt;'Tabelas auxiliares'!$B$241,T187&lt;&gt;'Tabelas auxiliares'!$B$242,T187&lt;&gt;'Tabelas auxiliares'!$C$241,T187&lt;&gt;'Tabelas auxiliares'!$C$242,T187&lt;&gt;'Tabelas auxiliares'!$D$241),"FOLHA DE PESSOAL",IF(Y187='Tabelas auxiliares'!$A$242,"CUSTEIO",IF(Y187='Tabelas auxiliares'!$A$241,"INVESTIMENTO","ERRO - VERIFICAR"))))</f>
        <v>CUSTEIO</v>
      </c>
      <c r="AA187" s="30">
        <f t="shared" si="5"/>
        <v>1700</v>
      </c>
      <c r="AD187" s="12">
        <v>1700</v>
      </c>
      <c r="AE187" s="36"/>
      <c r="AF187" s="36"/>
      <c r="AG187" s="36"/>
      <c r="AH187" s="36"/>
      <c r="AI187" s="36"/>
      <c r="AJ187" s="36"/>
      <c r="AK187" s="36"/>
      <c r="AL187" s="36"/>
      <c r="AM187" s="36"/>
      <c r="AN187" s="36"/>
      <c r="AO187" s="36"/>
      <c r="AP187" s="36"/>
    </row>
    <row r="188" spans="1:42" x14ac:dyDescent="0.35">
      <c r="A188" t="s">
        <v>611</v>
      </c>
      <c r="B188" t="s">
        <v>210</v>
      </c>
      <c r="C188" t="s">
        <v>691</v>
      </c>
      <c r="D188" t="s">
        <v>46</v>
      </c>
      <c r="E188" t="s">
        <v>100</v>
      </c>
      <c r="F188" s="19" t="str">
        <f>IFERROR(VLOOKUP(D188,'Tabelas auxiliares'!$A$3:$B$63,2,FALSE),"")</f>
        <v>PROGRAD - PRÓ-REITORIA DE GRADUAÇÃO</v>
      </c>
      <c r="G188" s="19" t="str">
        <f>IFERROR(VLOOKUP($B188,'Tabelas auxiliares'!$A$67:$C$107,2,FALSE),"")</f>
        <v>AUXÍLIO DISCENTES</v>
      </c>
      <c r="H188" s="19" t="str">
        <f>IFERROR(VLOOKUP($B188,'Tabelas auxiliares'!$A$67:$C$107,3,FALSE),"")</f>
        <v>AUXÍLIO DISCENTES</v>
      </c>
      <c r="I188" t="s">
        <v>723</v>
      </c>
      <c r="J188" t="s">
        <v>1458</v>
      </c>
      <c r="K188" t="s">
        <v>1459</v>
      </c>
      <c r="L188" t="s">
        <v>1102</v>
      </c>
      <c r="M188" t="s">
        <v>1460</v>
      </c>
      <c r="N188" t="s">
        <v>628</v>
      </c>
      <c r="O188" t="s">
        <v>629</v>
      </c>
      <c r="P188" t="s">
        <v>630</v>
      </c>
      <c r="Q188" t="s">
        <v>621</v>
      </c>
      <c r="R188" t="s">
        <v>622</v>
      </c>
      <c r="S188" t="s">
        <v>623</v>
      </c>
      <c r="T188" t="s">
        <v>145</v>
      </c>
      <c r="U188" t="s">
        <v>645</v>
      </c>
      <c r="V188" t="s">
        <v>765</v>
      </c>
      <c r="W188" t="s">
        <v>766</v>
      </c>
      <c r="X188" t="s">
        <v>1461</v>
      </c>
      <c r="Y188" s="19" t="str">
        <f t="shared" si="4"/>
        <v>3</v>
      </c>
      <c r="Z188" s="19" t="str">
        <f>IF(T188="","",IF(AND(T188&lt;&gt;'Tabelas auxiliares'!$B$241,T188&lt;&gt;'Tabelas auxiliares'!$B$242,T188&lt;&gt;'Tabelas auxiliares'!$C$241,T188&lt;&gt;'Tabelas auxiliares'!$C$242,T188&lt;&gt;'Tabelas auxiliares'!$D$241),"FOLHA DE PESSOAL",IF(Y188='Tabelas auxiliares'!$A$242,"CUSTEIO",IF(Y188='Tabelas auxiliares'!$A$241,"INVESTIMENTO","ERRO - VERIFICAR"))))</f>
        <v>CUSTEIO</v>
      </c>
      <c r="AA188" s="30">
        <f t="shared" si="5"/>
        <v>1900</v>
      </c>
      <c r="AD188" s="12">
        <v>1900</v>
      </c>
      <c r="AE188" s="36"/>
      <c r="AF188" s="36"/>
      <c r="AG188" s="36"/>
      <c r="AH188" s="36"/>
      <c r="AI188" s="36"/>
      <c r="AJ188" s="36"/>
      <c r="AK188" s="36"/>
      <c r="AL188" s="36"/>
      <c r="AM188" s="36"/>
      <c r="AN188" s="36"/>
      <c r="AO188" s="36"/>
      <c r="AP188" s="36"/>
    </row>
    <row r="189" spans="1:42" x14ac:dyDescent="0.35">
      <c r="A189" t="s">
        <v>611</v>
      </c>
      <c r="B189" t="s">
        <v>210</v>
      </c>
      <c r="C189" t="s">
        <v>691</v>
      </c>
      <c r="D189" t="s">
        <v>46</v>
      </c>
      <c r="E189" t="s">
        <v>100</v>
      </c>
      <c r="F189" s="19" t="str">
        <f>IFERROR(VLOOKUP(D189,'Tabelas auxiliares'!$A$3:$B$63,2,FALSE),"")</f>
        <v>PROGRAD - PRÓ-REITORIA DE GRADUAÇÃO</v>
      </c>
      <c r="G189" s="19" t="str">
        <f>IFERROR(VLOOKUP($B189,'Tabelas auxiliares'!$A$67:$C$107,2,FALSE),"")</f>
        <v>AUXÍLIO DISCENTES</v>
      </c>
      <c r="H189" s="19" t="str">
        <f>IFERROR(VLOOKUP($B189,'Tabelas auxiliares'!$A$67:$C$107,3,FALSE),"")</f>
        <v>AUXÍLIO DISCENTES</v>
      </c>
      <c r="I189" t="s">
        <v>723</v>
      </c>
      <c r="J189" t="s">
        <v>1462</v>
      </c>
      <c r="K189" t="s">
        <v>1463</v>
      </c>
      <c r="L189" t="s">
        <v>1464</v>
      </c>
      <c r="M189" t="s">
        <v>1465</v>
      </c>
      <c r="N189" t="s">
        <v>628</v>
      </c>
      <c r="O189" t="s">
        <v>629</v>
      </c>
      <c r="P189" t="s">
        <v>630</v>
      </c>
      <c r="Q189" t="s">
        <v>621</v>
      </c>
      <c r="R189" t="s">
        <v>622</v>
      </c>
      <c r="S189" t="s">
        <v>623</v>
      </c>
      <c r="T189" t="s">
        <v>145</v>
      </c>
      <c r="U189" t="s">
        <v>645</v>
      </c>
      <c r="V189" t="s">
        <v>765</v>
      </c>
      <c r="W189" t="s">
        <v>766</v>
      </c>
      <c r="X189" t="s">
        <v>1466</v>
      </c>
      <c r="Y189" s="19" t="str">
        <f t="shared" si="4"/>
        <v>3</v>
      </c>
      <c r="Z189" s="19" t="str">
        <f>IF(T189="","",IF(AND(T189&lt;&gt;'Tabelas auxiliares'!$B$241,T189&lt;&gt;'Tabelas auxiliares'!$B$242,T189&lt;&gt;'Tabelas auxiliares'!$C$241,T189&lt;&gt;'Tabelas auxiliares'!$C$242,T189&lt;&gt;'Tabelas auxiliares'!$D$241),"FOLHA DE PESSOAL",IF(Y189='Tabelas auxiliares'!$A$242,"CUSTEIO",IF(Y189='Tabelas auxiliares'!$A$241,"INVESTIMENTO","ERRO - VERIFICAR"))))</f>
        <v>CUSTEIO</v>
      </c>
      <c r="AA189" s="30">
        <f t="shared" si="5"/>
        <v>1800</v>
      </c>
      <c r="AD189" s="12">
        <v>1800</v>
      </c>
      <c r="AE189" s="36"/>
      <c r="AF189" s="36"/>
      <c r="AG189" s="36"/>
      <c r="AH189" s="36"/>
      <c r="AI189" s="36"/>
      <c r="AJ189" s="36"/>
      <c r="AK189" s="36"/>
      <c r="AL189" s="36"/>
      <c r="AM189" s="36"/>
      <c r="AN189" s="36"/>
      <c r="AO189" s="36"/>
      <c r="AP189" s="36"/>
    </row>
    <row r="190" spans="1:42" x14ac:dyDescent="0.35">
      <c r="A190" t="s">
        <v>611</v>
      </c>
      <c r="B190" t="s">
        <v>210</v>
      </c>
      <c r="C190" t="s">
        <v>691</v>
      </c>
      <c r="D190" t="s">
        <v>46</v>
      </c>
      <c r="E190" t="s">
        <v>100</v>
      </c>
      <c r="F190" s="19" t="str">
        <f>IFERROR(VLOOKUP(D190,'Tabelas auxiliares'!$A$3:$B$63,2,FALSE),"")</f>
        <v>PROGRAD - PRÓ-REITORIA DE GRADUAÇÃO</v>
      </c>
      <c r="G190" s="19" t="str">
        <f>IFERROR(VLOOKUP($B190,'Tabelas auxiliares'!$A$67:$C$107,2,FALSE),"")</f>
        <v>AUXÍLIO DISCENTES</v>
      </c>
      <c r="H190" s="19" t="str">
        <f>IFERROR(VLOOKUP($B190,'Tabelas auxiliares'!$A$67:$C$107,3,FALSE),"")</f>
        <v>AUXÍLIO DISCENTES</v>
      </c>
      <c r="I190" t="s">
        <v>723</v>
      </c>
      <c r="J190" t="s">
        <v>1467</v>
      </c>
      <c r="K190" t="s">
        <v>1468</v>
      </c>
      <c r="L190" t="s">
        <v>1113</v>
      </c>
      <c r="M190" t="s">
        <v>1469</v>
      </c>
      <c r="N190" t="s">
        <v>628</v>
      </c>
      <c r="O190" t="s">
        <v>629</v>
      </c>
      <c r="P190" t="s">
        <v>630</v>
      </c>
      <c r="Q190" t="s">
        <v>621</v>
      </c>
      <c r="R190" t="s">
        <v>622</v>
      </c>
      <c r="S190" t="s">
        <v>623</v>
      </c>
      <c r="T190" t="s">
        <v>145</v>
      </c>
      <c r="U190" t="s">
        <v>645</v>
      </c>
      <c r="V190" t="s">
        <v>765</v>
      </c>
      <c r="W190" t="s">
        <v>766</v>
      </c>
      <c r="X190" t="s">
        <v>1470</v>
      </c>
      <c r="Y190" s="19" t="str">
        <f t="shared" si="4"/>
        <v>3</v>
      </c>
      <c r="Z190" s="19" t="str">
        <f>IF(T190="","",IF(AND(T190&lt;&gt;'Tabelas auxiliares'!$B$241,T190&lt;&gt;'Tabelas auxiliares'!$B$242,T190&lt;&gt;'Tabelas auxiliares'!$C$241,T190&lt;&gt;'Tabelas auxiliares'!$C$242,T190&lt;&gt;'Tabelas auxiliares'!$D$241),"FOLHA DE PESSOAL",IF(Y190='Tabelas auxiliares'!$A$242,"CUSTEIO",IF(Y190='Tabelas auxiliares'!$A$241,"INVESTIMENTO","ERRO - VERIFICAR"))))</f>
        <v>CUSTEIO</v>
      </c>
      <c r="AA190" s="30">
        <f t="shared" si="5"/>
        <v>800</v>
      </c>
      <c r="AD190" s="12">
        <v>800</v>
      </c>
      <c r="AE190" s="36"/>
      <c r="AF190" s="36"/>
      <c r="AG190" s="36"/>
      <c r="AH190" s="36"/>
      <c r="AI190" s="36"/>
      <c r="AJ190" s="36"/>
      <c r="AK190" s="36"/>
      <c r="AL190" s="36"/>
      <c r="AM190" s="36"/>
      <c r="AN190" s="36"/>
      <c r="AO190" s="36"/>
      <c r="AP190" s="36"/>
    </row>
    <row r="191" spans="1:42" x14ac:dyDescent="0.35">
      <c r="A191" t="s">
        <v>611</v>
      </c>
      <c r="B191" t="s">
        <v>210</v>
      </c>
      <c r="C191" t="s">
        <v>691</v>
      </c>
      <c r="D191" t="s">
        <v>46</v>
      </c>
      <c r="E191" t="s">
        <v>100</v>
      </c>
      <c r="F191" s="19" t="str">
        <f>IFERROR(VLOOKUP(D191,'Tabelas auxiliares'!$A$3:$B$63,2,FALSE),"")</f>
        <v>PROGRAD - PRÓ-REITORIA DE GRADUAÇÃO</v>
      </c>
      <c r="G191" s="19" t="str">
        <f>IFERROR(VLOOKUP($B191,'Tabelas auxiliares'!$A$67:$C$107,2,FALSE),"")</f>
        <v>AUXÍLIO DISCENTES</v>
      </c>
      <c r="H191" s="19" t="str">
        <f>IFERROR(VLOOKUP($B191,'Tabelas auxiliares'!$A$67:$C$107,3,FALSE),"")</f>
        <v>AUXÍLIO DISCENTES</v>
      </c>
      <c r="I191" t="s">
        <v>723</v>
      </c>
      <c r="J191" t="s">
        <v>1471</v>
      </c>
      <c r="K191" t="s">
        <v>1472</v>
      </c>
      <c r="L191" t="s">
        <v>1113</v>
      </c>
      <c r="M191" t="s">
        <v>1473</v>
      </c>
      <c r="N191" t="s">
        <v>628</v>
      </c>
      <c r="O191" t="s">
        <v>629</v>
      </c>
      <c r="P191" t="s">
        <v>630</v>
      </c>
      <c r="Q191" t="s">
        <v>621</v>
      </c>
      <c r="R191" t="s">
        <v>622</v>
      </c>
      <c r="S191" t="s">
        <v>623</v>
      </c>
      <c r="T191" t="s">
        <v>145</v>
      </c>
      <c r="U191" t="s">
        <v>645</v>
      </c>
      <c r="V191" t="s">
        <v>765</v>
      </c>
      <c r="W191" t="s">
        <v>766</v>
      </c>
      <c r="X191" t="s">
        <v>1474</v>
      </c>
      <c r="Y191" s="19" t="str">
        <f t="shared" si="4"/>
        <v>3</v>
      </c>
      <c r="Z191" s="19" t="str">
        <f>IF(T191="","",IF(AND(T191&lt;&gt;'Tabelas auxiliares'!$B$241,T191&lt;&gt;'Tabelas auxiliares'!$B$242,T191&lt;&gt;'Tabelas auxiliares'!$C$241,T191&lt;&gt;'Tabelas auxiliares'!$C$242,T191&lt;&gt;'Tabelas auxiliares'!$D$241),"FOLHA DE PESSOAL",IF(Y191='Tabelas auxiliares'!$A$242,"CUSTEIO",IF(Y191='Tabelas auxiliares'!$A$241,"INVESTIMENTO","ERRO - VERIFICAR"))))</f>
        <v>CUSTEIO</v>
      </c>
      <c r="AA191" s="30">
        <f t="shared" si="5"/>
        <v>1800</v>
      </c>
      <c r="AD191" s="12">
        <v>1800</v>
      </c>
      <c r="AE191" s="36"/>
      <c r="AF191" s="36"/>
      <c r="AG191" s="36"/>
      <c r="AH191" s="36"/>
      <c r="AI191" s="36"/>
      <c r="AJ191" s="36"/>
      <c r="AK191" s="36"/>
      <c r="AL191" s="36"/>
      <c r="AM191" s="36"/>
      <c r="AN191" s="36"/>
      <c r="AO191" s="36"/>
      <c r="AP191" s="36"/>
    </row>
    <row r="192" spans="1:42" x14ac:dyDescent="0.35">
      <c r="A192" t="s">
        <v>611</v>
      </c>
      <c r="B192" t="s">
        <v>210</v>
      </c>
      <c r="C192" t="s">
        <v>691</v>
      </c>
      <c r="D192" t="s">
        <v>46</v>
      </c>
      <c r="E192" t="s">
        <v>100</v>
      </c>
      <c r="F192" s="19" t="str">
        <f>IFERROR(VLOOKUP(D192,'Tabelas auxiliares'!$A$3:$B$63,2,FALSE),"")</f>
        <v>PROGRAD - PRÓ-REITORIA DE GRADUAÇÃO</v>
      </c>
      <c r="G192" s="19" t="str">
        <f>IFERROR(VLOOKUP($B192,'Tabelas auxiliares'!$A$67:$C$107,2,FALSE),"")</f>
        <v>AUXÍLIO DISCENTES</v>
      </c>
      <c r="H192" s="19" t="str">
        <f>IFERROR(VLOOKUP($B192,'Tabelas auxiliares'!$A$67:$C$107,3,FALSE),"")</f>
        <v>AUXÍLIO DISCENTES</v>
      </c>
      <c r="I192" t="s">
        <v>723</v>
      </c>
      <c r="J192" t="s">
        <v>1475</v>
      </c>
      <c r="K192" t="s">
        <v>1476</v>
      </c>
      <c r="L192" t="s">
        <v>1113</v>
      </c>
      <c r="M192" t="s">
        <v>1477</v>
      </c>
      <c r="N192" t="s">
        <v>628</v>
      </c>
      <c r="O192" t="s">
        <v>629</v>
      </c>
      <c r="P192" t="s">
        <v>630</v>
      </c>
      <c r="Q192" t="s">
        <v>621</v>
      </c>
      <c r="R192" t="s">
        <v>622</v>
      </c>
      <c r="S192" t="s">
        <v>623</v>
      </c>
      <c r="T192" t="s">
        <v>145</v>
      </c>
      <c r="U192" t="s">
        <v>645</v>
      </c>
      <c r="V192" t="s">
        <v>765</v>
      </c>
      <c r="W192" t="s">
        <v>766</v>
      </c>
      <c r="X192" t="s">
        <v>1478</v>
      </c>
      <c r="Y192" s="19" t="str">
        <f t="shared" si="4"/>
        <v>3</v>
      </c>
      <c r="Z192" s="19" t="str">
        <f>IF(T192="","",IF(AND(T192&lt;&gt;'Tabelas auxiliares'!$B$241,T192&lt;&gt;'Tabelas auxiliares'!$B$242,T192&lt;&gt;'Tabelas auxiliares'!$C$241,T192&lt;&gt;'Tabelas auxiliares'!$C$242,T192&lt;&gt;'Tabelas auxiliares'!$D$241),"FOLHA DE PESSOAL",IF(Y192='Tabelas auxiliares'!$A$242,"CUSTEIO",IF(Y192='Tabelas auxiliares'!$A$241,"INVESTIMENTO","ERRO - VERIFICAR"))))</f>
        <v>CUSTEIO</v>
      </c>
      <c r="AA192" s="30">
        <f t="shared" si="5"/>
        <v>927.76</v>
      </c>
      <c r="AD192" s="12">
        <v>927.76</v>
      </c>
      <c r="AE192" s="36"/>
      <c r="AF192" s="36"/>
      <c r="AG192" s="36"/>
      <c r="AH192" s="36"/>
      <c r="AI192" s="36"/>
      <c r="AJ192" s="36"/>
      <c r="AK192" s="36"/>
      <c r="AL192" s="36"/>
      <c r="AM192" s="36"/>
      <c r="AN192" s="36"/>
      <c r="AO192" s="36"/>
      <c r="AP192" s="36"/>
    </row>
    <row r="193" spans="1:42" x14ac:dyDescent="0.35">
      <c r="A193" t="s">
        <v>611</v>
      </c>
      <c r="B193" t="s">
        <v>210</v>
      </c>
      <c r="C193" t="s">
        <v>691</v>
      </c>
      <c r="D193" t="s">
        <v>46</v>
      </c>
      <c r="E193" t="s">
        <v>100</v>
      </c>
      <c r="F193" s="19" t="str">
        <f>IFERROR(VLOOKUP(D193,'Tabelas auxiliares'!$A$3:$B$63,2,FALSE),"")</f>
        <v>PROGRAD - PRÓ-REITORIA DE GRADUAÇÃO</v>
      </c>
      <c r="G193" s="19" t="str">
        <f>IFERROR(VLOOKUP($B193,'Tabelas auxiliares'!$A$67:$C$107,2,FALSE),"")</f>
        <v>AUXÍLIO DISCENTES</v>
      </c>
      <c r="H193" s="19" t="str">
        <f>IFERROR(VLOOKUP($B193,'Tabelas auxiliares'!$A$67:$C$107,3,FALSE),"")</f>
        <v>AUXÍLIO DISCENTES</v>
      </c>
      <c r="I193" t="s">
        <v>723</v>
      </c>
      <c r="J193" t="s">
        <v>1479</v>
      </c>
      <c r="K193" t="s">
        <v>1480</v>
      </c>
      <c r="L193" t="s">
        <v>1113</v>
      </c>
      <c r="M193" t="s">
        <v>1481</v>
      </c>
      <c r="N193" t="s">
        <v>628</v>
      </c>
      <c r="O193" t="s">
        <v>629</v>
      </c>
      <c r="P193" t="s">
        <v>630</v>
      </c>
      <c r="Q193" t="s">
        <v>621</v>
      </c>
      <c r="R193" t="s">
        <v>622</v>
      </c>
      <c r="S193" t="s">
        <v>623</v>
      </c>
      <c r="T193" t="s">
        <v>145</v>
      </c>
      <c r="U193" t="s">
        <v>645</v>
      </c>
      <c r="V193" t="s">
        <v>765</v>
      </c>
      <c r="W193" t="s">
        <v>766</v>
      </c>
      <c r="X193" t="s">
        <v>1482</v>
      </c>
      <c r="Y193" s="19" t="str">
        <f t="shared" si="4"/>
        <v>3</v>
      </c>
      <c r="Z193" s="19" t="str">
        <f>IF(T193="","",IF(AND(T193&lt;&gt;'Tabelas auxiliares'!$B$241,T193&lt;&gt;'Tabelas auxiliares'!$B$242,T193&lt;&gt;'Tabelas auxiliares'!$C$241,T193&lt;&gt;'Tabelas auxiliares'!$C$242,T193&lt;&gt;'Tabelas auxiliares'!$D$241),"FOLHA DE PESSOAL",IF(Y193='Tabelas auxiliares'!$A$242,"CUSTEIO",IF(Y193='Tabelas auxiliares'!$A$241,"INVESTIMENTO","ERRO - VERIFICAR"))))</f>
        <v>CUSTEIO</v>
      </c>
      <c r="AA193" s="30">
        <f t="shared" si="5"/>
        <v>210</v>
      </c>
      <c r="AD193" s="12">
        <v>210</v>
      </c>
      <c r="AE193" s="36"/>
      <c r="AF193" s="36"/>
      <c r="AG193" s="36"/>
      <c r="AH193" s="36"/>
      <c r="AI193" s="36"/>
      <c r="AJ193" s="36"/>
      <c r="AK193" s="36"/>
      <c r="AL193" s="36"/>
      <c r="AM193" s="36"/>
      <c r="AN193" s="36"/>
      <c r="AO193" s="36"/>
      <c r="AP193" s="36"/>
    </row>
    <row r="194" spans="1:42" x14ac:dyDescent="0.35">
      <c r="A194" t="s">
        <v>611</v>
      </c>
      <c r="B194" t="s">
        <v>210</v>
      </c>
      <c r="C194" t="s">
        <v>691</v>
      </c>
      <c r="D194" t="s">
        <v>46</v>
      </c>
      <c r="E194" t="s">
        <v>100</v>
      </c>
      <c r="F194" s="19" t="str">
        <f>IFERROR(VLOOKUP(D194,'Tabelas auxiliares'!$A$3:$B$63,2,FALSE),"")</f>
        <v>PROGRAD - PRÓ-REITORIA DE GRADUAÇÃO</v>
      </c>
      <c r="G194" s="19" t="str">
        <f>IFERROR(VLOOKUP($B194,'Tabelas auxiliares'!$A$67:$C$107,2,FALSE),"")</f>
        <v>AUXÍLIO DISCENTES</v>
      </c>
      <c r="H194" s="19" t="str">
        <f>IFERROR(VLOOKUP($B194,'Tabelas auxiliares'!$A$67:$C$107,3,FALSE),"")</f>
        <v>AUXÍLIO DISCENTES</v>
      </c>
      <c r="I194" t="s">
        <v>723</v>
      </c>
      <c r="J194" t="s">
        <v>1483</v>
      </c>
      <c r="K194" t="s">
        <v>1484</v>
      </c>
      <c r="L194" t="s">
        <v>1113</v>
      </c>
      <c r="M194" t="s">
        <v>1485</v>
      </c>
      <c r="N194" t="s">
        <v>628</v>
      </c>
      <c r="O194" t="s">
        <v>629</v>
      </c>
      <c r="P194" t="s">
        <v>630</v>
      </c>
      <c r="Q194" t="s">
        <v>621</v>
      </c>
      <c r="R194" t="s">
        <v>622</v>
      </c>
      <c r="S194" t="s">
        <v>623</v>
      </c>
      <c r="T194" t="s">
        <v>145</v>
      </c>
      <c r="U194" t="s">
        <v>645</v>
      </c>
      <c r="V194" t="s">
        <v>765</v>
      </c>
      <c r="W194" t="s">
        <v>766</v>
      </c>
      <c r="X194" t="s">
        <v>1486</v>
      </c>
      <c r="Y194" s="19" t="str">
        <f t="shared" si="4"/>
        <v>3</v>
      </c>
      <c r="Z194" s="19" t="str">
        <f>IF(T194="","",IF(AND(T194&lt;&gt;'Tabelas auxiliares'!$B$241,T194&lt;&gt;'Tabelas auxiliares'!$B$242,T194&lt;&gt;'Tabelas auxiliares'!$C$241,T194&lt;&gt;'Tabelas auxiliares'!$C$242,T194&lt;&gt;'Tabelas auxiliares'!$D$241),"FOLHA DE PESSOAL",IF(Y194='Tabelas auxiliares'!$A$242,"CUSTEIO",IF(Y194='Tabelas auxiliares'!$A$241,"INVESTIMENTO","ERRO - VERIFICAR"))))</f>
        <v>CUSTEIO</v>
      </c>
      <c r="AA194" s="30">
        <f t="shared" si="5"/>
        <v>1800</v>
      </c>
      <c r="AD194" s="12">
        <v>1800</v>
      </c>
      <c r="AE194" s="36"/>
      <c r="AF194" s="36"/>
      <c r="AG194" s="36"/>
      <c r="AH194" s="36"/>
      <c r="AI194" s="36"/>
      <c r="AJ194" s="36"/>
      <c r="AK194" s="36"/>
      <c r="AL194" s="36"/>
      <c r="AM194" s="36"/>
      <c r="AN194" s="36"/>
      <c r="AO194" s="36"/>
      <c r="AP194" s="36"/>
    </row>
    <row r="195" spans="1:42" x14ac:dyDescent="0.35">
      <c r="A195" t="s">
        <v>611</v>
      </c>
      <c r="B195" t="s">
        <v>210</v>
      </c>
      <c r="C195" t="s">
        <v>691</v>
      </c>
      <c r="D195" t="s">
        <v>46</v>
      </c>
      <c r="E195" t="s">
        <v>100</v>
      </c>
      <c r="F195" s="19" t="str">
        <f>IFERROR(VLOOKUP(D195,'Tabelas auxiliares'!$A$3:$B$63,2,FALSE),"")</f>
        <v>PROGRAD - PRÓ-REITORIA DE GRADUAÇÃO</v>
      </c>
      <c r="G195" s="19" t="str">
        <f>IFERROR(VLOOKUP($B195,'Tabelas auxiliares'!$A$67:$C$107,2,FALSE),"")</f>
        <v>AUXÍLIO DISCENTES</v>
      </c>
      <c r="H195" s="19" t="str">
        <f>IFERROR(VLOOKUP($B195,'Tabelas auxiliares'!$A$67:$C$107,3,FALSE),"")</f>
        <v>AUXÍLIO DISCENTES</v>
      </c>
      <c r="I195" t="s">
        <v>1487</v>
      </c>
      <c r="J195" t="s">
        <v>1488</v>
      </c>
      <c r="K195" t="s">
        <v>1489</v>
      </c>
      <c r="L195" t="s">
        <v>1490</v>
      </c>
      <c r="M195" t="s">
        <v>1491</v>
      </c>
      <c r="N195" t="s">
        <v>628</v>
      </c>
      <c r="O195" t="s">
        <v>629</v>
      </c>
      <c r="P195" t="s">
        <v>630</v>
      </c>
      <c r="Q195" t="s">
        <v>621</v>
      </c>
      <c r="R195" t="s">
        <v>622</v>
      </c>
      <c r="S195" t="s">
        <v>623</v>
      </c>
      <c r="T195" t="s">
        <v>145</v>
      </c>
      <c r="U195" t="s">
        <v>645</v>
      </c>
      <c r="V195" t="s">
        <v>765</v>
      </c>
      <c r="W195" t="s">
        <v>766</v>
      </c>
      <c r="X195" t="s">
        <v>1492</v>
      </c>
      <c r="Y195" s="19" t="str">
        <f t="shared" si="4"/>
        <v>3</v>
      </c>
      <c r="Z195" s="19" t="str">
        <f>IF(T195="","",IF(AND(T195&lt;&gt;'Tabelas auxiliares'!$B$241,T195&lt;&gt;'Tabelas auxiliares'!$B$242,T195&lt;&gt;'Tabelas auxiliares'!$C$241,T195&lt;&gt;'Tabelas auxiliares'!$C$242,T195&lt;&gt;'Tabelas auxiliares'!$D$241),"FOLHA DE PESSOAL",IF(Y195='Tabelas auxiliares'!$A$242,"CUSTEIO",IF(Y195='Tabelas auxiliares'!$A$241,"INVESTIMENTO","ERRO - VERIFICAR"))))</f>
        <v>CUSTEIO</v>
      </c>
      <c r="AA195" s="30">
        <f t="shared" si="5"/>
        <v>1800</v>
      </c>
      <c r="AD195" s="12">
        <v>1800</v>
      </c>
      <c r="AE195" s="36"/>
      <c r="AF195" s="36"/>
      <c r="AG195" s="36"/>
      <c r="AH195" s="36"/>
      <c r="AI195" s="36"/>
      <c r="AJ195" s="36"/>
      <c r="AK195" s="36"/>
      <c r="AL195" s="36"/>
      <c r="AM195" s="36"/>
      <c r="AN195" s="36"/>
      <c r="AO195" s="36"/>
      <c r="AP195" s="36"/>
    </row>
    <row r="196" spans="1:42" x14ac:dyDescent="0.35">
      <c r="A196" t="s">
        <v>611</v>
      </c>
      <c r="B196" t="s">
        <v>210</v>
      </c>
      <c r="C196" t="s">
        <v>691</v>
      </c>
      <c r="D196" t="s">
        <v>46</v>
      </c>
      <c r="E196" t="s">
        <v>100</v>
      </c>
      <c r="F196" s="19" t="str">
        <f>IFERROR(VLOOKUP(D196,'Tabelas auxiliares'!$A$3:$B$63,2,FALSE),"")</f>
        <v>PROGRAD - PRÓ-REITORIA DE GRADUAÇÃO</v>
      </c>
      <c r="G196" s="19" t="str">
        <f>IFERROR(VLOOKUP($B196,'Tabelas auxiliares'!$A$67:$C$107,2,FALSE),"")</f>
        <v>AUXÍLIO DISCENTES</v>
      </c>
      <c r="H196" s="19" t="str">
        <f>IFERROR(VLOOKUP($B196,'Tabelas auxiliares'!$A$67:$C$107,3,FALSE),"")</f>
        <v>AUXÍLIO DISCENTES</v>
      </c>
      <c r="I196" t="s">
        <v>1487</v>
      </c>
      <c r="J196" t="s">
        <v>1493</v>
      </c>
      <c r="K196" t="s">
        <v>1494</v>
      </c>
      <c r="L196" t="s">
        <v>1495</v>
      </c>
      <c r="M196" t="s">
        <v>622</v>
      </c>
      <c r="N196" t="s">
        <v>628</v>
      </c>
      <c r="O196" t="s">
        <v>629</v>
      </c>
      <c r="P196" t="s">
        <v>630</v>
      </c>
      <c r="Q196" t="s">
        <v>621</v>
      </c>
      <c r="R196" t="s">
        <v>622</v>
      </c>
      <c r="S196" t="s">
        <v>623</v>
      </c>
      <c r="T196" t="s">
        <v>145</v>
      </c>
      <c r="U196" t="s">
        <v>645</v>
      </c>
      <c r="V196" t="s">
        <v>765</v>
      </c>
      <c r="W196" t="s">
        <v>766</v>
      </c>
      <c r="X196" t="s">
        <v>1496</v>
      </c>
      <c r="Y196" s="19" t="str">
        <f t="shared" si="4"/>
        <v>3</v>
      </c>
      <c r="Z196" s="19" t="str">
        <f>IF(T196="","",IF(AND(T196&lt;&gt;'Tabelas auxiliares'!$B$241,T196&lt;&gt;'Tabelas auxiliares'!$B$242,T196&lt;&gt;'Tabelas auxiliares'!$C$241,T196&lt;&gt;'Tabelas auxiliares'!$C$242,T196&lt;&gt;'Tabelas auxiliares'!$D$241),"FOLHA DE PESSOAL",IF(Y196='Tabelas auxiliares'!$A$242,"CUSTEIO",IF(Y196='Tabelas auxiliares'!$A$241,"INVESTIMENTO","ERRO - VERIFICAR"))))</f>
        <v>CUSTEIO</v>
      </c>
      <c r="AA196" s="30">
        <f t="shared" si="5"/>
        <v>12079</v>
      </c>
      <c r="AD196" s="12">
        <v>12079</v>
      </c>
      <c r="AE196" s="36"/>
      <c r="AF196" s="36"/>
      <c r="AG196" s="36"/>
      <c r="AH196" s="36"/>
      <c r="AI196" s="36"/>
      <c r="AJ196" s="36"/>
      <c r="AK196" s="36"/>
      <c r="AL196" s="36"/>
      <c r="AM196" s="36"/>
      <c r="AN196" s="36"/>
      <c r="AO196" s="36"/>
      <c r="AP196" s="36"/>
    </row>
    <row r="197" spans="1:42" x14ac:dyDescent="0.35">
      <c r="A197" t="s">
        <v>611</v>
      </c>
      <c r="B197" t="s">
        <v>210</v>
      </c>
      <c r="C197" t="s">
        <v>691</v>
      </c>
      <c r="D197" t="s">
        <v>46</v>
      </c>
      <c r="E197" t="s">
        <v>100</v>
      </c>
      <c r="F197" s="19" t="str">
        <f>IFERROR(VLOOKUP(D197,'Tabelas auxiliares'!$A$3:$B$63,2,FALSE),"")</f>
        <v>PROGRAD - PRÓ-REITORIA DE GRADUAÇÃO</v>
      </c>
      <c r="G197" s="19" t="str">
        <f>IFERROR(VLOOKUP($B197,'Tabelas auxiliares'!$A$67:$C$107,2,FALSE),"")</f>
        <v>AUXÍLIO DISCENTES</v>
      </c>
      <c r="H197" s="19" t="str">
        <f>IFERROR(VLOOKUP($B197,'Tabelas auxiliares'!$A$67:$C$107,3,FALSE),"")</f>
        <v>AUXÍLIO DISCENTES</v>
      </c>
      <c r="I197" t="s">
        <v>1487</v>
      </c>
      <c r="J197" t="s">
        <v>1497</v>
      </c>
      <c r="K197" t="s">
        <v>1498</v>
      </c>
      <c r="L197" t="s">
        <v>1499</v>
      </c>
      <c r="M197" t="s">
        <v>1500</v>
      </c>
      <c r="N197" t="s">
        <v>628</v>
      </c>
      <c r="O197" t="s">
        <v>629</v>
      </c>
      <c r="P197" t="s">
        <v>630</v>
      </c>
      <c r="Q197" t="s">
        <v>621</v>
      </c>
      <c r="R197" t="s">
        <v>622</v>
      </c>
      <c r="S197" t="s">
        <v>623</v>
      </c>
      <c r="T197" t="s">
        <v>145</v>
      </c>
      <c r="U197" t="s">
        <v>645</v>
      </c>
      <c r="V197" t="s">
        <v>765</v>
      </c>
      <c r="W197" t="s">
        <v>766</v>
      </c>
      <c r="X197" t="s">
        <v>1501</v>
      </c>
      <c r="Y197" s="19" t="str">
        <f t="shared" si="4"/>
        <v>3</v>
      </c>
      <c r="Z197" s="19" t="str">
        <f>IF(T197="","",IF(AND(T197&lt;&gt;'Tabelas auxiliares'!$B$241,T197&lt;&gt;'Tabelas auxiliares'!$B$242,T197&lt;&gt;'Tabelas auxiliares'!$C$241,T197&lt;&gt;'Tabelas auxiliares'!$C$242,T197&lt;&gt;'Tabelas auxiliares'!$D$241),"FOLHA DE PESSOAL",IF(Y197='Tabelas auxiliares'!$A$242,"CUSTEIO",IF(Y197='Tabelas auxiliares'!$A$241,"INVESTIMENTO","ERRO - VERIFICAR"))))</f>
        <v>CUSTEIO</v>
      </c>
      <c r="AA197" s="30">
        <f t="shared" si="5"/>
        <v>1800</v>
      </c>
      <c r="AD197" s="12">
        <v>1800</v>
      </c>
      <c r="AE197" s="36"/>
      <c r="AF197" s="36"/>
      <c r="AG197" s="36"/>
      <c r="AH197" s="36"/>
      <c r="AI197" s="36"/>
      <c r="AJ197" s="36"/>
      <c r="AK197" s="36"/>
      <c r="AL197" s="36"/>
      <c r="AM197" s="36"/>
      <c r="AN197" s="36"/>
      <c r="AO197" s="36"/>
      <c r="AP197" s="36"/>
    </row>
    <row r="198" spans="1:42" x14ac:dyDescent="0.35">
      <c r="A198" t="s">
        <v>611</v>
      </c>
      <c r="B198" t="s">
        <v>210</v>
      </c>
      <c r="C198" t="s">
        <v>691</v>
      </c>
      <c r="D198" t="s">
        <v>46</v>
      </c>
      <c r="E198" t="s">
        <v>100</v>
      </c>
      <c r="F198" s="19" t="str">
        <f>IFERROR(VLOOKUP(D198,'Tabelas auxiliares'!$A$3:$B$63,2,FALSE),"")</f>
        <v>PROGRAD - PRÓ-REITORIA DE GRADUAÇÃO</v>
      </c>
      <c r="G198" s="19" t="str">
        <f>IFERROR(VLOOKUP($B198,'Tabelas auxiliares'!$A$67:$C$107,2,FALSE),"")</f>
        <v>AUXÍLIO DISCENTES</v>
      </c>
      <c r="H198" s="19" t="str">
        <f>IFERROR(VLOOKUP($B198,'Tabelas auxiliares'!$A$67:$C$107,3,FALSE),"")</f>
        <v>AUXÍLIO DISCENTES</v>
      </c>
      <c r="I198" t="s">
        <v>1502</v>
      </c>
      <c r="J198" t="s">
        <v>1503</v>
      </c>
      <c r="K198" t="s">
        <v>1504</v>
      </c>
      <c r="L198" t="s">
        <v>1505</v>
      </c>
      <c r="M198" t="s">
        <v>1506</v>
      </c>
      <c r="N198" t="s">
        <v>628</v>
      </c>
      <c r="O198" t="s">
        <v>629</v>
      </c>
      <c r="P198" t="s">
        <v>630</v>
      </c>
      <c r="Q198" t="s">
        <v>621</v>
      </c>
      <c r="R198" t="s">
        <v>622</v>
      </c>
      <c r="S198" t="s">
        <v>623</v>
      </c>
      <c r="T198" t="s">
        <v>145</v>
      </c>
      <c r="U198" t="s">
        <v>645</v>
      </c>
      <c r="V198" t="s">
        <v>765</v>
      </c>
      <c r="W198" t="s">
        <v>766</v>
      </c>
      <c r="X198" t="s">
        <v>1507</v>
      </c>
      <c r="Y198" s="19" t="str">
        <f t="shared" si="4"/>
        <v>3</v>
      </c>
      <c r="Z198" s="19" t="str">
        <f>IF(T198="","",IF(AND(T198&lt;&gt;'Tabelas auxiliares'!$B$241,T198&lt;&gt;'Tabelas auxiliares'!$B$242,T198&lt;&gt;'Tabelas auxiliares'!$C$241,T198&lt;&gt;'Tabelas auxiliares'!$C$242,T198&lt;&gt;'Tabelas auxiliares'!$D$241),"FOLHA DE PESSOAL",IF(Y198='Tabelas auxiliares'!$A$242,"CUSTEIO",IF(Y198='Tabelas auxiliares'!$A$241,"INVESTIMENTO","ERRO - VERIFICAR"))))</f>
        <v>CUSTEIO</v>
      </c>
      <c r="AA198" s="30">
        <f t="shared" si="5"/>
        <v>1618</v>
      </c>
      <c r="AD198" s="12">
        <v>1618</v>
      </c>
      <c r="AE198" s="36"/>
      <c r="AF198" s="36"/>
      <c r="AG198" s="36"/>
      <c r="AH198" s="36"/>
      <c r="AI198" s="36"/>
      <c r="AJ198" s="36"/>
      <c r="AK198" s="36"/>
      <c r="AL198" s="36"/>
      <c r="AM198" s="36"/>
      <c r="AN198" s="36"/>
      <c r="AO198" s="36"/>
      <c r="AP198" s="36"/>
    </row>
    <row r="199" spans="1:42" x14ac:dyDescent="0.35">
      <c r="A199" t="s">
        <v>611</v>
      </c>
      <c r="B199" t="s">
        <v>210</v>
      </c>
      <c r="C199" t="s">
        <v>691</v>
      </c>
      <c r="D199" t="s">
        <v>46</v>
      </c>
      <c r="E199" t="s">
        <v>100</v>
      </c>
      <c r="F199" s="19" t="str">
        <f>IFERROR(VLOOKUP(D199,'Tabelas auxiliares'!$A$3:$B$63,2,FALSE),"")</f>
        <v>PROGRAD - PRÓ-REITORIA DE GRADUAÇÃO</v>
      </c>
      <c r="G199" s="19" t="str">
        <f>IFERROR(VLOOKUP($B199,'Tabelas auxiliares'!$A$67:$C$107,2,FALSE),"")</f>
        <v>AUXÍLIO DISCENTES</v>
      </c>
      <c r="H199" s="19" t="str">
        <f>IFERROR(VLOOKUP($B199,'Tabelas auxiliares'!$A$67:$C$107,3,FALSE),"")</f>
        <v>AUXÍLIO DISCENTES</v>
      </c>
      <c r="I199" t="s">
        <v>1502</v>
      </c>
      <c r="J199" t="s">
        <v>1508</v>
      </c>
      <c r="K199" t="s">
        <v>1509</v>
      </c>
      <c r="L199" t="s">
        <v>1510</v>
      </c>
      <c r="M199" t="s">
        <v>1511</v>
      </c>
      <c r="N199" t="s">
        <v>628</v>
      </c>
      <c r="O199" t="s">
        <v>629</v>
      </c>
      <c r="P199" t="s">
        <v>630</v>
      </c>
      <c r="Q199" t="s">
        <v>621</v>
      </c>
      <c r="R199" t="s">
        <v>622</v>
      </c>
      <c r="S199" t="s">
        <v>623</v>
      </c>
      <c r="T199" t="s">
        <v>145</v>
      </c>
      <c r="U199" t="s">
        <v>645</v>
      </c>
      <c r="V199" t="s">
        <v>765</v>
      </c>
      <c r="W199" t="s">
        <v>766</v>
      </c>
      <c r="X199" t="s">
        <v>1512</v>
      </c>
      <c r="Y199" s="19" t="str">
        <f t="shared" si="4"/>
        <v>3</v>
      </c>
      <c r="Z199" s="19" t="str">
        <f>IF(T199="","",IF(AND(T199&lt;&gt;'Tabelas auxiliares'!$B$241,T199&lt;&gt;'Tabelas auxiliares'!$B$242,T199&lt;&gt;'Tabelas auxiliares'!$C$241,T199&lt;&gt;'Tabelas auxiliares'!$C$242,T199&lt;&gt;'Tabelas auxiliares'!$D$241),"FOLHA DE PESSOAL",IF(Y199='Tabelas auxiliares'!$A$242,"CUSTEIO",IF(Y199='Tabelas auxiliares'!$A$241,"INVESTIMENTO","ERRO - VERIFICAR"))))</f>
        <v>CUSTEIO</v>
      </c>
      <c r="AA199" s="30">
        <f t="shared" si="5"/>
        <v>1100</v>
      </c>
      <c r="AD199" s="12">
        <v>1100</v>
      </c>
      <c r="AE199" s="36"/>
      <c r="AF199" s="36"/>
      <c r="AG199" s="36"/>
      <c r="AH199" s="36"/>
      <c r="AI199" s="36"/>
      <c r="AJ199" s="36"/>
      <c r="AK199" s="36"/>
      <c r="AL199" s="36"/>
      <c r="AM199" s="36"/>
      <c r="AN199" s="36"/>
      <c r="AO199" s="36"/>
      <c r="AP199" s="36"/>
    </row>
    <row r="200" spans="1:42" x14ac:dyDescent="0.35">
      <c r="A200" t="s">
        <v>611</v>
      </c>
      <c r="B200" t="s">
        <v>210</v>
      </c>
      <c r="C200" t="s">
        <v>691</v>
      </c>
      <c r="D200" t="s">
        <v>46</v>
      </c>
      <c r="E200" t="s">
        <v>100</v>
      </c>
      <c r="F200" s="19" t="str">
        <f>IFERROR(VLOOKUP(D200,'Tabelas auxiliares'!$A$3:$B$63,2,FALSE),"")</f>
        <v>PROGRAD - PRÓ-REITORIA DE GRADUAÇÃO</v>
      </c>
      <c r="G200" s="19" t="str">
        <f>IFERROR(VLOOKUP($B200,'Tabelas auxiliares'!$A$67:$C$107,2,FALSE),"")</f>
        <v>AUXÍLIO DISCENTES</v>
      </c>
      <c r="H200" s="19" t="str">
        <f>IFERROR(VLOOKUP($B200,'Tabelas auxiliares'!$A$67:$C$107,3,FALSE),"")</f>
        <v>AUXÍLIO DISCENTES</v>
      </c>
      <c r="I200" t="s">
        <v>1502</v>
      </c>
      <c r="J200" t="s">
        <v>1513</v>
      </c>
      <c r="K200" t="s">
        <v>1514</v>
      </c>
      <c r="L200" t="s">
        <v>1515</v>
      </c>
      <c r="M200" t="s">
        <v>1516</v>
      </c>
      <c r="N200" t="s">
        <v>628</v>
      </c>
      <c r="O200" t="s">
        <v>629</v>
      </c>
      <c r="P200" t="s">
        <v>630</v>
      </c>
      <c r="Q200" t="s">
        <v>621</v>
      </c>
      <c r="R200" t="s">
        <v>622</v>
      </c>
      <c r="S200" t="s">
        <v>623</v>
      </c>
      <c r="T200" t="s">
        <v>145</v>
      </c>
      <c r="U200" t="s">
        <v>645</v>
      </c>
      <c r="V200" t="s">
        <v>765</v>
      </c>
      <c r="W200" t="s">
        <v>766</v>
      </c>
      <c r="X200" t="s">
        <v>1517</v>
      </c>
      <c r="Y200" s="19" t="str">
        <f t="shared" si="4"/>
        <v>3</v>
      </c>
      <c r="Z200" s="19" t="str">
        <f>IF(T200="","",IF(AND(T200&lt;&gt;'Tabelas auxiliares'!$B$241,T200&lt;&gt;'Tabelas auxiliares'!$B$242,T200&lt;&gt;'Tabelas auxiliares'!$C$241,T200&lt;&gt;'Tabelas auxiliares'!$C$242,T200&lt;&gt;'Tabelas auxiliares'!$D$241),"FOLHA DE PESSOAL",IF(Y200='Tabelas auxiliares'!$A$242,"CUSTEIO",IF(Y200='Tabelas auxiliares'!$A$241,"INVESTIMENTO","ERRO - VERIFICAR"))))</f>
        <v>CUSTEIO</v>
      </c>
      <c r="AA200" s="30">
        <f t="shared" si="5"/>
        <v>1078.29</v>
      </c>
      <c r="AD200" s="12">
        <v>1078.29</v>
      </c>
      <c r="AE200" s="36"/>
      <c r="AF200" s="36"/>
      <c r="AG200" s="36"/>
      <c r="AH200" s="36"/>
      <c r="AI200" s="36"/>
      <c r="AJ200" s="36"/>
      <c r="AK200" s="36"/>
      <c r="AL200" s="36"/>
      <c r="AM200" s="36"/>
      <c r="AN200" s="36"/>
      <c r="AO200" s="36"/>
      <c r="AP200" s="36"/>
    </row>
    <row r="201" spans="1:42" x14ac:dyDescent="0.35">
      <c r="A201" t="s">
        <v>611</v>
      </c>
      <c r="B201" t="s">
        <v>210</v>
      </c>
      <c r="C201" t="s">
        <v>691</v>
      </c>
      <c r="D201" t="s">
        <v>46</v>
      </c>
      <c r="E201" t="s">
        <v>100</v>
      </c>
      <c r="F201" s="19" t="str">
        <f>IFERROR(VLOOKUP(D201,'Tabelas auxiliares'!$A$3:$B$63,2,FALSE),"")</f>
        <v>PROGRAD - PRÓ-REITORIA DE GRADUAÇÃO</v>
      </c>
      <c r="G201" s="19" t="str">
        <f>IFERROR(VLOOKUP($B201,'Tabelas auxiliares'!$A$67:$C$107,2,FALSE),"")</f>
        <v>AUXÍLIO DISCENTES</v>
      </c>
      <c r="H201" s="19" t="str">
        <f>IFERROR(VLOOKUP($B201,'Tabelas auxiliares'!$A$67:$C$107,3,FALSE),"")</f>
        <v>AUXÍLIO DISCENTES</v>
      </c>
      <c r="I201" t="s">
        <v>1518</v>
      </c>
      <c r="J201" t="s">
        <v>1519</v>
      </c>
      <c r="K201" t="s">
        <v>1520</v>
      </c>
      <c r="L201" t="s">
        <v>1521</v>
      </c>
      <c r="M201" t="s">
        <v>1522</v>
      </c>
      <c r="N201" t="s">
        <v>628</v>
      </c>
      <c r="O201" t="s">
        <v>629</v>
      </c>
      <c r="P201" t="s">
        <v>630</v>
      </c>
      <c r="Q201" t="s">
        <v>621</v>
      </c>
      <c r="R201" t="s">
        <v>622</v>
      </c>
      <c r="S201" t="s">
        <v>623</v>
      </c>
      <c r="T201" t="s">
        <v>145</v>
      </c>
      <c r="U201" t="s">
        <v>645</v>
      </c>
      <c r="V201" t="s">
        <v>765</v>
      </c>
      <c r="W201" t="s">
        <v>766</v>
      </c>
      <c r="X201" t="s">
        <v>1523</v>
      </c>
      <c r="Y201" s="19" t="str">
        <f t="shared" si="4"/>
        <v>3</v>
      </c>
      <c r="Z201" s="19" t="str">
        <f>IF(T201="","",IF(AND(T201&lt;&gt;'Tabelas auxiliares'!$B$241,T201&lt;&gt;'Tabelas auxiliares'!$B$242,T201&lt;&gt;'Tabelas auxiliares'!$C$241,T201&lt;&gt;'Tabelas auxiliares'!$C$242,T201&lt;&gt;'Tabelas auxiliares'!$D$241),"FOLHA DE PESSOAL",IF(Y201='Tabelas auxiliares'!$A$242,"CUSTEIO",IF(Y201='Tabelas auxiliares'!$A$241,"INVESTIMENTO","ERRO - VERIFICAR"))))</f>
        <v>CUSTEIO</v>
      </c>
      <c r="AA201" s="30">
        <f t="shared" si="5"/>
        <v>1500</v>
      </c>
      <c r="AD201" s="12">
        <v>1500</v>
      </c>
      <c r="AE201" s="36"/>
      <c r="AF201" s="36"/>
      <c r="AG201" s="36"/>
      <c r="AH201" s="36"/>
      <c r="AI201" s="36"/>
      <c r="AJ201" s="36"/>
      <c r="AK201" s="36"/>
      <c r="AL201" s="36"/>
      <c r="AM201" s="36"/>
      <c r="AN201" s="36"/>
      <c r="AO201" s="36"/>
      <c r="AP201" s="36"/>
    </row>
    <row r="202" spans="1:42" x14ac:dyDescent="0.35">
      <c r="A202" t="s">
        <v>611</v>
      </c>
      <c r="B202" t="s">
        <v>210</v>
      </c>
      <c r="C202" t="s">
        <v>691</v>
      </c>
      <c r="D202" t="s">
        <v>46</v>
      </c>
      <c r="E202" t="s">
        <v>100</v>
      </c>
      <c r="F202" s="19" t="str">
        <f>IFERROR(VLOOKUP(D202,'Tabelas auxiliares'!$A$3:$B$63,2,FALSE),"")</f>
        <v>PROGRAD - PRÓ-REITORIA DE GRADUAÇÃO</v>
      </c>
      <c r="G202" s="19" t="str">
        <f>IFERROR(VLOOKUP($B202,'Tabelas auxiliares'!$A$67:$C$107,2,FALSE),"")</f>
        <v>AUXÍLIO DISCENTES</v>
      </c>
      <c r="H202" s="19" t="str">
        <f>IFERROR(VLOOKUP($B202,'Tabelas auxiliares'!$A$67:$C$107,3,FALSE),"")</f>
        <v>AUXÍLIO DISCENTES</v>
      </c>
      <c r="I202" t="s">
        <v>1518</v>
      </c>
      <c r="J202" t="s">
        <v>1524</v>
      </c>
      <c r="K202" t="s">
        <v>1525</v>
      </c>
      <c r="L202" t="s">
        <v>1526</v>
      </c>
      <c r="M202" t="s">
        <v>1527</v>
      </c>
      <c r="N202" t="s">
        <v>628</v>
      </c>
      <c r="O202" t="s">
        <v>629</v>
      </c>
      <c r="P202" t="s">
        <v>630</v>
      </c>
      <c r="Q202" t="s">
        <v>621</v>
      </c>
      <c r="R202" t="s">
        <v>622</v>
      </c>
      <c r="S202" t="s">
        <v>623</v>
      </c>
      <c r="T202" t="s">
        <v>145</v>
      </c>
      <c r="U202" t="s">
        <v>645</v>
      </c>
      <c r="V202" t="s">
        <v>765</v>
      </c>
      <c r="W202" t="s">
        <v>766</v>
      </c>
      <c r="X202" t="s">
        <v>1528</v>
      </c>
      <c r="Y202" s="19" t="str">
        <f t="shared" si="4"/>
        <v>3</v>
      </c>
      <c r="Z202" s="19" t="str">
        <f>IF(T202="","",IF(AND(T202&lt;&gt;'Tabelas auxiliares'!$B$241,T202&lt;&gt;'Tabelas auxiliares'!$B$242,T202&lt;&gt;'Tabelas auxiliares'!$C$241,T202&lt;&gt;'Tabelas auxiliares'!$C$242,T202&lt;&gt;'Tabelas auxiliares'!$D$241),"FOLHA DE PESSOAL",IF(Y202='Tabelas auxiliares'!$A$242,"CUSTEIO",IF(Y202='Tabelas auxiliares'!$A$241,"INVESTIMENTO","ERRO - VERIFICAR"))))</f>
        <v>CUSTEIO</v>
      </c>
      <c r="AA202" s="30">
        <f t="shared" si="5"/>
        <v>1850</v>
      </c>
      <c r="AD202" s="12">
        <v>1850</v>
      </c>
      <c r="AE202" s="36"/>
      <c r="AF202" s="36"/>
      <c r="AG202" s="36"/>
      <c r="AH202" s="36"/>
      <c r="AI202" s="36"/>
      <c r="AJ202" s="36"/>
      <c r="AK202" s="36"/>
      <c r="AL202" s="36"/>
      <c r="AM202" s="36"/>
      <c r="AN202" s="36"/>
      <c r="AO202" s="36"/>
      <c r="AP202" s="36"/>
    </row>
    <row r="203" spans="1:42" x14ac:dyDescent="0.35">
      <c r="A203" t="s">
        <v>611</v>
      </c>
      <c r="B203" t="s">
        <v>210</v>
      </c>
      <c r="C203" t="s">
        <v>691</v>
      </c>
      <c r="D203" t="s">
        <v>46</v>
      </c>
      <c r="E203" t="s">
        <v>100</v>
      </c>
      <c r="F203" s="19" t="str">
        <f>IFERROR(VLOOKUP(D203,'Tabelas auxiliares'!$A$3:$B$63,2,FALSE),"")</f>
        <v>PROGRAD - PRÓ-REITORIA DE GRADUAÇÃO</v>
      </c>
      <c r="G203" s="19" t="str">
        <f>IFERROR(VLOOKUP($B203,'Tabelas auxiliares'!$A$67:$C$107,2,FALSE),"")</f>
        <v>AUXÍLIO DISCENTES</v>
      </c>
      <c r="H203" s="19" t="str">
        <f>IFERROR(VLOOKUP($B203,'Tabelas auxiliares'!$A$67:$C$107,3,FALSE),"")</f>
        <v>AUXÍLIO DISCENTES</v>
      </c>
      <c r="I203" t="s">
        <v>1518</v>
      </c>
      <c r="J203" t="s">
        <v>1529</v>
      </c>
      <c r="K203" t="s">
        <v>1530</v>
      </c>
      <c r="L203" t="s">
        <v>1531</v>
      </c>
      <c r="M203" t="s">
        <v>622</v>
      </c>
      <c r="N203" t="s">
        <v>628</v>
      </c>
      <c r="O203" t="s">
        <v>629</v>
      </c>
      <c r="P203" t="s">
        <v>630</v>
      </c>
      <c r="Q203" t="s">
        <v>621</v>
      </c>
      <c r="R203" t="s">
        <v>622</v>
      </c>
      <c r="S203" t="s">
        <v>623</v>
      </c>
      <c r="T203" t="s">
        <v>145</v>
      </c>
      <c r="U203" t="s">
        <v>645</v>
      </c>
      <c r="V203" t="s">
        <v>765</v>
      </c>
      <c r="W203" t="s">
        <v>766</v>
      </c>
      <c r="X203" t="s">
        <v>1532</v>
      </c>
      <c r="Y203" s="19" t="str">
        <f t="shared" si="4"/>
        <v>3</v>
      </c>
      <c r="Z203" s="19" t="str">
        <f>IF(T203="","",IF(AND(T203&lt;&gt;'Tabelas auxiliares'!$B$241,T203&lt;&gt;'Tabelas auxiliares'!$B$242,T203&lt;&gt;'Tabelas auxiliares'!$C$241,T203&lt;&gt;'Tabelas auxiliares'!$C$242,T203&lt;&gt;'Tabelas auxiliares'!$D$241),"FOLHA DE PESSOAL",IF(Y203='Tabelas auxiliares'!$A$242,"CUSTEIO",IF(Y203='Tabelas auxiliares'!$A$241,"INVESTIMENTO","ERRO - VERIFICAR"))))</f>
        <v>CUSTEIO</v>
      </c>
      <c r="AA203" s="30">
        <f t="shared" si="5"/>
        <v>1500</v>
      </c>
      <c r="AD203" s="12">
        <v>1500</v>
      </c>
      <c r="AE203" s="36"/>
      <c r="AF203" s="36"/>
      <c r="AG203" s="36"/>
      <c r="AH203" s="36"/>
      <c r="AI203" s="36"/>
      <c r="AJ203" s="36"/>
      <c r="AK203" s="36"/>
      <c r="AL203" s="36"/>
      <c r="AM203" s="36"/>
      <c r="AN203" s="36"/>
      <c r="AO203" s="36"/>
      <c r="AP203" s="36"/>
    </row>
    <row r="204" spans="1:42" x14ac:dyDescent="0.35">
      <c r="A204" t="s">
        <v>611</v>
      </c>
      <c r="B204" t="s">
        <v>210</v>
      </c>
      <c r="C204" t="s">
        <v>691</v>
      </c>
      <c r="D204" t="s">
        <v>46</v>
      </c>
      <c r="E204" t="s">
        <v>100</v>
      </c>
      <c r="F204" s="19" t="str">
        <f>IFERROR(VLOOKUP(D204,'Tabelas auxiliares'!$A$3:$B$63,2,FALSE),"")</f>
        <v>PROGRAD - PRÓ-REITORIA DE GRADUAÇÃO</v>
      </c>
      <c r="G204" s="19" t="str">
        <f>IFERROR(VLOOKUP($B204,'Tabelas auxiliares'!$A$67:$C$107,2,FALSE),"")</f>
        <v>AUXÍLIO DISCENTES</v>
      </c>
      <c r="H204" s="19" t="str">
        <f>IFERROR(VLOOKUP($B204,'Tabelas auxiliares'!$A$67:$C$107,3,FALSE),"")</f>
        <v>AUXÍLIO DISCENTES</v>
      </c>
      <c r="I204" t="s">
        <v>1533</v>
      </c>
      <c r="J204" t="s">
        <v>1534</v>
      </c>
      <c r="K204" t="s">
        <v>1535</v>
      </c>
      <c r="L204" t="s">
        <v>1536</v>
      </c>
      <c r="M204" t="s">
        <v>1537</v>
      </c>
      <c r="N204" t="s">
        <v>628</v>
      </c>
      <c r="O204" t="s">
        <v>629</v>
      </c>
      <c r="P204" t="s">
        <v>630</v>
      </c>
      <c r="Q204" t="s">
        <v>621</v>
      </c>
      <c r="R204" t="s">
        <v>622</v>
      </c>
      <c r="S204" t="s">
        <v>623</v>
      </c>
      <c r="T204" t="s">
        <v>145</v>
      </c>
      <c r="U204" t="s">
        <v>645</v>
      </c>
      <c r="V204" t="s">
        <v>765</v>
      </c>
      <c r="W204" t="s">
        <v>766</v>
      </c>
      <c r="X204" t="s">
        <v>1538</v>
      </c>
      <c r="Y204" s="19" t="str">
        <f t="shared" si="4"/>
        <v>3</v>
      </c>
      <c r="Z204" s="19" t="str">
        <f>IF(T204="","",IF(AND(T204&lt;&gt;'Tabelas auxiliares'!$B$241,T204&lt;&gt;'Tabelas auxiliares'!$B$242,T204&lt;&gt;'Tabelas auxiliares'!$C$241,T204&lt;&gt;'Tabelas auxiliares'!$C$242,T204&lt;&gt;'Tabelas auxiliares'!$D$241),"FOLHA DE PESSOAL",IF(Y204='Tabelas auxiliares'!$A$242,"CUSTEIO",IF(Y204='Tabelas auxiliares'!$A$241,"INVESTIMENTO","ERRO - VERIFICAR"))))</f>
        <v>CUSTEIO</v>
      </c>
      <c r="AA204" s="30">
        <f t="shared" si="5"/>
        <v>1400</v>
      </c>
      <c r="AD204" s="12">
        <v>1400</v>
      </c>
      <c r="AE204" s="36"/>
      <c r="AF204" s="36"/>
      <c r="AG204" s="36"/>
      <c r="AH204" s="36"/>
      <c r="AI204" s="36"/>
      <c r="AJ204" s="36"/>
      <c r="AK204" s="36"/>
      <c r="AL204" s="36"/>
      <c r="AM204" s="36"/>
      <c r="AN204" s="36"/>
      <c r="AO204" s="36"/>
      <c r="AP204" s="36"/>
    </row>
    <row r="205" spans="1:42" x14ac:dyDescent="0.35">
      <c r="A205" t="s">
        <v>611</v>
      </c>
      <c r="B205" t="s">
        <v>210</v>
      </c>
      <c r="C205" t="s">
        <v>691</v>
      </c>
      <c r="D205" t="s">
        <v>46</v>
      </c>
      <c r="E205" t="s">
        <v>100</v>
      </c>
      <c r="F205" s="19" t="str">
        <f>IFERROR(VLOOKUP(D205,'Tabelas auxiliares'!$A$3:$B$63,2,FALSE),"")</f>
        <v>PROGRAD - PRÓ-REITORIA DE GRADUAÇÃO</v>
      </c>
      <c r="G205" s="19" t="str">
        <f>IFERROR(VLOOKUP($B205,'Tabelas auxiliares'!$A$67:$C$107,2,FALSE),"")</f>
        <v>AUXÍLIO DISCENTES</v>
      </c>
      <c r="H205" s="19" t="str">
        <f>IFERROR(VLOOKUP($B205,'Tabelas auxiliares'!$A$67:$C$107,3,FALSE),"")</f>
        <v>AUXÍLIO DISCENTES</v>
      </c>
      <c r="I205" t="s">
        <v>1533</v>
      </c>
      <c r="J205" t="s">
        <v>1539</v>
      </c>
      <c r="K205" t="s">
        <v>1540</v>
      </c>
      <c r="L205" t="s">
        <v>1541</v>
      </c>
      <c r="M205" t="s">
        <v>1542</v>
      </c>
      <c r="N205" t="s">
        <v>628</v>
      </c>
      <c r="O205" t="s">
        <v>629</v>
      </c>
      <c r="P205" t="s">
        <v>630</v>
      </c>
      <c r="Q205" t="s">
        <v>621</v>
      </c>
      <c r="R205" t="s">
        <v>622</v>
      </c>
      <c r="S205" t="s">
        <v>623</v>
      </c>
      <c r="T205" t="s">
        <v>145</v>
      </c>
      <c r="U205" t="s">
        <v>645</v>
      </c>
      <c r="V205" t="s">
        <v>765</v>
      </c>
      <c r="W205" t="s">
        <v>766</v>
      </c>
      <c r="X205" t="s">
        <v>1543</v>
      </c>
      <c r="Y205" s="19" t="str">
        <f t="shared" si="4"/>
        <v>3</v>
      </c>
      <c r="Z205" s="19" t="str">
        <f>IF(T205="","",IF(AND(T205&lt;&gt;'Tabelas auxiliares'!$B$241,T205&lt;&gt;'Tabelas auxiliares'!$B$242,T205&lt;&gt;'Tabelas auxiliares'!$C$241,T205&lt;&gt;'Tabelas auxiliares'!$C$242,T205&lt;&gt;'Tabelas auxiliares'!$D$241),"FOLHA DE PESSOAL",IF(Y205='Tabelas auxiliares'!$A$242,"CUSTEIO",IF(Y205='Tabelas auxiliares'!$A$241,"INVESTIMENTO","ERRO - VERIFICAR"))))</f>
        <v>CUSTEIO</v>
      </c>
      <c r="AA205" s="30">
        <f t="shared" si="5"/>
        <v>1500</v>
      </c>
      <c r="AD205" s="12">
        <v>1500</v>
      </c>
      <c r="AE205" s="36"/>
      <c r="AF205" s="36"/>
      <c r="AG205" s="36"/>
      <c r="AH205" s="36"/>
      <c r="AI205" s="36"/>
      <c r="AJ205" s="36"/>
      <c r="AK205" s="36"/>
      <c r="AL205" s="36"/>
      <c r="AM205" s="36"/>
      <c r="AN205" s="36"/>
      <c r="AO205" s="36"/>
      <c r="AP205" s="36"/>
    </row>
    <row r="206" spans="1:42" x14ac:dyDescent="0.35">
      <c r="A206" t="s">
        <v>611</v>
      </c>
      <c r="B206" t="s">
        <v>210</v>
      </c>
      <c r="C206" t="s">
        <v>691</v>
      </c>
      <c r="D206" t="s">
        <v>46</v>
      </c>
      <c r="E206" t="s">
        <v>100</v>
      </c>
      <c r="F206" s="19" t="str">
        <f>IFERROR(VLOOKUP(D206,'Tabelas auxiliares'!$A$3:$B$63,2,FALSE),"")</f>
        <v>PROGRAD - PRÓ-REITORIA DE GRADUAÇÃO</v>
      </c>
      <c r="G206" s="19" t="str">
        <f>IFERROR(VLOOKUP($B206,'Tabelas auxiliares'!$A$67:$C$107,2,FALSE),"")</f>
        <v>AUXÍLIO DISCENTES</v>
      </c>
      <c r="H206" s="19" t="str">
        <f>IFERROR(VLOOKUP($B206,'Tabelas auxiliares'!$A$67:$C$107,3,FALSE),"")</f>
        <v>AUXÍLIO DISCENTES</v>
      </c>
      <c r="I206" t="s">
        <v>1544</v>
      </c>
      <c r="J206" t="s">
        <v>1545</v>
      </c>
      <c r="K206" t="s">
        <v>1546</v>
      </c>
      <c r="L206" t="s">
        <v>1547</v>
      </c>
      <c r="M206" t="s">
        <v>622</v>
      </c>
      <c r="N206" t="s">
        <v>628</v>
      </c>
      <c r="O206" t="s">
        <v>629</v>
      </c>
      <c r="P206" t="s">
        <v>630</v>
      </c>
      <c r="Q206" t="s">
        <v>621</v>
      </c>
      <c r="R206" t="s">
        <v>622</v>
      </c>
      <c r="S206" t="s">
        <v>623</v>
      </c>
      <c r="T206" t="s">
        <v>145</v>
      </c>
      <c r="U206" t="s">
        <v>645</v>
      </c>
      <c r="V206" t="s">
        <v>765</v>
      </c>
      <c r="W206" t="s">
        <v>766</v>
      </c>
      <c r="X206" t="s">
        <v>1548</v>
      </c>
      <c r="Y206" s="19" t="str">
        <f t="shared" si="4"/>
        <v>3</v>
      </c>
      <c r="Z206" s="19" t="str">
        <f>IF(T206="","",IF(AND(T206&lt;&gt;'Tabelas auxiliares'!$B$241,T206&lt;&gt;'Tabelas auxiliares'!$B$242,T206&lt;&gt;'Tabelas auxiliares'!$C$241,T206&lt;&gt;'Tabelas auxiliares'!$C$242,T206&lt;&gt;'Tabelas auxiliares'!$D$241),"FOLHA DE PESSOAL",IF(Y206='Tabelas auxiliares'!$A$242,"CUSTEIO",IF(Y206='Tabelas auxiliares'!$A$241,"INVESTIMENTO","ERRO - VERIFICAR"))))</f>
        <v>CUSTEIO</v>
      </c>
      <c r="AA206" s="30">
        <f t="shared" si="5"/>
        <v>1215</v>
      </c>
      <c r="AD206" s="12">
        <v>1215</v>
      </c>
      <c r="AE206" s="36"/>
      <c r="AF206" s="36"/>
      <c r="AG206" s="36"/>
      <c r="AH206" s="36"/>
      <c r="AI206" s="36"/>
      <c r="AJ206" s="36"/>
      <c r="AK206" s="36"/>
      <c r="AL206" s="36"/>
      <c r="AM206" s="36"/>
      <c r="AN206" s="36"/>
      <c r="AO206" s="36"/>
      <c r="AP206" s="36"/>
    </row>
    <row r="207" spans="1:42" x14ac:dyDescent="0.35">
      <c r="A207" t="s">
        <v>611</v>
      </c>
      <c r="B207" t="s">
        <v>210</v>
      </c>
      <c r="C207" t="s">
        <v>691</v>
      </c>
      <c r="D207" t="s">
        <v>46</v>
      </c>
      <c r="E207" t="s">
        <v>100</v>
      </c>
      <c r="F207" s="19" t="str">
        <f>IFERROR(VLOOKUP(D207,'Tabelas auxiliares'!$A$3:$B$63,2,FALSE),"")</f>
        <v>PROGRAD - PRÓ-REITORIA DE GRADUAÇÃO</v>
      </c>
      <c r="G207" s="19" t="str">
        <f>IFERROR(VLOOKUP($B207,'Tabelas auxiliares'!$A$67:$C$107,2,FALSE),"")</f>
        <v>AUXÍLIO DISCENTES</v>
      </c>
      <c r="H207" s="19" t="str">
        <f>IFERROR(VLOOKUP($B207,'Tabelas auxiliares'!$A$67:$C$107,3,FALSE),"")</f>
        <v>AUXÍLIO DISCENTES</v>
      </c>
      <c r="I207" t="s">
        <v>1549</v>
      </c>
      <c r="J207" t="s">
        <v>1550</v>
      </c>
      <c r="K207" t="s">
        <v>1551</v>
      </c>
      <c r="L207" t="s">
        <v>1552</v>
      </c>
      <c r="M207" t="s">
        <v>1553</v>
      </c>
      <c r="N207" t="s">
        <v>628</v>
      </c>
      <c r="O207" t="s">
        <v>629</v>
      </c>
      <c r="P207" t="s">
        <v>630</v>
      </c>
      <c r="Q207" t="s">
        <v>621</v>
      </c>
      <c r="R207" t="s">
        <v>622</v>
      </c>
      <c r="S207" t="s">
        <v>623</v>
      </c>
      <c r="T207" t="s">
        <v>145</v>
      </c>
      <c r="U207" t="s">
        <v>645</v>
      </c>
      <c r="V207" t="s">
        <v>765</v>
      </c>
      <c r="W207" t="s">
        <v>766</v>
      </c>
      <c r="X207" t="s">
        <v>1554</v>
      </c>
      <c r="Y207" s="19" t="str">
        <f t="shared" si="4"/>
        <v>3</v>
      </c>
      <c r="Z207" s="19" t="str">
        <f>IF(T207="","",IF(AND(T207&lt;&gt;'Tabelas auxiliares'!$B$241,T207&lt;&gt;'Tabelas auxiliares'!$B$242,T207&lt;&gt;'Tabelas auxiliares'!$C$241,T207&lt;&gt;'Tabelas auxiliares'!$C$242,T207&lt;&gt;'Tabelas auxiliares'!$D$241),"FOLHA DE PESSOAL",IF(Y207='Tabelas auxiliares'!$A$242,"CUSTEIO",IF(Y207='Tabelas auxiliares'!$A$241,"INVESTIMENTO","ERRO - VERIFICAR"))))</f>
        <v>CUSTEIO</v>
      </c>
      <c r="AA207" s="30">
        <f t="shared" si="5"/>
        <v>1049</v>
      </c>
      <c r="AD207" s="12">
        <v>1049</v>
      </c>
      <c r="AE207" s="36"/>
      <c r="AF207" s="36"/>
      <c r="AG207" s="36"/>
      <c r="AH207" s="36"/>
      <c r="AI207" s="36"/>
      <c r="AJ207" s="36"/>
      <c r="AK207" s="36"/>
      <c r="AL207" s="36"/>
      <c r="AM207" s="36"/>
      <c r="AN207" s="36"/>
      <c r="AO207" s="36"/>
      <c r="AP207" s="36"/>
    </row>
    <row r="208" spans="1:42" x14ac:dyDescent="0.35">
      <c r="A208" t="s">
        <v>611</v>
      </c>
      <c r="B208" t="s">
        <v>210</v>
      </c>
      <c r="C208" t="s">
        <v>691</v>
      </c>
      <c r="D208" t="s">
        <v>46</v>
      </c>
      <c r="E208" t="s">
        <v>100</v>
      </c>
      <c r="F208" s="19" t="str">
        <f>IFERROR(VLOOKUP(D208,'Tabelas auxiliares'!$A$3:$B$63,2,FALSE),"")</f>
        <v>PROGRAD - PRÓ-REITORIA DE GRADUAÇÃO</v>
      </c>
      <c r="G208" s="19" t="str">
        <f>IFERROR(VLOOKUP($B208,'Tabelas auxiliares'!$A$67:$C$107,2,FALSE),"")</f>
        <v>AUXÍLIO DISCENTES</v>
      </c>
      <c r="H208" s="19" t="str">
        <f>IFERROR(VLOOKUP($B208,'Tabelas auxiliares'!$A$67:$C$107,3,FALSE),"")</f>
        <v>AUXÍLIO DISCENTES</v>
      </c>
      <c r="I208" t="s">
        <v>1549</v>
      </c>
      <c r="J208" t="s">
        <v>1555</v>
      </c>
      <c r="K208" t="s">
        <v>1556</v>
      </c>
      <c r="L208" t="s">
        <v>1113</v>
      </c>
      <c r="M208" t="s">
        <v>1557</v>
      </c>
      <c r="N208" t="s">
        <v>628</v>
      </c>
      <c r="O208" t="s">
        <v>629</v>
      </c>
      <c r="P208" t="s">
        <v>630</v>
      </c>
      <c r="Q208" t="s">
        <v>621</v>
      </c>
      <c r="R208" t="s">
        <v>622</v>
      </c>
      <c r="S208" t="s">
        <v>623</v>
      </c>
      <c r="T208" t="s">
        <v>145</v>
      </c>
      <c r="U208" t="s">
        <v>645</v>
      </c>
      <c r="V208" t="s">
        <v>765</v>
      </c>
      <c r="W208" t="s">
        <v>766</v>
      </c>
      <c r="X208" t="s">
        <v>1558</v>
      </c>
      <c r="Y208" s="19" t="str">
        <f t="shared" si="4"/>
        <v>3</v>
      </c>
      <c r="Z208" s="19" t="str">
        <f>IF(T208="","",IF(AND(T208&lt;&gt;'Tabelas auxiliares'!$B$241,T208&lt;&gt;'Tabelas auxiliares'!$B$242,T208&lt;&gt;'Tabelas auxiliares'!$C$241,T208&lt;&gt;'Tabelas auxiliares'!$C$242,T208&lt;&gt;'Tabelas auxiliares'!$D$241),"FOLHA DE PESSOAL",IF(Y208='Tabelas auxiliares'!$A$242,"CUSTEIO",IF(Y208='Tabelas auxiliares'!$A$241,"INVESTIMENTO","ERRO - VERIFICAR"))))</f>
        <v>CUSTEIO</v>
      </c>
      <c r="AA208" s="30">
        <f t="shared" si="5"/>
        <v>2200</v>
      </c>
      <c r="AD208" s="12">
        <v>2200</v>
      </c>
      <c r="AE208" s="36"/>
      <c r="AF208" s="36"/>
      <c r="AG208" s="36"/>
      <c r="AH208" s="36"/>
      <c r="AI208" s="36"/>
      <c r="AJ208" s="36"/>
      <c r="AK208" s="36"/>
      <c r="AL208" s="36"/>
      <c r="AM208" s="36"/>
      <c r="AN208" s="36"/>
      <c r="AO208" s="36"/>
      <c r="AP208" s="36"/>
    </row>
    <row r="209" spans="1:42" x14ac:dyDescent="0.35">
      <c r="A209" t="s">
        <v>611</v>
      </c>
      <c r="B209" t="s">
        <v>210</v>
      </c>
      <c r="C209" t="s">
        <v>691</v>
      </c>
      <c r="D209" t="s">
        <v>46</v>
      </c>
      <c r="E209" t="s">
        <v>100</v>
      </c>
      <c r="F209" s="19" t="str">
        <f>IFERROR(VLOOKUP(D209,'Tabelas auxiliares'!$A$3:$B$63,2,FALSE),"")</f>
        <v>PROGRAD - PRÓ-REITORIA DE GRADUAÇÃO</v>
      </c>
      <c r="G209" s="19" t="str">
        <f>IFERROR(VLOOKUP($B209,'Tabelas auxiliares'!$A$67:$C$107,2,FALSE),"")</f>
        <v>AUXÍLIO DISCENTES</v>
      </c>
      <c r="H209" s="19" t="str">
        <f>IFERROR(VLOOKUP($B209,'Tabelas auxiliares'!$A$67:$C$107,3,FALSE),"")</f>
        <v>AUXÍLIO DISCENTES</v>
      </c>
      <c r="I209" t="s">
        <v>1549</v>
      </c>
      <c r="J209" t="s">
        <v>1559</v>
      </c>
      <c r="K209" t="s">
        <v>1560</v>
      </c>
      <c r="L209" t="s">
        <v>1113</v>
      </c>
      <c r="M209" t="s">
        <v>1561</v>
      </c>
      <c r="N209" t="s">
        <v>628</v>
      </c>
      <c r="O209" t="s">
        <v>629</v>
      </c>
      <c r="P209" t="s">
        <v>630</v>
      </c>
      <c r="Q209" t="s">
        <v>621</v>
      </c>
      <c r="R209" t="s">
        <v>622</v>
      </c>
      <c r="S209" t="s">
        <v>623</v>
      </c>
      <c r="T209" t="s">
        <v>145</v>
      </c>
      <c r="U209" t="s">
        <v>645</v>
      </c>
      <c r="V209" t="s">
        <v>765</v>
      </c>
      <c r="W209" t="s">
        <v>766</v>
      </c>
      <c r="X209" t="s">
        <v>1562</v>
      </c>
      <c r="Y209" s="19" t="str">
        <f t="shared" si="4"/>
        <v>3</v>
      </c>
      <c r="Z209" s="19" t="str">
        <f>IF(T209="","",IF(AND(T209&lt;&gt;'Tabelas auxiliares'!$B$241,T209&lt;&gt;'Tabelas auxiliares'!$B$242,T209&lt;&gt;'Tabelas auxiliares'!$C$241,T209&lt;&gt;'Tabelas auxiliares'!$C$242,T209&lt;&gt;'Tabelas auxiliares'!$D$241),"FOLHA DE PESSOAL",IF(Y209='Tabelas auxiliares'!$A$242,"CUSTEIO",IF(Y209='Tabelas auxiliares'!$A$241,"INVESTIMENTO","ERRO - VERIFICAR"))))</f>
        <v>CUSTEIO</v>
      </c>
      <c r="AA209" s="30">
        <f t="shared" si="5"/>
        <v>2460</v>
      </c>
      <c r="AD209" s="12">
        <v>2460</v>
      </c>
      <c r="AE209" s="36"/>
      <c r="AF209" s="36"/>
      <c r="AG209" s="36"/>
      <c r="AH209" s="36"/>
      <c r="AI209" s="36"/>
      <c r="AJ209" s="36"/>
      <c r="AK209" s="36"/>
      <c r="AL209" s="36"/>
      <c r="AM209" s="36"/>
      <c r="AN209" s="36"/>
      <c r="AO209" s="36"/>
      <c r="AP209" s="36"/>
    </row>
    <row r="210" spans="1:42" x14ac:dyDescent="0.35">
      <c r="A210" t="s">
        <v>611</v>
      </c>
      <c r="B210" t="s">
        <v>210</v>
      </c>
      <c r="C210" t="s">
        <v>691</v>
      </c>
      <c r="D210" t="s">
        <v>46</v>
      </c>
      <c r="E210" t="s">
        <v>100</v>
      </c>
      <c r="F210" s="19" t="str">
        <f>IFERROR(VLOOKUP(D210,'Tabelas auxiliares'!$A$3:$B$63,2,FALSE),"")</f>
        <v>PROGRAD - PRÓ-REITORIA DE GRADUAÇÃO</v>
      </c>
      <c r="G210" s="19" t="str">
        <f>IFERROR(VLOOKUP($B210,'Tabelas auxiliares'!$A$67:$C$107,2,FALSE),"")</f>
        <v>AUXÍLIO DISCENTES</v>
      </c>
      <c r="H210" s="19" t="str">
        <f>IFERROR(VLOOKUP($B210,'Tabelas auxiliares'!$A$67:$C$107,3,FALSE),"")</f>
        <v>AUXÍLIO DISCENTES</v>
      </c>
      <c r="I210" t="s">
        <v>1549</v>
      </c>
      <c r="J210" t="s">
        <v>1563</v>
      </c>
      <c r="K210" t="s">
        <v>1564</v>
      </c>
      <c r="L210" t="s">
        <v>1113</v>
      </c>
      <c r="M210" t="s">
        <v>622</v>
      </c>
      <c r="N210" t="s">
        <v>628</v>
      </c>
      <c r="O210" t="s">
        <v>629</v>
      </c>
      <c r="P210" t="s">
        <v>630</v>
      </c>
      <c r="Q210" t="s">
        <v>621</v>
      </c>
      <c r="R210" t="s">
        <v>622</v>
      </c>
      <c r="S210" t="s">
        <v>623</v>
      </c>
      <c r="T210" t="s">
        <v>145</v>
      </c>
      <c r="U210" t="s">
        <v>645</v>
      </c>
      <c r="V210" t="s">
        <v>765</v>
      </c>
      <c r="W210" t="s">
        <v>766</v>
      </c>
      <c r="X210" t="s">
        <v>1565</v>
      </c>
      <c r="Y210" s="19" t="str">
        <f t="shared" si="4"/>
        <v>3</v>
      </c>
      <c r="Z210" s="19" t="str">
        <f>IF(T210="","",IF(AND(T210&lt;&gt;'Tabelas auxiliares'!$B$241,T210&lt;&gt;'Tabelas auxiliares'!$B$242,T210&lt;&gt;'Tabelas auxiliares'!$C$241,T210&lt;&gt;'Tabelas auxiliares'!$C$242,T210&lt;&gt;'Tabelas auxiliares'!$D$241),"FOLHA DE PESSOAL",IF(Y210='Tabelas auxiliares'!$A$242,"CUSTEIO",IF(Y210='Tabelas auxiliares'!$A$241,"INVESTIMENTO","ERRO - VERIFICAR"))))</f>
        <v>CUSTEIO</v>
      </c>
      <c r="AA210" s="30">
        <f t="shared" si="5"/>
        <v>5400</v>
      </c>
      <c r="AD210" s="12">
        <v>5400</v>
      </c>
      <c r="AE210" s="36"/>
      <c r="AF210" s="36"/>
      <c r="AG210" s="36"/>
      <c r="AH210" s="36"/>
      <c r="AI210" s="36"/>
      <c r="AJ210" s="36"/>
      <c r="AK210" s="36"/>
      <c r="AL210" s="36"/>
      <c r="AM210" s="36"/>
      <c r="AN210" s="36"/>
      <c r="AO210" s="36"/>
      <c r="AP210" s="36"/>
    </row>
    <row r="211" spans="1:42" x14ac:dyDescent="0.35">
      <c r="A211" t="s">
        <v>611</v>
      </c>
      <c r="B211" t="s">
        <v>210</v>
      </c>
      <c r="C211" t="s">
        <v>691</v>
      </c>
      <c r="D211" t="s">
        <v>46</v>
      </c>
      <c r="E211" t="s">
        <v>100</v>
      </c>
      <c r="F211" s="19" t="str">
        <f>IFERROR(VLOOKUP(D211,'Tabelas auxiliares'!$A$3:$B$63,2,FALSE),"")</f>
        <v>PROGRAD - PRÓ-REITORIA DE GRADUAÇÃO</v>
      </c>
      <c r="G211" s="19" t="str">
        <f>IFERROR(VLOOKUP($B211,'Tabelas auxiliares'!$A$67:$C$107,2,FALSE),"")</f>
        <v>AUXÍLIO DISCENTES</v>
      </c>
      <c r="H211" s="19" t="str">
        <f>IFERROR(VLOOKUP($B211,'Tabelas auxiliares'!$A$67:$C$107,3,FALSE),"")</f>
        <v>AUXÍLIO DISCENTES</v>
      </c>
      <c r="I211" t="s">
        <v>1566</v>
      </c>
      <c r="J211" t="s">
        <v>1567</v>
      </c>
      <c r="K211" t="s">
        <v>1568</v>
      </c>
      <c r="L211" t="s">
        <v>1569</v>
      </c>
      <c r="M211" t="s">
        <v>1570</v>
      </c>
      <c r="N211" t="s">
        <v>628</v>
      </c>
      <c r="O211" t="s">
        <v>629</v>
      </c>
      <c r="P211" t="s">
        <v>630</v>
      </c>
      <c r="Q211" t="s">
        <v>621</v>
      </c>
      <c r="R211" t="s">
        <v>622</v>
      </c>
      <c r="S211" t="s">
        <v>623</v>
      </c>
      <c r="T211" t="s">
        <v>145</v>
      </c>
      <c r="U211" t="s">
        <v>645</v>
      </c>
      <c r="V211" t="s">
        <v>765</v>
      </c>
      <c r="W211" t="s">
        <v>766</v>
      </c>
      <c r="X211" t="s">
        <v>1571</v>
      </c>
      <c r="Y211" s="19" t="str">
        <f t="shared" si="4"/>
        <v>3</v>
      </c>
      <c r="Z211" s="19" t="str">
        <f>IF(T211="","",IF(AND(T211&lt;&gt;'Tabelas auxiliares'!$B$241,T211&lt;&gt;'Tabelas auxiliares'!$B$242,T211&lt;&gt;'Tabelas auxiliares'!$C$241,T211&lt;&gt;'Tabelas auxiliares'!$C$242,T211&lt;&gt;'Tabelas auxiliares'!$D$241),"FOLHA DE PESSOAL",IF(Y211='Tabelas auxiliares'!$A$242,"CUSTEIO",IF(Y211='Tabelas auxiliares'!$A$241,"INVESTIMENTO","ERRO - VERIFICAR"))))</f>
        <v>CUSTEIO</v>
      </c>
      <c r="AA211" s="30">
        <f t="shared" si="5"/>
        <v>2200</v>
      </c>
      <c r="AD211" s="12">
        <v>2200</v>
      </c>
      <c r="AE211" s="36"/>
      <c r="AF211" s="36"/>
      <c r="AG211" s="36"/>
      <c r="AH211" s="36"/>
      <c r="AI211" s="36"/>
      <c r="AJ211" s="36"/>
      <c r="AK211" s="36"/>
      <c r="AL211" s="36"/>
      <c r="AM211" s="36"/>
      <c r="AN211" s="36"/>
      <c r="AO211" s="36"/>
      <c r="AP211" s="36"/>
    </row>
    <row r="212" spans="1:42" x14ac:dyDescent="0.35">
      <c r="A212" t="s">
        <v>611</v>
      </c>
      <c r="B212" t="s">
        <v>210</v>
      </c>
      <c r="C212" t="s">
        <v>691</v>
      </c>
      <c r="D212" t="s">
        <v>46</v>
      </c>
      <c r="E212" t="s">
        <v>100</v>
      </c>
      <c r="F212" s="19" t="str">
        <f>IFERROR(VLOOKUP(D212,'Tabelas auxiliares'!$A$3:$B$63,2,FALSE),"")</f>
        <v>PROGRAD - PRÓ-REITORIA DE GRADUAÇÃO</v>
      </c>
      <c r="G212" s="19" t="str">
        <f>IFERROR(VLOOKUP($B212,'Tabelas auxiliares'!$A$67:$C$107,2,FALSE),"")</f>
        <v>AUXÍLIO DISCENTES</v>
      </c>
      <c r="H212" s="19" t="str">
        <f>IFERROR(VLOOKUP($B212,'Tabelas auxiliares'!$A$67:$C$107,3,FALSE),"")</f>
        <v>AUXÍLIO DISCENTES</v>
      </c>
      <c r="I212" t="s">
        <v>1566</v>
      </c>
      <c r="J212" t="s">
        <v>1572</v>
      </c>
      <c r="K212" t="s">
        <v>1573</v>
      </c>
      <c r="L212" t="s">
        <v>1574</v>
      </c>
      <c r="M212" t="s">
        <v>1575</v>
      </c>
      <c r="N212" t="s">
        <v>628</v>
      </c>
      <c r="O212" t="s">
        <v>629</v>
      </c>
      <c r="P212" t="s">
        <v>630</v>
      </c>
      <c r="Q212" t="s">
        <v>621</v>
      </c>
      <c r="R212" t="s">
        <v>622</v>
      </c>
      <c r="S212" t="s">
        <v>623</v>
      </c>
      <c r="T212" t="s">
        <v>145</v>
      </c>
      <c r="U212" t="s">
        <v>645</v>
      </c>
      <c r="V212" t="s">
        <v>765</v>
      </c>
      <c r="W212" t="s">
        <v>766</v>
      </c>
      <c r="X212" t="s">
        <v>1576</v>
      </c>
      <c r="Y212" s="19" t="str">
        <f t="shared" si="4"/>
        <v>3</v>
      </c>
      <c r="Z212" s="19" t="str">
        <f>IF(T212="","",IF(AND(T212&lt;&gt;'Tabelas auxiliares'!$B$241,T212&lt;&gt;'Tabelas auxiliares'!$B$242,T212&lt;&gt;'Tabelas auxiliares'!$C$241,T212&lt;&gt;'Tabelas auxiliares'!$C$242,T212&lt;&gt;'Tabelas auxiliares'!$D$241),"FOLHA DE PESSOAL",IF(Y212='Tabelas auxiliares'!$A$242,"CUSTEIO",IF(Y212='Tabelas auxiliares'!$A$241,"INVESTIMENTO","ERRO - VERIFICAR"))))</f>
        <v>CUSTEIO</v>
      </c>
      <c r="AA212" s="30">
        <f t="shared" si="5"/>
        <v>2100</v>
      </c>
      <c r="AD212" s="12">
        <v>2100</v>
      </c>
      <c r="AE212" s="36"/>
      <c r="AF212" s="36"/>
      <c r="AG212" s="36"/>
      <c r="AH212" s="36"/>
      <c r="AI212" s="36"/>
      <c r="AJ212" s="36"/>
      <c r="AK212" s="36"/>
      <c r="AL212" s="36"/>
      <c r="AM212" s="36"/>
      <c r="AN212" s="36"/>
      <c r="AO212" s="36"/>
      <c r="AP212" s="36"/>
    </row>
    <row r="213" spans="1:42" x14ac:dyDescent="0.35">
      <c r="A213" t="s">
        <v>611</v>
      </c>
      <c r="B213" t="s">
        <v>210</v>
      </c>
      <c r="C213" t="s">
        <v>691</v>
      </c>
      <c r="D213" t="s">
        <v>46</v>
      </c>
      <c r="E213" t="s">
        <v>100</v>
      </c>
      <c r="F213" s="19" t="str">
        <f>IFERROR(VLOOKUP(D213,'Tabelas auxiliares'!$A$3:$B$63,2,FALSE),"")</f>
        <v>PROGRAD - PRÓ-REITORIA DE GRADUAÇÃO</v>
      </c>
      <c r="G213" s="19" t="str">
        <f>IFERROR(VLOOKUP($B213,'Tabelas auxiliares'!$A$67:$C$107,2,FALSE),"")</f>
        <v>AUXÍLIO DISCENTES</v>
      </c>
      <c r="H213" s="19" t="str">
        <f>IFERROR(VLOOKUP($B213,'Tabelas auxiliares'!$A$67:$C$107,3,FALSE),"")</f>
        <v>AUXÍLIO DISCENTES</v>
      </c>
      <c r="I213" t="s">
        <v>1566</v>
      </c>
      <c r="J213" t="s">
        <v>1577</v>
      </c>
      <c r="K213" t="s">
        <v>1578</v>
      </c>
      <c r="L213" t="s">
        <v>1579</v>
      </c>
      <c r="M213" t="s">
        <v>1580</v>
      </c>
      <c r="N213" t="s">
        <v>628</v>
      </c>
      <c r="O213" t="s">
        <v>629</v>
      </c>
      <c r="P213" t="s">
        <v>630</v>
      </c>
      <c r="Q213" t="s">
        <v>621</v>
      </c>
      <c r="R213" t="s">
        <v>622</v>
      </c>
      <c r="S213" t="s">
        <v>623</v>
      </c>
      <c r="T213" t="s">
        <v>145</v>
      </c>
      <c r="U213" t="s">
        <v>645</v>
      </c>
      <c r="V213" t="s">
        <v>765</v>
      </c>
      <c r="W213" t="s">
        <v>766</v>
      </c>
      <c r="X213" t="s">
        <v>1581</v>
      </c>
      <c r="Y213" s="19" t="str">
        <f t="shared" si="4"/>
        <v>3</v>
      </c>
      <c r="Z213" s="19" t="str">
        <f>IF(T213="","",IF(AND(T213&lt;&gt;'Tabelas auxiliares'!$B$241,T213&lt;&gt;'Tabelas auxiliares'!$B$242,T213&lt;&gt;'Tabelas auxiliares'!$C$241,T213&lt;&gt;'Tabelas auxiliares'!$C$242,T213&lt;&gt;'Tabelas auxiliares'!$D$241),"FOLHA DE PESSOAL",IF(Y213='Tabelas auxiliares'!$A$242,"CUSTEIO",IF(Y213='Tabelas auxiliares'!$A$241,"INVESTIMENTO","ERRO - VERIFICAR"))))</f>
        <v>CUSTEIO</v>
      </c>
      <c r="AA213" s="30">
        <f t="shared" si="5"/>
        <v>1100</v>
      </c>
      <c r="AD213" s="12">
        <v>1100</v>
      </c>
      <c r="AE213" s="36"/>
      <c r="AF213" s="36"/>
      <c r="AG213" s="36"/>
      <c r="AH213" s="36"/>
      <c r="AI213" s="36"/>
      <c r="AJ213" s="36"/>
      <c r="AK213" s="36"/>
      <c r="AL213" s="36"/>
      <c r="AM213" s="36"/>
      <c r="AN213" s="36"/>
      <c r="AO213" s="36"/>
      <c r="AP213" s="36"/>
    </row>
    <row r="214" spans="1:42" x14ac:dyDescent="0.35">
      <c r="A214" t="s">
        <v>611</v>
      </c>
      <c r="B214" t="s">
        <v>210</v>
      </c>
      <c r="C214" t="s">
        <v>691</v>
      </c>
      <c r="D214" t="s">
        <v>46</v>
      </c>
      <c r="E214" t="s">
        <v>100</v>
      </c>
      <c r="F214" s="19" t="str">
        <f>IFERROR(VLOOKUP(D214,'Tabelas auxiliares'!$A$3:$B$63,2,FALSE),"")</f>
        <v>PROGRAD - PRÓ-REITORIA DE GRADUAÇÃO</v>
      </c>
      <c r="G214" s="19" t="str">
        <f>IFERROR(VLOOKUP($B214,'Tabelas auxiliares'!$A$67:$C$107,2,FALSE),"")</f>
        <v>AUXÍLIO DISCENTES</v>
      </c>
      <c r="H214" s="19" t="str">
        <f>IFERROR(VLOOKUP($B214,'Tabelas auxiliares'!$A$67:$C$107,3,FALSE),"")</f>
        <v>AUXÍLIO DISCENTES</v>
      </c>
      <c r="I214" t="s">
        <v>1566</v>
      </c>
      <c r="J214" t="s">
        <v>1582</v>
      </c>
      <c r="K214" t="s">
        <v>1583</v>
      </c>
      <c r="L214" t="s">
        <v>1584</v>
      </c>
      <c r="M214" t="s">
        <v>1585</v>
      </c>
      <c r="N214" t="s">
        <v>628</v>
      </c>
      <c r="O214" t="s">
        <v>629</v>
      </c>
      <c r="P214" t="s">
        <v>630</v>
      </c>
      <c r="Q214" t="s">
        <v>621</v>
      </c>
      <c r="R214" t="s">
        <v>622</v>
      </c>
      <c r="S214" t="s">
        <v>623</v>
      </c>
      <c r="T214" t="s">
        <v>145</v>
      </c>
      <c r="U214" t="s">
        <v>645</v>
      </c>
      <c r="V214" t="s">
        <v>765</v>
      </c>
      <c r="W214" t="s">
        <v>766</v>
      </c>
      <c r="X214" t="s">
        <v>1586</v>
      </c>
      <c r="Y214" s="19" t="str">
        <f t="shared" si="4"/>
        <v>3</v>
      </c>
      <c r="Z214" s="19" t="str">
        <f>IF(T214="","",IF(AND(T214&lt;&gt;'Tabelas auxiliares'!$B$241,T214&lt;&gt;'Tabelas auxiliares'!$B$242,T214&lt;&gt;'Tabelas auxiliares'!$C$241,T214&lt;&gt;'Tabelas auxiliares'!$C$242,T214&lt;&gt;'Tabelas auxiliares'!$D$241),"FOLHA DE PESSOAL",IF(Y214='Tabelas auxiliares'!$A$242,"CUSTEIO",IF(Y214='Tabelas auxiliares'!$A$241,"INVESTIMENTO","ERRO - VERIFICAR"))))</f>
        <v>CUSTEIO</v>
      </c>
      <c r="AA214" s="30">
        <f t="shared" si="5"/>
        <v>1500</v>
      </c>
      <c r="AD214" s="12">
        <v>1500</v>
      </c>
      <c r="AE214" s="36"/>
      <c r="AF214" s="36"/>
      <c r="AG214" s="36"/>
      <c r="AH214" s="36"/>
      <c r="AI214" s="36"/>
      <c r="AJ214" s="36"/>
      <c r="AK214" s="36"/>
      <c r="AL214" s="36"/>
      <c r="AM214" s="36"/>
      <c r="AN214" s="36"/>
      <c r="AO214" s="36"/>
      <c r="AP214" s="36"/>
    </row>
    <row r="215" spans="1:42" x14ac:dyDescent="0.35">
      <c r="A215" t="s">
        <v>611</v>
      </c>
      <c r="B215" t="s">
        <v>210</v>
      </c>
      <c r="C215" t="s">
        <v>691</v>
      </c>
      <c r="D215" t="s">
        <v>46</v>
      </c>
      <c r="E215" t="s">
        <v>100</v>
      </c>
      <c r="F215" s="19" t="str">
        <f>IFERROR(VLOOKUP(D215,'Tabelas auxiliares'!$A$3:$B$63,2,FALSE),"")</f>
        <v>PROGRAD - PRÓ-REITORIA DE GRADUAÇÃO</v>
      </c>
      <c r="G215" s="19" t="str">
        <f>IFERROR(VLOOKUP($B215,'Tabelas auxiliares'!$A$67:$C$107,2,FALSE),"")</f>
        <v>AUXÍLIO DISCENTES</v>
      </c>
      <c r="H215" s="19" t="str">
        <f>IFERROR(VLOOKUP($B215,'Tabelas auxiliares'!$A$67:$C$107,3,FALSE),"")</f>
        <v>AUXÍLIO DISCENTES</v>
      </c>
      <c r="I215" t="s">
        <v>1566</v>
      </c>
      <c r="J215" t="s">
        <v>1587</v>
      </c>
      <c r="K215" t="s">
        <v>1588</v>
      </c>
      <c r="L215" t="s">
        <v>1589</v>
      </c>
      <c r="M215" t="s">
        <v>1590</v>
      </c>
      <c r="N215" t="s">
        <v>628</v>
      </c>
      <c r="O215" t="s">
        <v>629</v>
      </c>
      <c r="P215" t="s">
        <v>630</v>
      </c>
      <c r="Q215" t="s">
        <v>621</v>
      </c>
      <c r="R215" t="s">
        <v>622</v>
      </c>
      <c r="S215" t="s">
        <v>623</v>
      </c>
      <c r="T215" t="s">
        <v>145</v>
      </c>
      <c r="U215" t="s">
        <v>645</v>
      </c>
      <c r="V215" t="s">
        <v>765</v>
      </c>
      <c r="W215" t="s">
        <v>766</v>
      </c>
      <c r="X215" t="s">
        <v>1591</v>
      </c>
      <c r="Y215" s="19" t="str">
        <f t="shared" si="4"/>
        <v>3</v>
      </c>
      <c r="Z215" s="19" t="str">
        <f>IF(T215="","",IF(AND(T215&lt;&gt;'Tabelas auxiliares'!$B$241,T215&lt;&gt;'Tabelas auxiliares'!$B$242,T215&lt;&gt;'Tabelas auxiliares'!$C$241,T215&lt;&gt;'Tabelas auxiliares'!$C$242,T215&lt;&gt;'Tabelas auxiliares'!$D$241),"FOLHA DE PESSOAL",IF(Y215='Tabelas auxiliares'!$A$242,"CUSTEIO",IF(Y215='Tabelas auxiliares'!$A$241,"INVESTIMENTO","ERRO - VERIFICAR"))))</f>
        <v>CUSTEIO</v>
      </c>
      <c r="AA215" s="30">
        <f t="shared" si="5"/>
        <v>1500</v>
      </c>
      <c r="AD215" s="12">
        <v>1500</v>
      </c>
      <c r="AE215" s="36"/>
      <c r="AF215" s="36"/>
      <c r="AG215" s="36"/>
      <c r="AH215" s="36"/>
      <c r="AI215" s="36"/>
      <c r="AJ215" s="36"/>
      <c r="AK215" s="36"/>
      <c r="AL215" s="36"/>
      <c r="AM215" s="36"/>
      <c r="AN215" s="36"/>
      <c r="AO215" s="36"/>
      <c r="AP215" s="36"/>
    </row>
    <row r="216" spans="1:42" x14ac:dyDescent="0.35">
      <c r="A216" t="s">
        <v>611</v>
      </c>
      <c r="B216" t="s">
        <v>210</v>
      </c>
      <c r="C216" t="s">
        <v>691</v>
      </c>
      <c r="D216" t="s">
        <v>46</v>
      </c>
      <c r="E216" t="s">
        <v>100</v>
      </c>
      <c r="F216" s="19" t="str">
        <f>IFERROR(VLOOKUP(D216,'Tabelas auxiliares'!$A$3:$B$63,2,FALSE),"")</f>
        <v>PROGRAD - PRÓ-REITORIA DE GRADUAÇÃO</v>
      </c>
      <c r="G216" s="19" t="str">
        <f>IFERROR(VLOOKUP($B216,'Tabelas auxiliares'!$A$67:$C$107,2,FALSE),"")</f>
        <v>AUXÍLIO DISCENTES</v>
      </c>
      <c r="H216" s="19" t="str">
        <f>IFERROR(VLOOKUP($B216,'Tabelas auxiliares'!$A$67:$C$107,3,FALSE),"")</f>
        <v>AUXÍLIO DISCENTES</v>
      </c>
      <c r="I216" t="s">
        <v>1566</v>
      </c>
      <c r="J216" t="s">
        <v>1592</v>
      </c>
      <c r="K216" t="s">
        <v>1593</v>
      </c>
      <c r="L216" t="s">
        <v>1594</v>
      </c>
      <c r="M216" t="s">
        <v>1595</v>
      </c>
      <c r="N216" t="s">
        <v>628</v>
      </c>
      <c r="O216" t="s">
        <v>629</v>
      </c>
      <c r="P216" t="s">
        <v>630</v>
      </c>
      <c r="Q216" t="s">
        <v>621</v>
      </c>
      <c r="R216" t="s">
        <v>622</v>
      </c>
      <c r="S216" t="s">
        <v>623</v>
      </c>
      <c r="T216" t="s">
        <v>145</v>
      </c>
      <c r="U216" t="s">
        <v>645</v>
      </c>
      <c r="V216" t="s">
        <v>765</v>
      </c>
      <c r="W216" t="s">
        <v>766</v>
      </c>
      <c r="X216" t="s">
        <v>1596</v>
      </c>
      <c r="Y216" s="19" t="str">
        <f t="shared" si="4"/>
        <v>3</v>
      </c>
      <c r="Z216" s="19" t="str">
        <f>IF(T216="","",IF(AND(T216&lt;&gt;'Tabelas auxiliares'!$B$241,T216&lt;&gt;'Tabelas auxiliares'!$B$242,T216&lt;&gt;'Tabelas auxiliares'!$C$241,T216&lt;&gt;'Tabelas auxiliares'!$C$242,T216&lt;&gt;'Tabelas auxiliares'!$D$241),"FOLHA DE PESSOAL",IF(Y216='Tabelas auxiliares'!$A$242,"CUSTEIO",IF(Y216='Tabelas auxiliares'!$A$241,"INVESTIMENTO","ERRO - VERIFICAR"))))</f>
        <v>CUSTEIO</v>
      </c>
      <c r="AA216" s="30">
        <f t="shared" si="5"/>
        <v>670</v>
      </c>
      <c r="AD216" s="12">
        <v>670</v>
      </c>
      <c r="AE216" s="36"/>
      <c r="AF216" s="36"/>
      <c r="AG216" s="36"/>
      <c r="AH216" s="36"/>
      <c r="AI216" s="36"/>
      <c r="AJ216" s="36"/>
      <c r="AK216" s="36"/>
      <c r="AL216" s="36"/>
      <c r="AM216" s="36"/>
      <c r="AN216" s="36"/>
      <c r="AO216" s="36"/>
      <c r="AP216" s="36"/>
    </row>
    <row r="217" spans="1:42" x14ac:dyDescent="0.35">
      <c r="A217" t="s">
        <v>611</v>
      </c>
      <c r="B217" t="s">
        <v>210</v>
      </c>
      <c r="C217" t="s">
        <v>691</v>
      </c>
      <c r="D217" t="s">
        <v>46</v>
      </c>
      <c r="E217" t="s">
        <v>100</v>
      </c>
      <c r="F217" s="19" t="str">
        <f>IFERROR(VLOOKUP(D217,'Tabelas auxiliares'!$A$3:$B$63,2,FALSE),"")</f>
        <v>PROGRAD - PRÓ-REITORIA DE GRADUAÇÃO</v>
      </c>
      <c r="G217" s="19" t="str">
        <f>IFERROR(VLOOKUP($B217,'Tabelas auxiliares'!$A$67:$C$107,2,FALSE),"")</f>
        <v>AUXÍLIO DISCENTES</v>
      </c>
      <c r="H217" s="19" t="str">
        <f>IFERROR(VLOOKUP($B217,'Tabelas auxiliares'!$A$67:$C$107,3,FALSE),"")</f>
        <v>AUXÍLIO DISCENTES</v>
      </c>
      <c r="I217" t="s">
        <v>1566</v>
      </c>
      <c r="J217" t="s">
        <v>1597</v>
      </c>
      <c r="K217" t="s">
        <v>1598</v>
      </c>
      <c r="L217" t="s">
        <v>1599</v>
      </c>
      <c r="M217" t="s">
        <v>1600</v>
      </c>
      <c r="N217" t="s">
        <v>628</v>
      </c>
      <c r="O217" t="s">
        <v>629</v>
      </c>
      <c r="P217" t="s">
        <v>630</v>
      </c>
      <c r="Q217" t="s">
        <v>621</v>
      </c>
      <c r="R217" t="s">
        <v>622</v>
      </c>
      <c r="S217" t="s">
        <v>623</v>
      </c>
      <c r="T217" t="s">
        <v>145</v>
      </c>
      <c r="U217" t="s">
        <v>645</v>
      </c>
      <c r="V217" t="s">
        <v>765</v>
      </c>
      <c r="W217" t="s">
        <v>766</v>
      </c>
      <c r="X217" t="s">
        <v>1601</v>
      </c>
      <c r="Y217" s="19" t="str">
        <f t="shared" si="4"/>
        <v>3</v>
      </c>
      <c r="Z217" s="19" t="str">
        <f>IF(T217="","",IF(AND(T217&lt;&gt;'Tabelas auxiliares'!$B$241,T217&lt;&gt;'Tabelas auxiliares'!$B$242,T217&lt;&gt;'Tabelas auxiliares'!$C$241,T217&lt;&gt;'Tabelas auxiliares'!$C$242,T217&lt;&gt;'Tabelas auxiliares'!$D$241),"FOLHA DE PESSOAL",IF(Y217='Tabelas auxiliares'!$A$242,"CUSTEIO",IF(Y217='Tabelas auxiliares'!$A$241,"INVESTIMENTO","ERRO - VERIFICAR"))))</f>
        <v>CUSTEIO</v>
      </c>
      <c r="AA217" s="30">
        <f t="shared" si="5"/>
        <v>2460</v>
      </c>
      <c r="AD217" s="12">
        <v>2460</v>
      </c>
      <c r="AE217" s="36"/>
      <c r="AF217" s="36"/>
      <c r="AG217" s="36"/>
      <c r="AH217" s="36"/>
      <c r="AI217" s="36"/>
      <c r="AJ217" s="36"/>
      <c r="AK217" s="36"/>
      <c r="AL217" s="36"/>
      <c r="AM217" s="36"/>
      <c r="AN217" s="36"/>
      <c r="AO217" s="36"/>
      <c r="AP217" s="36"/>
    </row>
    <row r="218" spans="1:42" x14ac:dyDescent="0.35">
      <c r="A218" t="s">
        <v>611</v>
      </c>
      <c r="B218" t="s">
        <v>210</v>
      </c>
      <c r="C218" t="s">
        <v>691</v>
      </c>
      <c r="D218" t="s">
        <v>46</v>
      </c>
      <c r="E218" t="s">
        <v>100</v>
      </c>
      <c r="F218" s="19" t="str">
        <f>IFERROR(VLOOKUP(D218,'Tabelas auxiliares'!$A$3:$B$63,2,FALSE),"")</f>
        <v>PROGRAD - PRÓ-REITORIA DE GRADUAÇÃO</v>
      </c>
      <c r="G218" s="19" t="str">
        <f>IFERROR(VLOOKUP($B218,'Tabelas auxiliares'!$A$67:$C$107,2,FALSE),"")</f>
        <v>AUXÍLIO DISCENTES</v>
      </c>
      <c r="H218" s="19" t="str">
        <f>IFERROR(VLOOKUP($B218,'Tabelas auxiliares'!$A$67:$C$107,3,FALSE),"")</f>
        <v>AUXÍLIO DISCENTES</v>
      </c>
      <c r="I218" t="s">
        <v>1566</v>
      </c>
      <c r="J218" t="s">
        <v>1602</v>
      </c>
      <c r="K218" t="s">
        <v>1603</v>
      </c>
      <c r="L218" t="s">
        <v>1604</v>
      </c>
      <c r="M218" t="s">
        <v>1605</v>
      </c>
      <c r="N218" t="s">
        <v>628</v>
      </c>
      <c r="O218" t="s">
        <v>629</v>
      </c>
      <c r="P218" t="s">
        <v>630</v>
      </c>
      <c r="Q218" t="s">
        <v>621</v>
      </c>
      <c r="R218" t="s">
        <v>622</v>
      </c>
      <c r="S218" t="s">
        <v>623</v>
      </c>
      <c r="T218" t="s">
        <v>145</v>
      </c>
      <c r="U218" t="s">
        <v>645</v>
      </c>
      <c r="V218" t="s">
        <v>765</v>
      </c>
      <c r="W218" t="s">
        <v>766</v>
      </c>
      <c r="X218" t="s">
        <v>1606</v>
      </c>
      <c r="Y218" s="19" t="str">
        <f t="shared" si="4"/>
        <v>3</v>
      </c>
      <c r="Z218" s="19" t="str">
        <f>IF(T218="","",IF(AND(T218&lt;&gt;'Tabelas auxiliares'!$B$241,T218&lt;&gt;'Tabelas auxiliares'!$B$242,T218&lt;&gt;'Tabelas auxiliares'!$C$241,T218&lt;&gt;'Tabelas auxiliares'!$C$242,T218&lt;&gt;'Tabelas auxiliares'!$D$241),"FOLHA DE PESSOAL",IF(Y218='Tabelas auxiliares'!$A$242,"CUSTEIO",IF(Y218='Tabelas auxiliares'!$A$241,"INVESTIMENTO","ERRO - VERIFICAR"))))</f>
        <v>CUSTEIO</v>
      </c>
      <c r="AA218" s="30">
        <f t="shared" si="5"/>
        <v>7750</v>
      </c>
      <c r="AD218" s="12">
        <v>7750</v>
      </c>
      <c r="AE218" s="36"/>
      <c r="AF218" s="36"/>
      <c r="AG218" s="36"/>
      <c r="AH218" s="36"/>
      <c r="AI218" s="36"/>
      <c r="AJ218" s="36"/>
      <c r="AK218" s="36"/>
      <c r="AL218" s="36"/>
      <c r="AM218" s="36"/>
      <c r="AN218" s="36"/>
      <c r="AO218" s="36"/>
      <c r="AP218" s="36"/>
    </row>
    <row r="219" spans="1:42" x14ac:dyDescent="0.35">
      <c r="A219" t="s">
        <v>611</v>
      </c>
      <c r="B219" t="s">
        <v>210</v>
      </c>
      <c r="C219" t="s">
        <v>691</v>
      </c>
      <c r="D219" t="s">
        <v>46</v>
      </c>
      <c r="E219" t="s">
        <v>100</v>
      </c>
      <c r="F219" s="19" t="str">
        <f>IFERROR(VLOOKUP(D219,'Tabelas auxiliares'!$A$3:$B$63,2,FALSE),"")</f>
        <v>PROGRAD - PRÓ-REITORIA DE GRADUAÇÃO</v>
      </c>
      <c r="G219" s="19" t="str">
        <f>IFERROR(VLOOKUP($B219,'Tabelas auxiliares'!$A$67:$C$107,2,FALSE),"")</f>
        <v>AUXÍLIO DISCENTES</v>
      </c>
      <c r="H219" s="19" t="str">
        <f>IFERROR(VLOOKUP($B219,'Tabelas auxiliares'!$A$67:$C$107,3,FALSE),"")</f>
        <v>AUXÍLIO DISCENTES</v>
      </c>
      <c r="I219" t="s">
        <v>714</v>
      </c>
      <c r="J219" t="s">
        <v>1607</v>
      </c>
      <c r="K219" t="s">
        <v>1608</v>
      </c>
      <c r="L219" t="s">
        <v>1609</v>
      </c>
      <c r="M219" t="s">
        <v>1610</v>
      </c>
      <c r="N219" t="s">
        <v>628</v>
      </c>
      <c r="O219" t="s">
        <v>629</v>
      </c>
      <c r="P219" t="s">
        <v>630</v>
      </c>
      <c r="Q219" t="s">
        <v>621</v>
      </c>
      <c r="R219" t="s">
        <v>622</v>
      </c>
      <c r="S219" t="s">
        <v>623</v>
      </c>
      <c r="T219" t="s">
        <v>145</v>
      </c>
      <c r="U219" t="s">
        <v>645</v>
      </c>
      <c r="V219" t="s">
        <v>765</v>
      </c>
      <c r="W219" t="s">
        <v>766</v>
      </c>
      <c r="X219" t="s">
        <v>1611</v>
      </c>
      <c r="Y219" s="19" t="str">
        <f t="shared" si="4"/>
        <v>3</v>
      </c>
      <c r="Z219" s="19" t="str">
        <f>IF(T219="","",IF(AND(T219&lt;&gt;'Tabelas auxiliares'!$B$241,T219&lt;&gt;'Tabelas auxiliares'!$B$242,T219&lt;&gt;'Tabelas auxiliares'!$C$241,T219&lt;&gt;'Tabelas auxiliares'!$C$242,T219&lt;&gt;'Tabelas auxiliares'!$D$241),"FOLHA DE PESSOAL",IF(Y219='Tabelas auxiliares'!$A$242,"CUSTEIO",IF(Y219='Tabelas auxiliares'!$A$241,"INVESTIMENTO","ERRO - VERIFICAR"))))</f>
        <v>CUSTEIO</v>
      </c>
      <c r="AA219" s="30">
        <f t="shared" si="5"/>
        <v>1100</v>
      </c>
      <c r="AD219" s="12">
        <v>1100</v>
      </c>
      <c r="AE219" s="36"/>
      <c r="AF219" s="36"/>
      <c r="AG219" s="36"/>
      <c r="AH219" s="36"/>
      <c r="AI219" s="36"/>
      <c r="AJ219" s="36"/>
      <c r="AK219" s="36"/>
      <c r="AL219" s="36"/>
      <c r="AM219" s="36"/>
      <c r="AN219" s="36"/>
      <c r="AO219" s="36"/>
      <c r="AP219" s="36"/>
    </row>
    <row r="220" spans="1:42" x14ac:dyDescent="0.35">
      <c r="A220" t="s">
        <v>611</v>
      </c>
      <c r="B220" t="s">
        <v>210</v>
      </c>
      <c r="C220" t="s">
        <v>691</v>
      </c>
      <c r="D220" t="s">
        <v>46</v>
      </c>
      <c r="E220" t="s">
        <v>100</v>
      </c>
      <c r="F220" s="19" t="str">
        <f>IFERROR(VLOOKUP(D220,'Tabelas auxiliares'!$A$3:$B$63,2,FALSE),"")</f>
        <v>PROGRAD - PRÓ-REITORIA DE GRADUAÇÃO</v>
      </c>
      <c r="G220" s="19" t="str">
        <f>IFERROR(VLOOKUP($B220,'Tabelas auxiliares'!$A$67:$C$107,2,FALSE),"")</f>
        <v>AUXÍLIO DISCENTES</v>
      </c>
      <c r="H220" s="19" t="str">
        <f>IFERROR(VLOOKUP($B220,'Tabelas auxiliares'!$A$67:$C$107,3,FALSE),"")</f>
        <v>AUXÍLIO DISCENTES</v>
      </c>
      <c r="I220" t="s">
        <v>714</v>
      </c>
      <c r="J220" t="s">
        <v>1612</v>
      </c>
      <c r="K220" t="s">
        <v>1613</v>
      </c>
      <c r="L220" t="s">
        <v>1102</v>
      </c>
      <c r="M220" t="s">
        <v>1614</v>
      </c>
      <c r="N220" t="s">
        <v>628</v>
      </c>
      <c r="O220" t="s">
        <v>629</v>
      </c>
      <c r="P220" t="s">
        <v>630</v>
      </c>
      <c r="Q220" t="s">
        <v>621</v>
      </c>
      <c r="R220" t="s">
        <v>622</v>
      </c>
      <c r="S220" t="s">
        <v>623</v>
      </c>
      <c r="T220" t="s">
        <v>145</v>
      </c>
      <c r="U220" t="s">
        <v>645</v>
      </c>
      <c r="V220" t="s">
        <v>765</v>
      </c>
      <c r="W220" t="s">
        <v>766</v>
      </c>
      <c r="X220" t="s">
        <v>1615</v>
      </c>
      <c r="Y220" s="19" t="str">
        <f t="shared" si="4"/>
        <v>3</v>
      </c>
      <c r="Z220" s="19" t="str">
        <f>IF(T220="","",IF(AND(T220&lt;&gt;'Tabelas auxiliares'!$B$241,T220&lt;&gt;'Tabelas auxiliares'!$B$242,T220&lt;&gt;'Tabelas auxiliares'!$C$241,T220&lt;&gt;'Tabelas auxiliares'!$C$242,T220&lt;&gt;'Tabelas auxiliares'!$D$241),"FOLHA DE PESSOAL",IF(Y220='Tabelas auxiliares'!$A$242,"CUSTEIO",IF(Y220='Tabelas auxiliares'!$A$241,"INVESTIMENTO","ERRO - VERIFICAR"))))</f>
        <v>CUSTEIO</v>
      </c>
      <c r="AA220" s="30">
        <f t="shared" si="5"/>
        <v>1000</v>
      </c>
      <c r="AD220" s="12">
        <v>1000</v>
      </c>
      <c r="AE220" s="36"/>
      <c r="AF220" s="36"/>
      <c r="AG220" s="36"/>
      <c r="AH220" s="36"/>
      <c r="AI220" s="36"/>
      <c r="AJ220" s="36"/>
      <c r="AK220" s="36"/>
      <c r="AL220" s="36"/>
      <c r="AM220" s="36"/>
      <c r="AN220" s="36"/>
      <c r="AO220" s="36"/>
      <c r="AP220" s="36"/>
    </row>
    <row r="221" spans="1:42" x14ac:dyDescent="0.35">
      <c r="A221" t="s">
        <v>611</v>
      </c>
      <c r="B221" t="s">
        <v>210</v>
      </c>
      <c r="C221" t="s">
        <v>691</v>
      </c>
      <c r="D221" t="s">
        <v>46</v>
      </c>
      <c r="E221" t="s">
        <v>100</v>
      </c>
      <c r="F221" s="19" t="str">
        <f>IFERROR(VLOOKUP(D221,'Tabelas auxiliares'!$A$3:$B$63,2,FALSE),"")</f>
        <v>PROGRAD - PRÓ-REITORIA DE GRADUAÇÃO</v>
      </c>
      <c r="G221" s="19" t="str">
        <f>IFERROR(VLOOKUP($B221,'Tabelas auxiliares'!$A$67:$C$107,2,FALSE),"")</f>
        <v>AUXÍLIO DISCENTES</v>
      </c>
      <c r="H221" s="19" t="str">
        <f>IFERROR(VLOOKUP($B221,'Tabelas auxiliares'!$A$67:$C$107,3,FALSE),"")</f>
        <v>AUXÍLIO DISCENTES</v>
      </c>
      <c r="I221" t="s">
        <v>1616</v>
      </c>
      <c r="J221" t="s">
        <v>1617</v>
      </c>
      <c r="K221" t="s">
        <v>1618</v>
      </c>
      <c r="L221" t="s">
        <v>1619</v>
      </c>
      <c r="M221" t="s">
        <v>1620</v>
      </c>
      <c r="N221" t="s">
        <v>628</v>
      </c>
      <c r="O221" t="s">
        <v>629</v>
      </c>
      <c r="P221" t="s">
        <v>630</v>
      </c>
      <c r="Q221" t="s">
        <v>621</v>
      </c>
      <c r="R221" t="s">
        <v>622</v>
      </c>
      <c r="S221" t="s">
        <v>623</v>
      </c>
      <c r="T221" t="s">
        <v>145</v>
      </c>
      <c r="U221" t="s">
        <v>645</v>
      </c>
      <c r="V221" t="s">
        <v>765</v>
      </c>
      <c r="W221" t="s">
        <v>766</v>
      </c>
      <c r="X221" t="s">
        <v>1621</v>
      </c>
      <c r="Y221" s="19" t="str">
        <f t="shared" si="4"/>
        <v>3</v>
      </c>
      <c r="Z221" s="19" t="str">
        <f>IF(T221="","",IF(AND(T221&lt;&gt;'Tabelas auxiliares'!$B$241,T221&lt;&gt;'Tabelas auxiliares'!$B$242,T221&lt;&gt;'Tabelas auxiliares'!$C$241,T221&lt;&gt;'Tabelas auxiliares'!$C$242,T221&lt;&gt;'Tabelas auxiliares'!$D$241),"FOLHA DE PESSOAL",IF(Y221='Tabelas auxiliares'!$A$242,"CUSTEIO",IF(Y221='Tabelas auxiliares'!$A$241,"INVESTIMENTO","ERRO - VERIFICAR"))))</f>
        <v>CUSTEIO</v>
      </c>
      <c r="AA221" s="30">
        <f t="shared" si="5"/>
        <v>1500</v>
      </c>
      <c r="AD221" s="12">
        <v>1500</v>
      </c>
      <c r="AE221" s="36"/>
      <c r="AF221" s="36"/>
      <c r="AG221" s="36"/>
      <c r="AH221" s="36"/>
      <c r="AI221" s="36"/>
      <c r="AJ221" s="36"/>
      <c r="AK221" s="36"/>
      <c r="AL221" s="36"/>
      <c r="AM221" s="36"/>
      <c r="AN221" s="36"/>
      <c r="AO221" s="36"/>
      <c r="AP221" s="36"/>
    </row>
    <row r="222" spans="1:42" x14ac:dyDescent="0.35">
      <c r="A222" t="s">
        <v>611</v>
      </c>
      <c r="B222" t="s">
        <v>210</v>
      </c>
      <c r="C222" t="s">
        <v>691</v>
      </c>
      <c r="D222" t="s">
        <v>46</v>
      </c>
      <c r="E222" t="s">
        <v>100</v>
      </c>
      <c r="F222" s="19" t="str">
        <f>IFERROR(VLOOKUP(D222,'Tabelas auxiliares'!$A$3:$B$63,2,FALSE),"")</f>
        <v>PROGRAD - PRÓ-REITORIA DE GRADUAÇÃO</v>
      </c>
      <c r="G222" s="19" t="str">
        <f>IFERROR(VLOOKUP($B222,'Tabelas auxiliares'!$A$67:$C$107,2,FALSE),"")</f>
        <v>AUXÍLIO DISCENTES</v>
      </c>
      <c r="H222" s="19" t="str">
        <f>IFERROR(VLOOKUP($B222,'Tabelas auxiliares'!$A$67:$C$107,3,FALSE),"")</f>
        <v>AUXÍLIO DISCENTES</v>
      </c>
      <c r="I222" t="s">
        <v>1622</v>
      </c>
      <c r="J222" t="s">
        <v>1623</v>
      </c>
      <c r="K222" t="s">
        <v>1624</v>
      </c>
      <c r="L222" t="s">
        <v>1625</v>
      </c>
      <c r="M222" t="s">
        <v>1626</v>
      </c>
      <c r="N222" t="s">
        <v>633</v>
      </c>
      <c r="O222" t="s">
        <v>629</v>
      </c>
      <c r="P222" t="s">
        <v>634</v>
      </c>
      <c r="Q222" t="s">
        <v>621</v>
      </c>
      <c r="R222" t="s">
        <v>622</v>
      </c>
      <c r="S222" t="s">
        <v>623</v>
      </c>
      <c r="T222" t="s">
        <v>145</v>
      </c>
      <c r="U222" t="s">
        <v>655</v>
      </c>
      <c r="V222" t="s">
        <v>765</v>
      </c>
      <c r="W222" t="s">
        <v>766</v>
      </c>
      <c r="X222" t="s">
        <v>1627</v>
      </c>
      <c r="Y222" s="19" t="str">
        <f t="shared" si="4"/>
        <v>3</v>
      </c>
      <c r="Z222" s="19" t="str">
        <f>IF(T222="","",IF(AND(T222&lt;&gt;'Tabelas auxiliares'!$B$241,T222&lt;&gt;'Tabelas auxiliares'!$B$242,T222&lt;&gt;'Tabelas auxiliares'!$C$241,T222&lt;&gt;'Tabelas auxiliares'!$C$242,T222&lt;&gt;'Tabelas auxiliares'!$D$241),"FOLHA DE PESSOAL",IF(Y222='Tabelas auxiliares'!$A$242,"CUSTEIO",IF(Y222='Tabelas auxiliares'!$A$241,"INVESTIMENTO","ERRO - VERIFICAR"))))</f>
        <v>CUSTEIO</v>
      </c>
      <c r="AA222" s="30">
        <f t="shared" si="5"/>
        <v>1170</v>
      </c>
      <c r="AD222" s="12">
        <v>1170</v>
      </c>
      <c r="AE222" s="36"/>
      <c r="AF222" s="36"/>
      <c r="AG222" s="36"/>
      <c r="AH222" s="36"/>
      <c r="AI222" s="36"/>
      <c r="AJ222" s="36"/>
      <c r="AK222" s="36"/>
      <c r="AL222" s="36"/>
      <c r="AM222" s="36"/>
      <c r="AN222" s="36"/>
      <c r="AO222" s="36"/>
      <c r="AP222" s="36"/>
    </row>
    <row r="223" spans="1:42" x14ac:dyDescent="0.35">
      <c r="A223" t="s">
        <v>611</v>
      </c>
      <c r="B223" t="s">
        <v>210</v>
      </c>
      <c r="C223" t="s">
        <v>691</v>
      </c>
      <c r="D223" t="s">
        <v>46</v>
      </c>
      <c r="E223" t="s">
        <v>100</v>
      </c>
      <c r="F223" s="19" t="str">
        <f>IFERROR(VLOOKUP(D223,'Tabelas auxiliares'!$A$3:$B$63,2,FALSE),"")</f>
        <v>PROGRAD - PRÓ-REITORIA DE GRADUAÇÃO</v>
      </c>
      <c r="G223" s="19" t="str">
        <f>IFERROR(VLOOKUP($B223,'Tabelas auxiliares'!$A$67:$C$107,2,FALSE),"")</f>
        <v>AUXÍLIO DISCENTES</v>
      </c>
      <c r="H223" s="19" t="str">
        <f>IFERROR(VLOOKUP($B223,'Tabelas auxiliares'!$A$67:$C$107,3,FALSE),"")</f>
        <v>AUXÍLIO DISCENTES</v>
      </c>
      <c r="I223" t="s">
        <v>728</v>
      </c>
      <c r="J223" t="s">
        <v>1628</v>
      </c>
      <c r="K223" t="s">
        <v>1629</v>
      </c>
      <c r="L223" t="s">
        <v>1630</v>
      </c>
      <c r="M223" t="s">
        <v>1631</v>
      </c>
      <c r="N223" t="s">
        <v>628</v>
      </c>
      <c r="O223" t="s">
        <v>629</v>
      </c>
      <c r="P223" t="s">
        <v>630</v>
      </c>
      <c r="Q223" t="s">
        <v>621</v>
      </c>
      <c r="R223" t="s">
        <v>622</v>
      </c>
      <c r="S223" t="s">
        <v>623</v>
      </c>
      <c r="T223" t="s">
        <v>145</v>
      </c>
      <c r="U223" t="s">
        <v>645</v>
      </c>
      <c r="V223" t="s">
        <v>765</v>
      </c>
      <c r="W223" t="s">
        <v>766</v>
      </c>
      <c r="X223" t="s">
        <v>1632</v>
      </c>
      <c r="Y223" s="19" t="str">
        <f t="shared" si="4"/>
        <v>3</v>
      </c>
      <c r="Z223" s="19" t="str">
        <f>IF(T223="","",IF(AND(T223&lt;&gt;'Tabelas auxiliares'!$B$241,T223&lt;&gt;'Tabelas auxiliares'!$B$242,T223&lt;&gt;'Tabelas auxiliares'!$C$241,T223&lt;&gt;'Tabelas auxiliares'!$C$242,T223&lt;&gt;'Tabelas auxiliares'!$D$241),"FOLHA DE PESSOAL",IF(Y223='Tabelas auxiliares'!$A$242,"CUSTEIO",IF(Y223='Tabelas auxiliares'!$A$241,"INVESTIMENTO","ERRO - VERIFICAR"))))</f>
        <v>CUSTEIO</v>
      </c>
      <c r="AA223" s="30">
        <f t="shared" si="5"/>
        <v>1200</v>
      </c>
      <c r="AD223" s="12">
        <v>1200</v>
      </c>
      <c r="AE223" s="36"/>
      <c r="AF223" s="36"/>
      <c r="AG223" s="36"/>
      <c r="AH223" s="36"/>
      <c r="AI223" s="36"/>
      <c r="AJ223" s="36"/>
      <c r="AK223" s="36"/>
      <c r="AL223" s="36"/>
      <c r="AM223" s="36"/>
      <c r="AN223" s="36"/>
      <c r="AO223" s="36"/>
      <c r="AP223" s="36"/>
    </row>
    <row r="224" spans="1:42" x14ac:dyDescent="0.35">
      <c r="A224" t="s">
        <v>611</v>
      </c>
      <c r="B224" t="s">
        <v>210</v>
      </c>
      <c r="C224" t="s">
        <v>691</v>
      </c>
      <c r="D224" t="s">
        <v>46</v>
      </c>
      <c r="E224" t="s">
        <v>100</v>
      </c>
      <c r="F224" s="19" t="str">
        <f>IFERROR(VLOOKUP(D224,'Tabelas auxiliares'!$A$3:$B$63,2,FALSE),"")</f>
        <v>PROGRAD - PRÓ-REITORIA DE GRADUAÇÃO</v>
      </c>
      <c r="G224" s="19" t="str">
        <f>IFERROR(VLOOKUP($B224,'Tabelas auxiliares'!$A$67:$C$107,2,FALSE),"")</f>
        <v>AUXÍLIO DISCENTES</v>
      </c>
      <c r="H224" s="19" t="str">
        <f>IFERROR(VLOOKUP($B224,'Tabelas auxiliares'!$A$67:$C$107,3,FALSE),"")</f>
        <v>AUXÍLIO DISCENTES</v>
      </c>
      <c r="I224" t="s">
        <v>1633</v>
      </c>
      <c r="J224" t="s">
        <v>1634</v>
      </c>
      <c r="K224" t="s">
        <v>1635</v>
      </c>
      <c r="L224" t="s">
        <v>1636</v>
      </c>
      <c r="M224" t="s">
        <v>1637</v>
      </c>
      <c r="N224" t="s">
        <v>628</v>
      </c>
      <c r="O224" t="s">
        <v>629</v>
      </c>
      <c r="P224" t="s">
        <v>630</v>
      </c>
      <c r="Q224" t="s">
        <v>621</v>
      </c>
      <c r="R224" t="s">
        <v>622</v>
      </c>
      <c r="S224" t="s">
        <v>623</v>
      </c>
      <c r="T224" t="s">
        <v>145</v>
      </c>
      <c r="U224" t="s">
        <v>645</v>
      </c>
      <c r="V224" t="s">
        <v>765</v>
      </c>
      <c r="W224" t="s">
        <v>766</v>
      </c>
      <c r="X224" t="s">
        <v>1638</v>
      </c>
      <c r="Y224" s="19" t="str">
        <f t="shared" si="4"/>
        <v>3</v>
      </c>
      <c r="Z224" s="19" t="str">
        <f>IF(T224="","",IF(AND(T224&lt;&gt;'Tabelas auxiliares'!$B$241,T224&lt;&gt;'Tabelas auxiliares'!$B$242,T224&lt;&gt;'Tabelas auxiliares'!$C$241,T224&lt;&gt;'Tabelas auxiliares'!$C$242,T224&lt;&gt;'Tabelas auxiliares'!$D$241),"FOLHA DE PESSOAL",IF(Y224='Tabelas auxiliares'!$A$242,"CUSTEIO",IF(Y224='Tabelas auxiliares'!$A$241,"INVESTIMENTO","ERRO - VERIFICAR"))))</f>
        <v>CUSTEIO</v>
      </c>
      <c r="AA224" s="30">
        <f t="shared" si="5"/>
        <v>1500</v>
      </c>
      <c r="AD224" s="12">
        <v>1500</v>
      </c>
      <c r="AE224" s="36"/>
      <c r="AF224" s="36"/>
      <c r="AG224" s="36"/>
      <c r="AH224" s="36"/>
      <c r="AI224" s="36"/>
      <c r="AJ224" s="36"/>
      <c r="AK224" s="36"/>
      <c r="AL224" s="36"/>
      <c r="AM224" s="36"/>
      <c r="AN224" s="36"/>
      <c r="AO224" s="36"/>
      <c r="AP224" s="36"/>
    </row>
    <row r="225" spans="1:42" x14ac:dyDescent="0.35">
      <c r="A225" t="s">
        <v>611</v>
      </c>
      <c r="B225" t="s">
        <v>210</v>
      </c>
      <c r="C225" t="s">
        <v>691</v>
      </c>
      <c r="D225" t="s">
        <v>46</v>
      </c>
      <c r="E225" t="s">
        <v>100</v>
      </c>
      <c r="F225" s="19" t="str">
        <f>IFERROR(VLOOKUP(D225,'Tabelas auxiliares'!$A$3:$B$63,2,FALSE),"")</f>
        <v>PROGRAD - PRÓ-REITORIA DE GRADUAÇÃO</v>
      </c>
      <c r="G225" s="19" t="str">
        <f>IFERROR(VLOOKUP($B225,'Tabelas auxiliares'!$A$67:$C$107,2,FALSE),"")</f>
        <v>AUXÍLIO DISCENTES</v>
      </c>
      <c r="H225" s="19" t="str">
        <f>IFERROR(VLOOKUP($B225,'Tabelas auxiliares'!$A$67:$C$107,3,FALSE),"")</f>
        <v>AUXÍLIO DISCENTES</v>
      </c>
      <c r="I225" t="s">
        <v>1639</v>
      </c>
      <c r="J225" t="s">
        <v>1640</v>
      </c>
      <c r="K225" t="s">
        <v>1641</v>
      </c>
      <c r="L225" t="s">
        <v>1113</v>
      </c>
      <c r="M225" t="s">
        <v>1642</v>
      </c>
      <c r="N225" t="s">
        <v>628</v>
      </c>
      <c r="O225" t="s">
        <v>629</v>
      </c>
      <c r="P225" t="s">
        <v>630</v>
      </c>
      <c r="Q225" t="s">
        <v>621</v>
      </c>
      <c r="R225" t="s">
        <v>622</v>
      </c>
      <c r="S225" t="s">
        <v>623</v>
      </c>
      <c r="T225" t="s">
        <v>145</v>
      </c>
      <c r="U225" t="s">
        <v>645</v>
      </c>
      <c r="V225" t="s">
        <v>765</v>
      </c>
      <c r="W225" t="s">
        <v>766</v>
      </c>
      <c r="X225" t="s">
        <v>1643</v>
      </c>
      <c r="Y225" s="19" t="str">
        <f t="shared" si="4"/>
        <v>3</v>
      </c>
      <c r="Z225" s="19" t="str">
        <f>IF(T225="","",IF(AND(T225&lt;&gt;'Tabelas auxiliares'!$B$241,T225&lt;&gt;'Tabelas auxiliares'!$B$242,T225&lt;&gt;'Tabelas auxiliares'!$C$241,T225&lt;&gt;'Tabelas auxiliares'!$C$242,T225&lt;&gt;'Tabelas auxiliares'!$D$241),"FOLHA DE PESSOAL",IF(Y225='Tabelas auxiliares'!$A$242,"CUSTEIO",IF(Y225='Tabelas auxiliares'!$A$241,"INVESTIMENTO","ERRO - VERIFICAR"))))</f>
        <v>CUSTEIO</v>
      </c>
      <c r="AA225" s="30">
        <f t="shared" si="5"/>
        <v>760</v>
      </c>
      <c r="AD225" s="12">
        <v>760</v>
      </c>
      <c r="AE225" s="36"/>
      <c r="AF225" s="36"/>
      <c r="AG225" s="36"/>
      <c r="AH225" s="36"/>
      <c r="AI225" s="36"/>
      <c r="AJ225" s="36"/>
      <c r="AK225" s="36"/>
      <c r="AL225" s="36"/>
      <c r="AM225" s="36"/>
      <c r="AN225" s="36"/>
      <c r="AO225" s="36"/>
      <c r="AP225" s="36"/>
    </row>
    <row r="226" spans="1:42" x14ac:dyDescent="0.35">
      <c r="A226" t="s">
        <v>611</v>
      </c>
      <c r="B226" t="s">
        <v>210</v>
      </c>
      <c r="C226" t="s">
        <v>691</v>
      </c>
      <c r="D226" t="s">
        <v>46</v>
      </c>
      <c r="E226" t="s">
        <v>100</v>
      </c>
      <c r="F226" s="19" t="str">
        <f>IFERROR(VLOOKUP(D226,'Tabelas auxiliares'!$A$3:$B$63,2,FALSE),"")</f>
        <v>PROGRAD - PRÓ-REITORIA DE GRADUAÇÃO</v>
      </c>
      <c r="G226" s="19" t="str">
        <f>IFERROR(VLOOKUP($B226,'Tabelas auxiliares'!$A$67:$C$107,2,FALSE),"")</f>
        <v>AUXÍLIO DISCENTES</v>
      </c>
      <c r="H226" s="19" t="str">
        <f>IFERROR(VLOOKUP($B226,'Tabelas auxiliares'!$A$67:$C$107,3,FALSE),"")</f>
        <v>AUXÍLIO DISCENTES</v>
      </c>
      <c r="I226" t="s">
        <v>1644</v>
      </c>
      <c r="J226" t="s">
        <v>1645</v>
      </c>
      <c r="K226" t="s">
        <v>1646</v>
      </c>
      <c r="L226" t="s">
        <v>1113</v>
      </c>
      <c r="M226" t="s">
        <v>622</v>
      </c>
      <c r="N226" t="s">
        <v>628</v>
      </c>
      <c r="O226" t="s">
        <v>629</v>
      </c>
      <c r="P226" t="s">
        <v>630</v>
      </c>
      <c r="Q226" t="s">
        <v>621</v>
      </c>
      <c r="R226" t="s">
        <v>622</v>
      </c>
      <c r="S226" t="s">
        <v>623</v>
      </c>
      <c r="T226" t="s">
        <v>145</v>
      </c>
      <c r="U226" t="s">
        <v>645</v>
      </c>
      <c r="V226" t="s">
        <v>765</v>
      </c>
      <c r="W226" t="s">
        <v>766</v>
      </c>
      <c r="X226" t="s">
        <v>1647</v>
      </c>
      <c r="Y226" s="19" t="str">
        <f t="shared" si="4"/>
        <v>3</v>
      </c>
      <c r="Z226" s="19" t="str">
        <f>IF(T226="","",IF(AND(T226&lt;&gt;'Tabelas auxiliares'!$B$241,T226&lt;&gt;'Tabelas auxiliares'!$B$242,T226&lt;&gt;'Tabelas auxiliares'!$C$241,T226&lt;&gt;'Tabelas auxiliares'!$C$242,T226&lt;&gt;'Tabelas auxiliares'!$D$241),"FOLHA DE PESSOAL",IF(Y226='Tabelas auxiliares'!$A$242,"CUSTEIO",IF(Y226='Tabelas auxiliares'!$A$241,"INVESTIMENTO","ERRO - VERIFICAR"))))</f>
        <v>CUSTEIO</v>
      </c>
      <c r="AA226" s="30">
        <f t="shared" si="5"/>
        <v>1035</v>
      </c>
      <c r="AD226" s="12">
        <v>1035</v>
      </c>
      <c r="AE226" s="36"/>
      <c r="AF226" s="36"/>
      <c r="AG226" s="36"/>
      <c r="AH226" s="36"/>
      <c r="AI226" s="36"/>
      <c r="AJ226" s="36"/>
      <c r="AK226" s="36"/>
      <c r="AL226" s="36"/>
      <c r="AM226" s="36"/>
      <c r="AN226" s="36"/>
      <c r="AO226" s="36"/>
      <c r="AP226" s="36"/>
    </row>
    <row r="227" spans="1:42" x14ac:dyDescent="0.35">
      <c r="A227" t="s">
        <v>611</v>
      </c>
      <c r="B227" t="s">
        <v>210</v>
      </c>
      <c r="C227" t="s">
        <v>691</v>
      </c>
      <c r="D227" t="s">
        <v>46</v>
      </c>
      <c r="E227" t="s">
        <v>100</v>
      </c>
      <c r="F227" s="19" t="str">
        <f>IFERROR(VLOOKUP(D227,'Tabelas auxiliares'!$A$3:$B$63,2,FALSE),"")</f>
        <v>PROGRAD - PRÓ-REITORIA DE GRADUAÇÃO</v>
      </c>
      <c r="G227" s="19" t="str">
        <f>IFERROR(VLOOKUP($B227,'Tabelas auxiliares'!$A$67:$C$107,2,FALSE),"")</f>
        <v>AUXÍLIO DISCENTES</v>
      </c>
      <c r="H227" s="19" t="str">
        <f>IFERROR(VLOOKUP($B227,'Tabelas auxiliares'!$A$67:$C$107,3,FALSE),"")</f>
        <v>AUXÍLIO DISCENTES</v>
      </c>
      <c r="I227" t="s">
        <v>1648</v>
      </c>
      <c r="J227" t="s">
        <v>1649</v>
      </c>
      <c r="K227" t="s">
        <v>1650</v>
      </c>
      <c r="L227" t="s">
        <v>1113</v>
      </c>
      <c r="M227" t="s">
        <v>1651</v>
      </c>
      <c r="N227" t="s">
        <v>628</v>
      </c>
      <c r="O227" t="s">
        <v>629</v>
      </c>
      <c r="P227" t="s">
        <v>630</v>
      </c>
      <c r="Q227" t="s">
        <v>621</v>
      </c>
      <c r="R227" t="s">
        <v>622</v>
      </c>
      <c r="S227" t="s">
        <v>623</v>
      </c>
      <c r="T227" t="s">
        <v>145</v>
      </c>
      <c r="U227" t="s">
        <v>645</v>
      </c>
      <c r="V227" t="s">
        <v>765</v>
      </c>
      <c r="W227" t="s">
        <v>766</v>
      </c>
      <c r="X227" t="s">
        <v>1652</v>
      </c>
      <c r="Y227" s="19" t="str">
        <f t="shared" si="4"/>
        <v>3</v>
      </c>
      <c r="Z227" s="19" t="str">
        <f>IF(T227="","",IF(AND(T227&lt;&gt;'Tabelas auxiliares'!$B$241,T227&lt;&gt;'Tabelas auxiliares'!$B$242,T227&lt;&gt;'Tabelas auxiliares'!$C$241,T227&lt;&gt;'Tabelas auxiliares'!$C$242,T227&lt;&gt;'Tabelas auxiliares'!$D$241),"FOLHA DE PESSOAL",IF(Y227='Tabelas auxiliares'!$A$242,"CUSTEIO",IF(Y227='Tabelas auxiliares'!$A$241,"INVESTIMENTO","ERRO - VERIFICAR"))))</f>
        <v>CUSTEIO</v>
      </c>
      <c r="AA227" s="30">
        <f t="shared" si="5"/>
        <v>110</v>
      </c>
      <c r="AD227" s="12">
        <v>110</v>
      </c>
      <c r="AE227" s="36"/>
      <c r="AF227" s="36"/>
      <c r="AG227" s="36"/>
      <c r="AH227" s="36"/>
      <c r="AI227" s="36"/>
      <c r="AJ227" s="36"/>
      <c r="AK227" s="36"/>
      <c r="AL227" s="36"/>
      <c r="AM227" s="36"/>
      <c r="AN227" s="36"/>
      <c r="AO227" s="36"/>
      <c r="AP227" s="36"/>
    </row>
    <row r="228" spans="1:42" x14ac:dyDescent="0.35">
      <c r="A228" t="s">
        <v>611</v>
      </c>
      <c r="B228" t="s">
        <v>210</v>
      </c>
      <c r="C228" t="s">
        <v>691</v>
      </c>
      <c r="D228" t="s">
        <v>46</v>
      </c>
      <c r="E228" t="s">
        <v>100</v>
      </c>
      <c r="F228" s="19" t="str">
        <f>IFERROR(VLOOKUP(D228,'Tabelas auxiliares'!$A$3:$B$63,2,FALSE),"")</f>
        <v>PROGRAD - PRÓ-REITORIA DE GRADUAÇÃO</v>
      </c>
      <c r="G228" s="19" t="str">
        <f>IFERROR(VLOOKUP($B228,'Tabelas auxiliares'!$A$67:$C$107,2,FALSE),"")</f>
        <v>AUXÍLIO DISCENTES</v>
      </c>
      <c r="H228" s="19" t="str">
        <f>IFERROR(VLOOKUP($B228,'Tabelas auxiliares'!$A$67:$C$107,3,FALSE),"")</f>
        <v>AUXÍLIO DISCENTES</v>
      </c>
      <c r="I228" t="s">
        <v>1653</v>
      </c>
      <c r="J228" t="s">
        <v>1654</v>
      </c>
      <c r="K228" t="s">
        <v>1655</v>
      </c>
      <c r="L228" t="s">
        <v>1656</v>
      </c>
      <c r="M228" t="s">
        <v>1657</v>
      </c>
      <c r="N228" t="s">
        <v>628</v>
      </c>
      <c r="O228" t="s">
        <v>629</v>
      </c>
      <c r="P228" t="s">
        <v>630</v>
      </c>
      <c r="Q228" t="s">
        <v>621</v>
      </c>
      <c r="R228" t="s">
        <v>622</v>
      </c>
      <c r="S228" t="s">
        <v>623</v>
      </c>
      <c r="T228" t="s">
        <v>145</v>
      </c>
      <c r="U228" t="s">
        <v>645</v>
      </c>
      <c r="V228" t="s">
        <v>765</v>
      </c>
      <c r="W228" t="s">
        <v>766</v>
      </c>
      <c r="X228" t="s">
        <v>1658</v>
      </c>
      <c r="Y228" s="19" t="str">
        <f t="shared" si="4"/>
        <v>3</v>
      </c>
      <c r="Z228" s="19" t="str">
        <f>IF(T228="","",IF(AND(T228&lt;&gt;'Tabelas auxiliares'!$B$241,T228&lt;&gt;'Tabelas auxiliares'!$B$242,T228&lt;&gt;'Tabelas auxiliares'!$C$241,T228&lt;&gt;'Tabelas auxiliares'!$C$242,T228&lt;&gt;'Tabelas auxiliares'!$D$241),"FOLHA DE PESSOAL",IF(Y228='Tabelas auxiliares'!$A$242,"CUSTEIO",IF(Y228='Tabelas auxiliares'!$A$241,"INVESTIMENTO","ERRO - VERIFICAR"))))</f>
        <v>CUSTEIO</v>
      </c>
      <c r="AA228" s="30">
        <f t="shared" si="5"/>
        <v>19739.47</v>
      </c>
      <c r="AC228" s="12">
        <v>19739.47</v>
      </c>
      <c r="AE228" s="36"/>
      <c r="AF228" s="36"/>
      <c r="AG228" s="36"/>
      <c r="AH228" s="36"/>
      <c r="AI228" s="36"/>
      <c r="AJ228" s="36"/>
      <c r="AK228" s="36"/>
      <c r="AL228" s="36"/>
      <c r="AM228" s="36"/>
      <c r="AN228" s="36"/>
      <c r="AO228" s="36"/>
      <c r="AP228" s="36"/>
    </row>
    <row r="229" spans="1:42" x14ac:dyDescent="0.35">
      <c r="A229" t="s">
        <v>611</v>
      </c>
      <c r="B229" t="s">
        <v>210</v>
      </c>
      <c r="C229" t="s">
        <v>691</v>
      </c>
      <c r="D229" t="s">
        <v>46</v>
      </c>
      <c r="E229" t="s">
        <v>100</v>
      </c>
      <c r="F229" s="19" t="str">
        <f>IFERROR(VLOOKUP(D229,'Tabelas auxiliares'!$A$3:$B$63,2,FALSE),"")</f>
        <v>PROGRAD - PRÓ-REITORIA DE GRADUAÇÃO</v>
      </c>
      <c r="G229" s="19" t="str">
        <f>IFERROR(VLOOKUP($B229,'Tabelas auxiliares'!$A$67:$C$107,2,FALSE),"")</f>
        <v>AUXÍLIO DISCENTES</v>
      </c>
      <c r="H229" s="19" t="str">
        <f>IFERROR(VLOOKUP($B229,'Tabelas auxiliares'!$A$67:$C$107,3,FALSE),"")</f>
        <v>AUXÍLIO DISCENTES</v>
      </c>
      <c r="I229" t="s">
        <v>1659</v>
      </c>
      <c r="J229" t="s">
        <v>1660</v>
      </c>
      <c r="K229" t="s">
        <v>1661</v>
      </c>
      <c r="L229" t="s">
        <v>1102</v>
      </c>
      <c r="M229" t="s">
        <v>622</v>
      </c>
      <c r="N229" t="s">
        <v>628</v>
      </c>
      <c r="O229" t="s">
        <v>629</v>
      </c>
      <c r="P229" t="s">
        <v>630</v>
      </c>
      <c r="Q229" t="s">
        <v>621</v>
      </c>
      <c r="R229" t="s">
        <v>622</v>
      </c>
      <c r="S229" t="s">
        <v>623</v>
      </c>
      <c r="T229" t="s">
        <v>145</v>
      </c>
      <c r="U229" t="s">
        <v>645</v>
      </c>
      <c r="V229" t="s">
        <v>765</v>
      </c>
      <c r="W229" t="s">
        <v>766</v>
      </c>
      <c r="X229" t="s">
        <v>1662</v>
      </c>
      <c r="Y229" s="19" t="str">
        <f t="shared" si="4"/>
        <v>3</v>
      </c>
      <c r="Z229" s="19" t="str">
        <f>IF(T229="","",IF(AND(T229&lt;&gt;'Tabelas auxiliares'!$B$241,T229&lt;&gt;'Tabelas auxiliares'!$B$242,T229&lt;&gt;'Tabelas auxiliares'!$C$241,T229&lt;&gt;'Tabelas auxiliares'!$C$242,T229&lt;&gt;'Tabelas auxiliares'!$D$241),"FOLHA DE PESSOAL",IF(Y229='Tabelas auxiliares'!$A$242,"CUSTEIO",IF(Y229='Tabelas auxiliares'!$A$241,"INVESTIMENTO","ERRO - VERIFICAR"))))</f>
        <v>CUSTEIO</v>
      </c>
      <c r="AA229" s="30">
        <f t="shared" si="5"/>
        <v>4000</v>
      </c>
      <c r="AC229" s="12">
        <v>4000</v>
      </c>
      <c r="AE229" s="36"/>
      <c r="AF229" s="36"/>
      <c r="AG229" s="36"/>
      <c r="AH229" s="36"/>
      <c r="AI229" s="36"/>
      <c r="AJ229" s="36"/>
      <c r="AK229" s="36"/>
      <c r="AL229" s="36"/>
      <c r="AM229" s="36"/>
      <c r="AN229" s="36"/>
      <c r="AO229" s="36"/>
      <c r="AP229" s="36"/>
    </row>
    <row r="230" spans="1:42" x14ac:dyDescent="0.35">
      <c r="A230" t="s">
        <v>611</v>
      </c>
      <c r="B230" t="s">
        <v>210</v>
      </c>
      <c r="C230" t="s">
        <v>691</v>
      </c>
      <c r="D230" t="s">
        <v>46</v>
      </c>
      <c r="E230" t="s">
        <v>100</v>
      </c>
      <c r="F230" s="19" t="str">
        <f>IFERROR(VLOOKUP(D230,'Tabelas auxiliares'!$A$3:$B$63,2,FALSE),"")</f>
        <v>PROGRAD - PRÓ-REITORIA DE GRADUAÇÃO</v>
      </c>
      <c r="G230" s="19" t="str">
        <f>IFERROR(VLOOKUP($B230,'Tabelas auxiliares'!$A$67:$C$107,2,FALSE),"")</f>
        <v>AUXÍLIO DISCENTES</v>
      </c>
      <c r="H230" s="19" t="str">
        <f>IFERROR(VLOOKUP($B230,'Tabelas auxiliares'!$A$67:$C$107,3,FALSE),"")</f>
        <v>AUXÍLIO DISCENTES</v>
      </c>
      <c r="I230" t="s">
        <v>1659</v>
      </c>
      <c r="J230" t="s">
        <v>1663</v>
      </c>
      <c r="K230" t="s">
        <v>1664</v>
      </c>
      <c r="L230" t="s">
        <v>1113</v>
      </c>
      <c r="M230" t="s">
        <v>622</v>
      </c>
      <c r="N230" t="s">
        <v>628</v>
      </c>
      <c r="O230" t="s">
        <v>629</v>
      </c>
      <c r="P230" t="s">
        <v>630</v>
      </c>
      <c r="Q230" t="s">
        <v>621</v>
      </c>
      <c r="R230" t="s">
        <v>622</v>
      </c>
      <c r="S230" t="s">
        <v>623</v>
      </c>
      <c r="T230" t="s">
        <v>145</v>
      </c>
      <c r="U230" t="s">
        <v>645</v>
      </c>
      <c r="V230" t="s">
        <v>765</v>
      </c>
      <c r="W230" t="s">
        <v>766</v>
      </c>
      <c r="X230" t="s">
        <v>1665</v>
      </c>
      <c r="Y230" s="19" t="str">
        <f t="shared" si="4"/>
        <v>3</v>
      </c>
      <c r="Z230" s="19" t="str">
        <f>IF(T230="","",IF(AND(T230&lt;&gt;'Tabelas auxiliares'!$B$241,T230&lt;&gt;'Tabelas auxiliares'!$B$242,T230&lt;&gt;'Tabelas auxiliares'!$C$241,T230&lt;&gt;'Tabelas auxiliares'!$C$242,T230&lt;&gt;'Tabelas auxiliares'!$D$241),"FOLHA DE PESSOAL",IF(Y230='Tabelas auxiliares'!$A$242,"CUSTEIO",IF(Y230='Tabelas auxiliares'!$A$241,"INVESTIMENTO","ERRO - VERIFICAR"))))</f>
        <v>CUSTEIO</v>
      </c>
      <c r="AA230" s="30">
        <f t="shared" si="5"/>
        <v>2800</v>
      </c>
      <c r="AC230" s="12">
        <v>2800</v>
      </c>
      <c r="AE230" s="36"/>
      <c r="AF230" s="36"/>
      <c r="AG230" s="36"/>
      <c r="AH230" s="36"/>
      <c r="AI230" s="36"/>
      <c r="AJ230" s="36"/>
      <c r="AK230" s="36"/>
      <c r="AL230" s="36"/>
      <c r="AM230" s="36"/>
      <c r="AN230" s="36"/>
      <c r="AO230" s="36"/>
      <c r="AP230" s="36"/>
    </row>
    <row r="231" spans="1:42" x14ac:dyDescent="0.35">
      <c r="A231" t="s">
        <v>611</v>
      </c>
      <c r="B231" t="s">
        <v>210</v>
      </c>
      <c r="C231" t="s">
        <v>691</v>
      </c>
      <c r="D231" t="s">
        <v>167</v>
      </c>
      <c r="E231" t="s">
        <v>100</v>
      </c>
      <c r="F231" s="19" t="str">
        <f>IFERROR(VLOOKUP(D231,'Tabelas auxiliares'!$A$3:$B$63,2,FALSE),"")</f>
        <v>PROGRAD - TRI</v>
      </c>
      <c r="G231" s="19" t="str">
        <f>IFERROR(VLOOKUP($B231,'Tabelas auxiliares'!$A$67:$C$107,2,FALSE),"")</f>
        <v>AUXÍLIO DISCENTES</v>
      </c>
      <c r="H231" s="19" t="str">
        <f>IFERROR(VLOOKUP($B231,'Tabelas auxiliares'!$A$67:$C$107,3,FALSE),"")</f>
        <v>AUXÍLIO DISCENTES</v>
      </c>
      <c r="I231" t="s">
        <v>1666</v>
      </c>
      <c r="J231" t="s">
        <v>1667</v>
      </c>
      <c r="K231" t="s">
        <v>1668</v>
      </c>
      <c r="L231" t="s">
        <v>1669</v>
      </c>
      <c r="M231" t="s">
        <v>1670</v>
      </c>
      <c r="N231" t="s">
        <v>628</v>
      </c>
      <c r="O231" t="s">
        <v>629</v>
      </c>
      <c r="P231" t="s">
        <v>630</v>
      </c>
      <c r="Q231" t="s">
        <v>621</v>
      </c>
      <c r="R231" t="s">
        <v>622</v>
      </c>
      <c r="S231" t="s">
        <v>1038</v>
      </c>
      <c r="T231" t="s">
        <v>145</v>
      </c>
      <c r="U231" t="s">
        <v>645</v>
      </c>
      <c r="V231" t="s">
        <v>765</v>
      </c>
      <c r="W231" t="s">
        <v>766</v>
      </c>
      <c r="X231" t="s">
        <v>1671</v>
      </c>
      <c r="Y231" s="19" t="str">
        <f t="shared" si="4"/>
        <v>3</v>
      </c>
      <c r="Z231" s="19" t="str">
        <f>IF(T231="","",IF(AND(T231&lt;&gt;'Tabelas auxiliares'!$B$241,T231&lt;&gt;'Tabelas auxiliares'!$B$242,T231&lt;&gt;'Tabelas auxiliares'!$C$241,T231&lt;&gt;'Tabelas auxiliares'!$C$242,T231&lt;&gt;'Tabelas auxiliares'!$D$241),"FOLHA DE PESSOAL",IF(Y231='Tabelas auxiliares'!$A$242,"CUSTEIO",IF(Y231='Tabelas auxiliares'!$A$241,"INVESTIMENTO","ERRO - VERIFICAR"))))</f>
        <v>CUSTEIO</v>
      </c>
      <c r="AA231" s="30">
        <f t="shared" si="5"/>
        <v>1900</v>
      </c>
      <c r="AD231" s="12">
        <v>1900</v>
      </c>
      <c r="AE231" s="36"/>
      <c r="AF231" s="36"/>
      <c r="AG231" s="36"/>
      <c r="AH231" s="36"/>
      <c r="AI231" s="36"/>
      <c r="AJ231" s="36"/>
      <c r="AK231" s="36"/>
      <c r="AL231" s="36"/>
      <c r="AM231" s="36"/>
      <c r="AN231" s="36"/>
      <c r="AO231" s="36"/>
      <c r="AP231" s="36"/>
    </row>
    <row r="232" spans="1:42" x14ac:dyDescent="0.35">
      <c r="A232" t="s">
        <v>611</v>
      </c>
      <c r="B232" t="s">
        <v>210</v>
      </c>
      <c r="C232" t="s">
        <v>691</v>
      </c>
      <c r="D232" t="s">
        <v>167</v>
      </c>
      <c r="E232" t="s">
        <v>100</v>
      </c>
      <c r="F232" s="19" t="str">
        <f>IFERROR(VLOOKUP(D232,'Tabelas auxiliares'!$A$3:$B$63,2,FALSE),"")</f>
        <v>PROGRAD - TRI</v>
      </c>
      <c r="G232" s="19" t="str">
        <f>IFERROR(VLOOKUP($B232,'Tabelas auxiliares'!$A$67:$C$107,2,FALSE),"")</f>
        <v>AUXÍLIO DISCENTES</v>
      </c>
      <c r="H232" s="19" t="str">
        <f>IFERROR(VLOOKUP($B232,'Tabelas auxiliares'!$A$67:$C$107,3,FALSE),"")</f>
        <v>AUXÍLIO DISCENTES</v>
      </c>
      <c r="I232" t="s">
        <v>1666</v>
      </c>
      <c r="J232" t="s">
        <v>1672</v>
      </c>
      <c r="K232" t="s">
        <v>1673</v>
      </c>
      <c r="L232" t="s">
        <v>1674</v>
      </c>
      <c r="M232" t="s">
        <v>1675</v>
      </c>
      <c r="N232" t="s">
        <v>628</v>
      </c>
      <c r="O232" t="s">
        <v>629</v>
      </c>
      <c r="P232" t="s">
        <v>630</v>
      </c>
      <c r="Q232" t="s">
        <v>621</v>
      </c>
      <c r="R232" t="s">
        <v>622</v>
      </c>
      <c r="S232" t="s">
        <v>1038</v>
      </c>
      <c r="T232" t="s">
        <v>145</v>
      </c>
      <c r="U232" t="s">
        <v>645</v>
      </c>
      <c r="V232" t="s">
        <v>765</v>
      </c>
      <c r="W232" t="s">
        <v>766</v>
      </c>
      <c r="X232" t="s">
        <v>1676</v>
      </c>
      <c r="Y232" s="19" t="str">
        <f t="shared" si="4"/>
        <v>3</v>
      </c>
      <c r="Z232" s="19" t="str">
        <f>IF(T232="","",IF(AND(T232&lt;&gt;'Tabelas auxiliares'!$B$241,T232&lt;&gt;'Tabelas auxiliares'!$B$242,T232&lt;&gt;'Tabelas auxiliares'!$C$241,T232&lt;&gt;'Tabelas auxiliares'!$C$242,T232&lt;&gt;'Tabelas auxiliares'!$D$241),"FOLHA DE PESSOAL",IF(Y232='Tabelas auxiliares'!$A$242,"CUSTEIO",IF(Y232='Tabelas auxiliares'!$A$241,"INVESTIMENTO","ERRO - VERIFICAR"))))</f>
        <v>CUSTEIO</v>
      </c>
      <c r="AA232" s="30">
        <f t="shared" si="5"/>
        <v>1900</v>
      </c>
      <c r="AD232" s="12">
        <v>1900</v>
      </c>
      <c r="AE232" s="36"/>
      <c r="AF232" s="36"/>
      <c r="AG232" s="36"/>
      <c r="AH232" s="36"/>
      <c r="AI232" s="36"/>
      <c r="AJ232" s="36"/>
      <c r="AK232" s="36"/>
      <c r="AL232" s="36"/>
      <c r="AM232" s="36"/>
      <c r="AN232" s="36"/>
      <c r="AO232" s="36"/>
      <c r="AP232" s="36"/>
    </row>
    <row r="233" spans="1:42" x14ac:dyDescent="0.35">
      <c r="A233" t="s">
        <v>611</v>
      </c>
      <c r="B233" t="s">
        <v>210</v>
      </c>
      <c r="C233" t="s">
        <v>691</v>
      </c>
      <c r="D233" t="s">
        <v>167</v>
      </c>
      <c r="E233" t="s">
        <v>100</v>
      </c>
      <c r="F233" s="19" t="str">
        <f>IFERROR(VLOOKUP(D233,'Tabelas auxiliares'!$A$3:$B$63,2,FALSE),"")</f>
        <v>PROGRAD - TRI</v>
      </c>
      <c r="G233" s="19" t="str">
        <f>IFERROR(VLOOKUP($B233,'Tabelas auxiliares'!$A$67:$C$107,2,FALSE),"")</f>
        <v>AUXÍLIO DISCENTES</v>
      </c>
      <c r="H233" s="19" t="str">
        <f>IFERROR(VLOOKUP($B233,'Tabelas auxiliares'!$A$67:$C$107,3,FALSE),"")</f>
        <v>AUXÍLIO DISCENTES</v>
      </c>
      <c r="I233" t="s">
        <v>1666</v>
      </c>
      <c r="J233" t="s">
        <v>1677</v>
      </c>
      <c r="K233" t="s">
        <v>1678</v>
      </c>
      <c r="L233" t="s">
        <v>1679</v>
      </c>
      <c r="M233" t="s">
        <v>1680</v>
      </c>
      <c r="N233" t="s">
        <v>628</v>
      </c>
      <c r="O233" t="s">
        <v>629</v>
      </c>
      <c r="P233" t="s">
        <v>630</v>
      </c>
      <c r="Q233" t="s">
        <v>621</v>
      </c>
      <c r="R233" t="s">
        <v>622</v>
      </c>
      <c r="S233" t="s">
        <v>1038</v>
      </c>
      <c r="T233" t="s">
        <v>145</v>
      </c>
      <c r="U233" t="s">
        <v>645</v>
      </c>
      <c r="V233" t="s">
        <v>765</v>
      </c>
      <c r="W233" t="s">
        <v>766</v>
      </c>
      <c r="X233" t="s">
        <v>1681</v>
      </c>
      <c r="Y233" s="19" t="str">
        <f t="shared" si="4"/>
        <v>3</v>
      </c>
      <c r="Z233" s="19" t="str">
        <f>IF(T233="","",IF(AND(T233&lt;&gt;'Tabelas auxiliares'!$B$241,T233&lt;&gt;'Tabelas auxiliares'!$B$242,T233&lt;&gt;'Tabelas auxiliares'!$C$241,T233&lt;&gt;'Tabelas auxiliares'!$C$242,T233&lt;&gt;'Tabelas auxiliares'!$D$241),"FOLHA DE PESSOAL",IF(Y233='Tabelas auxiliares'!$A$242,"CUSTEIO",IF(Y233='Tabelas auxiliares'!$A$241,"INVESTIMENTO","ERRO - VERIFICAR"))))</f>
        <v>CUSTEIO</v>
      </c>
      <c r="AA233" s="30">
        <f t="shared" si="5"/>
        <v>1823.89</v>
      </c>
      <c r="AD233" s="12">
        <v>1823.89</v>
      </c>
      <c r="AE233" s="36"/>
      <c r="AF233" s="36"/>
      <c r="AG233" s="36"/>
      <c r="AH233" s="36"/>
      <c r="AI233" s="36"/>
      <c r="AJ233" s="36"/>
      <c r="AK233" s="36"/>
      <c r="AL233" s="36"/>
      <c r="AM233" s="36"/>
      <c r="AN233" s="36"/>
      <c r="AO233" s="36"/>
      <c r="AP233" s="36"/>
    </row>
    <row r="234" spans="1:42" x14ac:dyDescent="0.35">
      <c r="A234" t="s">
        <v>611</v>
      </c>
      <c r="B234" t="s">
        <v>210</v>
      </c>
      <c r="C234" t="s">
        <v>691</v>
      </c>
      <c r="D234" t="s">
        <v>48</v>
      </c>
      <c r="E234" t="s">
        <v>100</v>
      </c>
      <c r="F234" s="19" t="str">
        <f>IFERROR(VLOOKUP(D234,'Tabelas auxiliares'!$A$3:$B$63,2,FALSE),"")</f>
        <v>PROEC - PRÓ-REITORIA DE EXTENSÃO E CULTURA</v>
      </c>
      <c r="G234" s="19" t="str">
        <f>IFERROR(VLOOKUP($B234,'Tabelas auxiliares'!$A$67:$C$107,2,FALSE),"")</f>
        <v>AUXÍLIO DISCENTES</v>
      </c>
      <c r="H234" s="19" t="str">
        <f>IFERROR(VLOOKUP($B234,'Tabelas auxiliares'!$A$67:$C$107,3,FALSE),"")</f>
        <v>AUXÍLIO DISCENTES</v>
      </c>
      <c r="I234" t="s">
        <v>1682</v>
      </c>
      <c r="J234" t="s">
        <v>1683</v>
      </c>
      <c r="K234" t="s">
        <v>1684</v>
      </c>
      <c r="L234" t="s">
        <v>1685</v>
      </c>
      <c r="M234" t="s">
        <v>1231</v>
      </c>
      <c r="N234" t="s">
        <v>628</v>
      </c>
      <c r="O234" t="s">
        <v>629</v>
      </c>
      <c r="P234" t="s">
        <v>630</v>
      </c>
      <c r="Q234" t="s">
        <v>621</v>
      </c>
      <c r="R234" t="s">
        <v>622</v>
      </c>
      <c r="S234" t="s">
        <v>623</v>
      </c>
      <c r="T234" t="s">
        <v>145</v>
      </c>
      <c r="U234" t="s">
        <v>645</v>
      </c>
      <c r="V234" t="s">
        <v>765</v>
      </c>
      <c r="W234" t="s">
        <v>766</v>
      </c>
      <c r="X234" t="s">
        <v>1686</v>
      </c>
      <c r="Y234" s="19" t="str">
        <f t="shared" si="4"/>
        <v>3</v>
      </c>
      <c r="Z234" s="19" t="str">
        <f>IF(T234="","",IF(AND(T234&lt;&gt;'Tabelas auxiliares'!$B$241,T234&lt;&gt;'Tabelas auxiliares'!$B$242,T234&lt;&gt;'Tabelas auxiliares'!$C$241,T234&lt;&gt;'Tabelas auxiliares'!$C$242,T234&lt;&gt;'Tabelas auxiliares'!$D$241),"FOLHA DE PESSOAL",IF(Y234='Tabelas auxiliares'!$A$242,"CUSTEIO",IF(Y234='Tabelas auxiliares'!$A$241,"INVESTIMENTO","ERRO - VERIFICAR"))))</f>
        <v>CUSTEIO</v>
      </c>
      <c r="AA234" s="30">
        <f t="shared" si="5"/>
        <v>1000</v>
      </c>
      <c r="AD234" s="12">
        <v>1000</v>
      </c>
      <c r="AE234" s="36"/>
      <c r="AF234" s="36"/>
      <c r="AG234" s="36"/>
      <c r="AH234" s="36"/>
      <c r="AI234" s="36"/>
      <c r="AJ234" s="36"/>
      <c r="AK234" s="36"/>
      <c r="AL234" s="36"/>
      <c r="AM234" s="36"/>
      <c r="AN234" s="36"/>
      <c r="AO234" s="36"/>
      <c r="AP234" s="36"/>
    </row>
    <row r="235" spans="1:42" x14ac:dyDescent="0.35">
      <c r="A235" t="s">
        <v>611</v>
      </c>
      <c r="B235" t="s">
        <v>210</v>
      </c>
      <c r="C235" t="s">
        <v>691</v>
      </c>
      <c r="D235" t="s">
        <v>48</v>
      </c>
      <c r="E235" t="s">
        <v>100</v>
      </c>
      <c r="F235" s="19" t="str">
        <f>IFERROR(VLOOKUP(D235,'Tabelas auxiliares'!$A$3:$B$63,2,FALSE),"")</f>
        <v>PROEC - PRÓ-REITORIA DE EXTENSÃO E CULTURA</v>
      </c>
      <c r="G235" s="19" t="str">
        <f>IFERROR(VLOOKUP($B235,'Tabelas auxiliares'!$A$67:$C$107,2,FALSE),"")</f>
        <v>AUXÍLIO DISCENTES</v>
      </c>
      <c r="H235" s="19" t="str">
        <f>IFERROR(VLOOKUP($B235,'Tabelas auxiliares'!$A$67:$C$107,3,FALSE),"")</f>
        <v>AUXÍLIO DISCENTES</v>
      </c>
      <c r="I235" t="s">
        <v>1016</v>
      </c>
      <c r="J235" t="s">
        <v>1687</v>
      </c>
      <c r="K235" t="s">
        <v>1688</v>
      </c>
      <c r="L235" t="s">
        <v>1689</v>
      </c>
      <c r="M235" t="s">
        <v>622</v>
      </c>
      <c r="N235" t="s">
        <v>628</v>
      </c>
      <c r="O235" t="s">
        <v>629</v>
      </c>
      <c r="P235" t="s">
        <v>630</v>
      </c>
      <c r="Q235" t="s">
        <v>621</v>
      </c>
      <c r="R235" t="s">
        <v>622</v>
      </c>
      <c r="S235" t="s">
        <v>623</v>
      </c>
      <c r="T235" t="s">
        <v>145</v>
      </c>
      <c r="U235" t="s">
        <v>645</v>
      </c>
      <c r="V235" t="s">
        <v>765</v>
      </c>
      <c r="W235" t="s">
        <v>766</v>
      </c>
      <c r="X235" t="s">
        <v>1690</v>
      </c>
      <c r="Y235" s="19" t="str">
        <f t="shared" si="4"/>
        <v>3</v>
      </c>
      <c r="Z235" s="19" t="str">
        <f>IF(T235="","",IF(AND(T235&lt;&gt;'Tabelas auxiliares'!$B$241,T235&lt;&gt;'Tabelas auxiliares'!$B$242,T235&lt;&gt;'Tabelas auxiliares'!$C$241,T235&lt;&gt;'Tabelas auxiliares'!$C$242,T235&lt;&gt;'Tabelas auxiliares'!$D$241),"FOLHA DE PESSOAL",IF(Y235='Tabelas auxiliares'!$A$242,"CUSTEIO",IF(Y235='Tabelas auxiliares'!$A$241,"INVESTIMENTO","ERRO - VERIFICAR"))))</f>
        <v>CUSTEIO</v>
      </c>
      <c r="AA235" s="30">
        <f t="shared" si="5"/>
        <v>878.5</v>
      </c>
      <c r="AD235" s="12">
        <v>878.5</v>
      </c>
      <c r="AE235" s="36"/>
      <c r="AF235" s="36"/>
      <c r="AG235" s="36"/>
      <c r="AH235" s="36"/>
      <c r="AI235" s="36"/>
      <c r="AJ235" s="36"/>
      <c r="AK235" s="36"/>
      <c r="AL235" s="36"/>
      <c r="AM235" s="36"/>
      <c r="AN235" s="36"/>
      <c r="AO235" s="36"/>
      <c r="AP235" s="36"/>
    </row>
    <row r="236" spans="1:42" x14ac:dyDescent="0.35">
      <c r="A236" t="s">
        <v>611</v>
      </c>
      <c r="B236" t="s">
        <v>210</v>
      </c>
      <c r="C236" t="s">
        <v>691</v>
      </c>
      <c r="D236" t="s">
        <v>48</v>
      </c>
      <c r="E236" t="s">
        <v>100</v>
      </c>
      <c r="F236" s="19" t="str">
        <f>IFERROR(VLOOKUP(D236,'Tabelas auxiliares'!$A$3:$B$63,2,FALSE),"")</f>
        <v>PROEC - PRÓ-REITORIA DE EXTENSÃO E CULTURA</v>
      </c>
      <c r="G236" s="19" t="str">
        <f>IFERROR(VLOOKUP($B236,'Tabelas auxiliares'!$A$67:$C$107,2,FALSE),"")</f>
        <v>AUXÍLIO DISCENTES</v>
      </c>
      <c r="H236" s="19" t="str">
        <f>IFERROR(VLOOKUP($B236,'Tabelas auxiliares'!$A$67:$C$107,3,FALSE),"")</f>
        <v>AUXÍLIO DISCENTES</v>
      </c>
      <c r="I236" t="s">
        <v>933</v>
      </c>
      <c r="J236" t="s">
        <v>1691</v>
      </c>
      <c r="K236" t="s">
        <v>1692</v>
      </c>
      <c r="L236" t="s">
        <v>1693</v>
      </c>
      <c r="M236" t="s">
        <v>622</v>
      </c>
      <c r="N236" t="s">
        <v>628</v>
      </c>
      <c r="O236" t="s">
        <v>629</v>
      </c>
      <c r="P236" t="s">
        <v>630</v>
      </c>
      <c r="Q236" t="s">
        <v>621</v>
      </c>
      <c r="R236" t="s">
        <v>622</v>
      </c>
      <c r="S236" t="s">
        <v>623</v>
      </c>
      <c r="T236" t="s">
        <v>145</v>
      </c>
      <c r="U236" t="s">
        <v>645</v>
      </c>
      <c r="V236" t="s">
        <v>765</v>
      </c>
      <c r="W236" t="s">
        <v>766</v>
      </c>
      <c r="X236" t="s">
        <v>1694</v>
      </c>
      <c r="Y236" s="19" t="str">
        <f t="shared" si="4"/>
        <v>3</v>
      </c>
      <c r="Z236" s="19" t="str">
        <f>IF(T236="","",IF(AND(T236&lt;&gt;'Tabelas auxiliares'!$B$241,T236&lt;&gt;'Tabelas auxiliares'!$B$242,T236&lt;&gt;'Tabelas auxiliares'!$C$241,T236&lt;&gt;'Tabelas auxiliares'!$C$242,T236&lt;&gt;'Tabelas auxiliares'!$D$241),"FOLHA DE PESSOAL",IF(Y236='Tabelas auxiliares'!$A$242,"CUSTEIO",IF(Y236='Tabelas auxiliares'!$A$241,"INVESTIMENTO","ERRO - VERIFICAR"))))</f>
        <v>CUSTEIO</v>
      </c>
      <c r="AA236" s="30">
        <f t="shared" si="5"/>
        <v>1698.74</v>
      </c>
      <c r="AD236" s="12">
        <v>1698.74</v>
      </c>
      <c r="AE236" s="36"/>
      <c r="AF236" s="36"/>
      <c r="AG236" s="36"/>
      <c r="AH236" s="36"/>
      <c r="AI236" s="36"/>
      <c r="AJ236" s="36"/>
      <c r="AK236" s="36"/>
      <c r="AL236" s="36"/>
      <c r="AM236" s="36"/>
      <c r="AN236" s="36"/>
      <c r="AO236" s="36"/>
      <c r="AP236" s="36"/>
    </row>
    <row r="237" spans="1:42" x14ac:dyDescent="0.35">
      <c r="A237" t="s">
        <v>611</v>
      </c>
      <c r="B237" t="s">
        <v>210</v>
      </c>
      <c r="C237" t="s">
        <v>691</v>
      </c>
      <c r="D237" t="s">
        <v>48</v>
      </c>
      <c r="E237" t="s">
        <v>100</v>
      </c>
      <c r="F237" s="19" t="str">
        <f>IFERROR(VLOOKUP(D237,'Tabelas auxiliares'!$A$3:$B$63,2,FALSE),"")</f>
        <v>PROEC - PRÓ-REITORIA DE EXTENSÃO E CULTURA</v>
      </c>
      <c r="G237" s="19" t="str">
        <f>IFERROR(VLOOKUP($B237,'Tabelas auxiliares'!$A$67:$C$107,2,FALSE),"")</f>
        <v>AUXÍLIO DISCENTES</v>
      </c>
      <c r="H237" s="19" t="str">
        <f>IFERROR(VLOOKUP($B237,'Tabelas auxiliares'!$A$67:$C$107,3,FALSE),"")</f>
        <v>AUXÍLIO DISCENTES</v>
      </c>
      <c r="I237" t="s">
        <v>976</v>
      </c>
      <c r="J237" t="s">
        <v>1695</v>
      </c>
      <c r="K237" t="s">
        <v>1696</v>
      </c>
      <c r="L237" t="s">
        <v>1697</v>
      </c>
      <c r="M237" t="s">
        <v>1252</v>
      </c>
      <c r="N237" t="s">
        <v>628</v>
      </c>
      <c r="O237" t="s">
        <v>629</v>
      </c>
      <c r="P237" t="s">
        <v>630</v>
      </c>
      <c r="Q237" t="s">
        <v>621</v>
      </c>
      <c r="R237" t="s">
        <v>622</v>
      </c>
      <c r="S237" t="s">
        <v>623</v>
      </c>
      <c r="T237" t="s">
        <v>145</v>
      </c>
      <c r="U237" t="s">
        <v>645</v>
      </c>
      <c r="V237" t="s">
        <v>765</v>
      </c>
      <c r="W237" t="s">
        <v>766</v>
      </c>
      <c r="X237" t="s">
        <v>1698</v>
      </c>
      <c r="Y237" s="19" t="str">
        <f t="shared" si="4"/>
        <v>3</v>
      </c>
      <c r="Z237" s="19" t="str">
        <f>IF(T237="","",IF(AND(T237&lt;&gt;'Tabelas auxiliares'!$B$241,T237&lt;&gt;'Tabelas auxiliares'!$B$242,T237&lt;&gt;'Tabelas auxiliares'!$C$241,T237&lt;&gt;'Tabelas auxiliares'!$C$242,T237&lt;&gt;'Tabelas auxiliares'!$D$241),"FOLHA DE PESSOAL",IF(Y237='Tabelas auxiliares'!$A$242,"CUSTEIO",IF(Y237='Tabelas auxiliares'!$A$241,"INVESTIMENTO","ERRO - VERIFICAR"))))</f>
        <v>CUSTEIO</v>
      </c>
      <c r="AA237" s="30">
        <f t="shared" si="5"/>
        <v>1000</v>
      </c>
      <c r="AD237" s="12">
        <v>1000</v>
      </c>
      <c r="AE237" s="36"/>
      <c r="AF237" s="36"/>
      <c r="AG237" s="36"/>
      <c r="AH237" s="36"/>
      <c r="AI237" s="36"/>
      <c r="AJ237" s="36"/>
      <c r="AK237" s="36"/>
      <c r="AL237" s="36"/>
      <c r="AM237" s="36"/>
      <c r="AN237" s="36"/>
      <c r="AO237" s="36"/>
      <c r="AP237" s="36"/>
    </row>
    <row r="238" spans="1:42" x14ac:dyDescent="0.35">
      <c r="A238" t="s">
        <v>611</v>
      </c>
      <c r="B238" t="s">
        <v>210</v>
      </c>
      <c r="C238" t="s">
        <v>691</v>
      </c>
      <c r="D238" t="s">
        <v>48</v>
      </c>
      <c r="E238" t="s">
        <v>100</v>
      </c>
      <c r="F238" s="19" t="str">
        <f>IFERROR(VLOOKUP(D238,'Tabelas auxiliares'!$A$3:$B$63,2,FALSE),"")</f>
        <v>PROEC - PRÓ-REITORIA DE EXTENSÃO E CULTURA</v>
      </c>
      <c r="G238" s="19" t="str">
        <f>IFERROR(VLOOKUP($B238,'Tabelas auxiliares'!$A$67:$C$107,2,FALSE),"")</f>
        <v>AUXÍLIO DISCENTES</v>
      </c>
      <c r="H238" s="19" t="str">
        <f>IFERROR(VLOOKUP($B238,'Tabelas auxiliares'!$A$67:$C$107,3,FALSE),"")</f>
        <v>AUXÍLIO DISCENTES</v>
      </c>
      <c r="I238" t="s">
        <v>723</v>
      </c>
      <c r="J238" t="s">
        <v>1699</v>
      </c>
      <c r="K238" t="s">
        <v>1700</v>
      </c>
      <c r="L238" t="s">
        <v>1701</v>
      </c>
      <c r="M238" t="s">
        <v>622</v>
      </c>
      <c r="N238" t="s">
        <v>628</v>
      </c>
      <c r="O238" t="s">
        <v>629</v>
      </c>
      <c r="P238" t="s">
        <v>630</v>
      </c>
      <c r="Q238" t="s">
        <v>621</v>
      </c>
      <c r="R238" t="s">
        <v>622</v>
      </c>
      <c r="S238" t="s">
        <v>623</v>
      </c>
      <c r="T238" t="s">
        <v>145</v>
      </c>
      <c r="U238" t="s">
        <v>645</v>
      </c>
      <c r="V238" t="s">
        <v>765</v>
      </c>
      <c r="W238" t="s">
        <v>766</v>
      </c>
      <c r="X238" t="s">
        <v>1702</v>
      </c>
      <c r="Y238" s="19" t="str">
        <f t="shared" si="4"/>
        <v>3</v>
      </c>
      <c r="Z238" s="19" t="str">
        <f>IF(T238="","",IF(AND(T238&lt;&gt;'Tabelas auxiliares'!$B$241,T238&lt;&gt;'Tabelas auxiliares'!$B$242,T238&lt;&gt;'Tabelas auxiliares'!$C$241,T238&lt;&gt;'Tabelas auxiliares'!$C$242,T238&lt;&gt;'Tabelas auxiliares'!$D$241),"FOLHA DE PESSOAL",IF(Y238='Tabelas auxiliares'!$A$242,"CUSTEIO",IF(Y238='Tabelas auxiliares'!$A$241,"INVESTIMENTO","ERRO - VERIFICAR"))))</f>
        <v>CUSTEIO</v>
      </c>
      <c r="AA238" s="30">
        <f t="shared" si="5"/>
        <v>5000</v>
      </c>
      <c r="AD238" s="12">
        <v>5000</v>
      </c>
      <c r="AE238" s="36"/>
      <c r="AF238" s="36"/>
      <c r="AG238" s="36"/>
      <c r="AH238" s="36"/>
      <c r="AI238" s="36"/>
      <c r="AJ238" s="36"/>
      <c r="AK238" s="36"/>
      <c r="AL238" s="36"/>
      <c r="AM238" s="36"/>
      <c r="AN238" s="36"/>
      <c r="AO238" s="36"/>
      <c r="AP238" s="36"/>
    </row>
    <row r="239" spans="1:42" x14ac:dyDescent="0.35">
      <c r="A239" t="s">
        <v>611</v>
      </c>
      <c r="B239" t="s">
        <v>210</v>
      </c>
      <c r="C239" t="s">
        <v>691</v>
      </c>
      <c r="D239" t="s">
        <v>48</v>
      </c>
      <c r="E239" t="s">
        <v>100</v>
      </c>
      <c r="F239" s="19" t="str">
        <f>IFERROR(VLOOKUP(D239,'Tabelas auxiliares'!$A$3:$B$63,2,FALSE),"")</f>
        <v>PROEC - PRÓ-REITORIA DE EXTENSÃO E CULTURA</v>
      </c>
      <c r="G239" s="19" t="str">
        <f>IFERROR(VLOOKUP($B239,'Tabelas auxiliares'!$A$67:$C$107,2,FALSE),"")</f>
        <v>AUXÍLIO DISCENTES</v>
      </c>
      <c r="H239" s="19" t="str">
        <f>IFERROR(VLOOKUP($B239,'Tabelas auxiliares'!$A$67:$C$107,3,FALSE),"")</f>
        <v>AUXÍLIO DISCENTES</v>
      </c>
      <c r="I239" t="s">
        <v>1703</v>
      </c>
      <c r="J239" t="s">
        <v>1704</v>
      </c>
      <c r="K239" t="s">
        <v>1705</v>
      </c>
      <c r="L239" t="s">
        <v>1706</v>
      </c>
      <c r="M239" t="s">
        <v>622</v>
      </c>
      <c r="N239" t="s">
        <v>628</v>
      </c>
      <c r="O239" t="s">
        <v>629</v>
      </c>
      <c r="P239" t="s">
        <v>630</v>
      </c>
      <c r="Q239" t="s">
        <v>621</v>
      </c>
      <c r="R239" t="s">
        <v>622</v>
      </c>
      <c r="S239" t="s">
        <v>623</v>
      </c>
      <c r="T239" t="s">
        <v>145</v>
      </c>
      <c r="U239" t="s">
        <v>645</v>
      </c>
      <c r="V239" t="s">
        <v>765</v>
      </c>
      <c r="W239" t="s">
        <v>766</v>
      </c>
      <c r="X239" t="s">
        <v>1707</v>
      </c>
      <c r="Y239" s="19" t="str">
        <f t="shared" si="4"/>
        <v>3</v>
      </c>
      <c r="Z239" s="19" t="str">
        <f>IF(T239="","",IF(AND(T239&lt;&gt;'Tabelas auxiliares'!$B$241,T239&lt;&gt;'Tabelas auxiliares'!$B$242,T239&lt;&gt;'Tabelas auxiliares'!$C$241,T239&lt;&gt;'Tabelas auxiliares'!$C$242,T239&lt;&gt;'Tabelas auxiliares'!$D$241),"FOLHA DE PESSOAL",IF(Y239='Tabelas auxiliares'!$A$242,"CUSTEIO",IF(Y239='Tabelas auxiliares'!$A$241,"INVESTIMENTO","ERRO - VERIFICAR"))))</f>
        <v>CUSTEIO</v>
      </c>
      <c r="AA239" s="30">
        <f t="shared" si="5"/>
        <v>3800</v>
      </c>
      <c r="AD239" s="12">
        <v>3800</v>
      </c>
      <c r="AE239" s="36"/>
      <c r="AF239" s="36"/>
      <c r="AG239" s="36"/>
      <c r="AH239" s="36"/>
      <c r="AI239" s="36"/>
      <c r="AJ239" s="36"/>
      <c r="AK239" s="36"/>
      <c r="AL239" s="36"/>
      <c r="AM239" s="36"/>
      <c r="AN239" s="36"/>
      <c r="AO239" s="36"/>
      <c r="AP239" s="36"/>
    </row>
    <row r="240" spans="1:42" x14ac:dyDescent="0.35">
      <c r="A240" t="s">
        <v>611</v>
      </c>
      <c r="B240" t="s">
        <v>210</v>
      </c>
      <c r="C240" t="s">
        <v>694</v>
      </c>
      <c r="D240" t="s">
        <v>48</v>
      </c>
      <c r="E240" t="s">
        <v>100</v>
      </c>
      <c r="F240" s="19" t="str">
        <f>IFERROR(VLOOKUP(D240,'Tabelas auxiliares'!$A$3:$B$63,2,FALSE),"")</f>
        <v>PROEC - PRÓ-REITORIA DE EXTENSÃO E CULTURA</v>
      </c>
      <c r="G240" s="19" t="str">
        <f>IFERROR(VLOOKUP($B240,'Tabelas auxiliares'!$A$67:$C$107,2,FALSE),"")</f>
        <v>AUXÍLIO DISCENTES</v>
      </c>
      <c r="H240" s="19" t="str">
        <f>IFERROR(VLOOKUP($B240,'Tabelas auxiliares'!$A$67:$C$107,3,FALSE),"")</f>
        <v>AUXÍLIO DISCENTES</v>
      </c>
      <c r="I240" t="s">
        <v>751</v>
      </c>
      <c r="J240" t="s">
        <v>1708</v>
      </c>
      <c r="K240" t="s">
        <v>1709</v>
      </c>
      <c r="L240" t="s">
        <v>1710</v>
      </c>
      <c r="M240" t="s">
        <v>1711</v>
      </c>
      <c r="N240" t="s">
        <v>633</v>
      </c>
      <c r="O240" t="s">
        <v>629</v>
      </c>
      <c r="P240" t="s">
        <v>634</v>
      </c>
      <c r="Q240" t="s">
        <v>621</v>
      </c>
      <c r="R240" t="s">
        <v>622</v>
      </c>
      <c r="S240" t="s">
        <v>623</v>
      </c>
      <c r="T240" t="s">
        <v>145</v>
      </c>
      <c r="U240" t="s">
        <v>655</v>
      </c>
      <c r="V240" t="s">
        <v>765</v>
      </c>
      <c r="W240" t="s">
        <v>766</v>
      </c>
      <c r="X240" t="s">
        <v>1712</v>
      </c>
      <c r="Y240" s="19" t="str">
        <f t="shared" ref="Y240:Y268" si="6">LEFT(V240,1)</f>
        <v>3</v>
      </c>
      <c r="Z240" s="19" t="str">
        <f>IF(T240="","",IF(AND(T240&lt;&gt;'Tabelas auxiliares'!$B$241,T240&lt;&gt;'Tabelas auxiliares'!$B$242,T240&lt;&gt;'Tabelas auxiliares'!$C$241,T240&lt;&gt;'Tabelas auxiliares'!$C$242,T240&lt;&gt;'Tabelas auxiliares'!$D$241),"FOLHA DE PESSOAL",IF(Y240='Tabelas auxiliares'!$A$242,"CUSTEIO",IF(Y240='Tabelas auxiliares'!$A$241,"INVESTIMENTO","ERRO - VERIFICAR"))))</f>
        <v>CUSTEIO</v>
      </c>
      <c r="AA240" s="30">
        <f t="shared" si="5"/>
        <v>970.39</v>
      </c>
      <c r="AD240" s="12">
        <v>970.39</v>
      </c>
      <c r="AE240" s="36"/>
      <c r="AF240" s="36"/>
      <c r="AG240" s="36"/>
      <c r="AH240" s="36"/>
      <c r="AI240" s="36"/>
      <c r="AJ240" s="36"/>
      <c r="AK240" s="36"/>
      <c r="AL240" s="36"/>
      <c r="AM240" s="36"/>
      <c r="AN240" s="36"/>
      <c r="AO240" s="36"/>
      <c r="AP240" s="36"/>
    </row>
    <row r="241" spans="1:42" x14ac:dyDescent="0.35">
      <c r="A241" t="s">
        <v>611</v>
      </c>
      <c r="B241" t="s">
        <v>210</v>
      </c>
      <c r="C241" t="s">
        <v>694</v>
      </c>
      <c r="D241" t="s">
        <v>48</v>
      </c>
      <c r="E241" t="s">
        <v>100</v>
      </c>
      <c r="F241" s="19" t="str">
        <f>IFERROR(VLOOKUP(D241,'Tabelas auxiliares'!$A$3:$B$63,2,FALSE),"")</f>
        <v>PROEC - PRÓ-REITORIA DE EXTENSÃO E CULTURA</v>
      </c>
      <c r="G241" s="19" t="str">
        <f>IFERROR(VLOOKUP($B241,'Tabelas auxiliares'!$A$67:$C$107,2,FALSE),"")</f>
        <v>AUXÍLIO DISCENTES</v>
      </c>
      <c r="H241" s="19" t="str">
        <f>IFERROR(VLOOKUP($B241,'Tabelas auxiliares'!$A$67:$C$107,3,FALSE),"")</f>
        <v>AUXÍLIO DISCENTES</v>
      </c>
      <c r="I241" t="s">
        <v>751</v>
      </c>
      <c r="J241" t="s">
        <v>1708</v>
      </c>
      <c r="K241" t="s">
        <v>1713</v>
      </c>
      <c r="L241" t="s">
        <v>1710</v>
      </c>
      <c r="M241" t="s">
        <v>1714</v>
      </c>
      <c r="N241" t="s">
        <v>633</v>
      </c>
      <c r="O241" t="s">
        <v>629</v>
      </c>
      <c r="P241" t="s">
        <v>634</v>
      </c>
      <c r="Q241" t="s">
        <v>621</v>
      </c>
      <c r="R241" t="s">
        <v>622</v>
      </c>
      <c r="S241" t="s">
        <v>623</v>
      </c>
      <c r="T241" t="s">
        <v>145</v>
      </c>
      <c r="U241" t="s">
        <v>655</v>
      </c>
      <c r="V241" t="s">
        <v>765</v>
      </c>
      <c r="W241" t="s">
        <v>766</v>
      </c>
      <c r="X241" t="s">
        <v>1715</v>
      </c>
      <c r="Y241" s="19" t="str">
        <f t="shared" si="6"/>
        <v>3</v>
      </c>
      <c r="Z241" s="19" t="str">
        <f>IF(T241="","",IF(AND(T241&lt;&gt;'Tabelas auxiliares'!$B$241,T241&lt;&gt;'Tabelas auxiliares'!$B$242,T241&lt;&gt;'Tabelas auxiliares'!$C$241,T241&lt;&gt;'Tabelas auxiliares'!$C$242,T241&lt;&gt;'Tabelas auxiliares'!$D$241),"FOLHA DE PESSOAL",IF(Y241='Tabelas auxiliares'!$A$242,"CUSTEIO",IF(Y241='Tabelas auxiliares'!$A$241,"INVESTIMENTO","ERRO - VERIFICAR"))))</f>
        <v>CUSTEIO</v>
      </c>
      <c r="AA241" s="30">
        <f t="shared" ref="AA241:AA268" si="7">IF(AB241+AC241+AD241&lt;&gt;0,AB241+AC241+AD241,"")</f>
        <v>1000</v>
      </c>
      <c r="AD241" s="12">
        <v>1000</v>
      </c>
      <c r="AE241" s="36"/>
      <c r="AF241" s="36"/>
      <c r="AG241" s="36"/>
      <c r="AH241" s="36"/>
      <c r="AI241" s="36"/>
      <c r="AJ241" s="36"/>
      <c r="AK241" s="36"/>
      <c r="AL241" s="36"/>
      <c r="AM241" s="36"/>
      <c r="AN241" s="36"/>
      <c r="AO241" s="36"/>
      <c r="AP241" s="36"/>
    </row>
    <row r="242" spans="1:42" x14ac:dyDescent="0.35">
      <c r="A242" t="s">
        <v>611</v>
      </c>
      <c r="B242" t="s">
        <v>210</v>
      </c>
      <c r="C242" t="s">
        <v>694</v>
      </c>
      <c r="D242" t="s">
        <v>48</v>
      </c>
      <c r="E242" t="s">
        <v>100</v>
      </c>
      <c r="F242" s="19" t="str">
        <f>IFERROR(VLOOKUP(D242,'Tabelas auxiliares'!$A$3:$B$63,2,FALSE),"")</f>
        <v>PROEC - PRÓ-REITORIA DE EXTENSÃO E CULTURA</v>
      </c>
      <c r="G242" s="19" t="str">
        <f>IFERROR(VLOOKUP($B242,'Tabelas auxiliares'!$A$67:$C$107,2,FALSE),"")</f>
        <v>AUXÍLIO DISCENTES</v>
      </c>
      <c r="H242" s="19" t="str">
        <f>IFERROR(VLOOKUP($B242,'Tabelas auxiliares'!$A$67:$C$107,3,FALSE),"")</f>
        <v>AUXÍLIO DISCENTES</v>
      </c>
      <c r="I242" t="s">
        <v>751</v>
      </c>
      <c r="J242" t="s">
        <v>1708</v>
      </c>
      <c r="K242" t="s">
        <v>1716</v>
      </c>
      <c r="L242" t="s">
        <v>1717</v>
      </c>
      <c r="M242" t="s">
        <v>1718</v>
      </c>
      <c r="N242" t="s">
        <v>633</v>
      </c>
      <c r="O242" t="s">
        <v>629</v>
      </c>
      <c r="P242" t="s">
        <v>634</v>
      </c>
      <c r="Q242" t="s">
        <v>621</v>
      </c>
      <c r="R242" t="s">
        <v>622</v>
      </c>
      <c r="S242" t="s">
        <v>623</v>
      </c>
      <c r="T242" t="s">
        <v>145</v>
      </c>
      <c r="U242" t="s">
        <v>655</v>
      </c>
      <c r="V242" t="s">
        <v>765</v>
      </c>
      <c r="W242" t="s">
        <v>766</v>
      </c>
      <c r="X242" t="s">
        <v>1719</v>
      </c>
      <c r="Y242" s="19" t="str">
        <f t="shared" si="6"/>
        <v>3</v>
      </c>
      <c r="Z242" s="19" t="str">
        <f>IF(T242="","",IF(AND(T242&lt;&gt;'Tabelas auxiliares'!$B$241,T242&lt;&gt;'Tabelas auxiliares'!$B$242,T242&lt;&gt;'Tabelas auxiliares'!$C$241,T242&lt;&gt;'Tabelas auxiliares'!$C$242,T242&lt;&gt;'Tabelas auxiliares'!$D$241),"FOLHA DE PESSOAL",IF(Y242='Tabelas auxiliares'!$A$242,"CUSTEIO",IF(Y242='Tabelas auxiliares'!$A$241,"INVESTIMENTO","ERRO - VERIFICAR"))))</f>
        <v>CUSTEIO</v>
      </c>
      <c r="AA242" s="30">
        <f t="shared" si="7"/>
        <v>1000</v>
      </c>
      <c r="AD242" s="12">
        <v>1000</v>
      </c>
      <c r="AE242" s="36"/>
      <c r="AF242" s="36"/>
      <c r="AG242" s="36"/>
      <c r="AH242" s="36"/>
      <c r="AI242" s="36"/>
      <c r="AJ242" s="36"/>
      <c r="AK242" s="36"/>
      <c r="AL242" s="36"/>
      <c r="AM242" s="36"/>
      <c r="AN242" s="36"/>
      <c r="AO242" s="36"/>
      <c r="AP242" s="36"/>
    </row>
    <row r="243" spans="1:42" x14ac:dyDescent="0.35">
      <c r="A243" t="s">
        <v>611</v>
      </c>
      <c r="B243" t="s">
        <v>210</v>
      </c>
      <c r="C243" t="s">
        <v>694</v>
      </c>
      <c r="D243" t="s">
        <v>48</v>
      </c>
      <c r="E243" t="s">
        <v>100</v>
      </c>
      <c r="F243" s="19" t="str">
        <f>IFERROR(VLOOKUP(D243,'Tabelas auxiliares'!$A$3:$B$63,2,FALSE),"")</f>
        <v>PROEC - PRÓ-REITORIA DE EXTENSÃO E CULTURA</v>
      </c>
      <c r="G243" s="19" t="str">
        <f>IFERROR(VLOOKUP($B243,'Tabelas auxiliares'!$A$67:$C$107,2,FALSE),"")</f>
        <v>AUXÍLIO DISCENTES</v>
      </c>
      <c r="H243" s="19" t="str">
        <f>IFERROR(VLOOKUP($B243,'Tabelas auxiliares'!$A$67:$C$107,3,FALSE),"")</f>
        <v>AUXÍLIO DISCENTES</v>
      </c>
      <c r="I243" t="s">
        <v>1720</v>
      </c>
      <c r="J243" t="s">
        <v>1721</v>
      </c>
      <c r="K243" t="s">
        <v>1722</v>
      </c>
      <c r="L243" t="s">
        <v>1723</v>
      </c>
      <c r="M243" t="s">
        <v>1680</v>
      </c>
      <c r="N243" t="s">
        <v>628</v>
      </c>
      <c r="O243" t="s">
        <v>629</v>
      </c>
      <c r="P243" t="s">
        <v>630</v>
      </c>
      <c r="Q243" t="s">
        <v>621</v>
      </c>
      <c r="R243" t="s">
        <v>622</v>
      </c>
      <c r="S243" t="s">
        <v>623</v>
      </c>
      <c r="T243" t="s">
        <v>145</v>
      </c>
      <c r="U243" t="s">
        <v>645</v>
      </c>
      <c r="V243" t="s">
        <v>765</v>
      </c>
      <c r="W243" t="s">
        <v>766</v>
      </c>
      <c r="X243" t="s">
        <v>1724</v>
      </c>
      <c r="Y243" s="19" t="str">
        <f t="shared" si="6"/>
        <v>3</v>
      </c>
      <c r="Z243" s="19" t="str">
        <f>IF(T243="","",IF(AND(T243&lt;&gt;'Tabelas auxiliares'!$B$241,T243&lt;&gt;'Tabelas auxiliares'!$B$242,T243&lt;&gt;'Tabelas auxiliares'!$C$241,T243&lt;&gt;'Tabelas auxiliares'!$C$242,T243&lt;&gt;'Tabelas auxiliares'!$D$241),"FOLHA DE PESSOAL",IF(Y243='Tabelas auxiliares'!$A$242,"CUSTEIO",IF(Y243='Tabelas auxiliares'!$A$241,"INVESTIMENTO","ERRO - VERIFICAR"))))</f>
        <v>CUSTEIO</v>
      </c>
      <c r="AA243" s="30">
        <f t="shared" si="7"/>
        <v>320</v>
      </c>
      <c r="AD243" s="12">
        <v>320</v>
      </c>
      <c r="AE243" s="36"/>
      <c r="AF243" s="36"/>
      <c r="AG243" s="36"/>
      <c r="AH243" s="36"/>
      <c r="AI243" s="36"/>
      <c r="AJ243" s="36"/>
      <c r="AK243" s="36"/>
      <c r="AL243" s="36"/>
      <c r="AM243" s="36"/>
      <c r="AN243" s="36"/>
      <c r="AO243" s="36"/>
      <c r="AP243" s="36"/>
    </row>
    <row r="244" spans="1:42" x14ac:dyDescent="0.35">
      <c r="A244" t="s">
        <v>611</v>
      </c>
      <c r="B244" t="s">
        <v>210</v>
      </c>
      <c r="C244" t="s">
        <v>694</v>
      </c>
      <c r="D244" t="s">
        <v>48</v>
      </c>
      <c r="E244" t="s">
        <v>100</v>
      </c>
      <c r="F244" s="19" t="str">
        <f>IFERROR(VLOOKUP(D244,'Tabelas auxiliares'!$A$3:$B$63,2,FALSE),"")</f>
        <v>PROEC - PRÓ-REITORIA DE EXTENSÃO E CULTURA</v>
      </c>
      <c r="G244" s="19" t="str">
        <f>IFERROR(VLOOKUP($B244,'Tabelas auxiliares'!$A$67:$C$107,2,FALSE),"")</f>
        <v>AUXÍLIO DISCENTES</v>
      </c>
      <c r="H244" s="19" t="str">
        <f>IFERROR(VLOOKUP($B244,'Tabelas auxiliares'!$A$67:$C$107,3,FALSE),"")</f>
        <v>AUXÍLIO DISCENTES</v>
      </c>
      <c r="I244" t="s">
        <v>1633</v>
      </c>
      <c r="J244" t="s">
        <v>1725</v>
      </c>
      <c r="K244" t="s">
        <v>1726</v>
      </c>
      <c r="L244" t="s">
        <v>1727</v>
      </c>
      <c r="M244" t="s">
        <v>1728</v>
      </c>
      <c r="N244" t="s">
        <v>633</v>
      </c>
      <c r="O244" t="s">
        <v>629</v>
      </c>
      <c r="P244" t="s">
        <v>634</v>
      </c>
      <c r="Q244" t="s">
        <v>621</v>
      </c>
      <c r="R244" t="s">
        <v>622</v>
      </c>
      <c r="S244" t="s">
        <v>623</v>
      </c>
      <c r="T244" t="s">
        <v>145</v>
      </c>
      <c r="U244" t="s">
        <v>655</v>
      </c>
      <c r="V244" t="s">
        <v>765</v>
      </c>
      <c r="W244" t="s">
        <v>766</v>
      </c>
      <c r="X244" t="s">
        <v>1729</v>
      </c>
      <c r="Y244" s="19" t="str">
        <f t="shared" si="6"/>
        <v>3</v>
      </c>
      <c r="Z244" s="19" t="str">
        <f>IF(T244="","",IF(AND(T244&lt;&gt;'Tabelas auxiliares'!$B$241,T244&lt;&gt;'Tabelas auxiliares'!$B$242,T244&lt;&gt;'Tabelas auxiliares'!$C$241,T244&lt;&gt;'Tabelas auxiliares'!$C$242,T244&lt;&gt;'Tabelas auxiliares'!$D$241),"FOLHA DE PESSOAL",IF(Y244='Tabelas auxiliares'!$A$242,"CUSTEIO",IF(Y244='Tabelas auxiliares'!$A$241,"INVESTIMENTO","ERRO - VERIFICAR"))))</f>
        <v>CUSTEIO</v>
      </c>
      <c r="AA244" s="30">
        <f t="shared" si="7"/>
        <v>400</v>
      </c>
      <c r="AD244" s="12">
        <v>400</v>
      </c>
      <c r="AE244" s="36"/>
      <c r="AF244" s="36"/>
      <c r="AG244" s="36"/>
      <c r="AH244" s="36"/>
      <c r="AI244" s="36"/>
      <c r="AJ244" s="36"/>
      <c r="AK244" s="36"/>
      <c r="AL244" s="36"/>
      <c r="AM244" s="36"/>
      <c r="AN244" s="36"/>
      <c r="AO244" s="36"/>
      <c r="AP244" s="36"/>
    </row>
    <row r="245" spans="1:42" x14ac:dyDescent="0.35">
      <c r="A245" t="s">
        <v>611</v>
      </c>
      <c r="B245" t="s">
        <v>211</v>
      </c>
      <c r="C245" t="s">
        <v>690</v>
      </c>
      <c r="D245" t="s">
        <v>46</v>
      </c>
      <c r="E245" t="s">
        <v>100</v>
      </c>
      <c r="F245" s="19" t="str">
        <f>IFERROR(VLOOKUP(D245,'Tabelas auxiliares'!$A$3:$B$63,2,FALSE),"")</f>
        <v>PROGRAD - PRÓ-REITORIA DE GRADUAÇÃO</v>
      </c>
      <c r="G245" s="19" t="str">
        <f>IFERROR(VLOOKUP($B245,'Tabelas auxiliares'!$A$67:$C$107,2,FALSE),"")</f>
        <v>AUXÍLIO DOCENTE E SERVIDORES</v>
      </c>
      <c r="H245" s="19" t="str">
        <f>IFERROR(VLOOKUP($B245,'Tabelas auxiliares'!$A$67:$C$107,3,FALSE),"")</f>
        <v>AUXÍLIO DOCENTE E SERVIDORES</v>
      </c>
      <c r="I245" t="s">
        <v>1730</v>
      </c>
      <c r="J245" t="s">
        <v>1731</v>
      </c>
      <c r="K245" t="s">
        <v>1732</v>
      </c>
      <c r="L245" t="s">
        <v>1733</v>
      </c>
      <c r="M245" t="s">
        <v>1734</v>
      </c>
      <c r="N245" t="s">
        <v>628</v>
      </c>
      <c r="O245" t="s">
        <v>629</v>
      </c>
      <c r="P245" t="s">
        <v>630</v>
      </c>
      <c r="Q245" t="s">
        <v>621</v>
      </c>
      <c r="R245" t="s">
        <v>622</v>
      </c>
      <c r="S245" t="s">
        <v>623</v>
      </c>
      <c r="T245" t="s">
        <v>145</v>
      </c>
      <c r="U245" t="s">
        <v>645</v>
      </c>
      <c r="V245" t="s">
        <v>765</v>
      </c>
      <c r="W245" t="s">
        <v>766</v>
      </c>
      <c r="X245" t="s">
        <v>1735</v>
      </c>
      <c r="Y245" s="19" t="str">
        <f t="shared" si="6"/>
        <v>3</v>
      </c>
      <c r="Z245" s="19" t="str">
        <f>IF(T245="","",IF(AND(T245&lt;&gt;'Tabelas auxiliares'!$B$241,T245&lt;&gt;'Tabelas auxiliares'!$B$242,T245&lt;&gt;'Tabelas auxiliares'!$C$241,T245&lt;&gt;'Tabelas auxiliares'!$C$242,T245&lt;&gt;'Tabelas auxiliares'!$D$241),"FOLHA DE PESSOAL",IF(Y245='Tabelas auxiliares'!$A$242,"CUSTEIO",IF(Y245='Tabelas auxiliares'!$A$241,"INVESTIMENTO","ERRO - VERIFICAR"))))</f>
        <v>CUSTEIO</v>
      </c>
      <c r="AA245" s="30">
        <f t="shared" si="7"/>
        <v>720</v>
      </c>
      <c r="AD245" s="12">
        <v>720</v>
      </c>
      <c r="AE245" s="36"/>
      <c r="AF245" s="36"/>
      <c r="AG245" s="36"/>
      <c r="AH245" s="36"/>
      <c r="AI245" s="36"/>
      <c r="AJ245" s="36"/>
      <c r="AK245" s="36"/>
      <c r="AL245" s="36"/>
      <c r="AM245" s="36"/>
      <c r="AN245" s="36"/>
      <c r="AO245" s="36"/>
      <c r="AP245" s="36"/>
    </row>
    <row r="246" spans="1:42" x14ac:dyDescent="0.35">
      <c r="A246" t="s">
        <v>611</v>
      </c>
      <c r="B246" t="s">
        <v>218</v>
      </c>
      <c r="C246" t="s">
        <v>615</v>
      </c>
      <c r="D246" t="s">
        <v>60</v>
      </c>
      <c r="E246" t="s">
        <v>100</v>
      </c>
      <c r="F246" s="19" t="str">
        <f>IFERROR(VLOOKUP(D246,'Tabelas auxiliares'!$A$3:$B$63,2,FALSE),"")</f>
        <v>PROAP - PRÓ-REITORIA DE POLÍTICAS AFIRMATIVAS</v>
      </c>
      <c r="G246" s="19" t="str">
        <f>IFERROR(VLOOKUP($B246,'Tabelas auxiliares'!$A$67:$C$107,2,FALSE),"")</f>
        <v>EQUIPAMENTOS - ÁREAS COMUNS</v>
      </c>
      <c r="H246" s="19" t="str">
        <f>IFERROR(VLOOKUP($B246,'Tabelas auxiliares'!$A$67:$C$107,3,FALSE),"")</f>
        <v>MOBILIÁRIO / LINHA BRANCA / QUADROS DE AVISO / DISPLAYS / VENTILADORES / BEBEDOUROS / EQUIPAMENTO DE SOM / PROJETORES / CORTINAS E PERSIANAS/DRONER</v>
      </c>
      <c r="I246" t="s">
        <v>1736</v>
      </c>
      <c r="J246" t="s">
        <v>1737</v>
      </c>
      <c r="K246" t="s">
        <v>1738</v>
      </c>
      <c r="L246" t="s">
        <v>1739</v>
      </c>
      <c r="M246" t="s">
        <v>1740</v>
      </c>
      <c r="N246" t="s">
        <v>675</v>
      </c>
      <c r="O246" t="s">
        <v>629</v>
      </c>
      <c r="P246" t="s">
        <v>676</v>
      </c>
      <c r="Q246" t="s">
        <v>621</v>
      </c>
      <c r="R246" t="s">
        <v>622</v>
      </c>
      <c r="S246" t="s">
        <v>623</v>
      </c>
      <c r="T246" t="s">
        <v>145</v>
      </c>
      <c r="U246" t="s">
        <v>677</v>
      </c>
      <c r="V246" t="s">
        <v>1741</v>
      </c>
      <c r="W246" t="s">
        <v>1742</v>
      </c>
      <c r="X246" t="s">
        <v>1743</v>
      </c>
      <c r="Y246" s="19" t="str">
        <f t="shared" si="6"/>
        <v>4</v>
      </c>
      <c r="Z246" s="19" t="str">
        <f>IF(T246="","",IF(AND(T246&lt;&gt;'Tabelas auxiliares'!$B$241,T246&lt;&gt;'Tabelas auxiliares'!$B$242,T246&lt;&gt;'Tabelas auxiliares'!$C$241,T246&lt;&gt;'Tabelas auxiliares'!$C$242,T246&lt;&gt;'Tabelas auxiliares'!$D$241),"FOLHA DE PESSOAL",IF(Y246='Tabelas auxiliares'!$A$242,"CUSTEIO",IF(Y246='Tabelas auxiliares'!$A$241,"INVESTIMENTO","ERRO - VERIFICAR"))))</f>
        <v>INVESTIMENTO</v>
      </c>
      <c r="AA246" s="30">
        <f t="shared" si="7"/>
        <v>3934</v>
      </c>
      <c r="AD246" s="12">
        <v>3934</v>
      </c>
      <c r="AE246" s="36"/>
      <c r="AF246" s="36"/>
      <c r="AG246" s="36"/>
      <c r="AH246" s="36"/>
      <c r="AI246" s="36"/>
      <c r="AJ246" s="36"/>
      <c r="AK246" s="36"/>
      <c r="AL246" s="36"/>
      <c r="AM246" s="36"/>
      <c r="AN246" s="36"/>
      <c r="AO246" s="36"/>
      <c r="AP246" s="36"/>
    </row>
    <row r="247" spans="1:42" x14ac:dyDescent="0.35">
      <c r="A247" t="s">
        <v>611</v>
      </c>
      <c r="B247" t="s">
        <v>220</v>
      </c>
      <c r="C247" t="s">
        <v>690</v>
      </c>
      <c r="D247" t="s">
        <v>34</v>
      </c>
      <c r="E247" t="s">
        <v>100</v>
      </c>
      <c r="F247" s="19" t="str">
        <f>IFERROR(VLOOKUP(D247,'Tabelas auxiliares'!$A$3:$B$63,2,FALSE),"")</f>
        <v>CECS - CENTRO DE ENG., MODELAGEM E CIÊNCIAS SOCIAIS APLICADAS</v>
      </c>
      <c r="G247" s="19" t="str">
        <f>IFERROR(VLOOKUP($B247,'Tabelas auxiliares'!$A$67:$C$107,2,FALSE),"")</f>
        <v>EQUIPAMENTOS LABORATÓRIOS</v>
      </c>
      <c r="H247" s="19" t="str">
        <f>IFERROR(VLOOKUP($B247,'Tabelas auxiliares'!$A$67:$C$107,3,FALSE),"")</f>
        <v>AQUISICAO POR IMPORTACAO / EQUIPAMENTOS NOVOS / MANUTENÇÃO DE EQUIPAMENTOS LABORATORIAIS</v>
      </c>
      <c r="I247" t="s">
        <v>976</v>
      </c>
      <c r="J247" t="s">
        <v>1744</v>
      </c>
      <c r="K247" t="s">
        <v>1745</v>
      </c>
      <c r="L247" t="s">
        <v>1746</v>
      </c>
      <c r="M247" t="s">
        <v>1747</v>
      </c>
      <c r="N247" t="s">
        <v>675</v>
      </c>
      <c r="O247" t="s">
        <v>629</v>
      </c>
      <c r="P247" t="s">
        <v>676</v>
      </c>
      <c r="Q247" t="s">
        <v>621</v>
      </c>
      <c r="R247" t="s">
        <v>622</v>
      </c>
      <c r="S247" t="s">
        <v>623</v>
      </c>
      <c r="T247" t="s">
        <v>145</v>
      </c>
      <c r="U247" t="s">
        <v>677</v>
      </c>
      <c r="V247" t="s">
        <v>1748</v>
      </c>
      <c r="W247" t="s">
        <v>1749</v>
      </c>
      <c r="X247" t="s">
        <v>1750</v>
      </c>
      <c r="Y247" s="19" t="str">
        <f t="shared" si="6"/>
        <v>4</v>
      </c>
      <c r="Z247" s="19" t="str">
        <f>IF(T247="","",IF(AND(T247&lt;&gt;'Tabelas auxiliares'!$B$241,T247&lt;&gt;'Tabelas auxiliares'!$B$242,T247&lt;&gt;'Tabelas auxiliares'!$C$241,T247&lt;&gt;'Tabelas auxiliares'!$C$242,T247&lt;&gt;'Tabelas auxiliares'!$D$241),"FOLHA DE PESSOAL",IF(Y247='Tabelas auxiliares'!$A$242,"CUSTEIO",IF(Y247='Tabelas auxiliares'!$A$241,"INVESTIMENTO","ERRO - VERIFICAR"))))</f>
        <v>INVESTIMENTO</v>
      </c>
      <c r="AA247" s="30">
        <f t="shared" si="7"/>
        <v>5638.39</v>
      </c>
      <c r="AD247" s="12">
        <v>5638.39</v>
      </c>
      <c r="AE247" s="36"/>
      <c r="AF247" s="36"/>
      <c r="AG247" s="36"/>
      <c r="AH247" s="36"/>
      <c r="AI247" s="36"/>
      <c r="AJ247" s="36"/>
      <c r="AK247" s="36"/>
      <c r="AL247" s="36"/>
      <c r="AM247" s="36"/>
      <c r="AN247" s="36"/>
      <c r="AO247" s="36"/>
      <c r="AP247" s="36"/>
    </row>
    <row r="248" spans="1:42" x14ac:dyDescent="0.35">
      <c r="A248" t="s">
        <v>611</v>
      </c>
      <c r="B248" t="s">
        <v>220</v>
      </c>
      <c r="C248" t="s">
        <v>690</v>
      </c>
      <c r="D248" t="s">
        <v>34</v>
      </c>
      <c r="E248" t="s">
        <v>100</v>
      </c>
      <c r="F248" s="19" t="str">
        <f>IFERROR(VLOOKUP(D248,'Tabelas auxiliares'!$A$3:$B$63,2,FALSE),"")</f>
        <v>CECS - CENTRO DE ENG., MODELAGEM E CIÊNCIAS SOCIAIS APLICADAS</v>
      </c>
      <c r="G248" s="19" t="str">
        <f>IFERROR(VLOOKUP($B248,'Tabelas auxiliares'!$A$67:$C$107,2,FALSE),"")</f>
        <v>EQUIPAMENTOS LABORATÓRIOS</v>
      </c>
      <c r="H248" s="19" t="str">
        <f>IFERROR(VLOOKUP($B248,'Tabelas auxiliares'!$A$67:$C$107,3,FALSE),"")</f>
        <v>AQUISICAO POR IMPORTACAO / EQUIPAMENTOS NOVOS / MANUTENÇÃO DE EQUIPAMENTOS LABORATORIAIS</v>
      </c>
      <c r="I248" t="s">
        <v>1751</v>
      </c>
      <c r="J248" t="s">
        <v>1752</v>
      </c>
      <c r="K248" t="s">
        <v>1753</v>
      </c>
      <c r="L248" t="s">
        <v>1754</v>
      </c>
      <c r="M248" t="s">
        <v>1755</v>
      </c>
      <c r="N248" t="s">
        <v>675</v>
      </c>
      <c r="O248" t="s">
        <v>629</v>
      </c>
      <c r="P248" t="s">
        <v>676</v>
      </c>
      <c r="Q248" t="s">
        <v>621</v>
      </c>
      <c r="R248" t="s">
        <v>622</v>
      </c>
      <c r="S248" t="s">
        <v>623</v>
      </c>
      <c r="T248" t="s">
        <v>145</v>
      </c>
      <c r="U248" t="s">
        <v>677</v>
      </c>
      <c r="V248" t="s">
        <v>1756</v>
      </c>
      <c r="W248" t="s">
        <v>1757</v>
      </c>
      <c r="X248" t="s">
        <v>1758</v>
      </c>
      <c r="Y248" s="19" t="str">
        <f t="shared" si="6"/>
        <v>4</v>
      </c>
      <c r="Z248" s="19" t="str">
        <f>IF(T248="","",IF(AND(T248&lt;&gt;'Tabelas auxiliares'!$B$241,T248&lt;&gt;'Tabelas auxiliares'!$B$242,T248&lt;&gt;'Tabelas auxiliares'!$C$241,T248&lt;&gt;'Tabelas auxiliares'!$C$242,T248&lt;&gt;'Tabelas auxiliares'!$D$241),"FOLHA DE PESSOAL",IF(Y248='Tabelas auxiliares'!$A$242,"CUSTEIO",IF(Y248='Tabelas auxiliares'!$A$241,"INVESTIMENTO","ERRO - VERIFICAR"))))</f>
        <v>INVESTIMENTO</v>
      </c>
      <c r="AA248" s="30">
        <f t="shared" si="7"/>
        <v>40250</v>
      </c>
      <c r="AD248" s="12">
        <v>40250</v>
      </c>
      <c r="AE248" s="36"/>
      <c r="AF248" s="36"/>
      <c r="AG248" s="36"/>
      <c r="AH248" s="36"/>
      <c r="AI248" s="36"/>
      <c r="AJ248" s="36"/>
      <c r="AK248" s="36"/>
      <c r="AL248" s="36"/>
      <c r="AM248" s="36"/>
      <c r="AN248" s="36"/>
      <c r="AO248" s="36"/>
      <c r="AP248" s="36"/>
    </row>
    <row r="249" spans="1:42" x14ac:dyDescent="0.35">
      <c r="A249" t="s">
        <v>611</v>
      </c>
      <c r="B249" t="s">
        <v>220</v>
      </c>
      <c r="C249" t="s">
        <v>690</v>
      </c>
      <c r="D249" t="s">
        <v>34</v>
      </c>
      <c r="E249" t="s">
        <v>100</v>
      </c>
      <c r="F249" s="19" t="str">
        <f>IFERROR(VLOOKUP(D249,'Tabelas auxiliares'!$A$3:$B$63,2,FALSE),"")</f>
        <v>CECS - CENTRO DE ENG., MODELAGEM E CIÊNCIAS SOCIAIS APLICADAS</v>
      </c>
      <c r="G249" s="19" t="str">
        <f>IFERROR(VLOOKUP($B249,'Tabelas auxiliares'!$A$67:$C$107,2,FALSE),"")</f>
        <v>EQUIPAMENTOS LABORATÓRIOS</v>
      </c>
      <c r="H249" s="19" t="str">
        <f>IFERROR(VLOOKUP($B249,'Tabelas auxiliares'!$A$67:$C$107,3,FALSE),"")</f>
        <v>AQUISICAO POR IMPORTACAO / EQUIPAMENTOS NOVOS / MANUTENÇÃO DE EQUIPAMENTOS LABORATORIAIS</v>
      </c>
      <c r="I249" t="s">
        <v>1759</v>
      </c>
      <c r="J249" t="s">
        <v>1760</v>
      </c>
      <c r="K249" t="s">
        <v>1761</v>
      </c>
      <c r="L249" t="s">
        <v>1762</v>
      </c>
      <c r="M249" t="s">
        <v>1763</v>
      </c>
      <c r="N249" t="s">
        <v>633</v>
      </c>
      <c r="O249" t="s">
        <v>629</v>
      </c>
      <c r="P249" t="s">
        <v>634</v>
      </c>
      <c r="Q249" t="s">
        <v>621</v>
      </c>
      <c r="R249" t="s">
        <v>622</v>
      </c>
      <c r="S249" t="s">
        <v>623</v>
      </c>
      <c r="T249" t="s">
        <v>145</v>
      </c>
      <c r="U249" t="s">
        <v>655</v>
      </c>
      <c r="V249" t="s">
        <v>1748</v>
      </c>
      <c r="W249" t="s">
        <v>1749</v>
      </c>
      <c r="X249" t="s">
        <v>1764</v>
      </c>
      <c r="Y249" s="19" t="str">
        <f t="shared" si="6"/>
        <v>4</v>
      </c>
      <c r="Z249" s="19" t="str">
        <f>IF(T249="","",IF(AND(T249&lt;&gt;'Tabelas auxiliares'!$B$241,T249&lt;&gt;'Tabelas auxiliares'!$B$242,T249&lt;&gt;'Tabelas auxiliares'!$C$241,T249&lt;&gt;'Tabelas auxiliares'!$C$242,T249&lt;&gt;'Tabelas auxiliares'!$D$241),"FOLHA DE PESSOAL",IF(Y249='Tabelas auxiliares'!$A$242,"CUSTEIO",IF(Y249='Tabelas auxiliares'!$A$241,"INVESTIMENTO","ERRO - VERIFICAR"))))</f>
        <v>INVESTIMENTO</v>
      </c>
      <c r="AA249" s="30">
        <f t="shared" si="7"/>
        <v>6642.9</v>
      </c>
      <c r="AB249" s="12">
        <v>6642.9</v>
      </c>
      <c r="AE249" s="36"/>
      <c r="AF249" s="36"/>
      <c r="AG249" s="36"/>
      <c r="AH249" s="36"/>
      <c r="AI249" s="36"/>
      <c r="AJ249" s="36"/>
      <c r="AK249" s="36"/>
      <c r="AL249" s="36"/>
      <c r="AM249" s="36"/>
      <c r="AN249" s="36"/>
      <c r="AO249" s="36"/>
      <c r="AP249" s="36"/>
    </row>
    <row r="250" spans="1:42" x14ac:dyDescent="0.35">
      <c r="A250" t="s">
        <v>611</v>
      </c>
      <c r="B250" t="s">
        <v>220</v>
      </c>
      <c r="C250" t="s">
        <v>690</v>
      </c>
      <c r="D250" t="s">
        <v>34</v>
      </c>
      <c r="E250" t="s">
        <v>100</v>
      </c>
      <c r="F250" s="19" t="str">
        <f>IFERROR(VLOOKUP(D250,'Tabelas auxiliares'!$A$3:$B$63,2,FALSE),"")</f>
        <v>CECS - CENTRO DE ENG., MODELAGEM E CIÊNCIAS SOCIAIS APLICADAS</v>
      </c>
      <c r="G250" s="19" t="str">
        <f>IFERROR(VLOOKUP($B250,'Tabelas auxiliares'!$A$67:$C$107,2,FALSE),"")</f>
        <v>EQUIPAMENTOS LABORATÓRIOS</v>
      </c>
      <c r="H250" s="19" t="str">
        <f>IFERROR(VLOOKUP($B250,'Tabelas auxiliares'!$A$67:$C$107,3,FALSE),"")</f>
        <v>AQUISICAO POR IMPORTACAO / EQUIPAMENTOS NOVOS / MANUTENÇÃO DE EQUIPAMENTOS LABORATORIAIS</v>
      </c>
      <c r="I250" t="s">
        <v>1759</v>
      </c>
      <c r="J250" t="s">
        <v>1760</v>
      </c>
      <c r="K250" t="s">
        <v>1765</v>
      </c>
      <c r="L250" t="s">
        <v>1762</v>
      </c>
      <c r="M250" t="s">
        <v>1766</v>
      </c>
      <c r="N250" t="s">
        <v>633</v>
      </c>
      <c r="O250" t="s">
        <v>629</v>
      </c>
      <c r="P250" t="s">
        <v>634</v>
      </c>
      <c r="Q250" t="s">
        <v>621</v>
      </c>
      <c r="R250" t="s">
        <v>622</v>
      </c>
      <c r="S250" t="s">
        <v>623</v>
      </c>
      <c r="T250" t="s">
        <v>145</v>
      </c>
      <c r="U250" t="s">
        <v>655</v>
      </c>
      <c r="V250" t="s">
        <v>1767</v>
      </c>
      <c r="W250" t="s">
        <v>1768</v>
      </c>
      <c r="X250" t="s">
        <v>1769</v>
      </c>
      <c r="Y250" s="19" t="str">
        <f t="shared" si="6"/>
        <v>4</v>
      </c>
      <c r="Z250" s="19" t="str">
        <f>IF(T250="","",IF(AND(T250&lt;&gt;'Tabelas auxiliares'!$B$241,T250&lt;&gt;'Tabelas auxiliares'!$B$242,T250&lt;&gt;'Tabelas auxiliares'!$C$241,T250&lt;&gt;'Tabelas auxiliares'!$C$242,T250&lt;&gt;'Tabelas auxiliares'!$D$241),"FOLHA DE PESSOAL",IF(Y250='Tabelas auxiliares'!$A$242,"CUSTEIO",IF(Y250='Tabelas auxiliares'!$A$241,"INVESTIMENTO","ERRO - VERIFICAR"))))</f>
        <v>INVESTIMENTO</v>
      </c>
      <c r="AA250" s="30">
        <f t="shared" si="7"/>
        <v>9779.94</v>
      </c>
      <c r="AD250" s="12">
        <v>9779.94</v>
      </c>
      <c r="AE250" s="36"/>
      <c r="AF250" s="36"/>
      <c r="AG250" s="36"/>
      <c r="AH250" s="36"/>
      <c r="AI250" s="36"/>
      <c r="AJ250" s="36"/>
      <c r="AK250" s="36"/>
      <c r="AL250" s="36"/>
      <c r="AM250" s="36"/>
      <c r="AN250" s="36"/>
      <c r="AO250" s="36"/>
      <c r="AP250" s="36"/>
    </row>
    <row r="251" spans="1:42" x14ac:dyDescent="0.35">
      <c r="A251" t="s">
        <v>611</v>
      </c>
      <c r="B251" t="s">
        <v>220</v>
      </c>
      <c r="C251" t="s">
        <v>690</v>
      </c>
      <c r="D251" t="s">
        <v>34</v>
      </c>
      <c r="E251" t="s">
        <v>100</v>
      </c>
      <c r="F251" s="19" t="str">
        <f>IFERROR(VLOOKUP(D251,'Tabelas auxiliares'!$A$3:$B$63,2,FALSE),"")</f>
        <v>CECS - CENTRO DE ENG., MODELAGEM E CIÊNCIAS SOCIAIS APLICADAS</v>
      </c>
      <c r="G251" s="19" t="str">
        <f>IFERROR(VLOOKUP($B251,'Tabelas auxiliares'!$A$67:$C$107,2,FALSE),"")</f>
        <v>EQUIPAMENTOS LABORATÓRIOS</v>
      </c>
      <c r="H251" s="19" t="str">
        <f>IFERROR(VLOOKUP($B251,'Tabelas auxiliares'!$A$67:$C$107,3,FALSE),"")</f>
        <v>AQUISICAO POR IMPORTACAO / EQUIPAMENTOS NOVOS / MANUTENÇÃO DE EQUIPAMENTOS LABORATORIAIS</v>
      </c>
      <c r="I251" t="s">
        <v>1759</v>
      </c>
      <c r="J251" t="s">
        <v>1760</v>
      </c>
      <c r="K251" t="s">
        <v>1770</v>
      </c>
      <c r="L251" t="s">
        <v>1762</v>
      </c>
      <c r="M251" t="s">
        <v>1771</v>
      </c>
      <c r="N251" t="s">
        <v>633</v>
      </c>
      <c r="O251" t="s">
        <v>629</v>
      </c>
      <c r="P251" t="s">
        <v>634</v>
      </c>
      <c r="Q251" t="s">
        <v>621</v>
      </c>
      <c r="R251" t="s">
        <v>622</v>
      </c>
      <c r="S251" t="s">
        <v>623</v>
      </c>
      <c r="T251" t="s">
        <v>145</v>
      </c>
      <c r="U251" t="s">
        <v>655</v>
      </c>
      <c r="V251" t="s">
        <v>1748</v>
      </c>
      <c r="W251" t="s">
        <v>1749</v>
      </c>
      <c r="X251" t="s">
        <v>1772</v>
      </c>
      <c r="Y251" s="19" t="str">
        <f t="shared" si="6"/>
        <v>4</v>
      </c>
      <c r="Z251" s="19" t="str">
        <f>IF(T251="","",IF(AND(T251&lt;&gt;'Tabelas auxiliares'!$B$241,T251&lt;&gt;'Tabelas auxiliares'!$B$242,T251&lt;&gt;'Tabelas auxiliares'!$C$241,T251&lt;&gt;'Tabelas auxiliares'!$C$242,T251&lt;&gt;'Tabelas auxiliares'!$D$241),"FOLHA DE PESSOAL",IF(Y251='Tabelas auxiliares'!$A$242,"CUSTEIO",IF(Y251='Tabelas auxiliares'!$A$241,"INVESTIMENTO","ERRO - VERIFICAR"))))</f>
        <v>INVESTIMENTO</v>
      </c>
      <c r="AA251" s="30">
        <f t="shared" si="7"/>
        <v>4063.46</v>
      </c>
      <c r="AD251" s="12">
        <v>4063.46</v>
      </c>
      <c r="AE251" s="36"/>
      <c r="AF251" s="36"/>
      <c r="AG251" s="36"/>
      <c r="AH251" s="36"/>
      <c r="AI251" s="36"/>
      <c r="AJ251" s="36"/>
      <c r="AK251" s="36"/>
      <c r="AL251" s="36"/>
      <c r="AM251" s="36"/>
      <c r="AN251" s="36"/>
      <c r="AO251" s="36"/>
      <c r="AP251" s="36"/>
    </row>
    <row r="252" spans="1:42" x14ac:dyDescent="0.35">
      <c r="A252" t="s">
        <v>611</v>
      </c>
      <c r="B252" t="s">
        <v>220</v>
      </c>
      <c r="C252" t="s">
        <v>690</v>
      </c>
      <c r="D252" t="s">
        <v>34</v>
      </c>
      <c r="E252" t="s">
        <v>100</v>
      </c>
      <c r="F252" s="19" t="str">
        <f>IFERROR(VLOOKUP(D252,'Tabelas auxiliares'!$A$3:$B$63,2,FALSE),"")</f>
        <v>CECS - CENTRO DE ENG., MODELAGEM E CIÊNCIAS SOCIAIS APLICADAS</v>
      </c>
      <c r="G252" s="19" t="str">
        <f>IFERROR(VLOOKUP($B252,'Tabelas auxiliares'!$A$67:$C$107,2,FALSE),"")</f>
        <v>EQUIPAMENTOS LABORATÓRIOS</v>
      </c>
      <c r="H252" s="19" t="str">
        <f>IFERROR(VLOOKUP($B252,'Tabelas auxiliares'!$A$67:$C$107,3,FALSE),"")</f>
        <v>AQUISICAO POR IMPORTACAO / EQUIPAMENTOS NOVOS / MANUTENÇÃO DE EQUIPAMENTOS LABORATORIAIS</v>
      </c>
      <c r="I252" t="s">
        <v>1759</v>
      </c>
      <c r="J252" t="s">
        <v>1760</v>
      </c>
      <c r="K252" t="s">
        <v>1773</v>
      </c>
      <c r="L252" t="s">
        <v>1762</v>
      </c>
      <c r="M252" t="s">
        <v>1774</v>
      </c>
      <c r="N252" t="s">
        <v>633</v>
      </c>
      <c r="O252" t="s">
        <v>629</v>
      </c>
      <c r="P252" t="s">
        <v>634</v>
      </c>
      <c r="Q252" t="s">
        <v>621</v>
      </c>
      <c r="R252" t="s">
        <v>622</v>
      </c>
      <c r="S252" t="s">
        <v>623</v>
      </c>
      <c r="T252" t="s">
        <v>145</v>
      </c>
      <c r="U252" t="s">
        <v>655</v>
      </c>
      <c r="V252" t="s">
        <v>1775</v>
      </c>
      <c r="W252" t="s">
        <v>1776</v>
      </c>
      <c r="X252" t="s">
        <v>1777</v>
      </c>
      <c r="Y252" s="19" t="str">
        <f t="shared" si="6"/>
        <v>4</v>
      </c>
      <c r="Z252" s="19" t="str">
        <f>IF(T252="","",IF(AND(T252&lt;&gt;'Tabelas auxiliares'!$B$241,T252&lt;&gt;'Tabelas auxiliares'!$B$242,T252&lt;&gt;'Tabelas auxiliares'!$C$241,T252&lt;&gt;'Tabelas auxiliares'!$C$242,T252&lt;&gt;'Tabelas auxiliares'!$D$241),"FOLHA DE PESSOAL",IF(Y252='Tabelas auxiliares'!$A$242,"CUSTEIO",IF(Y252='Tabelas auxiliares'!$A$241,"INVESTIMENTO","ERRO - VERIFICAR"))))</f>
        <v>INVESTIMENTO</v>
      </c>
      <c r="AA252" s="30">
        <f t="shared" si="7"/>
        <v>1284.1400000000001</v>
      </c>
      <c r="AB252" s="12">
        <v>1284.1400000000001</v>
      </c>
      <c r="AE252" s="36"/>
      <c r="AF252" s="36"/>
      <c r="AG252" s="36"/>
      <c r="AH252" s="36"/>
      <c r="AI252" s="36"/>
      <c r="AJ252" s="36"/>
      <c r="AK252" s="36"/>
      <c r="AL252" s="36"/>
      <c r="AM252" s="36"/>
      <c r="AN252" s="36"/>
      <c r="AO252" s="36"/>
      <c r="AP252" s="36"/>
    </row>
    <row r="253" spans="1:42" x14ac:dyDescent="0.35">
      <c r="A253" t="s">
        <v>611</v>
      </c>
      <c r="B253" t="s">
        <v>220</v>
      </c>
      <c r="C253" t="s">
        <v>690</v>
      </c>
      <c r="D253" t="s">
        <v>38</v>
      </c>
      <c r="E253" t="s">
        <v>100</v>
      </c>
      <c r="F253" s="19" t="str">
        <f>IFERROR(VLOOKUP(D253,'Tabelas auxiliares'!$A$3:$B$63,2,FALSE),"")</f>
        <v>CMCC - CENTRO DE MATEMÁTICA, COMPUTAÇÃO E COGNIÇÃO</v>
      </c>
      <c r="G253" s="19" t="str">
        <f>IFERROR(VLOOKUP($B253,'Tabelas auxiliares'!$A$67:$C$107,2,FALSE),"")</f>
        <v>EQUIPAMENTOS LABORATÓRIOS</v>
      </c>
      <c r="H253" s="19" t="str">
        <f>IFERROR(VLOOKUP($B253,'Tabelas auxiliares'!$A$67:$C$107,3,FALSE),"")</f>
        <v>AQUISICAO POR IMPORTACAO / EQUIPAMENTOS NOVOS / MANUTENÇÃO DE EQUIPAMENTOS LABORATORIAIS</v>
      </c>
      <c r="I253" t="s">
        <v>976</v>
      </c>
      <c r="J253" t="s">
        <v>1778</v>
      </c>
      <c r="K253" t="s">
        <v>1779</v>
      </c>
      <c r="L253" t="s">
        <v>1780</v>
      </c>
      <c r="M253" t="s">
        <v>1781</v>
      </c>
      <c r="N253" t="s">
        <v>1782</v>
      </c>
      <c r="O253" t="s">
        <v>629</v>
      </c>
      <c r="P253" t="s">
        <v>1783</v>
      </c>
      <c r="Q253" t="s">
        <v>621</v>
      </c>
      <c r="R253" t="s">
        <v>622</v>
      </c>
      <c r="S253" t="s">
        <v>623</v>
      </c>
      <c r="T253" t="s">
        <v>145</v>
      </c>
      <c r="U253" t="s">
        <v>1784</v>
      </c>
      <c r="V253" t="s">
        <v>1748</v>
      </c>
      <c r="W253" t="s">
        <v>1749</v>
      </c>
      <c r="X253" t="s">
        <v>1785</v>
      </c>
      <c r="Y253" s="19" t="str">
        <f t="shared" si="6"/>
        <v>4</v>
      </c>
      <c r="Z253" s="19" t="str">
        <f>IF(T253="","",IF(AND(T253&lt;&gt;'Tabelas auxiliares'!$B$241,T253&lt;&gt;'Tabelas auxiliares'!$B$242,T253&lt;&gt;'Tabelas auxiliares'!$C$241,T253&lt;&gt;'Tabelas auxiliares'!$C$242,T253&lt;&gt;'Tabelas auxiliares'!$D$241),"FOLHA DE PESSOAL",IF(Y253='Tabelas auxiliares'!$A$242,"CUSTEIO",IF(Y253='Tabelas auxiliares'!$A$241,"INVESTIMENTO","ERRO - VERIFICAR"))))</f>
        <v>INVESTIMENTO</v>
      </c>
      <c r="AA253" s="30">
        <f t="shared" si="7"/>
        <v>6480</v>
      </c>
      <c r="AD253" s="12">
        <v>6480</v>
      </c>
      <c r="AE253" s="36"/>
      <c r="AF253" s="36"/>
      <c r="AG253" s="36"/>
      <c r="AH253" s="36"/>
      <c r="AI253" s="36"/>
      <c r="AJ253" s="36"/>
      <c r="AK253" s="36"/>
      <c r="AL253" s="36"/>
      <c r="AM253" s="36"/>
      <c r="AN253" s="36"/>
      <c r="AO253" s="36"/>
      <c r="AP253" s="36"/>
    </row>
    <row r="254" spans="1:42" x14ac:dyDescent="0.35">
      <c r="A254" t="s">
        <v>611</v>
      </c>
      <c r="B254" t="s">
        <v>220</v>
      </c>
      <c r="C254" t="s">
        <v>690</v>
      </c>
      <c r="D254" t="s">
        <v>42</v>
      </c>
      <c r="E254" t="s">
        <v>100</v>
      </c>
      <c r="F254" s="19" t="str">
        <f>IFERROR(VLOOKUP(D254,'Tabelas auxiliares'!$A$3:$B$63,2,FALSE),"")</f>
        <v>CCNH - CENTRO DE CIÊNCIAS NATURAIS E HUMANAS</v>
      </c>
      <c r="G254" s="19" t="str">
        <f>IFERROR(VLOOKUP($B254,'Tabelas auxiliares'!$A$67:$C$107,2,FALSE),"")</f>
        <v>EQUIPAMENTOS LABORATÓRIOS</v>
      </c>
      <c r="H254" s="19" t="str">
        <f>IFERROR(VLOOKUP($B254,'Tabelas auxiliares'!$A$67:$C$107,3,FALSE),"")</f>
        <v>AQUISICAO POR IMPORTACAO / EQUIPAMENTOS NOVOS / MANUTENÇÃO DE EQUIPAMENTOS LABORATORIAIS</v>
      </c>
      <c r="I254" t="s">
        <v>1786</v>
      </c>
      <c r="J254" t="s">
        <v>1787</v>
      </c>
      <c r="K254" t="s">
        <v>1788</v>
      </c>
      <c r="L254" t="s">
        <v>1789</v>
      </c>
      <c r="M254" t="s">
        <v>1790</v>
      </c>
      <c r="N254" t="s">
        <v>675</v>
      </c>
      <c r="O254" t="s">
        <v>629</v>
      </c>
      <c r="P254" t="s">
        <v>676</v>
      </c>
      <c r="Q254" t="s">
        <v>621</v>
      </c>
      <c r="R254" t="s">
        <v>622</v>
      </c>
      <c r="S254" t="s">
        <v>623</v>
      </c>
      <c r="T254" t="s">
        <v>145</v>
      </c>
      <c r="U254" t="s">
        <v>677</v>
      </c>
      <c r="V254" t="s">
        <v>1791</v>
      </c>
      <c r="W254" t="s">
        <v>1792</v>
      </c>
      <c r="X254" t="s">
        <v>1793</v>
      </c>
      <c r="Y254" s="19" t="str">
        <f t="shared" si="6"/>
        <v>4</v>
      </c>
      <c r="Z254" s="19" t="str">
        <f>IF(T254="","",IF(AND(T254&lt;&gt;'Tabelas auxiliares'!$B$241,T254&lt;&gt;'Tabelas auxiliares'!$B$242,T254&lt;&gt;'Tabelas auxiliares'!$C$241,T254&lt;&gt;'Tabelas auxiliares'!$C$242,T254&lt;&gt;'Tabelas auxiliares'!$D$241),"FOLHA DE PESSOAL",IF(Y254='Tabelas auxiliares'!$A$242,"CUSTEIO",IF(Y254='Tabelas auxiliares'!$A$241,"INVESTIMENTO","ERRO - VERIFICAR"))))</f>
        <v>INVESTIMENTO</v>
      </c>
      <c r="AA254" s="30">
        <f t="shared" si="7"/>
        <v>489</v>
      </c>
      <c r="AB254" s="12">
        <v>489</v>
      </c>
      <c r="AE254" s="36"/>
      <c r="AF254" s="36"/>
      <c r="AG254" s="36"/>
      <c r="AH254" s="36"/>
      <c r="AI254" s="36"/>
      <c r="AJ254" s="36"/>
      <c r="AK254" s="36"/>
      <c r="AL254" s="36"/>
      <c r="AM254" s="36"/>
      <c r="AN254" s="36"/>
      <c r="AO254" s="36"/>
      <c r="AP254" s="36"/>
    </row>
    <row r="255" spans="1:42" x14ac:dyDescent="0.35">
      <c r="A255" t="s">
        <v>611</v>
      </c>
      <c r="B255" t="s">
        <v>220</v>
      </c>
      <c r="C255" t="s">
        <v>690</v>
      </c>
      <c r="D255" t="s">
        <v>42</v>
      </c>
      <c r="E255" t="s">
        <v>100</v>
      </c>
      <c r="F255" s="19" t="str">
        <f>IFERROR(VLOOKUP(D255,'Tabelas auxiliares'!$A$3:$B$63,2,FALSE),"")</f>
        <v>CCNH - CENTRO DE CIÊNCIAS NATURAIS E HUMANAS</v>
      </c>
      <c r="G255" s="19" t="str">
        <f>IFERROR(VLOOKUP($B255,'Tabelas auxiliares'!$A$67:$C$107,2,FALSE),"")</f>
        <v>EQUIPAMENTOS LABORATÓRIOS</v>
      </c>
      <c r="H255" s="19" t="str">
        <f>IFERROR(VLOOKUP($B255,'Tabelas auxiliares'!$A$67:$C$107,3,FALSE),"")</f>
        <v>AQUISICAO POR IMPORTACAO / EQUIPAMENTOS NOVOS / MANUTENÇÃO DE EQUIPAMENTOS LABORATORIAIS</v>
      </c>
      <c r="I255" t="s">
        <v>1786</v>
      </c>
      <c r="J255" t="s">
        <v>1787</v>
      </c>
      <c r="K255" t="s">
        <v>1794</v>
      </c>
      <c r="L255" t="s">
        <v>1795</v>
      </c>
      <c r="M255" t="s">
        <v>1796</v>
      </c>
      <c r="N255" t="s">
        <v>675</v>
      </c>
      <c r="O255" t="s">
        <v>629</v>
      </c>
      <c r="P255" t="s">
        <v>676</v>
      </c>
      <c r="Q255" t="s">
        <v>621</v>
      </c>
      <c r="R255" t="s">
        <v>622</v>
      </c>
      <c r="S255" t="s">
        <v>623</v>
      </c>
      <c r="T255" t="s">
        <v>145</v>
      </c>
      <c r="U255" t="s">
        <v>677</v>
      </c>
      <c r="V255" t="s">
        <v>1797</v>
      </c>
      <c r="W255" t="s">
        <v>1798</v>
      </c>
      <c r="X255" t="s">
        <v>1799</v>
      </c>
      <c r="Y255" s="19" t="str">
        <f t="shared" si="6"/>
        <v>4</v>
      </c>
      <c r="Z255" s="19" t="str">
        <f>IF(T255="","",IF(AND(T255&lt;&gt;'Tabelas auxiliares'!$B$241,T255&lt;&gt;'Tabelas auxiliares'!$B$242,T255&lt;&gt;'Tabelas auxiliares'!$C$241,T255&lt;&gt;'Tabelas auxiliares'!$C$242,T255&lt;&gt;'Tabelas auxiliares'!$D$241),"FOLHA DE PESSOAL",IF(Y255='Tabelas auxiliares'!$A$242,"CUSTEIO",IF(Y255='Tabelas auxiliares'!$A$241,"INVESTIMENTO","ERRO - VERIFICAR"))))</f>
        <v>INVESTIMENTO</v>
      </c>
      <c r="AA255" s="30">
        <f t="shared" si="7"/>
        <v>12172</v>
      </c>
      <c r="AC255" s="12">
        <v>12172</v>
      </c>
      <c r="AE255" s="36"/>
      <c r="AF255" s="36"/>
      <c r="AG255" s="36"/>
      <c r="AH255" s="36"/>
      <c r="AI255" s="36"/>
      <c r="AJ255" s="36"/>
      <c r="AK255" s="36"/>
      <c r="AL255" s="36"/>
      <c r="AM255" s="36"/>
      <c r="AN255" s="36"/>
      <c r="AO255" s="36"/>
      <c r="AP255" s="36"/>
    </row>
    <row r="256" spans="1:42" x14ac:dyDescent="0.35">
      <c r="A256" t="s">
        <v>611</v>
      </c>
      <c r="B256" t="s">
        <v>220</v>
      </c>
      <c r="C256" t="s">
        <v>690</v>
      </c>
      <c r="D256" t="s">
        <v>42</v>
      </c>
      <c r="E256" t="s">
        <v>100</v>
      </c>
      <c r="F256" s="19" t="str">
        <f>IFERROR(VLOOKUP(D256,'Tabelas auxiliares'!$A$3:$B$63,2,FALSE),"")</f>
        <v>CCNH - CENTRO DE CIÊNCIAS NATURAIS E HUMANAS</v>
      </c>
      <c r="G256" s="19" t="str">
        <f>IFERROR(VLOOKUP($B256,'Tabelas auxiliares'!$A$67:$C$107,2,FALSE),"")</f>
        <v>EQUIPAMENTOS LABORATÓRIOS</v>
      </c>
      <c r="H256" s="19" t="str">
        <f>IFERROR(VLOOKUP($B256,'Tabelas auxiliares'!$A$67:$C$107,3,FALSE),"")</f>
        <v>AQUISICAO POR IMPORTACAO / EQUIPAMENTOS NOVOS / MANUTENÇÃO DE EQUIPAMENTOS LABORATORIAIS</v>
      </c>
      <c r="I256" t="s">
        <v>1786</v>
      </c>
      <c r="J256" t="s">
        <v>1787</v>
      </c>
      <c r="K256" t="s">
        <v>1800</v>
      </c>
      <c r="L256" t="s">
        <v>1795</v>
      </c>
      <c r="M256" t="s">
        <v>1801</v>
      </c>
      <c r="N256" t="s">
        <v>675</v>
      </c>
      <c r="O256" t="s">
        <v>629</v>
      </c>
      <c r="P256" t="s">
        <v>676</v>
      </c>
      <c r="Q256" t="s">
        <v>621</v>
      </c>
      <c r="R256" t="s">
        <v>622</v>
      </c>
      <c r="S256" t="s">
        <v>623</v>
      </c>
      <c r="T256" t="s">
        <v>145</v>
      </c>
      <c r="U256" t="s">
        <v>677</v>
      </c>
      <c r="V256" t="s">
        <v>1797</v>
      </c>
      <c r="W256" t="s">
        <v>1798</v>
      </c>
      <c r="X256" t="s">
        <v>1802</v>
      </c>
      <c r="Y256" s="19" t="str">
        <f t="shared" si="6"/>
        <v>4</v>
      </c>
      <c r="Z256" s="19" t="str">
        <f>IF(T256="","",IF(AND(T256&lt;&gt;'Tabelas auxiliares'!$B$241,T256&lt;&gt;'Tabelas auxiliares'!$B$242,T256&lt;&gt;'Tabelas auxiliares'!$C$241,T256&lt;&gt;'Tabelas auxiliares'!$C$242,T256&lt;&gt;'Tabelas auxiliares'!$D$241),"FOLHA DE PESSOAL",IF(Y256='Tabelas auxiliares'!$A$242,"CUSTEIO",IF(Y256='Tabelas auxiliares'!$A$241,"INVESTIMENTO","ERRO - VERIFICAR"))))</f>
        <v>INVESTIMENTO</v>
      </c>
      <c r="AA256" s="30">
        <f t="shared" si="7"/>
        <v>6694.38</v>
      </c>
      <c r="AB256" s="12">
        <v>6694.38</v>
      </c>
      <c r="AE256" s="36"/>
      <c r="AF256" s="36"/>
      <c r="AG256" s="36"/>
      <c r="AH256" s="36"/>
      <c r="AI256" s="36"/>
      <c r="AJ256" s="36"/>
      <c r="AK256" s="36"/>
      <c r="AL256" s="36"/>
      <c r="AM256" s="36"/>
      <c r="AN256" s="36"/>
      <c r="AO256" s="36"/>
      <c r="AP256" s="36"/>
    </row>
    <row r="257" spans="1:42" x14ac:dyDescent="0.35">
      <c r="A257" t="s">
        <v>611</v>
      </c>
      <c r="B257" t="s">
        <v>220</v>
      </c>
      <c r="C257" t="s">
        <v>690</v>
      </c>
      <c r="D257" t="s">
        <v>42</v>
      </c>
      <c r="E257" t="s">
        <v>100</v>
      </c>
      <c r="F257" s="19" t="str">
        <f>IFERROR(VLOOKUP(D257,'Tabelas auxiliares'!$A$3:$B$63,2,FALSE),"")</f>
        <v>CCNH - CENTRO DE CIÊNCIAS NATURAIS E HUMANAS</v>
      </c>
      <c r="G257" s="19" t="str">
        <f>IFERROR(VLOOKUP($B257,'Tabelas auxiliares'!$A$67:$C$107,2,FALSE),"")</f>
        <v>EQUIPAMENTOS LABORATÓRIOS</v>
      </c>
      <c r="H257" s="19" t="str">
        <f>IFERROR(VLOOKUP($B257,'Tabelas auxiliares'!$A$67:$C$107,3,FALSE),"")</f>
        <v>AQUISICAO POR IMPORTACAO / EQUIPAMENTOS NOVOS / MANUTENÇÃO DE EQUIPAMENTOS LABORATORIAIS</v>
      </c>
      <c r="I257" t="s">
        <v>1786</v>
      </c>
      <c r="J257" t="s">
        <v>1787</v>
      </c>
      <c r="K257" t="s">
        <v>1803</v>
      </c>
      <c r="L257" t="s">
        <v>1795</v>
      </c>
      <c r="M257" t="s">
        <v>1804</v>
      </c>
      <c r="N257" t="s">
        <v>675</v>
      </c>
      <c r="O257" t="s">
        <v>629</v>
      </c>
      <c r="P257" t="s">
        <v>676</v>
      </c>
      <c r="Q257" t="s">
        <v>621</v>
      </c>
      <c r="R257" t="s">
        <v>622</v>
      </c>
      <c r="S257" t="s">
        <v>623</v>
      </c>
      <c r="T257" t="s">
        <v>145</v>
      </c>
      <c r="U257" t="s">
        <v>677</v>
      </c>
      <c r="V257" t="s">
        <v>1797</v>
      </c>
      <c r="W257" t="s">
        <v>1798</v>
      </c>
      <c r="X257" t="s">
        <v>1805</v>
      </c>
      <c r="Y257" s="19" t="str">
        <f t="shared" si="6"/>
        <v>4</v>
      </c>
      <c r="Z257" s="19" t="str">
        <f>IF(T257="","",IF(AND(T257&lt;&gt;'Tabelas auxiliares'!$B$241,T257&lt;&gt;'Tabelas auxiliares'!$B$242,T257&lt;&gt;'Tabelas auxiliares'!$C$241,T257&lt;&gt;'Tabelas auxiliares'!$C$242,T257&lt;&gt;'Tabelas auxiliares'!$D$241),"FOLHA DE PESSOAL",IF(Y257='Tabelas auxiliares'!$A$242,"CUSTEIO",IF(Y257='Tabelas auxiliares'!$A$241,"INVESTIMENTO","ERRO - VERIFICAR"))))</f>
        <v>INVESTIMENTO</v>
      </c>
      <c r="AA257" s="30">
        <f t="shared" si="7"/>
        <v>51612</v>
      </c>
      <c r="AB257" s="12">
        <v>51612</v>
      </c>
      <c r="AE257" s="36"/>
      <c r="AF257" s="36"/>
      <c r="AG257" s="36"/>
      <c r="AH257" s="36"/>
      <c r="AI257" s="36"/>
      <c r="AJ257" s="36"/>
      <c r="AK257" s="36"/>
      <c r="AL257" s="36"/>
      <c r="AM257" s="36"/>
      <c r="AN257" s="36"/>
      <c r="AO257" s="36"/>
      <c r="AP257" s="36"/>
    </row>
    <row r="258" spans="1:42" x14ac:dyDescent="0.35">
      <c r="A258" t="s">
        <v>611</v>
      </c>
      <c r="B258" t="s">
        <v>220</v>
      </c>
      <c r="C258" t="s">
        <v>690</v>
      </c>
      <c r="D258" t="s">
        <v>42</v>
      </c>
      <c r="E258" t="s">
        <v>100</v>
      </c>
      <c r="F258" s="19" t="str">
        <f>IFERROR(VLOOKUP(D258,'Tabelas auxiliares'!$A$3:$B$63,2,FALSE),"")</f>
        <v>CCNH - CENTRO DE CIÊNCIAS NATURAIS E HUMANAS</v>
      </c>
      <c r="G258" s="19" t="str">
        <f>IFERROR(VLOOKUP($B258,'Tabelas auxiliares'!$A$67:$C$107,2,FALSE),"")</f>
        <v>EQUIPAMENTOS LABORATÓRIOS</v>
      </c>
      <c r="H258" s="19" t="str">
        <f>IFERROR(VLOOKUP($B258,'Tabelas auxiliares'!$A$67:$C$107,3,FALSE),"")</f>
        <v>AQUISICAO POR IMPORTACAO / EQUIPAMENTOS NOVOS / MANUTENÇÃO DE EQUIPAMENTOS LABORATORIAIS</v>
      </c>
      <c r="I258" t="s">
        <v>714</v>
      </c>
      <c r="J258" t="s">
        <v>1806</v>
      </c>
      <c r="K258" t="s">
        <v>1807</v>
      </c>
      <c r="L258" t="s">
        <v>1808</v>
      </c>
      <c r="M258" t="s">
        <v>1809</v>
      </c>
      <c r="N258" t="s">
        <v>1782</v>
      </c>
      <c r="O258" t="s">
        <v>629</v>
      </c>
      <c r="P258" t="s">
        <v>1783</v>
      </c>
      <c r="Q258" t="s">
        <v>621</v>
      </c>
      <c r="R258" t="s">
        <v>622</v>
      </c>
      <c r="S258" t="s">
        <v>623</v>
      </c>
      <c r="T258" t="s">
        <v>145</v>
      </c>
      <c r="U258" t="s">
        <v>1784</v>
      </c>
      <c r="V258" t="s">
        <v>1748</v>
      </c>
      <c r="W258" t="s">
        <v>1749</v>
      </c>
      <c r="X258" t="s">
        <v>1810</v>
      </c>
      <c r="Y258" s="19" t="str">
        <f t="shared" si="6"/>
        <v>4</v>
      </c>
      <c r="Z258" s="19" t="str">
        <f>IF(T258="","",IF(AND(T258&lt;&gt;'Tabelas auxiliares'!$B$241,T258&lt;&gt;'Tabelas auxiliares'!$B$242,T258&lt;&gt;'Tabelas auxiliares'!$C$241,T258&lt;&gt;'Tabelas auxiliares'!$C$242,T258&lt;&gt;'Tabelas auxiliares'!$D$241),"FOLHA DE PESSOAL",IF(Y258='Tabelas auxiliares'!$A$242,"CUSTEIO",IF(Y258='Tabelas auxiliares'!$A$241,"INVESTIMENTO","ERRO - VERIFICAR"))))</f>
        <v>INVESTIMENTO</v>
      </c>
      <c r="AA258" s="30">
        <f t="shared" si="7"/>
        <v>13283</v>
      </c>
      <c r="AB258" s="12">
        <v>13283</v>
      </c>
      <c r="AE258" s="36"/>
      <c r="AF258" s="36"/>
      <c r="AG258" s="36"/>
      <c r="AH258" s="36"/>
      <c r="AI258" s="36"/>
      <c r="AJ258" s="36"/>
      <c r="AK258" s="36"/>
      <c r="AL258" s="36"/>
      <c r="AM258" s="36"/>
      <c r="AN258" s="36"/>
      <c r="AO258" s="36"/>
      <c r="AP258" s="36"/>
    </row>
    <row r="259" spans="1:42" x14ac:dyDescent="0.35">
      <c r="A259" t="s">
        <v>611</v>
      </c>
      <c r="B259" t="s">
        <v>220</v>
      </c>
      <c r="C259" t="s">
        <v>690</v>
      </c>
      <c r="D259" t="s">
        <v>42</v>
      </c>
      <c r="E259" t="s">
        <v>100</v>
      </c>
      <c r="F259" s="19" t="str">
        <f>IFERROR(VLOOKUP(D259,'Tabelas auxiliares'!$A$3:$B$63,2,FALSE),"")</f>
        <v>CCNH - CENTRO DE CIÊNCIAS NATURAIS E HUMANAS</v>
      </c>
      <c r="G259" s="19" t="str">
        <f>IFERROR(VLOOKUP($B259,'Tabelas auxiliares'!$A$67:$C$107,2,FALSE),"")</f>
        <v>EQUIPAMENTOS LABORATÓRIOS</v>
      </c>
      <c r="H259" s="19" t="str">
        <f>IFERROR(VLOOKUP($B259,'Tabelas auxiliares'!$A$67:$C$107,3,FALSE),"")</f>
        <v>AQUISICAO POR IMPORTACAO / EQUIPAMENTOS NOVOS / MANUTENÇÃO DE EQUIPAMENTOS LABORATORIAIS</v>
      </c>
      <c r="I259" t="s">
        <v>714</v>
      </c>
      <c r="J259" t="s">
        <v>1806</v>
      </c>
      <c r="K259" t="s">
        <v>1811</v>
      </c>
      <c r="L259" t="s">
        <v>1808</v>
      </c>
      <c r="M259" t="s">
        <v>1809</v>
      </c>
      <c r="N259" t="s">
        <v>1782</v>
      </c>
      <c r="O259" t="s">
        <v>629</v>
      </c>
      <c r="P259" t="s">
        <v>1783</v>
      </c>
      <c r="Q259" t="s">
        <v>621</v>
      </c>
      <c r="R259" t="s">
        <v>622</v>
      </c>
      <c r="S259" t="s">
        <v>623</v>
      </c>
      <c r="T259" t="s">
        <v>145</v>
      </c>
      <c r="U259" t="s">
        <v>1784</v>
      </c>
      <c r="V259" t="s">
        <v>1748</v>
      </c>
      <c r="W259" t="s">
        <v>1749</v>
      </c>
      <c r="X259" t="s">
        <v>1812</v>
      </c>
      <c r="Y259" s="19" t="str">
        <f t="shared" si="6"/>
        <v>4</v>
      </c>
      <c r="Z259" s="19" t="str">
        <f>IF(T259="","",IF(AND(T259&lt;&gt;'Tabelas auxiliares'!$B$241,T259&lt;&gt;'Tabelas auxiliares'!$B$242,T259&lt;&gt;'Tabelas auxiliares'!$C$241,T259&lt;&gt;'Tabelas auxiliares'!$C$242,T259&lt;&gt;'Tabelas auxiliares'!$D$241),"FOLHA DE PESSOAL",IF(Y259='Tabelas auxiliares'!$A$242,"CUSTEIO",IF(Y259='Tabelas auxiliares'!$A$241,"INVESTIMENTO","ERRO - VERIFICAR"))))</f>
        <v>INVESTIMENTO</v>
      </c>
      <c r="AA259" s="30">
        <f t="shared" si="7"/>
        <v>9970</v>
      </c>
      <c r="AB259" s="12">
        <v>9970</v>
      </c>
      <c r="AE259" s="36"/>
      <c r="AF259" s="36"/>
      <c r="AG259" s="36"/>
      <c r="AH259" s="36"/>
      <c r="AI259" s="36"/>
      <c r="AJ259" s="36"/>
      <c r="AK259" s="36"/>
      <c r="AL259" s="36"/>
      <c r="AM259" s="36"/>
      <c r="AN259" s="36"/>
      <c r="AO259" s="36"/>
      <c r="AP259" s="36"/>
    </row>
    <row r="260" spans="1:42" x14ac:dyDescent="0.35">
      <c r="A260" t="s">
        <v>611</v>
      </c>
      <c r="B260" t="s">
        <v>220</v>
      </c>
      <c r="C260" t="s">
        <v>690</v>
      </c>
      <c r="D260" t="s">
        <v>46</v>
      </c>
      <c r="E260" t="s">
        <v>100</v>
      </c>
      <c r="F260" s="19" t="str">
        <f>IFERROR(VLOOKUP(D260,'Tabelas auxiliares'!$A$3:$B$63,2,FALSE),"")</f>
        <v>PROGRAD - PRÓ-REITORIA DE GRADUAÇÃO</v>
      </c>
      <c r="G260" s="19" t="str">
        <f>IFERROR(VLOOKUP($B260,'Tabelas auxiliares'!$A$67:$C$107,2,FALSE),"")</f>
        <v>EQUIPAMENTOS LABORATÓRIOS</v>
      </c>
      <c r="H260" s="19" t="str">
        <f>IFERROR(VLOOKUP($B260,'Tabelas auxiliares'!$A$67:$C$107,3,FALSE),"")</f>
        <v>AQUISICAO POR IMPORTACAO / EQUIPAMENTOS NOVOS / MANUTENÇÃO DE EQUIPAMENTOS LABORATORIAIS</v>
      </c>
      <c r="I260" t="s">
        <v>1622</v>
      </c>
      <c r="J260" t="s">
        <v>1813</v>
      </c>
      <c r="K260" t="s">
        <v>1814</v>
      </c>
      <c r="L260" t="s">
        <v>1815</v>
      </c>
      <c r="M260" t="s">
        <v>1816</v>
      </c>
      <c r="N260" t="s">
        <v>633</v>
      </c>
      <c r="O260" t="s">
        <v>629</v>
      </c>
      <c r="P260" t="s">
        <v>634</v>
      </c>
      <c r="Q260" t="s">
        <v>621</v>
      </c>
      <c r="R260" t="s">
        <v>622</v>
      </c>
      <c r="S260" t="s">
        <v>623</v>
      </c>
      <c r="T260" t="s">
        <v>145</v>
      </c>
      <c r="U260" t="s">
        <v>655</v>
      </c>
      <c r="V260" t="s">
        <v>1797</v>
      </c>
      <c r="W260" t="s">
        <v>1798</v>
      </c>
      <c r="X260" t="s">
        <v>1817</v>
      </c>
      <c r="Y260" s="19" t="str">
        <f t="shared" si="6"/>
        <v>4</v>
      </c>
      <c r="Z260" s="19" t="str">
        <f>IF(T260="","",IF(AND(T260&lt;&gt;'Tabelas auxiliares'!$B$241,T260&lt;&gt;'Tabelas auxiliares'!$B$242,T260&lt;&gt;'Tabelas auxiliares'!$C$241,T260&lt;&gt;'Tabelas auxiliares'!$C$242,T260&lt;&gt;'Tabelas auxiliares'!$D$241),"FOLHA DE PESSOAL",IF(Y260='Tabelas auxiliares'!$A$242,"CUSTEIO",IF(Y260='Tabelas auxiliares'!$A$241,"INVESTIMENTO","ERRO - VERIFICAR"))))</f>
        <v>INVESTIMENTO</v>
      </c>
      <c r="AA260" s="30">
        <f t="shared" si="7"/>
        <v>78690</v>
      </c>
      <c r="AB260" s="12">
        <v>78690</v>
      </c>
      <c r="AE260" s="36"/>
      <c r="AF260" s="36"/>
      <c r="AG260" s="36"/>
      <c r="AH260" s="36"/>
      <c r="AI260" s="36"/>
      <c r="AJ260" s="36"/>
      <c r="AK260" s="36"/>
      <c r="AL260" s="36"/>
      <c r="AM260" s="36"/>
      <c r="AN260" s="36"/>
      <c r="AO260" s="36"/>
      <c r="AP260" s="36"/>
    </row>
    <row r="261" spans="1:42" x14ac:dyDescent="0.35">
      <c r="A261" t="s">
        <v>611</v>
      </c>
      <c r="B261" t="s">
        <v>220</v>
      </c>
      <c r="C261" t="s">
        <v>690</v>
      </c>
      <c r="D261" t="s">
        <v>46</v>
      </c>
      <c r="E261" t="s">
        <v>100</v>
      </c>
      <c r="F261" s="19" t="str">
        <f>IFERROR(VLOOKUP(D261,'Tabelas auxiliares'!$A$3:$B$63,2,FALSE),"")</f>
        <v>PROGRAD - PRÓ-REITORIA DE GRADUAÇÃO</v>
      </c>
      <c r="G261" s="19" t="str">
        <f>IFERROR(VLOOKUP($B261,'Tabelas auxiliares'!$A$67:$C$107,2,FALSE),"")</f>
        <v>EQUIPAMENTOS LABORATÓRIOS</v>
      </c>
      <c r="H261" s="19" t="str">
        <f>IFERROR(VLOOKUP($B261,'Tabelas auxiliares'!$A$67:$C$107,3,FALSE),"")</f>
        <v>AQUISICAO POR IMPORTACAO / EQUIPAMENTOS NOVOS / MANUTENÇÃO DE EQUIPAMENTOS LABORATORIAIS</v>
      </c>
      <c r="I261" t="s">
        <v>1622</v>
      </c>
      <c r="J261" t="s">
        <v>1813</v>
      </c>
      <c r="K261" t="s">
        <v>1818</v>
      </c>
      <c r="L261" t="s">
        <v>1815</v>
      </c>
      <c r="M261" t="s">
        <v>1816</v>
      </c>
      <c r="N261" t="s">
        <v>633</v>
      </c>
      <c r="O261" t="s">
        <v>629</v>
      </c>
      <c r="P261" t="s">
        <v>634</v>
      </c>
      <c r="Q261" t="s">
        <v>621</v>
      </c>
      <c r="R261" t="s">
        <v>622</v>
      </c>
      <c r="S261" t="s">
        <v>623</v>
      </c>
      <c r="T261" t="s">
        <v>145</v>
      </c>
      <c r="U261" t="s">
        <v>655</v>
      </c>
      <c r="V261" t="s">
        <v>1797</v>
      </c>
      <c r="W261" t="s">
        <v>1798</v>
      </c>
      <c r="X261" t="s">
        <v>1819</v>
      </c>
      <c r="Y261" s="19" t="str">
        <f t="shared" si="6"/>
        <v>4</v>
      </c>
      <c r="Z261" s="19" t="str">
        <f>IF(T261="","",IF(AND(T261&lt;&gt;'Tabelas auxiliares'!$B$241,T261&lt;&gt;'Tabelas auxiliares'!$B$242,T261&lt;&gt;'Tabelas auxiliares'!$C$241,T261&lt;&gt;'Tabelas auxiliares'!$C$242,T261&lt;&gt;'Tabelas auxiliares'!$D$241),"FOLHA DE PESSOAL",IF(Y261='Tabelas auxiliares'!$A$242,"CUSTEIO",IF(Y261='Tabelas auxiliares'!$A$241,"INVESTIMENTO","ERRO - VERIFICAR"))))</f>
        <v>INVESTIMENTO</v>
      </c>
      <c r="AA261" s="30">
        <f t="shared" si="7"/>
        <v>9000</v>
      </c>
      <c r="AB261" s="12">
        <v>9000</v>
      </c>
      <c r="AE261" s="36"/>
      <c r="AF261" s="36"/>
      <c r="AG261" s="36"/>
      <c r="AH261" s="36"/>
      <c r="AI261" s="36"/>
      <c r="AJ261" s="36"/>
      <c r="AK261" s="36"/>
      <c r="AL261" s="36"/>
      <c r="AM261" s="36"/>
      <c r="AN261" s="36"/>
      <c r="AO261" s="36"/>
      <c r="AP261" s="36"/>
    </row>
    <row r="262" spans="1:42" x14ac:dyDescent="0.35">
      <c r="A262" t="s">
        <v>611</v>
      </c>
      <c r="B262" t="s">
        <v>220</v>
      </c>
      <c r="C262" t="s">
        <v>615</v>
      </c>
      <c r="D262" t="s">
        <v>42</v>
      </c>
      <c r="E262" t="s">
        <v>100</v>
      </c>
      <c r="F262" s="19" t="str">
        <f>IFERROR(VLOOKUP(D262,'Tabelas auxiliares'!$A$3:$B$63,2,FALSE),"")</f>
        <v>CCNH - CENTRO DE CIÊNCIAS NATURAIS E HUMANAS</v>
      </c>
      <c r="G262" s="19" t="str">
        <f>IFERROR(VLOOKUP($B262,'Tabelas auxiliares'!$A$67:$C$107,2,FALSE),"")</f>
        <v>EQUIPAMENTOS LABORATÓRIOS</v>
      </c>
      <c r="H262" s="19" t="str">
        <f>IFERROR(VLOOKUP($B262,'Tabelas auxiliares'!$A$67:$C$107,3,FALSE),"")</f>
        <v>AQUISICAO POR IMPORTACAO / EQUIPAMENTOS NOVOS / MANUTENÇÃO DE EQUIPAMENTOS LABORATORIAIS</v>
      </c>
      <c r="I262" t="s">
        <v>1820</v>
      </c>
      <c r="J262" t="s">
        <v>1821</v>
      </c>
      <c r="K262" t="s">
        <v>1822</v>
      </c>
      <c r="L262" t="s">
        <v>1823</v>
      </c>
      <c r="M262" t="s">
        <v>1824</v>
      </c>
      <c r="N262" t="s">
        <v>628</v>
      </c>
      <c r="O262" t="s">
        <v>629</v>
      </c>
      <c r="P262" t="s">
        <v>630</v>
      </c>
      <c r="Q262" t="s">
        <v>621</v>
      </c>
      <c r="R262" t="s">
        <v>622</v>
      </c>
      <c r="S262" t="s">
        <v>1038</v>
      </c>
      <c r="T262" t="s">
        <v>145</v>
      </c>
      <c r="U262" t="s">
        <v>645</v>
      </c>
      <c r="V262" t="s">
        <v>1748</v>
      </c>
      <c r="W262" t="s">
        <v>1749</v>
      </c>
      <c r="X262" t="s">
        <v>1825</v>
      </c>
      <c r="Y262" s="19" t="str">
        <f t="shared" si="6"/>
        <v>4</v>
      </c>
      <c r="Z262" s="19" t="str">
        <f>IF(T262="","",IF(AND(T262&lt;&gt;'Tabelas auxiliares'!$B$241,T262&lt;&gt;'Tabelas auxiliares'!$B$242,T262&lt;&gt;'Tabelas auxiliares'!$C$241,T262&lt;&gt;'Tabelas auxiliares'!$C$242,T262&lt;&gt;'Tabelas auxiliares'!$D$241),"FOLHA DE PESSOAL",IF(Y262='Tabelas auxiliares'!$A$242,"CUSTEIO",IF(Y262='Tabelas auxiliares'!$A$241,"INVESTIMENTO","ERRO - VERIFICAR"))))</f>
        <v>INVESTIMENTO</v>
      </c>
      <c r="AA262" s="30">
        <f t="shared" si="7"/>
        <v>3527.13</v>
      </c>
      <c r="AD262" s="12">
        <v>3527.13</v>
      </c>
      <c r="AE262" s="36"/>
      <c r="AF262" s="36"/>
      <c r="AG262" s="36"/>
      <c r="AH262" s="36"/>
      <c r="AI262" s="36"/>
      <c r="AJ262" s="36"/>
      <c r="AK262" s="36"/>
      <c r="AL262" s="36"/>
      <c r="AM262" s="36"/>
      <c r="AN262" s="36"/>
      <c r="AO262" s="36"/>
      <c r="AP262" s="36"/>
    </row>
    <row r="263" spans="1:42" x14ac:dyDescent="0.35">
      <c r="A263" t="s">
        <v>611</v>
      </c>
      <c r="B263" t="s">
        <v>220</v>
      </c>
      <c r="C263" t="s">
        <v>615</v>
      </c>
      <c r="D263" t="s">
        <v>42</v>
      </c>
      <c r="E263" t="s">
        <v>100</v>
      </c>
      <c r="F263" s="19" t="str">
        <f>IFERROR(VLOOKUP(D263,'Tabelas auxiliares'!$A$3:$B$63,2,FALSE),"")</f>
        <v>CCNH - CENTRO DE CIÊNCIAS NATURAIS E HUMANAS</v>
      </c>
      <c r="G263" s="19" t="str">
        <f>IFERROR(VLOOKUP($B263,'Tabelas auxiliares'!$A$67:$C$107,2,FALSE),"")</f>
        <v>EQUIPAMENTOS LABORATÓRIOS</v>
      </c>
      <c r="H263" s="19" t="str">
        <f>IFERROR(VLOOKUP($B263,'Tabelas auxiliares'!$A$67:$C$107,3,FALSE),"")</f>
        <v>AQUISICAO POR IMPORTACAO / EQUIPAMENTOS NOVOS / MANUTENÇÃO DE EQUIPAMENTOS LABORATORIAIS</v>
      </c>
      <c r="I263" t="s">
        <v>984</v>
      </c>
      <c r="J263" t="s">
        <v>1826</v>
      </c>
      <c r="K263" t="s">
        <v>1827</v>
      </c>
      <c r="L263" t="s">
        <v>1828</v>
      </c>
      <c r="M263" t="s">
        <v>1824</v>
      </c>
      <c r="N263" t="s">
        <v>628</v>
      </c>
      <c r="O263" t="s">
        <v>629</v>
      </c>
      <c r="P263" t="s">
        <v>630</v>
      </c>
      <c r="Q263" t="s">
        <v>621</v>
      </c>
      <c r="R263" t="s">
        <v>622</v>
      </c>
      <c r="S263" t="s">
        <v>1038</v>
      </c>
      <c r="T263" t="s">
        <v>145</v>
      </c>
      <c r="U263" t="s">
        <v>645</v>
      </c>
      <c r="V263" t="s">
        <v>1748</v>
      </c>
      <c r="W263" t="s">
        <v>1749</v>
      </c>
      <c r="X263" t="s">
        <v>1829</v>
      </c>
      <c r="Y263" s="19" t="str">
        <f t="shared" si="6"/>
        <v>4</v>
      </c>
      <c r="Z263" s="19" t="str">
        <f>IF(T263="","",IF(AND(T263&lt;&gt;'Tabelas auxiliares'!$B$241,T263&lt;&gt;'Tabelas auxiliares'!$B$242,T263&lt;&gt;'Tabelas auxiliares'!$C$241,T263&lt;&gt;'Tabelas auxiliares'!$C$242,T263&lt;&gt;'Tabelas auxiliares'!$D$241),"FOLHA DE PESSOAL",IF(Y263='Tabelas auxiliares'!$A$242,"CUSTEIO",IF(Y263='Tabelas auxiliares'!$A$241,"INVESTIMENTO","ERRO - VERIFICAR"))))</f>
        <v>INVESTIMENTO</v>
      </c>
      <c r="AA263" s="30">
        <f t="shared" si="7"/>
        <v>7.0000000000000007E-2</v>
      </c>
      <c r="AD263" s="12">
        <v>7.0000000000000007E-2</v>
      </c>
      <c r="AE263" s="36"/>
      <c r="AF263" s="36"/>
      <c r="AG263" s="36"/>
      <c r="AH263" s="36"/>
      <c r="AI263" s="36"/>
      <c r="AJ263" s="36"/>
      <c r="AK263" s="36"/>
      <c r="AL263" s="36"/>
      <c r="AM263" s="36"/>
      <c r="AN263" s="36"/>
      <c r="AO263" s="36"/>
      <c r="AP263" s="36"/>
    </row>
    <row r="264" spans="1:42" x14ac:dyDescent="0.35">
      <c r="A264" t="s">
        <v>611</v>
      </c>
      <c r="B264" t="s">
        <v>220</v>
      </c>
      <c r="C264" t="s">
        <v>615</v>
      </c>
      <c r="D264" t="s">
        <v>42</v>
      </c>
      <c r="E264" t="s">
        <v>100</v>
      </c>
      <c r="F264" s="19" t="str">
        <f>IFERROR(VLOOKUP(D264,'Tabelas auxiliares'!$A$3:$B$63,2,FALSE),"")</f>
        <v>CCNH - CENTRO DE CIÊNCIAS NATURAIS E HUMANAS</v>
      </c>
      <c r="G264" s="19" t="str">
        <f>IFERROR(VLOOKUP($B264,'Tabelas auxiliares'!$A$67:$C$107,2,FALSE),"")</f>
        <v>EQUIPAMENTOS LABORATÓRIOS</v>
      </c>
      <c r="H264" s="19" t="str">
        <f>IFERROR(VLOOKUP($B264,'Tabelas auxiliares'!$A$67:$C$107,3,FALSE),"")</f>
        <v>AQUISICAO POR IMPORTACAO / EQUIPAMENTOS NOVOS / MANUTENÇÃO DE EQUIPAMENTOS LABORATORIAIS</v>
      </c>
      <c r="I264" t="s">
        <v>1830</v>
      </c>
      <c r="J264" t="s">
        <v>1831</v>
      </c>
      <c r="K264" t="s">
        <v>1832</v>
      </c>
      <c r="L264" t="s">
        <v>1833</v>
      </c>
      <c r="M264" t="s">
        <v>1834</v>
      </c>
      <c r="N264" t="s">
        <v>633</v>
      </c>
      <c r="O264" t="s">
        <v>629</v>
      </c>
      <c r="P264" t="s">
        <v>634</v>
      </c>
      <c r="Q264" t="s">
        <v>621</v>
      </c>
      <c r="R264" t="s">
        <v>622</v>
      </c>
      <c r="S264" t="s">
        <v>623</v>
      </c>
      <c r="T264" t="s">
        <v>145</v>
      </c>
      <c r="U264" t="s">
        <v>655</v>
      </c>
      <c r="V264" t="s">
        <v>1748</v>
      </c>
      <c r="W264" t="s">
        <v>1749</v>
      </c>
      <c r="X264" t="s">
        <v>1835</v>
      </c>
      <c r="Y264" s="19" t="str">
        <f t="shared" si="6"/>
        <v>4</v>
      </c>
      <c r="Z264" s="19" t="str">
        <f>IF(T264="","",IF(AND(T264&lt;&gt;'Tabelas auxiliares'!$B$241,T264&lt;&gt;'Tabelas auxiliares'!$B$242,T264&lt;&gt;'Tabelas auxiliares'!$C$241,T264&lt;&gt;'Tabelas auxiliares'!$C$242,T264&lt;&gt;'Tabelas auxiliares'!$D$241),"FOLHA DE PESSOAL",IF(Y264='Tabelas auxiliares'!$A$242,"CUSTEIO",IF(Y264='Tabelas auxiliares'!$A$241,"INVESTIMENTO","ERRO - VERIFICAR"))))</f>
        <v>INVESTIMENTO</v>
      </c>
      <c r="AA264" s="30">
        <f t="shared" si="7"/>
        <v>6126</v>
      </c>
      <c r="AB264" s="12">
        <v>6126</v>
      </c>
      <c r="AE264" s="36"/>
      <c r="AF264" s="36"/>
      <c r="AG264" s="36"/>
      <c r="AH264" s="36"/>
      <c r="AI264" s="36"/>
      <c r="AJ264" s="36"/>
      <c r="AK264" s="36"/>
      <c r="AL264" s="36"/>
      <c r="AM264" s="36"/>
      <c r="AN264" s="36"/>
      <c r="AO264" s="36"/>
      <c r="AP264" s="36"/>
    </row>
    <row r="265" spans="1:42" x14ac:dyDescent="0.35">
      <c r="A265" t="s">
        <v>611</v>
      </c>
      <c r="B265" t="s">
        <v>220</v>
      </c>
      <c r="C265" t="s">
        <v>615</v>
      </c>
      <c r="D265" t="s">
        <v>42</v>
      </c>
      <c r="E265" t="s">
        <v>100</v>
      </c>
      <c r="F265" s="19" t="str">
        <f>IFERROR(VLOOKUP(D265,'Tabelas auxiliares'!$A$3:$B$63,2,FALSE),"")</f>
        <v>CCNH - CENTRO DE CIÊNCIAS NATURAIS E HUMANAS</v>
      </c>
      <c r="G265" s="19" t="str">
        <f>IFERROR(VLOOKUP($B265,'Tabelas auxiliares'!$A$67:$C$107,2,FALSE),"")</f>
        <v>EQUIPAMENTOS LABORATÓRIOS</v>
      </c>
      <c r="H265" s="19" t="str">
        <f>IFERROR(VLOOKUP($B265,'Tabelas auxiliares'!$A$67:$C$107,3,FALSE),"")</f>
        <v>AQUISICAO POR IMPORTACAO / EQUIPAMENTOS NOVOS / MANUTENÇÃO DE EQUIPAMENTOS LABORATORIAIS</v>
      </c>
      <c r="I265" t="s">
        <v>1830</v>
      </c>
      <c r="J265" t="s">
        <v>1831</v>
      </c>
      <c r="K265" t="s">
        <v>1836</v>
      </c>
      <c r="L265" t="s">
        <v>1833</v>
      </c>
      <c r="M265" t="s">
        <v>1834</v>
      </c>
      <c r="N265" t="s">
        <v>633</v>
      </c>
      <c r="O265" t="s">
        <v>629</v>
      </c>
      <c r="P265" t="s">
        <v>634</v>
      </c>
      <c r="Q265" t="s">
        <v>621</v>
      </c>
      <c r="R265" t="s">
        <v>622</v>
      </c>
      <c r="S265" t="s">
        <v>623</v>
      </c>
      <c r="T265" t="s">
        <v>145</v>
      </c>
      <c r="U265" t="s">
        <v>655</v>
      </c>
      <c r="V265" t="s">
        <v>1748</v>
      </c>
      <c r="W265" t="s">
        <v>1749</v>
      </c>
      <c r="X265" t="s">
        <v>1837</v>
      </c>
      <c r="Y265" s="19" t="str">
        <f t="shared" si="6"/>
        <v>4</v>
      </c>
      <c r="Z265" s="19" t="str">
        <f>IF(T265="","",IF(AND(T265&lt;&gt;'Tabelas auxiliares'!$B$241,T265&lt;&gt;'Tabelas auxiliares'!$B$242,T265&lt;&gt;'Tabelas auxiliares'!$C$241,T265&lt;&gt;'Tabelas auxiliares'!$C$242,T265&lt;&gt;'Tabelas auxiliares'!$D$241),"FOLHA DE PESSOAL",IF(Y265='Tabelas auxiliares'!$A$242,"CUSTEIO",IF(Y265='Tabelas auxiliares'!$A$241,"INVESTIMENTO","ERRO - VERIFICAR"))))</f>
        <v>INVESTIMENTO</v>
      </c>
      <c r="AA265" s="30">
        <f t="shared" si="7"/>
        <v>569</v>
      </c>
      <c r="AB265" s="12">
        <v>569</v>
      </c>
      <c r="AE265" s="36"/>
      <c r="AF265" s="36"/>
      <c r="AG265" s="36"/>
      <c r="AH265" s="36"/>
      <c r="AI265" s="36"/>
      <c r="AJ265" s="36"/>
      <c r="AK265" s="36"/>
      <c r="AL265" s="36"/>
      <c r="AM265" s="36"/>
      <c r="AN265" s="36"/>
      <c r="AO265" s="36"/>
      <c r="AP265" s="36"/>
    </row>
    <row r="266" spans="1:42" x14ac:dyDescent="0.35">
      <c r="A266" t="s">
        <v>611</v>
      </c>
      <c r="B266" t="s">
        <v>220</v>
      </c>
      <c r="C266" t="s">
        <v>615</v>
      </c>
      <c r="D266" t="s">
        <v>42</v>
      </c>
      <c r="E266" t="s">
        <v>100</v>
      </c>
      <c r="F266" s="19" t="str">
        <f>IFERROR(VLOOKUP(D266,'Tabelas auxiliares'!$A$3:$B$63,2,FALSE),"")</f>
        <v>CCNH - CENTRO DE CIÊNCIAS NATURAIS E HUMANAS</v>
      </c>
      <c r="G266" s="19" t="str">
        <f>IFERROR(VLOOKUP($B266,'Tabelas auxiliares'!$A$67:$C$107,2,FALSE),"")</f>
        <v>EQUIPAMENTOS LABORATÓRIOS</v>
      </c>
      <c r="H266" s="19" t="str">
        <f>IFERROR(VLOOKUP($B266,'Tabelas auxiliares'!$A$67:$C$107,3,FALSE),"")</f>
        <v>AQUISICAO POR IMPORTACAO / EQUIPAMENTOS NOVOS / MANUTENÇÃO DE EQUIPAMENTOS LABORATORIAIS</v>
      </c>
      <c r="I266" t="s">
        <v>1830</v>
      </c>
      <c r="J266" t="s">
        <v>1831</v>
      </c>
      <c r="K266" t="s">
        <v>1838</v>
      </c>
      <c r="L266" t="s">
        <v>1833</v>
      </c>
      <c r="M266" t="s">
        <v>1809</v>
      </c>
      <c r="N266" t="s">
        <v>633</v>
      </c>
      <c r="O266" t="s">
        <v>629</v>
      </c>
      <c r="P266" t="s">
        <v>634</v>
      </c>
      <c r="Q266" t="s">
        <v>621</v>
      </c>
      <c r="R266" t="s">
        <v>622</v>
      </c>
      <c r="S266" t="s">
        <v>623</v>
      </c>
      <c r="T266" t="s">
        <v>145</v>
      </c>
      <c r="U266" t="s">
        <v>655</v>
      </c>
      <c r="V266" t="s">
        <v>1748</v>
      </c>
      <c r="W266" t="s">
        <v>1749</v>
      </c>
      <c r="X266" t="s">
        <v>1839</v>
      </c>
      <c r="Y266" s="19" t="str">
        <f t="shared" si="6"/>
        <v>4</v>
      </c>
      <c r="Z266" s="19" t="str">
        <f>IF(T266="","",IF(AND(T266&lt;&gt;'Tabelas auxiliares'!$B$241,T266&lt;&gt;'Tabelas auxiliares'!$B$242,T266&lt;&gt;'Tabelas auxiliares'!$C$241,T266&lt;&gt;'Tabelas auxiliares'!$C$242,T266&lt;&gt;'Tabelas auxiliares'!$D$241),"FOLHA DE PESSOAL",IF(Y266='Tabelas auxiliares'!$A$242,"CUSTEIO",IF(Y266='Tabelas auxiliares'!$A$241,"INVESTIMENTO","ERRO - VERIFICAR"))))</f>
        <v>INVESTIMENTO</v>
      </c>
      <c r="AA266" s="30">
        <f t="shared" si="7"/>
        <v>1949</v>
      </c>
      <c r="AB266" s="12">
        <v>1949</v>
      </c>
      <c r="AE266" s="36"/>
      <c r="AF266" s="36"/>
      <c r="AG266" s="36"/>
      <c r="AH266" s="36"/>
      <c r="AI266" s="36"/>
      <c r="AJ266" s="36"/>
      <c r="AK266" s="36"/>
      <c r="AL266" s="36"/>
      <c r="AM266" s="36"/>
      <c r="AN266" s="36"/>
      <c r="AO266" s="36"/>
      <c r="AP266" s="36"/>
    </row>
    <row r="267" spans="1:42" x14ac:dyDescent="0.35">
      <c r="A267" t="s">
        <v>611</v>
      </c>
      <c r="B267" t="s">
        <v>220</v>
      </c>
      <c r="C267" t="s">
        <v>615</v>
      </c>
      <c r="D267" t="s">
        <v>42</v>
      </c>
      <c r="E267" t="s">
        <v>100</v>
      </c>
      <c r="F267" s="19" t="str">
        <f>IFERROR(VLOOKUP(D267,'Tabelas auxiliares'!$A$3:$B$63,2,FALSE),"")</f>
        <v>CCNH - CENTRO DE CIÊNCIAS NATURAIS E HUMANAS</v>
      </c>
      <c r="G267" s="19" t="str">
        <f>IFERROR(VLOOKUP($B267,'Tabelas auxiliares'!$A$67:$C$107,2,FALSE),"")</f>
        <v>EQUIPAMENTOS LABORATÓRIOS</v>
      </c>
      <c r="H267" s="19" t="str">
        <f>IFERROR(VLOOKUP($B267,'Tabelas auxiliares'!$A$67:$C$107,3,FALSE),"")</f>
        <v>AQUISICAO POR IMPORTACAO / EQUIPAMENTOS NOVOS / MANUTENÇÃO DE EQUIPAMENTOS LABORATORIAIS</v>
      </c>
      <c r="I267" t="s">
        <v>1830</v>
      </c>
      <c r="J267" t="s">
        <v>1831</v>
      </c>
      <c r="K267" t="s">
        <v>1840</v>
      </c>
      <c r="L267" t="s">
        <v>1833</v>
      </c>
      <c r="M267" t="s">
        <v>1834</v>
      </c>
      <c r="N267" t="s">
        <v>633</v>
      </c>
      <c r="O267" t="s">
        <v>629</v>
      </c>
      <c r="P267" t="s">
        <v>634</v>
      </c>
      <c r="Q267" t="s">
        <v>621</v>
      </c>
      <c r="R267" t="s">
        <v>622</v>
      </c>
      <c r="S267" t="s">
        <v>623</v>
      </c>
      <c r="T267" t="s">
        <v>145</v>
      </c>
      <c r="U267" t="s">
        <v>655</v>
      </c>
      <c r="V267" t="s">
        <v>1748</v>
      </c>
      <c r="W267" t="s">
        <v>1749</v>
      </c>
      <c r="X267" t="s">
        <v>1841</v>
      </c>
      <c r="Y267" s="19" t="str">
        <f t="shared" si="6"/>
        <v>4</v>
      </c>
      <c r="Z267" s="19" t="str">
        <f>IF(T267="","",IF(AND(T267&lt;&gt;'Tabelas auxiliares'!$B$241,T267&lt;&gt;'Tabelas auxiliares'!$B$242,T267&lt;&gt;'Tabelas auxiliares'!$C$241,T267&lt;&gt;'Tabelas auxiliares'!$C$242,T267&lt;&gt;'Tabelas auxiliares'!$D$241),"FOLHA DE PESSOAL",IF(Y267='Tabelas auxiliares'!$A$242,"CUSTEIO",IF(Y267='Tabelas auxiliares'!$A$241,"INVESTIMENTO","ERRO - VERIFICAR"))))</f>
        <v>INVESTIMENTO</v>
      </c>
      <c r="AA267" s="30">
        <f t="shared" si="7"/>
        <v>2695</v>
      </c>
      <c r="AB267" s="12">
        <v>2695</v>
      </c>
      <c r="AE267" s="36"/>
      <c r="AF267" s="36"/>
      <c r="AG267" s="36"/>
      <c r="AH267" s="36"/>
      <c r="AI267" s="36"/>
      <c r="AJ267" s="36"/>
      <c r="AK267" s="36"/>
      <c r="AL267" s="36"/>
      <c r="AM267" s="36"/>
      <c r="AN267" s="36"/>
      <c r="AO267" s="36"/>
      <c r="AP267" s="36"/>
    </row>
    <row r="268" spans="1:42" x14ac:dyDescent="0.35">
      <c r="A268" t="s">
        <v>611</v>
      </c>
      <c r="B268" t="s">
        <v>220</v>
      </c>
      <c r="C268" t="s">
        <v>615</v>
      </c>
      <c r="D268" t="s">
        <v>42</v>
      </c>
      <c r="E268" t="s">
        <v>100</v>
      </c>
      <c r="F268" s="19" t="str">
        <f>IFERROR(VLOOKUP(D268,'Tabelas auxiliares'!$A$3:$B$63,2,FALSE),"")</f>
        <v>CCNH - CENTRO DE CIÊNCIAS NATURAIS E HUMANAS</v>
      </c>
      <c r="G268" s="19" t="str">
        <f>IFERROR(VLOOKUP($B268,'Tabelas auxiliares'!$A$67:$C$107,2,FALSE),"")</f>
        <v>EQUIPAMENTOS LABORATÓRIOS</v>
      </c>
      <c r="H268" s="19" t="str">
        <f>IFERROR(VLOOKUP($B268,'Tabelas auxiliares'!$A$67:$C$107,3,FALSE),"")</f>
        <v>AQUISICAO POR IMPORTACAO / EQUIPAMENTOS NOVOS / MANUTENÇÃO DE EQUIPAMENTOS LABORATORIAIS</v>
      </c>
      <c r="I268" t="s">
        <v>1830</v>
      </c>
      <c r="J268" t="s">
        <v>1831</v>
      </c>
      <c r="K268" t="s">
        <v>1842</v>
      </c>
      <c r="L268" t="s">
        <v>1833</v>
      </c>
      <c r="M268" t="s">
        <v>1834</v>
      </c>
      <c r="N268" t="s">
        <v>633</v>
      </c>
      <c r="O268" t="s">
        <v>629</v>
      </c>
      <c r="P268" t="s">
        <v>634</v>
      </c>
      <c r="Q268" t="s">
        <v>621</v>
      </c>
      <c r="R268" t="s">
        <v>622</v>
      </c>
      <c r="S268" t="s">
        <v>623</v>
      </c>
      <c r="T268" t="s">
        <v>145</v>
      </c>
      <c r="U268" t="s">
        <v>655</v>
      </c>
      <c r="V268" t="s">
        <v>1748</v>
      </c>
      <c r="W268" t="s">
        <v>1749</v>
      </c>
      <c r="X268" t="s">
        <v>1843</v>
      </c>
      <c r="Y268" s="19" t="str">
        <f t="shared" si="6"/>
        <v>4</v>
      </c>
      <c r="Z268" s="19" t="str">
        <f>IF(T268="","",IF(AND(T268&lt;&gt;'Tabelas auxiliares'!$B$241,T268&lt;&gt;'Tabelas auxiliares'!$B$242,T268&lt;&gt;'Tabelas auxiliares'!$C$241,T268&lt;&gt;'Tabelas auxiliares'!$C$242,T268&lt;&gt;'Tabelas auxiliares'!$D$241),"FOLHA DE PESSOAL",IF(Y268='Tabelas auxiliares'!$A$242,"CUSTEIO",IF(Y268='Tabelas auxiliares'!$A$241,"INVESTIMENTO","ERRO - VERIFICAR"))))</f>
        <v>INVESTIMENTO</v>
      </c>
      <c r="AA268" s="30">
        <f t="shared" si="7"/>
        <v>2948</v>
      </c>
      <c r="AB268" s="12">
        <v>2948</v>
      </c>
      <c r="AE268" s="36"/>
      <c r="AF268" s="36"/>
      <c r="AG268" s="36"/>
      <c r="AH268" s="36"/>
      <c r="AI268" s="36"/>
      <c r="AJ268" s="36"/>
      <c r="AK268" s="36"/>
      <c r="AL268" s="36"/>
      <c r="AM268" s="36"/>
      <c r="AN268" s="36"/>
      <c r="AO268" s="36"/>
      <c r="AP268" s="36"/>
    </row>
    <row r="269" spans="1:42" x14ac:dyDescent="0.35">
      <c r="A269" t="s">
        <v>611</v>
      </c>
      <c r="B269" t="s">
        <v>228</v>
      </c>
      <c r="C269" t="s">
        <v>690</v>
      </c>
      <c r="D269" t="s">
        <v>76</v>
      </c>
      <c r="E269" t="s">
        <v>100</v>
      </c>
      <c r="F269" s="19" t="str">
        <f>IFERROR(VLOOKUP(D269,'Tabelas auxiliares'!$A$3:$B$63,2,FALSE),"")</f>
        <v>NETEL - NÚCLEO EDUCACIONAL DE TECNOLOGIAS E LÍNGUAS</v>
      </c>
      <c r="G269" s="19" t="str">
        <f>IFERROR(VLOOKUP($B269,'Tabelas auxiliares'!$A$67:$C$107,2,FALSE),"")</f>
        <v>INTERNACIONALIZAÇÃO</v>
      </c>
      <c r="H269" s="19" t="str">
        <f>IFERROR(VLOOKUP($B269,'Tabelas auxiliares'!$A$67:$C$107,3,FALSE),"")</f>
        <v>DIARIAS INTERNACIONAIS / PASSAGENS AEREAS INTERNACIONAIS / AUXILIO PARA EVENTOS INTERNACIONAIS / INSCRICAO PARA  EVENTOS INTERNACIONAIS / ANUIDADES ARI / ENCARGO DE CURSOS E CONCURSOS ARI / CURSOS DE LINGUAS NETEL</v>
      </c>
      <c r="I269" t="s">
        <v>1844</v>
      </c>
      <c r="J269" t="s">
        <v>1845</v>
      </c>
      <c r="K269" t="s">
        <v>1846</v>
      </c>
      <c r="L269" t="s">
        <v>1847</v>
      </c>
      <c r="M269" t="s">
        <v>622</v>
      </c>
      <c r="N269" t="s">
        <v>628</v>
      </c>
      <c r="O269" t="s">
        <v>629</v>
      </c>
      <c r="P269" t="s">
        <v>630</v>
      </c>
      <c r="Q269" t="s">
        <v>621</v>
      </c>
      <c r="R269" t="s">
        <v>622</v>
      </c>
      <c r="S269" t="s">
        <v>623</v>
      </c>
      <c r="T269" t="s">
        <v>145</v>
      </c>
      <c r="U269" t="s">
        <v>645</v>
      </c>
      <c r="V269" t="s">
        <v>711</v>
      </c>
      <c r="W269" t="s">
        <v>712</v>
      </c>
      <c r="X269" t="s">
        <v>1848</v>
      </c>
      <c r="Y269" s="19" t="str">
        <f t="shared" si="4"/>
        <v>3</v>
      </c>
      <c r="Z269" s="19" t="str">
        <f>IF(T269="","",IF(AND(T269&lt;&gt;'Tabelas auxiliares'!$B$241,T269&lt;&gt;'Tabelas auxiliares'!$B$242,T269&lt;&gt;'Tabelas auxiliares'!$C$241,T269&lt;&gt;'Tabelas auxiliares'!$C$242,T269&lt;&gt;'Tabelas auxiliares'!$D$241),"FOLHA DE PESSOAL",IF(Y269='Tabelas auxiliares'!$A$242,"CUSTEIO",IF(Y269='Tabelas auxiliares'!$A$241,"INVESTIMENTO","ERRO - VERIFICAR"))))</f>
        <v>CUSTEIO</v>
      </c>
      <c r="AA269" s="30">
        <f t="shared" si="5"/>
        <v>39200</v>
      </c>
      <c r="AB269" s="12">
        <v>4900</v>
      </c>
      <c r="AC269" s="12">
        <v>4200</v>
      </c>
      <c r="AD269" s="12">
        <v>30100</v>
      </c>
      <c r="AE269" s="36"/>
      <c r="AF269" s="36"/>
      <c r="AG269" s="36"/>
      <c r="AH269" s="36"/>
      <c r="AI269" s="36"/>
      <c r="AJ269" s="36"/>
      <c r="AK269" s="36"/>
      <c r="AL269" s="36"/>
      <c r="AM269" s="36"/>
      <c r="AN269" s="36"/>
      <c r="AO269" s="36"/>
      <c r="AP269" s="36"/>
    </row>
    <row r="270" spans="1:42" x14ac:dyDescent="0.35">
      <c r="A270" t="s">
        <v>611</v>
      </c>
      <c r="B270" t="s">
        <v>228</v>
      </c>
      <c r="C270" t="s">
        <v>690</v>
      </c>
      <c r="D270" t="s">
        <v>76</v>
      </c>
      <c r="E270" t="s">
        <v>100</v>
      </c>
      <c r="F270" s="19" t="str">
        <f>IFERROR(VLOOKUP(D270,'Tabelas auxiliares'!$A$3:$B$63,2,FALSE),"")</f>
        <v>NETEL - NÚCLEO EDUCACIONAL DE TECNOLOGIAS E LÍNGUAS</v>
      </c>
      <c r="G270" s="19" t="str">
        <f>IFERROR(VLOOKUP($B270,'Tabelas auxiliares'!$A$67:$C$107,2,FALSE),"")</f>
        <v>INTERNACIONALIZAÇÃO</v>
      </c>
      <c r="H270" s="19" t="str">
        <f>IFERROR(VLOOKUP($B270,'Tabelas auxiliares'!$A$67:$C$107,3,FALSE),"")</f>
        <v>DIARIAS INTERNACIONAIS / PASSAGENS AEREAS INTERNACIONAIS / AUXILIO PARA EVENTOS INTERNACIONAIS / INSCRICAO PARA  EVENTOS INTERNACIONAIS / ANUIDADES ARI / ENCARGO DE CURSOS E CONCURSOS ARI / CURSOS DE LINGUAS NETEL</v>
      </c>
      <c r="I270" t="s">
        <v>1254</v>
      </c>
      <c r="J270" t="s">
        <v>1849</v>
      </c>
      <c r="K270" t="s">
        <v>1850</v>
      </c>
      <c r="L270" t="s">
        <v>1851</v>
      </c>
      <c r="M270" t="s">
        <v>622</v>
      </c>
      <c r="N270" t="s">
        <v>628</v>
      </c>
      <c r="O270" t="s">
        <v>629</v>
      </c>
      <c r="P270" t="s">
        <v>630</v>
      </c>
      <c r="Q270" t="s">
        <v>621</v>
      </c>
      <c r="R270" t="s">
        <v>622</v>
      </c>
      <c r="S270" t="s">
        <v>623</v>
      </c>
      <c r="T270" t="s">
        <v>145</v>
      </c>
      <c r="U270" t="s">
        <v>645</v>
      </c>
      <c r="V270" t="s">
        <v>711</v>
      </c>
      <c r="W270" t="s">
        <v>712</v>
      </c>
      <c r="X270" t="s">
        <v>1852</v>
      </c>
      <c r="Y270" s="19" t="str">
        <f t="shared" si="4"/>
        <v>3</v>
      </c>
      <c r="Z270" s="19" t="str">
        <f>IF(T270="","",IF(AND(T270&lt;&gt;'Tabelas auxiliares'!$B$241,T270&lt;&gt;'Tabelas auxiliares'!$B$242,T270&lt;&gt;'Tabelas auxiliares'!$C$241,T270&lt;&gt;'Tabelas auxiliares'!$C$242,T270&lt;&gt;'Tabelas auxiliares'!$D$241),"FOLHA DE PESSOAL",IF(Y270='Tabelas auxiliares'!$A$242,"CUSTEIO",IF(Y270='Tabelas auxiliares'!$A$241,"INVESTIMENTO","ERRO - VERIFICAR"))))</f>
        <v>CUSTEIO</v>
      </c>
      <c r="AA270" s="30">
        <f t="shared" si="5"/>
        <v>2100</v>
      </c>
      <c r="AD270" s="12">
        <v>2100</v>
      </c>
      <c r="AE270" s="36"/>
      <c r="AF270" s="36"/>
      <c r="AG270" s="36"/>
      <c r="AH270" s="36"/>
      <c r="AI270" s="36"/>
      <c r="AJ270" s="36"/>
      <c r="AK270" s="36"/>
      <c r="AL270" s="36"/>
      <c r="AM270" s="36"/>
      <c r="AN270" s="36"/>
      <c r="AO270" s="36"/>
      <c r="AP270" s="36"/>
    </row>
    <row r="271" spans="1:42" x14ac:dyDescent="0.35">
      <c r="A271" t="s">
        <v>611</v>
      </c>
      <c r="B271" t="s">
        <v>228</v>
      </c>
      <c r="C271" t="s">
        <v>691</v>
      </c>
      <c r="D271" t="s">
        <v>64</v>
      </c>
      <c r="E271" t="s">
        <v>100</v>
      </c>
      <c r="F271" s="19" t="str">
        <f>IFERROR(VLOOKUP(D271,'Tabelas auxiliares'!$A$3:$B$63,2,FALSE),"")</f>
        <v>ARI - ASSESSORIA DE RELAÇÕES INTERNACIONAIS</v>
      </c>
      <c r="G271" s="19" t="str">
        <f>IFERROR(VLOOKUP($B271,'Tabelas auxiliares'!$A$67:$C$107,2,FALSE),"")</f>
        <v>INTERNACIONALIZAÇÃO</v>
      </c>
      <c r="H271" s="19" t="str">
        <f>IFERROR(VLOOKUP($B271,'Tabelas auxiliares'!$A$67:$C$107,3,FALSE),"")</f>
        <v>DIARIAS INTERNACIONAIS / PASSAGENS AEREAS INTERNACIONAIS / AUXILIO PARA EVENTOS INTERNACIONAIS / INSCRICAO PARA  EVENTOS INTERNACIONAIS / ANUIDADES ARI / ENCARGO DE CURSOS E CONCURSOS ARI / CURSOS DE LINGUAS NETEL</v>
      </c>
      <c r="I271" t="s">
        <v>1736</v>
      </c>
      <c r="J271" t="s">
        <v>1853</v>
      </c>
      <c r="K271" t="s">
        <v>1854</v>
      </c>
      <c r="L271" t="s">
        <v>1855</v>
      </c>
      <c r="M271" t="s">
        <v>622</v>
      </c>
      <c r="N271" t="s">
        <v>646</v>
      </c>
      <c r="O271" t="s">
        <v>629</v>
      </c>
      <c r="P271" t="s">
        <v>647</v>
      </c>
      <c r="Q271" t="s">
        <v>621</v>
      </c>
      <c r="R271" t="s">
        <v>622</v>
      </c>
      <c r="S271" t="s">
        <v>623</v>
      </c>
      <c r="T271" t="s">
        <v>145</v>
      </c>
      <c r="U271" t="s">
        <v>648</v>
      </c>
      <c r="V271" t="s">
        <v>765</v>
      </c>
      <c r="W271" t="s">
        <v>766</v>
      </c>
      <c r="X271" t="s">
        <v>1856</v>
      </c>
      <c r="Y271" s="19" t="str">
        <f t="shared" si="4"/>
        <v>3</v>
      </c>
      <c r="Z271" s="19" t="str">
        <f>IF(T271="","",IF(AND(T271&lt;&gt;'Tabelas auxiliares'!$B$241,T271&lt;&gt;'Tabelas auxiliares'!$B$242,T271&lt;&gt;'Tabelas auxiliares'!$C$241,T271&lt;&gt;'Tabelas auxiliares'!$C$242,T271&lt;&gt;'Tabelas auxiliares'!$D$241),"FOLHA DE PESSOAL",IF(Y271='Tabelas auxiliares'!$A$242,"CUSTEIO",IF(Y271='Tabelas auxiliares'!$A$241,"INVESTIMENTO","ERRO - VERIFICAR"))))</f>
        <v>CUSTEIO</v>
      </c>
      <c r="AA271" s="30">
        <f t="shared" si="5"/>
        <v>22200</v>
      </c>
      <c r="AD271" s="12">
        <v>22200</v>
      </c>
      <c r="AE271" s="36"/>
      <c r="AF271" s="36"/>
      <c r="AG271" s="36"/>
      <c r="AH271" s="36"/>
      <c r="AI271" s="36"/>
      <c r="AJ271" s="36"/>
      <c r="AK271" s="36"/>
      <c r="AL271" s="36"/>
      <c r="AM271" s="36"/>
      <c r="AN271" s="36"/>
      <c r="AO271" s="36"/>
      <c r="AP271" s="36"/>
    </row>
    <row r="272" spans="1:42" x14ac:dyDescent="0.35">
      <c r="A272" t="s">
        <v>611</v>
      </c>
      <c r="B272" t="s">
        <v>228</v>
      </c>
      <c r="C272" t="s">
        <v>691</v>
      </c>
      <c r="D272" t="s">
        <v>64</v>
      </c>
      <c r="E272" t="s">
        <v>100</v>
      </c>
      <c r="F272" s="19" t="str">
        <f>IFERROR(VLOOKUP(D272,'Tabelas auxiliares'!$A$3:$B$63,2,FALSE),"")</f>
        <v>ARI - ASSESSORIA DE RELAÇÕES INTERNACIONAIS</v>
      </c>
      <c r="G272" s="19" t="str">
        <f>IFERROR(VLOOKUP($B272,'Tabelas auxiliares'!$A$67:$C$107,2,FALSE),"")</f>
        <v>INTERNACIONALIZAÇÃO</v>
      </c>
      <c r="H272" s="19" t="str">
        <f>IFERROR(VLOOKUP($B272,'Tabelas auxiliares'!$A$67:$C$107,3,FALSE),"")</f>
        <v>DIARIAS INTERNACIONAIS / PASSAGENS AEREAS INTERNACIONAIS / AUXILIO PARA EVENTOS INTERNACIONAIS / INSCRICAO PARA  EVENTOS INTERNACIONAIS / ANUIDADES ARI / ENCARGO DE CURSOS E CONCURSOS ARI / CURSOS DE LINGUAS NETEL</v>
      </c>
      <c r="I272" t="s">
        <v>1736</v>
      </c>
      <c r="J272" t="s">
        <v>1857</v>
      </c>
      <c r="K272" t="s">
        <v>1858</v>
      </c>
      <c r="L272" t="s">
        <v>1859</v>
      </c>
      <c r="M272" t="s">
        <v>622</v>
      </c>
      <c r="N272" t="s">
        <v>646</v>
      </c>
      <c r="O272" t="s">
        <v>629</v>
      </c>
      <c r="P272" t="s">
        <v>647</v>
      </c>
      <c r="Q272" t="s">
        <v>621</v>
      </c>
      <c r="R272" t="s">
        <v>622</v>
      </c>
      <c r="S272" t="s">
        <v>623</v>
      </c>
      <c r="T272" t="s">
        <v>145</v>
      </c>
      <c r="U272" t="s">
        <v>648</v>
      </c>
      <c r="V272" t="s">
        <v>765</v>
      </c>
      <c r="W272" t="s">
        <v>766</v>
      </c>
      <c r="X272" t="s">
        <v>1860</v>
      </c>
      <c r="Y272" s="19" t="str">
        <f t="shared" si="4"/>
        <v>3</v>
      </c>
      <c r="Z272" s="19" t="str">
        <f>IF(T272="","",IF(AND(T272&lt;&gt;'Tabelas auxiliares'!$B$241,T272&lt;&gt;'Tabelas auxiliares'!$B$242,T272&lt;&gt;'Tabelas auxiliares'!$C$241,T272&lt;&gt;'Tabelas auxiliares'!$C$242,T272&lt;&gt;'Tabelas auxiliares'!$D$241),"FOLHA DE PESSOAL",IF(Y272='Tabelas auxiliares'!$A$242,"CUSTEIO",IF(Y272='Tabelas auxiliares'!$A$241,"INVESTIMENTO","ERRO - VERIFICAR"))))</f>
        <v>CUSTEIO</v>
      </c>
      <c r="AA272" s="30">
        <f t="shared" si="5"/>
        <v>14800</v>
      </c>
      <c r="AB272" s="12">
        <v>3700</v>
      </c>
      <c r="AD272" s="12">
        <v>11100</v>
      </c>
      <c r="AE272" s="36"/>
      <c r="AF272" s="36"/>
      <c r="AG272" s="36"/>
      <c r="AH272" s="36"/>
      <c r="AI272" s="36"/>
      <c r="AJ272" s="36"/>
      <c r="AK272" s="36"/>
      <c r="AL272" s="36"/>
      <c r="AM272" s="36"/>
      <c r="AN272" s="36"/>
      <c r="AO272" s="36"/>
      <c r="AP272" s="36"/>
    </row>
    <row r="273" spans="1:42" x14ac:dyDescent="0.35">
      <c r="A273" t="s">
        <v>611</v>
      </c>
      <c r="B273" t="s">
        <v>228</v>
      </c>
      <c r="C273" t="s">
        <v>612</v>
      </c>
      <c r="D273" t="s">
        <v>64</v>
      </c>
      <c r="E273" t="s">
        <v>100</v>
      </c>
      <c r="F273" s="19" t="str">
        <f>IFERROR(VLOOKUP(D273,'Tabelas auxiliares'!$A$3:$B$63,2,FALSE),"")</f>
        <v>ARI - ASSESSORIA DE RELAÇÕES INTERNACIONAIS</v>
      </c>
      <c r="G273" s="19" t="str">
        <f>IFERROR(VLOOKUP($B273,'Tabelas auxiliares'!$A$67:$C$107,2,FALSE),"")</f>
        <v>INTERNACIONALIZAÇÃO</v>
      </c>
      <c r="H273" s="19" t="str">
        <f>IFERROR(VLOOKUP($B273,'Tabelas auxiliares'!$A$67:$C$107,3,FALSE),"")</f>
        <v>DIARIAS INTERNACIONAIS / PASSAGENS AEREAS INTERNACIONAIS / AUXILIO PARA EVENTOS INTERNACIONAIS / INSCRICAO PARA  EVENTOS INTERNACIONAIS / ANUIDADES ARI / ENCARGO DE CURSOS E CONCURSOS ARI / CURSOS DE LINGUAS NETEL</v>
      </c>
      <c r="I273" t="s">
        <v>815</v>
      </c>
      <c r="J273" t="s">
        <v>1861</v>
      </c>
      <c r="K273" t="s">
        <v>1862</v>
      </c>
      <c r="L273" t="s">
        <v>1863</v>
      </c>
      <c r="M273" t="s">
        <v>622</v>
      </c>
      <c r="N273" t="s">
        <v>646</v>
      </c>
      <c r="O273" t="s">
        <v>629</v>
      </c>
      <c r="P273" t="s">
        <v>647</v>
      </c>
      <c r="Q273" t="s">
        <v>621</v>
      </c>
      <c r="R273" t="s">
        <v>622</v>
      </c>
      <c r="S273" t="s">
        <v>623</v>
      </c>
      <c r="T273" t="s">
        <v>145</v>
      </c>
      <c r="U273" t="s">
        <v>648</v>
      </c>
      <c r="V273" t="s">
        <v>711</v>
      </c>
      <c r="W273" t="s">
        <v>712</v>
      </c>
      <c r="X273" t="s">
        <v>1864</v>
      </c>
      <c r="Y273" s="19" t="str">
        <f t="shared" si="4"/>
        <v>3</v>
      </c>
      <c r="Z273" s="19" t="str">
        <f>IF(T273="","",IF(AND(T273&lt;&gt;'Tabelas auxiliares'!$B$241,T273&lt;&gt;'Tabelas auxiliares'!$B$242,T273&lt;&gt;'Tabelas auxiliares'!$C$241,T273&lt;&gt;'Tabelas auxiliares'!$C$242,T273&lt;&gt;'Tabelas auxiliares'!$D$241),"FOLHA DE PESSOAL",IF(Y273='Tabelas auxiliares'!$A$242,"CUSTEIO",IF(Y273='Tabelas auxiliares'!$A$241,"INVESTIMENTO","ERRO - VERIFICAR"))))</f>
        <v>CUSTEIO</v>
      </c>
      <c r="AA273" s="30">
        <f t="shared" si="5"/>
        <v>22800</v>
      </c>
      <c r="AC273" s="12">
        <v>5700</v>
      </c>
      <c r="AD273" s="12">
        <v>17100</v>
      </c>
      <c r="AE273" s="36"/>
      <c r="AF273" s="36"/>
      <c r="AG273" s="36"/>
      <c r="AH273" s="36"/>
      <c r="AI273" s="36"/>
      <c r="AJ273" s="36"/>
      <c r="AK273" s="36"/>
      <c r="AL273" s="36"/>
      <c r="AM273" s="36"/>
      <c r="AN273" s="36"/>
      <c r="AO273" s="36"/>
      <c r="AP273" s="36"/>
    </row>
    <row r="274" spans="1:42" x14ac:dyDescent="0.35">
      <c r="A274" t="s">
        <v>611</v>
      </c>
      <c r="B274" t="s">
        <v>228</v>
      </c>
      <c r="C274" t="s">
        <v>612</v>
      </c>
      <c r="D274" t="s">
        <v>64</v>
      </c>
      <c r="E274" t="s">
        <v>100</v>
      </c>
      <c r="F274" s="19" t="str">
        <f>IFERROR(VLOOKUP(D274,'Tabelas auxiliares'!$A$3:$B$63,2,FALSE),"")</f>
        <v>ARI - ASSESSORIA DE RELAÇÕES INTERNACIONAIS</v>
      </c>
      <c r="G274" s="19" t="str">
        <f>IFERROR(VLOOKUP($B274,'Tabelas auxiliares'!$A$67:$C$107,2,FALSE),"")</f>
        <v>INTERNACIONALIZAÇÃO</v>
      </c>
      <c r="H274" s="19" t="str">
        <f>IFERROR(VLOOKUP($B274,'Tabelas auxiliares'!$A$67:$C$107,3,FALSE),"")</f>
        <v>DIARIAS INTERNACIONAIS / PASSAGENS AEREAS INTERNACIONAIS / AUXILIO PARA EVENTOS INTERNACIONAIS / INSCRICAO PARA  EVENTOS INTERNACIONAIS / ANUIDADES ARI / ENCARGO DE CURSOS E CONCURSOS ARI / CURSOS DE LINGUAS NETEL</v>
      </c>
      <c r="I274" t="s">
        <v>1865</v>
      </c>
      <c r="J274" t="s">
        <v>1866</v>
      </c>
      <c r="K274" t="s">
        <v>1867</v>
      </c>
      <c r="L274" t="s">
        <v>1868</v>
      </c>
      <c r="M274" t="s">
        <v>622</v>
      </c>
      <c r="N274" t="s">
        <v>646</v>
      </c>
      <c r="O274" t="s">
        <v>629</v>
      </c>
      <c r="P274" t="s">
        <v>647</v>
      </c>
      <c r="Q274" t="s">
        <v>621</v>
      </c>
      <c r="R274" t="s">
        <v>622</v>
      </c>
      <c r="S274" t="s">
        <v>623</v>
      </c>
      <c r="T274" t="s">
        <v>145</v>
      </c>
      <c r="U274" t="s">
        <v>648</v>
      </c>
      <c r="V274" t="s">
        <v>711</v>
      </c>
      <c r="W274" t="s">
        <v>712</v>
      </c>
      <c r="X274" t="s">
        <v>1869</v>
      </c>
      <c r="Y274" s="19" t="str">
        <f t="shared" si="4"/>
        <v>3</v>
      </c>
      <c r="Z274" s="19" t="str">
        <f>IF(T274="","",IF(AND(T274&lt;&gt;'Tabelas auxiliares'!$B$241,T274&lt;&gt;'Tabelas auxiliares'!$B$242,T274&lt;&gt;'Tabelas auxiliares'!$C$241,T274&lt;&gt;'Tabelas auxiliares'!$C$242,T274&lt;&gt;'Tabelas auxiliares'!$D$241),"FOLHA DE PESSOAL",IF(Y274='Tabelas auxiliares'!$A$242,"CUSTEIO",IF(Y274='Tabelas auxiliares'!$A$241,"INVESTIMENTO","ERRO - VERIFICAR"))))</f>
        <v>CUSTEIO</v>
      </c>
      <c r="AA274" s="30">
        <f t="shared" si="5"/>
        <v>12400</v>
      </c>
      <c r="AC274" s="12">
        <v>3100</v>
      </c>
      <c r="AD274" s="12">
        <v>9300</v>
      </c>
      <c r="AE274" s="36"/>
      <c r="AF274" s="36"/>
      <c r="AG274" s="36"/>
      <c r="AH274" s="36"/>
      <c r="AI274" s="36"/>
      <c r="AJ274" s="36"/>
      <c r="AK274" s="36"/>
      <c r="AL274" s="36"/>
      <c r="AM274" s="36"/>
      <c r="AN274" s="36"/>
      <c r="AO274" s="36"/>
      <c r="AP274" s="36"/>
    </row>
    <row r="275" spans="1:42" x14ac:dyDescent="0.35">
      <c r="A275" t="s">
        <v>611</v>
      </c>
      <c r="B275" t="s">
        <v>255</v>
      </c>
      <c r="C275" t="s">
        <v>691</v>
      </c>
      <c r="D275" t="s">
        <v>64</v>
      </c>
      <c r="E275" t="s">
        <v>100</v>
      </c>
      <c r="F275" s="19" t="str">
        <f>IFERROR(VLOOKUP(D275,'Tabelas auxiliares'!$A$3:$B$63,2,FALSE),"")</f>
        <v>ARI - ASSESSORIA DE RELAÇÕES INTERNACIONAIS</v>
      </c>
      <c r="G275" s="19" t="str">
        <f>IFERROR(VLOOKUP($B275,'Tabelas auxiliares'!$A$67:$C$107,2,FALSE),"")</f>
        <v>INTERNACIONALIZAÇÃO - BOLSAS</v>
      </c>
      <c r="H275" s="19" t="str">
        <f>IFERROR(VLOOKUP($B275,'Tabelas auxiliares'!$A$67:$C$107,3,FALSE),"")</f>
        <v>BOLSAS CURSOS DE LÍNGUAS NETEL/BOLSA DE MOBILIDADE DE ESTUDANTES ESTRANGEIROS / BOLSA DE MOBILIDADE DE ESTUDANTES DA UFABC NO EXTERIOR</v>
      </c>
      <c r="I275" t="s">
        <v>1254</v>
      </c>
      <c r="J275" t="s">
        <v>1870</v>
      </c>
      <c r="K275" t="s">
        <v>1871</v>
      </c>
      <c r="L275" t="s">
        <v>1872</v>
      </c>
      <c r="M275" t="s">
        <v>1873</v>
      </c>
      <c r="N275" t="s">
        <v>646</v>
      </c>
      <c r="O275" t="s">
        <v>629</v>
      </c>
      <c r="P275" t="s">
        <v>647</v>
      </c>
      <c r="Q275" t="s">
        <v>621</v>
      </c>
      <c r="R275" t="s">
        <v>622</v>
      </c>
      <c r="S275" t="s">
        <v>623</v>
      </c>
      <c r="T275" t="s">
        <v>145</v>
      </c>
      <c r="U275" t="s">
        <v>648</v>
      </c>
      <c r="V275" t="s">
        <v>765</v>
      </c>
      <c r="W275" t="s">
        <v>766</v>
      </c>
      <c r="X275" t="s">
        <v>1874</v>
      </c>
      <c r="Y275" s="19" t="str">
        <f t="shared" si="4"/>
        <v>3</v>
      </c>
      <c r="Z275" s="19" t="str">
        <f>IF(T275="","",IF(AND(T275&lt;&gt;'Tabelas auxiliares'!$B$241,T275&lt;&gt;'Tabelas auxiliares'!$B$242,T275&lt;&gt;'Tabelas auxiliares'!$C$241,T275&lt;&gt;'Tabelas auxiliares'!$C$242,T275&lt;&gt;'Tabelas auxiliares'!$D$241),"FOLHA DE PESSOAL",IF(Y275='Tabelas auxiliares'!$A$242,"CUSTEIO",IF(Y275='Tabelas auxiliares'!$A$241,"INVESTIMENTO","ERRO - VERIFICAR"))))</f>
        <v>CUSTEIO</v>
      </c>
      <c r="AA275" s="30">
        <f t="shared" si="5"/>
        <v>4500</v>
      </c>
      <c r="AD275" s="12">
        <v>4500</v>
      </c>
      <c r="AE275" s="36"/>
      <c r="AF275" s="36"/>
      <c r="AG275" s="36"/>
      <c r="AH275" s="36"/>
      <c r="AI275" s="36"/>
      <c r="AJ275" s="36"/>
      <c r="AK275" s="36"/>
      <c r="AL275" s="36"/>
      <c r="AM275" s="36"/>
      <c r="AN275" s="36"/>
      <c r="AO275" s="36"/>
      <c r="AP275" s="36"/>
    </row>
    <row r="276" spans="1:42" x14ac:dyDescent="0.35">
      <c r="A276" t="s">
        <v>611</v>
      </c>
      <c r="B276" t="s">
        <v>255</v>
      </c>
      <c r="C276" t="s">
        <v>691</v>
      </c>
      <c r="D276" t="s">
        <v>64</v>
      </c>
      <c r="E276" t="s">
        <v>100</v>
      </c>
      <c r="F276" s="19" t="str">
        <f>IFERROR(VLOOKUP(D276,'Tabelas auxiliares'!$A$3:$B$63,2,FALSE),"")</f>
        <v>ARI - ASSESSORIA DE RELAÇÕES INTERNACIONAIS</v>
      </c>
      <c r="G276" s="19" t="str">
        <f>IFERROR(VLOOKUP($B276,'Tabelas auxiliares'!$A$67:$C$107,2,FALSE),"")</f>
        <v>INTERNACIONALIZAÇÃO - BOLSAS</v>
      </c>
      <c r="H276" s="19" t="str">
        <f>IFERROR(VLOOKUP($B276,'Tabelas auxiliares'!$A$67:$C$107,3,FALSE),"")</f>
        <v>BOLSAS CURSOS DE LÍNGUAS NETEL/BOLSA DE MOBILIDADE DE ESTUDANTES ESTRANGEIROS / BOLSA DE MOBILIDADE DE ESTUDANTES DA UFABC NO EXTERIOR</v>
      </c>
      <c r="I276" t="s">
        <v>1254</v>
      </c>
      <c r="J276" t="s">
        <v>1875</v>
      </c>
      <c r="K276" t="s">
        <v>1876</v>
      </c>
      <c r="L276" t="s">
        <v>1877</v>
      </c>
      <c r="M276" t="s">
        <v>1878</v>
      </c>
      <c r="N276" t="s">
        <v>646</v>
      </c>
      <c r="O276" t="s">
        <v>629</v>
      </c>
      <c r="P276" t="s">
        <v>647</v>
      </c>
      <c r="Q276" t="s">
        <v>621</v>
      </c>
      <c r="R276" t="s">
        <v>622</v>
      </c>
      <c r="S276" t="s">
        <v>623</v>
      </c>
      <c r="T276" t="s">
        <v>145</v>
      </c>
      <c r="U276" t="s">
        <v>648</v>
      </c>
      <c r="V276" t="s">
        <v>765</v>
      </c>
      <c r="W276" t="s">
        <v>766</v>
      </c>
      <c r="X276" t="s">
        <v>1879</v>
      </c>
      <c r="Y276" s="19" t="str">
        <f t="shared" si="4"/>
        <v>3</v>
      </c>
      <c r="Z276" s="19" t="str">
        <f>IF(T276="","",IF(AND(T276&lt;&gt;'Tabelas auxiliares'!$B$241,T276&lt;&gt;'Tabelas auxiliares'!$B$242,T276&lt;&gt;'Tabelas auxiliares'!$C$241,T276&lt;&gt;'Tabelas auxiliares'!$C$242,T276&lt;&gt;'Tabelas auxiliares'!$D$241),"FOLHA DE PESSOAL",IF(Y276='Tabelas auxiliares'!$A$242,"CUSTEIO",IF(Y276='Tabelas auxiliares'!$A$241,"INVESTIMENTO","ERRO - VERIFICAR"))))</f>
        <v>CUSTEIO</v>
      </c>
      <c r="AA276" s="30">
        <f t="shared" si="5"/>
        <v>4500</v>
      </c>
      <c r="AD276" s="12">
        <v>4500</v>
      </c>
      <c r="AE276" s="36"/>
      <c r="AF276" s="36"/>
      <c r="AG276" s="36"/>
      <c r="AH276" s="36"/>
      <c r="AI276" s="36"/>
      <c r="AJ276" s="36"/>
      <c r="AK276" s="36"/>
      <c r="AL276" s="36"/>
      <c r="AM276" s="36"/>
      <c r="AN276" s="36"/>
      <c r="AO276" s="36"/>
      <c r="AP276" s="36"/>
    </row>
    <row r="277" spans="1:42" x14ac:dyDescent="0.35">
      <c r="A277" t="s">
        <v>611</v>
      </c>
      <c r="B277" t="s">
        <v>255</v>
      </c>
      <c r="C277" t="s">
        <v>691</v>
      </c>
      <c r="D277" t="s">
        <v>64</v>
      </c>
      <c r="E277" t="s">
        <v>100</v>
      </c>
      <c r="F277" s="19" t="str">
        <f>IFERROR(VLOOKUP(D277,'Tabelas auxiliares'!$A$3:$B$63,2,FALSE),"")</f>
        <v>ARI - ASSESSORIA DE RELAÇÕES INTERNACIONAIS</v>
      </c>
      <c r="G277" s="19" t="str">
        <f>IFERROR(VLOOKUP($B277,'Tabelas auxiliares'!$A$67:$C$107,2,FALSE),"")</f>
        <v>INTERNACIONALIZAÇÃO - BOLSAS</v>
      </c>
      <c r="H277" s="19" t="str">
        <f>IFERROR(VLOOKUP($B277,'Tabelas auxiliares'!$A$67:$C$107,3,FALSE),"")</f>
        <v>BOLSAS CURSOS DE LÍNGUAS NETEL/BOLSA DE MOBILIDADE DE ESTUDANTES ESTRANGEIROS / BOLSA DE MOBILIDADE DE ESTUDANTES DA UFABC NO EXTERIOR</v>
      </c>
      <c r="I277" t="s">
        <v>1254</v>
      </c>
      <c r="J277" t="s">
        <v>1880</v>
      </c>
      <c r="K277" t="s">
        <v>1881</v>
      </c>
      <c r="L277" t="s">
        <v>1882</v>
      </c>
      <c r="M277" t="s">
        <v>1108</v>
      </c>
      <c r="N277" t="s">
        <v>646</v>
      </c>
      <c r="O277" t="s">
        <v>629</v>
      </c>
      <c r="P277" t="s">
        <v>647</v>
      </c>
      <c r="Q277" t="s">
        <v>621</v>
      </c>
      <c r="R277" t="s">
        <v>622</v>
      </c>
      <c r="S277" t="s">
        <v>623</v>
      </c>
      <c r="T277" t="s">
        <v>145</v>
      </c>
      <c r="U277" t="s">
        <v>648</v>
      </c>
      <c r="V277" t="s">
        <v>765</v>
      </c>
      <c r="W277" t="s">
        <v>766</v>
      </c>
      <c r="X277" t="s">
        <v>1883</v>
      </c>
      <c r="Y277" s="19" t="str">
        <f t="shared" si="4"/>
        <v>3</v>
      </c>
      <c r="Z277" s="19" t="str">
        <f>IF(T277="","",IF(AND(T277&lt;&gt;'Tabelas auxiliares'!$B$241,T277&lt;&gt;'Tabelas auxiliares'!$B$242,T277&lt;&gt;'Tabelas auxiliares'!$C$241,T277&lt;&gt;'Tabelas auxiliares'!$C$242,T277&lt;&gt;'Tabelas auxiliares'!$D$241),"FOLHA DE PESSOAL",IF(Y277='Tabelas auxiliares'!$A$242,"CUSTEIO",IF(Y277='Tabelas auxiliares'!$A$241,"INVESTIMENTO","ERRO - VERIFICAR"))))</f>
        <v>CUSTEIO</v>
      </c>
      <c r="AA277" s="30">
        <f t="shared" si="5"/>
        <v>4500</v>
      </c>
      <c r="AD277" s="12">
        <v>4500</v>
      </c>
      <c r="AE277" s="36"/>
      <c r="AF277" s="36"/>
      <c r="AG277" s="36"/>
      <c r="AH277" s="36"/>
      <c r="AI277" s="36"/>
      <c r="AJ277" s="36"/>
      <c r="AK277" s="36"/>
      <c r="AL277" s="36"/>
      <c r="AM277" s="36"/>
      <c r="AN277" s="36"/>
      <c r="AO277" s="36"/>
      <c r="AP277" s="36"/>
    </row>
    <row r="278" spans="1:42" x14ac:dyDescent="0.35">
      <c r="A278" t="s">
        <v>611</v>
      </c>
      <c r="B278" t="s">
        <v>255</v>
      </c>
      <c r="C278" t="s">
        <v>691</v>
      </c>
      <c r="D278" t="s">
        <v>64</v>
      </c>
      <c r="E278" t="s">
        <v>100</v>
      </c>
      <c r="F278" s="19" t="str">
        <f>IFERROR(VLOOKUP(D278,'Tabelas auxiliares'!$A$3:$B$63,2,FALSE),"")</f>
        <v>ARI - ASSESSORIA DE RELAÇÕES INTERNACIONAIS</v>
      </c>
      <c r="G278" s="19" t="str">
        <f>IFERROR(VLOOKUP($B278,'Tabelas auxiliares'!$A$67:$C$107,2,FALSE),"")</f>
        <v>INTERNACIONALIZAÇÃO - BOLSAS</v>
      </c>
      <c r="H278" s="19" t="str">
        <f>IFERROR(VLOOKUP($B278,'Tabelas auxiliares'!$A$67:$C$107,3,FALSE),"")</f>
        <v>BOLSAS CURSOS DE LÍNGUAS NETEL/BOLSA DE MOBILIDADE DE ESTUDANTES ESTRANGEIROS / BOLSA DE MOBILIDADE DE ESTUDANTES DA UFABC NO EXTERIOR</v>
      </c>
      <c r="I278" t="s">
        <v>1884</v>
      </c>
      <c r="J278" t="s">
        <v>1885</v>
      </c>
      <c r="K278" t="s">
        <v>1886</v>
      </c>
      <c r="L278" t="s">
        <v>1887</v>
      </c>
      <c r="M278" t="s">
        <v>1888</v>
      </c>
      <c r="N278" t="s">
        <v>646</v>
      </c>
      <c r="O278" t="s">
        <v>629</v>
      </c>
      <c r="P278" t="s">
        <v>647</v>
      </c>
      <c r="Q278" t="s">
        <v>621</v>
      </c>
      <c r="R278" t="s">
        <v>622</v>
      </c>
      <c r="S278" t="s">
        <v>623</v>
      </c>
      <c r="T278" t="s">
        <v>145</v>
      </c>
      <c r="U278" t="s">
        <v>648</v>
      </c>
      <c r="V278" t="s">
        <v>765</v>
      </c>
      <c r="W278" t="s">
        <v>766</v>
      </c>
      <c r="X278" t="s">
        <v>1889</v>
      </c>
      <c r="Y278" s="19" t="str">
        <f t="shared" si="4"/>
        <v>3</v>
      </c>
      <c r="Z278" s="19" t="str">
        <f>IF(T278="","",IF(AND(T278&lt;&gt;'Tabelas auxiliares'!$B$241,T278&lt;&gt;'Tabelas auxiliares'!$B$242,T278&lt;&gt;'Tabelas auxiliares'!$C$241,T278&lt;&gt;'Tabelas auxiliares'!$C$242,T278&lt;&gt;'Tabelas auxiliares'!$D$241),"FOLHA DE PESSOAL",IF(Y278='Tabelas auxiliares'!$A$242,"CUSTEIO",IF(Y278='Tabelas auxiliares'!$A$241,"INVESTIMENTO","ERRO - VERIFICAR"))))</f>
        <v>CUSTEIO</v>
      </c>
      <c r="AA278" s="30">
        <f t="shared" si="5"/>
        <v>4500</v>
      </c>
      <c r="AD278" s="12">
        <v>4500</v>
      </c>
      <c r="AE278" s="36"/>
      <c r="AF278" s="36"/>
      <c r="AG278" s="36"/>
      <c r="AH278" s="36"/>
      <c r="AI278" s="36"/>
      <c r="AJ278" s="36"/>
      <c r="AK278" s="36"/>
      <c r="AL278" s="36"/>
      <c r="AM278" s="36"/>
      <c r="AN278" s="36"/>
      <c r="AO278" s="36"/>
      <c r="AP278" s="36"/>
    </row>
    <row r="279" spans="1:42" x14ac:dyDescent="0.35">
      <c r="A279" t="s">
        <v>611</v>
      </c>
      <c r="B279" t="s">
        <v>230</v>
      </c>
      <c r="C279" t="s">
        <v>690</v>
      </c>
      <c r="D279" t="s">
        <v>38</v>
      </c>
      <c r="E279" t="s">
        <v>100</v>
      </c>
      <c r="F279" s="19" t="str">
        <f>IFERROR(VLOOKUP(D279,'Tabelas auxiliares'!$A$3:$B$63,2,FALSE),"")</f>
        <v>CMCC - CENTRO DE MATEMÁTICA, COMPUTAÇÃO E COGNIÇÃO</v>
      </c>
      <c r="G279" s="19" t="str">
        <f>IFERROR(VLOOKUP($B279,'Tabelas auxiliares'!$A$67:$C$107,2,FALSE),"")</f>
        <v>MATERIAIS DIDÁTICOS E SERVIÇOS - GRADUAÇÃO</v>
      </c>
      <c r="H279" s="19" t="str">
        <f>IFERROR(VLOOKUP($B279,'Tabelas auxiliares'!$A$67:$C$107,3,FALSE),"")</f>
        <v>SERVICO DE ENCADERNACAO / VIDRARIAS / MATERIAL DE CONSUMO / RACAO PARA ANIMAIS / REVISTAS E JORNAIS PARA USO DIDÁTICO/ REAGENTES QUIMICOS / MATERIAIS DIVERSOS DE LABORATORIO/MANUTENÇÃO DE EQUIPAMENTOS</v>
      </c>
      <c r="I279" t="s">
        <v>1154</v>
      </c>
      <c r="J279" t="s">
        <v>1890</v>
      </c>
      <c r="K279" t="s">
        <v>1891</v>
      </c>
      <c r="L279" t="s">
        <v>1892</v>
      </c>
      <c r="M279" t="s">
        <v>1893</v>
      </c>
      <c r="N279" t="s">
        <v>633</v>
      </c>
      <c r="O279" t="s">
        <v>629</v>
      </c>
      <c r="P279" t="s">
        <v>634</v>
      </c>
      <c r="Q279" t="s">
        <v>621</v>
      </c>
      <c r="R279" t="s">
        <v>622</v>
      </c>
      <c r="S279" t="s">
        <v>623</v>
      </c>
      <c r="T279" t="s">
        <v>145</v>
      </c>
      <c r="U279" t="s">
        <v>655</v>
      </c>
      <c r="V279" t="s">
        <v>1894</v>
      </c>
      <c r="W279" t="s">
        <v>1895</v>
      </c>
      <c r="X279" t="s">
        <v>1896</v>
      </c>
      <c r="Y279" s="19" t="str">
        <f t="shared" si="4"/>
        <v>3</v>
      </c>
      <c r="Z279" s="19" t="str">
        <f>IF(T279="","",IF(AND(T279&lt;&gt;'Tabelas auxiliares'!$B$241,T279&lt;&gt;'Tabelas auxiliares'!$B$242,T279&lt;&gt;'Tabelas auxiliares'!$C$241,T279&lt;&gt;'Tabelas auxiliares'!$C$242,T279&lt;&gt;'Tabelas auxiliares'!$D$241),"FOLHA DE PESSOAL",IF(Y279='Tabelas auxiliares'!$A$242,"CUSTEIO",IF(Y279='Tabelas auxiliares'!$A$241,"INVESTIMENTO","ERRO - VERIFICAR"))))</f>
        <v>CUSTEIO</v>
      </c>
      <c r="AA279" s="30">
        <f t="shared" si="5"/>
        <v>6090.85</v>
      </c>
      <c r="AD279" s="12">
        <v>6090.85</v>
      </c>
      <c r="AE279" s="36"/>
      <c r="AF279" s="36"/>
      <c r="AG279" s="36"/>
      <c r="AH279" s="36"/>
      <c r="AI279" s="36"/>
      <c r="AJ279" s="36"/>
      <c r="AK279" s="36"/>
      <c r="AL279" s="36"/>
      <c r="AM279" s="36"/>
      <c r="AN279" s="36"/>
      <c r="AO279" s="36"/>
      <c r="AP279" s="36"/>
    </row>
    <row r="280" spans="1:42" x14ac:dyDescent="0.35">
      <c r="A280" t="s">
        <v>611</v>
      </c>
      <c r="B280" t="s">
        <v>230</v>
      </c>
      <c r="C280" t="s">
        <v>690</v>
      </c>
      <c r="D280" t="s">
        <v>42</v>
      </c>
      <c r="E280" t="s">
        <v>100</v>
      </c>
      <c r="F280" s="19" t="str">
        <f>IFERROR(VLOOKUP(D280,'Tabelas auxiliares'!$A$3:$B$63,2,FALSE),"")</f>
        <v>CCNH - CENTRO DE CIÊNCIAS NATURAIS E HUMANAS</v>
      </c>
      <c r="G280" s="19" t="str">
        <f>IFERROR(VLOOKUP($B280,'Tabelas auxiliares'!$A$67:$C$107,2,FALSE),"")</f>
        <v>MATERIAIS DIDÁTICOS E SERVIÇOS - GRADUAÇÃO</v>
      </c>
      <c r="H280" s="19" t="str">
        <f>IFERROR(VLOOKUP($B280,'Tabelas auxiliares'!$A$67:$C$107,3,FALSE),"")</f>
        <v>SERVICO DE ENCADERNACAO / VIDRARIAS / MATERIAL DE CONSUMO / RACAO PARA ANIMAIS / REVISTAS E JORNAIS PARA USO DIDÁTICO/ REAGENTES QUIMICOS / MATERIAIS DIVERSOS DE LABORATORIO/MANUTENÇÃO DE EQUIPAMENTOS</v>
      </c>
      <c r="I280" t="s">
        <v>1897</v>
      </c>
      <c r="J280" t="s">
        <v>1898</v>
      </c>
      <c r="K280" t="s">
        <v>1899</v>
      </c>
      <c r="L280" t="s">
        <v>1900</v>
      </c>
      <c r="M280" t="s">
        <v>1901</v>
      </c>
      <c r="N280" t="s">
        <v>628</v>
      </c>
      <c r="O280" t="s">
        <v>629</v>
      </c>
      <c r="P280" t="s">
        <v>630</v>
      </c>
      <c r="Q280" t="s">
        <v>621</v>
      </c>
      <c r="R280" t="s">
        <v>622</v>
      </c>
      <c r="S280" t="s">
        <v>623</v>
      </c>
      <c r="T280" t="s">
        <v>145</v>
      </c>
      <c r="U280" t="s">
        <v>645</v>
      </c>
      <c r="V280" t="s">
        <v>1902</v>
      </c>
      <c r="W280" t="s">
        <v>1903</v>
      </c>
      <c r="X280" t="s">
        <v>1904</v>
      </c>
      <c r="Y280" s="19" t="str">
        <f t="shared" si="4"/>
        <v>3</v>
      </c>
      <c r="Z280" s="19" t="str">
        <f>IF(T280="","",IF(AND(T280&lt;&gt;'Tabelas auxiliares'!$B$241,T280&lt;&gt;'Tabelas auxiliares'!$B$242,T280&lt;&gt;'Tabelas auxiliares'!$C$241,T280&lt;&gt;'Tabelas auxiliares'!$C$242,T280&lt;&gt;'Tabelas auxiliares'!$D$241),"FOLHA DE PESSOAL",IF(Y280='Tabelas auxiliares'!$A$242,"CUSTEIO",IF(Y280='Tabelas auxiliares'!$A$241,"INVESTIMENTO","ERRO - VERIFICAR"))))</f>
        <v>CUSTEIO</v>
      </c>
      <c r="AA280" s="30">
        <f t="shared" si="5"/>
        <v>742.4</v>
      </c>
      <c r="AB280" s="12">
        <v>742.4</v>
      </c>
      <c r="AE280" s="36"/>
      <c r="AF280" s="36"/>
      <c r="AG280" s="36"/>
      <c r="AH280" s="36"/>
      <c r="AI280" s="36"/>
      <c r="AJ280" s="36"/>
      <c r="AK280" s="36"/>
      <c r="AL280" s="36"/>
      <c r="AM280" s="36"/>
      <c r="AN280" s="36"/>
      <c r="AO280" s="36"/>
      <c r="AP280" s="36"/>
    </row>
    <row r="281" spans="1:42" x14ac:dyDescent="0.35">
      <c r="A281" t="s">
        <v>611</v>
      </c>
      <c r="B281" t="s">
        <v>230</v>
      </c>
      <c r="C281" t="s">
        <v>690</v>
      </c>
      <c r="D281" t="s">
        <v>42</v>
      </c>
      <c r="E281" t="s">
        <v>100</v>
      </c>
      <c r="F281" s="19" t="str">
        <f>IFERROR(VLOOKUP(D281,'Tabelas auxiliares'!$A$3:$B$63,2,FALSE),"")</f>
        <v>CCNH - CENTRO DE CIÊNCIAS NATURAIS E HUMANAS</v>
      </c>
      <c r="G281" s="19" t="str">
        <f>IFERROR(VLOOKUP($B281,'Tabelas auxiliares'!$A$67:$C$107,2,FALSE),"")</f>
        <v>MATERIAIS DIDÁTICOS E SERVIÇOS - GRADUAÇÃO</v>
      </c>
      <c r="H281" s="19" t="str">
        <f>IFERROR(VLOOKUP($B281,'Tabelas auxiliares'!$A$67:$C$107,3,FALSE),"")</f>
        <v>SERVICO DE ENCADERNACAO / VIDRARIAS / MATERIAL DE CONSUMO / RACAO PARA ANIMAIS / REVISTAS E JORNAIS PARA USO DIDÁTICO/ REAGENTES QUIMICOS / MATERIAIS DIVERSOS DE LABORATORIO/MANUTENÇÃO DE EQUIPAMENTOS</v>
      </c>
      <c r="I281" t="s">
        <v>1897</v>
      </c>
      <c r="J281" t="s">
        <v>1898</v>
      </c>
      <c r="K281" t="s">
        <v>1905</v>
      </c>
      <c r="L281" t="s">
        <v>1900</v>
      </c>
      <c r="M281" t="s">
        <v>1906</v>
      </c>
      <c r="N281" t="s">
        <v>628</v>
      </c>
      <c r="O281" t="s">
        <v>629</v>
      </c>
      <c r="P281" t="s">
        <v>630</v>
      </c>
      <c r="Q281" t="s">
        <v>621</v>
      </c>
      <c r="R281" t="s">
        <v>622</v>
      </c>
      <c r="S281" t="s">
        <v>623</v>
      </c>
      <c r="T281" t="s">
        <v>145</v>
      </c>
      <c r="U281" t="s">
        <v>645</v>
      </c>
      <c r="V281" t="s">
        <v>1907</v>
      </c>
      <c r="W281" t="s">
        <v>1908</v>
      </c>
      <c r="X281" t="s">
        <v>1909</v>
      </c>
      <c r="Y281" s="19" t="str">
        <f t="shared" si="4"/>
        <v>3</v>
      </c>
      <c r="Z281" s="19" t="str">
        <f>IF(T281="","",IF(AND(T281&lt;&gt;'Tabelas auxiliares'!$B$241,T281&lt;&gt;'Tabelas auxiliares'!$B$242,T281&lt;&gt;'Tabelas auxiliares'!$C$241,T281&lt;&gt;'Tabelas auxiliares'!$C$242,T281&lt;&gt;'Tabelas auxiliares'!$D$241),"FOLHA DE PESSOAL",IF(Y281='Tabelas auxiliares'!$A$242,"CUSTEIO",IF(Y281='Tabelas auxiliares'!$A$241,"INVESTIMENTO","ERRO - VERIFICAR"))))</f>
        <v>CUSTEIO</v>
      </c>
      <c r="AA281" s="30">
        <f t="shared" si="5"/>
        <v>747.68</v>
      </c>
      <c r="AD281" s="12">
        <v>747.68</v>
      </c>
      <c r="AE281" s="36"/>
      <c r="AF281" s="36"/>
      <c r="AG281" s="36"/>
      <c r="AH281" s="36"/>
      <c r="AI281" s="36"/>
      <c r="AJ281" s="36"/>
      <c r="AK281" s="36"/>
      <c r="AL281" s="36"/>
      <c r="AM281" s="36"/>
      <c r="AN281" s="36"/>
      <c r="AO281" s="36"/>
      <c r="AP281" s="36"/>
    </row>
    <row r="282" spans="1:42" x14ac:dyDescent="0.35">
      <c r="A282" t="s">
        <v>611</v>
      </c>
      <c r="B282" t="s">
        <v>230</v>
      </c>
      <c r="C282" t="s">
        <v>690</v>
      </c>
      <c r="D282" t="s">
        <v>42</v>
      </c>
      <c r="E282" t="s">
        <v>100</v>
      </c>
      <c r="F282" s="19" t="str">
        <f>IFERROR(VLOOKUP(D282,'Tabelas auxiliares'!$A$3:$B$63,2,FALSE),"")</f>
        <v>CCNH - CENTRO DE CIÊNCIAS NATURAIS E HUMANAS</v>
      </c>
      <c r="G282" s="19" t="str">
        <f>IFERROR(VLOOKUP($B282,'Tabelas auxiliares'!$A$67:$C$107,2,FALSE),"")</f>
        <v>MATERIAIS DIDÁTICOS E SERVIÇOS - GRADUAÇÃO</v>
      </c>
      <c r="H282" s="19" t="str">
        <f>IFERROR(VLOOKUP($B282,'Tabelas auxiliares'!$A$67:$C$107,3,FALSE),"")</f>
        <v>SERVICO DE ENCADERNACAO / VIDRARIAS / MATERIAL DE CONSUMO / RACAO PARA ANIMAIS / REVISTAS E JORNAIS PARA USO DIDÁTICO/ REAGENTES QUIMICOS / MATERIAIS DIVERSOS DE LABORATORIO/MANUTENÇÃO DE EQUIPAMENTOS</v>
      </c>
      <c r="I282" t="s">
        <v>1897</v>
      </c>
      <c r="J282" t="s">
        <v>1898</v>
      </c>
      <c r="K282" t="s">
        <v>1910</v>
      </c>
      <c r="L282" t="s">
        <v>1900</v>
      </c>
      <c r="M282" t="s">
        <v>1911</v>
      </c>
      <c r="N282" t="s">
        <v>628</v>
      </c>
      <c r="O282" t="s">
        <v>629</v>
      </c>
      <c r="P282" t="s">
        <v>630</v>
      </c>
      <c r="Q282" t="s">
        <v>621</v>
      </c>
      <c r="R282" t="s">
        <v>622</v>
      </c>
      <c r="S282" t="s">
        <v>623</v>
      </c>
      <c r="T282" t="s">
        <v>145</v>
      </c>
      <c r="U282" t="s">
        <v>645</v>
      </c>
      <c r="V282" t="s">
        <v>1907</v>
      </c>
      <c r="W282" t="s">
        <v>1908</v>
      </c>
      <c r="X282" t="s">
        <v>1912</v>
      </c>
      <c r="Y282" s="19" t="str">
        <f t="shared" si="4"/>
        <v>3</v>
      </c>
      <c r="Z282" s="19" t="str">
        <f>IF(T282="","",IF(AND(T282&lt;&gt;'Tabelas auxiliares'!$B$241,T282&lt;&gt;'Tabelas auxiliares'!$B$242,T282&lt;&gt;'Tabelas auxiliares'!$C$241,T282&lt;&gt;'Tabelas auxiliares'!$C$242,T282&lt;&gt;'Tabelas auxiliares'!$D$241),"FOLHA DE PESSOAL",IF(Y282='Tabelas auxiliares'!$A$242,"CUSTEIO",IF(Y282='Tabelas auxiliares'!$A$241,"INVESTIMENTO","ERRO - VERIFICAR"))))</f>
        <v>CUSTEIO</v>
      </c>
      <c r="AA282" s="30">
        <f t="shared" si="5"/>
        <v>279.48</v>
      </c>
      <c r="AB282" s="12">
        <v>279.48</v>
      </c>
      <c r="AE282" s="36"/>
      <c r="AF282" s="36"/>
      <c r="AG282" s="36"/>
      <c r="AH282" s="36"/>
      <c r="AI282" s="36"/>
      <c r="AJ282" s="36"/>
      <c r="AK282" s="36"/>
      <c r="AL282" s="36"/>
      <c r="AM282" s="36"/>
      <c r="AN282" s="36"/>
      <c r="AO282" s="36"/>
      <c r="AP282" s="36"/>
    </row>
    <row r="283" spans="1:42" x14ac:dyDescent="0.35">
      <c r="A283" t="s">
        <v>611</v>
      </c>
      <c r="B283" t="s">
        <v>230</v>
      </c>
      <c r="C283" t="s">
        <v>690</v>
      </c>
      <c r="D283" t="s">
        <v>42</v>
      </c>
      <c r="E283" t="s">
        <v>100</v>
      </c>
      <c r="F283" s="19" t="str">
        <f>IFERROR(VLOOKUP(D283,'Tabelas auxiliares'!$A$3:$B$63,2,FALSE),"")</f>
        <v>CCNH - CENTRO DE CIÊNCIAS NATURAIS E HUMANAS</v>
      </c>
      <c r="G283" s="19" t="str">
        <f>IFERROR(VLOOKUP($B283,'Tabelas auxiliares'!$A$67:$C$107,2,FALSE),"")</f>
        <v>MATERIAIS DIDÁTICOS E SERVIÇOS - GRADUAÇÃO</v>
      </c>
      <c r="H283" s="19" t="str">
        <f>IFERROR(VLOOKUP($B283,'Tabelas auxiliares'!$A$67:$C$107,3,FALSE),"")</f>
        <v>SERVICO DE ENCADERNACAO / VIDRARIAS / MATERIAL DE CONSUMO / RACAO PARA ANIMAIS / REVISTAS E JORNAIS PARA USO DIDÁTICO/ REAGENTES QUIMICOS / MATERIAIS DIVERSOS DE LABORATORIO/MANUTENÇÃO DE EQUIPAMENTOS</v>
      </c>
      <c r="I283" t="s">
        <v>1897</v>
      </c>
      <c r="J283" t="s">
        <v>1898</v>
      </c>
      <c r="K283" t="s">
        <v>1913</v>
      </c>
      <c r="L283" t="s">
        <v>1900</v>
      </c>
      <c r="M283" t="s">
        <v>1914</v>
      </c>
      <c r="N283" t="s">
        <v>628</v>
      </c>
      <c r="O283" t="s">
        <v>629</v>
      </c>
      <c r="P283" t="s">
        <v>630</v>
      </c>
      <c r="Q283" t="s">
        <v>621</v>
      </c>
      <c r="R283" t="s">
        <v>622</v>
      </c>
      <c r="S283" t="s">
        <v>623</v>
      </c>
      <c r="T283" t="s">
        <v>145</v>
      </c>
      <c r="U283" t="s">
        <v>645</v>
      </c>
      <c r="V283" t="s">
        <v>1915</v>
      </c>
      <c r="W283" t="s">
        <v>1916</v>
      </c>
      <c r="X283" t="s">
        <v>1917</v>
      </c>
      <c r="Y283" s="19" t="str">
        <f t="shared" si="4"/>
        <v>3</v>
      </c>
      <c r="Z283" s="19" t="str">
        <f>IF(T283="","",IF(AND(T283&lt;&gt;'Tabelas auxiliares'!$B$241,T283&lt;&gt;'Tabelas auxiliares'!$B$242,T283&lt;&gt;'Tabelas auxiliares'!$C$241,T283&lt;&gt;'Tabelas auxiliares'!$C$242,T283&lt;&gt;'Tabelas auxiliares'!$D$241),"FOLHA DE PESSOAL",IF(Y283='Tabelas auxiliares'!$A$242,"CUSTEIO",IF(Y283='Tabelas auxiliares'!$A$241,"INVESTIMENTO","ERRO - VERIFICAR"))))</f>
        <v>CUSTEIO</v>
      </c>
      <c r="AA283" s="30">
        <f t="shared" si="5"/>
        <v>8100</v>
      </c>
      <c r="AD283" s="12">
        <v>8100</v>
      </c>
      <c r="AE283" s="36"/>
      <c r="AF283" s="36"/>
      <c r="AG283" s="36"/>
      <c r="AH283" s="36"/>
      <c r="AI283" s="36"/>
      <c r="AJ283" s="36"/>
      <c r="AK283" s="36"/>
      <c r="AL283" s="36"/>
      <c r="AM283" s="36"/>
      <c r="AN283" s="36"/>
      <c r="AO283" s="36"/>
      <c r="AP283" s="36"/>
    </row>
    <row r="284" spans="1:42" x14ac:dyDescent="0.35">
      <c r="A284" t="s">
        <v>611</v>
      </c>
      <c r="B284" t="s">
        <v>230</v>
      </c>
      <c r="C284" t="s">
        <v>690</v>
      </c>
      <c r="D284" t="s">
        <v>42</v>
      </c>
      <c r="E284" t="s">
        <v>100</v>
      </c>
      <c r="F284" s="19" t="str">
        <f>IFERROR(VLOOKUP(D284,'Tabelas auxiliares'!$A$3:$B$63,2,FALSE),"")</f>
        <v>CCNH - CENTRO DE CIÊNCIAS NATURAIS E HUMANAS</v>
      </c>
      <c r="G284" s="19" t="str">
        <f>IFERROR(VLOOKUP($B284,'Tabelas auxiliares'!$A$67:$C$107,2,FALSE),"")</f>
        <v>MATERIAIS DIDÁTICOS E SERVIÇOS - GRADUAÇÃO</v>
      </c>
      <c r="H284" s="19" t="str">
        <f>IFERROR(VLOOKUP($B284,'Tabelas auxiliares'!$A$67:$C$107,3,FALSE),"")</f>
        <v>SERVICO DE ENCADERNACAO / VIDRARIAS / MATERIAL DE CONSUMO / RACAO PARA ANIMAIS / REVISTAS E JORNAIS PARA USO DIDÁTICO/ REAGENTES QUIMICOS / MATERIAIS DIVERSOS DE LABORATORIO/MANUTENÇÃO DE EQUIPAMENTOS</v>
      </c>
      <c r="I284" t="s">
        <v>1897</v>
      </c>
      <c r="J284" t="s">
        <v>1898</v>
      </c>
      <c r="K284" t="s">
        <v>1918</v>
      </c>
      <c r="L284" t="s">
        <v>1900</v>
      </c>
      <c r="M284" t="s">
        <v>1919</v>
      </c>
      <c r="N284" t="s">
        <v>628</v>
      </c>
      <c r="O284" t="s">
        <v>629</v>
      </c>
      <c r="P284" t="s">
        <v>630</v>
      </c>
      <c r="Q284" t="s">
        <v>621</v>
      </c>
      <c r="R284" t="s">
        <v>622</v>
      </c>
      <c r="S284" t="s">
        <v>623</v>
      </c>
      <c r="T284" t="s">
        <v>145</v>
      </c>
      <c r="U284" t="s">
        <v>645</v>
      </c>
      <c r="V284" t="s">
        <v>1915</v>
      </c>
      <c r="W284" t="s">
        <v>1916</v>
      </c>
      <c r="X284" t="s">
        <v>1920</v>
      </c>
      <c r="Y284" s="19" t="str">
        <f t="shared" si="4"/>
        <v>3</v>
      </c>
      <c r="Z284" s="19" t="str">
        <f>IF(T284="","",IF(AND(T284&lt;&gt;'Tabelas auxiliares'!$B$241,T284&lt;&gt;'Tabelas auxiliares'!$B$242,T284&lt;&gt;'Tabelas auxiliares'!$C$241,T284&lt;&gt;'Tabelas auxiliares'!$C$242,T284&lt;&gt;'Tabelas auxiliares'!$D$241),"FOLHA DE PESSOAL",IF(Y284='Tabelas auxiliares'!$A$242,"CUSTEIO",IF(Y284='Tabelas auxiliares'!$A$241,"INVESTIMENTO","ERRO - VERIFICAR"))))</f>
        <v>CUSTEIO</v>
      </c>
      <c r="AA284" s="30">
        <f t="shared" si="5"/>
        <v>17646.37</v>
      </c>
      <c r="AB284" s="12">
        <v>17646.37</v>
      </c>
      <c r="AE284" s="36"/>
      <c r="AF284" s="36"/>
      <c r="AG284" s="36"/>
      <c r="AH284" s="36"/>
      <c r="AI284" s="36"/>
      <c r="AJ284" s="36"/>
      <c r="AK284" s="36"/>
      <c r="AL284" s="36"/>
      <c r="AM284" s="36"/>
      <c r="AN284" s="36"/>
      <c r="AO284" s="36"/>
      <c r="AP284" s="36"/>
    </row>
    <row r="285" spans="1:42" x14ac:dyDescent="0.35">
      <c r="A285" t="s">
        <v>611</v>
      </c>
      <c r="B285" t="s">
        <v>230</v>
      </c>
      <c r="C285" t="s">
        <v>690</v>
      </c>
      <c r="D285" t="s">
        <v>42</v>
      </c>
      <c r="E285" t="s">
        <v>100</v>
      </c>
      <c r="F285" s="19" t="str">
        <f>IFERROR(VLOOKUP(D285,'Tabelas auxiliares'!$A$3:$B$63,2,FALSE),"")</f>
        <v>CCNH - CENTRO DE CIÊNCIAS NATURAIS E HUMANAS</v>
      </c>
      <c r="G285" s="19" t="str">
        <f>IFERROR(VLOOKUP($B285,'Tabelas auxiliares'!$A$67:$C$107,2,FALSE),"")</f>
        <v>MATERIAIS DIDÁTICOS E SERVIÇOS - GRADUAÇÃO</v>
      </c>
      <c r="H285" s="19" t="str">
        <f>IFERROR(VLOOKUP($B285,'Tabelas auxiliares'!$A$67:$C$107,3,FALSE),"")</f>
        <v>SERVICO DE ENCADERNACAO / VIDRARIAS / MATERIAL DE CONSUMO / RACAO PARA ANIMAIS / REVISTAS E JORNAIS PARA USO DIDÁTICO/ REAGENTES QUIMICOS / MATERIAIS DIVERSOS DE LABORATORIO/MANUTENÇÃO DE EQUIPAMENTOS</v>
      </c>
      <c r="I285" t="s">
        <v>1644</v>
      </c>
      <c r="J285" t="s">
        <v>1921</v>
      </c>
      <c r="K285" t="s">
        <v>1922</v>
      </c>
      <c r="L285" t="s">
        <v>1923</v>
      </c>
      <c r="M285" t="s">
        <v>1924</v>
      </c>
      <c r="N285" t="s">
        <v>628</v>
      </c>
      <c r="O285" t="s">
        <v>629</v>
      </c>
      <c r="P285" t="s">
        <v>630</v>
      </c>
      <c r="Q285" t="s">
        <v>621</v>
      </c>
      <c r="R285" t="s">
        <v>622</v>
      </c>
      <c r="S285" t="s">
        <v>623</v>
      </c>
      <c r="T285" t="s">
        <v>145</v>
      </c>
      <c r="U285" t="s">
        <v>645</v>
      </c>
      <c r="V285" t="s">
        <v>1925</v>
      </c>
      <c r="W285" t="s">
        <v>1926</v>
      </c>
      <c r="X285" t="s">
        <v>1927</v>
      </c>
      <c r="Y285" s="19" t="str">
        <f t="shared" si="4"/>
        <v>3</v>
      </c>
      <c r="Z285" s="19" t="str">
        <f>IF(T285="","",IF(AND(T285&lt;&gt;'Tabelas auxiliares'!$B$241,T285&lt;&gt;'Tabelas auxiliares'!$B$242,T285&lt;&gt;'Tabelas auxiliares'!$C$241,T285&lt;&gt;'Tabelas auxiliares'!$C$242,T285&lt;&gt;'Tabelas auxiliares'!$D$241),"FOLHA DE PESSOAL",IF(Y285='Tabelas auxiliares'!$A$242,"CUSTEIO",IF(Y285='Tabelas auxiliares'!$A$241,"INVESTIMENTO","ERRO - VERIFICAR"))))</f>
        <v>CUSTEIO</v>
      </c>
      <c r="AA285" s="30">
        <f t="shared" si="5"/>
        <v>600</v>
      </c>
      <c r="AB285" s="12">
        <v>600</v>
      </c>
      <c r="AE285" s="36"/>
      <c r="AF285" s="36"/>
      <c r="AG285" s="36"/>
      <c r="AH285" s="36"/>
      <c r="AI285" s="36"/>
      <c r="AJ285" s="36"/>
      <c r="AK285" s="36"/>
      <c r="AL285" s="36"/>
      <c r="AM285" s="36"/>
      <c r="AN285" s="36"/>
      <c r="AO285" s="36"/>
      <c r="AP285" s="36"/>
    </row>
    <row r="286" spans="1:42" x14ac:dyDescent="0.35">
      <c r="A286" t="s">
        <v>611</v>
      </c>
      <c r="B286" t="s">
        <v>230</v>
      </c>
      <c r="C286" t="s">
        <v>690</v>
      </c>
      <c r="D286" t="s">
        <v>44</v>
      </c>
      <c r="E286" t="s">
        <v>100</v>
      </c>
      <c r="F286" s="19" t="str">
        <f>IFERROR(VLOOKUP(D286,'Tabelas auxiliares'!$A$3:$B$63,2,FALSE),"")</f>
        <v>CCNH - COMPRAS COMPARTILHADAS</v>
      </c>
      <c r="G286" s="19" t="str">
        <f>IFERROR(VLOOKUP($B286,'Tabelas auxiliares'!$A$67:$C$107,2,FALSE),"")</f>
        <v>MATERIAIS DIDÁTICOS E SERVIÇOS - GRADUAÇÃO</v>
      </c>
      <c r="H286" s="19" t="str">
        <f>IFERROR(VLOOKUP($B286,'Tabelas auxiliares'!$A$67:$C$107,3,FALSE),"")</f>
        <v>SERVICO DE ENCADERNACAO / VIDRARIAS / MATERIAL DE CONSUMO / RACAO PARA ANIMAIS / REVISTAS E JORNAIS PARA USO DIDÁTICO/ REAGENTES QUIMICOS / MATERIAIS DIVERSOS DE LABORATORIO/MANUTENÇÃO DE EQUIPAMENTOS</v>
      </c>
      <c r="I286" t="s">
        <v>1897</v>
      </c>
      <c r="J286" t="s">
        <v>1898</v>
      </c>
      <c r="K286" t="s">
        <v>1928</v>
      </c>
      <c r="L286" t="s">
        <v>1900</v>
      </c>
      <c r="M286" t="s">
        <v>1901</v>
      </c>
      <c r="N286" t="s">
        <v>628</v>
      </c>
      <c r="O286" t="s">
        <v>629</v>
      </c>
      <c r="P286" t="s">
        <v>630</v>
      </c>
      <c r="Q286" t="s">
        <v>621</v>
      </c>
      <c r="R286" t="s">
        <v>622</v>
      </c>
      <c r="S286" t="s">
        <v>623</v>
      </c>
      <c r="T286" t="s">
        <v>145</v>
      </c>
      <c r="U286" t="s">
        <v>645</v>
      </c>
      <c r="V286" t="s">
        <v>1902</v>
      </c>
      <c r="W286" t="s">
        <v>1903</v>
      </c>
      <c r="X286" t="s">
        <v>1929</v>
      </c>
      <c r="Y286" s="19" t="str">
        <f t="shared" si="4"/>
        <v>3</v>
      </c>
      <c r="Z286" s="19" t="str">
        <f>IF(T286="","",IF(AND(T286&lt;&gt;'Tabelas auxiliares'!$B$241,T286&lt;&gt;'Tabelas auxiliares'!$B$242,T286&lt;&gt;'Tabelas auxiliares'!$C$241,T286&lt;&gt;'Tabelas auxiliares'!$C$242,T286&lt;&gt;'Tabelas auxiliares'!$D$241),"FOLHA DE PESSOAL",IF(Y286='Tabelas auxiliares'!$A$242,"CUSTEIO",IF(Y286='Tabelas auxiliares'!$A$241,"INVESTIMENTO","ERRO - VERIFICAR"))))</f>
        <v>CUSTEIO</v>
      </c>
      <c r="AA286" s="30">
        <f t="shared" si="5"/>
        <v>536.6</v>
      </c>
      <c r="AB286" s="12">
        <v>536.6</v>
      </c>
      <c r="AE286" s="36"/>
      <c r="AF286" s="36"/>
      <c r="AG286" s="36"/>
      <c r="AH286" s="36"/>
      <c r="AI286" s="36"/>
      <c r="AJ286" s="36"/>
      <c r="AK286" s="36"/>
      <c r="AL286" s="36"/>
      <c r="AM286" s="36"/>
      <c r="AN286" s="36"/>
      <c r="AO286" s="36"/>
      <c r="AP286" s="36"/>
    </row>
    <row r="287" spans="1:42" x14ac:dyDescent="0.35">
      <c r="A287" t="s">
        <v>611</v>
      </c>
      <c r="B287" t="s">
        <v>230</v>
      </c>
      <c r="C287" t="s">
        <v>690</v>
      </c>
      <c r="D287" t="s">
        <v>44</v>
      </c>
      <c r="E287" t="s">
        <v>100</v>
      </c>
      <c r="F287" s="19" t="str">
        <f>IFERROR(VLOOKUP(D287,'Tabelas auxiliares'!$A$3:$B$63,2,FALSE),"")</f>
        <v>CCNH - COMPRAS COMPARTILHADAS</v>
      </c>
      <c r="G287" s="19" t="str">
        <f>IFERROR(VLOOKUP($B287,'Tabelas auxiliares'!$A$67:$C$107,2,FALSE),"")</f>
        <v>MATERIAIS DIDÁTICOS E SERVIÇOS - GRADUAÇÃO</v>
      </c>
      <c r="H287" s="19" t="str">
        <f>IFERROR(VLOOKUP($B287,'Tabelas auxiliares'!$A$67:$C$107,3,FALSE),"")</f>
        <v>SERVICO DE ENCADERNACAO / VIDRARIAS / MATERIAL DE CONSUMO / RACAO PARA ANIMAIS / REVISTAS E JORNAIS PARA USO DIDÁTICO/ REAGENTES QUIMICOS / MATERIAIS DIVERSOS DE LABORATORIO/MANUTENÇÃO DE EQUIPAMENTOS</v>
      </c>
      <c r="I287" t="s">
        <v>1897</v>
      </c>
      <c r="J287" t="s">
        <v>1898</v>
      </c>
      <c r="K287" t="s">
        <v>1928</v>
      </c>
      <c r="L287" t="s">
        <v>1900</v>
      </c>
      <c r="M287" t="s">
        <v>1901</v>
      </c>
      <c r="N287" t="s">
        <v>628</v>
      </c>
      <c r="O287" t="s">
        <v>629</v>
      </c>
      <c r="P287" t="s">
        <v>630</v>
      </c>
      <c r="Q287" t="s">
        <v>621</v>
      </c>
      <c r="R287" t="s">
        <v>622</v>
      </c>
      <c r="S287" t="s">
        <v>623</v>
      </c>
      <c r="T287" t="s">
        <v>145</v>
      </c>
      <c r="U287" t="s">
        <v>645</v>
      </c>
      <c r="V287" t="s">
        <v>1915</v>
      </c>
      <c r="W287" t="s">
        <v>1916</v>
      </c>
      <c r="X287" t="s">
        <v>1930</v>
      </c>
      <c r="Y287" s="19" t="str">
        <f t="shared" si="4"/>
        <v>3</v>
      </c>
      <c r="Z287" s="19" t="str">
        <f>IF(T287="","",IF(AND(T287&lt;&gt;'Tabelas auxiliares'!$B$241,T287&lt;&gt;'Tabelas auxiliares'!$B$242,T287&lt;&gt;'Tabelas auxiliares'!$C$241,T287&lt;&gt;'Tabelas auxiliares'!$C$242,T287&lt;&gt;'Tabelas auxiliares'!$D$241),"FOLHA DE PESSOAL",IF(Y287='Tabelas auxiliares'!$A$242,"CUSTEIO",IF(Y287='Tabelas auxiliares'!$A$241,"INVESTIMENTO","ERRO - VERIFICAR"))))</f>
        <v>CUSTEIO</v>
      </c>
      <c r="AA287" s="30">
        <f t="shared" si="5"/>
        <v>1385.97</v>
      </c>
      <c r="AB287" s="12">
        <v>1385.97</v>
      </c>
      <c r="AE287" s="36"/>
      <c r="AF287" s="36"/>
      <c r="AG287" s="36"/>
      <c r="AH287" s="36"/>
      <c r="AI287" s="36"/>
      <c r="AJ287" s="36"/>
      <c r="AK287" s="36"/>
      <c r="AL287" s="36"/>
      <c r="AM287" s="36"/>
      <c r="AN287" s="36"/>
      <c r="AO287" s="36"/>
      <c r="AP287" s="36"/>
    </row>
    <row r="288" spans="1:42" x14ac:dyDescent="0.35">
      <c r="A288" t="s">
        <v>611</v>
      </c>
      <c r="B288" t="s">
        <v>230</v>
      </c>
      <c r="C288" t="s">
        <v>690</v>
      </c>
      <c r="D288" t="s">
        <v>44</v>
      </c>
      <c r="E288" t="s">
        <v>100</v>
      </c>
      <c r="F288" s="19" t="str">
        <f>IFERROR(VLOOKUP(D288,'Tabelas auxiliares'!$A$3:$B$63,2,FALSE),"")</f>
        <v>CCNH - COMPRAS COMPARTILHADAS</v>
      </c>
      <c r="G288" s="19" t="str">
        <f>IFERROR(VLOOKUP($B288,'Tabelas auxiliares'!$A$67:$C$107,2,FALSE),"")</f>
        <v>MATERIAIS DIDÁTICOS E SERVIÇOS - GRADUAÇÃO</v>
      </c>
      <c r="H288" s="19" t="str">
        <f>IFERROR(VLOOKUP($B288,'Tabelas auxiliares'!$A$67:$C$107,3,FALSE),"")</f>
        <v>SERVICO DE ENCADERNACAO / VIDRARIAS / MATERIAL DE CONSUMO / RACAO PARA ANIMAIS / REVISTAS E JORNAIS PARA USO DIDÁTICO/ REAGENTES QUIMICOS / MATERIAIS DIVERSOS DE LABORATORIO/MANUTENÇÃO DE EQUIPAMENTOS</v>
      </c>
      <c r="I288" t="s">
        <v>1897</v>
      </c>
      <c r="J288" t="s">
        <v>1898</v>
      </c>
      <c r="K288" t="s">
        <v>1931</v>
      </c>
      <c r="L288" t="s">
        <v>1900</v>
      </c>
      <c r="M288" t="s">
        <v>1932</v>
      </c>
      <c r="N288" t="s">
        <v>628</v>
      </c>
      <c r="O288" t="s">
        <v>629</v>
      </c>
      <c r="P288" t="s">
        <v>630</v>
      </c>
      <c r="Q288" t="s">
        <v>621</v>
      </c>
      <c r="R288" t="s">
        <v>622</v>
      </c>
      <c r="S288" t="s">
        <v>623</v>
      </c>
      <c r="T288" t="s">
        <v>145</v>
      </c>
      <c r="U288" t="s">
        <v>645</v>
      </c>
      <c r="V288" t="s">
        <v>1915</v>
      </c>
      <c r="W288" t="s">
        <v>1916</v>
      </c>
      <c r="X288" t="s">
        <v>1933</v>
      </c>
      <c r="Y288" s="19" t="str">
        <f t="shared" si="4"/>
        <v>3</v>
      </c>
      <c r="Z288" s="19" t="str">
        <f>IF(T288="","",IF(AND(T288&lt;&gt;'Tabelas auxiliares'!$B$241,T288&lt;&gt;'Tabelas auxiliares'!$B$242,T288&lt;&gt;'Tabelas auxiliares'!$C$241,T288&lt;&gt;'Tabelas auxiliares'!$C$242,T288&lt;&gt;'Tabelas auxiliares'!$D$241),"FOLHA DE PESSOAL",IF(Y288='Tabelas auxiliares'!$A$242,"CUSTEIO",IF(Y288='Tabelas auxiliares'!$A$241,"INVESTIMENTO","ERRO - VERIFICAR"))))</f>
        <v>CUSTEIO</v>
      </c>
      <c r="AA288" s="30">
        <f t="shared" si="5"/>
        <v>1118.02</v>
      </c>
      <c r="AB288" s="12">
        <v>1118.02</v>
      </c>
      <c r="AE288" s="36"/>
      <c r="AF288" s="36"/>
      <c r="AG288" s="36"/>
      <c r="AH288" s="36"/>
      <c r="AI288" s="36"/>
      <c r="AJ288" s="36"/>
      <c r="AK288" s="36"/>
      <c r="AL288" s="36"/>
      <c r="AM288" s="36"/>
      <c r="AN288" s="36"/>
      <c r="AO288" s="36"/>
      <c r="AP288" s="36"/>
    </row>
    <row r="289" spans="1:42" x14ac:dyDescent="0.35">
      <c r="A289" t="s">
        <v>611</v>
      </c>
      <c r="B289" t="s">
        <v>230</v>
      </c>
      <c r="C289" t="s">
        <v>690</v>
      </c>
      <c r="D289" t="s">
        <v>44</v>
      </c>
      <c r="E289" t="s">
        <v>100</v>
      </c>
      <c r="F289" s="19" t="str">
        <f>IFERROR(VLOOKUP(D289,'Tabelas auxiliares'!$A$3:$B$63,2,FALSE),"")</f>
        <v>CCNH - COMPRAS COMPARTILHADAS</v>
      </c>
      <c r="G289" s="19" t="str">
        <f>IFERROR(VLOOKUP($B289,'Tabelas auxiliares'!$A$67:$C$107,2,FALSE),"")</f>
        <v>MATERIAIS DIDÁTICOS E SERVIÇOS - GRADUAÇÃO</v>
      </c>
      <c r="H289" s="19" t="str">
        <f>IFERROR(VLOOKUP($B289,'Tabelas auxiliares'!$A$67:$C$107,3,FALSE),"")</f>
        <v>SERVICO DE ENCADERNACAO / VIDRARIAS / MATERIAL DE CONSUMO / RACAO PARA ANIMAIS / REVISTAS E JORNAIS PARA USO DIDÁTICO/ REAGENTES QUIMICOS / MATERIAIS DIVERSOS DE LABORATORIO/MANUTENÇÃO DE EQUIPAMENTOS</v>
      </c>
      <c r="I289" t="s">
        <v>1897</v>
      </c>
      <c r="J289" t="s">
        <v>1898</v>
      </c>
      <c r="K289" t="s">
        <v>1934</v>
      </c>
      <c r="L289" t="s">
        <v>1900</v>
      </c>
      <c r="M289" t="s">
        <v>1911</v>
      </c>
      <c r="N289" t="s">
        <v>628</v>
      </c>
      <c r="O289" t="s">
        <v>629</v>
      </c>
      <c r="P289" t="s">
        <v>630</v>
      </c>
      <c r="Q289" t="s">
        <v>621</v>
      </c>
      <c r="R289" t="s">
        <v>622</v>
      </c>
      <c r="S289" t="s">
        <v>623</v>
      </c>
      <c r="T289" t="s">
        <v>145</v>
      </c>
      <c r="U289" t="s">
        <v>645</v>
      </c>
      <c r="V289" t="s">
        <v>1915</v>
      </c>
      <c r="W289" t="s">
        <v>1916</v>
      </c>
      <c r="X289" t="s">
        <v>1935</v>
      </c>
      <c r="Y289" s="19" t="str">
        <f t="shared" si="4"/>
        <v>3</v>
      </c>
      <c r="Z289" s="19" t="str">
        <f>IF(T289="","",IF(AND(T289&lt;&gt;'Tabelas auxiliares'!$B$241,T289&lt;&gt;'Tabelas auxiliares'!$B$242,T289&lt;&gt;'Tabelas auxiliares'!$C$241,T289&lt;&gt;'Tabelas auxiliares'!$C$242,T289&lt;&gt;'Tabelas auxiliares'!$D$241),"FOLHA DE PESSOAL",IF(Y289='Tabelas auxiliares'!$A$242,"CUSTEIO",IF(Y289='Tabelas auxiliares'!$A$241,"INVESTIMENTO","ERRO - VERIFICAR"))))</f>
        <v>CUSTEIO</v>
      </c>
      <c r="AA289" s="30">
        <f t="shared" si="5"/>
        <v>218.58</v>
      </c>
      <c r="AB289" s="12">
        <v>218.58</v>
      </c>
      <c r="AE289" s="36"/>
      <c r="AF289" s="36"/>
      <c r="AG289" s="36"/>
      <c r="AH289" s="36"/>
      <c r="AI289" s="36"/>
      <c r="AJ289" s="36"/>
      <c r="AK289" s="36"/>
      <c r="AL289" s="36"/>
      <c r="AM289" s="36"/>
      <c r="AN289" s="36"/>
      <c r="AO289" s="36"/>
      <c r="AP289" s="36"/>
    </row>
    <row r="290" spans="1:42" x14ac:dyDescent="0.35">
      <c r="A290" t="s">
        <v>611</v>
      </c>
      <c r="B290" t="s">
        <v>230</v>
      </c>
      <c r="C290" t="s">
        <v>690</v>
      </c>
      <c r="D290" t="s">
        <v>44</v>
      </c>
      <c r="E290" t="s">
        <v>100</v>
      </c>
      <c r="F290" s="19" t="str">
        <f>IFERROR(VLOOKUP(D290,'Tabelas auxiliares'!$A$3:$B$63,2,FALSE),"")</f>
        <v>CCNH - COMPRAS COMPARTILHADAS</v>
      </c>
      <c r="G290" s="19" t="str">
        <f>IFERROR(VLOOKUP($B290,'Tabelas auxiliares'!$A$67:$C$107,2,FALSE),"")</f>
        <v>MATERIAIS DIDÁTICOS E SERVIÇOS - GRADUAÇÃO</v>
      </c>
      <c r="H290" s="19" t="str">
        <f>IFERROR(VLOOKUP($B290,'Tabelas auxiliares'!$A$67:$C$107,3,FALSE),"")</f>
        <v>SERVICO DE ENCADERNACAO / VIDRARIAS / MATERIAL DE CONSUMO / RACAO PARA ANIMAIS / REVISTAS E JORNAIS PARA USO DIDÁTICO/ REAGENTES QUIMICOS / MATERIAIS DIVERSOS DE LABORATORIO/MANUTENÇÃO DE EQUIPAMENTOS</v>
      </c>
      <c r="I290" t="s">
        <v>1897</v>
      </c>
      <c r="J290" t="s">
        <v>1898</v>
      </c>
      <c r="K290" t="s">
        <v>1934</v>
      </c>
      <c r="L290" t="s">
        <v>1900</v>
      </c>
      <c r="M290" t="s">
        <v>1911</v>
      </c>
      <c r="N290" t="s">
        <v>628</v>
      </c>
      <c r="O290" t="s">
        <v>629</v>
      </c>
      <c r="P290" t="s">
        <v>630</v>
      </c>
      <c r="Q290" t="s">
        <v>621</v>
      </c>
      <c r="R290" t="s">
        <v>622</v>
      </c>
      <c r="S290" t="s">
        <v>623</v>
      </c>
      <c r="T290" t="s">
        <v>145</v>
      </c>
      <c r="U290" t="s">
        <v>645</v>
      </c>
      <c r="V290" t="s">
        <v>1936</v>
      </c>
      <c r="W290" t="s">
        <v>1937</v>
      </c>
      <c r="X290" t="s">
        <v>1938</v>
      </c>
      <c r="Y290" s="19" t="str">
        <f t="shared" si="4"/>
        <v>3</v>
      </c>
      <c r="Z290" s="19" t="str">
        <f>IF(T290="","",IF(AND(T290&lt;&gt;'Tabelas auxiliares'!$B$241,T290&lt;&gt;'Tabelas auxiliares'!$B$242,T290&lt;&gt;'Tabelas auxiliares'!$C$241,T290&lt;&gt;'Tabelas auxiliares'!$C$242,T290&lt;&gt;'Tabelas auxiliares'!$D$241),"FOLHA DE PESSOAL",IF(Y290='Tabelas auxiliares'!$A$242,"CUSTEIO",IF(Y290='Tabelas auxiliares'!$A$241,"INVESTIMENTO","ERRO - VERIFICAR"))))</f>
        <v>CUSTEIO</v>
      </c>
      <c r="AA290" s="30">
        <f t="shared" si="5"/>
        <v>285.64999999999998</v>
      </c>
      <c r="AB290" s="12">
        <v>285.64999999999998</v>
      </c>
      <c r="AE290" s="36"/>
      <c r="AF290" s="36"/>
      <c r="AG290" s="36"/>
      <c r="AH290" s="36"/>
      <c r="AI290" s="36"/>
      <c r="AJ290" s="36"/>
      <c r="AK290" s="36"/>
      <c r="AL290" s="36"/>
      <c r="AM290" s="36"/>
      <c r="AN290" s="36"/>
      <c r="AO290" s="36"/>
      <c r="AP290" s="36"/>
    </row>
    <row r="291" spans="1:42" x14ac:dyDescent="0.35">
      <c r="A291" t="s">
        <v>611</v>
      </c>
      <c r="B291" t="s">
        <v>230</v>
      </c>
      <c r="C291" t="s">
        <v>690</v>
      </c>
      <c r="D291" t="s">
        <v>44</v>
      </c>
      <c r="E291" t="s">
        <v>100</v>
      </c>
      <c r="F291" s="19" t="str">
        <f>IFERROR(VLOOKUP(D291,'Tabelas auxiliares'!$A$3:$B$63,2,FALSE),"")</f>
        <v>CCNH - COMPRAS COMPARTILHADAS</v>
      </c>
      <c r="G291" s="19" t="str">
        <f>IFERROR(VLOOKUP($B291,'Tabelas auxiliares'!$A$67:$C$107,2,FALSE),"")</f>
        <v>MATERIAIS DIDÁTICOS E SERVIÇOS - GRADUAÇÃO</v>
      </c>
      <c r="H291" s="19" t="str">
        <f>IFERROR(VLOOKUP($B291,'Tabelas auxiliares'!$A$67:$C$107,3,FALSE),"")</f>
        <v>SERVICO DE ENCADERNACAO / VIDRARIAS / MATERIAL DE CONSUMO / RACAO PARA ANIMAIS / REVISTAS E JORNAIS PARA USO DIDÁTICO/ REAGENTES QUIMICOS / MATERIAIS DIVERSOS DE LABORATORIO/MANUTENÇÃO DE EQUIPAMENTOS</v>
      </c>
      <c r="I291" t="s">
        <v>1897</v>
      </c>
      <c r="J291" t="s">
        <v>1898</v>
      </c>
      <c r="K291" t="s">
        <v>1939</v>
      </c>
      <c r="L291" t="s">
        <v>1900</v>
      </c>
      <c r="M291" t="s">
        <v>1940</v>
      </c>
      <c r="N291" t="s">
        <v>628</v>
      </c>
      <c r="O291" t="s">
        <v>629</v>
      </c>
      <c r="P291" t="s">
        <v>630</v>
      </c>
      <c r="Q291" t="s">
        <v>621</v>
      </c>
      <c r="R291" t="s">
        <v>622</v>
      </c>
      <c r="S291" t="s">
        <v>623</v>
      </c>
      <c r="T291" t="s">
        <v>145</v>
      </c>
      <c r="U291" t="s">
        <v>645</v>
      </c>
      <c r="V291" t="s">
        <v>1915</v>
      </c>
      <c r="W291" t="s">
        <v>1916</v>
      </c>
      <c r="X291" t="s">
        <v>1941</v>
      </c>
      <c r="Y291" s="19" t="str">
        <f t="shared" si="4"/>
        <v>3</v>
      </c>
      <c r="Z291" s="19" t="str">
        <f>IF(T291="","",IF(AND(T291&lt;&gt;'Tabelas auxiliares'!$B$241,T291&lt;&gt;'Tabelas auxiliares'!$B$242,T291&lt;&gt;'Tabelas auxiliares'!$C$241,T291&lt;&gt;'Tabelas auxiliares'!$C$242,T291&lt;&gt;'Tabelas auxiliares'!$D$241),"FOLHA DE PESSOAL",IF(Y291='Tabelas auxiliares'!$A$242,"CUSTEIO",IF(Y291='Tabelas auxiliares'!$A$241,"INVESTIMENTO","ERRO - VERIFICAR"))))</f>
        <v>CUSTEIO</v>
      </c>
      <c r="AA291" s="30">
        <f t="shared" si="5"/>
        <v>375.76</v>
      </c>
      <c r="AC291" s="12">
        <v>21.98</v>
      </c>
      <c r="AD291" s="12">
        <v>353.78</v>
      </c>
      <c r="AE291" s="36"/>
      <c r="AF291" s="36"/>
      <c r="AG291" s="36"/>
      <c r="AH291" s="36"/>
      <c r="AI291" s="36"/>
      <c r="AJ291" s="36"/>
      <c r="AK291" s="36"/>
      <c r="AL291" s="36"/>
      <c r="AM291" s="36"/>
      <c r="AN291" s="36"/>
      <c r="AO291" s="36"/>
      <c r="AP291" s="36"/>
    </row>
    <row r="292" spans="1:42" x14ac:dyDescent="0.35">
      <c r="A292" t="s">
        <v>611</v>
      </c>
      <c r="B292" t="s">
        <v>230</v>
      </c>
      <c r="C292" t="s">
        <v>690</v>
      </c>
      <c r="D292" t="s">
        <v>44</v>
      </c>
      <c r="E292" t="s">
        <v>100</v>
      </c>
      <c r="F292" s="19" t="str">
        <f>IFERROR(VLOOKUP(D292,'Tabelas auxiliares'!$A$3:$B$63,2,FALSE),"")</f>
        <v>CCNH - COMPRAS COMPARTILHADAS</v>
      </c>
      <c r="G292" s="19" t="str">
        <f>IFERROR(VLOOKUP($B292,'Tabelas auxiliares'!$A$67:$C$107,2,FALSE),"")</f>
        <v>MATERIAIS DIDÁTICOS E SERVIÇOS - GRADUAÇÃO</v>
      </c>
      <c r="H292" s="19" t="str">
        <f>IFERROR(VLOOKUP($B292,'Tabelas auxiliares'!$A$67:$C$107,3,FALSE),"")</f>
        <v>SERVICO DE ENCADERNACAO / VIDRARIAS / MATERIAL DE CONSUMO / RACAO PARA ANIMAIS / REVISTAS E JORNAIS PARA USO DIDÁTICO/ REAGENTES QUIMICOS / MATERIAIS DIVERSOS DE LABORATORIO/MANUTENÇÃO DE EQUIPAMENTOS</v>
      </c>
      <c r="I292" t="s">
        <v>1644</v>
      </c>
      <c r="J292" t="s">
        <v>1921</v>
      </c>
      <c r="K292" t="s">
        <v>1942</v>
      </c>
      <c r="L292" t="s">
        <v>1943</v>
      </c>
      <c r="M292" t="s">
        <v>1924</v>
      </c>
      <c r="N292" t="s">
        <v>628</v>
      </c>
      <c r="O292" t="s">
        <v>629</v>
      </c>
      <c r="P292" t="s">
        <v>630</v>
      </c>
      <c r="Q292" t="s">
        <v>621</v>
      </c>
      <c r="R292" t="s">
        <v>622</v>
      </c>
      <c r="S292" t="s">
        <v>623</v>
      </c>
      <c r="T292" t="s">
        <v>145</v>
      </c>
      <c r="U292" t="s">
        <v>645</v>
      </c>
      <c r="V292" t="s">
        <v>1925</v>
      </c>
      <c r="W292" t="s">
        <v>1926</v>
      </c>
      <c r="X292" t="s">
        <v>1944</v>
      </c>
      <c r="Y292" s="19" t="str">
        <f t="shared" si="4"/>
        <v>3</v>
      </c>
      <c r="Z292" s="19" t="str">
        <f>IF(T292="","",IF(AND(T292&lt;&gt;'Tabelas auxiliares'!$B$241,T292&lt;&gt;'Tabelas auxiliares'!$B$242,T292&lt;&gt;'Tabelas auxiliares'!$C$241,T292&lt;&gt;'Tabelas auxiliares'!$C$242,T292&lt;&gt;'Tabelas auxiliares'!$D$241),"FOLHA DE PESSOAL",IF(Y292='Tabelas auxiliares'!$A$242,"CUSTEIO",IF(Y292='Tabelas auxiliares'!$A$241,"INVESTIMENTO","ERRO - VERIFICAR"))))</f>
        <v>CUSTEIO</v>
      </c>
      <c r="AA292" s="30">
        <f t="shared" si="5"/>
        <v>2640</v>
      </c>
      <c r="AB292" s="12">
        <v>2640</v>
      </c>
      <c r="AE292" s="36"/>
      <c r="AF292" s="36"/>
      <c r="AG292" s="36"/>
      <c r="AH292" s="36"/>
      <c r="AI292" s="36"/>
      <c r="AJ292" s="36"/>
      <c r="AK292" s="36"/>
      <c r="AL292" s="36"/>
      <c r="AM292" s="36"/>
      <c r="AN292" s="36"/>
      <c r="AO292" s="36"/>
      <c r="AP292" s="36"/>
    </row>
    <row r="293" spans="1:42" x14ac:dyDescent="0.35">
      <c r="A293" t="s">
        <v>611</v>
      </c>
      <c r="B293" t="s">
        <v>230</v>
      </c>
      <c r="C293" t="s">
        <v>690</v>
      </c>
      <c r="D293" t="s">
        <v>44</v>
      </c>
      <c r="E293" t="s">
        <v>100</v>
      </c>
      <c r="F293" s="19" t="str">
        <f>IFERROR(VLOOKUP(D293,'Tabelas auxiliares'!$A$3:$B$63,2,FALSE),"")</f>
        <v>CCNH - COMPRAS COMPARTILHADAS</v>
      </c>
      <c r="G293" s="19" t="str">
        <f>IFERROR(VLOOKUP($B293,'Tabelas auxiliares'!$A$67:$C$107,2,FALSE),"")</f>
        <v>MATERIAIS DIDÁTICOS E SERVIÇOS - GRADUAÇÃO</v>
      </c>
      <c r="H293" s="19" t="str">
        <f>IFERROR(VLOOKUP($B293,'Tabelas auxiliares'!$A$67:$C$107,3,FALSE),"")</f>
        <v>SERVICO DE ENCADERNACAO / VIDRARIAS / MATERIAL DE CONSUMO / RACAO PARA ANIMAIS / REVISTAS E JORNAIS PARA USO DIDÁTICO/ REAGENTES QUIMICOS / MATERIAIS DIVERSOS DE LABORATORIO/MANUTENÇÃO DE EQUIPAMENTOS</v>
      </c>
      <c r="I293" t="s">
        <v>1644</v>
      </c>
      <c r="J293" t="s">
        <v>1921</v>
      </c>
      <c r="K293" t="s">
        <v>1945</v>
      </c>
      <c r="L293" t="s">
        <v>1923</v>
      </c>
      <c r="M293" t="s">
        <v>1946</v>
      </c>
      <c r="N293" t="s">
        <v>628</v>
      </c>
      <c r="O293" t="s">
        <v>629</v>
      </c>
      <c r="P293" t="s">
        <v>630</v>
      </c>
      <c r="Q293" t="s">
        <v>621</v>
      </c>
      <c r="R293" t="s">
        <v>622</v>
      </c>
      <c r="S293" t="s">
        <v>623</v>
      </c>
      <c r="T293" t="s">
        <v>145</v>
      </c>
      <c r="U293" t="s">
        <v>645</v>
      </c>
      <c r="V293" t="s">
        <v>1925</v>
      </c>
      <c r="W293" t="s">
        <v>1926</v>
      </c>
      <c r="X293" t="s">
        <v>1947</v>
      </c>
      <c r="Y293" s="19" t="str">
        <f t="shared" si="4"/>
        <v>3</v>
      </c>
      <c r="Z293" s="19" t="str">
        <f>IF(T293="","",IF(AND(T293&lt;&gt;'Tabelas auxiliares'!$B$241,T293&lt;&gt;'Tabelas auxiliares'!$B$242,T293&lt;&gt;'Tabelas auxiliares'!$C$241,T293&lt;&gt;'Tabelas auxiliares'!$C$242,T293&lt;&gt;'Tabelas auxiliares'!$D$241),"FOLHA DE PESSOAL",IF(Y293='Tabelas auxiliares'!$A$242,"CUSTEIO",IF(Y293='Tabelas auxiliares'!$A$241,"INVESTIMENTO","ERRO - VERIFICAR"))))</f>
        <v>CUSTEIO</v>
      </c>
      <c r="AA293" s="30">
        <f t="shared" si="5"/>
        <v>321.45</v>
      </c>
      <c r="AB293" s="12">
        <v>321.45</v>
      </c>
      <c r="AE293" s="36"/>
      <c r="AF293" s="36"/>
      <c r="AG293" s="36"/>
      <c r="AH293" s="36"/>
      <c r="AI293" s="36"/>
      <c r="AJ293" s="36"/>
      <c r="AK293" s="36"/>
      <c r="AL293" s="36"/>
      <c r="AM293" s="36"/>
      <c r="AN293" s="36"/>
      <c r="AO293" s="36"/>
      <c r="AP293" s="36"/>
    </row>
    <row r="294" spans="1:42" x14ac:dyDescent="0.35">
      <c r="A294" t="s">
        <v>611</v>
      </c>
      <c r="B294" t="s">
        <v>230</v>
      </c>
      <c r="C294" t="s">
        <v>690</v>
      </c>
      <c r="D294" t="s">
        <v>44</v>
      </c>
      <c r="E294" t="s">
        <v>100</v>
      </c>
      <c r="F294" s="19" t="str">
        <f>IFERROR(VLOOKUP(D294,'Tabelas auxiliares'!$A$3:$B$63,2,FALSE),"")</f>
        <v>CCNH - COMPRAS COMPARTILHADAS</v>
      </c>
      <c r="G294" s="19" t="str">
        <f>IFERROR(VLOOKUP($B294,'Tabelas auxiliares'!$A$67:$C$107,2,FALSE),"")</f>
        <v>MATERIAIS DIDÁTICOS E SERVIÇOS - GRADUAÇÃO</v>
      </c>
      <c r="H294" s="19" t="str">
        <f>IFERROR(VLOOKUP($B294,'Tabelas auxiliares'!$A$67:$C$107,3,FALSE),"")</f>
        <v>SERVICO DE ENCADERNACAO / VIDRARIAS / MATERIAL DE CONSUMO / RACAO PARA ANIMAIS / REVISTAS E JORNAIS PARA USO DIDÁTICO/ REAGENTES QUIMICOS / MATERIAIS DIVERSOS DE LABORATORIO/MANUTENÇÃO DE EQUIPAMENTOS</v>
      </c>
      <c r="I294" t="s">
        <v>1644</v>
      </c>
      <c r="J294" t="s">
        <v>1921</v>
      </c>
      <c r="K294" t="s">
        <v>1948</v>
      </c>
      <c r="L294" t="s">
        <v>1943</v>
      </c>
      <c r="M294" t="s">
        <v>1949</v>
      </c>
      <c r="N294" t="s">
        <v>628</v>
      </c>
      <c r="O294" t="s">
        <v>629</v>
      </c>
      <c r="P294" t="s">
        <v>630</v>
      </c>
      <c r="Q294" t="s">
        <v>621</v>
      </c>
      <c r="R294" t="s">
        <v>622</v>
      </c>
      <c r="S294" t="s">
        <v>623</v>
      </c>
      <c r="T294" t="s">
        <v>145</v>
      </c>
      <c r="U294" t="s">
        <v>645</v>
      </c>
      <c r="V294" t="s">
        <v>1925</v>
      </c>
      <c r="W294" t="s">
        <v>1926</v>
      </c>
      <c r="X294" t="s">
        <v>1950</v>
      </c>
      <c r="Y294" s="19" t="str">
        <f t="shared" si="4"/>
        <v>3</v>
      </c>
      <c r="Z294" s="19" t="str">
        <f>IF(T294="","",IF(AND(T294&lt;&gt;'Tabelas auxiliares'!$B$241,T294&lt;&gt;'Tabelas auxiliares'!$B$242,T294&lt;&gt;'Tabelas auxiliares'!$C$241,T294&lt;&gt;'Tabelas auxiliares'!$C$242,T294&lt;&gt;'Tabelas auxiliares'!$D$241),"FOLHA DE PESSOAL",IF(Y294='Tabelas auxiliares'!$A$242,"CUSTEIO",IF(Y294='Tabelas auxiliares'!$A$241,"INVESTIMENTO","ERRO - VERIFICAR"))))</f>
        <v>CUSTEIO</v>
      </c>
      <c r="AA294" s="30">
        <f t="shared" si="5"/>
        <v>1750</v>
      </c>
      <c r="AB294" s="12">
        <v>1750</v>
      </c>
      <c r="AE294" s="36"/>
      <c r="AF294" s="36"/>
      <c r="AG294" s="36"/>
      <c r="AH294" s="36"/>
      <c r="AI294" s="36"/>
      <c r="AJ294" s="36"/>
      <c r="AK294" s="36"/>
      <c r="AL294" s="36"/>
      <c r="AM294" s="36"/>
      <c r="AN294" s="36"/>
      <c r="AO294" s="36"/>
      <c r="AP294" s="36"/>
    </row>
    <row r="295" spans="1:42" x14ac:dyDescent="0.35">
      <c r="A295" t="s">
        <v>611</v>
      </c>
      <c r="B295" t="s">
        <v>230</v>
      </c>
      <c r="C295" t="s">
        <v>690</v>
      </c>
      <c r="D295" t="s">
        <v>44</v>
      </c>
      <c r="E295" t="s">
        <v>100</v>
      </c>
      <c r="F295" s="19" t="str">
        <f>IFERROR(VLOOKUP(D295,'Tabelas auxiliares'!$A$3:$B$63,2,FALSE),"")</f>
        <v>CCNH - COMPRAS COMPARTILHADAS</v>
      </c>
      <c r="G295" s="19" t="str">
        <f>IFERROR(VLOOKUP($B295,'Tabelas auxiliares'!$A$67:$C$107,2,FALSE),"")</f>
        <v>MATERIAIS DIDÁTICOS E SERVIÇOS - GRADUAÇÃO</v>
      </c>
      <c r="H295" s="19" t="str">
        <f>IFERROR(VLOOKUP($B295,'Tabelas auxiliares'!$A$67:$C$107,3,FALSE),"")</f>
        <v>SERVICO DE ENCADERNACAO / VIDRARIAS / MATERIAL DE CONSUMO / RACAO PARA ANIMAIS / REVISTAS E JORNAIS PARA USO DIDÁTICO/ REAGENTES QUIMICOS / MATERIAIS DIVERSOS DE LABORATORIO/MANUTENÇÃO DE EQUIPAMENTOS</v>
      </c>
      <c r="I295" t="s">
        <v>1644</v>
      </c>
      <c r="J295" t="s">
        <v>1921</v>
      </c>
      <c r="K295" t="s">
        <v>1951</v>
      </c>
      <c r="L295" t="s">
        <v>1923</v>
      </c>
      <c r="M295" t="s">
        <v>1952</v>
      </c>
      <c r="N295" t="s">
        <v>628</v>
      </c>
      <c r="O295" t="s">
        <v>629</v>
      </c>
      <c r="P295" t="s">
        <v>630</v>
      </c>
      <c r="Q295" t="s">
        <v>621</v>
      </c>
      <c r="R295" t="s">
        <v>622</v>
      </c>
      <c r="S295" t="s">
        <v>623</v>
      </c>
      <c r="T295" t="s">
        <v>145</v>
      </c>
      <c r="U295" t="s">
        <v>645</v>
      </c>
      <c r="V295" t="s">
        <v>1925</v>
      </c>
      <c r="W295" t="s">
        <v>1926</v>
      </c>
      <c r="X295" t="s">
        <v>1953</v>
      </c>
      <c r="Y295" s="19" t="str">
        <f t="shared" si="4"/>
        <v>3</v>
      </c>
      <c r="Z295" s="19" t="str">
        <f>IF(T295="","",IF(AND(T295&lt;&gt;'Tabelas auxiliares'!$B$241,T295&lt;&gt;'Tabelas auxiliares'!$B$242,T295&lt;&gt;'Tabelas auxiliares'!$C$241,T295&lt;&gt;'Tabelas auxiliares'!$C$242,T295&lt;&gt;'Tabelas auxiliares'!$D$241),"FOLHA DE PESSOAL",IF(Y295='Tabelas auxiliares'!$A$242,"CUSTEIO",IF(Y295='Tabelas auxiliares'!$A$241,"INVESTIMENTO","ERRO - VERIFICAR"))))</f>
        <v>CUSTEIO</v>
      </c>
      <c r="AA295" s="30">
        <f t="shared" si="5"/>
        <v>7187.58</v>
      </c>
      <c r="AB295" s="12">
        <v>7187.58</v>
      </c>
      <c r="AE295" s="36"/>
      <c r="AF295" s="36"/>
      <c r="AG295" s="36"/>
      <c r="AH295" s="36"/>
      <c r="AI295" s="36"/>
      <c r="AJ295" s="36"/>
      <c r="AK295" s="36"/>
      <c r="AL295" s="36"/>
      <c r="AM295" s="36"/>
      <c r="AN295" s="36"/>
      <c r="AO295" s="36"/>
      <c r="AP295" s="36"/>
    </row>
    <row r="296" spans="1:42" x14ac:dyDescent="0.35">
      <c r="A296" t="s">
        <v>611</v>
      </c>
      <c r="B296" t="s">
        <v>230</v>
      </c>
      <c r="C296" t="s">
        <v>690</v>
      </c>
      <c r="D296" t="s">
        <v>44</v>
      </c>
      <c r="E296" t="s">
        <v>100</v>
      </c>
      <c r="F296" s="19" t="str">
        <f>IFERROR(VLOOKUP(D296,'Tabelas auxiliares'!$A$3:$B$63,2,FALSE),"")</f>
        <v>CCNH - COMPRAS COMPARTILHADAS</v>
      </c>
      <c r="G296" s="19" t="str">
        <f>IFERROR(VLOOKUP($B296,'Tabelas auxiliares'!$A$67:$C$107,2,FALSE),"")</f>
        <v>MATERIAIS DIDÁTICOS E SERVIÇOS - GRADUAÇÃO</v>
      </c>
      <c r="H296" s="19" t="str">
        <f>IFERROR(VLOOKUP($B296,'Tabelas auxiliares'!$A$67:$C$107,3,FALSE),"")</f>
        <v>SERVICO DE ENCADERNACAO / VIDRARIAS / MATERIAL DE CONSUMO / RACAO PARA ANIMAIS / REVISTAS E JORNAIS PARA USO DIDÁTICO/ REAGENTES QUIMICOS / MATERIAIS DIVERSOS DE LABORATORIO/MANUTENÇÃO DE EQUIPAMENTOS</v>
      </c>
      <c r="I296" t="s">
        <v>1644</v>
      </c>
      <c r="J296" t="s">
        <v>1921</v>
      </c>
      <c r="K296" t="s">
        <v>1954</v>
      </c>
      <c r="L296" t="s">
        <v>1923</v>
      </c>
      <c r="M296" t="s">
        <v>1955</v>
      </c>
      <c r="N296" t="s">
        <v>628</v>
      </c>
      <c r="O296" t="s">
        <v>629</v>
      </c>
      <c r="P296" t="s">
        <v>630</v>
      </c>
      <c r="Q296" t="s">
        <v>621</v>
      </c>
      <c r="R296" t="s">
        <v>622</v>
      </c>
      <c r="S296" t="s">
        <v>623</v>
      </c>
      <c r="T296" t="s">
        <v>145</v>
      </c>
      <c r="U296" t="s">
        <v>645</v>
      </c>
      <c r="V296" t="s">
        <v>1925</v>
      </c>
      <c r="W296" t="s">
        <v>1926</v>
      </c>
      <c r="X296" t="s">
        <v>1956</v>
      </c>
      <c r="Y296" s="19" t="str">
        <f t="shared" si="4"/>
        <v>3</v>
      </c>
      <c r="Z296" s="19" t="str">
        <f>IF(T296="","",IF(AND(T296&lt;&gt;'Tabelas auxiliares'!$B$241,T296&lt;&gt;'Tabelas auxiliares'!$B$242,T296&lt;&gt;'Tabelas auxiliares'!$C$241,T296&lt;&gt;'Tabelas auxiliares'!$C$242,T296&lt;&gt;'Tabelas auxiliares'!$D$241),"FOLHA DE PESSOAL",IF(Y296='Tabelas auxiliares'!$A$242,"CUSTEIO",IF(Y296='Tabelas auxiliares'!$A$241,"INVESTIMENTO","ERRO - VERIFICAR"))))</f>
        <v>CUSTEIO</v>
      </c>
      <c r="AA296" s="30">
        <f t="shared" si="5"/>
        <v>200</v>
      </c>
      <c r="AB296" s="12">
        <v>200</v>
      </c>
      <c r="AE296" s="36"/>
      <c r="AF296" s="36"/>
      <c r="AG296" s="36"/>
      <c r="AH296" s="36"/>
      <c r="AI296" s="36"/>
      <c r="AJ296" s="36"/>
      <c r="AK296" s="36"/>
      <c r="AL296" s="36"/>
      <c r="AM296" s="36"/>
      <c r="AN296" s="36"/>
      <c r="AO296" s="36"/>
      <c r="AP296" s="36"/>
    </row>
    <row r="297" spans="1:42" x14ac:dyDescent="0.35">
      <c r="A297" t="s">
        <v>611</v>
      </c>
      <c r="B297" t="s">
        <v>230</v>
      </c>
      <c r="C297" t="s">
        <v>690</v>
      </c>
      <c r="D297" t="s">
        <v>44</v>
      </c>
      <c r="E297" t="s">
        <v>100</v>
      </c>
      <c r="F297" s="19" t="str">
        <f>IFERROR(VLOOKUP(D297,'Tabelas auxiliares'!$A$3:$B$63,2,FALSE),"")</f>
        <v>CCNH - COMPRAS COMPARTILHADAS</v>
      </c>
      <c r="G297" s="19" t="str">
        <f>IFERROR(VLOOKUP($B297,'Tabelas auxiliares'!$A$67:$C$107,2,FALSE),"")</f>
        <v>MATERIAIS DIDÁTICOS E SERVIÇOS - GRADUAÇÃO</v>
      </c>
      <c r="H297" s="19" t="str">
        <f>IFERROR(VLOOKUP($B297,'Tabelas auxiliares'!$A$67:$C$107,3,FALSE),"")</f>
        <v>SERVICO DE ENCADERNACAO / VIDRARIAS / MATERIAL DE CONSUMO / RACAO PARA ANIMAIS / REVISTAS E JORNAIS PARA USO DIDÁTICO/ REAGENTES QUIMICOS / MATERIAIS DIVERSOS DE LABORATORIO/MANUTENÇÃO DE EQUIPAMENTOS</v>
      </c>
      <c r="I297" t="s">
        <v>1644</v>
      </c>
      <c r="J297" t="s">
        <v>1921</v>
      </c>
      <c r="K297" t="s">
        <v>1957</v>
      </c>
      <c r="L297" t="s">
        <v>1943</v>
      </c>
      <c r="M297" t="s">
        <v>1958</v>
      </c>
      <c r="N297" t="s">
        <v>628</v>
      </c>
      <c r="O297" t="s">
        <v>629</v>
      </c>
      <c r="P297" t="s">
        <v>630</v>
      </c>
      <c r="Q297" t="s">
        <v>621</v>
      </c>
      <c r="R297" t="s">
        <v>622</v>
      </c>
      <c r="S297" t="s">
        <v>623</v>
      </c>
      <c r="T297" t="s">
        <v>145</v>
      </c>
      <c r="U297" t="s">
        <v>645</v>
      </c>
      <c r="V297" t="s">
        <v>1925</v>
      </c>
      <c r="W297" t="s">
        <v>1926</v>
      </c>
      <c r="X297" t="s">
        <v>1959</v>
      </c>
      <c r="Y297" s="19" t="str">
        <f t="shared" si="4"/>
        <v>3</v>
      </c>
      <c r="Z297" s="19" t="str">
        <f>IF(T297="","",IF(AND(T297&lt;&gt;'Tabelas auxiliares'!$B$241,T297&lt;&gt;'Tabelas auxiliares'!$B$242,T297&lt;&gt;'Tabelas auxiliares'!$C$241,T297&lt;&gt;'Tabelas auxiliares'!$C$242,T297&lt;&gt;'Tabelas auxiliares'!$D$241),"FOLHA DE PESSOAL",IF(Y297='Tabelas auxiliares'!$A$242,"CUSTEIO",IF(Y297='Tabelas auxiliares'!$A$241,"INVESTIMENTO","ERRO - VERIFICAR"))))</f>
        <v>CUSTEIO</v>
      </c>
      <c r="AA297" s="30">
        <f t="shared" si="5"/>
        <v>818.55</v>
      </c>
      <c r="AB297" s="12">
        <v>818.55</v>
      </c>
      <c r="AE297" s="36"/>
      <c r="AF297" s="36"/>
      <c r="AG297" s="36"/>
      <c r="AH297" s="36"/>
      <c r="AI297" s="36"/>
      <c r="AJ297" s="36"/>
      <c r="AK297" s="36"/>
      <c r="AL297" s="36"/>
      <c r="AM297" s="36"/>
      <c r="AN297" s="36"/>
      <c r="AO297" s="36"/>
      <c r="AP297" s="36"/>
    </row>
    <row r="298" spans="1:42" x14ac:dyDescent="0.35">
      <c r="A298" t="s">
        <v>611</v>
      </c>
      <c r="B298" t="s">
        <v>230</v>
      </c>
      <c r="C298" t="s">
        <v>690</v>
      </c>
      <c r="D298" t="s">
        <v>44</v>
      </c>
      <c r="E298" t="s">
        <v>100</v>
      </c>
      <c r="F298" s="19" t="str">
        <f>IFERROR(VLOOKUP(D298,'Tabelas auxiliares'!$A$3:$B$63,2,FALSE),"")</f>
        <v>CCNH - COMPRAS COMPARTILHADAS</v>
      </c>
      <c r="G298" s="19" t="str">
        <f>IFERROR(VLOOKUP($B298,'Tabelas auxiliares'!$A$67:$C$107,2,FALSE),"")</f>
        <v>MATERIAIS DIDÁTICOS E SERVIÇOS - GRADUAÇÃO</v>
      </c>
      <c r="H298" s="19" t="str">
        <f>IFERROR(VLOOKUP($B298,'Tabelas auxiliares'!$A$67:$C$107,3,FALSE),"")</f>
        <v>SERVICO DE ENCADERNACAO / VIDRARIAS / MATERIAL DE CONSUMO / RACAO PARA ANIMAIS / REVISTAS E JORNAIS PARA USO DIDÁTICO/ REAGENTES QUIMICOS / MATERIAIS DIVERSOS DE LABORATORIO/MANUTENÇÃO DE EQUIPAMENTOS</v>
      </c>
      <c r="I298" t="s">
        <v>1644</v>
      </c>
      <c r="J298" t="s">
        <v>1921</v>
      </c>
      <c r="K298" t="s">
        <v>1960</v>
      </c>
      <c r="L298" t="s">
        <v>1923</v>
      </c>
      <c r="M298" t="s">
        <v>1961</v>
      </c>
      <c r="N298" t="s">
        <v>628</v>
      </c>
      <c r="O298" t="s">
        <v>629</v>
      </c>
      <c r="P298" t="s">
        <v>630</v>
      </c>
      <c r="Q298" t="s">
        <v>621</v>
      </c>
      <c r="R298" t="s">
        <v>622</v>
      </c>
      <c r="S298" t="s">
        <v>623</v>
      </c>
      <c r="T298" t="s">
        <v>145</v>
      </c>
      <c r="U298" t="s">
        <v>645</v>
      </c>
      <c r="V298" t="s">
        <v>1925</v>
      </c>
      <c r="W298" t="s">
        <v>1926</v>
      </c>
      <c r="X298" t="s">
        <v>1962</v>
      </c>
      <c r="Y298" s="19" t="str">
        <f t="shared" si="4"/>
        <v>3</v>
      </c>
      <c r="Z298" s="19" t="str">
        <f>IF(T298="","",IF(AND(T298&lt;&gt;'Tabelas auxiliares'!$B$241,T298&lt;&gt;'Tabelas auxiliares'!$B$242,T298&lt;&gt;'Tabelas auxiliares'!$C$241,T298&lt;&gt;'Tabelas auxiliares'!$C$242,T298&lt;&gt;'Tabelas auxiliares'!$D$241),"FOLHA DE PESSOAL",IF(Y298='Tabelas auxiliares'!$A$242,"CUSTEIO",IF(Y298='Tabelas auxiliares'!$A$241,"INVESTIMENTO","ERRO - VERIFICAR"))))</f>
        <v>CUSTEIO</v>
      </c>
      <c r="AA298" s="30">
        <f t="shared" si="5"/>
        <v>3277.3</v>
      </c>
      <c r="AB298" s="12">
        <v>3277.3</v>
      </c>
      <c r="AE298" s="36"/>
      <c r="AF298" s="36"/>
      <c r="AG298" s="36"/>
      <c r="AH298" s="36"/>
      <c r="AI298" s="36"/>
      <c r="AJ298" s="36"/>
      <c r="AK298" s="36"/>
      <c r="AL298" s="36"/>
      <c r="AM298" s="36"/>
      <c r="AN298" s="36"/>
      <c r="AO298" s="36"/>
      <c r="AP298" s="36"/>
    </row>
    <row r="299" spans="1:42" x14ac:dyDescent="0.35">
      <c r="A299" t="s">
        <v>611</v>
      </c>
      <c r="B299" t="s">
        <v>230</v>
      </c>
      <c r="C299" t="s">
        <v>699</v>
      </c>
      <c r="D299" t="s">
        <v>38</v>
      </c>
      <c r="E299" t="s">
        <v>100</v>
      </c>
      <c r="F299" s="19" t="str">
        <f>IFERROR(VLOOKUP(D299,'Tabelas auxiliares'!$A$3:$B$63,2,FALSE),"")</f>
        <v>CMCC - CENTRO DE MATEMÁTICA, COMPUTAÇÃO E COGNIÇÃO</v>
      </c>
      <c r="G299" s="19" t="str">
        <f>IFERROR(VLOOKUP($B299,'Tabelas auxiliares'!$A$67:$C$107,2,FALSE),"")</f>
        <v>MATERIAIS DIDÁTICOS E SERVIÇOS - GRADUAÇÃO</v>
      </c>
      <c r="H299" s="19" t="str">
        <f>IFERROR(VLOOKUP($B299,'Tabelas auxiliares'!$A$67:$C$107,3,FALSE),"")</f>
        <v>SERVICO DE ENCADERNACAO / VIDRARIAS / MATERIAL DE CONSUMO / RACAO PARA ANIMAIS / REVISTAS E JORNAIS PARA USO DIDÁTICO/ REAGENTES QUIMICOS / MATERIAIS DIVERSOS DE LABORATORIO/MANUTENÇÃO DE EQUIPAMENTOS</v>
      </c>
      <c r="I299" t="s">
        <v>728</v>
      </c>
      <c r="J299" t="s">
        <v>1963</v>
      </c>
      <c r="K299" t="s">
        <v>1964</v>
      </c>
      <c r="L299" t="s">
        <v>1965</v>
      </c>
      <c r="M299" t="s">
        <v>1966</v>
      </c>
      <c r="N299" t="s">
        <v>628</v>
      </c>
      <c r="O299" t="s">
        <v>629</v>
      </c>
      <c r="P299" t="s">
        <v>630</v>
      </c>
      <c r="Q299" t="s">
        <v>621</v>
      </c>
      <c r="R299" t="s">
        <v>622</v>
      </c>
      <c r="S299" t="s">
        <v>623</v>
      </c>
      <c r="T299" t="s">
        <v>145</v>
      </c>
      <c r="U299" t="s">
        <v>645</v>
      </c>
      <c r="V299" t="s">
        <v>1967</v>
      </c>
      <c r="W299" t="s">
        <v>1968</v>
      </c>
      <c r="X299" t="s">
        <v>1969</v>
      </c>
      <c r="Y299" s="19" t="str">
        <f t="shared" si="4"/>
        <v>3</v>
      </c>
      <c r="Z299" s="19" t="str">
        <f>IF(T299="","",IF(AND(T299&lt;&gt;'Tabelas auxiliares'!$B$241,T299&lt;&gt;'Tabelas auxiliares'!$B$242,T299&lt;&gt;'Tabelas auxiliares'!$C$241,T299&lt;&gt;'Tabelas auxiliares'!$C$242,T299&lt;&gt;'Tabelas auxiliares'!$D$241),"FOLHA DE PESSOAL",IF(Y299='Tabelas auxiliares'!$A$242,"CUSTEIO",IF(Y299='Tabelas auxiliares'!$A$241,"INVESTIMENTO","ERRO - VERIFICAR"))))</f>
        <v>CUSTEIO</v>
      </c>
      <c r="AA299" s="30">
        <f t="shared" si="5"/>
        <v>117645.63</v>
      </c>
      <c r="AB299" s="12">
        <v>117645.63</v>
      </c>
      <c r="AE299" s="36"/>
      <c r="AF299" s="36"/>
      <c r="AG299" s="36"/>
      <c r="AH299" s="36"/>
      <c r="AI299" s="36"/>
      <c r="AJ299" s="36"/>
      <c r="AK299" s="36"/>
      <c r="AL299" s="36"/>
      <c r="AM299" s="36"/>
      <c r="AN299" s="36"/>
      <c r="AO299" s="36"/>
      <c r="AP299" s="36"/>
    </row>
    <row r="300" spans="1:42" x14ac:dyDescent="0.35">
      <c r="A300" t="s">
        <v>611</v>
      </c>
      <c r="B300" t="s">
        <v>230</v>
      </c>
      <c r="C300" t="s">
        <v>699</v>
      </c>
      <c r="D300" t="s">
        <v>42</v>
      </c>
      <c r="E300" t="s">
        <v>100</v>
      </c>
      <c r="F300" s="19" t="str">
        <f>IFERROR(VLOOKUP(D300,'Tabelas auxiliares'!$A$3:$B$63,2,FALSE),"")</f>
        <v>CCNH - CENTRO DE CIÊNCIAS NATURAIS E HUMANAS</v>
      </c>
      <c r="G300" s="19" t="str">
        <f>IFERROR(VLOOKUP($B300,'Tabelas auxiliares'!$A$67:$C$107,2,FALSE),"")</f>
        <v>MATERIAIS DIDÁTICOS E SERVIÇOS - GRADUAÇÃO</v>
      </c>
      <c r="H300" s="19" t="str">
        <f>IFERROR(VLOOKUP($B300,'Tabelas auxiliares'!$A$67:$C$107,3,FALSE),"")</f>
        <v>SERVICO DE ENCADERNACAO / VIDRARIAS / MATERIAL DE CONSUMO / RACAO PARA ANIMAIS / REVISTAS E JORNAIS PARA USO DIDÁTICO/ REAGENTES QUIMICOS / MATERIAIS DIVERSOS DE LABORATORIO/MANUTENÇÃO DE EQUIPAMENTOS</v>
      </c>
      <c r="I300" t="s">
        <v>1970</v>
      </c>
      <c r="J300" t="s">
        <v>1971</v>
      </c>
      <c r="K300" t="s">
        <v>1972</v>
      </c>
      <c r="L300" t="s">
        <v>1973</v>
      </c>
      <c r="M300" t="s">
        <v>1974</v>
      </c>
      <c r="N300" t="s">
        <v>628</v>
      </c>
      <c r="O300" t="s">
        <v>629</v>
      </c>
      <c r="P300" t="s">
        <v>630</v>
      </c>
      <c r="Q300" t="s">
        <v>621</v>
      </c>
      <c r="R300" t="s">
        <v>622</v>
      </c>
      <c r="S300" t="s">
        <v>623</v>
      </c>
      <c r="T300" t="s">
        <v>145</v>
      </c>
      <c r="U300" t="s">
        <v>645</v>
      </c>
      <c r="V300" t="s">
        <v>1975</v>
      </c>
      <c r="W300" t="s">
        <v>1976</v>
      </c>
      <c r="X300" t="s">
        <v>1977</v>
      </c>
      <c r="Y300" s="19" t="str">
        <f t="shared" ref="Y300:Y363" si="8">LEFT(V300,1)</f>
        <v>3</v>
      </c>
      <c r="Z300" s="19" t="str">
        <f>IF(T300="","",IF(AND(T300&lt;&gt;'Tabelas auxiliares'!$B$241,T300&lt;&gt;'Tabelas auxiliares'!$B$242,T300&lt;&gt;'Tabelas auxiliares'!$C$241,T300&lt;&gt;'Tabelas auxiliares'!$C$242,T300&lt;&gt;'Tabelas auxiliares'!$D$241),"FOLHA DE PESSOAL",IF(Y300='Tabelas auxiliares'!$A$242,"CUSTEIO",IF(Y300='Tabelas auxiliares'!$A$241,"INVESTIMENTO","ERRO - VERIFICAR"))))</f>
        <v>CUSTEIO</v>
      </c>
      <c r="AA300" s="30">
        <f t="shared" si="5"/>
        <v>141893.07999999999</v>
      </c>
      <c r="AB300" s="12">
        <v>141893.07999999999</v>
      </c>
      <c r="AE300" s="36"/>
      <c r="AF300" s="36"/>
      <c r="AG300" s="36"/>
      <c r="AH300" s="36"/>
      <c r="AI300" s="36"/>
      <c r="AJ300" s="36"/>
      <c r="AK300" s="36"/>
      <c r="AL300" s="36"/>
      <c r="AM300" s="36"/>
      <c r="AN300" s="36"/>
      <c r="AO300" s="36"/>
      <c r="AP300" s="36"/>
    </row>
    <row r="301" spans="1:42" x14ac:dyDescent="0.35">
      <c r="A301" t="s">
        <v>611</v>
      </c>
      <c r="B301" t="s">
        <v>233</v>
      </c>
      <c r="C301" t="s">
        <v>690</v>
      </c>
      <c r="D301" t="s">
        <v>48</v>
      </c>
      <c r="E301" t="s">
        <v>100</v>
      </c>
      <c r="F301" s="19" t="str">
        <f>IFERROR(VLOOKUP(D301,'Tabelas auxiliares'!$A$3:$B$63,2,FALSE),"")</f>
        <v>PROEC - PRÓ-REITORIA DE EXTENSÃO E CULTURA</v>
      </c>
      <c r="G301" s="19" t="str">
        <f>IFERROR(VLOOKUP($B301,'Tabelas auxiliares'!$A$67:$C$107,2,FALSE),"")</f>
        <v>MATERIAIS DIDÁTICOS E SERVIÇOS - EXTENSÃO</v>
      </c>
      <c r="H301" s="19" t="str">
        <f>IFERROR(VLOOKUP($B301,'Tabelas auxiliares'!$A$67:$C$107,3,FALSE),"")</f>
        <v>SERVICO DE ENCADERNACAO /MATERIAL DE CONSUMO / MATERIAL PARA ATIVIDADES CULTURAIS E DE EXTENSÃO / CORAL</v>
      </c>
      <c r="I301" t="s">
        <v>1978</v>
      </c>
      <c r="J301" t="s">
        <v>1979</v>
      </c>
      <c r="K301" t="s">
        <v>1980</v>
      </c>
      <c r="L301" t="s">
        <v>1981</v>
      </c>
      <c r="M301" t="s">
        <v>1982</v>
      </c>
      <c r="N301" t="s">
        <v>628</v>
      </c>
      <c r="O301" t="s">
        <v>629</v>
      </c>
      <c r="P301" t="s">
        <v>630</v>
      </c>
      <c r="Q301" t="s">
        <v>621</v>
      </c>
      <c r="R301" t="s">
        <v>622</v>
      </c>
      <c r="S301" t="s">
        <v>623</v>
      </c>
      <c r="T301" t="s">
        <v>179</v>
      </c>
      <c r="U301" t="s">
        <v>1983</v>
      </c>
      <c r="V301" t="s">
        <v>1984</v>
      </c>
      <c r="W301" t="s">
        <v>1985</v>
      </c>
      <c r="X301" t="s">
        <v>1986</v>
      </c>
      <c r="Y301" s="19" t="str">
        <f t="shared" si="8"/>
        <v>3</v>
      </c>
      <c r="Z301" s="19" t="str">
        <f>IF(T301="","",IF(AND(T301&lt;&gt;'Tabelas auxiliares'!$B$241,T301&lt;&gt;'Tabelas auxiliares'!$B$242,T301&lt;&gt;'Tabelas auxiliares'!$C$241,T301&lt;&gt;'Tabelas auxiliares'!$C$242,T301&lt;&gt;'Tabelas auxiliares'!$D$241),"FOLHA DE PESSOAL",IF(Y301='Tabelas auxiliares'!$A$242,"CUSTEIO",IF(Y301='Tabelas auxiliares'!$A$241,"INVESTIMENTO","ERRO - VERIFICAR"))))</f>
        <v>CUSTEIO</v>
      </c>
      <c r="AA301" s="30">
        <f t="shared" ref="AA301:AA364" si="9">IF(AB301+AC301+AD301&lt;&gt;0,AB301+AC301+AD301,"")</f>
        <v>30000</v>
      </c>
      <c r="AB301" s="12">
        <v>30000</v>
      </c>
      <c r="AE301" s="36"/>
      <c r="AF301" s="36"/>
      <c r="AG301" s="36"/>
      <c r="AH301" s="36"/>
      <c r="AI301" s="36"/>
      <c r="AJ301" s="36"/>
      <c r="AK301" s="36"/>
      <c r="AL301" s="36"/>
      <c r="AM301" s="36"/>
      <c r="AN301" s="36"/>
      <c r="AO301" s="36"/>
      <c r="AP301" s="36"/>
    </row>
    <row r="302" spans="1:42" x14ac:dyDescent="0.35">
      <c r="A302" t="s">
        <v>611</v>
      </c>
      <c r="B302" t="s">
        <v>233</v>
      </c>
      <c r="C302" t="s">
        <v>690</v>
      </c>
      <c r="D302" t="s">
        <v>48</v>
      </c>
      <c r="E302" t="s">
        <v>100</v>
      </c>
      <c r="F302" s="19" t="str">
        <f>IFERROR(VLOOKUP(D302,'Tabelas auxiliares'!$A$3:$B$63,2,FALSE),"")</f>
        <v>PROEC - PRÓ-REITORIA DE EXTENSÃO E CULTURA</v>
      </c>
      <c r="G302" s="19" t="str">
        <f>IFERROR(VLOOKUP($B302,'Tabelas auxiliares'!$A$67:$C$107,2,FALSE),"")</f>
        <v>MATERIAIS DIDÁTICOS E SERVIÇOS - EXTENSÃO</v>
      </c>
      <c r="H302" s="19" t="str">
        <f>IFERROR(VLOOKUP($B302,'Tabelas auxiliares'!$A$67:$C$107,3,FALSE),"")</f>
        <v>SERVICO DE ENCADERNACAO /MATERIAL DE CONSUMO / MATERIAL PARA ATIVIDADES CULTURAIS E DE EXTENSÃO / CORAL</v>
      </c>
      <c r="I302" t="s">
        <v>1703</v>
      </c>
      <c r="J302" t="s">
        <v>1979</v>
      </c>
      <c r="K302" t="s">
        <v>1987</v>
      </c>
      <c r="L302" t="s">
        <v>1988</v>
      </c>
      <c r="M302" t="s">
        <v>1982</v>
      </c>
      <c r="N302" t="s">
        <v>628</v>
      </c>
      <c r="O302" t="s">
        <v>629</v>
      </c>
      <c r="P302" t="s">
        <v>630</v>
      </c>
      <c r="Q302" t="s">
        <v>621</v>
      </c>
      <c r="R302" t="s">
        <v>622</v>
      </c>
      <c r="S302" t="s">
        <v>623</v>
      </c>
      <c r="T302" t="s">
        <v>179</v>
      </c>
      <c r="U302" t="s">
        <v>1983</v>
      </c>
      <c r="V302" t="s">
        <v>1984</v>
      </c>
      <c r="W302" t="s">
        <v>1985</v>
      </c>
      <c r="X302" t="s">
        <v>1989</v>
      </c>
      <c r="Y302" s="19" t="str">
        <f t="shared" si="8"/>
        <v>3</v>
      </c>
      <c r="Z302" s="19" t="str">
        <f>IF(T302="","",IF(AND(T302&lt;&gt;'Tabelas auxiliares'!$B$241,T302&lt;&gt;'Tabelas auxiliares'!$B$242,T302&lt;&gt;'Tabelas auxiliares'!$C$241,T302&lt;&gt;'Tabelas auxiliares'!$C$242,T302&lt;&gt;'Tabelas auxiliares'!$D$241),"FOLHA DE PESSOAL",IF(Y302='Tabelas auxiliares'!$A$242,"CUSTEIO",IF(Y302='Tabelas auxiliares'!$A$241,"INVESTIMENTO","ERRO - VERIFICAR"))))</f>
        <v>CUSTEIO</v>
      </c>
      <c r="AA302" s="30">
        <f t="shared" si="9"/>
        <v>270000</v>
      </c>
      <c r="AD302" s="12">
        <v>270000</v>
      </c>
      <c r="AE302" s="36"/>
      <c r="AF302" s="36"/>
      <c r="AG302" s="36"/>
      <c r="AH302" s="36"/>
      <c r="AI302" s="36"/>
      <c r="AJ302" s="36"/>
      <c r="AK302" s="36"/>
      <c r="AL302" s="36"/>
      <c r="AM302" s="36"/>
      <c r="AN302" s="36"/>
      <c r="AO302" s="36"/>
      <c r="AP302" s="36"/>
    </row>
    <row r="303" spans="1:42" x14ac:dyDescent="0.35">
      <c r="A303" t="s">
        <v>614</v>
      </c>
      <c r="B303" t="s">
        <v>199</v>
      </c>
      <c r="C303" t="s">
        <v>615</v>
      </c>
      <c r="D303" t="s">
        <v>8</v>
      </c>
      <c r="E303" t="s">
        <v>100</v>
      </c>
      <c r="F303" s="19" t="str">
        <f>IFERROR(VLOOKUP(D303,'Tabelas auxiliares'!$A$3:$B$63,2,FALSE),"")</f>
        <v>PROPES - PRÓ-REITORIA DE PESQUISA / CEM</v>
      </c>
      <c r="G303" s="19" t="str">
        <f>IFERROR(VLOOKUP($B303,'Tabelas auxiliares'!$A$67:$C$107,2,FALSE),"")</f>
        <v>ADMINISTRAÇÃO GERAL</v>
      </c>
      <c r="H303" s="19" t="str">
        <f>IFERROR(VLOOKUP($B303,'Tabelas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03" t="s">
        <v>1844</v>
      </c>
      <c r="J303" t="s">
        <v>1990</v>
      </c>
      <c r="K303" t="s">
        <v>1991</v>
      </c>
      <c r="L303" t="s">
        <v>1992</v>
      </c>
      <c r="M303" t="s">
        <v>1993</v>
      </c>
      <c r="N303" t="s">
        <v>618</v>
      </c>
      <c r="O303" t="s">
        <v>1994</v>
      </c>
      <c r="P303" t="s">
        <v>1995</v>
      </c>
      <c r="Q303" t="s">
        <v>621</v>
      </c>
      <c r="R303" t="s">
        <v>622</v>
      </c>
      <c r="S303" t="s">
        <v>623</v>
      </c>
      <c r="T303" t="s">
        <v>145</v>
      </c>
      <c r="U303" t="s">
        <v>1996</v>
      </c>
      <c r="V303" t="s">
        <v>1997</v>
      </c>
      <c r="W303" t="s">
        <v>1998</v>
      </c>
      <c r="X303" t="s">
        <v>1999</v>
      </c>
      <c r="Y303" s="19" t="str">
        <f t="shared" si="8"/>
        <v>3</v>
      </c>
      <c r="Z303" s="19" t="str">
        <f>IF(T303="","",IF(AND(T303&lt;&gt;'Tabelas auxiliares'!$B$241,T303&lt;&gt;'Tabelas auxiliares'!$B$242,T303&lt;&gt;'Tabelas auxiliares'!$C$241,T303&lt;&gt;'Tabelas auxiliares'!$C$242,T303&lt;&gt;'Tabelas auxiliares'!$D$241),"FOLHA DE PESSOAL",IF(Y303='Tabelas auxiliares'!$A$242,"CUSTEIO",IF(Y303='Tabelas auxiliares'!$A$241,"INVESTIMENTO","ERRO - VERIFICAR"))))</f>
        <v>CUSTEIO</v>
      </c>
      <c r="AA303" s="30">
        <f t="shared" si="9"/>
        <v>1500</v>
      </c>
      <c r="AD303" s="12">
        <v>1500</v>
      </c>
      <c r="AE303" s="36"/>
      <c r="AF303" s="36"/>
      <c r="AG303" s="36"/>
      <c r="AH303" s="36"/>
      <c r="AI303" s="36"/>
      <c r="AJ303" s="36"/>
      <c r="AK303" s="36"/>
      <c r="AL303" s="36"/>
      <c r="AM303" s="36"/>
      <c r="AN303" s="36"/>
      <c r="AO303" s="36"/>
      <c r="AP303" s="36"/>
    </row>
    <row r="304" spans="1:42" x14ac:dyDescent="0.35">
      <c r="A304" t="s">
        <v>614</v>
      </c>
      <c r="B304" t="s">
        <v>199</v>
      </c>
      <c r="C304" t="s">
        <v>615</v>
      </c>
      <c r="D304" t="s">
        <v>10</v>
      </c>
      <c r="E304" t="s">
        <v>100</v>
      </c>
      <c r="F304" s="19" t="str">
        <f>IFERROR(VLOOKUP(D304,'Tabelas auxiliares'!$A$3:$B$63,2,FALSE),"")</f>
        <v>GABINETE REITORIA</v>
      </c>
      <c r="G304" s="19" t="str">
        <f>IFERROR(VLOOKUP($B304,'Tabelas auxiliares'!$A$67:$C$107,2,FALSE),"")</f>
        <v>ADMINISTRAÇÃO GERAL</v>
      </c>
      <c r="H304" s="19" t="str">
        <f>IFERROR(VLOOKUP($B304,'Tabelas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04" t="s">
        <v>2000</v>
      </c>
      <c r="J304" t="s">
        <v>2001</v>
      </c>
      <c r="K304" t="s">
        <v>2002</v>
      </c>
      <c r="L304" t="s">
        <v>2003</v>
      </c>
      <c r="M304" t="s">
        <v>2004</v>
      </c>
      <c r="N304" t="s">
        <v>618</v>
      </c>
      <c r="O304" t="s">
        <v>619</v>
      </c>
      <c r="P304" t="s">
        <v>620</v>
      </c>
      <c r="Q304" t="s">
        <v>621</v>
      </c>
      <c r="R304" t="s">
        <v>622</v>
      </c>
      <c r="S304" t="s">
        <v>623</v>
      </c>
      <c r="T304" t="s">
        <v>145</v>
      </c>
      <c r="U304" t="s">
        <v>624</v>
      </c>
      <c r="V304" t="s">
        <v>1997</v>
      </c>
      <c r="W304" t="s">
        <v>1998</v>
      </c>
      <c r="X304" t="s">
        <v>2005</v>
      </c>
      <c r="Y304" s="19" t="str">
        <f t="shared" si="8"/>
        <v>3</v>
      </c>
      <c r="Z304" s="19" t="str">
        <f>IF(T304="","",IF(AND(T304&lt;&gt;'Tabelas auxiliares'!$B$241,T304&lt;&gt;'Tabelas auxiliares'!$B$242,T304&lt;&gt;'Tabelas auxiliares'!$C$241,T304&lt;&gt;'Tabelas auxiliares'!$C$242,T304&lt;&gt;'Tabelas auxiliares'!$D$241),"FOLHA DE PESSOAL",IF(Y304='Tabelas auxiliares'!$A$242,"CUSTEIO",IF(Y304='Tabelas auxiliares'!$A$241,"INVESTIMENTO","ERRO - VERIFICAR"))))</f>
        <v>CUSTEIO</v>
      </c>
      <c r="AA304" s="30">
        <f t="shared" si="9"/>
        <v>30127.4</v>
      </c>
      <c r="AD304" s="12">
        <v>30127.4</v>
      </c>
      <c r="AE304" s="36"/>
      <c r="AF304" s="36"/>
      <c r="AG304" s="36"/>
      <c r="AH304" s="36"/>
      <c r="AI304" s="36"/>
      <c r="AJ304" s="36"/>
      <c r="AK304" s="36"/>
      <c r="AL304" s="36"/>
      <c r="AM304" s="36"/>
      <c r="AN304" s="36"/>
      <c r="AO304" s="36"/>
      <c r="AP304" s="36"/>
    </row>
    <row r="305" spans="1:42" x14ac:dyDescent="0.35">
      <c r="A305" t="s">
        <v>614</v>
      </c>
      <c r="B305" t="s">
        <v>199</v>
      </c>
      <c r="C305" t="s">
        <v>615</v>
      </c>
      <c r="D305" t="s">
        <v>10</v>
      </c>
      <c r="E305" t="s">
        <v>100</v>
      </c>
      <c r="F305" s="19" t="str">
        <f>IFERROR(VLOOKUP(D305,'Tabelas auxiliares'!$A$3:$B$63,2,FALSE),"")</f>
        <v>GABINETE REITORIA</v>
      </c>
      <c r="G305" s="19" t="str">
        <f>IFERROR(VLOOKUP($B305,'Tabelas auxiliares'!$A$67:$C$107,2,FALSE),"")</f>
        <v>ADMINISTRAÇÃO GERAL</v>
      </c>
      <c r="H305" s="19" t="str">
        <f>IFERROR(VLOOKUP($B305,'Tabelas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05" t="s">
        <v>1154</v>
      </c>
      <c r="J305" t="s">
        <v>2006</v>
      </c>
      <c r="K305" t="s">
        <v>2007</v>
      </c>
      <c r="L305" t="s">
        <v>2008</v>
      </c>
      <c r="M305" t="s">
        <v>2009</v>
      </c>
      <c r="N305" t="s">
        <v>618</v>
      </c>
      <c r="O305" t="s">
        <v>625</v>
      </c>
      <c r="P305" t="s">
        <v>626</v>
      </c>
      <c r="Q305" t="s">
        <v>621</v>
      </c>
      <c r="R305" t="s">
        <v>622</v>
      </c>
      <c r="S305" t="s">
        <v>623</v>
      </c>
      <c r="T305" t="s">
        <v>145</v>
      </c>
      <c r="U305" t="s">
        <v>627</v>
      </c>
      <c r="V305" t="s">
        <v>1997</v>
      </c>
      <c r="W305" t="s">
        <v>1998</v>
      </c>
      <c r="X305" t="s">
        <v>2010</v>
      </c>
      <c r="Y305" s="19" t="str">
        <f t="shared" si="8"/>
        <v>3</v>
      </c>
      <c r="Z305" s="19" t="str">
        <f>IF(T305="","",IF(AND(T305&lt;&gt;'Tabelas auxiliares'!$B$241,T305&lt;&gt;'Tabelas auxiliares'!$B$242,T305&lt;&gt;'Tabelas auxiliares'!$C$241,T305&lt;&gt;'Tabelas auxiliares'!$C$242,T305&lt;&gt;'Tabelas auxiliares'!$D$241),"FOLHA DE PESSOAL",IF(Y305='Tabelas auxiliares'!$A$242,"CUSTEIO",IF(Y305='Tabelas auxiliares'!$A$241,"INVESTIMENTO","ERRO - VERIFICAR"))))</f>
        <v>CUSTEIO</v>
      </c>
      <c r="AA305" s="30">
        <f t="shared" si="9"/>
        <v>17604.36</v>
      </c>
      <c r="AD305" s="12">
        <v>17604.36</v>
      </c>
      <c r="AE305" s="36"/>
      <c r="AF305" s="36"/>
      <c r="AG305" s="36"/>
      <c r="AH305" s="36"/>
      <c r="AI305" s="36"/>
      <c r="AJ305" s="36"/>
      <c r="AK305" s="36"/>
      <c r="AL305" s="36"/>
      <c r="AM305" s="36"/>
      <c r="AN305" s="36"/>
      <c r="AO305" s="36"/>
      <c r="AP305" s="36"/>
    </row>
    <row r="306" spans="1:42" x14ac:dyDescent="0.35">
      <c r="A306" t="s">
        <v>614</v>
      </c>
      <c r="B306" t="s">
        <v>199</v>
      </c>
      <c r="C306" t="s">
        <v>615</v>
      </c>
      <c r="D306" t="s">
        <v>391</v>
      </c>
      <c r="E306">
        <v>0</v>
      </c>
      <c r="F306" s="19" t="str">
        <f>IFERROR(VLOOKUP(D306,'Tabelas auxiliares'!$A$3:$B$63,2,FALSE),"")</f>
        <v/>
      </c>
      <c r="G306" s="19" t="str">
        <f>IFERROR(VLOOKUP($B306,'Tabelas auxiliares'!$A$67:$C$107,2,FALSE),"")</f>
        <v>ADMINISTRAÇÃO GERAL</v>
      </c>
      <c r="H306" s="19" t="str">
        <f>IFERROR(VLOOKUP($B306,'Tabelas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06" t="s">
        <v>1518</v>
      </c>
      <c r="J306" t="s">
        <v>2011</v>
      </c>
      <c r="K306" t="s">
        <v>2012</v>
      </c>
      <c r="L306" t="s">
        <v>2013</v>
      </c>
      <c r="M306" t="s">
        <v>2014</v>
      </c>
      <c r="N306" t="s">
        <v>633</v>
      </c>
      <c r="O306" t="s">
        <v>629</v>
      </c>
      <c r="P306" t="s">
        <v>634</v>
      </c>
      <c r="Q306" t="s">
        <v>685</v>
      </c>
      <c r="R306" t="s">
        <v>686</v>
      </c>
      <c r="S306" t="s">
        <v>623</v>
      </c>
      <c r="T306" t="s">
        <v>145</v>
      </c>
      <c r="U306" t="s">
        <v>655</v>
      </c>
      <c r="V306" t="s">
        <v>2015</v>
      </c>
      <c r="W306" t="s">
        <v>2016</v>
      </c>
      <c r="X306" t="s">
        <v>2017</v>
      </c>
      <c r="Y306" s="19" t="str">
        <f t="shared" si="8"/>
        <v>4</v>
      </c>
      <c r="Z306" s="19" t="str">
        <f>IF(T306="","",IF(AND(T306&lt;&gt;'Tabelas auxiliares'!$B$241,T306&lt;&gt;'Tabelas auxiliares'!$B$242,T306&lt;&gt;'Tabelas auxiliares'!$C$241,T306&lt;&gt;'Tabelas auxiliares'!$C$242,T306&lt;&gt;'Tabelas auxiliares'!$D$241),"FOLHA DE PESSOAL",IF(Y306='Tabelas auxiliares'!$A$242,"CUSTEIO",IF(Y306='Tabelas auxiliares'!$A$241,"INVESTIMENTO","ERRO - VERIFICAR"))))</f>
        <v>INVESTIMENTO</v>
      </c>
      <c r="AA306" s="30">
        <f t="shared" si="9"/>
        <v>400000</v>
      </c>
      <c r="AB306" s="12">
        <v>400000</v>
      </c>
      <c r="AE306" s="36"/>
      <c r="AF306" s="36"/>
      <c r="AG306" s="36"/>
      <c r="AH306" s="36"/>
      <c r="AI306" s="36"/>
      <c r="AJ306" s="36"/>
      <c r="AK306" s="36"/>
      <c r="AL306" s="36"/>
      <c r="AM306" s="36"/>
      <c r="AN306" s="36"/>
      <c r="AO306" s="36"/>
      <c r="AP306" s="36"/>
    </row>
    <row r="307" spans="1:42" x14ac:dyDescent="0.35">
      <c r="A307" t="s">
        <v>614</v>
      </c>
      <c r="B307" t="s">
        <v>199</v>
      </c>
      <c r="C307" t="s">
        <v>615</v>
      </c>
      <c r="D307" t="s">
        <v>391</v>
      </c>
      <c r="E307">
        <v>0</v>
      </c>
      <c r="F307" s="19" t="str">
        <f>IFERROR(VLOOKUP(D307,'Tabelas auxiliares'!$A$3:$B$63,2,FALSE),"")</f>
        <v/>
      </c>
      <c r="G307" s="19" t="str">
        <f>IFERROR(VLOOKUP($B307,'Tabelas auxiliares'!$A$67:$C$107,2,FALSE),"")</f>
        <v>ADMINISTRAÇÃO GERAL</v>
      </c>
      <c r="H307" s="19" t="str">
        <f>IFERROR(VLOOKUP($B307,'Tabelas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07" t="s">
        <v>1978</v>
      </c>
      <c r="J307" t="s">
        <v>2018</v>
      </c>
      <c r="K307" t="s">
        <v>2019</v>
      </c>
      <c r="L307" t="s">
        <v>2020</v>
      </c>
      <c r="M307" t="s">
        <v>2021</v>
      </c>
      <c r="N307" t="s">
        <v>633</v>
      </c>
      <c r="O307" t="s">
        <v>629</v>
      </c>
      <c r="P307" t="s">
        <v>634</v>
      </c>
      <c r="Q307" t="s">
        <v>683</v>
      </c>
      <c r="R307" t="s">
        <v>684</v>
      </c>
      <c r="S307" t="s">
        <v>623</v>
      </c>
      <c r="T307" t="s">
        <v>145</v>
      </c>
      <c r="U307" t="s">
        <v>655</v>
      </c>
      <c r="V307" t="s">
        <v>2015</v>
      </c>
      <c r="W307" t="s">
        <v>2016</v>
      </c>
      <c r="X307" t="s">
        <v>2022</v>
      </c>
      <c r="Y307" s="19" t="str">
        <f t="shared" si="8"/>
        <v>4</v>
      </c>
      <c r="Z307" s="19" t="str">
        <f>IF(T307="","",IF(AND(T307&lt;&gt;'Tabelas auxiliares'!$B$241,T307&lt;&gt;'Tabelas auxiliares'!$B$242,T307&lt;&gt;'Tabelas auxiliares'!$C$241,T307&lt;&gt;'Tabelas auxiliares'!$C$242,T307&lt;&gt;'Tabelas auxiliares'!$D$241),"FOLHA DE PESSOAL",IF(Y307='Tabelas auxiliares'!$A$242,"CUSTEIO",IF(Y307='Tabelas auxiliares'!$A$241,"INVESTIMENTO","ERRO - VERIFICAR"))))</f>
        <v>INVESTIMENTO</v>
      </c>
      <c r="AA307" s="30">
        <f t="shared" si="9"/>
        <v>123520</v>
      </c>
      <c r="AB307" s="12">
        <v>123520</v>
      </c>
      <c r="AE307" s="36"/>
      <c r="AF307" s="36"/>
      <c r="AG307" s="36"/>
      <c r="AH307" s="36"/>
      <c r="AI307" s="36"/>
      <c r="AJ307" s="36"/>
      <c r="AK307" s="36"/>
      <c r="AL307" s="36"/>
      <c r="AM307" s="36"/>
      <c r="AN307" s="36"/>
      <c r="AO307" s="36"/>
      <c r="AP307" s="36"/>
    </row>
    <row r="308" spans="1:42" x14ac:dyDescent="0.35">
      <c r="A308" t="s">
        <v>614</v>
      </c>
      <c r="B308" t="s">
        <v>199</v>
      </c>
      <c r="C308" t="s">
        <v>615</v>
      </c>
      <c r="D308" t="s">
        <v>391</v>
      </c>
      <c r="E308">
        <v>0</v>
      </c>
      <c r="F308" s="19" t="str">
        <f>IFERROR(VLOOKUP(D308,'Tabelas auxiliares'!$A$3:$B$63,2,FALSE),"")</f>
        <v/>
      </c>
      <c r="G308" s="19" t="str">
        <f>IFERROR(VLOOKUP($B308,'Tabelas auxiliares'!$A$67:$C$107,2,FALSE),"")</f>
        <v>ADMINISTRAÇÃO GERAL</v>
      </c>
      <c r="H308" s="19" t="str">
        <f>IFERROR(VLOOKUP($B308,'Tabelas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08" t="s">
        <v>1622</v>
      </c>
      <c r="J308" t="s">
        <v>2023</v>
      </c>
      <c r="K308" t="s">
        <v>2024</v>
      </c>
      <c r="L308" t="s">
        <v>2025</v>
      </c>
      <c r="M308" t="s">
        <v>2026</v>
      </c>
      <c r="N308" t="s">
        <v>633</v>
      </c>
      <c r="O308" t="s">
        <v>629</v>
      </c>
      <c r="P308" t="s">
        <v>634</v>
      </c>
      <c r="Q308" t="s">
        <v>685</v>
      </c>
      <c r="R308" t="s">
        <v>686</v>
      </c>
      <c r="S308" t="s">
        <v>623</v>
      </c>
      <c r="T308" t="s">
        <v>145</v>
      </c>
      <c r="U308" t="s">
        <v>655</v>
      </c>
      <c r="V308" t="s">
        <v>1797</v>
      </c>
      <c r="W308" t="s">
        <v>1798</v>
      </c>
      <c r="X308" t="s">
        <v>2027</v>
      </c>
      <c r="Y308" s="19" t="str">
        <f t="shared" si="8"/>
        <v>4</v>
      </c>
      <c r="Z308" s="19" t="str">
        <f>IF(T308="","",IF(AND(T308&lt;&gt;'Tabelas auxiliares'!$B$241,T308&lt;&gt;'Tabelas auxiliares'!$B$242,T308&lt;&gt;'Tabelas auxiliares'!$C$241,T308&lt;&gt;'Tabelas auxiliares'!$C$242,T308&lt;&gt;'Tabelas auxiliares'!$D$241),"FOLHA DE PESSOAL",IF(Y308='Tabelas auxiliares'!$A$242,"CUSTEIO",IF(Y308='Tabelas auxiliares'!$A$241,"INVESTIMENTO","ERRO - VERIFICAR"))))</f>
        <v>INVESTIMENTO</v>
      </c>
      <c r="AA308" s="30">
        <f t="shared" si="9"/>
        <v>21528.87</v>
      </c>
      <c r="AB308" s="12">
        <v>21528.87</v>
      </c>
      <c r="AE308" s="36"/>
      <c r="AF308" s="36"/>
      <c r="AG308" s="36"/>
      <c r="AH308" s="36"/>
      <c r="AI308" s="36"/>
      <c r="AJ308" s="36"/>
      <c r="AK308" s="36"/>
      <c r="AL308" s="36"/>
      <c r="AM308" s="36"/>
      <c r="AN308" s="36"/>
      <c r="AO308" s="36"/>
      <c r="AP308" s="36"/>
    </row>
    <row r="309" spans="1:42" x14ac:dyDescent="0.35">
      <c r="A309" t="s">
        <v>614</v>
      </c>
      <c r="B309" t="s">
        <v>199</v>
      </c>
      <c r="C309" t="s">
        <v>615</v>
      </c>
      <c r="D309" t="s">
        <v>391</v>
      </c>
      <c r="E309">
        <v>0</v>
      </c>
      <c r="F309" s="19" t="str">
        <f>IFERROR(VLOOKUP(D309,'Tabelas auxiliares'!$A$3:$B$63,2,FALSE),"")</f>
        <v/>
      </c>
      <c r="G309" s="19" t="str">
        <f>IFERROR(VLOOKUP($B309,'Tabelas auxiliares'!$A$67:$C$107,2,FALSE),"")</f>
        <v>ADMINISTRAÇÃO GERAL</v>
      </c>
      <c r="H309" s="19" t="str">
        <f>IFERROR(VLOOKUP($B309,'Tabelas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09" t="s">
        <v>1622</v>
      </c>
      <c r="J309" t="s">
        <v>2028</v>
      </c>
      <c r="K309" t="s">
        <v>2029</v>
      </c>
      <c r="L309" t="s">
        <v>2030</v>
      </c>
      <c r="M309" t="s">
        <v>2031</v>
      </c>
      <c r="N309" t="s">
        <v>633</v>
      </c>
      <c r="O309" t="s">
        <v>629</v>
      </c>
      <c r="P309" t="s">
        <v>634</v>
      </c>
      <c r="Q309" t="s">
        <v>685</v>
      </c>
      <c r="R309" t="s">
        <v>686</v>
      </c>
      <c r="S309" t="s">
        <v>623</v>
      </c>
      <c r="T309" t="s">
        <v>145</v>
      </c>
      <c r="U309" t="s">
        <v>655</v>
      </c>
      <c r="V309" t="s">
        <v>1797</v>
      </c>
      <c r="W309" t="s">
        <v>1798</v>
      </c>
      <c r="X309" t="s">
        <v>2032</v>
      </c>
      <c r="Y309" s="19" t="str">
        <f t="shared" si="8"/>
        <v>4</v>
      </c>
      <c r="Z309" s="19" t="str">
        <f>IF(T309="","",IF(AND(T309&lt;&gt;'Tabelas auxiliares'!$B$241,T309&lt;&gt;'Tabelas auxiliares'!$B$242,T309&lt;&gt;'Tabelas auxiliares'!$C$241,T309&lt;&gt;'Tabelas auxiliares'!$C$242,T309&lt;&gt;'Tabelas auxiliares'!$D$241),"FOLHA DE PESSOAL",IF(Y309='Tabelas auxiliares'!$A$242,"CUSTEIO",IF(Y309='Tabelas auxiliares'!$A$241,"INVESTIMENTO","ERRO - VERIFICAR"))))</f>
        <v>INVESTIMENTO</v>
      </c>
      <c r="AA309" s="30">
        <f t="shared" si="9"/>
        <v>51290.46</v>
      </c>
      <c r="AB309" s="12">
        <v>51290.46</v>
      </c>
      <c r="AE309" s="36"/>
      <c r="AF309" s="36"/>
      <c r="AG309" s="36"/>
      <c r="AH309" s="36"/>
      <c r="AI309" s="36"/>
      <c r="AJ309" s="36"/>
      <c r="AK309" s="36"/>
      <c r="AL309" s="36"/>
      <c r="AM309" s="36"/>
      <c r="AN309" s="36"/>
      <c r="AO309" s="36"/>
      <c r="AP309" s="36"/>
    </row>
    <row r="310" spans="1:42" x14ac:dyDescent="0.35">
      <c r="A310" t="s">
        <v>614</v>
      </c>
      <c r="B310" t="s">
        <v>199</v>
      </c>
      <c r="C310" t="s">
        <v>615</v>
      </c>
      <c r="D310" t="s">
        <v>391</v>
      </c>
      <c r="E310">
        <v>0</v>
      </c>
      <c r="F310" s="19" t="str">
        <f>IFERROR(VLOOKUP(D310,'Tabelas auxiliares'!$A$3:$B$63,2,FALSE),"")</f>
        <v/>
      </c>
      <c r="G310" s="19" t="str">
        <f>IFERROR(VLOOKUP($B310,'Tabelas auxiliares'!$A$67:$C$107,2,FALSE),"")</f>
        <v>ADMINISTRAÇÃO GERAL</v>
      </c>
      <c r="H310" s="19" t="str">
        <f>IFERROR(VLOOKUP($B310,'Tabelas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10" t="s">
        <v>1622</v>
      </c>
      <c r="J310" t="s">
        <v>2033</v>
      </c>
      <c r="K310" t="s">
        <v>2034</v>
      </c>
      <c r="L310" t="s">
        <v>2035</v>
      </c>
      <c r="M310" t="s">
        <v>2036</v>
      </c>
      <c r="N310" t="s">
        <v>633</v>
      </c>
      <c r="O310" t="s">
        <v>629</v>
      </c>
      <c r="P310" t="s">
        <v>634</v>
      </c>
      <c r="Q310" t="s">
        <v>685</v>
      </c>
      <c r="R310" t="s">
        <v>686</v>
      </c>
      <c r="S310" t="s">
        <v>623</v>
      </c>
      <c r="T310" t="s">
        <v>145</v>
      </c>
      <c r="U310" t="s">
        <v>655</v>
      </c>
      <c r="V310" t="s">
        <v>1797</v>
      </c>
      <c r="W310" t="s">
        <v>1798</v>
      </c>
      <c r="X310" t="s">
        <v>2037</v>
      </c>
      <c r="Y310" s="19" t="str">
        <f t="shared" si="8"/>
        <v>4</v>
      </c>
      <c r="Z310" s="19" t="str">
        <f>IF(T310="","",IF(AND(T310&lt;&gt;'Tabelas auxiliares'!$B$241,T310&lt;&gt;'Tabelas auxiliares'!$B$242,T310&lt;&gt;'Tabelas auxiliares'!$C$241,T310&lt;&gt;'Tabelas auxiliares'!$C$242,T310&lt;&gt;'Tabelas auxiliares'!$D$241),"FOLHA DE PESSOAL",IF(Y310='Tabelas auxiliares'!$A$242,"CUSTEIO",IF(Y310='Tabelas auxiliares'!$A$241,"INVESTIMENTO","ERRO - VERIFICAR"))))</f>
        <v>INVESTIMENTO</v>
      </c>
      <c r="AA310" s="30">
        <f t="shared" si="9"/>
        <v>73548</v>
      </c>
      <c r="AB310" s="12">
        <v>73548</v>
      </c>
      <c r="AE310" s="36"/>
      <c r="AF310" s="36"/>
      <c r="AG310" s="36"/>
      <c r="AH310" s="36"/>
      <c r="AI310" s="36"/>
      <c r="AJ310" s="36"/>
      <c r="AK310" s="36"/>
      <c r="AL310" s="36"/>
      <c r="AM310" s="36"/>
      <c r="AN310" s="36"/>
      <c r="AO310" s="36"/>
      <c r="AP310" s="36"/>
    </row>
    <row r="311" spans="1:42" x14ac:dyDescent="0.35">
      <c r="A311" t="s">
        <v>614</v>
      </c>
      <c r="B311" t="s">
        <v>199</v>
      </c>
      <c r="C311" t="s">
        <v>615</v>
      </c>
      <c r="D311" t="s">
        <v>391</v>
      </c>
      <c r="E311">
        <v>0</v>
      </c>
      <c r="F311" s="19" t="str">
        <f>IFERROR(VLOOKUP(D311,'Tabelas auxiliares'!$A$3:$B$63,2,FALSE),"")</f>
        <v/>
      </c>
      <c r="G311" s="19" t="str">
        <f>IFERROR(VLOOKUP($B311,'Tabelas auxiliares'!$A$67:$C$107,2,FALSE),"")</f>
        <v>ADMINISTRAÇÃO GERAL</v>
      </c>
      <c r="H311" s="19" t="str">
        <f>IFERROR(VLOOKUP($B311,'Tabelas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11" t="s">
        <v>1622</v>
      </c>
      <c r="J311" t="s">
        <v>2038</v>
      </c>
      <c r="K311" t="s">
        <v>2039</v>
      </c>
      <c r="L311" t="s">
        <v>2040</v>
      </c>
      <c r="M311" t="s">
        <v>2041</v>
      </c>
      <c r="N311" t="s">
        <v>633</v>
      </c>
      <c r="O311" t="s">
        <v>629</v>
      </c>
      <c r="P311" t="s">
        <v>634</v>
      </c>
      <c r="Q311" t="s">
        <v>685</v>
      </c>
      <c r="R311" t="s">
        <v>686</v>
      </c>
      <c r="S311" t="s">
        <v>623</v>
      </c>
      <c r="T311" t="s">
        <v>145</v>
      </c>
      <c r="U311" t="s">
        <v>655</v>
      </c>
      <c r="V311" t="s">
        <v>1797</v>
      </c>
      <c r="W311" t="s">
        <v>1798</v>
      </c>
      <c r="X311" t="s">
        <v>2042</v>
      </c>
      <c r="Y311" s="19" t="str">
        <f t="shared" si="8"/>
        <v>4</v>
      </c>
      <c r="Z311" s="19" t="str">
        <f>IF(T311="","",IF(AND(T311&lt;&gt;'Tabelas auxiliares'!$B$241,T311&lt;&gt;'Tabelas auxiliares'!$B$242,T311&lt;&gt;'Tabelas auxiliares'!$C$241,T311&lt;&gt;'Tabelas auxiliares'!$C$242,T311&lt;&gt;'Tabelas auxiliares'!$D$241),"FOLHA DE PESSOAL",IF(Y311='Tabelas auxiliares'!$A$242,"CUSTEIO",IF(Y311='Tabelas auxiliares'!$A$241,"INVESTIMENTO","ERRO - VERIFICAR"))))</f>
        <v>INVESTIMENTO</v>
      </c>
      <c r="AA311" s="30">
        <f t="shared" si="9"/>
        <v>8398</v>
      </c>
      <c r="AB311" s="12">
        <v>8398</v>
      </c>
      <c r="AE311" s="36"/>
      <c r="AF311" s="36"/>
      <c r="AG311" s="36"/>
      <c r="AH311" s="36"/>
      <c r="AI311" s="36"/>
      <c r="AJ311" s="36"/>
      <c r="AK311" s="36"/>
      <c r="AL311" s="36"/>
      <c r="AM311" s="36"/>
      <c r="AN311" s="36"/>
      <c r="AO311" s="36"/>
      <c r="AP311" s="36"/>
    </row>
    <row r="312" spans="1:42" x14ac:dyDescent="0.35">
      <c r="A312" t="s">
        <v>614</v>
      </c>
      <c r="B312" t="s">
        <v>199</v>
      </c>
      <c r="C312" t="s">
        <v>615</v>
      </c>
      <c r="D312" t="s">
        <v>391</v>
      </c>
      <c r="E312">
        <v>0</v>
      </c>
      <c r="F312" s="19" t="str">
        <f>IFERROR(VLOOKUP(D312,'Tabelas auxiliares'!$A$3:$B$63,2,FALSE),"")</f>
        <v/>
      </c>
      <c r="G312" s="19" t="str">
        <f>IFERROR(VLOOKUP($B312,'Tabelas auxiliares'!$A$67:$C$107,2,FALSE),"")</f>
        <v>ADMINISTRAÇÃO GERAL</v>
      </c>
      <c r="H312" s="19" t="str">
        <f>IFERROR(VLOOKUP($B312,'Tabelas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12" t="s">
        <v>1622</v>
      </c>
      <c r="J312" t="s">
        <v>2043</v>
      </c>
      <c r="K312" t="s">
        <v>2044</v>
      </c>
      <c r="L312" t="s">
        <v>2045</v>
      </c>
      <c r="M312" t="s">
        <v>2046</v>
      </c>
      <c r="N312" t="s">
        <v>633</v>
      </c>
      <c r="O312" t="s">
        <v>629</v>
      </c>
      <c r="P312" t="s">
        <v>634</v>
      </c>
      <c r="Q312" t="s">
        <v>685</v>
      </c>
      <c r="R312" t="s">
        <v>686</v>
      </c>
      <c r="S312" t="s">
        <v>623</v>
      </c>
      <c r="T312" t="s">
        <v>145</v>
      </c>
      <c r="U312" t="s">
        <v>655</v>
      </c>
      <c r="V312" t="s">
        <v>1797</v>
      </c>
      <c r="W312" t="s">
        <v>1798</v>
      </c>
      <c r="X312" t="s">
        <v>2047</v>
      </c>
      <c r="Y312" s="19" t="str">
        <f t="shared" si="8"/>
        <v>4</v>
      </c>
      <c r="Z312" s="19" t="str">
        <f>IF(T312="","",IF(AND(T312&lt;&gt;'Tabelas auxiliares'!$B$241,T312&lt;&gt;'Tabelas auxiliares'!$B$242,T312&lt;&gt;'Tabelas auxiliares'!$C$241,T312&lt;&gt;'Tabelas auxiliares'!$C$242,T312&lt;&gt;'Tabelas auxiliares'!$D$241),"FOLHA DE PESSOAL",IF(Y312='Tabelas auxiliares'!$A$242,"CUSTEIO",IF(Y312='Tabelas auxiliares'!$A$241,"INVESTIMENTO","ERRO - VERIFICAR"))))</f>
        <v>INVESTIMENTO</v>
      </c>
      <c r="AA312" s="30">
        <f t="shared" si="9"/>
        <v>20600</v>
      </c>
      <c r="AB312" s="12">
        <v>20600</v>
      </c>
      <c r="AE312" s="36"/>
      <c r="AF312" s="36"/>
      <c r="AG312" s="36"/>
      <c r="AH312" s="36"/>
      <c r="AI312" s="36"/>
      <c r="AJ312" s="36"/>
      <c r="AK312" s="36"/>
      <c r="AL312" s="36"/>
      <c r="AM312" s="36"/>
      <c r="AN312" s="36"/>
      <c r="AO312" s="36"/>
      <c r="AP312" s="36"/>
    </row>
    <row r="313" spans="1:42" x14ac:dyDescent="0.35">
      <c r="A313" t="s">
        <v>614</v>
      </c>
      <c r="B313" t="s">
        <v>199</v>
      </c>
      <c r="C313" t="s">
        <v>615</v>
      </c>
      <c r="D313" t="s">
        <v>391</v>
      </c>
      <c r="E313">
        <v>0</v>
      </c>
      <c r="F313" s="19" t="str">
        <f>IFERROR(VLOOKUP(D313,'Tabelas auxiliares'!$A$3:$B$63,2,FALSE),"")</f>
        <v/>
      </c>
      <c r="G313" s="19" t="str">
        <f>IFERROR(VLOOKUP($B313,'Tabelas auxiliares'!$A$67:$C$107,2,FALSE),"")</f>
        <v>ADMINISTRAÇÃO GERAL</v>
      </c>
      <c r="H313" s="19" t="str">
        <f>IFERROR(VLOOKUP($B313,'Tabelas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13" t="s">
        <v>2048</v>
      </c>
      <c r="J313" t="s">
        <v>2049</v>
      </c>
      <c r="K313" t="s">
        <v>2050</v>
      </c>
      <c r="L313" t="s">
        <v>2051</v>
      </c>
      <c r="M313" t="s">
        <v>2052</v>
      </c>
      <c r="N313" t="s">
        <v>633</v>
      </c>
      <c r="O313" t="s">
        <v>629</v>
      </c>
      <c r="P313" t="s">
        <v>634</v>
      </c>
      <c r="Q313" t="s">
        <v>687</v>
      </c>
      <c r="R313" t="s">
        <v>688</v>
      </c>
      <c r="S313" t="s">
        <v>623</v>
      </c>
      <c r="T313" t="s">
        <v>145</v>
      </c>
      <c r="U313" t="s">
        <v>655</v>
      </c>
      <c r="V313" t="s">
        <v>1756</v>
      </c>
      <c r="W313" t="s">
        <v>1757</v>
      </c>
      <c r="X313" t="s">
        <v>2053</v>
      </c>
      <c r="Y313" s="19" t="str">
        <f t="shared" si="8"/>
        <v>4</v>
      </c>
      <c r="Z313" s="19" t="str">
        <f>IF(T313="","",IF(AND(T313&lt;&gt;'Tabelas auxiliares'!$B$241,T313&lt;&gt;'Tabelas auxiliares'!$B$242,T313&lt;&gt;'Tabelas auxiliares'!$C$241,T313&lt;&gt;'Tabelas auxiliares'!$C$242,T313&lt;&gt;'Tabelas auxiliares'!$D$241),"FOLHA DE PESSOAL",IF(Y313='Tabelas auxiliares'!$A$242,"CUSTEIO",IF(Y313='Tabelas auxiliares'!$A$241,"INVESTIMENTO","ERRO - VERIFICAR"))))</f>
        <v>INVESTIMENTO</v>
      </c>
      <c r="AA313" s="30">
        <f t="shared" si="9"/>
        <v>1494755</v>
      </c>
      <c r="AB313" s="12">
        <v>1494755</v>
      </c>
      <c r="AE313" s="36"/>
      <c r="AF313" s="36"/>
      <c r="AG313" s="36"/>
      <c r="AH313" s="36"/>
      <c r="AI313" s="36"/>
      <c r="AJ313" s="36"/>
      <c r="AK313" s="36"/>
      <c r="AL313" s="36"/>
      <c r="AM313" s="36"/>
      <c r="AN313" s="36"/>
      <c r="AO313" s="36"/>
      <c r="AP313" s="36"/>
    </row>
    <row r="314" spans="1:42" x14ac:dyDescent="0.35">
      <c r="A314" t="s">
        <v>614</v>
      </c>
      <c r="B314" t="s">
        <v>199</v>
      </c>
      <c r="C314" t="s">
        <v>615</v>
      </c>
      <c r="D314" t="s">
        <v>391</v>
      </c>
      <c r="E314">
        <v>0</v>
      </c>
      <c r="F314" s="19" t="str">
        <f>IFERROR(VLOOKUP(D314,'Tabelas auxiliares'!$A$3:$B$63,2,FALSE),"")</f>
        <v/>
      </c>
      <c r="G314" s="19" t="str">
        <f>IFERROR(VLOOKUP($B314,'Tabelas auxiliares'!$A$67:$C$107,2,FALSE),"")</f>
        <v>ADMINISTRAÇÃO GERAL</v>
      </c>
      <c r="H314" s="19" t="str">
        <f>IFERROR(VLOOKUP($B314,'Tabelas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14" t="s">
        <v>2054</v>
      </c>
      <c r="J314" t="s">
        <v>2055</v>
      </c>
      <c r="K314" t="s">
        <v>2056</v>
      </c>
      <c r="L314" t="s">
        <v>2057</v>
      </c>
      <c r="M314" t="s">
        <v>2058</v>
      </c>
      <c r="N314" t="s">
        <v>633</v>
      </c>
      <c r="O314" t="s">
        <v>629</v>
      </c>
      <c r="P314" t="s">
        <v>634</v>
      </c>
      <c r="Q314" t="s">
        <v>683</v>
      </c>
      <c r="R314" t="s">
        <v>684</v>
      </c>
      <c r="S314" t="s">
        <v>623</v>
      </c>
      <c r="T314" t="s">
        <v>145</v>
      </c>
      <c r="U314" t="s">
        <v>655</v>
      </c>
      <c r="V314" t="s">
        <v>2015</v>
      </c>
      <c r="W314" t="s">
        <v>2016</v>
      </c>
      <c r="X314" t="s">
        <v>2059</v>
      </c>
      <c r="Y314" s="19" t="str">
        <f t="shared" si="8"/>
        <v>4</v>
      </c>
      <c r="Z314" s="19" t="str">
        <f>IF(T314="","",IF(AND(T314&lt;&gt;'Tabelas auxiliares'!$B$241,T314&lt;&gt;'Tabelas auxiliares'!$B$242,T314&lt;&gt;'Tabelas auxiliares'!$C$241,T314&lt;&gt;'Tabelas auxiliares'!$C$242,T314&lt;&gt;'Tabelas auxiliares'!$D$241),"FOLHA DE PESSOAL",IF(Y314='Tabelas auxiliares'!$A$242,"CUSTEIO",IF(Y314='Tabelas auxiliares'!$A$241,"INVESTIMENTO","ERRO - VERIFICAR"))))</f>
        <v>INVESTIMENTO</v>
      </c>
      <c r="AA314" s="30">
        <f t="shared" si="9"/>
        <v>206495.9</v>
      </c>
      <c r="AB314" s="12">
        <v>206495.9</v>
      </c>
      <c r="AE314" s="36"/>
      <c r="AF314" s="36"/>
      <c r="AG314" s="36"/>
      <c r="AH314" s="36"/>
      <c r="AI314" s="36"/>
      <c r="AJ314" s="36"/>
      <c r="AK314" s="36"/>
      <c r="AL314" s="36"/>
      <c r="AM314" s="36"/>
      <c r="AN314" s="36"/>
      <c r="AO314" s="36"/>
      <c r="AP314" s="36"/>
    </row>
    <row r="315" spans="1:42" x14ac:dyDescent="0.35">
      <c r="A315" t="s">
        <v>614</v>
      </c>
      <c r="B315" t="s">
        <v>199</v>
      </c>
      <c r="C315" t="s">
        <v>615</v>
      </c>
      <c r="D315" t="s">
        <v>391</v>
      </c>
      <c r="E315">
        <v>0</v>
      </c>
      <c r="F315" s="19" t="str">
        <f>IFERROR(VLOOKUP(D315,'Tabelas auxiliares'!$A$3:$B$63,2,FALSE),"")</f>
        <v/>
      </c>
      <c r="G315" s="19" t="str">
        <f>IFERROR(VLOOKUP($B315,'Tabelas auxiliares'!$A$67:$C$107,2,FALSE),"")</f>
        <v>ADMINISTRAÇÃO GERAL</v>
      </c>
      <c r="H315" s="19" t="str">
        <f>IFERROR(VLOOKUP($B315,'Tabelas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15" t="s">
        <v>781</v>
      </c>
      <c r="J315" t="s">
        <v>2060</v>
      </c>
      <c r="K315" t="s">
        <v>2061</v>
      </c>
      <c r="L315" t="s">
        <v>2062</v>
      </c>
      <c r="M315" t="s">
        <v>2063</v>
      </c>
      <c r="N315" t="s">
        <v>633</v>
      </c>
      <c r="O315" t="s">
        <v>629</v>
      </c>
      <c r="P315" t="s">
        <v>634</v>
      </c>
      <c r="Q315" t="s">
        <v>683</v>
      </c>
      <c r="R315" t="s">
        <v>684</v>
      </c>
      <c r="S315" t="s">
        <v>623</v>
      </c>
      <c r="T315" t="s">
        <v>145</v>
      </c>
      <c r="U315" t="s">
        <v>655</v>
      </c>
      <c r="V315" t="s">
        <v>2064</v>
      </c>
      <c r="W315" t="s">
        <v>2065</v>
      </c>
      <c r="X315" t="s">
        <v>2066</v>
      </c>
      <c r="Y315" s="19" t="str">
        <f t="shared" si="8"/>
        <v>4</v>
      </c>
      <c r="Z315" s="19" t="str">
        <f>IF(T315="","",IF(AND(T315&lt;&gt;'Tabelas auxiliares'!$B$241,T315&lt;&gt;'Tabelas auxiliares'!$B$242,T315&lt;&gt;'Tabelas auxiliares'!$C$241,T315&lt;&gt;'Tabelas auxiliares'!$C$242,T315&lt;&gt;'Tabelas auxiliares'!$D$241),"FOLHA DE PESSOAL",IF(Y315='Tabelas auxiliares'!$A$242,"CUSTEIO",IF(Y315='Tabelas auxiliares'!$A$241,"INVESTIMENTO","ERRO - VERIFICAR"))))</f>
        <v>INVESTIMENTO</v>
      </c>
      <c r="AA315" s="30">
        <f t="shared" si="9"/>
        <v>66162.78</v>
      </c>
      <c r="AB315" s="12">
        <v>66162.78</v>
      </c>
      <c r="AE315" s="36"/>
      <c r="AF315" s="36"/>
      <c r="AG315" s="36"/>
      <c r="AH315" s="36"/>
      <c r="AI315" s="36"/>
      <c r="AJ315" s="36"/>
      <c r="AK315" s="36"/>
      <c r="AL315" s="36"/>
      <c r="AM315" s="36"/>
      <c r="AN315" s="36"/>
      <c r="AO315" s="36"/>
      <c r="AP315" s="36"/>
    </row>
    <row r="316" spans="1:42" x14ac:dyDescent="0.35">
      <c r="A316" t="s">
        <v>614</v>
      </c>
      <c r="B316" t="s">
        <v>199</v>
      </c>
      <c r="C316" t="s">
        <v>615</v>
      </c>
      <c r="D316" t="s">
        <v>391</v>
      </c>
      <c r="E316">
        <v>0</v>
      </c>
      <c r="F316" s="19" t="str">
        <f>IFERROR(VLOOKUP(D316,'Tabelas auxiliares'!$A$3:$B$63,2,FALSE),"")</f>
        <v/>
      </c>
      <c r="G316" s="19" t="str">
        <f>IFERROR(VLOOKUP($B316,'Tabelas auxiliares'!$A$67:$C$107,2,FALSE),"")</f>
        <v>ADMINISTRAÇÃO GERAL</v>
      </c>
      <c r="H316" s="19" t="str">
        <f>IFERROR(VLOOKUP($B316,'Tabelas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16" t="s">
        <v>1032</v>
      </c>
      <c r="J316" t="s">
        <v>2067</v>
      </c>
      <c r="K316" t="s">
        <v>2068</v>
      </c>
      <c r="L316" t="s">
        <v>2069</v>
      </c>
      <c r="M316" t="s">
        <v>2070</v>
      </c>
      <c r="N316" t="s">
        <v>633</v>
      </c>
      <c r="O316" t="s">
        <v>629</v>
      </c>
      <c r="P316" t="s">
        <v>634</v>
      </c>
      <c r="Q316" t="s">
        <v>683</v>
      </c>
      <c r="R316" t="s">
        <v>684</v>
      </c>
      <c r="S316" t="s">
        <v>623</v>
      </c>
      <c r="T316" t="s">
        <v>145</v>
      </c>
      <c r="U316" t="s">
        <v>655</v>
      </c>
      <c r="V316" t="s">
        <v>2071</v>
      </c>
      <c r="W316" t="s">
        <v>2072</v>
      </c>
      <c r="X316" t="s">
        <v>2073</v>
      </c>
      <c r="Y316" s="19" t="str">
        <f t="shared" si="8"/>
        <v>4</v>
      </c>
      <c r="Z316" s="19" t="str">
        <f>IF(T316="","",IF(AND(T316&lt;&gt;'Tabelas auxiliares'!$B$241,T316&lt;&gt;'Tabelas auxiliares'!$B$242,T316&lt;&gt;'Tabelas auxiliares'!$C$241,T316&lt;&gt;'Tabelas auxiliares'!$C$242,T316&lt;&gt;'Tabelas auxiliares'!$D$241),"FOLHA DE PESSOAL",IF(Y316='Tabelas auxiliares'!$A$242,"CUSTEIO",IF(Y316='Tabelas auxiliares'!$A$241,"INVESTIMENTO","ERRO - VERIFICAR"))))</f>
        <v>INVESTIMENTO</v>
      </c>
      <c r="AA316" s="30">
        <f t="shared" si="9"/>
        <v>952368.57</v>
      </c>
      <c r="AB316" s="12">
        <v>952368.57</v>
      </c>
      <c r="AE316" s="36"/>
      <c r="AF316" s="36"/>
      <c r="AG316" s="36"/>
      <c r="AH316" s="36"/>
      <c r="AI316" s="36"/>
      <c r="AJ316" s="36"/>
      <c r="AK316" s="36"/>
      <c r="AL316" s="36"/>
      <c r="AM316" s="36"/>
      <c r="AN316" s="36"/>
      <c r="AO316" s="36"/>
      <c r="AP316" s="36"/>
    </row>
    <row r="317" spans="1:42" x14ac:dyDescent="0.35">
      <c r="A317" t="s">
        <v>614</v>
      </c>
      <c r="B317" t="s">
        <v>199</v>
      </c>
      <c r="C317" t="s">
        <v>615</v>
      </c>
      <c r="D317" t="s">
        <v>391</v>
      </c>
      <c r="E317">
        <v>0</v>
      </c>
      <c r="F317" s="19" t="str">
        <f>IFERROR(VLOOKUP(D317,'Tabelas auxiliares'!$A$3:$B$63,2,FALSE),"")</f>
        <v/>
      </c>
      <c r="G317" s="19" t="str">
        <f>IFERROR(VLOOKUP($B317,'Tabelas auxiliares'!$A$67:$C$107,2,FALSE),"")</f>
        <v>ADMINISTRAÇÃO GERAL</v>
      </c>
      <c r="H317" s="19" t="str">
        <f>IFERROR(VLOOKUP($B317,'Tabelas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17" t="s">
        <v>2074</v>
      </c>
      <c r="J317" t="s">
        <v>2075</v>
      </c>
      <c r="K317" t="s">
        <v>2076</v>
      </c>
      <c r="L317" t="s">
        <v>2077</v>
      </c>
      <c r="M317" t="s">
        <v>2078</v>
      </c>
      <c r="N317" t="s">
        <v>633</v>
      </c>
      <c r="O317" t="s">
        <v>629</v>
      </c>
      <c r="P317" t="s">
        <v>634</v>
      </c>
      <c r="Q317" t="s">
        <v>683</v>
      </c>
      <c r="R317" t="s">
        <v>684</v>
      </c>
      <c r="S317" t="s">
        <v>623</v>
      </c>
      <c r="T317" t="s">
        <v>145</v>
      </c>
      <c r="U317" t="s">
        <v>655</v>
      </c>
      <c r="V317" t="s">
        <v>2071</v>
      </c>
      <c r="W317" t="s">
        <v>2072</v>
      </c>
      <c r="X317" t="s">
        <v>2079</v>
      </c>
      <c r="Y317" s="19" t="str">
        <f t="shared" si="8"/>
        <v>4</v>
      </c>
      <c r="Z317" s="19" t="str">
        <f>IF(T317="","",IF(AND(T317&lt;&gt;'Tabelas auxiliares'!$B$241,T317&lt;&gt;'Tabelas auxiliares'!$B$242,T317&lt;&gt;'Tabelas auxiliares'!$C$241,T317&lt;&gt;'Tabelas auxiliares'!$C$242,T317&lt;&gt;'Tabelas auxiliares'!$D$241),"FOLHA DE PESSOAL",IF(Y317='Tabelas auxiliares'!$A$242,"CUSTEIO",IF(Y317='Tabelas auxiliares'!$A$241,"INVESTIMENTO","ERRO - VERIFICAR"))))</f>
        <v>INVESTIMENTO</v>
      </c>
      <c r="AA317" s="30">
        <f t="shared" si="9"/>
        <v>671901.12</v>
      </c>
      <c r="AB317" s="12">
        <v>671901.12</v>
      </c>
      <c r="AE317" s="36"/>
      <c r="AF317" s="36"/>
      <c r="AG317" s="36"/>
      <c r="AH317" s="36"/>
      <c r="AI317" s="36"/>
      <c r="AJ317" s="36"/>
      <c r="AK317" s="36"/>
      <c r="AL317" s="36"/>
      <c r="AM317" s="36"/>
      <c r="AN317" s="36"/>
      <c r="AO317" s="36"/>
      <c r="AP317" s="36"/>
    </row>
    <row r="318" spans="1:42" x14ac:dyDescent="0.35">
      <c r="A318" t="s">
        <v>614</v>
      </c>
      <c r="B318" t="s">
        <v>199</v>
      </c>
      <c r="C318" t="s">
        <v>615</v>
      </c>
      <c r="D318" t="s">
        <v>28</v>
      </c>
      <c r="E318" t="s">
        <v>100</v>
      </c>
      <c r="F318" s="19" t="str">
        <f>IFERROR(VLOOKUP(D318,'Tabelas auxiliares'!$A$3:$B$63,2,FALSE),"")</f>
        <v>PU - PREFEITURA UNIVERSITÁRIA</v>
      </c>
      <c r="G318" s="19" t="str">
        <f>IFERROR(VLOOKUP($B318,'Tabelas auxiliares'!$A$67:$C$107,2,FALSE),"")</f>
        <v>ADMINISTRAÇÃO GERAL</v>
      </c>
      <c r="H318" s="19" t="str">
        <f>IFERROR(VLOOKUP($B318,'Tabelas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18" t="s">
        <v>2080</v>
      </c>
      <c r="J318" t="s">
        <v>2081</v>
      </c>
      <c r="K318" t="s">
        <v>2082</v>
      </c>
      <c r="L318" t="s">
        <v>2083</v>
      </c>
      <c r="M318" t="s">
        <v>2084</v>
      </c>
      <c r="N318" t="s">
        <v>628</v>
      </c>
      <c r="O318" t="s">
        <v>629</v>
      </c>
      <c r="P318" t="s">
        <v>630</v>
      </c>
      <c r="Q318" t="s">
        <v>621</v>
      </c>
      <c r="R318" t="s">
        <v>622</v>
      </c>
      <c r="S318" t="s">
        <v>623</v>
      </c>
      <c r="T318" t="s">
        <v>145</v>
      </c>
      <c r="U318" t="s">
        <v>645</v>
      </c>
      <c r="V318" t="s">
        <v>2085</v>
      </c>
      <c r="W318" t="s">
        <v>2086</v>
      </c>
      <c r="X318" t="s">
        <v>2087</v>
      </c>
      <c r="Y318" s="19" t="str">
        <f t="shared" si="8"/>
        <v>3</v>
      </c>
      <c r="Z318" s="19" t="str">
        <f>IF(T318="","",IF(AND(T318&lt;&gt;'Tabelas auxiliares'!$B$241,T318&lt;&gt;'Tabelas auxiliares'!$B$242,T318&lt;&gt;'Tabelas auxiliares'!$C$241,T318&lt;&gt;'Tabelas auxiliares'!$C$242,T318&lt;&gt;'Tabelas auxiliares'!$D$241),"FOLHA DE PESSOAL",IF(Y318='Tabelas auxiliares'!$A$242,"CUSTEIO",IF(Y318='Tabelas auxiliares'!$A$241,"INVESTIMENTO","ERRO - VERIFICAR"))))</f>
        <v>CUSTEIO</v>
      </c>
      <c r="AA318" s="30">
        <f t="shared" si="9"/>
        <v>15000</v>
      </c>
      <c r="AD318" s="12">
        <v>15000</v>
      </c>
      <c r="AE318" s="36"/>
      <c r="AF318" s="36"/>
      <c r="AG318" s="36"/>
      <c r="AH318" s="36"/>
      <c r="AI318" s="36"/>
      <c r="AJ318" s="36"/>
      <c r="AK318" s="36"/>
      <c r="AL318" s="36"/>
      <c r="AM318" s="36"/>
      <c r="AN318" s="36"/>
      <c r="AO318" s="36"/>
      <c r="AP318" s="36"/>
    </row>
    <row r="319" spans="1:42" x14ac:dyDescent="0.35">
      <c r="A319" t="s">
        <v>614</v>
      </c>
      <c r="B319" t="s">
        <v>199</v>
      </c>
      <c r="C319" t="s">
        <v>615</v>
      </c>
      <c r="D319" t="s">
        <v>28</v>
      </c>
      <c r="E319" t="s">
        <v>100</v>
      </c>
      <c r="F319" s="19" t="str">
        <f>IFERROR(VLOOKUP(D319,'Tabelas auxiliares'!$A$3:$B$63,2,FALSE),"")</f>
        <v>PU - PREFEITURA UNIVERSITÁRIA</v>
      </c>
      <c r="G319" s="19" t="str">
        <f>IFERROR(VLOOKUP($B319,'Tabelas auxiliares'!$A$67:$C$107,2,FALSE),"")</f>
        <v>ADMINISTRAÇÃO GERAL</v>
      </c>
      <c r="H319" s="19" t="str">
        <f>IFERROR(VLOOKUP($B319,'Tabelas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19" t="s">
        <v>1395</v>
      </c>
      <c r="J319" t="s">
        <v>2081</v>
      </c>
      <c r="K319" t="s">
        <v>2088</v>
      </c>
      <c r="L319" t="s">
        <v>2083</v>
      </c>
      <c r="M319" t="s">
        <v>2084</v>
      </c>
      <c r="N319" t="s">
        <v>628</v>
      </c>
      <c r="O319" t="s">
        <v>629</v>
      </c>
      <c r="P319" t="s">
        <v>630</v>
      </c>
      <c r="Q319" t="s">
        <v>621</v>
      </c>
      <c r="R319" t="s">
        <v>622</v>
      </c>
      <c r="S319" t="s">
        <v>623</v>
      </c>
      <c r="T319" t="s">
        <v>145</v>
      </c>
      <c r="U319" t="s">
        <v>645</v>
      </c>
      <c r="V319" t="s">
        <v>2085</v>
      </c>
      <c r="W319" t="s">
        <v>2086</v>
      </c>
      <c r="X319" t="s">
        <v>2089</v>
      </c>
      <c r="Y319" s="19" t="str">
        <f t="shared" si="8"/>
        <v>3</v>
      </c>
      <c r="Z319" s="19" t="str">
        <f>IF(T319="","",IF(AND(T319&lt;&gt;'Tabelas auxiliares'!$B$241,T319&lt;&gt;'Tabelas auxiliares'!$B$242,T319&lt;&gt;'Tabelas auxiliares'!$C$241,T319&lt;&gt;'Tabelas auxiliares'!$C$242,T319&lt;&gt;'Tabelas auxiliares'!$D$241),"FOLHA DE PESSOAL",IF(Y319='Tabelas auxiliares'!$A$242,"CUSTEIO",IF(Y319='Tabelas auxiliares'!$A$241,"INVESTIMENTO","ERRO - VERIFICAR"))))</f>
        <v>CUSTEIO</v>
      </c>
      <c r="AA319" s="30">
        <f t="shared" si="9"/>
        <v>10000</v>
      </c>
      <c r="AB319" s="12">
        <v>7923.9</v>
      </c>
      <c r="AC319" s="12">
        <v>27.1</v>
      </c>
      <c r="AD319" s="12">
        <v>2049</v>
      </c>
      <c r="AE319" s="36"/>
      <c r="AF319" s="36"/>
      <c r="AG319" s="36"/>
      <c r="AH319" s="36"/>
      <c r="AI319" s="36"/>
      <c r="AJ319" s="36"/>
      <c r="AK319" s="36"/>
      <c r="AL319" s="36"/>
      <c r="AM319" s="36"/>
      <c r="AN319" s="36"/>
      <c r="AO319" s="36"/>
      <c r="AP319" s="36"/>
    </row>
    <row r="320" spans="1:42" x14ac:dyDescent="0.35">
      <c r="A320" t="s">
        <v>614</v>
      </c>
      <c r="B320" t="s">
        <v>199</v>
      </c>
      <c r="C320" t="s">
        <v>615</v>
      </c>
      <c r="D320" t="s">
        <v>528</v>
      </c>
      <c r="E320" t="s">
        <v>100</v>
      </c>
      <c r="F320" s="19" t="str">
        <f>IFERROR(VLOOKUP(D320,'Tabelas auxiliares'!$A$3:$B$63,2,FALSE),"")</f>
        <v>PU - PASSAGENS * D.U.C</v>
      </c>
      <c r="G320" s="19" t="str">
        <f>IFERROR(VLOOKUP($B320,'Tabelas auxiliares'!$A$67:$C$107,2,FALSE),"")</f>
        <v>ADMINISTRAÇÃO GERAL</v>
      </c>
      <c r="H320" s="19" t="str">
        <f>IFERROR(VLOOKUP($B320,'Tabelas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20" t="s">
        <v>1682</v>
      </c>
      <c r="J320" t="s">
        <v>2090</v>
      </c>
      <c r="K320" t="s">
        <v>2091</v>
      </c>
      <c r="L320" t="s">
        <v>2092</v>
      </c>
      <c r="M320" t="s">
        <v>2093</v>
      </c>
      <c r="N320" t="s">
        <v>628</v>
      </c>
      <c r="O320" t="s">
        <v>629</v>
      </c>
      <c r="P320" t="s">
        <v>630</v>
      </c>
      <c r="Q320" t="s">
        <v>621</v>
      </c>
      <c r="R320" t="s">
        <v>622</v>
      </c>
      <c r="S320" t="s">
        <v>623</v>
      </c>
      <c r="T320" t="s">
        <v>145</v>
      </c>
      <c r="U320" t="s">
        <v>645</v>
      </c>
      <c r="V320" t="s">
        <v>2094</v>
      </c>
      <c r="W320" t="s">
        <v>2095</v>
      </c>
      <c r="X320" t="s">
        <v>2096</v>
      </c>
      <c r="Y320" s="19" t="str">
        <f t="shared" si="8"/>
        <v>3</v>
      </c>
      <c r="Z320" s="19" t="str">
        <f>IF(T320="","",IF(AND(T320&lt;&gt;'Tabelas auxiliares'!$B$241,T320&lt;&gt;'Tabelas auxiliares'!$B$242,T320&lt;&gt;'Tabelas auxiliares'!$C$241,T320&lt;&gt;'Tabelas auxiliares'!$C$242,T320&lt;&gt;'Tabelas auxiliares'!$D$241),"FOLHA DE PESSOAL",IF(Y320='Tabelas auxiliares'!$A$242,"CUSTEIO",IF(Y320='Tabelas auxiliares'!$A$241,"INVESTIMENTO","ERRO - VERIFICAR"))))</f>
        <v>CUSTEIO</v>
      </c>
      <c r="AA320" s="30">
        <f t="shared" si="9"/>
        <v>7200</v>
      </c>
      <c r="AB320" s="12">
        <v>6086.09</v>
      </c>
      <c r="AC320" s="12">
        <v>321.25</v>
      </c>
      <c r="AD320" s="12">
        <v>792.66</v>
      </c>
      <c r="AE320" s="36"/>
      <c r="AF320" s="36"/>
      <c r="AG320" s="36"/>
      <c r="AH320" s="36"/>
      <c r="AI320" s="36"/>
      <c r="AJ320" s="36"/>
      <c r="AK320" s="36"/>
      <c r="AL320" s="36"/>
      <c r="AM320" s="36"/>
      <c r="AN320" s="36"/>
      <c r="AO320" s="36"/>
      <c r="AP320" s="36"/>
    </row>
    <row r="321" spans="1:42" x14ac:dyDescent="0.35">
      <c r="A321" t="s">
        <v>614</v>
      </c>
      <c r="B321" t="s">
        <v>199</v>
      </c>
      <c r="C321" t="s">
        <v>615</v>
      </c>
      <c r="D321" t="s">
        <v>528</v>
      </c>
      <c r="E321" t="s">
        <v>100</v>
      </c>
      <c r="F321" s="19" t="str">
        <f>IFERROR(VLOOKUP(D321,'Tabelas auxiliares'!$A$3:$B$63,2,FALSE),"")</f>
        <v>PU - PASSAGENS * D.U.C</v>
      </c>
      <c r="G321" s="19" t="str">
        <f>IFERROR(VLOOKUP($B321,'Tabelas auxiliares'!$A$67:$C$107,2,FALSE),"")</f>
        <v>ADMINISTRAÇÃO GERAL</v>
      </c>
      <c r="H321" s="19" t="str">
        <f>IFERROR(VLOOKUP($B321,'Tabelas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21" t="s">
        <v>1844</v>
      </c>
      <c r="J321" t="s">
        <v>2090</v>
      </c>
      <c r="K321" t="s">
        <v>2097</v>
      </c>
      <c r="L321" t="s">
        <v>2092</v>
      </c>
      <c r="M321" t="s">
        <v>2093</v>
      </c>
      <c r="N321" t="s">
        <v>628</v>
      </c>
      <c r="O321" t="s">
        <v>629</v>
      </c>
      <c r="P321" t="s">
        <v>630</v>
      </c>
      <c r="Q321" t="s">
        <v>621</v>
      </c>
      <c r="R321" t="s">
        <v>622</v>
      </c>
      <c r="S321" t="s">
        <v>623</v>
      </c>
      <c r="T321" t="s">
        <v>145</v>
      </c>
      <c r="U321" t="s">
        <v>645</v>
      </c>
      <c r="V321" t="s">
        <v>2098</v>
      </c>
      <c r="W321" t="s">
        <v>2099</v>
      </c>
      <c r="X321" t="s">
        <v>2100</v>
      </c>
      <c r="Y321" s="19" t="str">
        <f t="shared" si="8"/>
        <v>3</v>
      </c>
      <c r="Z321" s="19" t="str">
        <f>IF(T321="","",IF(AND(T321&lt;&gt;'Tabelas auxiliares'!$B$241,T321&lt;&gt;'Tabelas auxiliares'!$B$242,T321&lt;&gt;'Tabelas auxiliares'!$C$241,T321&lt;&gt;'Tabelas auxiliares'!$C$242,T321&lt;&gt;'Tabelas auxiliares'!$D$241),"FOLHA DE PESSOAL",IF(Y321='Tabelas auxiliares'!$A$242,"CUSTEIO",IF(Y321='Tabelas auxiliares'!$A$241,"INVESTIMENTO","ERRO - VERIFICAR"))))</f>
        <v>CUSTEIO</v>
      </c>
      <c r="AA321" s="30">
        <f t="shared" si="9"/>
        <v>0.04</v>
      </c>
      <c r="AB321" s="12">
        <v>0.04</v>
      </c>
      <c r="AE321" s="36"/>
      <c r="AF321" s="36"/>
      <c r="AG321" s="36"/>
      <c r="AH321" s="36"/>
      <c r="AI321" s="36"/>
      <c r="AJ321" s="36"/>
      <c r="AK321" s="36"/>
      <c r="AL321" s="36"/>
      <c r="AM321" s="36"/>
      <c r="AN321" s="36"/>
      <c r="AO321" s="36"/>
      <c r="AP321" s="36"/>
    </row>
    <row r="322" spans="1:42" x14ac:dyDescent="0.35">
      <c r="A322" t="s">
        <v>614</v>
      </c>
      <c r="B322" t="s">
        <v>199</v>
      </c>
      <c r="C322" t="s">
        <v>615</v>
      </c>
      <c r="D322" t="s">
        <v>34</v>
      </c>
      <c r="E322" t="s">
        <v>100</v>
      </c>
      <c r="F322" s="19" t="str">
        <f>IFERROR(VLOOKUP(D322,'Tabelas auxiliares'!$A$3:$B$63,2,FALSE),"")</f>
        <v>CECS - CENTRO DE ENG., MODELAGEM E CIÊNCIAS SOCIAIS APLICADAS</v>
      </c>
      <c r="G322" s="19" t="str">
        <f>IFERROR(VLOOKUP($B322,'Tabelas auxiliares'!$A$67:$C$107,2,FALSE),"")</f>
        <v>ADMINISTRAÇÃO GERAL</v>
      </c>
      <c r="H322" s="19" t="str">
        <f>IFERROR(VLOOKUP($B322,'Tabelas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22" t="s">
        <v>1865</v>
      </c>
      <c r="J322" t="s">
        <v>2101</v>
      </c>
      <c r="K322" t="s">
        <v>2102</v>
      </c>
      <c r="L322" t="s">
        <v>2103</v>
      </c>
      <c r="M322" t="s">
        <v>2104</v>
      </c>
      <c r="N322" t="s">
        <v>618</v>
      </c>
      <c r="O322" t="s">
        <v>2105</v>
      </c>
      <c r="P322" t="s">
        <v>2106</v>
      </c>
      <c r="Q322" t="s">
        <v>621</v>
      </c>
      <c r="R322" t="s">
        <v>622</v>
      </c>
      <c r="S322" t="s">
        <v>623</v>
      </c>
      <c r="T322" t="s">
        <v>145</v>
      </c>
      <c r="U322" t="s">
        <v>2107</v>
      </c>
      <c r="V322" t="s">
        <v>1997</v>
      </c>
      <c r="W322" t="s">
        <v>1998</v>
      </c>
      <c r="X322" t="s">
        <v>2108</v>
      </c>
      <c r="Y322" s="19" t="str">
        <f t="shared" si="8"/>
        <v>3</v>
      </c>
      <c r="Z322" s="19" t="str">
        <f>IF(T322="","",IF(AND(T322&lt;&gt;'Tabelas auxiliares'!$B$241,T322&lt;&gt;'Tabelas auxiliares'!$B$242,T322&lt;&gt;'Tabelas auxiliares'!$C$241,T322&lt;&gt;'Tabelas auxiliares'!$C$242,T322&lt;&gt;'Tabelas auxiliares'!$D$241),"FOLHA DE PESSOAL",IF(Y322='Tabelas auxiliares'!$A$242,"CUSTEIO",IF(Y322='Tabelas auxiliares'!$A$241,"INVESTIMENTO","ERRO - VERIFICAR"))))</f>
        <v>CUSTEIO</v>
      </c>
      <c r="AA322" s="30">
        <f t="shared" si="9"/>
        <v>2750</v>
      </c>
      <c r="AD322" s="12">
        <v>2750</v>
      </c>
      <c r="AE322" s="36"/>
      <c r="AF322" s="36"/>
      <c r="AG322" s="36"/>
      <c r="AH322" s="36"/>
      <c r="AI322" s="36"/>
      <c r="AJ322" s="36"/>
      <c r="AK322" s="36"/>
      <c r="AL322" s="36"/>
      <c r="AM322" s="36"/>
      <c r="AN322" s="36"/>
      <c r="AO322" s="36"/>
      <c r="AP322" s="36"/>
    </row>
    <row r="323" spans="1:42" x14ac:dyDescent="0.35">
      <c r="A323" t="s">
        <v>614</v>
      </c>
      <c r="B323" t="s">
        <v>199</v>
      </c>
      <c r="C323" t="s">
        <v>615</v>
      </c>
      <c r="D323" t="s">
        <v>38</v>
      </c>
      <c r="E323" t="s">
        <v>100</v>
      </c>
      <c r="F323" s="19" t="str">
        <f>IFERROR(VLOOKUP(D323,'Tabelas auxiliares'!$A$3:$B$63,2,FALSE),"")</f>
        <v>CMCC - CENTRO DE MATEMÁTICA, COMPUTAÇÃO E COGNIÇÃO</v>
      </c>
      <c r="G323" s="19" t="str">
        <f>IFERROR(VLOOKUP($B323,'Tabelas auxiliares'!$A$67:$C$107,2,FALSE),"")</f>
        <v>ADMINISTRAÇÃO GERAL</v>
      </c>
      <c r="H323" s="19" t="str">
        <f>IFERROR(VLOOKUP($B323,'Tabelas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23" t="s">
        <v>1055</v>
      </c>
      <c r="J323" t="s">
        <v>2109</v>
      </c>
      <c r="K323" t="s">
        <v>2110</v>
      </c>
      <c r="L323" t="s">
        <v>2111</v>
      </c>
      <c r="M323" t="s">
        <v>2112</v>
      </c>
      <c r="N323" t="s">
        <v>618</v>
      </c>
      <c r="O323" t="s">
        <v>2113</v>
      </c>
      <c r="P323" t="s">
        <v>2114</v>
      </c>
      <c r="Q323" t="s">
        <v>621</v>
      </c>
      <c r="R323" t="s">
        <v>622</v>
      </c>
      <c r="S323" t="s">
        <v>623</v>
      </c>
      <c r="T323" t="s">
        <v>145</v>
      </c>
      <c r="U323" t="s">
        <v>2115</v>
      </c>
      <c r="V323" t="s">
        <v>1997</v>
      </c>
      <c r="W323" t="s">
        <v>1998</v>
      </c>
      <c r="X323" t="s">
        <v>2116</v>
      </c>
      <c r="Y323" s="19" t="str">
        <f t="shared" si="8"/>
        <v>3</v>
      </c>
      <c r="Z323" s="19" t="str">
        <f>IF(T323="","",IF(AND(T323&lt;&gt;'Tabelas auxiliares'!$B$241,T323&lt;&gt;'Tabelas auxiliares'!$B$242,T323&lt;&gt;'Tabelas auxiliares'!$C$241,T323&lt;&gt;'Tabelas auxiliares'!$C$242,T323&lt;&gt;'Tabelas auxiliares'!$D$241),"FOLHA DE PESSOAL",IF(Y323='Tabelas auxiliares'!$A$242,"CUSTEIO",IF(Y323='Tabelas auxiliares'!$A$241,"INVESTIMENTO","ERRO - VERIFICAR"))))</f>
        <v>CUSTEIO</v>
      </c>
      <c r="AA323" s="30">
        <f t="shared" si="9"/>
        <v>4000</v>
      </c>
      <c r="AD323" s="12">
        <v>4000</v>
      </c>
      <c r="AE323" s="36"/>
      <c r="AF323" s="36"/>
      <c r="AG323" s="36"/>
      <c r="AH323" s="36"/>
      <c r="AI323" s="36"/>
      <c r="AJ323" s="36"/>
      <c r="AK323" s="36"/>
      <c r="AL323" s="36"/>
      <c r="AM323" s="36"/>
      <c r="AN323" s="36"/>
      <c r="AO323" s="36"/>
      <c r="AP323" s="36"/>
    </row>
    <row r="324" spans="1:42" x14ac:dyDescent="0.35">
      <c r="A324" t="s">
        <v>614</v>
      </c>
      <c r="B324" t="s">
        <v>199</v>
      </c>
      <c r="C324" t="s">
        <v>615</v>
      </c>
      <c r="D324" t="s">
        <v>38</v>
      </c>
      <c r="E324" t="s">
        <v>100</v>
      </c>
      <c r="F324" s="19" t="str">
        <f>IFERROR(VLOOKUP(D324,'Tabelas auxiliares'!$A$3:$B$63,2,FALSE),"")</f>
        <v>CMCC - CENTRO DE MATEMÁTICA, COMPUTAÇÃO E COGNIÇÃO</v>
      </c>
      <c r="G324" s="19" t="str">
        <f>IFERROR(VLOOKUP($B324,'Tabelas auxiliares'!$A$67:$C$107,2,FALSE),"")</f>
        <v>ADMINISTRAÇÃO GERAL</v>
      </c>
      <c r="H324" s="19" t="str">
        <f>IFERROR(VLOOKUP($B324,'Tabelas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24" t="s">
        <v>1502</v>
      </c>
      <c r="J324" t="s">
        <v>2117</v>
      </c>
      <c r="K324" t="s">
        <v>2118</v>
      </c>
      <c r="L324" t="s">
        <v>2119</v>
      </c>
      <c r="M324" t="s">
        <v>2120</v>
      </c>
      <c r="N324" t="s">
        <v>618</v>
      </c>
      <c r="O324" t="s">
        <v>2121</v>
      </c>
      <c r="P324" t="s">
        <v>2122</v>
      </c>
      <c r="Q324" t="s">
        <v>621</v>
      </c>
      <c r="R324" t="s">
        <v>622</v>
      </c>
      <c r="S324" t="s">
        <v>623</v>
      </c>
      <c r="T324" t="s">
        <v>145</v>
      </c>
      <c r="U324" t="s">
        <v>2123</v>
      </c>
      <c r="V324" t="s">
        <v>1997</v>
      </c>
      <c r="W324" t="s">
        <v>1998</v>
      </c>
      <c r="X324" t="s">
        <v>2124</v>
      </c>
      <c r="Y324" s="19" t="str">
        <f t="shared" si="8"/>
        <v>3</v>
      </c>
      <c r="Z324" s="19" t="str">
        <f>IF(T324="","",IF(AND(T324&lt;&gt;'Tabelas auxiliares'!$B$241,T324&lt;&gt;'Tabelas auxiliares'!$B$242,T324&lt;&gt;'Tabelas auxiliares'!$C$241,T324&lt;&gt;'Tabelas auxiliares'!$C$242,T324&lt;&gt;'Tabelas auxiliares'!$D$241),"FOLHA DE PESSOAL",IF(Y324='Tabelas auxiliares'!$A$242,"CUSTEIO",IF(Y324='Tabelas auxiliares'!$A$241,"INVESTIMENTO","ERRO - VERIFICAR"))))</f>
        <v>CUSTEIO</v>
      </c>
      <c r="AA324" s="30">
        <f t="shared" si="9"/>
        <v>6600</v>
      </c>
      <c r="AD324" s="12">
        <v>6600</v>
      </c>
      <c r="AE324" s="36"/>
      <c r="AF324" s="36"/>
      <c r="AG324" s="36"/>
      <c r="AH324" s="36"/>
      <c r="AI324" s="36"/>
      <c r="AJ324" s="36"/>
      <c r="AK324" s="36"/>
      <c r="AL324" s="36"/>
      <c r="AM324" s="36"/>
      <c r="AN324" s="36"/>
      <c r="AO324" s="36"/>
      <c r="AP324" s="36"/>
    </row>
    <row r="325" spans="1:42" x14ac:dyDescent="0.35">
      <c r="A325" t="s">
        <v>614</v>
      </c>
      <c r="B325" t="s">
        <v>199</v>
      </c>
      <c r="C325" t="s">
        <v>615</v>
      </c>
      <c r="D325" t="s">
        <v>46</v>
      </c>
      <c r="E325" t="s">
        <v>100</v>
      </c>
      <c r="F325" s="19" t="str">
        <f>IFERROR(VLOOKUP(D325,'Tabelas auxiliares'!$A$3:$B$63,2,FALSE),"")</f>
        <v>PROGRAD - PRÓ-REITORIA DE GRADUAÇÃO</v>
      </c>
      <c r="G325" s="19" t="str">
        <f>IFERROR(VLOOKUP($B325,'Tabelas auxiliares'!$A$67:$C$107,2,FALSE),"")</f>
        <v>ADMINISTRAÇÃO GERAL</v>
      </c>
      <c r="H325" s="19" t="str">
        <f>IFERROR(VLOOKUP($B325,'Tabelas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25" t="s">
        <v>2125</v>
      </c>
      <c r="J325" t="s">
        <v>2126</v>
      </c>
      <c r="K325" t="s">
        <v>2127</v>
      </c>
      <c r="L325" t="s">
        <v>2128</v>
      </c>
      <c r="M325" t="s">
        <v>2129</v>
      </c>
      <c r="N325" t="s">
        <v>628</v>
      </c>
      <c r="O325" t="s">
        <v>629</v>
      </c>
      <c r="P325" t="s">
        <v>630</v>
      </c>
      <c r="Q325" t="s">
        <v>621</v>
      </c>
      <c r="R325" t="s">
        <v>622</v>
      </c>
      <c r="S325" t="s">
        <v>623</v>
      </c>
      <c r="T325" t="s">
        <v>145</v>
      </c>
      <c r="U325" t="s">
        <v>645</v>
      </c>
      <c r="V325" t="s">
        <v>2130</v>
      </c>
      <c r="W325" t="s">
        <v>2131</v>
      </c>
      <c r="X325" t="s">
        <v>2132</v>
      </c>
      <c r="Y325" s="19" t="str">
        <f t="shared" si="8"/>
        <v>3</v>
      </c>
      <c r="Z325" s="19" t="str">
        <f>IF(T325="","",IF(AND(T325&lt;&gt;'Tabelas auxiliares'!$B$241,T325&lt;&gt;'Tabelas auxiliares'!$B$242,T325&lt;&gt;'Tabelas auxiliares'!$C$241,T325&lt;&gt;'Tabelas auxiliares'!$C$242,T325&lt;&gt;'Tabelas auxiliares'!$D$241),"FOLHA DE PESSOAL",IF(Y325='Tabelas auxiliares'!$A$242,"CUSTEIO",IF(Y325='Tabelas auxiliares'!$A$241,"INVESTIMENTO","ERRO - VERIFICAR"))))</f>
        <v>CUSTEIO</v>
      </c>
      <c r="AA325" s="30">
        <f t="shared" si="9"/>
        <v>18</v>
      </c>
      <c r="AD325" s="12">
        <v>18</v>
      </c>
      <c r="AE325" s="36"/>
      <c r="AF325" s="36"/>
      <c r="AG325" s="36"/>
      <c r="AH325" s="36"/>
      <c r="AI325" s="36"/>
      <c r="AJ325" s="36"/>
      <c r="AK325" s="36"/>
      <c r="AL325" s="36"/>
      <c r="AM325" s="36"/>
      <c r="AN325" s="36"/>
      <c r="AO325" s="36"/>
      <c r="AP325" s="36"/>
    </row>
    <row r="326" spans="1:42" x14ac:dyDescent="0.35">
      <c r="A326" t="s">
        <v>614</v>
      </c>
      <c r="B326" t="s">
        <v>199</v>
      </c>
      <c r="C326" t="s">
        <v>615</v>
      </c>
      <c r="D326" t="s">
        <v>46</v>
      </c>
      <c r="E326" t="s">
        <v>100</v>
      </c>
      <c r="F326" s="19" t="str">
        <f>IFERROR(VLOOKUP(D326,'Tabelas auxiliares'!$A$3:$B$63,2,FALSE),"")</f>
        <v>PROGRAD - PRÓ-REITORIA DE GRADUAÇÃO</v>
      </c>
      <c r="G326" s="19" t="str">
        <f>IFERROR(VLOOKUP($B326,'Tabelas auxiliares'!$A$67:$C$107,2,FALSE),"")</f>
        <v>ADMINISTRAÇÃO GERAL</v>
      </c>
      <c r="H326" s="19" t="str">
        <f>IFERROR(VLOOKUP($B326,'Tabelas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26" t="s">
        <v>2125</v>
      </c>
      <c r="J326" t="s">
        <v>2126</v>
      </c>
      <c r="K326" t="s">
        <v>2127</v>
      </c>
      <c r="L326" t="s">
        <v>2128</v>
      </c>
      <c r="M326" t="s">
        <v>2129</v>
      </c>
      <c r="N326" t="s">
        <v>628</v>
      </c>
      <c r="O326" t="s">
        <v>629</v>
      </c>
      <c r="P326" t="s">
        <v>630</v>
      </c>
      <c r="Q326" t="s">
        <v>621</v>
      </c>
      <c r="R326" t="s">
        <v>622</v>
      </c>
      <c r="S326" t="s">
        <v>623</v>
      </c>
      <c r="T326" t="s">
        <v>145</v>
      </c>
      <c r="U326" t="s">
        <v>645</v>
      </c>
      <c r="V326" t="s">
        <v>2133</v>
      </c>
      <c r="W326" t="s">
        <v>2134</v>
      </c>
      <c r="X326" t="s">
        <v>2135</v>
      </c>
      <c r="Y326" s="19" t="str">
        <f t="shared" si="8"/>
        <v>3</v>
      </c>
      <c r="Z326" s="19" t="str">
        <f>IF(T326="","",IF(AND(T326&lt;&gt;'Tabelas auxiliares'!$B$241,T326&lt;&gt;'Tabelas auxiliares'!$B$242,T326&lt;&gt;'Tabelas auxiliares'!$C$241,T326&lt;&gt;'Tabelas auxiliares'!$C$242,T326&lt;&gt;'Tabelas auxiliares'!$D$241),"FOLHA DE PESSOAL",IF(Y326='Tabelas auxiliares'!$A$242,"CUSTEIO",IF(Y326='Tabelas auxiliares'!$A$241,"INVESTIMENTO","ERRO - VERIFICAR"))))</f>
        <v>CUSTEIO</v>
      </c>
      <c r="AA326" s="30">
        <f t="shared" si="9"/>
        <v>343.44</v>
      </c>
      <c r="AD326" s="12">
        <v>343.44</v>
      </c>
      <c r="AE326" s="36"/>
      <c r="AF326" s="36"/>
      <c r="AG326" s="36"/>
      <c r="AH326" s="36"/>
      <c r="AI326" s="36"/>
      <c r="AJ326" s="36"/>
      <c r="AK326" s="36"/>
      <c r="AL326" s="36"/>
      <c r="AM326" s="36"/>
      <c r="AN326" s="36"/>
      <c r="AO326" s="36"/>
      <c r="AP326" s="36"/>
    </row>
    <row r="327" spans="1:42" x14ac:dyDescent="0.35">
      <c r="A327" t="s">
        <v>614</v>
      </c>
      <c r="B327" t="s">
        <v>199</v>
      </c>
      <c r="C327" t="s">
        <v>615</v>
      </c>
      <c r="D327" t="s">
        <v>46</v>
      </c>
      <c r="E327" t="s">
        <v>100</v>
      </c>
      <c r="F327" s="19" t="str">
        <f>IFERROR(VLOOKUP(D327,'Tabelas auxiliares'!$A$3:$B$63,2,FALSE),"")</f>
        <v>PROGRAD - PRÓ-REITORIA DE GRADUAÇÃO</v>
      </c>
      <c r="G327" s="19" t="str">
        <f>IFERROR(VLOOKUP($B327,'Tabelas auxiliares'!$A$67:$C$107,2,FALSE),"")</f>
        <v>ADMINISTRAÇÃO GERAL</v>
      </c>
      <c r="H327" s="19" t="str">
        <f>IFERROR(VLOOKUP($B327,'Tabelas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27" t="s">
        <v>2125</v>
      </c>
      <c r="J327" t="s">
        <v>2126</v>
      </c>
      <c r="K327" t="s">
        <v>2127</v>
      </c>
      <c r="L327" t="s">
        <v>2128</v>
      </c>
      <c r="M327" t="s">
        <v>2129</v>
      </c>
      <c r="N327" t="s">
        <v>628</v>
      </c>
      <c r="O327" t="s">
        <v>629</v>
      </c>
      <c r="P327" t="s">
        <v>630</v>
      </c>
      <c r="Q327" t="s">
        <v>621</v>
      </c>
      <c r="R327" t="s">
        <v>622</v>
      </c>
      <c r="S327" t="s">
        <v>623</v>
      </c>
      <c r="T327" t="s">
        <v>145</v>
      </c>
      <c r="U327" t="s">
        <v>645</v>
      </c>
      <c r="V327" t="s">
        <v>2136</v>
      </c>
      <c r="W327" t="s">
        <v>2137</v>
      </c>
      <c r="X327" t="s">
        <v>2138</v>
      </c>
      <c r="Y327" s="19" t="str">
        <f t="shared" si="8"/>
        <v>3</v>
      </c>
      <c r="Z327" s="19" t="str">
        <f>IF(T327="","",IF(AND(T327&lt;&gt;'Tabelas auxiliares'!$B$241,T327&lt;&gt;'Tabelas auxiliares'!$B$242,T327&lt;&gt;'Tabelas auxiliares'!$C$241,T327&lt;&gt;'Tabelas auxiliares'!$C$242,T327&lt;&gt;'Tabelas auxiliares'!$D$241),"FOLHA DE PESSOAL",IF(Y327='Tabelas auxiliares'!$A$242,"CUSTEIO",IF(Y327='Tabelas auxiliares'!$A$241,"INVESTIMENTO","ERRO - VERIFICAR"))))</f>
        <v>CUSTEIO</v>
      </c>
      <c r="AA327" s="30">
        <f t="shared" si="9"/>
        <v>25.18</v>
      </c>
      <c r="AD327" s="12">
        <v>25.18</v>
      </c>
      <c r="AE327" s="36"/>
      <c r="AF327" s="36"/>
      <c r="AG327" s="36"/>
      <c r="AH327" s="36"/>
      <c r="AI327" s="36"/>
      <c r="AJ327" s="36"/>
      <c r="AK327" s="36"/>
      <c r="AL327" s="36"/>
      <c r="AM327" s="36"/>
      <c r="AN327" s="36"/>
      <c r="AO327" s="36"/>
      <c r="AP327" s="36"/>
    </row>
    <row r="328" spans="1:42" x14ac:dyDescent="0.35">
      <c r="A328" t="s">
        <v>614</v>
      </c>
      <c r="B328" t="s">
        <v>199</v>
      </c>
      <c r="C328" t="s">
        <v>615</v>
      </c>
      <c r="D328" t="s">
        <v>46</v>
      </c>
      <c r="E328" t="s">
        <v>100</v>
      </c>
      <c r="F328" s="19" t="str">
        <f>IFERROR(VLOOKUP(D328,'Tabelas auxiliares'!$A$3:$B$63,2,FALSE),"")</f>
        <v>PROGRAD - PRÓ-REITORIA DE GRADUAÇÃO</v>
      </c>
      <c r="G328" s="19" t="str">
        <f>IFERROR(VLOOKUP($B328,'Tabelas auxiliares'!$A$67:$C$107,2,FALSE),"")</f>
        <v>ADMINISTRAÇÃO GERAL</v>
      </c>
      <c r="H328" s="19" t="str">
        <f>IFERROR(VLOOKUP($B328,'Tabelas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28" t="s">
        <v>2125</v>
      </c>
      <c r="J328" t="s">
        <v>2126</v>
      </c>
      <c r="K328" t="s">
        <v>2127</v>
      </c>
      <c r="L328" t="s">
        <v>2128</v>
      </c>
      <c r="M328" t="s">
        <v>2129</v>
      </c>
      <c r="N328" t="s">
        <v>628</v>
      </c>
      <c r="O328" t="s">
        <v>629</v>
      </c>
      <c r="P328" t="s">
        <v>630</v>
      </c>
      <c r="Q328" t="s">
        <v>621</v>
      </c>
      <c r="R328" t="s">
        <v>622</v>
      </c>
      <c r="S328" t="s">
        <v>623</v>
      </c>
      <c r="T328" t="s">
        <v>145</v>
      </c>
      <c r="U328" t="s">
        <v>645</v>
      </c>
      <c r="V328" t="s">
        <v>2139</v>
      </c>
      <c r="W328" t="s">
        <v>2140</v>
      </c>
      <c r="X328" t="s">
        <v>2141</v>
      </c>
      <c r="Y328" s="19" t="str">
        <f t="shared" si="8"/>
        <v>3</v>
      </c>
      <c r="Z328" s="19" t="str">
        <f>IF(T328="","",IF(AND(T328&lt;&gt;'Tabelas auxiliares'!$B$241,T328&lt;&gt;'Tabelas auxiliares'!$B$242,T328&lt;&gt;'Tabelas auxiliares'!$C$241,T328&lt;&gt;'Tabelas auxiliares'!$C$242,T328&lt;&gt;'Tabelas auxiliares'!$D$241),"FOLHA DE PESSOAL",IF(Y328='Tabelas auxiliares'!$A$242,"CUSTEIO",IF(Y328='Tabelas auxiliares'!$A$241,"INVESTIMENTO","ERRO - VERIFICAR"))))</f>
        <v>CUSTEIO</v>
      </c>
      <c r="AA328" s="30">
        <f t="shared" si="9"/>
        <v>25.45</v>
      </c>
      <c r="AD328" s="12">
        <v>25.45</v>
      </c>
      <c r="AE328" s="36"/>
      <c r="AF328" s="36"/>
      <c r="AG328" s="36"/>
      <c r="AH328" s="36"/>
      <c r="AI328" s="36"/>
      <c r="AJ328" s="36"/>
      <c r="AK328" s="36"/>
      <c r="AL328" s="36"/>
      <c r="AM328" s="36"/>
      <c r="AN328" s="36"/>
      <c r="AO328" s="36"/>
      <c r="AP328" s="36"/>
    </row>
    <row r="329" spans="1:42" x14ac:dyDescent="0.35">
      <c r="A329" t="s">
        <v>614</v>
      </c>
      <c r="B329" t="s">
        <v>199</v>
      </c>
      <c r="C329" t="s">
        <v>615</v>
      </c>
      <c r="D329" t="s">
        <v>46</v>
      </c>
      <c r="E329" t="s">
        <v>100</v>
      </c>
      <c r="F329" s="19" t="str">
        <f>IFERROR(VLOOKUP(D329,'Tabelas auxiliares'!$A$3:$B$63,2,FALSE),"")</f>
        <v>PROGRAD - PRÓ-REITORIA DE GRADUAÇÃO</v>
      </c>
      <c r="G329" s="19" t="str">
        <f>IFERROR(VLOOKUP($B329,'Tabelas auxiliares'!$A$67:$C$107,2,FALSE),"")</f>
        <v>ADMINISTRAÇÃO GERAL</v>
      </c>
      <c r="H329" s="19" t="str">
        <f>IFERROR(VLOOKUP($B329,'Tabelas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29" t="s">
        <v>2125</v>
      </c>
      <c r="J329" t="s">
        <v>2126</v>
      </c>
      <c r="K329" t="s">
        <v>2127</v>
      </c>
      <c r="L329" t="s">
        <v>2128</v>
      </c>
      <c r="M329" t="s">
        <v>2129</v>
      </c>
      <c r="N329" t="s">
        <v>628</v>
      </c>
      <c r="O329" t="s">
        <v>629</v>
      </c>
      <c r="P329" t="s">
        <v>630</v>
      </c>
      <c r="Q329" t="s">
        <v>621</v>
      </c>
      <c r="R329" t="s">
        <v>622</v>
      </c>
      <c r="S329" t="s">
        <v>623</v>
      </c>
      <c r="T329" t="s">
        <v>145</v>
      </c>
      <c r="U329" t="s">
        <v>645</v>
      </c>
      <c r="V329" t="s">
        <v>2142</v>
      </c>
      <c r="W329" t="s">
        <v>2143</v>
      </c>
      <c r="X329" t="s">
        <v>2144</v>
      </c>
      <c r="Y329" s="19" t="str">
        <f t="shared" si="8"/>
        <v>3</v>
      </c>
      <c r="Z329" s="19" t="str">
        <f>IF(T329="","",IF(AND(T329&lt;&gt;'Tabelas auxiliares'!$B$241,T329&lt;&gt;'Tabelas auxiliares'!$B$242,T329&lt;&gt;'Tabelas auxiliares'!$C$241,T329&lt;&gt;'Tabelas auxiliares'!$C$242,T329&lt;&gt;'Tabelas auxiliares'!$D$241),"FOLHA DE PESSOAL",IF(Y329='Tabelas auxiliares'!$A$242,"CUSTEIO",IF(Y329='Tabelas auxiliares'!$A$241,"INVESTIMENTO","ERRO - VERIFICAR"))))</f>
        <v>CUSTEIO</v>
      </c>
      <c r="AA329" s="30">
        <f t="shared" si="9"/>
        <v>15.9</v>
      </c>
      <c r="AD329" s="12">
        <v>15.9</v>
      </c>
      <c r="AE329" s="36"/>
      <c r="AF329" s="36"/>
      <c r="AG329" s="36"/>
      <c r="AH329" s="36"/>
      <c r="AI329" s="36"/>
      <c r="AJ329" s="36"/>
      <c r="AK329" s="36"/>
      <c r="AL329" s="36"/>
      <c r="AM329" s="36"/>
      <c r="AN329" s="36"/>
      <c r="AO329" s="36"/>
      <c r="AP329" s="36"/>
    </row>
    <row r="330" spans="1:42" x14ac:dyDescent="0.35">
      <c r="A330" t="s">
        <v>614</v>
      </c>
      <c r="B330" t="s">
        <v>199</v>
      </c>
      <c r="C330" t="s">
        <v>615</v>
      </c>
      <c r="D330" t="s">
        <v>46</v>
      </c>
      <c r="E330" t="s">
        <v>100</v>
      </c>
      <c r="F330" s="19" t="str">
        <f>IFERROR(VLOOKUP(D330,'Tabelas auxiliares'!$A$3:$B$63,2,FALSE),"")</f>
        <v>PROGRAD - PRÓ-REITORIA DE GRADUAÇÃO</v>
      </c>
      <c r="G330" s="19" t="str">
        <f>IFERROR(VLOOKUP($B330,'Tabelas auxiliares'!$A$67:$C$107,2,FALSE),"")</f>
        <v>ADMINISTRAÇÃO GERAL</v>
      </c>
      <c r="H330" s="19" t="str">
        <f>IFERROR(VLOOKUP($B330,'Tabelas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30" t="s">
        <v>2125</v>
      </c>
      <c r="J330" t="s">
        <v>2126</v>
      </c>
      <c r="K330" t="s">
        <v>2127</v>
      </c>
      <c r="L330" t="s">
        <v>2128</v>
      </c>
      <c r="M330" t="s">
        <v>2129</v>
      </c>
      <c r="N330" t="s">
        <v>628</v>
      </c>
      <c r="O330" t="s">
        <v>629</v>
      </c>
      <c r="P330" t="s">
        <v>630</v>
      </c>
      <c r="Q330" t="s">
        <v>621</v>
      </c>
      <c r="R330" t="s">
        <v>622</v>
      </c>
      <c r="S330" t="s">
        <v>623</v>
      </c>
      <c r="T330" t="s">
        <v>145</v>
      </c>
      <c r="U330" t="s">
        <v>645</v>
      </c>
      <c r="V330" t="s">
        <v>2145</v>
      </c>
      <c r="W330" t="s">
        <v>2146</v>
      </c>
      <c r="X330" t="s">
        <v>2147</v>
      </c>
      <c r="Y330" s="19" t="str">
        <f t="shared" si="8"/>
        <v>3</v>
      </c>
      <c r="Z330" s="19" t="str">
        <f>IF(T330="","",IF(AND(T330&lt;&gt;'Tabelas auxiliares'!$B$241,T330&lt;&gt;'Tabelas auxiliares'!$B$242,T330&lt;&gt;'Tabelas auxiliares'!$C$241,T330&lt;&gt;'Tabelas auxiliares'!$C$242,T330&lt;&gt;'Tabelas auxiliares'!$D$241),"FOLHA DE PESSOAL",IF(Y330='Tabelas auxiliares'!$A$242,"CUSTEIO",IF(Y330='Tabelas auxiliares'!$A$241,"INVESTIMENTO","ERRO - VERIFICAR"))))</f>
        <v>CUSTEIO</v>
      </c>
      <c r="AA330" s="30">
        <f t="shared" si="9"/>
        <v>572.03</v>
      </c>
      <c r="AB330" s="12">
        <v>572.03</v>
      </c>
      <c r="AE330" s="36"/>
      <c r="AF330" s="36"/>
      <c r="AG330" s="36"/>
      <c r="AH330" s="36"/>
      <c r="AI330" s="36"/>
      <c r="AJ330" s="36"/>
      <c r="AK330" s="36"/>
      <c r="AL330" s="36"/>
      <c r="AM330" s="36"/>
      <c r="AN330" s="36"/>
      <c r="AO330" s="36"/>
      <c r="AP330" s="36"/>
    </row>
    <row r="331" spans="1:42" x14ac:dyDescent="0.35">
      <c r="A331" t="s">
        <v>614</v>
      </c>
      <c r="B331" t="s">
        <v>199</v>
      </c>
      <c r="C331" t="s">
        <v>615</v>
      </c>
      <c r="D331" t="s">
        <v>46</v>
      </c>
      <c r="E331" t="s">
        <v>100</v>
      </c>
      <c r="F331" s="19" t="str">
        <f>IFERROR(VLOOKUP(D331,'Tabelas auxiliares'!$A$3:$B$63,2,FALSE),"")</f>
        <v>PROGRAD - PRÓ-REITORIA DE GRADUAÇÃO</v>
      </c>
      <c r="G331" s="19" t="str">
        <f>IFERROR(VLOOKUP($B331,'Tabelas auxiliares'!$A$67:$C$107,2,FALSE),"")</f>
        <v>ADMINISTRAÇÃO GERAL</v>
      </c>
      <c r="H331" s="19" t="str">
        <f>IFERROR(VLOOKUP($B331,'Tabelas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31" t="s">
        <v>2125</v>
      </c>
      <c r="J331" t="s">
        <v>2148</v>
      </c>
      <c r="K331" t="s">
        <v>2149</v>
      </c>
      <c r="L331" t="s">
        <v>2150</v>
      </c>
      <c r="M331" t="s">
        <v>2151</v>
      </c>
      <c r="N331" t="s">
        <v>628</v>
      </c>
      <c r="O331" t="s">
        <v>629</v>
      </c>
      <c r="P331" t="s">
        <v>630</v>
      </c>
      <c r="Q331" t="s">
        <v>621</v>
      </c>
      <c r="R331" t="s">
        <v>622</v>
      </c>
      <c r="S331" t="s">
        <v>623</v>
      </c>
      <c r="T331" t="s">
        <v>145</v>
      </c>
      <c r="U331" t="s">
        <v>645</v>
      </c>
      <c r="V331" t="s">
        <v>2152</v>
      </c>
      <c r="W331" t="s">
        <v>2153</v>
      </c>
      <c r="X331" t="s">
        <v>2154</v>
      </c>
      <c r="Y331" s="19" t="str">
        <f t="shared" si="8"/>
        <v>3</v>
      </c>
      <c r="Z331" s="19" t="str">
        <f>IF(T331="","",IF(AND(T331&lt;&gt;'Tabelas auxiliares'!$B$241,T331&lt;&gt;'Tabelas auxiliares'!$B$242,T331&lt;&gt;'Tabelas auxiliares'!$C$241,T331&lt;&gt;'Tabelas auxiliares'!$C$242,T331&lt;&gt;'Tabelas auxiliares'!$D$241),"FOLHA DE PESSOAL",IF(Y331='Tabelas auxiliares'!$A$242,"CUSTEIO",IF(Y331='Tabelas auxiliares'!$A$241,"INVESTIMENTO","ERRO - VERIFICAR"))))</f>
        <v>CUSTEIO</v>
      </c>
      <c r="AA331" s="30">
        <f t="shared" si="9"/>
        <v>133.94999999999999</v>
      </c>
      <c r="AD331" s="12">
        <v>133.94999999999999</v>
      </c>
      <c r="AE331" s="36"/>
      <c r="AF331" s="36"/>
      <c r="AG331" s="36"/>
      <c r="AH331" s="36"/>
      <c r="AI331" s="36"/>
      <c r="AJ331" s="36"/>
      <c r="AK331" s="36"/>
      <c r="AL331" s="36"/>
      <c r="AM331" s="36"/>
      <c r="AN331" s="36"/>
      <c r="AO331" s="36"/>
      <c r="AP331" s="36"/>
    </row>
    <row r="332" spans="1:42" x14ac:dyDescent="0.35">
      <c r="A332" t="s">
        <v>614</v>
      </c>
      <c r="B332" t="s">
        <v>199</v>
      </c>
      <c r="C332" t="s">
        <v>615</v>
      </c>
      <c r="D332" t="s">
        <v>46</v>
      </c>
      <c r="E332" t="s">
        <v>100</v>
      </c>
      <c r="F332" s="19" t="str">
        <f>IFERROR(VLOOKUP(D332,'Tabelas auxiliares'!$A$3:$B$63,2,FALSE),"")</f>
        <v>PROGRAD - PRÓ-REITORIA DE GRADUAÇÃO</v>
      </c>
      <c r="G332" s="19" t="str">
        <f>IFERROR(VLOOKUP($B332,'Tabelas auxiliares'!$A$67:$C$107,2,FALSE),"")</f>
        <v>ADMINISTRAÇÃO GERAL</v>
      </c>
      <c r="H332" s="19" t="str">
        <f>IFERROR(VLOOKUP($B332,'Tabelas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32" t="s">
        <v>2125</v>
      </c>
      <c r="J332" t="s">
        <v>2148</v>
      </c>
      <c r="K332" t="s">
        <v>2149</v>
      </c>
      <c r="L332" t="s">
        <v>2150</v>
      </c>
      <c r="M332" t="s">
        <v>2151</v>
      </c>
      <c r="N332" t="s">
        <v>628</v>
      </c>
      <c r="O332" t="s">
        <v>629</v>
      </c>
      <c r="P332" t="s">
        <v>630</v>
      </c>
      <c r="Q332" t="s">
        <v>621</v>
      </c>
      <c r="R332" t="s">
        <v>622</v>
      </c>
      <c r="S332" t="s">
        <v>623</v>
      </c>
      <c r="T332" t="s">
        <v>145</v>
      </c>
      <c r="U332" t="s">
        <v>645</v>
      </c>
      <c r="V332" t="s">
        <v>1925</v>
      </c>
      <c r="W332" t="s">
        <v>1926</v>
      </c>
      <c r="X332" t="s">
        <v>2155</v>
      </c>
      <c r="Y332" s="19" t="str">
        <f t="shared" si="8"/>
        <v>3</v>
      </c>
      <c r="Z332" s="19" t="str">
        <f>IF(T332="","",IF(AND(T332&lt;&gt;'Tabelas auxiliares'!$B$241,T332&lt;&gt;'Tabelas auxiliares'!$B$242,T332&lt;&gt;'Tabelas auxiliares'!$C$241,T332&lt;&gt;'Tabelas auxiliares'!$C$242,T332&lt;&gt;'Tabelas auxiliares'!$D$241),"FOLHA DE PESSOAL",IF(Y332='Tabelas auxiliares'!$A$242,"CUSTEIO",IF(Y332='Tabelas auxiliares'!$A$241,"INVESTIMENTO","ERRO - VERIFICAR"))))</f>
        <v>CUSTEIO</v>
      </c>
      <c r="AA332" s="30">
        <f t="shared" si="9"/>
        <v>23.7</v>
      </c>
      <c r="AD332" s="12">
        <v>23.7</v>
      </c>
      <c r="AE332" s="36"/>
      <c r="AF332" s="36"/>
      <c r="AG332" s="36"/>
      <c r="AH332" s="36"/>
      <c r="AI332" s="36"/>
      <c r="AJ332" s="36"/>
      <c r="AK332" s="36"/>
      <c r="AL332" s="36"/>
      <c r="AM332" s="36"/>
      <c r="AN332" s="36"/>
      <c r="AO332" s="36"/>
      <c r="AP332" s="36"/>
    </row>
    <row r="333" spans="1:42" x14ac:dyDescent="0.35">
      <c r="A333" t="s">
        <v>614</v>
      </c>
      <c r="B333" t="s">
        <v>199</v>
      </c>
      <c r="C333" t="s">
        <v>615</v>
      </c>
      <c r="D333" t="s">
        <v>46</v>
      </c>
      <c r="E333" t="s">
        <v>100</v>
      </c>
      <c r="F333" s="19" t="str">
        <f>IFERROR(VLOOKUP(D333,'Tabelas auxiliares'!$A$3:$B$63,2,FALSE),"")</f>
        <v>PROGRAD - PRÓ-REITORIA DE GRADUAÇÃO</v>
      </c>
      <c r="G333" s="19" t="str">
        <f>IFERROR(VLOOKUP($B333,'Tabelas auxiliares'!$A$67:$C$107,2,FALSE),"")</f>
        <v>ADMINISTRAÇÃO GERAL</v>
      </c>
      <c r="H333" s="19" t="str">
        <f>IFERROR(VLOOKUP($B333,'Tabelas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33" t="s">
        <v>2125</v>
      </c>
      <c r="J333" t="s">
        <v>2148</v>
      </c>
      <c r="K333" t="s">
        <v>2149</v>
      </c>
      <c r="L333" t="s">
        <v>2150</v>
      </c>
      <c r="M333" t="s">
        <v>2151</v>
      </c>
      <c r="N333" t="s">
        <v>628</v>
      </c>
      <c r="O333" t="s">
        <v>629</v>
      </c>
      <c r="P333" t="s">
        <v>630</v>
      </c>
      <c r="Q333" t="s">
        <v>621</v>
      </c>
      <c r="R333" t="s">
        <v>622</v>
      </c>
      <c r="S333" t="s">
        <v>623</v>
      </c>
      <c r="T333" t="s">
        <v>145</v>
      </c>
      <c r="U333" t="s">
        <v>645</v>
      </c>
      <c r="V333" t="s">
        <v>2156</v>
      </c>
      <c r="W333" t="s">
        <v>2157</v>
      </c>
      <c r="X333" t="s">
        <v>2158</v>
      </c>
      <c r="Y333" s="19" t="str">
        <f t="shared" si="8"/>
        <v>3</v>
      </c>
      <c r="Z333" s="19" t="str">
        <f>IF(T333="","",IF(AND(T333&lt;&gt;'Tabelas auxiliares'!$B$241,T333&lt;&gt;'Tabelas auxiliares'!$B$242,T333&lt;&gt;'Tabelas auxiliares'!$C$241,T333&lt;&gt;'Tabelas auxiliares'!$C$242,T333&lt;&gt;'Tabelas auxiliares'!$D$241),"FOLHA DE PESSOAL",IF(Y333='Tabelas auxiliares'!$A$242,"CUSTEIO",IF(Y333='Tabelas auxiliares'!$A$241,"INVESTIMENTO","ERRO - VERIFICAR"))))</f>
        <v>CUSTEIO</v>
      </c>
      <c r="AA333" s="30">
        <f t="shared" si="9"/>
        <v>9.99</v>
      </c>
      <c r="AD333" s="12">
        <v>9.99</v>
      </c>
      <c r="AE333" s="36"/>
      <c r="AF333" s="36"/>
      <c r="AG333" s="36"/>
      <c r="AH333" s="36"/>
      <c r="AI333" s="36"/>
      <c r="AJ333" s="36"/>
      <c r="AK333" s="36"/>
      <c r="AL333" s="36"/>
      <c r="AM333" s="36"/>
      <c r="AN333" s="36"/>
      <c r="AO333" s="36"/>
      <c r="AP333" s="36"/>
    </row>
    <row r="334" spans="1:42" x14ac:dyDescent="0.35">
      <c r="A334" t="s">
        <v>614</v>
      </c>
      <c r="B334" t="s">
        <v>199</v>
      </c>
      <c r="C334" t="s">
        <v>615</v>
      </c>
      <c r="D334" t="s">
        <v>46</v>
      </c>
      <c r="E334" t="s">
        <v>100</v>
      </c>
      <c r="F334" s="19" t="str">
        <f>IFERROR(VLOOKUP(D334,'Tabelas auxiliares'!$A$3:$B$63,2,FALSE),"")</f>
        <v>PROGRAD - PRÓ-REITORIA DE GRADUAÇÃO</v>
      </c>
      <c r="G334" s="19" t="str">
        <f>IFERROR(VLOOKUP($B334,'Tabelas auxiliares'!$A$67:$C$107,2,FALSE),"")</f>
        <v>ADMINISTRAÇÃO GERAL</v>
      </c>
      <c r="H334" s="19" t="str">
        <f>IFERROR(VLOOKUP($B334,'Tabelas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34" t="s">
        <v>2125</v>
      </c>
      <c r="J334" t="s">
        <v>2148</v>
      </c>
      <c r="K334" t="s">
        <v>2149</v>
      </c>
      <c r="L334" t="s">
        <v>2150</v>
      </c>
      <c r="M334" t="s">
        <v>2151</v>
      </c>
      <c r="N334" t="s">
        <v>628</v>
      </c>
      <c r="O334" t="s">
        <v>629</v>
      </c>
      <c r="P334" t="s">
        <v>630</v>
      </c>
      <c r="Q334" t="s">
        <v>621</v>
      </c>
      <c r="R334" t="s">
        <v>622</v>
      </c>
      <c r="S334" t="s">
        <v>623</v>
      </c>
      <c r="T334" t="s">
        <v>145</v>
      </c>
      <c r="U334" t="s">
        <v>645</v>
      </c>
      <c r="V334" t="s">
        <v>1975</v>
      </c>
      <c r="W334" t="s">
        <v>1976</v>
      </c>
      <c r="X334" t="s">
        <v>2159</v>
      </c>
      <c r="Y334" s="19" t="str">
        <f t="shared" si="8"/>
        <v>3</v>
      </c>
      <c r="Z334" s="19" t="str">
        <f>IF(T334="","",IF(AND(T334&lt;&gt;'Tabelas auxiliares'!$B$241,T334&lt;&gt;'Tabelas auxiliares'!$B$242,T334&lt;&gt;'Tabelas auxiliares'!$C$241,T334&lt;&gt;'Tabelas auxiliares'!$C$242,T334&lt;&gt;'Tabelas auxiliares'!$D$241),"FOLHA DE PESSOAL",IF(Y334='Tabelas auxiliares'!$A$242,"CUSTEIO",IF(Y334='Tabelas auxiliares'!$A$241,"INVESTIMENTO","ERRO - VERIFICAR"))))</f>
        <v>CUSTEIO</v>
      </c>
      <c r="AA334" s="30">
        <f t="shared" si="9"/>
        <v>551.89</v>
      </c>
      <c r="AD334" s="12">
        <v>551.89</v>
      </c>
      <c r="AE334" s="36"/>
      <c r="AF334" s="36"/>
      <c r="AG334" s="36"/>
      <c r="AH334" s="36"/>
      <c r="AI334" s="36"/>
      <c r="AJ334" s="36"/>
      <c r="AK334" s="36"/>
      <c r="AL334" s="36"/>
      <c r="AM334" s="36"/>
      <c r="AN334" s="36"/>
      <c r="AO334" s="36"/>
      <c r="AP334" s="36"/>
    </row>
    <row r="335" spans="1:42" x14ac:dyDescent="0.35">
      <c r="A335" t="s">
        <v>614</v>
      </c>
      <c r="B335" t="s">
        <v>199</v>
      </c>
      <c r="C335" t="s">
        <v>615</v>
      </c>
      <c r="D335" t="s">
        <v>46</v>
      </c>
      <c r="E335" t="s">
        <v>100</v>
      </c>
      <c r="F335" s="19" t="str">
        <f>IFERROR(VLOOKUP(D335,'Tabelas auxiliares'!$A$3:$B$63,2,FALSE),"")</f>
        <v>PROGRAD - PRÓ-REITORIA DE GRADUAÇÃO</v>
      </c>
      <c r="G335" s="19" t="str">
        <f>IFERROR(VLOOKUP($B335,'Tabelas auxiliares'!$A$67:$C$107,2,FALSE),"")</f>
        <v>ADMINISTRAÇÃO GERAL</v>
      </c>
      <c r="H335" s="19" t="str">
        <f>IFERROR(VLOOKUP($B335,'Tabelas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35" t="s">
        <v>2125</v>
      </c>
      <c r="J335" t="s">
        <v>2148</v>
      </c>
      <c r="K335" t="s">
        <v>2149</v>
      </c>
      <c r="L335" t="s">
        <v>2150</v>
      </c>
      <c r="M335" t="s">
        <v>2151</v>
      </c>
      <c r="N335" t="s">
        <v>628</v>
      </c>
      <c r="O335" t="s">
        <v>629</v>
      </c>
      <c r="P335" t="s">
        <v>630</v>
      </c>
      <c r="Q335" t="s">
        <v>621</v>
      </c>
      <c r="R335" t="s">
        <v>622</v>
      </c>
      <c r="S335" t="s">
        <v>623</v>
      </c>
      <c r="T335" t="s">
        <v>145</v>
      </c>
      <c r="U335" t="s">
        <v>645</v>
      </c>
      <c r="V335" t="s">
        <v>1915</v>
      </c>
      <c r="W335" t="s">
        <v>1916</v>
      </c>
      <c r="X335" t="s">
        <v>2160</v>
      </c>
      <c r="Y335" s="19" t="str">
        <f t="shared" si="8"/>
        <v>3</v>
      </c>
      <c r="Z335" s="19" t="str">
        <f>IF(T335="","",IF(AND(T335&lt;&gt;'Tabelas auxiliares'!$B$241,T335&lt;&gt;'Tabelas auxiliares'!$B$242,T335&lt;&gt;'Tabelas auxiliares'!$C$241,T335&lt;&gt;'Tabelas auxiliares'!$C$242,T335&lt;&gt;'Tabelas auxiliares'!$D$241),"FOLHA DE PESSOAL",IF(Y335='Tabelas auxiliares'!$A$242,"CUSTEIO",IF(Y335='Tabelas auxiliares'!$A$241,"INVESTIMENTO","ERRO - VERIFICAR"))))</f>
        <v>CUSTEIO</v>
      </c>
      <c r="AA335" s="30">
        <f t="shared" si="9"/>
        <v>20</v>
      </c>
      <c r="AD335" s="12">
        <v>20</v>
      </c>
      <c r="AE335" s="36"/>
      <c r="AF335" s="36"/>
      <c r="AG335" s="36"/>
      <c r="AH335" s="36"/>
      <c r="AI335" s="36"/>
      <c r="AJ335" s="36"/>
      <c r="AK335" s="36"/>
      <c r="AL335" s="36"/>
      <c r="AM335" s="36"/>
      <c r="AN335" s="36"/>
      <c r="AO335" s="36"/>
      <c r="AP335" s="36"/>
    </row>
    <row r="336" spans="1:42" x14ac:dyDescent="0.35">
      <c r="A336" t="s">
        <v>614</v>
      </c>
      <c r="B336" t="s">
        <v>199</v>
      </c>
      <c r="C336" t="s">
        <v>615</v>
      </c>
      <c r="D336" t="s">
        <v>46</v>
      </c>
      <c r="E336" t="s">
        <v>100</v>
      </c>
      <c r="F336" s="19" t="str">
        <f>IFERROR(VLOOKUP(D336,'Tabelas auxiliares'!$A$3:$B$63,2,FALSE),"")</f>
        <v>PROGRAD - PRÓ-REITORIA DE GRADUAÇÃO</v>
      </c>
      <c r="G336" s="19" t="str">
        <f>IFERROR(VLOOKUP($B336,'Tabelas auxiliares'!$A$67:$C$107,2,FALSE),"")</f>
        <v>ADMINISTRAÇÃO GERAL</v>
      </c>
      <c r="H336" s="19" t="str">
        <f>IFERROR(VLOOKUP($B336,'Tabelas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36" t="s">
        <v>2125</v>
      </c>
      <c r="J336" t="s">
        <v>2148</v>
      </c>
      <c r="K336" t="s">
        <v>2149</v>
      </c>
      <c r="L336" t="s">
        <v>2150</v>
      </c>
      <c r="M336" t="s">
        <v>2151</v>
      </c>
      <c r="N336" t="s">
        <v>628</v>
      </c>
      <c r="O336" t="s">
        <v>629</v>
      </c>
      <c r="P336" t="s">
        <v>630</v>
      </c>
      <c r="Q336" t="s">
        <v>621</v>
      </c>
      <c r="R336" t="s">
        <v>622</v>
      </c>
      <c r="S336" t="s">
        <v>623</v>
      </c>
      <c r="T336" t="s">
        <v>145</v>
      </c>
      <c r="U336" t="s">
        <v>645</v>
      </c>
      <c r="V336" t="s">
        <v>2145</v>
      </c>
      <c r="W336" t="s">
        <v>2146</v>
      </c>
      <c r="X336" t="s">
        <v>2161</v>
      </c>
      <c r="Y336" s="19" t="str">
        <f t="shared" si="8"/>
        <v>3</v>
      </c>
      <c r="Z336" s="19" t="str">
        <f>IF(T336="","",IF(AND(T336&lt;&gt;'Tabelas auxiliares'!$B$241,T336&lt;&gt;'Tabelas auxiliares'!$B$242,T336&lt;&gt;'Tabelas auxiliares'!$C$241,T336&lt;&gt;'Tabelas auxiliares'!$C$242,T336&lt;&gt;'Tabelas auxiliares'!$D$241),"FOLHA DE PESSOAL",IF(Y336='Tabelas auxiliares'!$A$242,"CUSTEIO",IF(Y336='Tabelas auxiliares'!$A$241,"INVESTIMENTO","ERRO - VERIFICAR"))))</f>
        <v>CUSTEIO</v>
      </c>
      <c r="AA336" s="30">
        <f t="shared" si="9"/>
        <v>260.47000000000003</v>
      </c>
      <c r="AB336" s="12">
        <v>260.47000000000003</v>
      </c>
      <c r="AE336" s="36"/>
      <c r="AF336" s="36"/>
      <c r="AG336" s="36"/>
      <c r="AH336" s="36"/>
      <c r="AI336" s="36"/>
      <c r="AJ336" s="36"/>
      <c r="AK336" s="36"/>
      <c r="AL336" s="36"/>
      <c r="AM336" s="36"/>
      <c r="AN336" s="36"/>
      <c r="AO336" s="36"/>
      <c r="AP336" s="36"/>
    </row>
    <row r="337" spans="1:42" x14ac:dyDescent="0.35">
      <c r="A337" t="s">
        <v>614</v>
      </c>
      <c r="B337" t="s">
        <v>199</v>
      </c>
      <c r="C337" t="s">
        <v>615</v>
      </c>
      <c r="D337" t="s">
        <v>46</v>
      </c>
      <c r="E337" t="s">
        <v>100</v>
      </c>
      <c r="F337" s="19" t="str">
        <f>IFERROR(VLOOKUP(D337,'Tabelas auxiliares'!$A$3:$B$63,2,FALSE),"")</f>
        <v>PROGRAD - PRÓ-REITORIA DE GRADUAÇÃO</v>
      </c>
      <c r="G337" s="19" t="str">
        <f>IFERROR(VLOOKUP($B337,'Tabelas auxiliares'!$A$67:$C$107,2,FALSE),"")</f>
        <v>ADMINISTRAÇÃO GERAL</v>
      </c>
      <c r="H337" s="19" t="str">
        <f>IFERROR(VLOOKUP($B337,'Tabelas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37" t="s">
        <v>2162</v>
      </c>
      <c r="J337" t="s">
        <v>2163</v>
      </c>
      <c r="K337" t="s">
        <v>2164</v>
      </c>
      <c r="L337" t="s">
        <v>2165</v>
      </c>
      <c r="M337" t="s">
        <v>2129</v>
      </c>
      <c r="N337" t="s">
        <v>628</v>
      </c>
      <c r="O337" t="s">
        <v>629</v>
      </c>
      <c r="P337" t="s">
        <v>630</v>
      </c>
      <c r="Q337" t="s">
        <v>621</v>
      </c>
      <c r="R337" t="s">
        <v>622</v>
      </c>
      <c r="S337" t="s">
        <v>623</v>
      </c>
      <c r="T337" t="s">
        <v>145</v>
      </c>
      <c r="U337" t="s">
        <v>645</v>
      </c>
      <c r="V337" t="s">
        <v>2145</v>
      </c>
      <c r="W337" t="s">
        <v>2146</v>
      </c>
      <c r="X337" t="s">
        <v>2166</v>
      </c>
      <c r="Y337" s="19" t="str">
        <f t="shared" si="8"/>
        <v>3</v>
      </c>
      <c r="Z337" s="19" t="str">
        <f>IF(T337="","",IF(AND(T337&lt;&gt;'Tabelas auxiliares'!$B$241,T337&lt;&gt;'Tabelas auxiliares'!$B$242,T337&lt;&gt;'Tabelas auxiliares'!$C$241,T337&lt;&gt;'Tabelas auxiliares'!$C$242,T337&lt;&gt;'Tabelas auxiliares'!$D$241),"FOLHA DE PESSOAL",IF(Y337='Tabelas auxiliares'!$A$242,"CUSTEIO",IF(Y337='Tabelas auxiliares'!$A$241,"INVESTIMENTO","ERRO - VERIFICAR"))))</f>
        <v>CUSTEIO</v>
      </c>
      <c r="AA337" s="30">
        <f t="shared" si="9"/>
        <v>2000</v>
      </c>
      <c r="AD337" s="12">
        <v>2000</v>
      </c>
      <c r="AE337" s="36"/>
      <c r="AF337" s="36"/>
      <c r="AG337" s="36"/>
      <c r="AH337" s="36"/>
      <c r="AI337" s="36"/>
      <c r="AJ337" s="36"/>
      <c r="AK337" s="36"/>
      <c r="AL337" s="36"/>
      <c r="AM337" s="36"/>
      <c r="AN337" s="36"/>
      <c r="AO337" s="36"/>
      <c r="AP337" s="36"/>
    </row>
    <row r="338" spans="1:42" x14ac:dyDescent="0.35">
      <c r="A338" t="s">
        <v>614</v>
      </c>
      <c r="B338" t="s">
        <v>199</v>
      </c>
      <c r="C338" t="s">
        <v>615</v>
      </c>
      <c r="D338" t="s">
        <v>46</v>
      </c>
      <c r="E338" t="s">
        <v>100</v>
      </c>
      <c r="F338" s="19" t="str">
        <f>IFERROR(VLOOKUP(D338,'Tabelas auxiliares'!$A$3:$B$63,2,FALSE),"")</f>
        <v>PROGRAD - PRÓ-REITORIA DE GRADUAÇÃO</v>
      </c>
      <c r="G338" s="19" t="str">
        <f>IFERROR(VLOOKUP($B338,'Tabelas auxiliares'!$A$67:$C$107,2,FALSE),"")</f>
        <v>ADMINISTRAÇÃO GERAL</v>
      </c>
      <c r="H338" s="19" t="str">
        <f>IFERROR(VLOOKUP($B338,'Tabelas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38" t="s">
        <v>2167</v>
      </c>
      <c r="J338" t="s">
        <v>2168</v>
      </c>
      <c r="K338" t="s">
        <v>2169</v>
      </c>
      <c r="L338" t="s">
        <v>2170</v>
      </c>
      <c r="M338" t="s">
        <v>2151</v>
      </c>
      <c r="N338" t="s">
        <v>628</v>
      </c>
      <c r="O338" t="s">
        <v>629</v>
      </c>
      <c r="P338" t="s">
        <v>630</v>
      </c>
      <c r="Q338" t="s">
        <v>621</v>
      </c>
      <c r="R338" t="s">
        <v>622</v>
      </c>
      <c r="S338" t="s">
        <v>623</v>
      </c>
      <c r="T338" t="s">
        <v>145</v>
      </c>
      <c r="U338" t="s">
        <v>645</v>
      </c>
      <c r="V338" t="s">
        <v>2171</v>
      </c>
      <c r="W338" t="s">
        <v>2172</v>
      </c>
      <c r="X338" t="s">
        <v>2173</v>
      </c>
      <c r="Y338" s="19" t="str">
        <f t="shared" si="8"/>
        <v>3</v>
      </c>
      <c r="Z338" s="19" t="str">
        <f>IF(T338="","",IF(AND(T338&lt;&gt;'Tabelas auxiliares'!$B$241,T338&lt;&gt;'Tabelas auxiliares'!$B$242,T338&lt;&gt;'Tabelas auxiliares'!$C$241,T338&lt;&gt;'Tabelas auxiliares'!$C$242,T338&lt;&gt;'Tabelas auxiliares'!$D$241),"FOLHA DE PESSOAL",IF(Y338='Tabelas auxiliares'!$A$242,"CUSTEIO",IF(Y338='Tabelas auxiliares'!$A$241,"INVESTIMENTO","ERRO - VERIFICAR"))))</f>
        <v>CUSTEIO</v>
      </c>
      <c r="AA338" s="30">
        <f t="shared" si="9"/>
        <v>2000</v>
      </c>
      <c r="AD338" s="12">
        <v>2000</v>
      </c>
      <c r="AE338" s="36"/>
      <c r="AF338" s="36"/>
      <c r="AG338" s="36"/>
      <c r="AH338" s="36"/>
      <c r="AI338" s="36"/>
      <c r="AJ338" s="36"/>
      <c r="AK338" s="36"/>
      <c r="AL338" s="36"/>
      <c r="AM338" s="36"/>
      <c r="AN338" s="36"/>
      <c r="AO338" s="36"/>
      <c r="AP338" s="36"/>
    </row>
    <row r="339" spans="1:42" x14ac:dyDescent="0.35">
      <c r="A339" t="s">
        <v>614</v>
      </c>
      <c r="B339" t="s">
        <v>199</v>
      </c>
      <c r="C339" t="s">
        <v>615</v>
      </c>
      <c r="D339" t="s">
        <v>46</v>
      </c>
      <c r="E339" t="s">
        <v>100</v>
      </c>
      <c r="F339" s="19" t="str">
        <f>IFERROR(VLOOKUP(D339,'Tabelas auxiliares'!$A$3:$B$63,2,FALSE),"")</f>
        <v>PROGRAD - PRÓ-REITORIA DE GRADUAÇÃO</v>
      </c>
      <c r="G339" s="19" t="str">
        <f>IFERROR(VLOOKUP($B339,'Tabelas auxiliares'!$A$67:$C$107,2,FALSE),"")</f>
        <v>ADMINISTRAÇÃO GERAL</v>
      </c>
      <c r="H339" s="19" t="str">
        <f>IFERROR(VLOOKUP($B339,'Tabelas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39" t="s">
        <v>2167</v>
      </c>
      <c r="J339" t="s">
        <v>2168</v>
      </c>
      <c r="K339" t="s">
        <v>2174</v>
      </c>
      <c r="L339" t="s">
        <v>2170</v>
      </c>
      <c r="M339" t="s">
        <v>2151</v>
      </c>
      <c r="N339" t="s">
        <v>628</v>
      </c>
      <c r="O339" t="s">
        <v>629</v>
      </c>
      <c r="P339" t="s">
        <v>630</v>
      </c>
      <c r="Q339" t="s">
        <v>621</v>
      </c>
      <c r="R339" t="s">
        <v>622</v>
      </c>
      <c r="S339" t="s">
        <v>623</v>
      </c>
      <c r="T339" t="s">
        <v>145</v>
      </c>
      <c r="U339" t="s">
        <v>645</v>
      </c>
      <c r="V339" t="s">
        <v>2145</v>
      </c>
      <c r="W339" t="s">
        <v>2146</v>
      </c>
      <c r="X339" t="s">
        <v>2175</v>
      </c>
      <c r="Y339" s="19" t="str">
        <f t="shared" si="8"/>
        <v>3</v>
      </c>
      <c r="Z339" s="19" t="str">
        <f>IF(T339="","",IF(AND(T339&lt;&gt;'Tabelas auxiliares'!$B$241,T339&lt;&gt;'Tabelas auxiliares'!$B$242,T339&lt;&gt;'Tabelas auxiliares'!$C$241,T339&lt;&gt;'Tabelas auxiliares'!$C$242,T339&lt;&gt;'Tabelas auxiliares'!$D$241),"FOLHA DE PESSOAL",IF(Y339='Tabelas auxiliares'!$A$242,"CUSTEIO",IF(Y339='Tabelas auxiliares'!$A$241,"INVESTIMENTO","ERRO - VERIFICAR"))))</f>
        <v>CUSTEIO</v>
      </c>
      <c r="AA339" s="30">
        <f t="shared" si="9"/>
        <v>1500</v>
      </c>
      <c r="AD339" s="12">
        <v>1500</v>
      </c>
      <c r="AE339" s="36"/>
      <c r="AF339" s="36"/>
      <c r="AG339" s="36"/>
      <c r="AH339" s="36"/>
      <c r="AI339" s="36"/>
      <c r="AJ339" s="36"/>
      <c r="AK339" s="36"/>
      <c r="AL339" s="36"/>
      <c r="AM339" s="36"/>
      <c r="AN339" s="36"/>
      <c r="AO339" s="36"/>
      <c r="AP339" s="36"/>
    </row>
    <row r="340" spans="1:42" x14ac:dyDescent="0.35">
      <c r="A340" t="s">
        <v>614</v>
      </c>
      <c r="B340" t="s">
        <v>199</v>
      </c>
      <c r="C340" t="s">
        <v>615</v>
      </c>
      <c r="D340" t="s">
        <v>46</v>
      </c>
      <c r="E340" t="s">
        <v>100</v>
      </c>
      <c r="F340" s="19" t="str">
        <f>IFERROR(VLOOKUP(D340,'Tabelas auxiliares'!$A$3:$B$63,2,FALSE),"")</f>
        <v>PROGRAD - PRÓ-REITORIA DE GRADUAÇÃO</v>
      </c>
      <c r="G340" s="19" t="str">
        <f>IFERROR(VLOOKUP($B340,'Tabelas auxiliares'!$A$67:$C$107,2,FALSE),"")</f>
        <v>ADMINISTRAÇÃO GERAL</v>
      </c>
      <c r="H340" s="19" t="str">
        <f>IFERROR(VLOOKUP($B340,'Tabelas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40" t="s">
        <v>1260</v>
      </c>
      <c r="J340" t="s">
        <v>2176</v>
      </c>
      <c r="K340" t="s">
        <v>2177</v>
      </c>
      <c r="L340" t="s">
        <v>2170</v>
      </c>
      <c r="M340" t="s">
        <v>2151</v>
      </c>
      <c r="N340" t="s">
        <v>628</v>
      </c>
      <c r="O340" t="s">
        <v>629</v>
      </c>
      <c r="P340" t="s">
        <v>630</v>
      </c>
      <c r="Q340" t="s">
        <v>621</v>
      </c>
      <c r="R340" t="s">
        <v>622</v>
      </c>
      <c r="S340" t="s">
        <v>623</v>
      </c>
      <c r="T340" t="s">
        <v>145</v>
      </c>
      <c r="U340" t="s">
        <v>645</v>
      </c>
      <c r="V340" t="s">
        <v>2171</v>
      </c>
      <c r="W340" t="s">
        <v>2172</v>
      </c>
      <c r="X340" t="s">
        <v>2178</v>
      </c>
      <c r="Y340" s="19" t="str">
        <f t="shared" si="8"/>
        <v>3</v>
      </c>
      <c r="Z340" s="19" t="str">
        <f>IF(T340="","",IF(AND(T340&lt;&gt;'Tabelas auxiliares'!$B$241,T340&lt;&gt;'Tabelas auxiliares'!$B$242,T340&lt;&gt;'Tabelas auxiliares'!$C$241,T340&lt;&gt;'Tabelas auxiliares'!$C$242,T340&lt;&gt;'Tabelas auxiliares'!$D$241),"FOLHA DE PESSOAL",IF(Y340='Tabelas auxiliares'!$A$242,"CUSTEIO",IF(Y340='Tabelas auxiliares'!$A$241,"INVESTIMENTO","ERRO - VERIFICAR"))))</f>
        <v>CUSTEIO</v>
      </c>
      <c r="AA340" s="30">
        <f t="shared" si="9"/>
        <v>2000</v>
      </c>
      <c r="AD340" s="12">
        <v>2000</v>
      </c>
      <c r="AE340" s="36"/>
      <c r="AF340" s="36"/>
      <c r="AG340" s="36"/>
      <c r="AH340" s="36"/>
      <c r="AI340" s="36"/>
      <c r="AJ340" s="36"/>
      <c r="AK340" s="36"/>
      <c r="AL340" s="36"/>
      <c r="AM340" s="36"/>
      <c r="AN340" s="36"/>
      <c r="AO340" s="36"/>
      <c r="AP340" s="36"/>
    </row>
    <row r="341" spans="1:42" x14ac:dyDescent="0.35">
      <c r="A341" t="s">
        <v>614</v>
      </c>
      <c r="B341" t="s">
        <v>199</v>
      </c>
      <c r="C341" t="s">
        <v>615</v>
      </c>
      <c r="D341" t="s">
        <v>46</v>
      </c>
      <c r="E341" t="s">
        <v>100</v>
      </c>
      <c r="F341" s="19" t="str">
        <f>IFERROR(VLOOKUP(D341,'Tabelas auxiliares'!$A$3:$B$63,2,FALSE),"")</f>
        <v>PROGRAD - PRÓ-REITORIA DE GRADUAÇÃO</v>
      </c>
      <c r="G341" s="19" t="str">
        <f>IFERROR(VLOOKUP($B341,'Tabelas auxiliares'!$A$67:$C$107,2,FALSE),"")</f>
        <v>ADMINISTRAÇÃO GERAL</v>
      </c>
      <c r="H341" s="19" t="str">
        <f>IFERROR(VLOOKUP($B341,'Tabelas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41" t="s">
        <v>1260</v>
      </c>
      <c r="J341" t="s">
        <v>2176</v>
      </c>
      <c r="K341" t="s">
        <v>2179</v>
      </c>
      <c r="L341" t="s">
        <v>2170</v>
      </c>
      <c r="M341" t="s">
        <v>2151</v>
      </c>
      <c r="N341" t="s">
        <v>628</v>
      </c>
      <c r="O341" t="s">
        <v>629</v>
      </c>
      <c r="P341" t="s">
        <v>630</v>
      </c>
      <c r="Q341" t="s">
        <v>621</v>
      </c>
      <c r="R341" t="s">
        <v>622</v>
      </c>
      <c r="S341" t="s">
        <v>623</v>
      </c>
      <c r="T341" t="s">
        <v>145</v>
      </c>
      <c r="U341" t="s">
        <v>645</v>
      </c>
      <c r="V341" t="s">
        <v>2145</v>
      </c>
      <c r="W341" t="s">
        <v>2146</v>
      </c>
      <c r="X341" t="s">
        <v>2180</v>
      </c>
      <c r="Y341" s="19" t="str">
        <f t="shared" si="8"/>
        <v>3</v>
      </c>
      <c r="Z341" s="19" t="str">
        <f>IF(T341="","",IF(AND(T341&lt;&gt;'Tabelas auxiliares'!$B$241,T341&lt;&gt;'Tabelas auxiliares'!$B$242,T341&lt;&gt;'Tabelas auxiliares'!$C$241,T341&lt;&gt;'Tabelas auxiliares'!$C$242,T341&lt;&gt;'Tabelas auxiliares'!$D$241),"FOLHA DE PESSOAL",IF(Y341='Tabelas auxiliares'!$A$242,"CUSTEIO",IF(Y341='Tabelas auxiliares'!$A$241,"INVESTIMENTO","ERRO - VERIFICAR"))))</f>
        <v>CUSTEIO</v>
      </c>
      <c r="AA341" s="30">
        <f t="shared" si="9"/>
        <v>2000</v>
      </c>
      <c r="AD341" s="12">
        <v>2000</v>
      </c>
      <c r="AE341" s="36"/>
      <c r="AF341" s="36"/>
      <c r="AG341" s="36"/>
      <c r="AH341" s="36"/>
      <c r="AI341" s="36"/>
      <c r="AJ341" s="36"/>
      <c r="AK341" s="36"/>
      <c r="AL341" s="36"/>
      <c r="AM341" s="36"/>
      <c r="AN341" s="36"/>
      <c r="AO341" s="36"/>
      <c r="AP341" s="36"/>
    </row>
    <row r="342" spans="1:42" x14ac:dyDescent="0.35">
      <c r="A342" t="s">
        <v>614</v>
      </c>
      <c r="B342" t="s">
        <v>199</v>
      </c>
      <c r="C342" t="s">
        <v>615</v>
      </c>
      <c r="D342" t="s">
        <v>46</v>
      </c>
      <c r="E342" t="s">
        <v>100</v>
      </c>
      <c r="F342" s="19" t="str">
        <f>IFERROR(VLOOKUP(D342,'Tabelas auxiliares'!$A$3:$B$63,2,FALSE),"")</f>
        <v>PROGRAD - PRÓ-REITORIA DE GRADUAÇÃO</v>
      </c>
      <c r="G342" s="19" t="str">
        <f>IFERROR(VLOOKUP($B342,'Tabelas auxiliares'!$A$67:$C$107,2,FALSE),"")</f>
        <v>ADMINISTRAÇÃO GERAL</v>
      </c>
      <c r="H342" s="19" t="str">
        <f>IFERROR(VLOOKUP($B342,'Tabelas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42" t="s">
        <v>2181</v>
      </c>
      <c r="J342" t="s">
        <v>2182</v>
      </c>
      <c r="K342" t="s">
        <v>2183</v>
      </c>
      <c r="L342" t="s">
        <v>2165</v>
      </c>
      <c r="M342" t="s">
        <v>2129</v>
      </c>
      <c r="N342" t="s">
        <v>628</v>
      </c>
      <c r="O342" t="s">
        <v>629</v>
      </c>
      <c r="P342" t="s">
        <v>630</v>
      </c>
      <c r="Q342" t="s">
        <v>621</v>
      </c>
      <c r="R342" t="s">
        <v>622</v>
      </c>
      <c r="S342" t="s">
        <v>623</v>
      </c>
      <c r="T342" t="s">
        <v>145</v>
      </c>
      <c r="U342" t="s">
        <v>645</v>
      </c>
      <c r="V342" t="s">
        <v>2171</v>
      </c>
      <c r="W342" t="s">
        <v>2172</v>
      </c>
      <c r="X342" t="s">
        <v>2184</v>
      </c>
      <c r="Y342" s="19" t="str">
        <f t="shared" si="8"/>
        <v>3</v>
      </c>
      <c r="Z342" s="19" t="str">
        <f>IF(T342="","",IF(AND(T342&lt;&gt;'Tabelas auxiliares'!$B$241,T342&lt;&gt;'Tabelas auxiliares'!$B$242,T342&lt;&gt;'Tabelas auxiliares'!$C$241,T342&lt;&gt;'Tabelas auxiliares'!$C$242,T342&lt;&gt;'Tabelas auxiliares'!$D$241),"FOLHA DE PESSOAL",IF(Y342='Tabelas auxiliares'!$A$242,"CUSTEIO",IF(Y342='Tabelas auxiliares'!$A$241,"INVESTIMENTO","ERRO - VERIFICAR"))))</f>
        <v>CUSTEIO</v>
      </c>
      <c r="AA342" s="30">
        <f t="shared" si="9"/>
        <v>1000</v>
      </c>
      <c r="AD342" s="12">
        <v>1000</v>
      </c>
      <c r="AE342" s="36"/>
      <c r="AF342" s="36"/>
      <c r="AG342" s="36"/>
      <c r="AH342" s="36"/>
      <c r="AI342" s="36"/>
      <c r="AJ342" s="36"/>
      <c r="AK342" s="36"/>
      <c r="AL342" s="36"/>
      <c r="AM342" s="36"/>
      <c r="AN342" s="36"/>
      <c r="AO342" s="36"/>
      <c r="AP342" s="36"/>
    </row>
    <row r="343" spans="1:42" x14ac:dyDescent="0.35">
      <c r="A343" t="s">
        <v>614</v>
      </c>
      <c r="B343" t="s">
        <v>199</v>
      </c>
      <c r="C343" t="s">
        <v>615</v>
      </c>
      <c r="D343" t="s">
        <v>46</v>
      </c>
      <c r="E343" t="s">
        <v>100</v>
      </c>
      <c r="F343" s="19" t="str">
        <f>IFERROR(VLOOKUP(D343,'Tabelas auxiliares'!$A$3:$B$63,2,FALSE),"")</f>
        <v>PROGRAD - PRÓ-REITORIA DE GRADUAÇÃO</v>
      </c>
      <c r="G343" s="19" t="str">
        <f>IFERROR(VLOOKUP($B343,'Tabelas auxiliares'!$A$67:$C$107,2,FALSE),"")</f>
        <v>ADMINISTRAÇÃO GERAL</v>
      </c>
      <c r="H343" s="19" t="str">
        <f>IFERROR(VLOOKUP($B343,'Tabelas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43" t="s">
        <v>2181</v>
      </c>
      <c r="J343" t="s">
        <v>2182</v>
      </c>
      <c r="K343" t="s">
        <v>2185</v>
      </c>
      <c r="L343" t="s">
        <v>2165</v>
      </c>
      <c r="M343" t="s">
        <v>2129</v>
      </c>
      <c r="N343" t="s">
        <v>628</v>
      </c>
      <c r="O343" t="s">
        <v>629</v>
      </c>
      <c r="P343" t="s">
        <v>630</v>
      </c>
      <c r="Q343" t="s">
        <v>621</v>
      </c>
      <c r="R343" t="s">
        <v>622</v>
      </c>
      <c r="S343" t="s">
        <v>623</v>
      </c>
      <c r="T343" t="s">
        <v>145</v>
      </c>
      <c r="U343" t="s">
        <v>645</v>
      </c>
      <c r="V343" t="s">
        <v>2145</v>
      </c>
      <c r="W343" t="s">
        <v>2146</v>
      </c>
      <c r="X343" t="s">
        <v>2186</v>
      </c>
      <c r="Y343" s="19" t="str">
        <f t="shared" si="8"/>
        <v>3</v>
      </c>
      <c r="Z343" s="19" t="str">
        <f>IF(T343="","",IF(AND(T343&lt;&gt;'Tabelas auxiliares'!$B$241,T343&lt;&gt;'Tabelas auxiliares'!$B$242,T343&lt;&gt;'Tabelas auxiliares'!$C$241,T343&lt;&gt;'Tabelas auxiliares'!$C$242,T343&lt;&gt;'Tabelas auxiliares'!$D$241),"FOLHA DE PESSOAL",IF(Y343='Tabelas auxiliares'!$A$242,"CUSTEIO",IF(Y343='Tabelas auxiliares'!$A$241,"INVESTIMENTO","ERRO - VERIFICAR"))))</f>
        <v>CUSTEIO</v>
      </c>
      <c r="AA343" s="30">
        <f t="shared" si="9"/>
        <v>1000</v>
      </c>
      <c r="AD343" s="12">
        <v>1000</v>
      </c>
      <c r="AE343" s="36"/>
      <c r="AF343" s="36"/>
      <c r="AG343" s="36"/>
      <c r="AH343" s="36"/>
      <c r="AI343" s="36"/>
      <c r="AJ343" s="36"/>
      <c r="AK343" s="36"/>
      <c r="AL343" s="36"/>
      <c r="AM343" s="36"/>
      <c r="AN343" s="36"/>
      <c r="AO343" s="36"/>
      <c r="AP343" s="36"/>
    </row>
    <row r="344" spans="1:42" x14ac:dyDescent="0.35">
      <c r="A344" t="s">
        <v>614</v>
      </c>
      <c r="B344" t="s">
        <v>199</v>
      </c>
      <c r="C344" t="s">
        <v>615</v>
      </c>
      <c r="D344" t="s">
        <v>46</v>
      </c>
      <c r="E344" t="s">
        <v>100</v>
      </c>
      <c r="F344" s="19" t="str">
        <f>IFERROR(VLOOKUP(D344,'Tabelas auxiliares'!$A$3:$B$63,2,FALSE),"")</f>
        <v>PROGRAD - PRÓ-REITORIA DE GRADUAÇÃO</v>
      </c>
      <c r="G344" s="19" t="str">
        <f>IFERROR(VLOOKUP($B344,'Tabelas auxiliares'!$A$67:$C$107,2,FALSE),"")</f>
        <v>ADMINISTRAÇÃO GERAL</v>
      </c>
      <c r="H344" s="19" t="str">
        <f>IFERROR(VLOOKUP($B344,'Tabelas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44" t="s">
        <v>882</v>
      </c>
      <c r="J344" t="s">
        <v>2187</v>
      </c>
      <c r="K344" t="s">
        <v>2188</v>
      </c>
      <c r="L344" t="s">
        <v>2170</v>
      </c>
      <c r="M344" t="s">
        <v>2151</v>
      </c>
      <c r="N344" t="s">
        <v>628</v>
      </c>
      <c r="O344" t="s">
        <v>629</v>
      </c>
      <c r="P344" t="s">
        <v>630</v>
      </c>
      <c r="Q344" t="s">
        <v>621</v>
      </c>
      <c r="R344" t="s">
        <v>622</v>
      </c>
      <c r="S344" t="s">
        <v>623</v>
      </c>
      <c r="T344" t="s">
        <v>145</v>
      </c>
      <c r="U344" t="s">
        <v>645</v>
      </c>
      <c r="V344" t="s">
        <v>2171</v>
      </c>
      <c r="W344" t="s">
        <v>2172</v>
      </c>
      <c r="X344" t="s">
        <v>2189</v>
      </c>
      <c r="Y344" s="19" t="str">
        <f t="shared" si="8"/>
        <v>3</v>
      </c>
      <c r="Z344" s="19" t="str">
        <f>IF(T344="","",IF(AND(T344&lt;&gt;'Tabelas auxiliares'!$B$241,T344&lt;&gt;'Tabelas auxiliares'!$B$242,T344&lt;&gt;'Tabelas auxiliares'!$C$241,T344&lt;&gt;'Tabelas auxiliares'!$C$242,T344&lt;&gt;'Tabelas auxiliares'!$D$241),"FOLHA DE PESSOAL",IF(Y344='Tabelas auxiliares'!$A$242,"CUSTEIO",IF(Y344='Tabelas auxiliares'!$A$241,"INVESTIMENTO","ERRO - VERIFICAR"))))</f>
        <v>CUSTEIO</v>
      </c>
      <c r="AA344" s="30">
        <f t="shared" si="9"/>
        <v>500</v>
      </c>
      <c r="AD344" s="12">
        <v>500</v>
      </c>
      <c r="AE344" s="36"/>
      <c r="AF344" s="36"/>
      <c r="AG344" s="36"/>
      <c r="AH344" s="36"/>
      <c r="AI344" s="36"/>
      <c r="AJ344" s="36"/>
      <c r="AK344" s="36"/>
      <c r="AL344" s="36"/>
      <c r="AM344" s="36"/>
      <c r="AN344" s="36"/>
      <c r="AO344" s="36"/>
      <c r="AP344" s="36"/>
    </row>
    <row r="345" spans="1:42" x14ac:dyDescent="0.35">
      <c r="A345" t="s">
        <v>614</v>
      </c>
      <c r="B345" t="s">
        <v>199</v>
      </c>
      <c r="C345" t="s">
        <v>615</v>
      </c>
      <c r="D345" t="s">
        <v>46</v>
      </c>
      <c r="E345" t="s">
        <v>100</v>
      </c>
      <c r="F345" s="19" t="str">
        <f>IFERROR(VLOOKUP(D345,'Tabelas auxiliares'!$A$3:$B$63,2,FALSE),"")</f>
        <v>PROGRAD - PRÓ-REITORIA DE GRADUAÇÃO</v>
      </c>
      <c r="G345" s="19" t="str">
        <f>IFERROR(VLOOKUP($B345,'Tabelas auxiliares'!$A$67:$C$107,2,FALSE),"")</f>
        <v>ADMINISTRAÇÃO GERAL</v>
      </c>
      <c r="H345" s="19" t="str">
        <f>IFERROR(VLOOKUP($B345,'Tabelas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45" t="s">
        <v>882</v>
      </c>
      <c r="J345" t="s">
        <v>2187</v>
      </c>
      <c r="K345" t="s">
        <v>2190</v>
      </c>
      <c r="L345" t="s">
        <v>2170</v>
      </c>
      <c r="M345" t="s">
        <v>2151</v>
      </c>
      <c r="N345" t="s">
        <v>628</v>
      </c>
      <c r="O345" t="s">
        <v>629</v>
      </c>
      <c r="P345" t="s">
        <v>630</v>
      </c>
      <c r="Q345" t="s">
        <v>621</v>
      </c>
      <c r="R345" t="s">
        <v>622</v>
      </c>
      <c r="S345" t="s">
        <v>623</v>
      </c>
      <c r="T345" t="s">
        <v>145</v>
      </c>
      <c r="U345" t="s">
        <v>645</v>
      </c>
      <c r="V345" t="s">
        <v>2145</v>
      </c>
      <c r="W345" t="s">
        <v>2146</v>
      </c>
      <c r="X345" t="s">
        <v>2191</v>
      </c>
      <c r="Y345" s="19" t="str">
        <f t="shared" si="8"/>
        <v>3</v>
      </c>
      <c r="Z345" s="19" t="str">
        <f>IF(T345="","",IF(AND(T345&lt;&gt;'Tabelas auxiliares'!$B$241,T345&lt;&gt;'Tabelas auxiliares'!$B$242,T345&lt;&gt;'Tabelas auxiliares'!$C$241,T345&lt;&gt;'Tabelas auxiliares'!$C$242,T345&lt;&gt;'Tabelas auxiliares'!$D$241),"FOLHA DE PESSOAL",IF(Y345='Tabelas auxiliares'!$A$242,"CUSTEIO",IF(Y345='Tabelas auxiliares'!$A$241,"INVESTIMENTO","ERRO - VERIFICAR"))))</f>
        <v>CUSTEIO</v>
      </c>
      <c r="AA345" s="30">
        <f t="shared" si="9"/>
        <v>500</v>
      </c>
      <c r="AD345" s="12">
        <v>500</v>
      </c>
      <c r="AE345" s="36"/>
      <c r="AF345" s="36"/>
      <c r="AG345" s="36"/>
      <c r="AH345" s="36"/>
      <c r="AI345" s="36"/>
      <c r="AJ345" s="36"/>
      <c r="AK345" s="36"/>
      <c r="AL345" s="36"/>
      <c r="AM345" s="36"/>
      <c r="AN345" s="36"/>
      <c r="AO345" s="36"/>
      <c r="AP345" s="36"/>
    </row>
    <row r="346" spans="1:42" x14ac:dyDescent="0.35">
      <c r="A346" t="s">
        <v>614</v>
      </c>
      <c r="B346" t="s">
        <v>199</v>
      </c>
      <c r="C346" t="s">
        <v>615</v>
      </c>
      <c r="D346" t="s">
        <v>46</v>
      </c>
      <c r="E346" t="s">
        <v>100</v>
      </c>
      <c r="F346" s="19" t="str">
        <f>IFERROR(VLOOKUP(D346,'Tabelas auxiliares'!$A$3:$B$63,2,FALSE),"")</f>
        <v>PROGRAD - PRÓ-REITORIA DE GRADUAÇÃO</v>
      </c>
      <c r="G346" s="19" t="str">
        <f>IFERROR(VLOOKUP($B346,'Tabelas auxiliares'!$A$67:$C$107,2,FALSE),"")</f>
        <v>ADMINISTRAÇÃO GERAL</v>
      </c>
      <c r="H346" s="19" t="str">
        <f>IFERROR(VLOOKUP($B346,'Tabelas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46" t="s">
        <v>2192</v>
      </c>
      <c r="J346" t="s">
        <v>2193</v>
      </c>
      <c r="K346" t="s">
        <v>2194</v>
      </c>
      <c r="L346" t="s">
        <v>2165</v>
      </c>
      <c r="M346" t="s">
        <v>2129</v>
      </c>
      <c r="N346" t="s">
        <v>628</v>
      </c>
      <c r="O346" t="s">
        <v>629</v>
      </c>
      <c r="P346" t="s">
        <v>630</v>
      </c>
      <c r="Q346" t="s">
        <v>621</v>
      </c>
      <c r="R346" t="s">
        <v>622</v>
      </c>
      <c r="S346" t="s">
        <v>623</v>
      </c>
      <c r="T346" t="s">
        <v>145</v>
      </c>
      <c r="U346" t="s">
        <v>645</v>
      </c>
      <c r="V346" t="s">
        <v>2145</v>
      </c>
      <c r="W346" t="s">
        <v>2146</v>
      </c>
      <c r="X346" t="s">
        <v>2195</v>
      </c>
      <c r="Y346" s="19" t="str">
        <f t="shared" si="8"/>
        <v>3</v>
      </c>
      <c r="Z346" s="19" t="str">
        <f>IF(T346="","",IF(AND(T346&lt;&gt;'Tabelas auxiliares'!$B$241,T346&lt;&gt;'Tabelas auxiliares'!$B$242,T346&lt;&gt;'Tabelas auxiliares'!$C$241,T346&lt;&gt;'Tabelas auxiliares'!$C$242,T346&lt;&gt;'Tabelas auxiliares'!$D$241),"FOLHA DE PESSOAL",IF(Y346='Tabelas auxiliares'!$A$242,"CUSTEIO",IF(Y346='Tabelas auxiliares'!$A$241,"INVESTIMENTO","ERRO - VERIFICAR"))))</f>
        <v>CUSTEIO</v>
      </c>
      <c r="AA346" s="30">
        <f t="shared" si="9"/>
        <v>1000</v>
      </c>
      <c r="AD346" s="12">
        <v>1000</v>
      </c>
      <c r="AE346" s="36"/>
      <c r="AF346" s="36"/>
      <c r="AG346" s="36"/>
      <c r="AH346" s="36"/>
      <c r="AI346" s="36"/>
      <c r="AJ346" s="36"/>
      <c r="AK346" s="36"/>
      <c r="AL346" s="36"/>
      <c r="AM346" s="36"/>
      <c r="AN346" s="36"/>
      <c r="AO346" s="36"/>
      <c r="AP346" s="36"/>
    </row>
    <row r="347" spans="1:42" x14ac:dyDescent="0.35">
      <c r="A347" t="s">
        <v>614</v>
      </c>
      <c r="B347" t="s">
        <v>199</v>
      </c>
      <c r="C347" t="s">
        <v>615</v>
      </c>
      <c r="D347" t="s">
        <v>50</v>
      </c>
      <c r="E347" t="s">
        <v>100</v>
      </c>
      <c r="F347" s="19" t="str">
        <f>IFERROR(VLOOKUP(D347,'Tabelas auxiliares'!$A$3:$B$63,2,FALSE),"")</f>
        <v>EDITORA DA UFABC</v>
      </c>
      <c r="G347" s="19" t="str">
        <f>IFERROR(VLOOKUP($B347,'Tabelas auxiliares'!$A$67:$C$107,2,FALSE),"")</f>
        <v>ADMINISTRAÇÃO GERAL</v>
      </c>
      <c r="H347" s="19" t="str">
        <f>IFERROR(VLOOKUP($B347,'Tabelas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47" t="s">
        <v>1666</v>
      </c>
      <c r="J347" t="s">
        <v>2196</v>
      </c>
      <c r="K347" t="s">
        <v>2197</v>
      </c>
      <c r="L347" t="s">
        <v>2198</v>
      </c>
      <c r="M347" t="s">
        <v>2199</v>
      </c>
      <c r="N347" t="s">
        <v>618</v>
      </c>
      <c r="O347" t="s">
        <v>2200</v>
      </c>
      <c r="P347" t="s">
        <v>2201</v>
      </c>
      <c r="Q347" t="s">
        <v>621</v>
      </c>
      <c r="R347" t="s">
        <v>622</v>
      </c>
      <c r="S347" t="s">
        <v>623</v>
      </c>
      <c r="T347" t="s">
        <v>145</v>
      </c>
      <c r="U347" t="s">
        <v>2202</v>
      </c>
      <c r="V347" t="s">
        <v>1997</v>
      </c>
      <c r="W347" t="s">
        <v>1998</v>
      </c>
      <c r="X347" t="s">
        <v>2203</v>
      </c>
      <c r="Y347" s="19" t="str">
        <f t="shared" si="8"/>
        <v>3</v>
      </c>
      <c r="Z347" s="19" t="str">
        <f>IF(T347="","",IF(AND(T347&lt;&gt;'Tabelas auxiliares'!$B$241,T347&lt;&gt;'Tabelas auxiliares'!$B$242,T347&lt;&gt;'Tabelas auxiliares'!$C$241,T347&lt;&gt;'Tabelas auxiliares'!$C$242,T347&lt;&gt;'Tabelas auxiliares'!$D$241),"FOLHA DE PESSOAL",IF(Y347='Tabelas auxiliares'!$A$242,"CUSTEIO",IF(Y347='Tabelas auxiliares'!$A$241,"INVESTIMENTO","ERRO - VERIFICAR"))))</f>
        <v>CUSTEIO</v>
      </c>
      <c r="AA347" s="30">
        <f t="shared" si="9"/>
        <v>2350</v>
      </c>
      <c r="AD347" s="12">
        <v>2350</v>
      </c>
      <c r="AE347" s="36"/>
      <c r="AF347" s="36"/>
      <c r="AG347" s="36"/>
      <c r="AH347" s="36"/>
      <c r="AI347" s="36"/>
      <c r="AJ347" s="36"/>
      <c r="AK347" s="36"/>
      <c r="AL347" s="36"/>
      <c r="AM347" s="36"/>
      <c r="AN347" s="36"/>
      <c r="AO347" s="36"/>
      <c r="AP347" s="36"/>
    </row>
    <row r="348" spans="1:42" x14ac:dyDescent="0.35">
      <c r="A348" t="s">
        <v>614</v>
      </c>
      <c r="B348" t="s">
        <v>199</v>
      </c>
      <c r="C348" t="s">
        <v>615</v>
      </c>
      <c r="D348" t="s">
        <v>54</v>
      </c>
      <c r="E348" t="s">
        <v>100</v>
      </c>
      <c r="F348" s="19" t="str">
        <f>IFERROR(VLOOKUP(D348,'Tabelas auxiliares'!$A$3:$B$63,2,FALSE),"")</f>
        <v>PROAD - PRÓ-REITORIA DE ADMINISTRAÇÃO</v>
      </c>
      <c r="G348" s="19" t="str">
        <f>IFERROR(VLOOKUP($B348,'Tabelas auxiliares'!$A$67:$C$107,2,FALSE),"")</f>
        <v>ADMINISTRAÇÃO GERAL</v>
      </c>
      <c r="H348" s="19" t="str">
        <f>IFERROR(VLOOKUP($B348,'Tabelas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48" t="s">
        <v>2204</v>
      </c>
      <c r="J348" t="s">
        <v>2205</v>
      </c>
      <c r="K348" t="s">
        <v>2206</v>
      </c>
      <c r="L348" t="s">
        <v>2207</v>
      </c>
      <c r="M348" t="s">
        <v>2208</v>
      </c>
      <c r="N348" t="s">
        <v>628</v>
      </c>
      <c r="O348" t="s">
        <v>629</v>
      </c>
      <c r="P348" t="s">
        <v>630</v>
      </c>
      <c r="Q348" t="s">
        <v>621</v>
      </c>
      <c r="R348" t="s">
        <v>622</v>
      </c>
      <c r="S348" t="s">
        <v>623</v>
      </c>
      <c r="T348" t="s">
        <v>145</v>
      </c>
      <c r="U348" t="s">
        <v>645</v>
      </c>
      <c r="V348" t="s">
        <v>2209</v>
      </c>
      <c r="W348" t="s">
        <v>2210</v>
      </c>
      <c r="X348" t="s">
        <v>2211</v>
      </c>
      <c r="Y348" s="19" t="str">
        <f t="shared" si="8"/>
        <v>3</v>
      </c>
      <c r="Z348" s="19" t="str">
        <f>IF(T348="","",IF(AND(T348&lt;&gt;'Tabelas auxiliares'!$B$241,T348&lt;&gt;'Tabelas auxiliares'!$B$242,T348&lt;&gt;'Tabelas auxiliares'!$C$241,T348&lt;&gt;'Tabelas auxiliares'!$C$242,T348&lt;&gt;'Tabelas auxiliares'!$D$241),"FOLHA DE PESSOAL",IF(Y348='Tabelas auxiliares'!$A$242,"CUSTEIO",IF(Y348='Tabelas auxiliares'!$A$241,"INVESTIMENTO","ERRO - VERIFICAR"))))</f>
        <v>CUSTEIO</v>
      </c>
      <c r="AA348" s="30">
        <f t="shared" si="9"/>
        <v>2719.6</v>
      </c>
      <c r="AD348" s="12">
        <v>2719.6</v>
      </c>
      <c r="AE348" s="36"/>
      <c r="AF348" s="36"/>
      <c r="AG348" s="36"/>
      <c r="AH348" s="36"/>
      <c r="AI348" s="36"/>
      <c r="AJ348" s="36"/>
      <c r="AK348" s="36"/>
      <c r="AL348" s="36"/>
      <c r="AM348" s="36"/>
      <c r="AN348" s="36"/>
      <c r="AO348" s="36"/>
      <c r="AP348" s="36"/>
    </row>
    <row r="349" spans="1:42" x14ac:dyDescent="0.35">
      <c r="A349" t="s">
        <v>614</v>
      </c>
      <c r="B349" t="s">
        <v>199</v>
      </c>
      <c r="C349" t="s">
        <v>615</v>
      </c>
      <c r="D349" t="s">
        <v>54</v>
      </c>
      <c r="E349" t="s">
        <v>100</v>
      </c>
      <c r="F349" s="19" t="str">
        <f>IFERROR(VLOOKUP(D349,'Tabelas auxiliares'!$A$3:$B$63,2,FALSE),"")</f>
        <v>PROAD - PRÓ-REITORIA DE ADMINISTRAÇÃO</v>
      </c>
      <c r="G349" s="19" t="str">
        <f>IFERROR(VLOOKUP($B349,'Tabelas auxiliares'!$A$67:$C$107,2,FALSE),"")</f>
        <v>ADMINISTRAÇÃO GERAL</v>
      </c>
      <c r="H349" s="19" t="str">
        <f>IFERROR(VLOOKUP($B349,'Tabelas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49" t="s">
        <v>2204</v>
      </c>
      <c r="J349" t="s">
        <v>2205</v>
      </c>
      <c r="K349" t="s">
        <v>2212</v>
      </c>
      <c r="L349" t="s">
        <v>2207</v>
      </c>
      <c r="M349" t="s">
        <v>2208</v>
      </c>
      <c r="N349" t="s">
        <v>628</v>
      </c>
      <c r="O349" t="s">
        <v>629</v>
      </c>
      <c r="P349" t="s">
        <v>630</v>
      </c>
      <c r="Q349" t="s">
        <v>621</v>
      </c>
      <c r="R349" t="s">
        <v>622</v>
      </c>
      <c r="S349" t="s">
        <v>623</v>
      </c>
      <c r="T349" t="s">
        <v>145</v>
      </c>
      <c r="U349" t="s">
        <v>645</v>
      </c>
      <c r="V349" t="s">
        <v>2213</v>
      </c>
      <c r="W349" t="s">
        <v>2214</v>
      </c>
      <c r="X349" t="s">
        <v>2215</v>
      </c>
      <c r="Y349" s="19" t="str">
        <f t="shared" si="8"/>
        <v>3</v>
      </c>
      <c r="Z349" s="19" t="str">
        <f>IF(T349="","",IF(AND(T349&lt;&gt;'Tabelas auxiliares'!$B$241,T349&lt;&gt;'Tabelas auxiliares'!$B$242,T349&lt;&gt;'Tabelas auxiliares'!$C$241,T349&lt;&gt;'Tabelas auxiliares'!$C$242,T349&lt;&gt;'Tabelas auxiliares'!$D$241),"FOLHA DE PESSOAL",IF(Y349='Tabelas auxiliares'!$A$242,"CUSTEIO",IF(Y349='Tabelas auxiliares'!$A$241,"INVESTIMENTO","ERRO - VERIFICAR"))))</f>
        <v>CUSTEIO</v>
      </c>
      <c r="AA349" s="30">
        <f t="shared" si="9"/>
        <v>624</v>
      </c>
      <c r="AD349" s="12">
        <v>624</v>
      </c>
      <c r="AE349" s="36"/>
      <c r="AF349" s="36"/>
      <c r="AG349" s="36"/>
      <c r="AH349" s="36"/>
      <c r="AI349" s="36"/>
      <c r="AJ349" s="36"/>
      <c r="AK349" s="36"/>
      <c r="AL349" s="36"/>
      <c r="AM349" s="36"/>
      <c r="AN349" s="36"/>
      <c r="AO349" s="36"/>
      <c r="AP349" s="36"/>
    </row>
    <row r="350" spans="1:42" x14ac:dyDescent="0.35">
      <c r="A350" t="s">
        <v>614</v>
      </c>
      <c r="B350" t="s">
        <v>199</v>
      </c>
      <c r="C350" t="s">
        <v>615</v>
      </c>
      <c r="D350" t="s">
        <v>54</v>
      </c>
      <c r="E350" t="s">
        <v>100</v>
      </c>
      <c r="F350" s="19" t="str">
        <f>IFERROR(VLOOKUP(D350,'Tabelas auxiliares'!$A$3:$B$63,2,FALSE),"")</f>
        <v>PROAD - PRÓ-REITORIA DE ADMINISTRAÇÃO</v>
      </c>
      <c r="G350" s="19" t="str">
        <f>IFERROR(VLOOKUP($B350,'Tabelas auxiliares'!$A$67:$C$107,2,FALSE),"")</f>
        <v>ADMINISTRAÇÃO GERAL</v>
      </c>
      <c r="H350" s="19" t="str">
        <f>IFERROR(VLOOKUP($B350,'Tabelas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50" t="s">
        <v>2216</v>
      </c>
      <c r="J350" t="s">
        <v>2217</v>
      </c>
      <c r="K350" t="s">
        <v>2218</v>
      </c>
      <c r="L350" t="s">
        <v>2219</v>
      </c>
      <c r="M350" t="s">
        <v>2220</v>
      </c>
      <c r="N350" t="s">
        <v>628</v>
      </c>
      <c r="O350" t="s">
        <v>629</v>
      </c>
      <c r="P350" t="s">
        <v>630</v>
      </c>
      <c r="Q350" t="s">
        <v>621</v>
      </c>
      <c r="R350" t="s">
        <v>622</v>
      </c>
      <c r="S350" t="s">
        <v>623</v>
      </c>
      <c r="T350" t="s">
        <v>145</v>
      </c>
      <c r="U350" t="s">
        <v>645</v>
      </c>
      <c r="V350" t="s">
        <v>2221</v>
      </c>
      <c r="W350" t="s">
        <v>2222</v>
      </c>
      <c r="X350" t="s">
        <v>2223</v>
      </c>
      <c r="Y350" s="19" t="str">
        <f t="shared" si="8"/>
        <v>3</v>
      </c>
      <c r="Z350" s="19" t="str">
        <f>IF(T350="","",IF(AND(T350&lt;&gt;'Tabelas auxiliares'!$B$241,T350&lt;&gt;'Tabelas auxiliares'!$B$242,T350&lt;&gt;'Tabelas auxiliares'!$C$241,T350&lt;&gt;'Tabelas auxiliares'!$C$242,T350&lt;&gt;'Tabelas auxiliares'!$D$241),"FOLHA DE PESSOAL",IF(Y350='Tabelas auxiliares'!$A$242,"CUSTEIO",IF(Y350='Tabelas auxiliares'!$A$241,"INVESTIMENTO","ERRO - VERIFICAR"))))</f>
        <v>CUSTEIO</v>
      </c>
      <c r="AA350" s="30">
        <f t="shared" si="9"/>
        <v>8642.9</v>
      </c>
      <c r="AB350" s="12">
        <v>3691.32</v>
      </c>
      <c r="AD350" s="12">
        <v>4951.58</v>
      </c>
      <c r="AE350" s="36"/>
      <c r="AF350" s="36"/>
      <c r="AG350" s="36"/>
      <c r="AH350" s="36"/>
      <c r="AI350" s="36"/>
      <c r="AJ350" s="36"/>
      <c r="AK350" s="36"/>
      <c r="AL350" s="36"/>
      <c r="AM350" s="36"/>
      <c r="AN350" s="36"/>
      <c r="AO350" s="36"/>
      <c r="AP350" s="36"/>
    </row>
    <row r="351" spans="1:42" x14ac:dyDescent="0.35">
      <c r="A351" t="s">
        <v>614</v>
      </c>
      <c r="B351" t="s">
        <v>199</v>
      </c>
      <c r="C351" t="s">
        <v>615</v>
      </c>
      <c r="D351" t="s">
        <v>54</v>
      </c>
      <c r="E351" t="s">
        <v>100</v>
      </c>
      <c r="F351" s="19" t="str">
        <f>IFERROR(VLOOKUP(D351,'Tabelas auxiliares'!$A$3:$B$63,2,FALSE),"")</f>
        <v>PROAD - PRÓ-REITORIA DE ADMINISTRAÇÃO</v>
      </c>
      <c r="G351" s="19" t="str">
        <f>IFERROR(VLOOKUP($B351,'Tabelas auxiliares'!$A$67:$C$107,2,FALSE),"")</f>
        <v>ADMINISTRAÇÃO GERAL</v>
      </c>
      <c r="H351" s="19" t="str">
        <f>IFERROR(VLOOKUP($B351,'Tabelas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51" t="s">
        <v>2224</v>
      </c>
      <c r="J351" t="s">
        <v>2225</v>
      </c>
      <c r="K351" t="s">
        <v>2226</v>
      </c>
      <c r="L351" t="s">
        <v>2227</v>
      </c>
      <c r="M351" t="s">
        <v>2228</v>
      </c>
      <c r="N351" t="s">
        <v>628</v>
      </c>
      <c r="O351" t="s">
        <v>629</v>
      </c>
      <c r="P351" t="s">
        <v>630</v>
      </c>
      <c r="Q351" t="s">
        <v>621</v>
      </c>
      <c r="R351" t="s">
        <v>622</v>
      </c>
      <c r="S351" t="s">
        <v>623</v>
      </c>
      <c r="T351" t="s">
        <v>145</v>
      </c>
      <c r="U351" t="s">
        <v>645</v>
      </c>
      <c r="V351" t="s">
        <v>2209</v>
      </c>
      <c r="W351" t="s">
        <v>2210</v>
      </c>
      <c r="X351" t="s">
        <v>2229</v>
      </c>
      <c r="Y351" s="19" t="str">
        <f t="shared" si="8"/>
        <v>3</v>
      </c>
      <c r="Z351" s="19" t="str">
        <f>IF(T351="","",IF(AND(T351&lt;&gt;'Tabelas auxiliares'!$B$241,T351&lt;&gt;'Tabelas auxiliares'!$B$242,T351&lt;&gt;'Tabelas auxiliares'!$C$241,T351&lt;&gt;'Tabelas auxiliares'!$C$242,T351&lt;&gt;'Tabelas auxiliares'!$D$241),"FOLHA DE PESSOAL",IF(Y351='Tabelas auxiliares'!$A$242,"CUSTEIO",IF(Y351='Tabelas auxiliares'!$A$241,"INVESTIMENTO","ERRO - VERIFICAR"))))</f>
        <v>CUSTEIO</v>
      </c>
      <c r="AA351" s="30">
        <f t="shared" si="9"/>
        <v>74722.540000000008</v>
      </c>
      <c r="AB351" s="12">
        <v>21442.32</v>
      </c>
      <c r="AD351" s="12">
        <v>53280.22</v>
      </c>
      <c r="AE351" s="36"/>
      <c r="AF351" s="36"/>
      <c r="AG351" s="36"/>
      <c r="AH351" s="36"/>
      <c r="AI351" s="36"/>
      <c r="AJ351" s="36"/>
      <c r="AK351" s="36"/>
      <c r="AL351" s="36"/>
      <c r="AM351" s="36"/>
      <c r="AN351" s="36"/>
      <c r="AO351" s="36"/>
      <c r="AP351" s="36"/>
    </row>
    <row r="352" spans="1:42" x14ac:dyDescent="0.35">
      <c r="A352" t="s">
        <v>614</v>
      </c>
      <c r="B352" t="s">
        <v>199</v>
      </c>
      <c r="C352" t="s">
        <v>615</v>
      </c>
      <c r="D352" t="s">
        <v>54</v>
      </c>
      <c r="E352" t="s">
        <v>100</v>
      </c>
      <c r="F352" s="19" t="str">
        <f>IFERROR(VLOOKUP(D352,'Tabelas auxiliares'!$A$3:$B$63,2,FALSE),"")</f>
        <v>PROAD - PRÓ-REITORIA DE ADMINISTRAÇÃO</v>
      </c>
      <c r="G352" s="19" t="str">
        <f>IFERROR(VLOOKUP($B352,'Tabelas auxiliares'!$A$67:$C$107,2,FALSE),"")</f>
        <v>ADMINISTRAÇÃO GERAL</v>
      </c>
      <c r="H352" s="19" t="str">
        <f>IFERROR(VLOOKUP($B352,'Tabelas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52" t="s">
        <v>2230</v>
      </c>
      <c r="J352" t="s">
        <v>2217</v>
      </c>
      <c r="K352" t="s">
        <v>2231</v>
      </c>
      <c r="L352" t="s">
        <v>2219</v>
      </c>
      <c r="M352" t="s">
        <v>2220</v>
      </c>
      <c r="N352" t="s">
        <v>628</v>
      </c>
      <c r="O352" t="s">
        <v>629</v>
      </c>
      <c r="P352" t="s">
        <v>630</v>
      </c>
      <c r="Q352" t="s">
        <v>621</v>
      </c>
      <c r="R352" t="s">
        <v>622</v>
      </c>
      <c r="S352" t="s">
        <v>623</v>
      </c>
      <c r="T352" t="s">
        <v>145</v>
      </c>
      <c r="U352" t="s">
        <v>645</v>
      </c>
      <c r="V352" t="s">
        <v>2221</v>
      </c>
      <c r="W352" t="s">
        <v>2222</v>
      </c>
      <c r="X352" t="s">
        <v>2232</v>
      </c>
      <c r="Y352" s="19" t="str">
        <f t="shared" si="8"/>
        <v>3</v>
      </c>
      <c r="Z352" s="19" t="str">
        <f>IF(T352="","",IF(AND(T352&lt;&gt;'Tabelas auxiliares'!$B$241,T352&lt;&gt;'Tabelas auxiliares'!$B$242,T352&lt;&gt;'Tabelas auxiliares'!$C$241,T352&lt;&gt;'Tabelas auxiliares'!$C$242,T352&lt;&gt;'Tabelas auxiliares'!$D$241),"FOLHA DE PESSOAL",IF(Y352='Tabelas auxiliares'!$A$242,"CUSTEIO",IF(Y352='Tabelas auxiliares'!$A$241,"INVESTIMENTO","ERRO - VERIFICAR"))))</f>
        <v>CUSTEIO</v>
      </c>
      <c r="AA352" s="30">
        <f t="shared" si="9"/>
        <v>4321.45</v>
      </c>
      <c r="AD352" s="12">
        <v>4321.45</v>
      </c>
      <c r="AE352" s="36"/>
      <c r="AF352" s="36"/>
      <c r="AG352" s="36"/>
      <c r="AH352" s="36"/>
      <c r="AI352" s="36"/>
      <c r="AJ352" s="36"/>
      <c r="AK352" s="36"/>
      <c r="AL352" s="36"/>
      <c r="AM352" s="36"/>
      <c r="AN352" s="36"/>
      <c r="AO352" s="36"/>
      <c r="AP352" s="36"/>
    </row>
    <row r="353" spans="1:42" x14ac:dyDescent="0.35">
      <c r="A353" t="s">
        <v>614</v>
      </c>
      <c r="B353" t="s">
        <v>199</v>
      </c>
      <c r="C353" t="s">
        <v>615</v>
      </c>
      <c r="D353" t="s">
        <v>54</v>
      </c>
      <c r="E353" t="s">
        <v>100</v>
      </c>
      <c r="F353" s="19" t="str">
        <f>IFERROR(VLOOKUP(D353,'Tabelas auxiliares'!$A$3:$B$63,2,FALSE),"")</f>
        <v>PROAD - PRÓ-REITORIA DE ADMINISTRAÇÃO</v>
      </c>
      <c r="G353" s="19" t="str">
        <f>IFERROR(VLOOKUP($B353,'Tabelas auxiliares'!$A$67:$C$107,2,FALSE),"")</f>
        <v>ADMINISTRAÇÃO GERAL</v>
      </c>
      <c r="H353" s="19" t="str">
        <f>IFERROR(VLOOKUP($B353,'Tabelas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53" t="s">
        <v>2233</v>
      </c>
      <c r="J353" t="s">
        <v>2234</v>
      </c>
      <c r="K353" t="s">
        <v>2235</v>
      </c>
      <c r="L353" t="s">
        <v>2236</v>
      </c>
      <c r="M353" t="s">
        <v>2237</v>
      </c>
      <c r="N353" t="s">
        <v>628</v>
      </c>
      <c r="O353" t="s">
        <v>629</v>
      </c>
      <c r="P353" t="s">
        <v>630</v>
      </c>
      <c r="Q353" t="s">
        <v>621</v>
      </c>
      <c r="R353" t="s">
        <v>622</v>
      </c>
      <c r="S353" t="s">
        <v>623</v>
      </c>
      <c r="T353" t="s">
        <v>145</v>
      </c>
      <c r="U353" t="s">
        <v>645</v>
      </c>
      <c r="V353" t="s">
        <v>2238</v>
      </c>
      <c r="W353" t="s">
        <v>2239</v>
      </c>
      <c r="X353" t="s">
        <v>2240</v>
      </c>
      <c r="Y353" s="19" t="str">
        <f t="shared" si="8"/>
        <v>3</v>
      </c>
      <c r="Z353" s="19" t="str">
        <f>IF(T353="","",IF(AND(T353&lt;&gt;'Tabelas auxiliares'!$B$241,T353&lt;&gt;'Tabelas auxiliares'!$B$242,T353&lt;&gt;'Tabelas auxiliares'!$C$241,T353&lt;&gt;'Tabelas auxiliares'!$C$242,T353&lt;&gt;'Tabelas auxiliares'!$D$241),"FOLHA DE PESSOAL",IF(Y353='Tabelas auxiliares'!$A$242,"CUSTEIO",IF(Y353='Tabelas auxiliares'!$A$241,"INVESTIMENTO","ERRO - VERIFICAR"))))</f>
        <v>CUSTEIO</v>
      </c>
      <c r="AA353" s="30">
        <f t="shared" si="9"/>
        <v>5000</v>
      </c>
      <c r="AD353" s="12">
        <v>5000</v>
      </c>
      <c r="AE353" s="36"/>
      <c r="AF353" s="36"/>
      <c r="AG353" s="36"/>
      <c r="AH353" s="36"/>
      <c r="AI353" s="36"/>
      <c r="AJ353" s="36"/>
      <c r="AK353" s="36"/>
      <c r="AL353" s="36"/>
      <c r="AM353" s="36"/>
      <c r="AN353" s="36"/>
      <c r="AO353" s="36"/>
      <c r="AP353" s="36"/>
    </row>
    <row r="354" spans="1:42" x14ac:dyDescent="0.35">
      <c r="A354" t="s">
        <v>614</v>
      </c>
      <c r="B354" t="s">
        <v>199</v>
      </c>
      <c r="C354" t="s">
        <v>615</v>
      </c>
      <c r="D354" t="s">
        <v>54</v>
      </c>
      <c r="E354" t="s">
        <v>100</v>
      </c>
      <c r="F354" s="19" t="str">
        <f>IFERROR(VLOOKUP(D354,'Tabelas auxiliares'!$A$3:$B$63,2,FALSE),"")</f>
        <v>PROAD - PRÓ-REITORIA DE ADMINISTRAÇÃO</v>
      </c>
      <c r="G354" s="19" t="str">
        <f>IFERROR(VLOOKUP($B354,'Tabelas auxiliares'!$A$67:$C$107,2,FALSE),"")</f>
        <v>ADMINISTRAÇÃO GERAL</v>
      </c>
      <c r="H354" s="19" t="str">
        <f>IFERROR(VLOOKUP($B354,'Tabelas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54" t="s">
        <v>1682</v>
      </c>
      <c r="J354" t="s">
        <v>2234</v>
      </c>
      <c r="K354" t="s">
        <v>2241</v>
      </c>
      <c r="L354" t="s">
        <v>2242</v>
      </c>
      <c r="M354" t="s">
        <v>2237</v>
      </c>
      <c r="N354" t="s">
        <v>628</v>
      </c>
      <c r="O354" t="s">
        <v>629</v>
      </c>
      <c r="P354" t="s">
        <v>630</v>
      </c>
      <c r="Q354" t="s">
        <v>621</v>
      </c>
      <c r="R354" t="s">
        <v>622</v>
      </c>
      <c r="S354" t="s">
        <v>623</v>
      </c>
      <c r="T354" t="s">
        <v>145</v>
      </c>
      <c r="U354" t="s">
        <v>645</v>
      </c>
      <c r="V354" t="s">
        <v>2238</v>
      </c>
      <c r="W354" t="s">
        <v>2239</v>
      </c>
      <c r="X354" t="s">
        <v>2243</v>
      </c>
      <c r="Y354" s="19" t="str">
        <f t="shared" si="8"/>
        <v>3</v>
      </c>
      <c r="Z354" s="19" t="str">
        <f>IF(T354="","",IF(AND(T354&lt;&gt;'Tabelas auxiliares'!$B$241,T354&lt;&gt;'Tabelas auxiliares'!$B$242,T354&lt;&gt;'Tabelas auxiliares'!$C$241,T354&lt;&gt;'Tabelas auxiliares'!$C$242,T354&lt;&gt;'Tabelas auxiliares'!$D$241),"FOLHA DE PESSOAL",IF(Y354='Tabelas auxiliares'!$A$242,"CUSTEIO",IF(Y354='Tabelas auxiliares'!$A$241,"INVESTIMENTO","ERRO - VERIFICAR"))))</f>
        <v>CUSTEIO</v>
      </c>
      <c r="AA354" s="30">
        <f t="shared" si="9"/>
        <v>21500</v>
      </c>
      <c r="AB354" s="12">
        <v>4956.04</v>
      </c>
      <c r="AD354" s="12">
        <v>16543.96</v>
      </c>
      <c r="AE354" s="36"/>
      <c r="AF354" s="36"/>
      <c r="AG354" s="36"/>
      <c r="AH354" s="36"/>
      <c r="AI354" s="36"/>
      <c r="AJ354" s="36"/>
      <c r="AK354" s="36"/>
      <c r="AL354" s="36"/>
      <c r="AM354" s="36"/>
      <c r="AN354" s="36"/>
      <c r="AO354" s="36"/>
      <c r="AP354" s="36"/>
    </row>
    <row r="355" spans="1:42" x14ac:dyDescent="0.35">
      <c r="A355" t="s">
        <v>614</v>
      </c>
      <c r="B355" t="s">
        <v>199</v>
      </c>
      <c r="C355" t="s">
        <v>615</v>
      </c>
      <c r="D355" t="s">
        <v>54</v>
      </c>
      <c r="E355" t="s">
        <v>100</v>
      </c>
      <c r="F355" s="19" t="str">
        <f>IFERROR(VLOOKUP(D355,'Tabelas auxiliares'!$A$3:$B$63,2,FALSE),"")</f>
        <v>PROAD - PRÓ-REITORIA DE ADMINISTRAÇÃO</v>
      </c>
      <c r="G355" s="19" t="str">
        <f>IFERROR(VLOOKUP($B355,'Tabelas auxiliares'!$A$67:$C$107,2,FALSE),"")</f>
        <v>ADMINISTRAÇÃO GERAL</v>
      </c>
      <c r="H355" s="19" t="str">
        <f>IFERROR(VLOOKUP($B355,'Tabelas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55" t="s">
        <v>2244</v>
      </c>
      <c r="J355" t="s">
        <v>2245</v>
      </c>
      <c r="K355" t="s">
        <v>2246</v>
      </c>
      <c r="L355" t="s">
        <v>2247</v>
      </c>
      <c r="M355" t="s">
        <v>2237</v>
      </c>
      <c r="N355" t="s">
        <v>628</v>
      </c>
      <c r="O355" t="s">
        <v>629</v>
      </c>
      <c r="P355" t="s">
        <v>630</v>
      </c>
      <c r="Q355" t="s">
        <v>621</v>
      </c>
      <c r="R355" t="s">
        <v>622</v>
      </c>
      <c r="S355" t="s">
        <v>623</v>
      </c>
      <c r="T355" t="s">
        <v>145</v>
      </c>
      <c r="U355" t="s">
        <v>645</v>
      </c>
      <c r="V355" t="s">
        <v>2238</v>
      </c>
      <c r="W355" t="s">
        <v>2239</v>
      </c>
      <c r="X355" t="s">
        <v>2248</v>
      </c>
      <c r="Y355" s="19" t="str">
        <f t="shared" si="8"/>
        <v>3</v>
      </c>
      <c r="Z355" s="19" t="str">
        <f>IF(T355="","",IF(AND(T355&lt;&gt;'Tabelas auxiliares'!$B$241,T355&lt;&gt;'Tabelas auxiliares'!$B$242,T355&lt;&gt;'Tabelas auxiliares'!$C$241,T355&lt;&gt;'Tabelas auxiliares'!$C$242,T355&lt;&gt;'Tabelas auxiliares'!$D$241),"FOLHA DE PESSOAL",IF(Y355='Tabelas auxiliares'!$A$242,"CUSTEIO",IF(Y355='Tabelas auxiliares'!$A$241,"INVESTIMENTO","ERRO - VERIFICAR"))))</f>
        <v>CUSTEIO</v>
      </c>
      <c r="AA355" s="30">
        <f t="shared" si="9"/>
        <v>28749</v>
      </c>
      <c r="AB355" s="12">
        <v>15484.44</v>
      </c>
      <c r="AC355" s="12">
        <v>327</v>
      </c>
      <c r="AD355" s="12">
        <v>12937.56</v>
      </c>
      <c r="AE355" s="36"/>
      <c r="AF355" s="36"/>
      <c r="AG355" s="36"/>
      <c r="AH355" s="36"/>
      <c r="AI355" s="36"/>
      <c r="AJ355" s="36"/>
      <c r="AK355" s="36"/>
      <c r="AL355" s="36"/>
      <c r="AM355" s="36"/>
      <c r="AN355" s="36"/>
      <c r="AO355" s="36"/>
      <c r="AP355" s="36"/>
    </row>
    <row r="356" spans="1:42" x14ac:dyDescent="0.35">
      <c r="A356" t="s">
        <v>614</v>
      </c>
      <c r="B356" t="s">
        <v>199</v>
      </c>
      <c r="C356" t="s">
        <v>615</v>
      </c>
      <c r="D356" t="s">
        <v>54</v>
      </c>
      <c r="E356" t="s">
        <v>100</v>
      </c>
      <c r="F356" s="19" t="str">
        <f>IFERROR(VLOOKUP(D356,'Tabelas auxiliares'!$A$3:$B$63,2,FALSE),"")</f>
        <v>PROAD - PRÓ-REITORIA DE ADMINISTRAÇÃO</v>
      </c>
      <c r="G356" s="19" t="str">
        <f>IFERROR(VLOOKUP($B356,'Tabelas auxiliares'!$A$67:$C$107,2,FALSE),"")</f>
        <v>ADMINISTRAÇÃO GERAL</v>
      </c>
      <c r="H356" s="19" t="str">
        <f>IFERROR(VLOOKUP($B356,'Tabelas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56" t="s">
        <v>723</v>
      </c>
      <c r="J356" t="s">
        <v>2249</v>
      </c>
      <c r="K356" t="s">
        <v>2250</v>
      </c>
      <c r="L356" t="s">
        <v>2251</v>
      </c>
      <c r="M356" t="s">
        <v>2252</v>
      </c>
      <c r="N356" t="s">
        <v>628</v>
      </c>
      <c r="O356" t="s">
        <v>629</v>
      </c>
      <c r="P356" t="s">
        <v>630</v>
      </c>
      <c r="Q356" t="s">
        <v>621</v>
      </c>
      <c r="R356" t="s">
        <v>622</v>
      </c>
      <c r="S356" t="s">
        <v>623</v>
      </c>
      <c r="T356" t="s">
        <v>145</v>
      </c>
      <c r="U356" t="s">
        <v>645</v>
      </c>
      <c r="V356" t="s">
        <v>2253</v>
      </c>
      <c r="W356" t="s">
        <v>2254</v>
      </c>
      <c r="X356" t="s">
        <v>2255</v>
      </c>
      <c r="Y356" s="19" t="str">
        <f t="shared" si="8"/>
        <v>3</v>
      </c>
      <c r="Z356" s="19" t="str">
        <f>IF(T356="","",IF(AND(T356&lt;&gt;'Tabelas auxiliares'!$B$241,T356&lt;&gt;'Tabelas auxiliares'!$B$242,T356&lt;&gt;'Tabelas auxiliares'!$C$241,T356&lt;&gt;'Tabelas auxiliares'!$C$242,T356&lt;&gt;'Tabelas auxiliares'!$D$241),"FOLHA DE PESSOAL",IF(Y356='Tabelas auxiliares'!$A$242,"CUSTEIO",IF(Y356='Tabelas auxiliares'!$A$241,"INVESTIMENTO","ERRO - VERIFICAR"))))</f>
        <v>CUSTEIO</v>
      </c>
      <c r="AA356" s="30">
        <f t="shared" si="9"/>
        <v>3912.71</v>
      </c>
      <c r="AB356" s="12">
        <v>0.38</v>
      </c>
      <c r="AD356" s="12">
        <v>3912.33</v>
      </c>
      <c r="AE356" s="36"/>
      <c r="AF356" s="36"/>
      <c r="AG356" s="36"/>
      <c r="AH356" s="36"/>
      <c r="AI356" s="36"/>
      <c r="AJ356" s="36"/>
      <c r="AK356" s="36"/>
      <c r="AL356" s="36"/>
      <c r="AM356" s="36"/>
      <c r="AN356" s="36"/>
      <c r="AO356" s="36"/>
      <c r="AP356" s="36"/>
    </row>
    <row r="357" spans="1:42" x14ac:dyDescent="0.35">
      <c r="A357" t="s">
        <v>614</v>
      </c>
      <c r="B357" t="s">
        <v>199</v>
      </c>
      <c r="C357" t="s">
        <v>615</v>
      </c>
      <c r="D357" t="s">
        <v>60</v>
      </c>
      <c r="E357" t="s">
        <v>100</v>
      </c>
      <c r="F357" s="19" t="str">
        <f>IFERROR(VLOOKUP(D357,'Tabelas auxiliares'!$A$3:$B$63,2,FALSE),"")</f>
        <v>PROAP - PRÓ-REITORIA DE POLÍTICAS AFIRMATIVAS</v>
      </c>
      <c r="G357" s="19" t="str">
        <f>IFERROR(VLOOKUP($B357,'Tabelas auxiliares'!$A$67:$C$107,2,FALSE),"")</f>
        <v>ADMINISTRAÇÃO GERAL</v>
      </c>
      <c r="H357" s="19" t="str">
        <f>IFERROR(VLOOKUP($B357,'Tabelas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57" t="s">
        <v>2256</v>
      </c>
      <c r="J357" t="s">
        <v>2257</v>
      </c>
      <c r="K357" t="s">
        <v>2258</v>
      </c>
      <c r="L357" t="s">
        <v>2259</v>
      </c>
      <c r="M357" t="s">
        <v>2260</v>
      </c>
      <c r="N357" t="s">
        <v>628</v>
      </c>
      <c r="O357" t="s">
        <v>629</v>
      </c>
      <c r="P357" t="s">
        <v>630</v>
      </c>
      <c r="Q357" t="s">
        <v>621</v>
      </c>
      <c r="R357" t="s">
        <v>622</v>
      </c>
      <c r="S357" t="s">
        <v>623</v>
      </c>
      <c r="T357" t="s">
        <v>145</v>
      </c>
      <c r="U357" t="s">
        <v>645</v>
      </c>
      <c r="V357" t="s">
        <v>2145</v>
      </c>
      <c r="W357" t="s">
        <v>2146</v>
      </c>
      <c r="X357" t="s">
        <v>2261</v>
      </c>
      <c r="Y357" s="19" t="str">
        <f t="shared" si="8"/>
        <v>3</v>
      </c>
      <c r="Z357" s="19" t="str">
        <f>IF(T357="","",IF(AND(T357&lt;&gt;'Tabelas auxiliares'!$B$241,T357&lt;&gt;'Tabelas auxiliares'!$B$242,T357&lt;&gt;'Tabelas auxiliares'!$C$241,T357&lt;&gt;'Tabelas auxiliares'!$C$242,T357&lt;&gt;'Tabelas auxiliares'!$D$241),"FOLHA DE PESSOAL",IF(Y357='Tabelas auxiliares'!$A$242,"CUSTEIO",IF(Y357='Tabelas auxiliares'!$A$241,"INVESTIMENTO","ERRO - VERIFICAR"))))</f>
        <v>CUSTEIO</v>
      </c>
      <c r="AA357" s="30">
        <f t="shared" si="9"/>
        <v>2000</v>
      </c>
      <c r="AD357" s="12">
        <v>2000</v>
      </c>
      <c r="AE357" s="36"/>
      <c r="AF357" s="36"/>
      <c r="AG357" s="36"/>
      <c r="AH357" s="36"/>
      <c r="AI357" s="36"/>
      <c r="AJ357" s="36"/>
      <c r="AK357" s="36"/>
      <c r="AL357" s="36"/>
      <c r="AM357" s="36"/>
      <c r="AN357" s="36"/>
      <c r="AO357" s="36"/>
      <c r="AP357" s="36"/>
    </row>
    <row r="358" spans="1:42" x14ac:dyDescent="0.35">
      <c r="A358" t="s">
        <v>614</v>
      </c>
      <c r="B358" t="s">
        <v>199</v>
      </c>
      <c r="C358" t="s">
        <v>615</v>
      </c>
      <c r="D358" t="s">
        <v>64</v>
      </c>
      <c r="E358" t="s">
        <v>100</v>
      </c>
      <c r="F358" s="19" t="str">
        <f>IFERROR(VLOOKUP(D358,'Tabelas auxiliares'!$A$3:$B$63,2,FALSE),"")</f>
        <v>ARI - ASSESSORIA DE RELAÇÕES INTERNACIONAIS</v>
      </c>
      <c r="G358" s="19" t="str">
        <f>IFERROR(VLOOKUP($B358,'Tabelas auxiliares'!$A$67:$C$107,2,FALSE),"")</f>
        <v>ADMINISTRAÇÃO GERAL</v>
      </c>
      <c r="H358" s="19" t="str">
        <f>IFERROR(VLOOKUP($B358,'Tabelas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58" t="s">
        <v>2262</v>
      </c>
      <c r="J358" t="s">
        <v>2263</v>
      </c>
      <c r="K358" t="s">
        <v>2264</v>
      </c>
      <c r="L358" t="s">
        <v>2265</v>
      </c>
      <c r="M358" t="s">
        <v>2266</v>
      </c>
      <c r="N358" t="s">
        <v>618</v>
      </c>
      <c r="O358" t="s">
        <v>639</v>
      </c>
      <c r="P358" t="s">
        <v>678</v>
      </c>
      <c r="Q358" t="s">
        <v>621</v>
      </c>
      <c r="R358" t="s">
        <v>622</v>
      </c>
      <c r="S358" t="s">
        <v>623</v>
      </c>
      <c r="T358" t="s">
        <v>145</v>
      </c>
      <c r="U358" t="s">
        <v>679</v>
      </c>
      <c r="V358" t="s">
        <v>1997</v>
      </c>
      <c r="W358" t="s">
        <v>1998</v>
      </c>
      <c r="X358" t="s">
        <v>2267</v>
      </c>
      <c r="Y358" s="19" t="str">
        <f t="shared" si="8"/>
        <v>3</v>
      </c>
      <c r="Z358" s="19" t="str">
        <f>IF(T358="","",IF(AND(T358&lt;&gt;'Tabelas auxiliares'!$B$241,T358&lt;&gt;'Tabelas auxiliares'!$B$242,T358&lt;&gt;'Tabelas auxiliares'!$C$241,T358&lt;&gt;'Tabelas auxiliares'!$C$242,T358&lt;&gt;'Tabelas auxiliares'!$D$241),"FOLHA DE PESSOAL",IF(Y358='Tabelas auxiliares'!$A$242,"CUSTEIO",IF(Y358='Tabelas auxiliares'!$A$241,"INVESTIMENTO","ERRO - VERIFICAR"))))</f>
        <v>CUSTEIO</v>
      </c>
      <c r="AA358" s="30">
        <f t="shared" si="9"/>
        <v>2899.67</v>
      </c>
      <c r="AD358" s="12">
        <v>2899.67</v>
      </c>
      <c r="AE358" s="36"/>
      <c r="AF358" s="36"/>
      <c r="AG358" s="36"/>
      <c r="AH358" s="36"/>
      <c r="AI358" s="36"/>
      <c r="AJ358" s="36"/>
      <c r="AK358" s="36"/>
      <c r="AL358" s="36"/>
      <c r="AM358" s="36"/>
      <c r="AN358" s="36"/>
      <c r="AO358" s="36"/>
      <c r="AP358" s="36"/>
    </row>
    <row r="359" spans="1:42" x14ac:dyDescent="0.35">
      <c r="A359" t="s">
        <v>614</v>
      </c>
      <c r="B359" t="s">
        <v>199</v>
      </c>
      <c r="C359" t="s">
        <v>615</v>
      </c>
      <c r="D359" t="s">
        <v>64</v>
      </c>
      <c r="E359" t="s">
        <v>100</v>
      </c>
      <c r="F359" s="19" t="str">
        <f>IFERROR(VLOOKUP(D359,'Tabelas auxiliares'!$A$3:$B$63,2,FALSE),"")</f>
        <v>ARI - ASSESSORIA DE RELAÇÕES INTERNACIONAIS</v>
      </c>
      <c r="G359" s="19" t="str">
        <f>IFERROR(VLOOKUP($B359,'Tabelas auxiliares'!$A$67:$C$107,2,FALSE),"")</f>
        <v>ADMINISTRAÇÃO GERAL</v>
      </c>
      <c r="H359" s="19" t="str">
        <f>IFERROR(VLOOKUP($B359,'Tabelas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59" t="s">
        <v>996</v>
      </c>
      <c r="J359" t="s">
        <v>2268</v>
      </c>
      <c r="K359" t="s">
        <v>2269</v>
      </c>
      <c r="L359" t="s">
        <v>2270</v>
      </c>
      <c r="M359" t="s">
        <v>2271</v>
      </c>
      <c r="N359" t="s">
        <v>651</v>
      </c>
      <c r="O359" t="s">
        <v>666</v>
      </c>
      <c r="P359" t="s">
        <v>680</v>
      </c>
      <c r="Q359" t="s">
        <v>621</v>
      </c>
      <c r="R359" t="s">
        <v>622</v>
      </c>
      <c r="S359" t="s">
        <v>623</v>
      </c>
      <c r="T359" t="s">
        <v>145</v>
      </c>
      <c r="U359" t="s">
        <v>681</v>
      </c>
      <c r="V359" t="s">
        <v>2272</v>
      </c>
      <c r="W359" t="s">
        <v>2273</v>
      </c>
      <c r="X359" t="s">
        <v>2274</v>
      </c>
      <c r="Y359" s="19" t="str">
        <f t="shared" si="8"/>
        <v>3</v>
      </c>
      <c r="Z359" s="19" t="str">
        <f>IF(T359="","",IF(AND(T359&lt;&gt;'Tabelas auxiliares'!$B$241,T359&lt;&gt;'Tabelas auxiliares'!$B$242,T359&lt;&gt;'Tabelas auxiliares'!$C$241,T359&lt;&gt;'Tabelas auxiliares'!$C$242,T359&lt;&gt;'Tabelas auxiliares'!$D$241),"FOLHA DE PESSOAL",IF(Y359='Tabelas auxiliares'!$A$242,"CUSTEIO",IF(Y359='Tabelas auxiliares'!$A$241,"INVESTIMENTO","ERRO - VERIFICAR"))))</f>
        <v>CUSTEIO</v>
      </c>
      <c r="AA359" s="30">
        <f t="shared" si="9"/>
        <v>48872.800000000003</v>
      </c>
      <c r="AB359" s="12">
        <v>0.3</v>
      </c>
      <c r="AD359" s="12">
        <v>48872.5</v>
      </c>
      <c r="AE359" s="36"/>
      <c r="AF359" s="36"/>
      <c r="AG359" s="36"/>
      <c r="AH359" s="36"/>
      <c r="AI359" s="36"/>
      <c r="AJ359" s="36"/>
      <c r="AK359" s="36"/>
      <c r="AL359" s="36"/>
      <c r="AM359" s="36"/>
      <c r="AN359" s="36"/>
      <c r="AO359" s="36"/>
      <c r="AP359" s="36"/>
    </row>
    <row r="360" spans="1:42" x14ac:dyDescent="0.35">
      <c r="A360" t="s">
        <v>614</v>
      </c>
      <c r="B360" t="s">
        <v>199</v>
      </c>
      <c r="C360" t="s">
        <v>615</v>
      </c>
      <c r="D360" t="s">
        <v>64</v>
      </c>
      <c r="E360" t="s">
        <v>100</v>
      </c>
      <c r="F360" s="19" t="str">
        <f>IFERROR(VLOOKUP(D360,'Tabelas auxiliares'!$A$3:$B$63,2,FALSE),"")</f>
        <v>ARI - ASSESSORIA DE RELAÇÕES INTERNACIONAIS</v>
      </c>
      <c r="G360" s="19" t="str">
        <f>IFERROR(VLOOKUP($B360,'Tabelas auxiliares'!$A$67:$C$107,2,FALSE),"")</f>
        <v>ADMINISTRAÇÃO GERAL</v>
      </c>
      <c r="H360" s="19" t="str">
        <f>IFERROR(VLOOKUP($B360,'Tabelas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60" t="s">
        <v>2275</v>
      </c>
      <c r="J360" t="s">
        <v>2276</v>
      </c>
      <c r="K360" t="s">
        <v>2277</v>
      </c>
      <c r="L360" t="s">
        <v>2278</v>
      </c>
      <c r="M360" t="s">
        <v>2279</v>
      </c>
      <c r="N360" t="s">
        <v>651</v>
      </c>
      <c r="O360" t="s">
        <v>652</v>
      </c>
      <c r="P360" t="s">
        <v>653</v>
      </c>
      <c r="Q360" t="s">
        <v>621</v>
      </c>
      <c r="R360" t="s">
        <v>622</v>
      </c>
      <c r="S360" t="s">
        <v>623</v>
      </c>
      <c r="T360" t="s">
        <v>145</v>
      </c>
      <c r="U360" t="s">
        <v>654</v>
      </c>
      <c r="V360" t="s">
        <v>2272</v>
      </c>
      <c r="W360" t="s">
        <v>2273</v>
      </c>
      <c r="X360" t="s">
        <v>2280</v>
      </c>
      <c r="Y360" s="19" t="str">
        <f t="shared" si="8"/>
        <v>3</v>
      </c>
      <c r="Z360" s="19" t="str">
        <f>IF(T360="","",IF(AND(T360&lt;&gt;'Tabelas auxiliares'!$B$241,T360&lt;&gt;'Tabelas auxiliares'!$B$242,T360&lt;&gt;'Tabelas auxiliares'!$C$241,T360&lt;&gt;'Tabelas auxiliares'!$C$242,T360&lt;&gt;'Tabelas auxiliares'!$D$241),"FOLHA DE PESSOAL",IF(Y360='Tabelas auxiliares'!$A$242,"CUSTEIO",IF(Y360='Tabelas auxiliares'!$A$241,"INVESTIMENTO","ERRO - VERIFICAR"))))</f>
        <v>CUSTEIO</v>
      </c>
      <c r="AA360" s="30">
        <f t="shared" si="9"/>
        <v>15348.96</v>
      </c>
      <c r="AD360" s="12">
        <v>15348.96</v>
      </c>
      <c r="AE360" s="36"/>
      <c r="AF360" s="36"/>
      <c r="AG360" s="36"/>
      <c r="AH360" s="36"/>
      <c r="AI360" s="36"/>
      <c r="AJ360" s="36"/>
      <c r="AK360" s="36"/>
      <c r="AL360" s="36"/>
      <c r="AM360" s="36"/>
      <c r="AN360" s="36"/>
      <c r="AO360" s="36"/>
      <c r="AP360" s="36"/>
    </row>
    <row r="361" spans="1:42" x14ac:dyDescent="0.35">
      <c r="A361" t="s">
        <v>614</v>
      </c>
      <c r="B361" t="s">
        <v>199</v>
      </c>
      <c r="C361" t="s">
        <v>615</v>
      </c>
      <c r="D361" t="s">
        <v>64</v>
      </c>
      <c r="E361" t="s">
        <v>100</v>
      </c>
      <c r="F361" s="19" t="str">
        <f>IFERROR(VLOOKUP(D361,'Tabelas auxiliares'!$A$3:$B$63,2,FALSE),"")</f>
        <v>ARI - ASSESSORIA DE RELAÇÕES INTERNACIONAIS</v>
      </c>
      <c r="G361" s="19" t="str">
        <f>IFERROR(VLOOKUP($B361,'Tabelas auxiliares'!$A$67:$C$107,2,FALSE),"")</f>
        <v>ADMINISTRAÇÃO GERAL</v>
      </c>
      <c r="H361" s="19" t="str">
        <f>IFERROR(VLOOKUP($B361,'Tabelas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61" t="s">
        <v>2281</v>
      </c>
      <c r="J361" t="s">
        <v>2282</v>
      </c>
      <c r="K361" t="s">
        <v>2283</v>
      </c>
      <c r="L361" t="s">
        <v>2284</v>
      </c>
      <c r="M361" t="s">
        <v>2285</v>
      </c>
      <c r="N361" t="s">
        <v>618</v>
      </c>
      <c r="O361" t="s">
        <v>642</v>
      </c>
      <c r="P361" t="s">
        <v>649</v>
      </c>
      <c r="Q361" t="s">
        <v>621</v>
      </c>
      <c r="R361" t="s">
        <v>622</v>
      </c>
      <c r="S361" t="s">
        <v>623</v>
      </c>
      <c r="T361" t="s">
        <v>145</v>
      </c>
      <c r="U361" t="s">
        <v>650</v>
      </c>
      <c r="V361" t="s">
        <v>1997</v>
      </c>
      <c r="W361" t="s">
        <v>1998</v>
      </c>
      <c r="X361" t="s">
        <v>2286</v>
      </c>
      <c r="Y361" s="19" t="str">
        <f t="shared" si="8"/>
        <v>3</v>
      </c>
      <c r="Z361" s="19" t="str">
        <f>IF(T361="","",IF(AND(T361&lt;&gt;'Tabelas auxiliares'!$B$241,T361&lt;&gt;'Tabelas auxiliares'!$B$242,T361&lt;&gt;'Tabelas auxiliares'!$C$241,T361&lt;&gt;'Tabelas auxiliares'!$C$242,T361&lt;&gt;'Tabelas auxiliares'!$D$241),"FOLHA DE PESSOAL",IF(Y361='Tabelas auxiliares'!$A$242,"CUSTEIO",IF(Y361='Tabelas auxiliares'!$A$241,"INVESTIMENTO","ERRO - VERIFICAR"))))</f>
        <v>CUSTEIO</v>
      </c>
      <c r="AA361" s="30">
        <f t="shared" si="9"/>
        <v>17201.150000000001</v>
      </c>
      <c r="AD361" s="12">
        <v>17201.150000000001</v>
      </c>
      <c r="AE361" s="36"/>
      <c r="AF361" s="36"/>
      <c r="AG361" s="36"/>
      <c r="AH361" s="36"/>
      <c r="AI361" s="36"/>
      <c r="AJ361" s="36"/>
      <c r="AK361" s="36"/>
      <c r="AL361" s="36"/>
      <c r="AM361" s="36"/>
      <c r="AN361" s="36"/>
      <c r="AO361" s="36"/>
      <c r="AP361" s="36"/>
    </row>
    <row r="362" spans="1:42" x14ac:dyDescent="0.35">
      <c r="A362" t="s">
        <v>614</v>
      </c>
      <c r="B362" t="s">
        <v>199</v>
      </c>
      <c r="C362" t="s">
        <v>615</v>
      </c>
      <c r="D362" t="s">
        <v>66</v>
      </c>
      <c r="E362" t="s">
        <v>100</v>
      </c>
      <c r="F362" s="19" t="str">
        <f>IFERROR(VLOOKUP(D362,'Tabelas auxiliares'!$A$3:$B$63,2,FALSE),"")</f>
        <v>PROPG - PRÓ-REITORIA DE PÓS-GRADUAÇÃO</v>
      </c>
      <c r="G362" s="19" t="str">
        <f>IFERROR(VLOOKUP($B362,'Tabelas auxiliares'!$A$67:$C$107,2,FALSE),"")</f>
        <v>ADMINISTRAÇÃO GERAL</v>
      </c>
      <c r="H362" s="19" t="str">
        <f>IFERROR(VLOOKUP($B362,'Tabelas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62" t="s">
        <v>2287</v>
      </c>
      <c r="J362" t="s">
        <v>2288</v>
      </c>
      <c r="K362" t="s">
        <v>2289</v>
      </c>
      <c r="L362" t="s">
        <v>2290</v>
      </c>
      <c r="M362" t="s">
        <v>2291</v>
      </c>
      <c r="N362" t="s">
        <v>618</v>
      </c>
      <c r="O362" t="s">
        <v>2292</v>
      </c>
      <c r="P362" t="s">
        <v>2293</v>
      </c>
      <c r="Q362" t="s">
        <v>621</v>
      </c>
      <c r="R362" t="s">
        <v>622</v>
      </c>
      <c r="S362" t="s">
        <v>623</v>
      </c>
      <c r="T362" t="s">
        <v>145</v>
      </c>
      <c r="U362" t="s">
        <v>2294</v>
      </c>
      <c r="V362" t="s">
        <v>1997</v>
      </c>
      <c r="W362" t="s">
        <v>1998</v>
      </c>
      <c r="X362" t="s">
        <v>2295</v>
      </c>
      <c r="Y362" s="19" t="str">
        <f t="shared" si="8"/>
        <v>3</v>
      </c>
      <c r="Z362" s="19" t="str">
        <f>IF(T362="","",IF(AND(T362&lt;&gt;'Tabelas auxiliares'!$B$241,T362&lt;&gt;'Tabelas auxiliares'!$B$242,T362&lt;&gt;'Tabelas auxiliares'!$C$241,T362&lt;&gt;'Tabelas auxiliares'!$C$242,T362&lt;&gt;'Tabelas auxiliares'!$D$241),"FOLHA DE PESSOAL",IF(Y362='Tabelas auxiliares'!$A$242,"CUSTEIO",IF(Y362='Tabelas auxiliares'!$A$241,"INVESTIMENTO","ERRO - VERIFICAR"))))</f>
        <v>CUSTEIO</v>
      </c>
      <c r="AA362" s="30">
        <f t="shared" si="9"/>
        <v>1700</v>
      </c>
      <c r="AD362" s="12">
        <v>1700</v>
      </c>
      <c r="AE362" s="36"/>
      <c r="AF362" s="36"/>
      <c r="AG362" s="36"/>
      <c r="AH362" s="36"/>
      <c r="AI362" s="36"/>
      <c r="AJ362" s="36"/>
      <c r="AK362" s="36"/>
      <c r="AL362" s="36"/>
      <c r="AM362" s="36"/>
      <c r="AN362" s="36"/>
      <c r="AO362" s="36"/>
      <c r="AP362" s="36"/>
    </row>
    <row r="363" spans="1:42" x14ac:dyDescent="0.35">
      <c r="A363" t="s">
        <v>614</v>
      </c>
      <c r="B363" t="s">
        <v>199</v>
      </c>
      <c r="C363" t="s">
        <v>615</v>
      </c>
      <c r="D363" t="s">
        <v>66</v>
      </c>
      <c r="E363" t="s">
        <v>100</v>
      </c>
      <c r="F363" s="19" t="str">
        <f>IFERROR(VLOOKUP(D363,'Tabelas auxiliares'!$A$3:$B$63,2,FALSE),"")</f>
        <v>PROPG - PRÓ-REITORIA DE PÓS-GRADUAÇÃO</v>
      </c>
      <c r="G363" s="19" t="str">
        <f>IFERROR(VLOOKUP($B363,'Tabelas auxiliares'!$A$67:$C$107,2,FALSE),"")</f>
        <v>ADMINISTRAÇÃO GERAL</v>
      </c>
      <c r="H363" s="19" t="str">
        <f>IFERROR(VLOOKUP($B363,'Tabelas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63" t="s">
        <v>1616</v>
      </c>
      <c r="J363" t="s">
        <v>2296</v>
      </c>
      <c r="K363" t="s">
        <v>2297</v>
      </c>
      <c r="L363" t="s">
        <v>2298</v>
      </c>
      <c r="M363" t="s">
        <v>2299</v>
      </c>
      <c r="N363" t="s">
        <v>618</v>
      </c>
      <c r="O363" t="s">
        <v>2300</v>
      </c>
      <c r="P363" t="s">
        <v>2301</v>
      </c>
      <c r="Q363" t="s">
        <v>621</v>
      </c>
      <c r="R363" t="s">
        <v>622</v>
      </c>
      <c r="S363" t="s">
        <v>623</v>
      </c>
      <c r="T363" t="s">
        <v>145</v>
      </c>
      <c r="U363" t="s">
        <v>2302</v>
      </c>
      <c r="V363" t="s">
        <v>1997</v>
      </c>
      <c r="W363" t="s">
        <v>1998</v>
      </c>
      <c r="X363" t="s">
        <v>2303</v>
      </c>
      <c r="Y363" s="19" t="str">
        <f t="shared" si="8"/>
        <v>3</v>
      </c>
      <c r="Z363" s="19" t="str">
        <f>IF(T363="","",IF(AND(T363&lt;&gt;'Tabelas auxiliares'!$B$241,T363&lt;&gt;'Tabelas auxiliares'!$B$242,T363&lt;&gt;'Tabelas auxiliares'!$C$241,T363&lt;&gt;'Tabelas auxiliares'!$C$242,T363&lt;&gt;'Tabelas auxiliares'!$D$241),"FOLHA DE PESSOAL",IF(Y363='Tabelas auxiliares'!$A$242,"CUSTEIO",IF(Y363='Tabelas auxiliares'!$A$241,"INVESTIMENTO","ERRO - VERIFICAR"))))</f>
        <v>CUSTEIO</v>
      </c>
      <c r="AA363" s="30">
        <f t="shared" si="9"/>
        <v>1600</v>
      </c>
      <c r="AB363" s="12">
        <v>1600</v>
      </c>
      <c r="AE363" s="36"/>
      <c r="AF363" s="36"/>
      <c r="AG363" s="36"/>
      <c r="AH363" s="36"/>
      <c r="AI363" s="36"/>
      <c r="AJ363" s="36"/>
      <c r="AK363" s="36"/>
      <c r="AL363" s="36"/>
      <c r="AM363" s="36"/>
      <c r="AN363" s="36"/>
      <c r="AO363" s="36"/>
      <c r="AP363" s="36"/>
    </row>
    <row r="364" spans="1:42" x14ac:dyDescent="0.35">
      <c r="A364" t="s">
        <v>614</v>
      </c>
      <c r="B364" t="s">
        <v>199</v>
      </c>
      <c r="C364" t="s">
        <v>615</v>
      </c>
      <c r="D364" t="s">
        <v>68</v>
      </c>
      <c r="E364" t="s">
        <v>100</v>
      </c>
      <c r="F364" s="19" t="str">
        <f>IFERROR(VLOOKUP(D364,'Tabelas auxiliares'!$A$3:$B$63,2,FALSE),"")</f>
        <v>BIBLIOTECA</v>
      </c>
      <c r="G364" s="19" t="str">
        <f>IFERROR(VLOOKUP($B364,'Tabelas auxiliares'!$A$67:$C$107,2,FALSE),"")</f>
        <v>ADMINISTRAÇÃO GERAL</v>
      </c>
      <c r="H364" s="19" t="str">
        <f>IFERROR(VLOOKUP($B364,'Tabelas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64" t="s">
        <v>1078</v>
      </c>
      <c r="J364" t="s">
        <v>2304</v>
      </c>
      <c r="K364" t="s">
        <v>2305</v>
      </c>
      <c r="L364" t="s">
        <v>2306</v>
      </c>
      <c r="M364" t="s">
        <v>2307</v>
      </c>
      <c r="N364" t="s">
        <v>618</v>
      </c>
      <c r="O364" t="s">
        <v>2308</v>
      </c>
      <c r="P364" t="s">
        <v>2309</v>
      </c>
      <c r="Q364" t="s">
        <v>621</v>
      </c>
      <c r="R364" t="s">
        <v>622</v>
      </c>
      <c r="S364" t="s">
        <v>623</v>
      </c>
      <c r="T364" t="s">
        <v>145</v>
      </c>
      <c r="U364" t="s">
        <v>2310</v>
      </c>
      <c r="V364" t="s">
        <v>2311</v>
      </c>
      <c r="W364" t="s">
        <v>2312</v>
      </c>
      <c r="X364" t="s">
        <v>2313</v>
      </c>
      <c r="Y364" s="19" t="str">
        <f t="shared" ref="Y364:Y427" si="10">LEFT(V364,1)</f>
        <v>3</v>
      </c>
      <c r="Z364" s="19" t="str">
        <f>IF(T364="","",IF(AND(T364&lt;&gt;'Tabelas auxiliares'!$B$241,T364&lt;&gt;'Tabelas auxiliares'!$B$242,T364&lt;&gt;'Tabelas auxiliares'!$C$241,T364&lt;&gt;'Tabelas auxiliares'!$C$242,T364&lt;&gt;'Tabelas auxiliares'!$D$241),"FOLHA DE PESSOAL",IF(Y364='Tabelas auxiliares'!$A$242,"CUSTEIO",IF(Y364='Tabelas auxiliares'!$A$241,"INVESTIMENTO","ERRO - VERIFICAR"))))</f>
        <v>CUSTEIO</v>
      </c>
      <c r="AA364" s="30">
        <f t="shared" si="9"/>
        <v>650</v>
      </c>
      <c r="AD364" s="12">
        <v>650</v>
      </c>
      <c r="AE364" s="36"/>
      <c r="AF364" s="36"/>
      <c r="AG364" s="36"/>
      <c r="AH364" s="36"/>
      <c r="AI364" s="36"/>
      <c r="AJ364" s="36"/>
      <c r="AK364" s="36"/>
      <c r="AL364" s="36"/>
      <c r="AM364" s="36"/>
      <c r="AN364" s="36"/>
      <c r="AO364" s="36"/>
      <c r="AP364" s="36"/>
    </row>
    <row r="365" spans="1:42" x14ac:dyDescent="0.35">
      <c r="A365" t="s">
        <v>614</v>
      </c>
      <c r="B365" t="s">
        <v>199</v>
      </c>
      <c r="C365" t="s">
        <v>615</v>
      </c>
      <c r="D365" t="s">
        <v>77</v>
      </c>
      <c r="E365" t="s">
        <v>100</v>
      </c>
      <c r="F365" s="19" t="str">
        <f>IFERROR(VLOOKUP(D365,'Tabelas auxiliares'!$A$3:$B$63,2,FALSE),"")</f>
        <v>AGÊNCIA DE INOVAÇÃO</v>
      </c>
      <c r="G365" s="19" t="str">
        <f>IFERROR(VLOOKUP($B365,'Tabelas auxiliares'!$A$67:$C$107,2,FALSE),"")</f>
        <v>ADMINISTRAÇÃO GERAL</v>
      </c>
      <c r="H365" s="19" t="str">
        <f>IFERROR(VLOOKUP($B365,'Tabelas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65" t="s">
        <v>1040</v>
      </c>
      <c r="J365" t="s">
        <v>2314</v>
      </c>
      <c r="K365" t="s">
        <v>2315</v>
      </c>
      <c r="L365" t="s">
        <v>2316</v>
      </c>
      <c r="M365" t="s">
        <v>2317</v>
      </c>
      <c r="N365" t="s">
        <v>618</v>
      </c>
      <c r="O365" t="s">
        <v>652</v>
      </c>
      <c r="P365" t="s">
        <v>2318</v>
      </c>
      <c r="Q365" t="s">
        <v>621</v>
      </c>
      <c r="R365" t="s">
        <v>622</v>
      </c>
      <c r="S365" t="s">
        <v>623</v>
      </c>
      <c r="T365" t="s">
        <v>145</v>
      </c>
      <c r="U365" t="s">
        <v>2319</v>
      </c>
      <c r="V365" t="s">
        <v>1997</v>
      </c>
      <c r="W365" t="s">
        <v>1998</v>
      </c>
      <c r="X365" t="s">
        <v>2320</v>
      </c>
      <c r="Y365" s="19" t="str">
        <f t="shared" si="10"/>
        <v>3</v>
      </c>
      <c r="Z365" s="19" t="str">
        <f>IF(T365="","",IF(AND(T365&lt;&gt;'Tabelas auxiliares'!$B$241,T365&lt;&gt;'Tabelas auxiliares'!$B$242,T365&lt;&gt;'Tabelas auxiliares'!$C$241,T365&lt;&gt;'Tabelas auxiliares'!$C$242,T365&lt;&gt;'Tabelas auxiliares'!$D$241),"FOLHA DE PESSOAL",IF(Y365='Tabelas auxiliares'!$A$242,"CUSTEIO",IF(Y365='Tabelas auxiliares'!$A$241,"INVESTIMENTO","ERRO - VERIFICAR"))))</f>
        <v>CUSTEIO</v>
      </c>
      <c r="AA365" s="30">
        <f t="shared" ref="AA365:AA428" si="11">IF(AB365+AC365+AD365&lt;&gt;0,AB365+AC365+AD365,"")</f>
        <v>2886</v>
      </c>
      <c r="AB365" s="12">
        <v>2886</v>
      </c>
      <c r="AE365" s="36"/>
      <c r="AF365" s="36"/>
      <c r="AG365" s="36"/>
      <c r="AH365" s="36"/>
      <c r="AI365" s="36"/>
      <c r="AJ365" s="36"/>
      <c r="AK365" s="36"/>
      <c r="AL365" s="36"/>
      <c r="AM365" s="36"/>
      <c r="AN365" s="36"/>
      <c r="AO365" s="36"/>
      <c r="AP365" s="36"/>
    </row>
    <row r="366" spans="1:42" x14ac:dyDescent="0.35">
      <c r="A366" t="s">
        <v>614</v>
      </c>
      <c r="B366" t="s">
        <v>199</v>
      </c>
      <c r="C366" t="s">
        <v>615</v>
      </c>
      <c r="D366" t="s">
        <v>77</v>
      </c>
      <c r="E366" t="s">
        <v>100</v>
      </c>
      <c r="F366" s="19" t="str">
        <f>IFERROR(VLOOKUP(D366,'Tabelas auxiliares'!$A$3:$B$63,2,FALSE),"")</f>
        <v>AGÊNCIA DE INOVAÇÃO</v>
      </c>
      <c r="G366" s="19" t="str">
        <f>IFERROR(VLOOKUP($B366,'Tabelas auxiliares'!$A$67:$C$107,2,FALSE),"")</f>
        <v>ADMINISTRAÇÃO GERAL</v>
      </c>
      <c r="H366" s="19" t="str">
        <f>IFERROR(VLOOKUP($B366,'Tabelas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66" t="s">
        <v>2321</v>
      </c>
      <c r="J366" t="s">
        <v>2322</v>
      </c>
      <c r="K366" t="s">
        <v>2323</v>
      </c>
      <c r="L366" t="s">
        <v>2324</v>
      </c>
      <c r="M366" t="s">
        <v>2325</v>
      </c>
      <c r="N366" t="s">
        <v>628</v>
      </c>
      <c r="O366" t="s">
        <v>629</v>
      </c>
      <c r="P366" t="s">
        <v>630</v>
      </c>
      <c r="Q366" t="s">
        <v>621</v>
      </c>
      <c r="R366" t="s">
        <v>622</v>
      </c>
      <c r="S366" t="s">
        <v>623</v>
      </c>
      <c r="T366" t="s">
        <v>145</v>
      </c>
      <c r="U366" t="s">
        <v>645</v>
      </c>
      <c r="V366" t="s">
        <v>2326</v>
      </c>
      <c r="W366" t="s">
        <v>2327</v>
      </c>
      <c r="X366" t="s">
        <v>2328</v>
      </c>
      <c r="Y366" s="19" t="str">
        <f t="shared" si="10"/>
        <v>3</v>
      </c>
      <c r="Z366" s="19" t="str">
        <f>IF(T366="","",IF(AND(T366&lt;&gt;'Tabelas auxiliares'!$B$241,T366&lt;&gt;'Tabelas auxiliares'!$B$242,T366&lt;&gt;'Tabelas auxiliares'!$C$241,T366&lt;&gt;'Tabelas auxiliares'!$C$242,T366&lt;&gt;'Tabelas auxiliares'!$D$241),"FOLHA DE PESSOAL",IF(Y366='Tabelas auxiliares'!$A$242,"CUSTEIO",IF(Y366='Tabelas auxiliares'!$A$241,"INVESTIMENTO","ERRO - VERIFICAR"))))</f>
        <v>CUSTEIO</v>
      </c>
      <c r="AA366" s="30">
        <f t="shared" si="11"/>
        <v>6386.13</v>
      </c>
      <c r="AB366" s="12">
        <v>6386.13</v>
      </c>
      <c r="AE366" s="36"/>
      <c r="AF366" s="36"/>
      <c r="AG366" s="36"/>
      <c r="AH366" s="36"/>
      <c r="AI366" s="36"/>
      <c r="AJ366" s="36"/>
      <c r="AK366" s="36"/>
      <c r="AL366" s="36"/>
      <c r="AM366" s="36"/>
      <c r="AN366" s="36"/>
      <c r="AO366" s="36"/>
      <c r="AP366" s="36"/>
    </row>
    <row r="367" spans="1:42" x14ac:dyDescent="0.35">
      <c r="A367" t="s">
        <v>614</v>
      </c>
      <c r="B367" t="s">
        <v>199</v>
      </c>
      <c r="C367" t="s">
        <v>615</v>
      </c>
      <c r="D367" t="s">
        <v>77</v>
      </c>
      <c r="E367" t="s">
        <v>100</v>
      </c>
      <c r="F367" s="19" t="str">
        <f>IFERROR(VLOOKUP(D367,'Tabelas auxiliares'!$A$3:$B$63,2,FALSE),"")</f>
        <v>AGÊNCIA DE INOVAÇÃO</v>
      </c>
      <c r="G367" s="19" t="str">
        <f>IFERROR(VLOOKUP($B367,'Tabelas auxiliares'!$A$67:$C$107,2,FALSE),"")</f>
        <v>ADMINISTRAÇÃO GERAL</v>
      </c>
      <c r="H367" s="19" t="str">
        <f>IFERROR(VLOOKUP($B367,'Tabelas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67" t="s">
        <v>810</v>
      </c>
      <c r="J367" t="s">
        <v>2322</v>
      </c>
      <c r="K367" t="s">
        <v>2329</v>
      </c>
      <c r="L367" t="s">
        <v>2324</v>
      </c>
      <c r="M367" t="s">
        <v>2325</v>
      </c>
      <c r="N367" t="s">
        <v>628</v>
      </c>
      <c r="O367" t="s">
        <v>629</v>
      </c>
      <c r="P367" t="s">
        <v>630</v>
      </c>
      <c r="Q367" t="s">
        <v>621</v>
      </c>
      <c r="R367" t="s">
        <v>622</v>
      </c>
      <c r="S367" t="s">
        <v>623</v>
      </c>
      <c r="T367" t="s">
        <v>145</v>
      </c>
      <c r="U367" t="s">
        <v>645</v>
      </c>
      <c r="V367" t="s">
        <v>2326</v>
      </c>
      <c r="W367" t="s">
        <v>2327</v>
      </c>
      <c r="X367" t="s">
        <v>2330</v>
      </c>
      <c r="Y367" s="19" t="str">
        <f t="shared" si="10"/>
        <v>3</v>
      </c>
      <c r="Z367" s="19" t="str">
        <f>IF(T367="","",IF(AND(T367&lt;&gt;'Tabelas auxiliares'!$B$241,T367&lt;&gt;'Tabelas auxiliares'!$B$242,T367&lt;&gt;'Tabelas auxiliares'!$C$241,T367&lt;&gt;'Tabelas auxiliares'!$C$242,T367&lt;&gt;'Tabelas auxiliares'!$D$241),"FOLHA DE PESSOAL",IF(Y367='Tabelas auxiliares'!$A$242,"CUSTEIO",IF(Y367='Tabelas auxiliares'!$A$241,"INVESTIMENTO","ERRO - VERIFICAR"))))</f>
        <v>CUSTEIO</v>
      </c>
      <c r="AA367" s="30">
        <f t="shared" si="11"/>
        <v>29999.999999999996</v>
      </c>
      <c r="AB367" s="12">
        <v>21083.17</v>
      </c>
      <c r="AC367" s="12">
        <v>328.92</v>
      </c>
      <c r="AD367" s="12">
        <v>8587.91</v>
      </c>
      <c r="AE367" s="36"/>
      <c r="AF367" s="36"/>
      <c r="AG367" s="36"/>
      <c r="AH367" s="36"/>
      <c r="AI367" s="36"/>
      <c r="AJ367" s="36"/>
      <c r="AK367" s="36"/>
      <c r="AL367" s="36"/>
      <c r="AM367" s="36"/>
      <c r="AN367" s="36"/>
      <c r="AO367" s="36"/>
      <c r="AP367" s="36"/>
    </row>
    <row r="368" spans="1:42" x14ac:dyDescent="0.35">
      <c r="A368" t="s">
        <v>614</v>
      </c>
      <c r="B368" t="s">
        <v>199</v>
      </c>
      <c r="C368" t="s">
        <v>615</v>
      </c>
      <c r="D368" t="s">
        <v>77</v>
      </c>
      <c r="E368" t="s">
        <v>100</v>
      </c>
      <c r="F368" s="19" t="str">
        <f>IFERROR(VLOOKUP(D368,'Tabelas auxiliares'!$A$3:$B$63,2,FALSE),"")</f>
        <v>AGÊNCIA DE INOVAÇÃO</v>
      </c>
      <c r="G368" s="19" t="str">
        <f>IFERROR(VLOOKUP($B368,'Tabelas auxiliares'!$A$67:$C$107,2,FALSE),"")</f>
        <v>ADMINISTRAÇÃO GERAL</v>
      </c>
      <c r="H368" s="19" t="str">
        <f>IFERROR(VLOOKUP($B368,'Tabelas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68" t="s">
        <v>1198</v>
      </c>
      <c r="J368" t="s">
        <v>2331</v>
      </c>
      <c r="K368" t="s">
        <v>2332</v>
      </c>
      <c r="L368" t="s">
        <v>2333</v>
      </c>
      <c r="M368" t="s">
        <v>622</v>
      </c>
      <c r="N368" t="s">
        <v>628</v>
      </c>
      <c r="O368" t="s">
        <v>629</v>
      </c>
      <c r="P368" t="s">
        <v>630</v>
      </c>
      <c r="Q368" t="s">
        <v>621</v>
      </c>
      <c r="R368" t="s">
        <v>622</v>
      </c>
      <c r="S368" t="s">
        <v>1038</v>
      </c>
      <c r="T368" t="s">
        <v>145</v>
      </c>
      <c r="U368" t="s">
        <v>645</v>
      </c>
      <c r="V368" t="s">
        <v>2334</v>
      </c>
      <c r="W368" t="s">
        <v>2335</v>
      </c>
      <c r="X368" t="s">
        <v>2336</v>
      </c>
      <c r="Y368" s="19" t="str">
        <f t="shared" si="10"/>
        <v>3</v>
      </c>
      <c r="Z368" s="19" t="str">
        <f>IF(T368="","",IF(AND(T368&lt;&gt;'Tabelas auxiliares'!$B$241,T368&lt;&gt;'Tabelas auxiliares'!$B$242,T368&lt;&gt;'Tabelas auxiliares'!$C$241,T368&lt;&gt;'Tabelas auxiliares'!$C$242,T368&lt;&gt;'Tabelas auxiliares'!$D$241),"FOLHA DE PESSOAL",IF(Y368='Tabelas auxiliares'!$A$242,"CUSTEIO",IF(Y368='Tabelas auxiliares'!$A$241,"INVESTIMENTO","ERRO - VERIFICAR"))))</f>
        <v>CUSTEIO</v>
      </c>
      <c r="AA368" s="30">
        <f t="shared" si="11"/>
        <v>84913.52</v>
      </c>
      <c r="AD368" s="12">
        <v>84913.52</v>
      </c>
      <c r="AE368" s="36"/>
      <c r="AF368" s="36"/>
      <c r="AG368" s="36"/>
      <c r="AH368" s="36"/>
      <c r="AI368" s="36"/>
      <c r="AJ368" s="36"/>
      <c r="AK368" s="36"/>
      <c r="AL368" s="36"/>
      <c r="AM368" s="36"/>
      <c r="AN368" s="36"/>
      <c r="AO368" s="36"/>
      <c r="AP368" s="36"/>
    </row>
    <row r="369" spans="1:42" x14ac:dyDescent="0.35">
      <c r="A369" t="s">
        <v>614</v>
      </c>
      <c r="B369" t="s">
        <v>199</v>
      </c>
      <c r="C369" t="s">
        <v>615</v>
      </c>
      <c r="D369" t="s">
        <v>77</v>
      </c>
      <c r="E369" t="s">
        <v>100</v>
      </c>
      <c r="F369" s="19" t="str">
        <f>IFERROR(VLOOKUP(D369,'Tabelas auxiliares'!$A$3:$B$63,2,FALSE),"")</f>
        <v>AGÊNCIA DE INOVAÇÃO</v>
      </c>
      <c r="G369" s="19" t="str">
        <f>IFERROR(VLOOKUP($B369,'Tabelas auxiliares'!$A$67:$C$107,2,FALSE),"")</f>
        <v>ADMINISTRAÇÃO GERAL</v>
      </c>
      <c r="H369" s="19" t="str">
        <f>IFERROR(VLOOKUP($B369,'Tabelas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69" t="s">
        <v>2048</v>
      </c>
      <c r="J369" t="s">
        <v>2337</v>
      </c>
      <c r="K369" t="s">
        <v>2338</v>
      </c>
      <c r="L369" t="s">
        <v>2339</v>
      </c>
      <c r="M369" t="s">
        <v>2340</v>
      </c>
      <c r="N369" t="s">
        <v>618</v>
      </c>
      <c r="O369" t="s">
        <v>2341</v>
      </c>
      <c r="P369" t="s">
        <v>2342</v>
      </c>
      <c r="Q369" t="s">
        <v>621</v>
      </c>
      <c r="R369" t="s">
        <v>622</v>
      </c>
      <c r="S369" t="s">
        <v>623</v>
      </c>
      <c r="T369" t="s">
        <v>145</v>
      </c>
      <c r="U369" t="s">
        <v>2343</v>
      </c>
      <c r="V369" t="s">
        <v>1997</v>
      </c>
      <c r="W369" t="s">
        <v>1998</v>
      </c>
      <c r="X369" t="s">
        <v>2344</v>
      </c>
      <c r="Y369" s="19" t="str">
        <f t="shared" si="10"/>
        <v>3</v>
      </c>
      <c r="Z369" s="19" t="str">
        <f>IF(T369="","",IF(AND(T369&lt;&gt;'Tabelas auxiliares'!$B$241,T369&lt;&gt;'Tabelas auxiliares'!$B$242,T369&lt;&gt;'Tabelas auxiliares'!$C$241,T369&lt;&gt;'Tabelas auxiliares'!$C$242,T369&lt;&gt;'Tabelas auxiliares'!$D$241),"FOLHA DE PESSOAL",IF(Y369='Tabelas auxiliares'!$A$242,"CUSTEIO",IF(Y369='Tabelas auxiliares'!$A$241,"INVESTIMENTO","ERRO - VERIFICAR"))))</f>
        <v>CUSTEIO</v>
      </c>
      <c r="AA369" s="30">
        <f t="shared" si="11"/>
        <v>2040</v>
      </c>
      <c r="AB369" s="12">
        <v>2040</v>
      </c>
      <c r="AE369" s="36"/>
      <c r="AF369" s="36"/>
      <c r="AG369" s="36"/>
      <c r="AH369" s="36"/>
      <c r="AI369" s="36"/>
      <c r="AJ369" s="36"/>
      <c r="AK369" s="36"/>
      <c r="AL369" s="36"/>
      <c r="AM369" s="36"/>
      <c r="AN369" s="36"/>
      <c r="AO369" s="36"/>
      <c r="AP369" s="36"/>
    </row>
    <row r="370" spans="1:42" x14ac:dyDescent="0.35">
      <c r="A370" t="s">
        <v>614</v>
      </c>
      <c r="B370" t="s">
        <v>199</v>
      </c>
      <c r="C370" t="s">
        <v>615</v>
      </c>
      <c r="D370" t="s">
        <v>81</v>
      </c>
      <c r="E370" t="s">
        <v>100</v>
      </c>
      <c r="F370" s="19" t="str">
        <f>IFERROR(VLOOKUP(D370,'Tabelas auxiliares'!$A$3:$B$63,2,FALSE),"")</f>
        <v>SUGEPE - SUPERINTENDÊNCIA DE GESTÃO DE PESSOAS</v>
      </c>
      <c r="G370" s="19" t="str">
        <f>IFERROR(VLOOKUP($B370,'Tabelas auxiliares'!$A$67:$C$107,2,FALSE),"")</f>
        <v>ADMINISTRAÇÃO GERAL</v>
      </c>
      <c r="H370" s="19" t="str">
        <f>IFERROR(VLOOKUP($B370,'Tabelas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70" t="s">
        <v>2125</v>
      </c>
      <c r="J370" t="s">
        <v>2345</v>
      </c>
      <c r="K370" t="s">
        <v>2346</v>
      </c>
      <c r="L370" t="s">
        <v>2347</v>
      </c>
      <c r="M370" t="s">
        <v>2348</v>
      </c>
      <c r="N370" t="s">
        <v>628</v>
      </c>
      <c r="O370" t="s">
        <v>629</v>
      </c>
      <c r="P370" t="s">
        <v>630</v>
      </c>
      <c r="Q370" t="s">
        <v>621</v>
      </c>
      <c r="R370" t="s">
        <v>622</v>
      </c>
      <c r="S370" t="s">
        <v>623</v>
      </c>
      <c r="T370" t="s">
        <v>145</v>
      </c>
      <c r="U370" t="s">
        <v>645</v>
      </c>
      <c r="V370" t="s">
        <v>2145</v>
      </c>
      <c r="W370" t="s">
        <v>2146</v>
      </c>
      <c r="X370" t="s">
        <v>2349</v>
      </c>
      <c r="Y370" s="19" t="str">
        <f t="shared" si="10"/>
        <v>3</v>
      </c>
      <c r="Z370" s="19" t="str">
        <f>IF(T370="","",IF(AND(T370&lt;&gt;'Tabelas auxiliares'!$B$241,T370&lt;&gt;'Tabelas auxiliares'!$B$242,T370&lt;&gt;'Tabelas auxiliares'!$C$241,T370&lt;&gt;'Tabelas auxiliares'!$C$242,T370&lt;&gt;'Tabelas auxiliares'!$D$241),"FOLHA DE PESSOAL",IF(Y370='Tabelas auxiliares'!$A$242,"CUSTEIO",IF(Y370='Tabelas auxiliares'!$A$241,"INVESTIMENTO","ERRO - VERIFICAR"))))</f>
        <v>CUSTEIO</v>
      </c>
      <c r="AA370" s="30">
        <f t="shared" si="11"/>
        <v>1760</v>
      </c>
      <c r="AB370" s="12">
        <v>800</v>
      </c>
      <c r="AD370" s="12">
        <v>960</v>
      </c>
      <c r="AE370" s="36"/>
      <c r="AF370" s="36"/>
      <c r="AG370" s="36"/>
      <c r="AH370" s="36"/>
      <c r="AI370" s="36"/>
      <c r="AJ370" s="36"/>
      <c r="AK370" s="36"/>
      <c r="AL370" s="36"/>
      <c r="AM370" s="36"/>
      <c r="AN370" s="36"/>
      <c r="AO370" s="36"/>
      <c r="AP370" s="36"/>
    </row>
    <row r="371" spans="1:42" x14ac:dyDescent="0.35">
      <c r="A371" t="s">
        <v>614</v>
      </c>
      <c r="B371" t="s">
        <v>199</v>
      </c>
      <c r="C371" t="s">
        <v>615</v>
      </c>
      <c r="D371" t="s">
        <v>81</v>
      </c>
      <c r="E371" t="s">
        <v>100</v>
      </c>
      <c r="F371" s="19" t="str">
        <f>IFERROR(VLOOKUP(D371,'Tabelas auxiliares'!$A$3:$B$63,2,FALSE),"")</f>
        <v>SUGEPE - SUPERINTENDÊNCIA DE GESTÃO DE PESSOAS</v>
      </c>
      <c r="G371" s="19" t="str">
        <f>IFERROR(VLOOKUP($B371,'Tabelas auxiliares'!$A$67:$C$107,2,FALSE),"")</f>
        <v>ADMINISTRAÇÃO GERAL</v>
      </c>
      <c r="H371" s="19" t="str">
        <f>IFERROR(VLOOKUP($B371,'Tabelas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371" t="s">
        <v>2350</v>
      </c>
      <c r="J371" t="s">
        <v>2351</v>
      </c>
      <c r="K371" t="s">
        <v>2352</v>
      </c>
      <c r="L371" t="s">
        <v>2353</v>
      </c>
      <c r="M371" t="s">
        <v>2354</v>
      </c>
      <c r="N371" t="s">
        <v>628</v>
      </c>
      <c r="O371" t="s">
        <v>629</v>
      </c>
      <c r="P371" t="s">
        <v>630</v>
      </c>
      <c r="Q371" t="s">
        <v>621</v>
      </c>
      <c r="R371" t="s">
        <v>622</v>
      </c>
      <c r="S371" t="s">
        <v>623</v>
      </c>
      <c r="T371" t="s">
        <v>145</v>
      </c>
      <c r="U371" t="s">
        <v>645</v>
      </c>
      <c r="V371" t="s">
        <v>2355</v>
      </c>
      <c r="W371" t="s">
        <v>2356</v>
      </c>
      <c r="X371" t="s">
        <v>2357</v>
      </c>
      <c r="Y371" s="19" t="str">
        <f t="shared" si="10"/>
        <v>3</v>
      </c>
      <c r="Z371" s="19" t="str">
        <f>IF(T371="","",IF(AND(T371&lt;&gt;'Tabelas auxiliares'!$B$241,T371&lt;&gt;'Tabelas auxiliares'!$B$242,T371&lt;&gt;'Tabelas auxiliares'!$C$241,T371&lt;&gt;'Tabelas auxiliares'!$C$242,T371&lt;&gt;'Tabelas auxiliares'!$D$241),"FOLHA DE PESSOAL",IF(Y371='Tabelas auxiliares'!$A$242,"CUSTEIO",IF(Y371='Tabelas auxiliares'!$A$241,"INVESTIMENTO","ERRO - VERIFICAR"))))</f>
        <v>CUSTEIO</v>
      </c>
      <c r="AA371" s="30">
        <f t="shared" si="11"/>
        <v>280800</v>
      </c>
      <c r="AB371" s="12">
        <v>140400</v>
      </c>
      <c r="AD371" s="12">
        <v>140400</v>
      </c>
      <c r="AE371" s="36"/>
      <c r="AF371" s="36"/>
      <c r="AG371" s="36"/>
      <c r="AH371" s="36"/>
      <c r="AI371" s="36"/>
      <c r="AJ371" s="36"/>
      <c r="AK371" s="36"/>
      <c r="AL371" s="36"/>
      <c r="AM371" s="36"/>
      <c r="AN371" s="36"/>
      <c r="AO371" s="36"/>
      <c r="AP371" s="36"/>
    </row>
    <row r="372" spans="1:42" x14ac:dyDescent="0.35">
      <c r="A372" t="s">
        <v>614</v>
      </c>
      <c r="B372" t="s">
        <v>200</v>
      </c>
      <c r="C372" t="s">
        <v>615</v>
      </c>
      <c r="D372" t="s">
        <v>28</v>
      </c>
      <c r="E372" t="s">
        <v>100</v>
      </c>
      <c r="F372" s="19" t="str">
        <f>IFERROR(VLOOKUP(D372,'Tabelas auxiliares'!$A$3:$B$63,2,FALSE),"")</f>
        <v>PU - PREFEITURA UNIVERSITÁRIA</v>
      </c>
      <c r="G372" s="19" t="str">
        <f>IFERROR(VLOOKUP($B372,'Tabelas auxiliares'!$A$67:$C$107,2,FALSE),"")</f>
        <v>ÁGUA / LUZ / GÁS (CONCESSIONÁRIAS)</v>
      </c>
      <c r="H372" s="19" t="str">
        <f>IFERROR(VLOOKUP($B372,'Tabelas auxiliares'!$A$67:$C$107,3,FALSE),"")</f>
        <v>ÁGUA E ESGOTO / ENERGIA ELÉTRICA / GÁS</v>
      </c>
      <c r="I372" t="s">
        <v>2080</v>
      </c>
      <c r="J372" t="s">
        <v>2358</v>
      </c>
      <c r="K372" t="s">
        <v>2359</v>
      </c>
      <c r="L372" t="s">
        <v>2360</v>
      </c>
      <c r="M372" t="s">
        <v>2361</v>
      </c>
      <c r="N372" t="s">
        <v>628</v>
      </c>
      <c r="O372" t="s">
        <v>629</v>
      </c>
      <c r="P372" t="s">
        <v>630</v>
      </c>
      <c r="Q372" t="s">
        <v>621</v>
      </c>
      <c r="R372" t="s">
        <v>622</v>
      </c>
      <c r="S372" t="s">
        <v>623</v>
      </c>
      <c r="T372" t="s">
        <v>145</v>
      </c>
      <c r="U372" t="s">
        <v>645</v>
      </c>
      <c r="V372" t="s">
        <v>2362</v>
      </c>
      <c r="W372" t="s">
        <v>2363</v>
      </c>
      <c r="X372" t="s">
        <v>2364</v>
      </c>
      <c r="Y372" s="19" t="str">
        <f t="shared" si="10"/>
        <v>3</v>
      </c>
      <c r="Z372" s="19" t="str">
        <f>IF(T372="","",IF(AND(T372&lt;&gt;'Tabelas auxiliares'!$B$241,T372&lt;&gt;'Tabelas auxiliares'!$B$242,T372&lt;&gt;'Tabelas auxiliares'!$C$241,T372&lt;&gt;'Tabelas auxiliares'!$C$242,T372&lt;&gt;'Tabelas auxiliares'!$D$241),"FOLHA DE PESSOAL",IF(Y372='Tabelas auxiliares'!$A$242,"CUSTEIO",IF(Y372='Tabelas auxiliares'!$A$241,"INVESTIMENTO","ERRO - VERIFICAR"))))</f>
        <v>CUSTEIO</v>
      </c>
      <c r="AA372" s="30">
        <f t="shared" si="11"/>
        <v>275333.28000000003</v>
      </c>
      <c r="AD372" s="12">
        <v>275333.28000000003</v>
      </c>
      <c r="AE372" s="36"/>
      <c r="AF372" s="36"/>
      <c r="AG372" s="36"/>
      <c r="AH372" s="36"/>
      <c r="AI372" s="36"/>
      <c r="AJ372" s="36"/>
      <c r="AK372" s="36"/>
      <c r="AL372" s="36"/>
      <c r="AM372" s="36"/>
      <c r="AN372" s="36"/>
      <c r="AO372" s="36"/>
      <c r="AP372" s="36"/>
    </row>
    <row r="373" spans="1:42" x14ac:dyDescent="0.35">
      <c r="A373" t="s">
        <v>614</v>
      </c>
      <c r="B373" t="s">
        <v>200</v>
      </c>
      <c r="C373" t="s">
        <v>615</v>
      </c>
      <c r="D373" t="s">
        <v>28</v>
      </c>
      <c r="E373" t="s">
        <v>100</v>
      </c>
      <c r="F373" s="19" t="str">
        <f>IFERROR(VLOOKUP(D373,'Tabelas auxiliares'!$A$3:$B$63,2,FALSE),"")</f>
        <v>PU - PREFEITURA UNIVERSITÁRIA</v>
      </c>
      <c r="G373" s="19" t="str">
        <f>IFERROR(VLOOKUP($B373,'Tabelas auxiliares'!$A$67:$C$107,2,FALSE),"")</f>
        <v>ÁGUA / LUZ / GÁS (CONCESSIONÁRIAS)</v>
      </c>
      <c r="H373" s="19" t="str">
        <f>IFERROR(VLOOKUP($B373,'Tabelas auxiliares'!$A$67:$C$107,3,FALSE),"")</f>
        <v>ÁGUA E ESGOTO / ENERGIA ELÉTRICA / GÁS</v>
      </c>
      <c r="I373" t="s">
        <v>853</v>
      </c>
      <c r="J373" t="s">
        <v>2365</v>
      </c>
      <c r="K373" t="s">
        <v>2366</v>
      </c>
      <c r="L373" t="s">
        <v>2367</v>
      </c>
      <c r="M373" t="s">
        <v>2361</v>
      </c>
      <c r="N373" t="s">
        <v>628</v>
      </c>
      <c r="O373" t="s">
        <v>629</v>
      </c>
      <c r="P373" t="s">
        <v>630</v>
      </c>
      <c r="Q373" t="s">
        <v>621</v>
      </c>
      <c r="R373" t="s">
        <v>622</v>
      </c>
      <c r="S373" t="s">
        <v>623</v>
      </c>
      <c r="T373" t="s">
        <v>145</v>
      </c>
      <c r="U373" t="s">
        <v>645</v>
      </c>
      <c r="V373" t="s">
        <v>2362</v>
      </c>
      <c r="W373" t="s">
        <v>2363</v>
      </c>
      <c r="X373" t="s">
        <v>2368</v>
      </c>
      <c r="Y373" s="19" t="str">
        <f t="shared" si="10"/>
        <v>3</v>
      </c>
      <c r="Z373" s="19" t="str">
        <f>IF(T373="","",IF(AND(T373&lt;&gt;'Tabelas auxiliares'!$B$241,T373&lt;&gt;'Tabelas auxiliares'!$B$242,T373&lt;&gt;'Tabelas auxiliares'!$C$241,T373&lt;&gt;'Tabelas auxiliares'!$C$242,T373&lt;&gt;'Tabelas auxiliares'!$D$241),"FOLHA DE PESSOAL",IF(Y373='Tabelas auxiliares'!$A$242,"CUSTEIO",IF(Y373='Tabelas auxiliares'!$A$241,"INVESTIMENTO","ERRO - VERIFICAR"))))</f>
        <v>CUSTEIO</v>
      </c>
      <c r="AA373" s="30">
        <f t="shared" si="11"/>
        <v>1835000</v>
      </c>
      <c r="AB373" s="12">
        <v>39490.22</v>
      </c>
      <c r="AC373" s="12">
        <v>18319.11</v>
      </c>
      <c r="AD373" s="12">
        <v>1777190.67</v>
      </c>
      <c r="AE373" s="36"/>
      <c r="AF373" s="36"/>
      <c r="AG373" s="36"/>
      <c r="AH373" s="36"/>
      <c r="AI373" s="36"/>
      <c r="AJ373" s="36"/>
      <c r="AK373" s="36"/>
      <c r="AL373" s="36"/>
      <c r="AM373" s="36"/>
      <c r="AN373" s="36"/>
      <c r="AO373" s="36"/>
      <c r="AP373" s="36"/>
    </row>
    <row r="374" spans="1:42" x14ac:dyDescent="0.35">
      <c r="A374" t="s">
        <v>614</v>
      </c>
      <c r="B374" t="s">
        <v>200</v>
      </c>
      <c r="C374" t="s">
        <v>615</v>
      </c>
      <c r="D374" t="s">
        <v>28</v>
      </c>
      <c r="E374" t="s">
        <v>100</v>
      </c>
      <c r="F374" s="19" t="str">
        <f>IFERROR(VLOOKUP(D374,'Tabelas auxiliares'!$A$3:$B$63,2,FALSE),"")</f>
        <v>PU - PREFEITURA UNIVERSITÁRIA</v>
      </c>
      <c r="G374" s="19" t="str">
        <f>IFERROR(VLOOKUP($B374,'Tabelas auxiliares'!$A$67:$C$107,2,FALSE),"")</f>
        <v>ÁGUA / LUZ / GÁS (CONCESSIONÁRIAS)</v>
      </c>
      <c r="H374" s="19" t="str">
        <f>IFERROR(VLOOKUP($B374,'Tabelas auxiliares'!$A$67:$C$107,3,FALSE),"")</f>
        <v>ÁGUA E ESGOTO / ENERGIA ELÉTRICA / GÁS</v>
      </c>
      <c r="I374" t="s">
        <v>967</v>
      </c>
      <c r="J374" t="s">
        <v>2369</v>
      </c>
      <c r="K374" t="s">
        <v>2370</v>
      </c>
      <c r="L374" t="s">
        <v>2371</v>
      </c>
      <c r="M374" t="s">
        <v>2372</v>
      </c>
      <c r="N374" t="s">
        <v>628</v>
      </c>
      <c r="O374" t="s">
        <v>629</v>
      </c>
      <c r="P374" t="s">
        <v>630</v>
      </c>
      <c r="Q374" t="s">
        <v>621</v>
      </c>
      <c r="R374" t="s">
        <v>622</v>
      </c>
      <c r="S374" t="s">
        <v>623</v>
      </c>
      <c r="T374" t="s">
        <v>145</v>
      </c>
      <c r="U374" t="s">
        <v>645</v>
      </c>
      <c r="V374" t="s">
        <v>2373</v>
      </c>
      <c r="W374" t="s">
        <v>2374</v>
      </c>
      <c r="X374" t="s">
        <v>2375</v>
      </c>
      <c r="Y374" s="19" t="str">
        <f t="shared" si="10"/>
        <v>3</v>
      </c>
      <c r="Z374" s="19" t="str">
        <f>IF(T374="","",IF(AND(T374&lt;&gt;'Tabelas auxiliares'!$B$241,T374&lt;&gt;'Tabelas auxiliares'!$B$242,T374&lt;&gt;'Tabelas auxiliares'!$C$241,T374&lt;&gt;'Tabelas auxiliares'!$C$242,T374&lt;&gt;'Tabelas auxiliares'!$D$241),"FOLHA DE PESSOAL",IF(Y374='Tabelas auxiliares'!$A$242,"CUSTEIO",IF(Y374='Tabelas auxiliares'!$A$241,"INVESTIMENTO","ERRO - VERIFICAR"))))</f>
        <v>CUSTEIO</v>
      </c>
      <c r="AA374" s="30">
        <f t="shared" si="11"/>
        <v>200000</v>
      </c>
      <c r="AC374" s="12">
        <v>4171.95</v>
      </c>
      <c r="AD374" s="12">
        <v>195828.05</v>
      </c>
      <c r="AE374" s="36"/>
      <c r="AF374" s="36"/>
      <c r="AG374" s="36"/>
      <c r="AH374" s="36"/>
      <c r="AI374" s="36"/>
      <c r="AJ374" s="36"/>
      <c r="AK374" s="36"/>
      <c r="AL374" s="36"/>
      <c r="AM374" s="36"/>
      <c r="AN374" s="36"/>
      <c r="AO374" s="36"/>
      <c r="AP374" s="36"/>
    </row>
    <row r="375" spans="1:42" x14ac:dyDescent="0.35">
      <c r="A375" t="s">
        <v>614</v>
      </c>
      <c r="B375" t="s">
        <v>200</v>
      </c>
      <c r="C375" t="s">
        <v>615</v>
      </c>
      <c r="D375" t="s">
        <v>28</v>
      </c>
      <c r="E375" t="s">
        <v>100</v>
      </c>
      <c r="F375" s="19" t="str">
        <f>IFERROR(VLOOKUP(D375,'Tabelas auxiliares'!$A$3:$B$63,2,FALSE),"")</f>
        <v>PU - PREFEITURA UNIVERSITÁRIA</v>
      </c>
      <c r="G375" s="19" t="str">
        <f>IFERROR(VLOOKUP($B375,'Tabelas auxiliares'!$A$67:$C$107,2,FALSE),"")</f>
        <v>ÁGUA / LUZ / GÁS (CONCESSIONÁRIAS)</v>
      </c>
      <c r="H375" s="19" t="str">
        <f>IFERROR(VLOOKUP($B375,'Tabelas auxiliares'!$A$67:$C$107,3,FALSE),"")</f>
        <v>ÁGUA E ESGOTO / ENERGIA ELÉTRICA / GÁS</v>
      </c>
      <c r="I375" t="s">
        <v>2376</v>
      </c>
      <c r="J375" t="s">
        <v>2377</v>
      </c>
      <c r="K375" t="s">
        <v>2378</v>
      </c>
      <c r="L375" t="s">
        <v>2379</v>
      </c>
      <c r="M375" t="s">
        <v>2361</v>
      </c>
      <c r="N375" t="s">
        <v>628</v>
      </c>
      <c r="O375" t="s">
        <v>629</v>
      </c>
      <c r="P375" t="s">
        <v>630</v>
      </c>
      <c r="Q375" t="s">
        <v>621</v>
      </c>
      <c r="R375" t="s">
        <v>622</v>
      </c>
      <c r="S375" t="s">
        <v>623</v>
      </c>
      <c r="T375" t="s">
        <v>145</v>
      </c>
      <c r="U375" t="s">
        <v>645</v>
      </c>
      <c r="V375" t="s">
        <v>2362</v>
      </c>
      <c r="W375" t="s">
        <v>2363</v>
      </c>
      <c r="X375" t="s">
        <v>2380</v>
      </c>
      <c r="Y375" s="19" t="str">
        <f t="shared" si="10"/>
        <v>3</v>
      </c>
      <c r="Z375" s="19" t="str">
        <f>IF(T375="","",IF(AND(T375&lt;&gt;'Tabelas auxiliares'!$B$241,T375&lt;&gt;'Tabelas auxiliares'!$B$242,T375&lt;&gt;'Tabelas auxiliares'!$C$241,T375&lt;&gt;'Tabelas auxiliares'!$C$242,T375&lt;&gt;'Tabelas auxiliares'!$D$241),"FOLHA DE PESSOAL",IF(Y375='Tabelas auxiliares'!$A$242,"CUSTEIO",IF(Y375='Tabelas auxiliares'!$A$241,"INVESTIMENTO","ERRO - VERIFICAR"))))</f>
        <v>CUSTEIO</v>
      </c>
      <c r="AA375" s="30">
        <f t="shared" si="11"/>
        <v>490000</v>
      </c>
      <c r="AB375" s="12">
        <v>50000</v>
      </c>
      <c r="AD375" s="12">
        <v>440000</v>
      </c>
      <c r="AE375" s="36"/>
      <c r="AF375" s="36"/>
      <c r="AG375" s="36"/>
      <c r="AH375" s="36"/>
      <c r="AI375" s="36"/>
      <c r="AJ375" s="36"/>
      <c r="AK375" s="36"/>
      <c r="AL375" s="36"/>
      <c r="AM375" s="36"/>
      <c r="AN375" s="36"/>
      <c r="AO375" s="36"/>
      <c r="AP375" s="36"/>
    </row>
    <row r="376" spans="1:42" x14ac:dyDescent="0.35">
      <c r="A376" t="s">
        <v>614</v>
      </c>
      <c r="B376" t="s">
        <v>200</v>
      </c>
      <c r="C376" t="s">
        <v>615</v>
      </c>
      <c r="D376" t="s">
        <v>28</v>
      </c>
      <c r="E376" t="s">
        <v>100</v>
      </c>
      <c r="F376" s="19" t="str">
        <f>IFERROR(VLOOKUP(D376,'Tabelas auxiliares'!$A$3:$B$63,2,FALSE),"")</f>
        <v>PU - PREFEITURA UNIVERSITÁRIA</v>
      </c>
      <c r="G376" s="19" t="str">
        <f>IFERROR(VLOOKUP($B376,'Tabelas auxiliares'!$A$67:$C$107,2,FALSE),"")</f>
        <v>ÁGUA / LUZ / GÁS (CONCESSIONÁRIAS)</v>
      </c>
      <c r="H376" s="19" t="str">
        <f>IFERROR(VLOOKUP($B376,'Tabelas auxiliares'!$A$67:$C$107,3,FALSE),"")</f>
        <v>ÁGUA E ESGOTO / ENERGIA ELÉTRICA / GÁS</v>
      </c>
      <c r="I376" t="s">
        <v>2376</v>
      </c>
      <c r="J376" t="s">
        <v>2377</v>
      </c>
      <c r="K376" t="s">
        <v>2381</v>
      </c>
      <c r="L376" t="s">
        <v>2382</v>
      </c>
      <c r="M376" t="s">
        <v>2361</v>
      </c>
      <c r="N376" t="s">
        <v>628</v>
      </c>
      <c r="O376" t="s">
        <v>629</v>
      </c>
      <c r="P376" t="s">
        <v>630</v>
      </c>
      <c r="Q376" t="s">
        <v>621</v>
      </c>
      <c r="R376" t="s">
        <v>622</v>
      </c>
      <c r="S376" t="s">
        <v>623</v>
      </c>
      <c r="T376" t="s">
        <v>145</v>
      </c>
      <c r="U376" t="s">
        <v>645</v>
      </c>
      <c r="V376" t="s">
        <v>2383</v>
      </c>
      <c r="W376" t="s">
        <v>2384</v>
      </c>
      <c r="X376" t="s">
        <v>2385</v>
      </c>
      <c r="Y376" s="19" t="str">
        <f t="shared" si="10"/>
        <v>3</v>
      </c>
      <c r="Z376" s="19" t="str">
        <f>IF(T376="","",IF(AND(T376&lt;&gt;'Tabelas auxiliares'!$B$241,T376&lt;&gt;'Tabelas auxiliares'!$B$242,T376&lt;&gt;'Tabelas auxiliares'!$C$241,T376&lt;&gt;'Tabelas auxiliares'!$C$242,T376&lt;&gt;'Tabelas auxiliares'!$D$241),"FOLHA DE PESSOAL",IF(Y376='Tabelas auxiliares'!$A$242,"CUSTEIO",IF(Y376='Tabelas auxiliares'!$A$241,"INVESTIMENTO","ERRO - VERIFICAR"))))</f>
        <v>CUSTEIO</v>
      </c>
      <c r="AA376" s="30">
        <f t="shared" si="11"/>
        <v>600</v>
      </c>
      <c r="AB376" s="12">
        <v>363.96</v>
      </c>
      <c r="AD376" s="12">
        <v>236.04</v>
      </c>
      <c r="AE376" s="36"/>
      <c r="AF376" s="36"/>
      <c r="AG376" s="36"/>
      <c r="AH376" s="36"/>
      <c r="AI376" s="36"/>
      <c r="AJ376" s="36"/>
      <c r="AK376" s="36"/>
      <c r="AL376" s="36"/>
      <c r="AM376" s="36"/>
      <c r="AN376" s="36"/>
      <c r="AO376" s="36"/>
      <c r="AP376" s="36"/>
    </row>
    <row r="377" spans="1:42" x14ac:dyDescent="0.35">
      <c r="A377" t="s">
        <v>614</v>
      </c>
      <c r="B377" t="s">
        <v>200</v>
      </c>
      <c r="C377" t="s">
        <v>615</v>
      </c>
      <c r="D377" t="s">
        <v>28</v>
      </c>
      <c r="E377" t="s">
        <v>100</v>
      </c>
      <c r="F377" s="19" t="str">
        <f>IFERROR(VLOOKUP(D377,'Tabelas auxiliares'!$A$3:$B$63,2,FALSE),"")</f>
        <v>PU - PREFEITURA UNIVERSITÁRIA</v>
      </c>
      <c r="G377" s="19" t="str">
        <f>IFERROR(VLOOKUP($B377,'Tabelas auxiliares'!$A$67:$C$107,2,FALSE),"")</f>
        <v>ÁGUA / LUZ / GÁS (CONCESSIONÁRIAS)</v>
      </c>
      <c r="H377" s="19" t="str">
        <f>IFERROR(VLOOKUP($B377,'Tabelas auxiliares'!$A$67:$C$107,3,FALSE),"")</f>
        <v>ÁGUA E ESGOTO / ENERGIA ELÉTRICA / GÁS</v>
      </c>
      <c r="I377" t="s">
        <v>2386</v>
      </c>
      <c r="J377" t="s">
        <v>2387</v>
      </c>
      <c r="K377" t="s">
        <v>2388</v>
      </c>
      <c r="L377" t="s">
        <v>2389</v>
      </c>
      <c r="M377" t="s">
        <v>2361</v>
      </c>
      <c r="N377" t="s">
        <v>628</v>
      </c>
      <c r="O377" t="s">
        <v>629</v>
      </c>
      <c r="P377" t="s">
        <v>630</v>
      </c>
      <c r="Q377" t="s">
        <v>621</v>
      </c>
      <c r="R377" t="s">
        <v>622</v>
      </c>
      <c r="S377" t="s">
        <v>623</v>
      </c>
      <c r="T377" t="s">
        <v>145</v>
      </c>
      <c r="U377" t="s">
        <v>645</v>
      </c>
      <c r="V377" t="s">
        <v>2362</v>
      </c>
      <c r="W377" t="s">
        <v>2363</v>
      </c>
      <c r="X377" t="s">
        <v>2390</v>
      </c>
      <c r="Y377" s="19" t="str">
        <f t="shared" si="10"/>
        <v>3</v>
      </c>
      <c r="Z377" s="19" t="str">
        <f>IF(T377="","",IF(AND(T377&lt;&gt;'Tabelas auxiliares'!$B$241,T377&lt;&gt;'Tabelas auxiliares'!$B$242,T377&lt;&gt;'Tabelas auxiliares'!$C$241,T377&lt;&gt;'Tabelas auxiliares'!$C$242,T377&lt;&gt;'Tabelas auxiliares'!$D$241),"FOLHA DE PESSOAL",IF(Y377='Tabelas auxiliares'!$A$242,"CUSTEIO",IF(Y377='Tabelas auxiliares'!$A$241,"INVESTIMENTO","ERRO - VERIFICAR"))))</f>
        <v>CUSTEIO</v>
      </c>
      <c r="AA377" s="30">
        <f t="shared" si="11"/>
        <v>6106.15</v>
      </c>
      <c r="AD377" s="12">
        <v>6106.15</v>
      </c>
      <c r="AE377" s="36"/>
      <c r="AF377" s="36"/>
      <c r="AG377" s="36"/>
      <c r="AH377" s="36"/>
      <c r="AI377" s="36"/>
      <c r="AJ377" s="36"/>
      <c r="AK377" s="36"/>
      <c r="AL377" s="36"/>
      <c r="AM377" s="36"/>
      <c r="AN377" s="36"/>
      <c r="AO377" s="36"/>
      <c r="AP377" s="36"/>
    </row>
    <row r="378" spans="1:42" x14ac:dyDescent="0.35">
      <c r="A378" t="s">
        <v>614</v>
      </c>
      <c r="B378" t="s">
        <v>200</v>
      </c>
      <c r="C378" t="s">
        <v>615</v>
      </c>
      <c r="D378" t="s">
        <v>28</v>
      </c>
      <c r="E378" t="s">
        <v>100</v>
      </c>
      <c r="F378" s="19" t="str">
        <f>IFERROR(VLOOKUP(D378,'Tabelas auxiliares'!$A$3:$B$63,2,FALSE),"")</f>
        <v>PU - PREFEITURA UNIVERSITÁRIA</v>
      </c>
      <c r="G378" s="19" t="str">
        <f>IFERROR(VLOOKUP($B378,'Tabelas auxiliares'!$A$67:$C$107,2,FALSE),"")</f>
        <v>ÁGUA / LUZ / GÁS (CONCESSIONÁRIAS)</v>
      </c>
      <c r="H378" s="19" t="str">
        <f>IFERROR(VLOOKUP($B378,'Tabelas auxiliares'!$A$67:$C$107,3,FALSE),"")</f>
        <v>ÁGUA E ESGOTO / ENERGIA ELÉTRICA / GÁS</v>
      </c>
      <c r="I378" t="s">
        <v>2386</v>
      </c>
      <c r="J378" t="s">
        <v>2387</v>
      </c>
      <c r="K378" t="s">
        <v>2391</v>
      </c>
      <c r="L378" t="s">
        <v>2389</v>
      </c>
      <c r="M378" t="s">
        <v>2361</v>
      </c>
      <c r="N378" t="s">
        <v>628</v>
      </c>
      <c r="O378" t="s">
        <v>629</v>
      </c>
      <c r="P378" t="s">
        <v>630</v>
      </c>
      <c r="Q378" t="s">
        <v>621</v>
      </c>
      <c r="R378" t="s">
        <v>622</v>
      </c>
      <c r="S378" t="s">
        <v>623</v>
      </c>
      <c r="T378" t="s">
        <v>145</v>
      </c>
      <c r="U378" t="s">
        <v>645</v>
      </c>
      <c r="V378" t="s">
        <v>2383</v>
      </c>
      <c r="W378" t="s">
        <v>2384</v>
      </c>
      <c r="X378" t="s">
        <v>2392</v>
      </c>
      <c r="Y378" s="19" t="str">
        <f t="shared" si="10"/>
        <v>3</v>
      </c>
      <c r="Z378" s="19" t="str">
        <f>IF(T378="","",IF(AND(T378&lt;&gt;'Tabelas auxiliares'!$B$241,T378&lt;&gt;'Tabelas auxiliares'!$B$242,T378&lt;&gt;'Tabelas auxiliares'!$C$241,T378&lt;&gt;'Tabelas auxiliares'!$C$242,T378&lt;&gt;'Tabelas auxiliares'!$D$241),"FOLHA DE PESSOAL",IF(Y378='Tabelas auxiliares'!$A$242,"CUSTEIO",IF(Y378='Tabelas auxiliares'!$A$241,"INVESTIMENTO","ERRO - VERIFICAR"))))</f>
        <v>CUSTEIO</v>
      </c>
      <c r="AA378" s="30">
        <f t="shared" si="11"/>
        <v>3.33</v>
      </c>
      <c r="AD378" s="12">
        <v>3.33</v>
      </c>
      <c r="AE378" s="36"/>
      <c r="AF378" s="36"/>
      <c r="AG378" s="36"/>
      <c r="AH378" s="36"/>
      <c r="AI378" s="36"/>
      <c r="AJ378" s="36"/>
      <c r="AK378" s="36"/>
      <c r="AL378" s="36"/>
      <c r="AM378" s="36"/>
      <c r="AN378" s="36"/>
      <c r="AO378" s="36"/>
      <c r="AP378" s="36"/>
    </row>
    <row r="379" spans="1:42" x14ac:dyDescent="0.35">
      <c r="A379" t="s">
        <v>614</v>
      </c>
      <c r="B379" t="s">
        <v>200</v>
      </c>
      <c r="C379" t="s">
        <v>615</v>
      </c>
      <c r="D379" t="s">
        <v>28</v>
      </c>
      <c r="E379" t="s">
        <v>100</v>
      </c>
      <c r="F379" s="19" t="str">
        <f>IFERROR(VLOOKUP(D379,'Tabelas auxiliares'!$A$3:$B$63,2,FALSE),"")</f>
        <v>PU - PREFEITURA UNIVERSITÁRIA</v>
      </c>
      <c r="G379" s="19" t="str">
        <f>IFERROR(VLOOKUP($B379,'Tabelas auxiliares'!$A$67:$C$107,2,FALSE),"")</f>
        <v>ÁGUA / LUZ / GÁS (CONCESSIONÁRIAS)</v>
      </c>
      <c r="H379" s="19" t="str">
        <f>IFERROR(VLOOKUP($B379,'Tabelas auxiliares'!$A$67:$C$107,3,FALSE),"")</f>
        <v>ÁGUA E ESGOTO / ENERGIA ELÉTRICA / GÁS</v>
      </c>
      <c r="I379" t="s">
        <v>857</v>
      </c>
      <c r="J379" t="s">
        <v>2393</v>
      </c>
      <c r="K379" t="s">
        <v>2394</v>
      </c>
      <c r="L379" t="s">
        <v>2395</v>
      </c>
      <c r="M379" t="s">
        <v>2361</v>
      </c>
      <c r="N379" t="s">
        <v>628</v>
      </c>
      <c r="O379" t="s">
        <v>629</v>
      </c>
      <c r="P379" t="s">
        <v>630</v>
      </c>
      <c r="Q379" t="s">
        <v>621</v>
      </c>
      <c r="R379" t="s">
        <v>622</v>
      </c>
      <c r="S379" t="s">
        <v>623</v>
      </c>
      <c r="T379" t="s">
        <v>145</v>
      </c>
      <c r="U379" t="s">
        <v>645</v>
      </c>
      <c r="V379" t="s">
        <v>2383</v>
      </c>
      <c r="W379" t="s">
        <v>2384</v>
      </c>
      <c r="X379" t="s">
        <v>2396</v>
      </c>
      <c r="Y379" s="19" t="str">
        <f t="shared" si="10"/>
        <v>3</v>
      </c>
      <c r="Z379" s="19" t="str">
        <f>IF(T379="","",IF(AND(T379&lt;&gt;'Tabelas auxiliares'!$B$241,T379&lt;&gt;'Tabelas auxiliares'!$B$242,T379&lt;&gt;'Tabelas auxiliares'!$C$241,T379&lt;&gt;'Tabelas auxiliares'!$C$242,T379&lt;&gt;'Tabelas auxiliares'!$D$241),"FOLHA DE PESSOAL",IF(Y379='Tabelas auxiliares'!$A$242,"CUSTEIO",IF(Y379='Tabelas auxiliares'!$A$241,"INVESTIMENTO","ERRO - VERIFICAR"))))</f>
        <v>CUSTEIO</v>
      </c>
      <c r="AA379" s="30">
        <f t="shared" si="11"/>
        <v>900</v>
      </c>
      <c r="AB379" s="12">
        <v>280.97000000000003</v>
      </c>
      <c r="AD379" s="12">
        <v>619.03</v>
      </c>
      <c r="AE379" s="36"/>
      <c r="AF379" s="36"/>
      <c r="AG379" s="36"/>
      <c r="AH379" s="36"/>
      <c r="AI379" s="36"/>
      <c r="AJ379" s="36"/>
      <c r="AK379" s="36"/>
      <c r="AL379" s="36"/>
      <c r="AM379" s="36"/>
      <c r="AN379" s="36"/>
      <c r="AO379" s="36"/>
      <c r="AP379" s="36"/>
    </row>
    <row r="380" spans="1:42" x14ac:dyDescent="0.35">
      <c r="A380" t="s">
        <v>614</v>
      </c>
      <c r="B380" t="s">
        <v>200</v>
      </c>
      <c r="C380" t="s">
        <v>615</v>
      </c>
      <c r="D380" t="s">
        <v>28</v>
      </c>
      <c r="E380" t="s">
        <v>100</v>
      </c>
      <c r="F380" s="19" t="str">
        <f>IFERROR(VLOOKUP(D380,'Tabelas auxiliares'!$A$3:$B$63,2,FALSE),"")</f>
        <v>PU - PREFEITURA UNIVERSITÁRIA</v>
      </c>
      <c r="G380" s="19" t="str">
        <f>IFERROR(VLOOKUP($B380,'Tabelas auxiliares'!$A$67:$C$107,2,FALSE),"")</f>
        <v>ÁGUA / LUZ / GÁS (CONCESSIONÁRIAS)</v>
      </c>
      <c r="H380" s="19" t="str">
        <f>IFERROR(VLOOKUP($B380,'Tabelas auxiliares'!$A$67:$C$107,3,FALSE),"")</f>
        <v>ÁGUA E ESGOTO / ENERGIA ELÉTRICA / GÁS</v>
      </c>
      <c r="I380" t="s">
        <v>857</v>
      </c>
      <c r="J380" t="s">
        <v>2393</v>
      </c>
      <c r="K380" t="s">
        <v>2397</v>
      </c>
      <c r="L380" t="s">
        <v>2398</v>
      </c>
      <c r="M380" t="s">
        <v>2361</v>
      </c>
      <c r="N380" t="s">
        <v>628</v>
      </c>
      <c r="O380" t="s">
        <v>629</v>
      </c>
      <c r="P380" t="s">
        <v>630</v>
      </c>
      <c r="Q380" t="s">
        <v>621</v>
      </c>
      <c r="R380" t="s">
        <v>622</v>
      </c>
      <c r="S380" t="s">
        <v>623</v>
      </c>
      <c r="T380" t="s">
        <v>145</v>
      </c>
      <c r="U380" t="s">
        <v>645</v>
      </c>
      <c r="V380" t="s">
        <v>2362</v>
      </c>
      <c r="W380" t="s">
        <v>2363</v>
      </c>
      <c r="X380" t="s">
        <v>2399</v>
      </c>
      <c r="Y380" s="19" t="str">
        <f t="shared" si="10"/>
        <v>3</v>
      </c>
      <c r="Z380" s="19" t="str">
        <f>IF(T380="","",IF(AND(T380&lt;&gt;'Tabelas auxiliares'!$B$241,T380&lt;&gt;'Tabelas auxiliares'!$B$242,T380&lt;&gt;'Tabelas auxiliares'!$C$241,T380&lt;&gt;'Tabelas auxiliares'!$C$242,T380&lt;&gt;'Tabelas auxiliares'!$D$241),"FOLHA DE PESSOAL",IF(Y380='Tabelas auxiliares'!$A$242,"CUSTEIO",IF(Y380='Tabelas auxiliares'!$A$241,"INVESTIMENTO","ERRO - VERIFICAR"))))</f>
        <v>CUSTEIO</v>
      </c>
      <c r="AA380" s="30">
        <f t="shared" si="11"/>
        <v>96000</v>
      </c>
      <c r="AB380" s="12">
        <v>12463.2</v>
      </c>
      <c r="AC380" s="12">
        <v>1448.72</v>
      </c>
      <c r="AD380" s="12">
        <v>82088.08</v>
      </c>
      <c r="AE380" s="36"/>
      <c r="AF380" s="36"/>
      <c r="AG380" s="36"/>
      <c r="AH380" s="36"/>
      <c r="AI380" s="36"/>
      <c r="AJ380" s="36"/>
      <c r="AK380" s="36"/>
      <c r="AL380" s="36"/>
      <c r="AM380" s="36"/>
      <c r="AN380" s="36"/>
      <c r="AO380" s="36"/>
      <c r="AP380" s="36"/>
    </row>
    <row r="381" spans="1:42" x14ac:dyDescent="0.35">
      <c r="A381" t="s">
        <v>614</v>
      </c>
      <c r="B381" t="s">
        <v>200</v>
      </c>
      <c r="C381" t="s">
        <v>615</v>
      </c>
      <c r="D381" t="s">
        <v>28</v>
      </c>
      <c r="E381" t="s">
        <v>100</v>
      </c>
      <c r="F381" s="19" t="str">
        <f>IFERROR(VLOOKUP(D381,'Tabelas auxiliares'!$A$3:$B$63,2,FALSE),"")</f>
        <v>PU - PREFEITURA UNIVERSITÁRIA</v>
      </c>
      <c r="G381" s="19" t="str">
        <f>IFERROR(VLOOKUP($B381,'Tabelas auxiliares'!$A$67:$C$107,2,FALSE),"")</f>
        <v>ÁGUA / LUZ / GÁS (CONCESSIONÁRIAS)</v>
      </c>
      <c r="H381" s="19" t="str">
        <f>IFERROR(VLOOKUP($B381,'Tabelas auxiliares'!$A$67:$C$107,3,FALSE),"")</f>
        <v>ÁGUA E ESGOTO / ENERGIA ELÉTRICA / GÁS</v>
      </c>
      <c r="I381" t="s">
        <v>1040</v>
      </c>
      <c r="J381" t="s">
        <v>2400</v>
      </c>
      <c r="K381" t="s">
        <v>2401</v>
      </c>
      <c r="L381" t="s">
        <v>2402</v>
      </c>
      <c r="M381" t="s">
        <v>2372</v>
      </c>
      <c r="N381" t="s">
        <v>628</v>
      </c>
      <c r="O381" t="s">
        <v>629</v>
      </c>
      <c r="P381" t="s">
        <v>630</v>
      </c>
      <c r="Q381" t="s">
        <v>621</v>
      </c>
      <c r="R381" t="s">
        <v>622</v>
      </c>
      <c r="S381" t="s">
        <v>623</v>
      </c>
      <c r="T381" t="s">
        <v>145</v>
      </c>
      <c r="U381" t="s">
        <v>645</v>
      </c>
      <c r="V381" t="s">
        <v>2373</v>
      </c>
      <c r="W381" t="s">
        <v>2374</v>
      </c>
      <c r="X381" t="s">
        <v>2403</v>
      </c>
      <c r="Y381" s="19" t="str">
        <f t="shared" si="10"/>
        <v>3</v>
      </c>
      <c r="Z381" s="19" t="str">
        <f>IF(T381="","",IF(AND(T381&lt;&gt;'Tabelas auxiliares'!$B$241,T381&lt;&gt;'Tabelas auxiliares'!$B$242,T381&lt;&gt;'Tabelas auxiliares'!$C$241,T381&lt;&gt;'Tabelas auxiliares'!$C$242,T381&lt;&gt;'Tabelas auxiliares'!$D$241),"FOLHA DE PESSOAL",IF(Y381='Tabelas auxiliares'!$A$242,"CUSTEIO",IF(Y381='Tabelas auxiliares'!$A$241,"INVESTIMENTO","ERRO - VERIFICAR"))))</f>
        <v>CUSTEIO</v>
      </c>
      <c r="AA381" s="30">
        <f t="shared" si="11"/>
        <v>460055.87</v>
      </c>
      <c r="AB381" s="12">
        <v>17836.099999999999</v>
      </c>
      <c r="AC381" s="12">
        <v>8297.9500000000007</v>
      </c>
      <c r="AD381" s="12">
        <v>433921.82</v>
      </c>
      <c r="AE381" s="36"/>
      <c r="AF381" s="36"/>
      <c r="AG381" s="36"/>
      <c r="AH381" s="36"/>
      <c r="AI381" s="36"/>
      <c r="AJ381" s="36"/>
      <c r="AK381" s="36"/>
      <c r="AL381" s="36"/>
      <c r="AM381" s="36"/>
      <c r="AN381" s="36"/>
      <c r="AO381" s="36"/>
      <c r="AP381" s="36"/>
    </row>
    <row r="382" spans="1:42" x14ac:dyDescent="0.35">
      <c r="A382" t="s">
        <v>614</v>
      </c>
      <c r="B382" t="s">
        <v>200</v>
      </c>
      <c r="C382" t="s">
        <v>615</v>
      </c>
      <c r="D382" t="s">
        <v>28</v>
      </c>
      <c r="E382" t="s">
        <v>100</v>
      </c>
      <c r="F382" s="19" t="str">
        <f>IFERROR(VLOOKUP(D382,'Tabelas auxiliares'!$A$3:$B$63,2,FALSE),"")</f>
        <v>PU - PREFEITURA UNIVERSITÁRIA</v>
      </c>
      <c r="G382" s="19" t="str">
        <f>IFERROR(VLOOKUP($B382,'Tabelas auxiliares'!$A$67:$C$107,2,FALSE),"")</f>
        <v>ÁGUA / LUZ / GÁS (CONCESSIONÁRIAS)</v>
      </c>
      <c r="H382" s="19" t="str">
        <f>IFERROR(VLOOKUP($B382,'Tabelas auxiliares'!$A$67:$C$107,3,FALSE),"")</f>
        <v>ÁGUA E ESGOTO / ENERGIA ELÉTRICA / GÁS</v>
      </c>
      <c r="I382" t="s">
        <v>2404</v>
      </c>
      <c r="J382" t="s">
        <v>2377</v>
      </c>
      <c r="K382" t="s">
        <v>2405</v>
      </c>
      <c r="L382" t="s">
        <v>2406</v>
      </c>
      <c r="M382" t="s">
        <v>2361</v>
      </c>
      <c r="N382" t="s">
        <v>628</v>
      </c>
      <c r="O382" t="s">
        <v>629</v>
      </c>
      <c r="P382" t="s">
        <v>630</v>
      </c>
      <c r="Q382" t="s">
        <v>621</v>
      </c>
      <c r="R382" t="s">
        <v>622</v>
      </c>
      <c r="S382" t="s">
        <v>623</v>
      </c>
      <c r="T382" t="s">
        <v>145</v>
      </c>
      <c r="U382" t="s">
        <v>645</v>
      </c>
      <c r="V382" t="s">
        <v>2362</v>
      </c>
      <c r="W382" t="s">
        <v>2363</v>
      </c>
      <c r="X382" t="s">
        <v>2407</v>
      </c>
      <c r="Y382" s="19" t="str">
        <f t="shared" si="10"/>
        <v>3</v>
      </c>
      <c r="Z382" s="19" t="str">
        <f>IF(T382="","",IF(AND(T382&lt;&gt;'Tabelas auxiliares'!$B$241,T382&lt;&gt;'Tabelas auxiliares'!$B$242,T382&lt;&gt;'Tabelas auxiliares'!$C$241,T382&lt;&gt;'Tabelas auxiliares'!$C$242,T382&lt;&gt;'Tabelas auxiliares'!$D$241),"FOLHA DE PESSOAL",IF(Y382='Tabelas auxiliares'!$A$242,"CUSTEIO",IF(Y382='Tabelas auxiliares'!$A$241,"INVESTIMENTO","ERRO - VERIFICAR"))))</f>
        <v>CUSTEIO</v>
      </c>
      <c r="AA382" s="30">
        <f t="shared" si="11"/>
        <v>150000</v>
      </c>
      <c r="AB382" s="12">
        <v>14737.97</v>
      </c>
      <c r="AD382" s="12">
        <v>135262.03</v>
      </c>
      <c r="AE382" s="36"/>
      <c r="AF382" s="36"/>
      <c r="AG382" s="36"/>
      <c r="AH382" s="36"/>
      <c r="AI382" s="36"/>
      <c r="AJ382" s="36"/>
      <c r="AK382" s="36"/>
      <c r="AL382" s="36"/>
      <c r="AM382" s="36"/>
      <c r="AN382" s="36"/>
      <c r="AO382" s="36"/>
      <c r="AP382" s="36"/>
    </row>
    <row r="383" spans="1:42" x14ac:dyDescent="0.35">
      <c r="A383" t="s">
        <v>614</v>
      </c>
      <c r="B383" t="s">
        <v>200</v>
      </c>
      <c r="C383" t="s">
        <v>615</v>
      </c>
      <c r="D383" t="s">
        <v>28</v>
      </c>
      <c r="E383" t="s">
        <v>100</v>
      </c>
      <c r="F383" s="19" t="str">
        <f>IFERROR(VLOOKUP(D383,'Tabelas auxiliares'!$A$3:$B$63,2,FALSE),"")</f>
        <v>PU - PREFEITURA UNIVERSITÁRIA</v>
      </c>
      <c r="G383" s="19" t="str">
        <f>IFERROR(VLOOKUP($B383,'Tabelas auxiliares'!$A$67:$C$107,2,FALSE),"")</f>
        <v>ÁGUA / LUZ / GÁS (CONCESSIONÁRIAS)</v>
      </c>
      <c r="H383" s="19" t="str">
        <f>IFERROR(VLOOKUP($B383,'Tabelas auxiliares'!$A$67:$C$107,3,FALSE),"")</f>
        <v>ÁGUA E ESGOTO / ENERGIA ELÉTRICA / GÁS</v>
      </c>
      <c r="I383" t="s">
        <v>2404</v>
      </c>
      <c r="J383" t="s">
        <v>2377</v>
      </c>
      <c r="K383" t="s">
        <v>2408</v>
      </c>
      <c r="L383" t="s">
        <v>2406</v>
      </c>
      <c r="M383" t="s">
        <v>2361</v>
      </c>
      <c r="N383" t="s">
        <v>628</v>
      </c>
      <c r="O383" t="s">
        <v>629</v>
      </c>
      <c r="P383" t="s">
        <v>630</v>
      </c>
      <c r="Q383" t="s">
        <v>621</v>
      </c>
      <c r="R383" t="s">
        <v>622</v>
      </c>
      <c r="S383" t="s">
        <v>623</v>
      </c>
      <c r="T383" t="s">
        <v>145</v>
      </c>
      <c r="U383" t="s">
        <v>645</v>
      </c>
      <c r="V383" t="s">
        <v>2383</v>
      </c>
      <c r="W383" t="s">
        <v>2384</v>
      </c>
      <c r="X383" t="s">
        <v>2409</v>
      </c>
      <c r="Y383" s="19" t="str">
        <f t="shared" si="10"/>
        <v>3</v>
      </c>
      <c r="Z383" s="19" t="str">
        <f>IF(T383="","",IF(AND(T383&lt;&gt;'Tabelas auxiliares'!$B$241,T383&lt;&gt;'Tabelas auxiliares'!$B$242,T383&lt;&gt;'Tabelas auxiliares'!$C$241,T383&lt;&gt;'Tabelas auxiliares'!$C$242,T383&lt;&gt;'Tabelas auxiliares'!$D$241),"FOLHA DE PESSOAL",IF(Y383='Tabelas auxiliares'!$A$242,"CUSTEIO",IF(Y383='Tabelas auxiliares'!$A$241,"INVESTIMENTO","ERRO - VERIFICAR"))))</f>
        <v>CUSTEIO</v>
      </c>
      <c r="AA383" s="30">
        <f t="shared" si="11"/>
        <v>300</v>
      </c>
      <c r="AB383" s="12">
        <v>181.98</v>
      </c>
      <c r="AD383" s="12">
        <v>118.02</v>
      </c>
      <c r="AE383" s="36"/>
      <c r="AF383" s="36"/>
      <c r="AG383" s="36"/>
      <c r="AH383" s="36"/>
      <c r="AI383" s="36"/>
      <c r="AJ383" s="36"/>
      <c r="AK383" s="36"/>
      <c r="AL383" s="36"/>
      <c r="AM383" s="36"/>
      <c r="AN383" s="36"/>
      <c r="AO383" s="36"/>
      <c r="AP383" s="36"/>
    </row>
    <row r="384" spans="1:42" x14ac:dyDescent="0.35">
      <c r="A384" t="s">
        <v>614</v>
      </c>
      <c r="B384" t="s">
        <v>200</v>
      </c>
      <c r="C384" t="s">
        <v>615</v>
      </c>
      <c r="D384" t="s">
        <v>28</v>
      </c>
      <c r="E384" t="s">
        <v>100</v>
      </c>
      <c r="F384" s="19" t="str">
        <f>IFERROR(VLOOKUP(D384,'Tabelas auxiliares'!$A$3:$B$63,2,FALSE),"")</f>
        <v>PU - PREFEITURA UNIVERSITÁRIA</v>
      </c>
      <c r="G384" s="19" t="str">
        <f>IFERROR(VLOOKUP($B384,'Tabelas auxiliares'!$A$67:$C$107,2,FALSE),"")</f>
        <v>ÁGUA / LUZ / GÁS (CONCESSIONÁRIAS)</v>
      </c>
      <c r="H384" s="19" t="str">
        <f>IFERROR(VLOOKUP($B384,'Tabelas auxiliares'!$A$67:$C$107,3,FALSE),"")</f>
        <v>ÁGUA E ESGOTO / ENERGIA ELÉTRICA / GÁS</v>
      </c>
      <c r="I384" t="s">
        <v>2410</v>
      </c>
      <c r="J384" t="s">
        <v>2369</v>
      </c>
      <c r="K384" t="s">
        <v>2411</v>
      </c>
      <c r="L384" t="s">
        <v>2412</v>
      </c>
      <c r="M384" t="s">
        <v>2372</v>
      </c>
      <c r="N384" t="s">
        <v>628</v>
      </c>
      <c r="O384" t="s">
        <v>629</v>
      </c>
      <c r="P384" t="s">
        <v>630</v>
      </c>
      <c r="Q384" t="s">
        <v>621</v>
      </c>
      <c r="R384" t="s">
        <v>622</v>
      </c>
      <c r="S384" t="s">
        <v>623</v>
      </c>
      <c r="T384" t="s">
        <v>145</v>
      </c>
      <c r="U384" t="s">
        <v>645</v>
      </c>
      <c r="V384" t="s">
        <v>2373</v>
      </c>
      <c r="W384" t="s">
        <v>2374</v>
      </c>
      <c r="X384" t="s">
        <v>2413</v>
      </c>
      <c r="Y384" s="19" t="str">
        <f t="shared" si="10"/>
        <v>3</v>
      </c>
      <c r="Z384" s="19" t="str">
        <f>IF(T384="","",IF(AND(T384&lt;&gt;'Tabelas auxiliares'!$B$241,T384&lt;&gt;'Tabelas auxiliares'!$B$242,T384&lt;&gt;'Tabelas auxiliares'!$C$241,T384&lt;&gt;'Tabelas auxiliares'!$C$242,T384&lt;&gt;'Tabelas auxiliares'!$D$241),"FOLHA DE PESSOAL",IF(Y384='Tabelas auxiliares'!$A$242,"CUSTEIO",IF(Y384='Tabelas auxiliares'!$A$241,"INVESTIMENTO","ERRO - VERIFICAR"))))</f>
        <v>CUSTEIO</v>
      </c>
      <c r="AA384" s="30">
        <f t="shared" si="11"/>
        <v>1000</v>
      </c>
      <c r="AB384" s="12">
        <v>304.63</v>
      </c>
      <c r="AD384" s="12">
        <v>695.37</v>
      </c>
      <c r="AE384" s="36"/>
      <c r="AF384" s="36"/>
      <c r="AG384" s="36"/>
      <c r="AH384" s="36"/>
      <c r="AI384" s="36"/>
      <c r="AJ384" s="36"/>
      <c r="AK384" s="36"/>
      <c r="AL384" s="36"/>
      <c r="AM384" s="36"/>
      <c r="AN384" s="36"/>
      <c r="AO384" s="36"/>
      <c r="AP384" s="36"/>
    </row>
    <row r="385" spans="1:42" x14ac:dyDescent="0.35">
      <c r="A385" t="s">
        <v>614</v>
      </c>
      <c r="B385" t="s">
        <v>200</v>
      </c>
      <c r="C385" t="s">
        <v>615</v>
      </c>
      <c r="D385" t="s">
        <v>28</v>
      </c>
      <c r="E385" t="s">
        <v>100</v>
      </c>
      <c r="F385" s="19" t="str">
        <f>IFERROR(VLOOKUP(D385,'Tabelas auxiliares'!$A$3:$B$63,2,FALSE),"")</f>
        <v>PU - PREFEITURA UNIVERSITÁRIA</v>
      </c>
      <c r="G385" s="19" t="str">
        <f>IFERROR(VLOOKUP($B385,'Tabelas auxiliares'!$A$67:$C$107,2,FALSE),"")</f>
        <v>ÁGUA / LUZ / GÁS (CONCESSIONÁRIAS)</v>
      </c>
      <c r="H385" s="19" t="str">
        <f>IFERROR(VLOOKUP($B385,'Tabelas auxiliares'!$A$67:$C$107,3,FALSE),"")</f>
        <v>ÁGUA E ESGOTO / ENERGIA ELÉTRICA / GÁS</v>
      </c>
      <c r="I385" t="s">
        <v>761</v>
      </c>
      <c r="J385" t="s">
        <v>2369</v>
      </c>
      <c r="K385" t="s">
        <v>2414</v>
      </c>
      <c r="L385" t="s">
        <v>2415</v>
      </c>
      <c r="M385" t="s">
        <v>2372</v>
      </c>
      <c r="N385" t="s">
        <v>628</v>
      </c>
      <c r="O385" t="s">
        <v>629</v>
      </c>
      <c r="P385" t="s">
        <v>630</v>
      </c>
      <c r="Q385" t="s">
        <v>621</v>
      </c>
      <c r="R385" t="s">
        <v>622</v>
      </c>
      <c r="S385" t="s">
        <v>623</v>
      </c>
      <c r="T385" t="s">
        <v>145</v>
      </c>
      <c r="U385" t="s">
        <v>645</v>
      </c>
      <c r="V385" t="s">
        <v>2373</v>
      </c>
      <c r="W385" t="s">
        <v>2374</v>
      </c>
      <c r="X385" t="s">
        <v>2416</v>
      </c>
      <c r="Y385" s="19" t="str">
        <f t="shared" si="10"/>
        <v>3</v>
      </c>
      <c r="Z385" s="19" t="str">
        <f>IF(T385="","",IF(AND(T385&lt;&gt;'Tabelas auxiliares'!$B$241,T385&lt;&gt;'Tabelas auxiliares'!$B$242,T385&lt;&gt;'Tabelas auxiliares'!$C$241,T385&lt;&gt;'Tabelas auxiliares'!$C$242,T385&lt;&gt;'Tabelas auxiliares'!$D$241),"FOLHA DE PESSOAL",IF(Y385='Tabelas auxiliares'!$A$242,"CUSTEIO",IF(Y385='Tabelas auxiliares'!$A$241,"INVESTIMENTO","ERRO - VERIFICAR"))))</f>
        <v>CUSTEIO</v>
      </c>
      <c r="AA385" s="30">
        <f t="shared" si="11"/>
        <v>619411.19999999995</v>
      </c>
      <c r="AD385" s="12">
        <v>619411.19999999995</v>
      </c>
      <c r="AE385" s="36"/>
      <c r="AF385" s="36"/>
      <c r="AG385" s="36"/>
      <c r="AH385" s="36"/>
      <c r="AI385" s="36"/>
      <c r="AJ385" s="36"/>
      <c r="AK385" s="36"/>
      <c r="AL385" s="36"/>
      <c r="AM385" s="36"/>
      <c r="AN385" s="36"/>
      <c r="AO385" s="36"/>
      <c r="AP385" s="36"/>
    </row>
    <row r="386" spans="1:42" x14ac:dyDescent="0.35">
      <c r="A386" t="s">
        <v>614</v>
      </c>
      <c r="B386" t="s">
        <v>200</v>
      </c>
      <c r="C386" t="s">
        <v>615</v>
      </c>
      <c r="D386" t="s">
        <v>28</v>
      </c>
      <c r="E386" t="s">
        <v>100</v>
      </c>
      <c r="F386" s="19" t="str">
        <f>IFERROR(VLOOKUP(D386,'Tabelas auxiliares'!$A$3:$B$63,2,FALSE),"")</f>
        <v>PU - PREFEITURA UNIVERSITÁRIA</v>
      </c>
      <c r="G386" s="19" t="str">
        <f>IFERROR(VLOOKUP($B386,'Tabelas auxiliares'!$A$67:$C$107,2,FALSE),"")</f>
        <v>ÁGUA / LUZ / GÁS (CONCESSIONÁRIAS)</v>
      </c>
      <c r="H386" s="19" t="str">
        <f>IFERROR(VLOOKUP($B386,'Tabelas auxiliares'!$A$67:$C$107,3,FALSE),"")</f>
        <v>ÁGUA E ESGOTO / ENERGIA ELÉTRICA / GÁS</v>
      </c>
      <c r="I386" t="s">
        <v>2287</v>
      </c>
      <c r="J386" t="s">
        <v>2365</v>
      </c>
      <c r="K386" t="s">
        <v>2417</v>
      </c>
      <c r="L386" t="s">
        <v>2418</v>
      </c>
      <c r="M386" t="s">
        <v>2361</v>
      </c>
      <c r="N386" t="s">
        <v>628</v>
      </c>
      <c r="O386" t="s">
        <v>629</v>
      </c>
      <c r="P386" t="s">
        <v>630</v>
      </c>
      <c r="Q386" t="s">
        <v>621</v>
      </c>
      <c r="R386" t="s">
        <v>622</v>
      </c>
      <c r="S386" t="s">
        <v>623</v>
      </c>
      <c r="T386" t="s">
        <v>179</v>
      </c>
      <c r="U386" t="s">
        <v>631</v>
      </c>
      <c r="V386" t="s">
        <v>2362</v>
      </c>
      <c r="W386" t="s">
        <v>2363</v>
      </c>
      <c r="X386" t="s">
        <v>2419</v>
      </c>
      <c r="Y386" s="19" t="str">
        <f t="shared" si="10"/>
        <v>3</v>
      </c>
      <c r="Z386" s="19" t="str">
        <f>IF(T386="","",IF(AND(T386&lt;&gt;'Tabelas auxiliares'!$B$241,T386&lt;&gt;'Tabelas auxiliares'!$B$242,T386&lt;&gt;'Tabelas auxiliares'!$C$241,T386&lt;&gt;'Tabelas auxiliares'!$C$242,T386&lt;&gt;'Tabelas auxiliares'!$D$241),"FOLHA DE PESSOAL",IF(Y386='Tabelas auxiliares'!$A$242,"CUSTEIO",IF(Y386='Tabelas auxiliares'!$A$241,"INVESTIMENTO","ERRO - VERIFICAR"))))</f>
        <v>CUSTEIO</v>
      </c>
      <c r="AA386" s="30">
        <f t="shared" si="11"/>
        <v>600000</v>
      </c>
      <c r="AD386" s="12">
        <v>600000</v>
      </c>
      <c r="AE386" s="36"/>
      <c r="AF386" s="36"/>
      <c r="AG386" s="36"/>
      <c r="AH386" s="36"/>
      <c r="AI386" s="36"/>
      <c r="AJ386" s="36"/>
      <c r="AK386" s="36"/>
      <c r="AL386" s="36"/>
      <c r="AM386" s="36"/>
      <c r="AN386" s="36"/>
      <c r="AO386" s="36"/>
      <c r="AP386" s="36"/>
    </row>
    <row r="387" spans="1:42" x14ac:dyDescent="0.35">
      <c r="A387" t="s">
        <v>614</v>
      </c>
      <c r="B387" t="s">
        <v>200</v>
      </c>
      <c r="C387" t="s">
        <v>615</v>
      </c>
      <c r="D387" t="s">
        <v>28</v>
      </c>
      <c r="E387" t="s">
        <v>100</v>
      </c>
      <c r="F387" s="19" t="str">
        <f>IFERROR(VLOOKUP(D387,'Tabelas auxiliares'!$A$3:$B$63,2,FALSE),"")</f>
        <v>PU - PREFEITURA UNIVERSITÁRIA</v>
      </c>
      <c r="G387" s="19" t="str">
        <f>IFERROR(VLOOKUP($B387,'Tabelas auxiliares'!$A$67:$C$107,2,FALSE),"")</f>
        <v>ÁGUA / LUZ / GÁS (CONCESSIONÁRIAS)</v>
      </c>
      <c r="H387" s="19" t="str">
        <f>IFERROR(VLOOKUP($B387,'Tabelas auxiliares'!$A$67:$C$107,3,FALSE),"")</f>
        <v>ÁGUA E ESGOTO / ENERGIA ELÉTRICA / GÁS</v>
      </c>
      <c r="I387" t="s">
        <v>2287</v>
      </c>
      <c r="J387" t="s">
        <v>2365</v>
      </c>
      <c r="K387" t="s">
        <v>2420</v>
      </c>
      <c r="L387" t="s">
        <v>2421</v>
      </c>
      <c r="M387" t="s">
        <v>2361</v>
      </c>
      <c r="N387" t="s">
        <v>628</v>
      </c>
      <c r="O387" t="s">
        <v>629</v>
      </c>
      <c r="P387" t="s">
        <v>630</v>
      </c>
      <c r="Q387" t="s">
        <v>621</v>
      </c>
      <c r="R387" t="s">
        <v>622</v>
      </c>
      <c r="S387" t="s">
        <v>623</v>
      </c>
      <c r="T387" t="s">
        <v>179</v>
      </c>
      <c r="U387" t="s">
        <v>631</v>
      </c>
      <c r="V387" t="s">
        <v>2383</v>
      </c>
      <c r="W387" t="s">
        <v>2384</v>
      </c>
      <c r="X387" t="s">
        <v>2422</v>
      </c>
      <c r="Y387" s="19" t="str">
        <f t="shared" si="10"/>
        <v>3</v>
      </c>
      <c r="Z387" s="19" t="str">
        <f>IF(T387="","",IF(AND(T387&lt;&gt;'Tabelas auxiliares'!$B$241,T387&lt;&gt;'Tabelas auxiliares'!$B$242,T387&lt;&gt;'Tabelas auxiliares'!$C$241,T387&lt;&gt;'Tabelas auxiliares'!$C$242,T387&lt;&gt;'Tabelas auxiliares'!$D$241),"FOLHA DE PESSOAL",IF(Y387='Tabelas auxiliares'!$A$242,"CUSTEIO",IF(Y387='Tabelas auxiliares'!$A$241,"INVESTIMENTO","ERRO - VERIFICAR"))))</f>
        <v>CUSTEIO</v>
      </c>
      <c r="AA387" s="30">
        <f t="shared" si="11"/>
        <v>500</v>
      </c>
      <c r="AB387" s="12">
        <v>277.66000000000003</v>
      </c>
      <c r="AD387" s="12">
        <v>222.34</v>
      </c>
      <c r="AE387" s="36"/>
      <c r="AF387" s="36"/>
      <c r="AG387" s="36"/>
      <c r="AH387" s="36"/>
      <c r="AI387" s="36"/>
      <c r="AJ387" s="36"/>
      <c r="AK387" s="36"/>
      <c r="AL387" s="36"/>
      <c r="AM387" s="36"/>
      <c r="AN387" s="36"/>
      <c r="AO387" s="36"/>
      <c r="AP387" s="36"/>
    </row>
    <row r="388" spans="1:42" x14ac:dyDescent="0.35">
      <c r="A388" t="s">
        <v>614</v>
      </c>
      <c r="B388" t="s">
        <v>200</v>
      </c>
      <c r="C388" t="s">
        <v>615</v>
      </c>
      <c r="D388" t="s">
        <v>28</v>
      </c>
      <c r="E388" t="s">
        <v>100</v>
      </c>
      <c r="F388" s="19" t="str">
        <f>IFERROR(VLOOKUP(D388,'Tabelas auxiliares'!$A$3:$B$63,2,FALSE),"")</f>
        <v>PU - PREFEITURA UNIVERSITÁRIA</v>
      </c>
      <c r="G388" s="19" t="str">
        <f>IFERROR(VLOOKUP($B388,'Tabelas auxiliares'!$A$67:$C$107,2,FALSE),"")</f>
        <v>ÁGUA / LUZ / GÁS (CONCESSIONÁRIAS)</v>
      </c>
      <c r="H388" s="19" t="str">
        <f>IFERROR(VLOOKUP($B388,'Tabelas auxiliares'!$A$67:$C$107,3,FALSE),"")</f>
        <v>ÁGUA E ESGOTO / ENERGIA ELÉTRICA / GÁS</v>
      </c>
      <c r="I388" t="s">
        <v>1036</v>
      </c>
      <c r="J388" t="s">
        <v>2369</v>
      </c>
      <c r="K388" t="s">
        <v>2423</v>
      </c>
      <c r="L388" t="s">
        <v>2424</v>
      </c>
      <c r="M388" t="s">
        <v>2372</v>
      </c>
      <c r="N388" t="s">
        <v>628</v>
      </c>
      <c r="O388" t="s">
        <v>629</v>
      </c>
      <c r="P388" t="s">
        <v>630</v>
      </c>
      <c r="Q388" t="s">
        <v>621</v>
      </c>
      <c r="R388" t="s">
        <v>622</v>
      </c>
      <c r="S388" t="s">
        <v>623</v>
      </c>
      <c r="T388" t="s">
        <v>179</v>
      </c>
      <c r="U388" t="s">
        <v>2425</v>
      </c>
      <c r="V388" t="s">
        <v>2373</v>
      </c>
      <c r="W388" t="s">
        <v>2374</v>
      </c>
      <c r="X388" t="s">
        <v>2426</v>
      </c>
      <c r="Y388" s="19" t="str">
        <f t="shared" si="10"/>
        <v>3</v>
      </c>
      <c r="Z388" s="19" t="str">
        <f>IF(T388="","",IF(AND(T388&lt;&gt;'Tabelas auxiliares'!$B$241,T388&lt;&gt;'Tabelas auxiliares'!$B$242,T388&lt;&gt;'Tabelas auxiliares'!$C$241,T388&lt;&gt;'Tabelas auxiliares'!$C$242,T388&lt;&gt;'Tabelas auxiliares'!$D$241),"FOLHA DE PESSOAL",IF(Y388='Tabelas auxiliares'!$A$242,"CUSTEIO",IF(Y388='Tabelas auxiliares'!$A$241,"INVESTIMENTO","ERRO - VERIFICAR"))))</f>
        <v>CUSTEIO</v>
      </c>
      <c r="AA388" s="30">
        <f t="shared" si="11"/>
        <v>16000</v>
      </c>
      <c r="AB388" s="12">
        <v>1098.8800000000001</v>
      </c>
      <c r="AC388" s="12">
        <v>14901.12</v>
      </c>
      <c r="AE388" s="36"/>
      <c r="AF388" s="36"/>
      <c r="AG388" s="36"/>
      <c r="AH388" s="36"/>
      <c r="AI388" s="36"/>
      <c r="AJ388" s="36"/>
      <c r="AK388" s="36"/>
      <c r="AL388" s="36"/>
      <c r="AM388" s="36"/>
      <c r="AN388" s="36"/>
      <c r="AO388" s="36"/>
      <c r="AP388" s="36"/>
    </row>
    <row r="389" spans="1:42" x14ac:dyDescent="0.35">
      <c r="A389" t="s">
        <v>614</v>
      </c>
      <c r="B389" t="s">
        <v>200</v>
      </c>
      <c r="C389" t="s">
        <v>615</v>
      </c>
      <c r="D389" t="s">
        <v>28</v>
      </c>
      <c r="E389" t="s">
        <v>100</v>
      </c>
      <c r="F389" s="19" t="str">
        <f>IFERROR(VLOOKUP(D389,'Tabelas auxiliares'!$A$3:$B$63,2,FALSE),"")</f>
        <v>PU - PREFEITURA UNIVERSITÁRIA</v>
      </c>
      <c r="G389" s="19" t="str">
        <f>IFERROR(VLOOKUP($B389,'Tabelas auxiliares'!$A$67:$C$107,2,FALSE),"")</f>
        <v>ÁGUA / LUZ / GÁS (CONCESSIONÁRIAS)</v>
      </c>
      <c r="H389" s="19" t="str">
        <f>IFERROR(VLOOKUP($B389,'Tabelas auxiliares'!$A$67:$C$107,3,FALSE),"")</f>
        <v>ÁGUA E ESGOTO / ENERGIA ELÉTRICA / GÁS</v>
      </c>
      <c r="I389" t="s">
        <v>1036</v>
      </c>
      <c r="J389" t="s">
        <v>2427</v>
      </c>
      <c r="K389" t="s">
        <v>2428</v>
      </c>
      <c r="L389" t="s">
        <v>2424</v>
      </c>
      <c r="M389" t="s">
        <v>2372</v>
      </c>
      <c r="N389" t="s">
        <v>628</v>
      </c>
      <c r="O389" t="s">
        <v>629</v>
      </c>
      <c r="P389" t="s">
        <v>630</v>
      </c>
      <c r="Q389" t="s">
        <v>621</v>
      </c>
      <c r="R389" t="s">
        <v>622</v>
      </c>
      <c r="S389" t="s">
        <v>623</v>
      </c>
      <c r="T389" t="s">
        <v>179</v>
      </c>
      <c r="U389" t="s">
        <v>631</v>
      </c>
      <c r="V389" t="s">
        <v>2373</v>
      </c>
      <c r="W389" t="s">
        <v>2374</v>
      </c>
      <c r="X389" t="s">
        <v>2429</v>
      </c>
      <c r="Y389" s="19" t="str">
        <f t="shared" si="10"/>
        <v>3</v>
      </c>
      <c r="Z389" s="19" t="str">
        <f>IF(T389="","",IF(AND(T389&lt;&gt;'Tabelas auxiliares'!$B$241,T389&lt;&gt;'Tabelas auxiliares'!$B$242,T389&lt;&gt;'Tabelas auxiliares'!$C$241,T389&lt;&gt;'Tabelas auxiliares'!$C$242,T389&lt;&gt;'Tabelas auxiliares'!$D$241),"FOLHA DE PESSOAL",IF(Y389='Tabelas auxiliares'!$A$242,"CUSTEIO",IF(Y389='Tabelas auxiliares'!$A$241,"INVESTIMENTO","ERRO - VERIFICAR"))))</f>
        <v>CUSTEIO</v>
      </c>
      <c r="AA389" s="30">
        <f t="shared" si="11"/>
        <v>184000</v>
      </c>
      <c r="AC389" s="12">
        <v>39618.1</v>
      </c>
      <c r="AD389" s="12">
        <v>144381.9</v>
      </c>
      <c r="AE389" s="36"/>
      <c r="AF389" s="36"/>
      <c r="AG389" s="36"/>
      <c r="AH389" s="36"/>
      <c r="AI389" s="36"/>
      <c r="AJ389" s="36"/>
      <c r="AK389" s="36"/>
      <c r="AL389" s="36"/>
      <c r="AM389" s="36"/>
      <c r="AN389" s="36"/>
      <c r="AO389" s="36"/>
      <c r="AP389" s="36"/>
    </row>
    <row r="390" spans="1:42" x14ac:dyDescent="0.35">
      <c r="A390" t="s">
        <v>614</v>
      </c>
      <c r="B390" t="s">
        <v>200</v>
      </c>
      <c r="C390" t="s">
        <v>615</v>
      </c>
      <c r="D390" t="s">
        <v>28</v>
      </c>
      <c r="E390" t="s">
        <v>100</v>
      </c>
      <c r="F390" s="19" t="str">
        <f>IFERROR(VLOOKUP(D390,'Tabelas auxiliares'!$A$3:$B$63,2,FALSE),"")</f>
        <v>PU - PREFEITURA UNIVERSITÁRIA</v>
      </c>
      <c r="G390" s="19" t="str">
        <f>IFERROR(VLOOKUP($B390,'Tabelas auxiliares'!$A$67:$C$107,2,FALSE),"")</f>
        <v>ÁGUA / LUZ / GÁS (CONCESSIONÁRIAS)</v>
      </c>
      <c r="H390" s="19" t="str">
        <f>IFERROR(VLOOKUP($B390,'Tabelas auxiliares'!$A$67:$C$107,3,FALSE),"")</f>
        <v>ÁGUA E ESGOTO / ENERGIA ELÉTRICA / GÁS</v>
      </c>
      <c r="I390" t="s">
        <v>2430</v>
      </c>
      <c r="J390" t="s">
        <v>2400</v>
      </c>
      <c r="K390" t="s">
        <v>2431</v>
      </c>
      <c r="L390" t="s">
        <v>2432</v>
      </c>
      <c r="M390" t="s">
        <v>2372</v>
      </c>
      <c r="N390" t="s">
        <v>628</v>
      </c>
      <c r="O390" t="s">
        <v>629</v>
      </c>
      <c r="P390" t="s">
        <v>630</v>
      </c>
      <c r="Q390" t="s">
        <v>621</v>
      </c>
      <c r="R390" t="s">
        <v>622</v>
      </c>
      <c r="S390" t="s">
        <v>623</v>
      </c>
      <c r="T390" t="s">
        <v>179</v>
      </c>
      <c r="U390" t="s">
        <v>631</v>
      </c>
      <c r="V390" t="s">
        <v>2373</v>
      </c>
      <c r="W390" t="s">
        <v>2374</v>
      </c>
      <c r="X390" t="s">
        <v>2433</v>
      </c>
      <c r="Y390" s="19" t="str">
        <f t="shared" si="10"/>
        <v>3</v>
      </c>
      <c r="Z390" s="19" t="str">
        <f>IF(T390="","",IF(AND(T390&lt;&gt;'Tabelas auxiliares'!$B$241,T390&lt;&gt;'Tabelas auxiliares'!$B$242,T390&lt;&gt;'Tabelas auxiliares'!$C$241,T390&lt;&gt;'Tabelas auxiliares'!$C$242,T390&lt;&gt;'Tabelas auxiliares'!$D$241),"FOLHA DE PESSOAL",IF(Y390='Tabelas auxiliares'!$A$242,"CUSTEIO",IF(Y390='Tabelas auxiliares'!$A$241,"INVESTIMENTO","ERRO - VERIFICAR"))))</f>
        <v>CUSTEIO</v>
      </c>
      <c r="AA390" s="30">
        <f t="shared" si="11"/>
        <v>64200</v>
      </c>
      <c r="AB390" s="12">
        <v>64200</v>
      </c>
      <c r="AE390" s="36"/>
      <c r="AF390" s="36"/>
      <c r="AG390" s="36"/>
      <c r="AH390" s="36"/>
      <c r="AI390" s="36"/>
      <c r="AJ390" s="36"/>
      <c r="AK390" s="36"/>
      <c r="AL390" s="36"/>
      <c r="AM390" s="36"/>
      <c r="AN390" s="36"/>
      <c r="AO390" s="36"/>
      <c r="AP390" s="36"/>
    </row>
    <row r="391" spans="1:42" x14ac:dyDescent="0.35">
      <c r="A391" t="s">
        <v>614</v>
      </c>
      <c r="B391" t="s">
        <v>200</v>
      </c>
      <c r="C391" t="s">
        <v>615</v>
      </c>
      <c r="D391" t="s">
        <v>28</v>
      </c>
      <c r="E391" t="s">
        <v>100</v>
      </c>
      <c r="F391" s="19" t="str">
        <f>IFERROR(VLOOKUP(D391,'Tabelas auxiliares'!$A$3:$B$63,2,FALSE),"")</f>
        <v>PU - PREFEITURA UNIVERSITÁRIA</v>
      </c>
      <c r="G391" s="19" t="str">
        <f>IFERROR(VLOOKUP($B391,'Tabelas auxiliares'!$A$67:$C$107,2,FALSE),"")</f>
        <v>ÁGUA / LUZ / GÁS (CONCESSIONÁRIAS)</v>
      </c>
      <c r="H391" s="19" t="str">
        <f>IFERROR(VLOOKUP($B391,'Tabelas auxiliares'!$A$67:$C$107,3,FALSE),"")</f>
        <v>ÁGUA E ESGOTO / ENERGIA ELÉTRICA / GÁS</v>
      </c>
      <c r="I391" t="s">
        <v>714</v>
      </c>
      <c r="J391" t="s">
        <v>2377</v>
      </c>
      <c r="K391" t="s">
        <v>2434</v>
      </c>
      <c r="L391" t="s">
        <v>2379</v>
      </c>
      <c r="M391" t="s">
        <v>2361</v>
      </c>
      <c r="N391" t="s">
        <v>628</v>
      </c>
      <c r="O391" t="s">
        <v>629</v>
      </c>
      <c r="P391" t="s">
        <v>630</v>
      </c>
      <c r="Q391" t="s">
        <v>621</v>
      </c>
      <c r="R391" t="s">
        <v>622</v>
      </c>
      <c r="S391" t="s">
        <v>623</v>
      </c>
      <c r="T391" t="s">
        <v>179</v>
      </c>
      <c r="U391" t="s">
        <v>2435</v>
      </c>
      <c r="V391" t="s">
        <v>2362</v>
      </c>
      <c r="W391" t="s">
        <v>2363</v>
      </c>
      <c r="X391" t="s">
        <v>2436</v>
      </c>
      <c r="Y391" s="19" t="str">
        <f t="shared" si="10"/>
        <v>3</v>
      </c>
      <c r="Z391" s="19" t="str">
        <f>IF(T391="","",IF(AND(T391&lt;&gt;'Tabelas auxiliares'!$B$241,T391&lt;&gt;'Tabelas auxiliares'!$B$242,T391&lt;&gt;'Tabelas auxiliares'!$C$241,T391&lt;&gt;'Tabelas auxiliares'!$C$242,T391&lt;&gt;'Tabelas auxiliares'!$D$241),"FOLHA DE PESSOAL",IF(Y391='Tabelas auxiliares'!$A$242,"CUSTEIO",IF(Y391='Tabelas auxiliares'!$A$241,"INVESTIMENTO","ERRO - VERIFICAR"))))</f>
        <v>CUSTEIO</v>
      </c>
      <c r="AA391" s="30">
        <f t="shared" si="11"/>
        <v>250000</v>
      </c>
      <c r="AB391" s="12">
        <v>154571.87</v>
      </c>
      <c r="AC391" s="12">
        <v>5582.49</v>
      </c>
      <c r="AD391" s="12">
        <v>89845.64</v>
      </c>
      <c r="AE391" s="36"/>
      <c r="AF391" s="36"/>
      <c r="AG391" s="36"/>
      <c r="AH391" s="36"/>
      <c r="AI391" s="36"/>
      <c r="AJ391" s="36"/>
      <c r="AK391" s="36"/>
      <c r="AL391" s="36"/>
      <c r="AM391" s="36"/>
      <c r="AN391" s="36"/>
      <c r="AO391" s="36"/>
      <c r="AP391" s="36"/>
    </row>
    <row r="392" spans="1:42" x14ac:dyDescent="0.35">
      <c r="A392" t="s">
        <v>614</v>
      </c>
      <c r="B392" t="s">
        <v>204</v>
      </c>
      <c r="C392" t="s">
        <v>691</v>
      </c>
      <c r="D392" t="s">
        <v>8</v>
      </c>
      <c r="E392" t="s">
        <v>100</v>
      </c>
      <c r="F392" s="19" t="str">
        <f>IFERROR(VLOOKUP(D392,'Tabelas auxiliares'!$A$3:$B$63,2,FALSE),"")</f>
        <v>PROPES - PRÓ-REITORIA DE PESQUISA / CEM</v>
      </c>
      <c r="G392" s="19" t="str">
        <f>IFERROR(VLOOKUP($B392,'Tabelas auxiliares'!$A$67:$C$107,2,FALSE),"")</f>
        <v>ASSISTÊNCIA - PESQUISA</v>
      </c>
      <c r="H392" s="19" t="str">
        <f>IFERROR(VLOOKUP($B392,'Tabelas auxiliares'!$A$67:$C$107,3,FALSE),"")</f>
        <v>BOLSAS DE INICIACAO CIENTIFICA / AUXILIO PARA EVENTOS ESTUDANTIS PESQUISA / AUXILIO PARA PARTICIPAÇÃO DE DOCENTES EM EVENTOS DE DIVULGAÇÃO CIENTIFICA E TECNOLÓGICA</v>
      </c>
      <c r="I392" t="s">
        <v>2437</v>
      </c>
      <c r="J392" t="s">
        <v>2438</v>
      </c>
      <c r="K392" t="s">
        <v>2439</v>
      </c>
      <c r="L392" t="s">
        <v>2440</v>
      </c>
      <c r="M392" t="s">
        <v>622</v>
      </c>
      <c r="N392" t="s">
        <v>633</v>
      </c>
      <c r="O392" t="s">
        <v>636</v>
      </c>
      <c r="P392" t="s">
        <v>673</v>
      </c>
      <c r="Q392" t="s">
        <v>621</v>
      </c>
      <c r="R392" t="s">
        <v>622</v>
      </c>
      <c r="S392" t="s">
        <v>623</v>
      </c>
      <c r="T392" t="s">
        <v>145</v>
      </c>
      <c r="U392" t="s">
        <v>674</v>
      </c>
      <c r="V392" t="s">
        <v>711</v>
      </c>
      <c r="W392" t="s">
        <v>712</v>
      </c>
      <c r="X392" t="s">
        <v>2441</v>
      </c>
      <c r="Y392" s="19" t="str">
        <f t="shared" si="10"/>
        <v>3</v>
      </c>
      <c r="Z392" s="19" t="str">
        <f>IF(T392="","",IF(AND(T392&lt;&gt;'Tabelas auxiliares'!$B$241,T392&lt;&gt;'Tabelas auxiliares'!$B$242,T392&lt;&gt;'Tabelas auxiliares'!$C$241,T392&lt;&gt;'Tabelas auxiliares'!$C$242,T392&lt;&gt;'Tabelas auxiliares'!$D$241),"FOLHA DE PESSOAL",IF(Y392='Tabelas auxiliares'!$A$242,"CUSTEIO",IF(Y392='Tabelas auxiliares'!$A$241,"INVESTIMENTO","ERRO - VERIFICAR"))))</f>
        <v>CUSTEIO</v>
      </c>
      <c r="AA392" s="30">
        <f t="shared" si="11"/>
        <v>2100</v>
      </c>
      <c r="AD392" s="12">
        <v>2100</v>
      </c>
      <c r="AE392" s="36"/>
      <c r="AF392" s="36"/>
      <c r="AG392" s="36"/>
      <c r="AH392" s="36"/>
      <c r="AI392" s="36"/>
      <c r="AJ392" s="36"/>
      <c r="AK392" s="36"/>
      <c r="AL392" s="36"/>
      <c r="AM392" s="36"/>
      <c r="AN392" s="36"/>
      <c r="AO392" s="36"/>
      <c r="AP392" s="36"/>
    </row>
    <row r="393" spans="1:42" x14ac:dyDescent="0.35">
      <c r="A393" t="s">
        <v>614</v>
      </c>
      <c r="B393" t="s">
        <v>204</v>
      </c>
      <c r="C393" t="s">
        <v>691</v>
      </c>
      <c r="D393" t="s">
        <v>8</v>
      </c>
      <c r="E393" t="s">
        <v>100</v>
      </c>
      <c r="F393" s="19" t="str">
        <f>IFERROR(VLOOKUP(D393,'Tabelas auxiliares'!$A$3:$B$63,2,FALSE),"")</f>
        <v>PROPES - PRÓ-REITORIA DE PESQUISA / CEM</v>
      </c>
      <c r="G393" s="19" t="str">
        <f>IFERROR(VLOOKUP($B393,'Tabelas auxiliares'!$A$67:$C$107,2,FALSE),"")</f>
        <v>ASSISTÊNCIA - PESQUISA</v>
      </c>
      <c r="H393" s="19" t="str">
        <f>IFERROR(VLOOKUP($B393,'Tabelas auxiliares'!$A$67:$C$107,3,FALSE),"")</f>
        <v>BOLSAS DE INICIACAO CIENTIFICA / AUXILIO PARA EVENTOS ESTUDANTIS PESQUISA / AUXILIO PARA PARTICIPAÇÃO DE DOCENTES EM EVENTOS DE DIVULGAÇÃO CIENTIFICA E TECNOLÓGICA</v>
      </c>
      <c r="I393" t="s">
        <v>956</v>
      </c>
      <c r="J393" t="s">
        <v>2438</v>
      </c>
      <c r="K393" t="s">
        <v>2442</v>
      </c>
      <c r="L393" t="s">
        <v>2440</v>
      </c>
      <c r="M393" t="s">
        <v>622</v>
      </c>
      <c r="N393" t="s">
        <v>628</v>
      </c>
      <c r="O393" t="s">
        <v>629</v>
      </c>
      <c r="P393" t="s">
        <v>630</v>
      </c>
      <c r="Q393" t="s">
        <v>621</v>
      </c>
      <c r="R393" t="s">
        <v>622</v>
      </c>
      <c r="S393" t="s">
        <v>623</v>
      </c>
      <c r="T393" t="s">
        <v>145</v>
      </c>
      <c r="U393" t="s">
        <v>645</v>
      </c>
      <c r="V393" t="s">
        <v>711</v>
      </c>
      <c r="W393" t="s">
        <v>712</v>
      </c>
      <c r="X393" t="s">
        <v>2443</v>
      </c>
      <c r="Y393" s="19" t="str">
        <f t="shared" si="10"/>
        <v>3</v>
      </c>
      <c r="Z393" s="19" t="str">
        <f>IF(T393="","",IF(AND(T393&lt;&gt;'Tabelas auxiliares'!$B$241,T393&lt;&gt;'Tabelas auxiliares'!$B$242,T393&lt;&gt;'Tabelas auxiliares'!$C$241,T393&lt;&gt;'Tabelas auxiliares'!$C$242,T393&lt;&gt;'Tabelas auxiliares'!$D$241),"FOLHA DE PESSOAL",IF(Y393='Tabelas auxiliares'!$A$242,"CUSTEIO",IF(Y393='Tabelas auxiliares'!$A$241,"INVESTIMENTO","ERRO - VERIFICAR"))))</f>
        <v>CUSTEIO</v>
      </c>
      <c r="AA393" s="30">
        <f t="shared" si="11"/>
        <v>2100</v>
      </c>
      <c r="AD393" s="12">
        <v>2100</v>
      </c>
      <c r="AE393" s="36"/>
      <c r="AF393" s="36"/>
      <c r="AG393" s="36"/>
      <c r="AH393" s="36"/>
      <c r="AI393" s="36"/>
      <c r="AJ393" s="36"/>
      <c r="AK393" s="36"/>
      <c r="AL393" s="36"/>
      <c r="AM393" s="36"/>
      <c r="AN393" s="36"/>
      <c r="AO393" s="36"/>
      <c r="AP393" s="36"/>
    </row>
    <row r="394" spans="1:42" x14ac:dyDescent="0.35">
      <c r="A394" t="s">
        <v>614</v>
      </c>
      <c r="B394" t="s">
        <v>204</v>
      </c>
      <c r="C394" t="s">
        <v>691</v>
      </c>
      <c r="D394" t="s">
        <v>8</v>
      </c>
      <c r="E394" t="s">
        <v>100</v>
      </c>
      <c r="F394" s="19" t="str">
        <f>IFERROR(VLOOKUP(D394,'Tabelas auxiliares'!$A$3:$B$63,2,FALSE),"")</f>
        <v>PROPES - PRÓ-REITORIA DE PESQUISA / CEM</v>
      </c>
      <c r="G394" s="19" t="str">
        <f>IFERROR(VLOOKUP($B394,'Tabelas auxiliares'!$A$67:$C$107,2,FALSE),"")</f>
        <v>ASSISTÊNCIA - PESQUISA</v>
      </c>
      <c r="H394" s="19" t="str">
        <f>IFERROR(VLOOKUP($B394,'Tabelas auxiliares'!$A$67:$C$107,3,FALSE),"")</f>
        <v>BOLSAS DE INICIACAO CIENTIFICA / AUXILIO PARA EVENTOS ESTUDANTIS PESQUISA / AUXILIO PARA PARTICIPAÇÃO DE DOCENTES EM EVENTOS DE DIVULGAÇÃO CIENTIFICA E TECNOLÓGICA</v>
      </c>
      <c r="I394" t="s">
        <v>1040</v>
      </c>
      <c r="J394" t="s">
        <v>2438</v>
      </c>
      <c r="K394" t="s">
        <v>2444</v>
      </c>
      <c r="L394" t="s">
        <v>2440</v>
      </c>
      <c r="M394" t="s">
        <v>622</v>
      </c>
      <c r="N394" t="s">
        <v>633</v>
      </c>
      <c r="O394" t="s">
        <v>629</v>
      </c>
      <c r="P394" t="s">
        <v>634</v>
      </c>
      <c r="Q394" t="s">
        <v>621</v>
      </c>
      <c r="R394" t="s">
        <v>622</v>
      </c>
      <c r="S394" t="s">
        <v>623</v>
      </c>
      <c r="T394" t="s">
        <v>145</v>
      </c>
      <c r="U394" t="s">
        <v>655</v>
      </c>
      <c r="V394" t="s">
        <v>711</v>
      </c>
      <c r="W394" t="s">
        <v>712</v>
      </c>
      <c r="X394" t="s">
        <v>2445</v>
      </c>
      <c r="Y394" s="19" t="str">
        <f t="shared" si="10"/>
        <v>3</v>
      </c>
      <c r="Z394" s="19" t="str">
        <f>IF(T394="","",IF(AND(T394&lt;&gt;'Tabelas auxiliares'!$B$241,T394&lt;&gt;'Tabelas auxiliares'!$B$242,T394&lt;&gt;'Tabelas auxiliares'!$C$241,T394&lt;&gt;'Tabelas auxiliares'!$C$242,T394&lt;&gt;'Tabelas auxiliares'!$D$241),"FOLHA DE PESSOAL",IF(Y394='Tabelas auxiliares'!$A$242,"CUSTEIO",IF(Y394='Tabelas auxiliares'!$A$241,"INVESTIMENTO","ERRO - VERIFICAR"))))</f>
        <v>CUSTEIO</v>
      </c>
      <c r="AA394" s="30">
        <f t="shared" si="11"/>
        <v>18900</v>
      </c>
      <c r="AB394" s="12">
        <v>2100</v>
      </c>
      <c r="AC394" s="12">
        <v>2100</v>
      </c>
      <c r="AD394" s="12">
        <v>14700</v>
      </c>
      <c r="AE394" s="36"/>
      <c r="AF394" s="36"/>
      <c r="AG394" s="36"/>
      <c r="AH394" s="36"/>
      <c r="AI394" s="36"/>
      <c r="AJ394" s="36"/>
      <c r="AK394" s="36"/>
      <c r="AL394" s="36"/>
      <c r="AM394" s="36"/>
      <c r="AN394" s="36"/>
      <c r="AO394" s="36"/>
      <c r="AP394" s="36"/>
    </row>
    <row r="395" spans="1:42" x14ac:dyDescent="0.35">
      <c r="A395" t="s">
        <v>614</v>
      </c>
      <c r="B395" t="s">
        <v>204</v>
      </c>
      <c r="C395" t="s">
        <v>700</v>
      </c>
      <c r="D395" t="s">
        <v>8</v>
      </c>
      <c r="E395" t="s">
        <v>100</v>
      </c>
      <c r="F395" s="19" t="str">
        <f>IFERROR(VLOOKUP(D395,'Tabelas auxiliares'!$A$3:$B$63,2,FALSE),"")</f>
        <v>PROPES - PRÓ-REITORIA DE PESQUISA / CEM</v>
      </c>
      <c r="G395" s="19" t="str">
        <f>IFERROR(VLOOKUP($B395,'Tabelas auxiliares'!$A$67:$C$107,2,FALSE),"")</f>
        <v>ASSISTÊNCIA - PESQUISA</v>
      </c>
      <c r="H395" s="19" t="str">
        <f>IFERROR(VLOOKUP($B395,'Tabelas auxiliares'!$A$67:$C$107,3,FALSE),"")</f>
        <v>BOLSAS DE INICIACAO CIENTIFICA / AUXILIO PARA EVENTOS ESTUDANTIS PESQUISA / AUXILIO PARA PARTICIPAÇÃO DE DOCENTES EM EVENTOS DE DIVULGAÇÃO CIENTIFICA E TECNOLÓGICA</v>
      </c>
      <c r="I395" t="s">
        <v>2437</v>
      </c>
      <c r="J395" t="s">
        <v>2446</v>
      </c>
      <c r="K395" t="s">
        <v>2447</v>
      </c>
      <c r="L395" t="s">
        <v>2448</v>
      </c>
      <c r="M395" t="s">
        <v>622</v>
      </c>
      <c r="N395" t="s">
        <v>633</v>
      </c>
      <c r="O395" t="s">
        <v>636</v>
      </c>
      <c r="P395" t="s">
        <v>673</v>
      </c>
      <c r="Q395" t="s">
        <v>621</v>
      </c>
      <c r="R395" t="s">
        <v>622</v>
      </c>
      <c r="S395" t="s">
        <v>623</v>
      </c>
      <c r="T395" t="s">
        <v>145</v>
      </c>
      <c r="U395" t="s">
        <v>674</v>
      </c>
      <c r="V395" t="s">
        <v>711</v>
      </c>
      <c r="W395" t="s">
        <v>712</v>
      </c>
      <c r="X395" t="s">
        <v>2449</v>
      </c>
      <c r="Y395" s="19" t="str">
        <f t="shared" si="10"/>
        <v>3</v>
      </c>
      <c r="Z395" s="19" t="str">
        <f>IF(T395="","",IF(AND(T395&lt;&gt;'Tabelas auxiliares'!$B$241,T395&lt;&gt;'Tabelas auxiliares'!$B$242,T395&lt;&gt;'Tabelas auxiliares'!$C$241,T395&lt;&gt;'Tabelas auxiliares'!$C$242,T395&lt;&gt;'Tabelas auxiliares'!$D$241),"FOLHA DE PESSOAL",IF(Y395='Tabelas auxiliares'!$A$242,"CUSTEIO",IF(Y395='Tabelas auxiliares'!$A$241,"INVESTIMENTO","ERRO - VERIFICAR"))))</f>
        <v>CUSTEIO</v>
      </c>
      <c r="AA395" s="30">
        <f t="shared" si="11"/>
        <v>800</v>
      </c>
      <c r="AD395" s="12">
        <v>800</v>
      </c>
      <c r="AE395" s="36"/>
      <c r="AF395" s="36"/>
      <c r="AG395" s="36"/>
      <c r="AH395" s="36"/>
      <c r="AI395" s="36"/>
      <c r="AJ395" s="36"/>
      <c r="AK395" s="36"/>
      <c r="AL395" s="36"/>
      <c r="AM395" s="36"/>
      <c r="AN395" s="36"/>
      <c r="AO395" s="36"/>
      <c r="AP395" s="36"/>
    </row>
    <row r="396" spans="1:42" x14ac:dyDescent="0.35">
      <c r="A396" t="s">
        <v>614</v>
      </c>
      <c r="B396" t="s">
        <v>204</v>
      </c>
      <c r="C396" t="s">
        <v>700</v>
      </c>
      <c r="D396" t="s">
        <v>8</v>
      </c>
      <c r="E396" t="s">
        <v>100</v>
      </c>
      <c r="F396" s="19" t="str">
        <f>IFERROR(VLOOKUP(D396,'Tabelas auxiliares'!$A$3:$B$63,2,FALSE),"")</f>
        <v>PROPES - PRÓ-REITORIA DE PESQUISA / CEM</v>
      </c>
      <c r="G396" s="19" t="str">
        <f>IFERROR(VLOOKUP($B396,'Tabelas auxiliares'!$A$67:$C$107,2,FALSE),"")</f>
        <v>ASSISTÊNCIA - PESQUISA</v>
      </c>
      <c r="H396" s="19" t="str">
        <f>IFERROR(VLOOKUP($B396,'Tabelas auxiliares'!$A$67:$C$107,3,FALSE),"")</f>
        <v>BOLSAS DE INICIACAO CIENTIFICA / AUXILIO PARA EVENTOS ESTUDANTIS PESQUISA / AUXILIO PARA PARTICIPAÇÃO DE DOCENTES EM EVENTOS DE DIVULGAÇÃO CIENTIFICA E TECNOLÓGICA</v>
      </c>
      <c r="I396" t="s">
        <v>845</v>
      </c>
      <c r="J396" t="s">
        <v>2446</v>
      </c>
      <c r="K396" t="s">
        <v>2450</v>
      </c>
      <c r="L396" t="s">
        <v>2448</v>
      </c>
      <c r="M396" t="s">
        <v>622</v>
      </c>
      <c r="N396" t="s">
        <v>633</v>
      </c>
      <c r="O396" t="s">
        <v>629</v>
      </c>
      <c r="P396" t="s">
        <v>634</v>
      </c>
      <c r="Q396" t="s">
        <v>621</v>
      </c>
      <c r="R396" t="s">
        <v>622</v>
      </c>
      <c r="S396" t="s">
        <v>623</v>
      </c>
      <c r="T396" t="s">
        <v>145</v>
      </c>
      <c r="U396" t="s">
        <v>655</v>
      </c>
      <c r="V396" t="s">
        <v>711</v>
      </c>
      <c r="W396" t="s">
        <v>712</v>
      </c>
      <c r="X396" t="s">
        <v>2451</v>
      </c>
      <c r="Y396" s="19" t="str">
        <f t="shared" si="10"/>
        <v>3</v>
      </c>
      <c r="Z396" s="19" t="str">
        <f>IF(T396="","",IF(AND(T396&lt;&gt;'Tabelas auxiliares'!$B$241,T396&lt;&gt;'Tabelas auxiliares'!$B$242,T396&lt;&gt;'Tabelas auxiliares'!$C$241,T396&lt;&gt;'Tabelas auxiliares'!$C$242,T396&lt;&gt;'Tabelas auxiliares'!$D$241),"FOLHA DE PESSOAL",IF(Y396='Tabelas auxiliares'!$A$242,"CUSTEIO",IF(Y396='Tabelas auxiliares'!$A$241,"INVESTIMENTO","ERRO - VERIFICAR"))))</f>
        <v>CUSTEIO</v>
      </c>
      <c r="AA396" s="30">
        <f t="shared" si="11"/>
        <v>8000</v>
      </c>
      <c r="AB396" s="12">
        <v>800</v>
      </c>
      <c r="AC396" s="12">
        <v>800</v>
      </c>
      <c r="AD396" s="12">
        <v>6400</v>
      </c>
      <c r="AE396" s="36"/>
      <c r="AF396" s="36"/>
      <c r="AG396" s="36"/>
      <c r="AH396" s="36"/>
      <c r="AI396" s="36"/>
      <c r="AJ396" s="36"/>
      <c r="AK396" s="36"/>
      <c r="AL396" s="36"/>
      <c r="AM396" s="36"/>
      <c r="AN396" s="36"/>
      <c r="AO396" s="36"/>
      <c r="AP396" s="36"/>
    </row>
    <row r="397" spans="1:42" x14ac:dyDescent="0.35">
      <c r="A397" t="s">
        <v>614</v>
      </c>
      <c r="B397" t="s">
        <v>204</v>
      </c>
      <c r="C397" t="s">
        <v>700</v>
      </c>
      <c r="D397" t="s">
        <v>8</v>
      </c>
      <c r="E397" t="s">
        <v>100</v>
      </c>
      <c r="F397" s="19" t="str">
        <f>IFERROR(VLOOKUP(D397,'Tabelas auxiliares'!$A$3:$B$63,2,FALSE),"")</f>
        <v>PROPES - PRÓ-REITORIA DE PESQUISA / CEM</v>
      </c>
      <c r="G397" s="19" t="str">
        <f>IFERROR(VLOOKUP($B397,'Tabelas auxiliares'!$A$67:$C$107,2,FALSE),"")</f>
        <v>ASSISTÊNCIA - PESQUISA</v>
      </c>
      <c r="H397" s="19" t="str">
        <f>IFERROR(VLOOKUP($B397,'Tabelas auxiliares'!$A$67:$C$107,3,FALSE),"")</f>
        <v>BOLSAS DE INICIACAO CIENTIFICA / AUXILIO PARA EVENTOS ESTUDANTIS PESQUISA / AUXILIO PARA PARTICIPAÇÃO DE DOCENTES EM EVENTOS DE DIVULGAÇÃO CIENTIFICA E TECNOLÓGICA</v>
      </c>
      <c r="I397" t="s">
        <v>857</v>
      </c>
      <c r="J397" t="s">
        <v>2452</v>
      </c>
      <c r="K397" t="s">
        <v>2453</v>
      </c>
      <c r="L397" t="s">
        <v>2454</v>
      </c>
      <c r="M397" t="s">
        <v>622</v>
      </c>
      <c r="N397" t="s">
        <v>633</v>
      </c>
      <c r="O397" t="s">
        <v>629</v>
      </c>
      <c r="P397" t="s">
        <v>634</v>
      </c>
      <c r="Q397" t="s">
        <v>621</v>
      </c>
      <c r="R397" t="s">
        <v>622</v>
      </c>
      <c r="S397" t="s">
        <v>623</v>
      </c>
      <c r="T397" t="s">
        <v>145</v>
      </c>
      <c r="U397" t="s">
        <v>655</v>
      </c>
      <c r="V397" t="s">
        <v>711</v>
      </c>
      <c r="W397" t="s">
        <v>712</v>
      </c>
      <c r="X397" t="s">
        <v>2455</v>
      </c>
      <c r="Y397" s="19" t="str">
        <f t="shared" si="10"/>
        <v>3</v>
      </c>
      <c r="Z397" s="19" t="str">
        <f>IF(T397="","",IF(AND(T397&lt;&gt;'Tabelas auxiliares'!$B$241,T397&lt;&gt;'Tabelas auxiliares'!$B$242,T397&lt;&gt;'Tabelas auxiliares'!$C$241,T397&lt;&gt;'Tabelas auxiliares'!$C$242,T397&lt;&gt;'Tabelas auxiliares'!$D$241),"FOLHA DE PESSOAL",IF(Y397='Tabelas auxiliares'!$A$242,"CUSTEIO",IF(Y397='Tabelas auxiliares'!$A$241,"INVESTIMENTO","ERRO - VERIFICAR"))))</f>
        <v>CUSTEIO</v>
      </c>
      <c r="AA397" s="30">
        <f t="shared" si="11"/>
        <v>8000</v>
      </c>
      <c r="AB397" s="12">
        <v>800</v>
      </c>
      <c r="AC397" s="12">
        <v>800</v>
      </c>
      <c r="AD397" s="12">
        <v>6400</v>
      </c>
      <c r="AE397" s="36"/>
      <c r="AF397" s="36"/>
      <c r="AG397" s="36"/>
      <c r="AH397" s="36"/>
      <c r="AI397" s="36"/>
      <c r="AJ397" s="36"/>
      <c r="AK397" s="36"/>
      <c r="AL397" s="36"/>
      <c r="AM397" s="36"/>
      <c r="AN397" s="36"/>
      <c r="AO397" s="36"/>
      <c r="AP397" s="36"/>
    </row>
    <row r="398" spans="1:42" x14ac:dyDescent="0.35">
      <c r="A398" t="s">
        <v>614</v>
      </c>
      <c r="B398" t="s">
        <v>204</v>
      </c>
      <c r="C398" t="s">
        <v>700</v>
      </c>
      <c r="D398" t="s">
        <v>8</v>
      </c>
      <c r="E398" t="s">
        <v>100</v>
      </c>
      <c r="F398" s="19" t="str">
        <f>IFERROR(VLOOKUP(D398,'Tabelas auxiliares'!$A$3:$B$63,2,FALSE),"")</f>
        <v>PROPES - PRÓ-REITORIA DE PESQUISA / CEM</v>
      </c>
      <c r="G398" s="19" t="str">
        <f>IFERROR(VLOOKUP($B398,'Tabelas auxiliares'!$A$67:$C$107,2,FALSE),"")</f>
        <v>ASSISTÊNCIA - PESQUISA</v>
      </c>
      <c r="H398" s="19" t="str">
        <f>IFERROR(VLOOKUP($B398,'Tabelas auxiliares'!$A$67:$C$107,3,FALSE),"")</f>
        <v>BOLSAS DE INICIACAO CIENTIFICA / AUXILIO PARA EVENTOS ESTUDANTIS PESQUISA / AUXILIO PARA PARTICIPAÇÃO DE DOCENTES EM EVENTOS DE DIVULGAÇÃO CIENTIFICA E TECNOLÓGICA</v>
      </c>
      <c r="I398" t="s">
        <v>857</v>
      </c>
      <c r="J398" t="s">
        <v>2456</v>
      </c>
      <c r="K398" t="s">
        <v>2457</v>
      </c>
      <c r="L398" t="s">
        <v>2454</v>
      </c>
      <c r="M398" t="s">
        <v>622</v>
      </c>
      <c r="N398" t="s">
        <v>633</v>
      </c>
      <c r="O398" t="s">
        <v>629</v>
      </c>
      <c r="P398" t="s">
        <v>634</v>
      </c>
      <c r="Q398" t="s">
        <v>621</v>
      </c>
      <c r="R398" t="s">
        <v>622</v>
      </c>
      <c r="S398" t="s">
        <v>623</v>
      </c>
      <c r="T398" t="s">
        <v>145</v>
      </c>
      <c r="U398" t="s">
        <v>655</v>
      </c>
      <c r="V398" t="s">
        <v>711</v>
      </c>
      <c r="W398" t="s">
        <v>712</v>
      </c>
      <c r="X398" t="s">
        <v>2458</v>
      </c>
      <c r="Y398" s="19" t="str">
        <f t="shared" si="10"/>
        <v>3</v>
      </c>
      <c r="Z398" s="19" t="str">
        <f>IF(T398="","",IF(AND(T398&lt;&gt;'Tabelas auxiliares'!$B$241,T398&lt;&gt;'Tabelas auxiliares'!$B$242,T398&lt;&gt;'Tabelas auxiliares'!$C$241,T398&lt;&gt;'Tabelas auxiliares'!$C$242,T398&lt;&gt;'Tabelas auxiliares'!$D$241),"FOLHA DE PESSOAL",IF(Y398='Tabelas auxiliares'!$A$242,"CUSTEIO",IF(Y398='Tabelas auxiliares'!$A$241,"INVESTIMENTO","ERRO - VERIFICAR"))))</f>
        <v>CUSTEIO</v>
      </c>
      <c r="AA398" s="30">
        <f t="shared" si="11"/>
        <v>16000</v>
      </c>
      <c r="AB398" s="12">
        <v>1600</v>
      </c>
      <c r="AC398" s="12">
        <v>1600</v>
      </c>
      <c r="AD398" s="12">
        <v>12800</v>
      </c>
      <c r="AE398" s="36"/>
      <c r="AF398" s="36"/>
      <c r="AG398" s="36"/>
      <c r="AH398" s="36"/>
      <c r="AI398" s="36"/>
      <c r="AJ398" s="36"/>
      <c r="AK398" s="36"/>
      <c r="AL398" s="36"/>
      <c r="AM398" s="36"/>
      <c r="AN398" s="36"/>
      <c r="AO398" s="36"/>
      <c r="AP398" s="36"/>
    </row>
    <row r="399" spans="1:42" x14ac:dyDescent="0.35">
      <c r="A399" t="s">
        <v>614</v>
      </c>
      <c r="B399" t="s">
        <v>204</v>
      </c>
      <c r="C399" t="s">
        <v>700</v>
      </c>
      <c r="D399" t="s">
        <v>14</v>
      </c>
      <c r="E399" t="s">
        <v>100</v>
      </c>
      <c r="F399" s="19" t="str">
        <f>IFERROR(VLOOKUP(D399,'Tabelas auxiliares'!$A$3:$B$63,2,FALSE),"")</f>
        <v>NÚCLEOS ESTRATÉGICOS</v>
      </c>
      <c r="G399" s="19" t="str">
        <f>IFERROR(VLOOKUP($B399,'Tabelas auxiliares'!$A$67:$C$107,2,FALSE),"")</f>
        <v>ASSISTÊNCIA - PESQUISA</v>
      </c>
      <c r="H399" s="19" t="str">
        <f>IFERROR(VLOOKUP($B399,'Tabelas auxiliares'!$A$67:$C$107,3,FALSE),"")</f>
        <v>BOLSAS DE INICIACAO CIENTIFICA / AUXILIO PARA EVENTOS ESTUDANTIS PESQUISA / AUXILIO PARA PARTICIPAÇÃO DE DOCENTES EM EVENTOS DE DIVULGAÇÃO CIENTIFICA E TECNOLÓGICA</v>
      </c>
      <c r="I399" t="s">
        <v>2216</v>
      </c>
      <c r="J399" t="s">
        <v>2459</v>
      </c>
      <c r="K399" t="s">
        <v>2460</v>
      </c>
      <c r="L399" t="s">
        <v>2461</v>
      </c>
      <c r="M399" t="s">
        <v>622</v>
      </c>
      <c r="N399" t="s">
        <v>633</v>
      </c>
      <c r="O399" t="s">
        <v>636</v>
      </c>
      <c r="P399" t="s">
        <v>673</v>
      </c>
      <c r="Q399" t="s">
        <v>621</v>
      </c>
      <c r="R399" t="s">
        <v>622</v>
      </c>
      <c r="S399" t="s">
        <v>623</v>
      </c>
      <c r="T399" t="s">
        <v>145</v>
      </c>
      <c r="U399" t="s">
        <v>674</v>
      </c>
      <c r="V399" t="s">
        <v>711</v>
      </c>
      <c r="W399" t="s">
        <v>712</v>
      </c>
      <c r="X399" t="s">
        <v>2462</v>
      </c>
      <c r="Y399" s="19" t="str">
        <f t="shared" si="10"/>
        <v>3</v>
      </c>
      <c r="Z399" s="19" t="str">
        <f>IF(T399="","",IF(AND(T399&lt;&gt;'Tabelas auxiliares'!$B$241,T399&lt;&gt;'Tabelas auxiliares'!$B$242,T399&lt;&gt;'Tabelas auxiliares'!$C$241,T399&lt;&gt;'Tabelas auxiliares'!$C$242,T399&lt;&gt;'Tabelas auxiliares'!$D$241),"FOLHA DE PESSOAL",IF(Y399='Tabelas auxiliares'!$A$242,"CUSTEIO",IF(Y399='Tabelas auxiliares'!$A$241,"INVESTIMENTO","ERRO - VERIFICAR"))))</f>
        <v>CUSTEIO</v>
      </c>
      <c r="AA399" s="30">
        <f t="shared" si="11"/>
        <v>2100</v>
      </c>
      <c r="AD399" s="12">
        <v>2100</v>
      </c>
      <c r="AE399" s="36"/>
      <c r="AF399" s="36"/>
      <c r="AG399" s="36"/>
      <c r="AH399" s="36"/>
      <c r="AI399" s="36"/>
      <c r="AJ399" s="36"/>
      <c r="AK399" s="36"/>
      <c r="AL399" s="36"/>
      <c r="AM399" s="36"/>
      <c r="AN399" s="36"/>
      <c r="AO399" s="36"/>
      <c r="AP399" s="36"/>
    </row>
    <row r="400" spans="1:42" x14ac:dyDescent="0.35">
      <c r="A400" t="s">
        <v>614</v>
      </c>
      <c r="B400" t="s">
        <v>204</v>
      </c>
      <c r="C400" t="s">
        <v>700</v>
      </c>
      <c r="D400" t="s">
        <v>14</v>
      </c>
      <c r="E400" t="s">
        <v>100</v>
      </c>
      <c r="F400" s="19" t="str">
        <f>IFERROR(VLOOKUP(D400,'Tabelas auxiliares'!$A$3:$B$63,2,FALSE),"")</f>
        <v>NÚCLEOS ESTRATÉGICOS</v>
      </c>
      <c r="G400" s="19" t="str">
        <f>IFERROR(VLOOKUP($B400,'Tabelas auxiliares'!$A$67:$C$107,2,FALSE),"")</f>
        <v>ASSISTÊNCIA - PESQUISA</v>
      </c>
      <c r="H400" s="19" t="str">
        <f>IFERROR(VLOOKUP($B400,'Tabelas auxiliares'!$A$67:$C$107,3,FALSE),"")</f>
        <v>BOLSAS DE INICIACAO CIENTIFICA / AUXILIO PARA EVENTOS ESTUDANTIS PESQUISA / AUXILIO PARA PARTICIPAÇÃO DE DOCENTES EM EVENTOS DE DIVULGAÇÃO CIENTIFICA E TECNOLÓGICA</v>
      </c>
      <c r="I400" t="s">
        <v>2216</v>
      </c>
      <c r="J400" t="s">
        <v>2463</v>
      </c>
      <c r="K400" t="s">
        <v>2464</v>
      </c>
      <c r="L400" t="s">
        <v>2465</v>
      </c>
      <c r="M400" t="s">
        <v>622</v>
      </c>
      <c r="N400" t="s">
        <v>633</v>
      </c>
      <c r="O400" t="s">
        <v>636</v>
      </c>
      <c r="P400" t="s">
        <v>673</v>
      </c>
      <c r="Q400" t="s">
        <v>621</v>
      </c>
      <c r="R400" t="s">
        <v>622</v>
      </c>
      <c r="S400" t="s">
        <v>623</v>
      </c>
      <c r="T400" t="s">
        <v>145</v>
      </c>
      <c r="U400" t="s">
        <v>674</v>
      </c>
      <c r="V400" t="s">
        <v>711</v>
      </c>
      <c r="W400" t="s">
        <v>712</v>
      </c>
      <c r="X400" t="s">
        <v>2466</v>
      </c>
      <c r="Y400" s="19" t="str">
        <f t="shared" si="10"/>
        <v>3</v>
      </c>
      <c r="Z400" s="19" t="str">
        <f>IF(T400="","",IF(AND(T400&lt;&gt;'Tabelas auxiliares'!$B$241,T400&lt;&gt;'Tabelas auxiliares'!$B$242,T400&lt;&gt;'Tabelas auxiliares'!$C$241,T400&lt;&gt;'Tabelas auxiliares'!$C$242,T400&lt;&gt;'Tabelas auxiliares'!$D$241),"FOLHA DE PESSOAL",IF(Y400='Tabelas auxiliares'!$A$242,"CUSTEIO",IF(Y400='Tabelas auxiliares'!$A$241,"INVESTIMENTO","ERRO - VERIFICAR"))))</f>
        <v>CUSTEIO</v>
      </c>
      <c r="AA400" s="30">
        <f t="shared" si="11"/>
        <v>2100</v>
      </c>
      <c r="AD400" s="12">
        <v>2100</v>
      </c>
      <c r="AE400" s="36"/>
      <c r="AF400" s="36"/>
      <c r="AG400" s="36"/>
      <c r="AH400" s="36"/>
      <c r="AI400" s="36"/>
      <c r="AJ400" s="36"/>
      <c r="AK400" s="36"/>
      <c r="AL400" s="36"/>
      <c r="AM400" s="36"/>
      <c r="AN400" s="36"/>
      <c r="AO400" s="36"/>
      <c r="AP400" s="36"/>
    </row>
    <row r="401" spans="1:42" x14ac:dyDescent="0.35">
      <c r="A401" t="s">
        <v>614</v>
      </c>
      <c r="B401" t="s">
        <v>204</v>
      </c>
      <c r="C401" t="s">
        <v>700</v>
      </c>
      <c r="D401" t="s">
        <v>14</v>
      </c>
      <c r="E401" t="s">
        <v>100</v>
      </c>
      <c r="F401" s="19" t="str">
        <f>IFERROR(VLOOKUP(D401,'Tabelas auxiliares'!$A$3:$B$63,2,FALSE),"")</f>
        <v>NÚCLEOS ESTRATÉGICOS</v>
      </c>
      <c r="G401" s="19" t="str">
        <f>IFERROR(VLOOKUP($B401,'Tabelas auxiliares'!$A$67:$C$107,2,FALSE),"")</f>
        <v>ASSISTÊNCIA - PESQUISA</v>
      </c>
      <c r="H401" s="19" t="str">
        <f>IFERROR(VLOOKUP($B401,'Tabelas auxiliares'!$A$67:$C$107,3,FALSE),"")</f>
        <v>BOLSAS DE INICIACAO CIENTIFICA / AUXILIO PARA EVENTOS ESTUDANTIS PESQUISA / AUXILIO PARA PARTICIPAÇÃO DE DOCENTES EM EVENTOS DE DIVULGAÇÃO CIENTIFICA E TECNOLÓGICA</v>
      </c>
      <c r="I401" t="s">
        <v>845</v>
      </c>
      <c r="J401" t="s">
        <v>2459</v>
      </c>
      <c r="K401" t="s">
        <v>2467</v>
      </c>
      <c r="L401" t="s">
        <v>2461</v>
      </c>
      <c r="M401" t="s">
        <v>622</v>
      </c>
      <c r="N401" t="s">
        <v>633</v>
      </c>
      <c r="O401" t="s">
        <v>629</v>
      </c>
      <c r="P401" t="s">
        <v>634</v>
      </c>
      <c r="Q401" t="s">
        <v>621</v>
      </c>
      <c r="R401" t="s">
        <v>622</v>
      </c>
      <c r="S401" t="s">
        <v>623</v>
      </c>
      <c r="T401" t="s">
        <v>145</v>
      </c>
      <c r="U401" t="s">
        <v>655</v>
      </c>
      <c r="V401" t="s">
        <v>711</v>
      </c>
      <c r="W401" t="s">
        <v>712</v>
      </c>
      <c r="X401" t="s">
        <v>2468</v>
      </c>
      <c r="Y401" s="19" t="str">
        <f t="shared" si="10"/>
        <v>3</v>
      </c>
      <c r="Z401" s="19" t="str">
        <f>IF(T401="","",IF(AND(T401&lt;&gt;'Tabelas auxiliares'!$B$241,T401&lt;&gt;'Tabelas auxiliares'!$B$242,T401&lt;&gt;'Tabelas auxiliares'!$C$241,T401&lt;&gt;'Tabelas auxiliares'!$C$242,T401&lt;&gt;'Tabelas auxiliares'!$D$241),"FOLHA DE PESSOAL",IF(Y401='Tabelas auxiliares'!$A$242,"CUSTEIO",IF(Y401='Tabelas auxiliares'!$A$241,"INVESTIMENTO","ERRO - VERIFICAR"))))</f>
        <v>CUSTEIO</v>
      </c>
      <c r="AA401" s="30">
        <f t="shared" si="11"/>
        <v>21000</v>
      </c>
      <c r="AB401" s="12">
        <v>2100</v>
      </c>
      <c r="AC401" s="12">
        <v>2100</v>
      </c>
      <c r="AD401" s="12">
        <v>16800</v>
      </c>
      <c r="AE401" s="36"/>
      <c r="AF401" s="36"/>
      <c r="AG401" s="36"/>
      <c r="AH401" s="36"/>
      <c r="AI401" s="36"/>
      <c r="AJ401" s="36"/>
      <c r="AK401" s="36"/>
      <c r="AL401" s="36"/>
      <c r="AM401" s="36"/>
      <c r="AN401" s="36"/>
      <c r="AO401" s="36"/>
      <c r="AP401" s="36"/>
    </row>
    <row r="402" spans="1:42" x14ac:dyDescent="0.35">
      <c r="A402" t="s">
        <v>614</v>
      </c>
      <c r="B402" t="s">
        <v>204</v>
      </c>
      <c r="C402" t="s">
        <v>700</v>
      </c>
      <c r="D402" t="s">
        <v>14</v>
      </c>
      <c r="E402" t="s">
        <v>100</v>
      </c>
      <c r="F402" s="19" t="str">
        <f>IFERROR(VLOOKUP(D402,'Tabelas auxiliares'!$A$3:$B$63,2,FALSE),"")</f>
        <v>NÚCLEOS ESTRATÉGICOS</v>
      </c>
      <c r="G402" s="19" t="str">
        <f>IFERROR(VLOOKUP($B402,'Tabelas auxiliares'!$A$67:$C$107,2,FALSE),"")</f>
        <v>ASSISTÊNCIA - PESQUISA</v>
      </c>
      <c r="H402" s="19" t="str">
        <f>IFERROR(VLOOKUP($B402,'Tabelas auxiliares'!$A$67:$C$107,3,FALSE),"")</f>
        <v>BOLSAS DE INICIACAO CIENTIFICA / AUXILIO PARA EVENTOS ESTUDANTIS PESQUISA / AUXILIO PARA PARTICIPAÇÃO DE DOCENTES EM EVENTOS DE DIVULGAÇÃO CIENTIFICA E TECNOLÓGICA</v>
      </c>
      <c r="I402" t="s">
        <v>866</v>
      </c>
      <c r="J402" t="s">
        <v>2463</v>
      </c>
      <c r="K402" t="s">
        <v>2469</v>
      </c>
      <c r="L402" t="s">
        <v>2465</v>
      </c>
      <c r="M402" t="s">
        <v>622</v>
      </c>
      <c r="N402" t="s">
        <v>628</v>
      </c>
      <c r="O402" t="s">
        <v>629</v>
      </c>
      <c r="P402" t="s">
        <v>630</v>
      </c>
      <c r="Q402" t="s">
        <v>621</v>
      </c>
      <c r="R402" t="s">
        <v>622</v>
      </c>
      <c r="S402" t="s">
        <v>623</v>
      </c>
      <c r="T402" t="s">
        <v>145</v>
      </c>
      <c r="U402" t="s">
        <v>645</v>
      </c>
      <c r="V402" t="s">
        <v>711</v>
      </c>
      <c r="W402" t="s">
        <v>712</v>
      </c>
      <c r="X402" t="s">
        <v>2470</v>
      </c>
      <c r="Y402" s="19" t="str">
        <f t="shared" si="10"/>
        <v>3</v>
      </c>
      <c r="Z402" s="19" t="str">
        <f>IF(T402="","",IF(AND(T402&lt;&gt;'Tabelas auxiliares'!$B$241,T402&lt;&gt;'Tabelas auxiliares'!$B$242,T402&lt;&gt;'Tabelas auxiliares'!$C$241,T402&lt;&gt;'Tabelas auxiliares'!$C$242,T402&lt;&gt;'Tabelas auxiliares'!$D$241),"FOLHA DE PESSOAL",IF(Y402='Tabelas auxiliares'!$A$242,"CUSTEIO",IF(Y402='Tabelas auxiliares'!$A$241,"INVESTIMENTO","ERRO - VERIFICAR"))))</f>
        <v>CUSTEIO</v>
      </c>
      <c r="AA402" s="30">
        <f t="shared" si="11"/>
        <v>2100</v>
      </c>
      <c r="AD402" s="12">
        <v>2100</v>
      </c>
      <c r="AE402" s="36"/>
      <c r="AF402" s="36"/>
      <c r="AG402" s="36"/>
      <c r="AH402" s="36"/>
      <c r="AI402" s="36"/>
      <c r="AJ402" s="36"/>
      <c r="AK402" s="36"/>
      <c r="AL402" s="36"/>
      <c r="AM402" s="36"/>
      <c r="AN402" s="36"/>
      <c r="AO402" s="36"/>
      <c r="AP402" s="36"/>
    </row>
    <row r="403" spans="1:42" x14ac:dyDescent="0.35">
      <c r="A403" t="s">
        <v>614</v>
      </c>
      <c r="B403" t="s">
        <v>204</v>
      </c>
      <c r="C403" t="s">
        <v>700</v>
      </c>
      <c r="D403" t="s">
        <v>14</v>
      </c>
      <c r="E403" t="s">
        <v>100</v>
      </c>
      <c r="F403" s="19" t="str">
        <f>IFERROR(VLOOKUP(D403,'Tabelas auxiliares'!$A$3:$B$63,2,FALSE),"")</f>
        <v>NÚCLEOS ESTRATÉGICOS</v>
      </c>
      <c r="G403" s="19" t="str">
        <f>IFERROR(VLOOKUP($B403,'Tabelas auxiliares'!$A$67:$C$107,2,FALSE),"")</f>
        <v>ASSISTÊNCIA - PESQUISA</v>
      </c>
      <c r="H403" s="19" t="str">
        <f>IFERROR(VLOOKUP($B403,'Tabelas auxiliares'!$A$67:$C$107,3,FALSE),"")</f>
        <v>BOLSAS DE INICIACAO CIENTIFICA / AUXILIO PARA EVENTOS ESTUDANTIS PESQUISA / AUXILIO PARA PARTICIPAÇÃO DE DOCENTES EM EVENTOS DE DIVULGAÇÃO CIENTIFICA E TECNOLÓGICA</v>
      </c>
      <c r="I403" t="s">
        <v>1040</v>
      </c>
      <c r="J403" t="s">
        <v>2463</v>
      </c>
      <c r="K403" t="s">
        <v>2471</v>
      </c>
      <c r="L403" t="s">
        <v>2465</v>
      </c>
      <c r="M403" t="s">
        <v>622</v>
      </c>
      <c r="N403" t="s">
        <v>633</v>
      </c>
      <c r="O403" t="s">
        <v>629</v>
      </c>
      <c r="P403" t="s">
        <v>634</v>
      </c>
      <c r="Q403" t="s">
        <v>621</v>
      </c>
      <c r="R403" t="s">
        <v>622</v>
      </c>
      <c r="S403" t="s">
        <v>623</v>
      </c>
      <c r="T403" t="s">
        <v>145</v>
      </c>
      <c r="U403" t="s">
        <v>655</v>
      </c>
      <c r="V403" t="s">
        <v>711</v>
      </c>
      <c r="W403" t="s">
        <v>712</v>
      </c>
      <c r="X403" t="s">
        <v>2472</v>
      </c>
      <c r="Y403" s="19" t="str">
        <f t="shared" si="10"/>
        <v>3</v>
      </c>
      <c r="Z403" s="19" t="str">
        <f>IF(T403="","",IF(AND(T403&lt;&gt;'Tabelas auxiliares'!$B$241,T403&lt;&gt;'Tabelas auxiliares'!$B$242,T403&lt;&gt;'Tabelas auxiliares'!$C$241,T403&lt;&gt;'Tabelas auxiliares'!$C$242,T403&lt;&gt;'Tabelas auxiliares'!$D$241),"FOLHA DE PESSOAL",IF(Y403='Tabelas auxiliares'!$A$242,"CUSTEIO",IF(Y403='Tabelas auxiliares'!$A$241,"INVESTIMENTO","ERRO - VERIFICAR"))))</f>
        <v>CUSTEIO</v>
      </c>
      <c r="AA403" s="30">
        <f t="shared" si="11"/>
        <v>18900</v>
      </c>
      <c r="AB403" s="12">
        <v>2100</v>
      </c>
      <c r="AC403" s="12">
        <v>2100</v>
      </c>
      <c r="AD403" s="12">
        <v>14700</v>
      </c>
      <c r="AE403" s="36"/>
      <c r="AF403" s="36"/>
      <c r="AG403" s="36"/>
      <c r="AH403" s="36"/>
      <c r="AI403" s="36"/>
      <c r="AJ403" s="36"/>
      <c r="AK403" s="36"/>
      <c r="AL403" s="36"/>
      <c r="AM403" s="36"/>
      <c r="AN403" s="36"/>
      <c r="AO403" s="36"/>
      <c r="AP403" s="36"/>
    </row>
    <row r="404" spans="1:42" x14ac:dyDescent="0.35">
      <c r="A404" t="s">
        <v>614</v>
      </c>
      <c r="B404" t="s">
        <v>205</v>
      </c>
      <c r="C404" t="s">
        <v>693</v>
      </c>
      <c r="D404" t="s">
        <v>48</v>
      </c>
      <c r="E404" t="s">
        <v>100</v>
      </c>
      <c r="F404" s="19" t="str">
        <f>IFERROR(VLOOKUP(D404,'Tabelas auxiliares'!$A$3:$B$63,2,FALSE),"")</f>
        <v>PROEC - PRÓ-REITORIA DE EXTENSÃO E CULTURA</v>
      </c>
      <c r="G404" s="19" t="str">
        <f>IFERROR(VLOOKUP($B404,'Tabelas auxiliares'!$A$67:$C$107,2,FALSE),"")</f>
        <v>ASSISTÊNCIA - EXTENSÃO</v>
      </c>
      <c r="H404" s="19" t="str">
        <f>IFERROR(VLOOKUP($B404,'Tabelas auxiliares'!$A$67:$C$107,3,FALSE),"")</f>
        <v xml:space="preserve">BOLSAS DE EXTENSAO / TAXA DE INSCRICAO DE EVENTOS / AUXILIO PARA EVENTO </v>
      </c>
      <c r="I404" t="s">
        <v>1666</v>
      </c>
      <c r="J404" t="s">
        <v>2473</v>
      </c>
      <c r="K404" t="s">
        <v>2474</v>
      </c>
      <c r="L404" t="s">
        <v>2475</v>
      </c>
      <c r="M404" t="s">
        <v>622</v>
      </c>
      <c r="N404" t="s">
        <v>628</v>
      </c>
      <c r="O404" t="s">
        <v>629</v>
      </c>
      <c r="P404" t="s">
        <v>630</v>
      </c>
      <c r="Q404" t="s">
        <v>621</v>
      </c>
      <c r="R404" t="s">
        <v>622</v>
      </c>
      <c r="S404" t="s">
        <v>623</v>
      </c>
      <c r="T404" t="s">
        <v>145</v>
      </c>
      <c r="U404" t="s">
        <v>645</v>
      </c>
      <c r="V404" t="s">
        <v>711</v>
      </c>
      <c r="W404" t="s">
        <v>712</v>
      </c>
      <c r="X404" t="s">
        <v>2476</v>
      </c>
      <c r="Y404" s="19" t="str">
        <f t="shared" si="10"/>
        <v>3</v>
      </c>
      <c r="Z404" s="19" t="str">
        <f>IF(T404="","",IF(AND(T404&lt;&gt;'Tabelas auxiliares'!$B$241,T404&lt;&gt;'Tabelas auxiliares'!$B$242,T404&lt;&gt;'Tabelas auxiliares'!$C$241,T404&lt;&gt;'Tabelas auxiliares'!$C$242,T404&lt;&gt;'Tabelas auxiliares'!$D$241),"FOLHA DE PESSOAL",IF(Y404='Tabelas auxiliares'!$A$242,"CUSTEIO",IF(Y404='Tabelas auxiliares'!$A$241,"INVESTIMENTO","ERRO - VERIFICAR"))))</f>
        <v>CUSTEIO</v>
      </c>
      <c r="AA404" s="30">
        <f t="shared" si="11"/>
        <v>28000</v>
      </c>
      <c r="AB404" s="12">
        <v>2800</v>
      </c>
      <c r="AC404" s="12">
        <v>2800</v>
      </c>
      <c r="AD404" s="12">
        <v>22400</v>
      </c>
      <c r="AE404" s="36"/>
      <c r="AF404" s="36"/>
      <c r="AG404" s="36"/>
      <c r="AH404" s="36"/>
      <c r="AI404" s="36"/>
      <c r="AJ404" s="36"/>
      <c r="AK404" s="36"/>
      <c r="AL404" s="36"/>
      <c r="AM404" s="36"/>
      <c r="AN404" s="36"/>
      <c r="AO404" s="36"/>
      <c r="AP404" s="36"/>
    </row>
    <row r="405" spans="1:42" x14ac:dyDescent="0.35">
      <c r="A405" t="s">
        <v>614</v>
      </c>
      <c r="B405" t="s">
        <v>205</v>
      </c>
      <c r="C405" t="s">
        <v>693</v>
      </c>
      <c r="D405" t="s">
        <v>48</v>
      </c>
      <c r="E405" t="s">
        <v>100</v>
      </c>
      <c r="F405" s="19" t="str">
        <f>IFERROR(VLOOKUP(D405,'Tabelas auxiliares'!$A$3:$B$63,2,FALSE),"")</f>
        <v>PROEC - PRÓ-REITORIA DE EXTENSÃO E CULTURA</v>
      </c>
      <c r="G405" s="19" t="str">
        <f>IFERROR(VLOOKUP($B405,'Tabelas auxiliares'!$A$67:$C$107,2,FALSE),"")</f>
        <v>ASSISTÊNCIA - EXTENSÃO</v>
      </c>
      <c r="H405" s="19" t="str">
        <f>IFERROR(VLOOKUP($B405,'Tabelas auxiliares'!$A$67:$C$107,3,FALSE),"")</f>
        <v xml:space="preserve">BOLSAS DE EXTENSAO / TAXA DE INSCRICAO DE EVENTOS / AUXILIO PARA EVENTO </v>
      </c>
      <c r="I405" t="s">
        <v>1094</v>
      </c>
      <c r="J405" t="s">
        <v>2477</v>
      </c>
      <c r="K405" t="s">
        <v>2478</v>
      </c>
      <c r="L405" t="s">
        <v>2479</v>
      </c>
      <c r="M405" t="s">
        <v>622</v>
      </c>
      <c r="N405" t="s">
        <v>633</v>
      </c>
      <c r="O405" t="s">
        <v>629</v>
      </c>
      <c r="P405" t="s">
        <v>634</v>
      </c>
      <c r="Q405" t="s">
        <v>621</v>
      </c>
      <c r="R405" t="s">
        <v>622</v>
      </c>
      <c r="S405" t="s">
        <v>623</v>
      </c>
      <c r="T405" t="s">
        <v>145</v>
      </c>
      <c r="U405" t="s">
        <v>655</v>
      </c>
      <c r="V405" t="s">
        <v>711</v>
      </c>
      <c r="W405" t="s">
        <v>712</v>
      </c>
      <c r="X405" t="s">
        <v>2480</v>
      </c>
      <c r="Y405" s="19" t="str">
        <f t="shared" si="10"/>
        <v>3</v>
      </c>
      <c r="Z405" s="19" t="str">
        <f>IF(T405="","",IF(AND(T405&lt;&gt;'Tabelas auxiliares'!$B$241,T405&lt;&gt;'Tabelas auxiliares'!$B$242,T405&lt;&gt;'Tabelas auxiliares'!$C$241,T405&lt;&gt;'Tabelas auxiliares'!$C$242,T405&lt;&gt;'Tabelas auxiliares'!$D$241),"FOLHA DE PESSOAL",IF(Y405='Tabelas auxiliares'!$A$242,"CUSTEIO",IF(Y405='Tabelas auxiliares'!$A$241,"INVESTIMENTO","ERRO - VERIFICAR"))))</f>
        <v>CUSTEIO</v>
      </c>
      <c r="AA405" s="30">
        <f t="shared" si="11"/>
        <v>560000</v>
      </c>
      <c r="AD405" s="12">
        <v>560000</v>
      </c>
      <c r="AE405" s="36"/>
      <c r="AF405" s="36"/>
      <c r="AG405" s="36"/>
      <c r="AH405" s="36"/>
      <c r="AI405" s="36"/>
      <c r="AJ405" s="36"/>
      <c r="AK405" s="36"/>
      <c r="AL405" s="36"/>
      <c r="AM405" s="36"/>
      <c r="AN405" s="36"/>
      <c r="AO405" s="36"/>
      <c r="AP405" s="36"/>
    </row>
    <row r="406" spans="1:42" x14ac:dyDescent="0.35">
      <c r="A406" t="s">
        <v>614</v>
      </c>
      <c r="B406" t="s">
        <v>205</v>
      </c>
      <c r="C406" t="s">
        <v>693</v>
      </c>
      <c r="D406" t="s">
        <v>48</v>
      </c>
      <c r="E406" t="s">
        <v>100</v>
      </c>
      <c r="F406" s="19" t="str">
        <f>IFERROR(VLOOKUP(D406,'Tabelas auxiliares'!$A$3:$B$63,2,FALSE),"")</f>
        <v>PROEC - PRÓ-REITORIA DE EXTENSÃO E CULTURA</v>
      </c>
      <c r="G406" s="19" t="str">
        <f>IFERROR(VLOOKUP($B406,'Tabelas auxiliares'!$A$67:$C$107,2,FALSE),"")</f>
        <v>ASSISTÊNCIA - EXTENSÃO</v>
      </c>
      <c r="H406" s="19" t="str">
        <f>IFERROR(VLOOKUP($B406,'Tabelas auxiliares'!$A$67:$C$107,3,FALSE),"")</f>
        <v xml:space="preserve">BOLSAS DE EXTENSAO / TAXA DE INSCRICAO DE EVENTOS / AUXILIO PARA EVENTO </v>
      </c>
      <c r="I406" t="s">
        <v>1094</v>
      </c>
      <c r="J406" t="s">
        <v>2477</v>
      </c>
      <c r="K406" t="s">
        <v>2481</v>
      </c>
      <c r="L406" t="s">
        <v>2479</v>
      </c>
      <c r="M406" t="s">
        <v>622</v>
      </c>
      <c r="N406" t="s">
        <v>628</v>
      </c>
      <c r="O406" t="s">
        <v>629</v>
      </c>
      <c r="P406" t="s">
        <v>630</v>
      </c>
      <c r="Q406" t="s">
        <v>621</v>
      </c>
      <c r="R406" t="s">
        <v>622</v>
      </c>
      <c r="S406" t="s">
        <v>623</v>
      </c>
      <c r="T406" t="s">
        <v>145</v>
      </c>
      <c r="U406" t="s">
        <v>645</v>
      </c>
      <c r="V406" t="s">
        <v>711</v>
      </c>
      <c r="W406" t="s">
        <v>712</v>
      </c>
      <c r="X406" t="s">
        <v>2482</v>
      </c>
      <c r="Y406" s="19" t="str">
        <f t="shared" si="10"/>
        <v>3</v>
      </c>
      <c r="Z406" s="19" t="str">
        <f>IF(T406="","",IF(AND(T406&lt;&gt;'Tabelas auxiliares'!$B$241,T406&lt;&gt;'Tabelas auxiliares'!$B$242,T406&lt;&gt;'Tabelas auxiliares'!$C$241,T406&lt;&gt;'Tabelas auxiliares'!$C$242,T406&lt;&gt;'Tabelas auxiliares'!$D$241),"FOLHA DE PESSOAL",IF(Y406='Tabelas auxiliares'!$A$242,"CUSTEIO",IF(Y406='Tabelas auxiliares'!$A$241,"INVESTIMENTO","ERRO - VERIFICAR"))))</f>
        <v>CUSTEIO</v>
      </c>
      <c r="AA406" s="30">
        <f t="shared" si="11"/>
        <v>254800</v>
      </c>
      <c r="AB406" s="12">
        <v>1400</v>
      </c>
      <c r="AC406" s="12">
        <v>99400</v>
      </c>
      <c r="AD406" s="12">
        <v>154000</v>
      </c>
      <c r="AE406" s="36"/>
      <c r="AF406" s="36"/>
      <c r="AG406" s="36"/>
      <c r="AH406" s="36"/>
      <c r="AI406" s="36"/>
      <c r="AJ406" s="36"/>
      <c r="AK406" s="36"/>
      <c r="AL406" s="36"/>
      <c r="AM406" s="36"/>
      <c r="AN406" s="36"/>
      <c r="AO406" s="36"/>
      <c r="AP406" s="36"/>
    </row>
    <row r="407" spans="1:42" x14ac:dyDescent="0.35">
      <c r="A407" t="s">
        <v>614</v>
      </c>
      <c r="B407" t="s">
        <v>205</v>
      </c>
      <c r="C407" t="s">
        <v>693</v>
      </c>
      <c r="D407" t="s">
        <v>48</v>
      </c>
      <c r="E407" t="s">
        <v>100</v>
      </c>
      <c r="F407" s="19" t="str">
        <f>IFERROR(VLOOKUP(D407,'Tabelas auxiliares'!$A$3:$B$63,2,FALSE),"")</f>
        <v>PROEC - PRÓ-REITORIA DE EXTENSÃO E CULTURA</v>
      </c>
      <c r="G407" s="19" t="str">
        <f>IFERROR(VLOOKUP($B407,'Tabelas auxiliares'!$A$67:$C$107,2,FALSE),"")</f>
        <v>ASSISTÊNCIA - EXTENSÃO</v>
      </c>
      <c r="H407" s="19" t="str">
        <f>IFERROR(VLOOKUP($B407,'Tabelas auxiliares'!$A$67:$C$107,3,FALSE),"")</f>
        <v xml:space="preserve">BOLSAS DE EXTENSAO / TAXA DE INSCRICAO DE EVENTOS / AUXILIO PARA EVENTO </v>
      </c>
      <c r="I407" t="s">
        <v>2483</v>
      </c>
      <c r="J407" t="s">
        <v>2484</v>
      </c>
      <c r="K407" t="s">
        <v>2485</v>
      </c>
      <c r="L407" t="s">
        <v>2486</v>
      </c>
      <c r="M407" t="s">
        <v>1982</v>
      </c>
      <c r="N407" t="s">
        <v>628</v>
      </c>
      <c r="O407" t="s">
        <v>629</v>
      </c>
      <c r="P407" t="s">
        <v>630</v>
      </c>
      <c r="Q407" t="s">
        <v>621</v>
      </c>
      <c r="R407" t="s">
        <v>622</v>
      </c>
      <c r="S407" t="s">
        <v>623</v>
      </c>
      <c r="T407" t="s">
        <v>179</v>
      </c>
      <c r="U407" t="s">
        <v>2425</v>
      </c>
      <c r="V407" t="s">
        <v>1984</v>
      </c>
      <c r="W407" t="s">
        <v>1985</v>
      </c>
      <c r="X407" t="s">
        <v>2487</v>
      </c>
      <c r="Y407" s="19" t="str">
        <f t="shared" si="10"/>
        <v>3</v>
      </c>
      <c r="Z407" s="19" t="str">
        <f>IF(T407="","",IF(AND(T407&lt;&gt;'Tabelas auxiliares'!$B$241,T407&lt;&gt;'Tabelas auxiliares'!$B$242,T407&lt;&gt;'Tabelas auxiliares'!$C$241,T407&lt;&gt;'Tabelas auxiliares'!$C$242,T407&lt;&gt;'Tabelas auxiliares'!$D$241),"FOLHA DE PESSOAL",IF(Y407='Tabelas auxiliares'!$A$242,"CUSTEIO",IF(Y407='Tabelas auxiliares'!$A$241,"INVESTIMENTO","ERRO - VERIFICAR"))))</f>
        <v>CUSTEIO</v>
      </c>
      <c r="AA407" s="30">
        <f t="shared" si="11"/>
        <v>20000</v>
      </c>
      <c r="AB407" s="12">
        <v>20000</v>
      </c>
      <c r="AE407" s="36"/>
      <c r="AF407" s="36"/>
      <c r="AG407" s="36"/>
      <c r="AH407" s="36"/>
      <c r="AI407" s="36"/>
      <c r="AJ407" s="36"/>
      <c r="AK407" s="36"/>
      <c r="AL407" s="36"/>
      <c r="AM407" s="36"/>
      <c r="AN407" s="36"/>
      <c r="AO407" s="36"/>
      <c r="AP407" s="36"/>
    </row>
    <row r="408" spans="1:42" x14ac:dyDescent="0.35">
      <c r="A408" t="s">
        <v>614</v>
      </c>
      <c r="B408" t="s">
        <v>205</v>
      </c>
      <c r="C408" t="s">
        <v>693</v>
      </c>
      <c r="D408" t="s">
        <v>48</v>
      </c>
      <c r="E408" t="s">
        <v>100</v>
      </c>
      <c r="F408" s="19" t="str">
        <f>IFERROR(VLOOKUP(D408,'Tabelas auxiliares'!$A$3:$B$63,2,FALSE),"")</f>
        <v>PROEC - PRÓ-REITORIA DE EXTENSÃO E CULTURA</v>
      </c>
      <c r="G408" s="19" t="str">
        <f>IFERROR(VLOOKUP($B408,'Tabelas auxiliares'!$A$67:$C$107,2,FALSE),"")</f>
        <v>ASSISTÊNCIA - EXTENSÃO</v>
      </c>
      <c r="H408" s="19" t="str">
        <f>IFERROR(VLOOKUP($B408,'Tabelas auxiliares'!$A$67:$C$107,3,FALSE),"")</f>
        <v xml:space="preserve">BOLSAS DE EXTENSAO / TAXA DE INSCRICAO DE EVENTOS / AUXILIO PARA EVENTO </v>
      </c>
      <c r="I408" t="s">
        <v>2192</v>
      </c>
      <c r="J408" t="s">
        <v>2484</v>
      </c>
      <c r="K408" t="s">
        <v>2488</v>
      </c>
      <c r="L408" t="s">
        <v>2489</v>
      </c>
      <c r="M408" t="s">
        <v>1982</v>
      </c>
      <c r="N408" t="s">
        <v>628</v>
      </c>
      <c r="O408" t="s">
        <v>629</v>
      </c>
      <c r="P408" t="s">
        <v>630</v>
      </c>
      <c r="Q408" t="s">
        <v>621</v>
      </c>
      <c r="R408" t="s">
        <v>622</v>
      </c>
      <c r="S408" t="s">
        <v>623</v>
      </c>
      <c r="T408" t="s">
        <v>179</v>
      </c>
      <c r="U408" t="s">
        <v>2425</v>
      </c>
      <c r="V408" t="s">
        <v>1984</v>
      </c>
      <c r="W408" t="s">
        <v>1985</v>
      </c>
      <c r="X408" t="s">
        <v>2490</v>
      </c>
      <c r="Y408" s="19" t="str">
        <f t="shared" si="10"/>
        <v>3</v>
      </c>
      <c r="Z408" s="19" t="str">
        <f>IF(T408="","",IF(AND(T408&lt;&gt;'Tabelas auxiliares'!$B$241,T408&lt;&gt;'Tabelas auxiliares'!$B$242,T408&lt;&gt;'Tabelas auxiliares'!$C$241,T408&lt;&gt;'Tabelas auxiliares'!$C$242,T408&lt;&gt;'Tabelas auxiliares'!$D$241),"FOLHA DE PESSOAL",IF(Y408='Tabelas auxiliares'!$A$242,"CUSTEIO",IF(Y408='Tabelas auxiliares'!$A$241,"INVESTIMENTO","ERRO - VERIFICAR"))))</f>
        <v>CUSTEIO</v>
      </c>
      <c r="AA408" s="30">
        <f t="shared" si="11"/>
        <v>164000</v>
      </c>
      <c r="AB408" s="12">
        <v>164000</v>
      </c>
      <c r="AE408" s="36"/>
      <c r="AF408" s="36"/>
      <c r="AG408" s="36"/>
      <c r="AH408" s="36"/>
      <c r="AI408" s="36"/>
      <c r="AJ408" s="36"/>
      <c r="AK408" s="36"/>
      <c r="AL408" s="36"/>
      <c r="AM408" s="36"/>
      <c r="AN408" s="36"/>
      <c r="AO408" s="36"/>
      <c r="AP408" s="36"/>
    </row>
    <row r="409" spans="1:42" x14ac:dyDescent="0.35">
      <c r="A409" t="s">
        <v>614</v>
      </c>
      <c r="B409" t="s">
        <v>206</v>
      </c>
      <c r="C409" t="s">
        <v>701</v>
      </c>
      <c r="D409" t="s">
        <v>76</v>
      </c>
      <c r="E409" t="s">
        <v>100</v>
      </c>
      <c r="F409" s="19" t="str">
        <f>IFERROR(VLOOKUP(D409,'Tabelas auxiliares'!$A$3:$B$63,2,FALSE),"")</f>
        <v>NETEL - NÚCLEO EDUCACIONAL DE TECNOLOGIAS E LÍNGUAS</v>
      </c>
      <c r="G409" s="19" t="str">
        <f>IFERROR(VLOOKUP($B409,'Tabelas auxiliares'!$A$67:$C$107,2,FALSE),"")</f>
        <v>ASSISTÊNCIA - GRADUAÇÃO</v>
      </c>
      <c r="H409" s="19" t="str">
        <f>IFERROR(VLOOKUP($B409,'Tabelas auxiliares'!$A$67:$C$107,3,FALSE),"")</f>
        <v>MONITORIA ACADEMICA DA GRADUACAO / MONITORIA SEMIPRESENCIAL / AUXILIO PARA EVENTOS ESTUDANTIS / AUXILIO PARA ATIVIDADE EXTRASSALA / AUXILIO ACESSIBILIDADE / MONITORIA INCLUSIVA</v>
      </c>
      <c r="I409" t="s">
        <v>2491</v>
      </c>
      <c r="J409" t="s">
        <v>2492</v>
      </c>
      <c r="K409" t="s">
        <v>2493</v>
      </c>
      <c r="L409" t="s">
        <v>2494</v>
      </c>
      <c r="M409" t="s">
        <v>622</v>
      </c>
      <c r="N409" t="s">
        <v>628</v>
      </c>
      <c r="O409" t="s">
        <v>629</v>
      </c>
      <c r="P409" t="s">
        <v>630</v>
      </c>
      <c r="Q409" t="s">
        <v>621</v>
      </c>
      <c r="R409" t="s">
        <v>622</v>
      </c>
      <c r="S409" t="s">
        <v>623</v>
      </c>
      <c r="T409" t="s">
        <v>145</v>
      </c>
      <c r="U409" t="s">
        <v>645</v>
      </c>
      <c r="V409" t="s">
        <v>711</v>
      </c>
      <c r="W409" t="s">
        <v>712</v>
      </c>
      <c r="X409" t="s">
        <v>2495</v>
      </c>
      <c r="Y409" s="19" t="str">
        <f t="shared" si="10"/>
        <v>3</v>
      </c>
      <c r="Z409" s="19" t="str">
        <f>IF(T409="","",IF(AND(T409&lt;&gt;'Tabelas auxiliares'!$B$241,T409&lt;&gt;'Tabelas auxiliares'!$B$242,T409&lt;&gt;'Tabelas auxiliares'!$C$241,T409&lt;&gt;'Tabelas auxiliares'!$C$242,T409&lt;&gt;'Tabelas auxiliares'!$D$241),"FOLHA DE PESSOAL",IF(Y409='Tabelas auxiliares'!$A$242,"CUSTEIO",IF(Y409='Tabelas auxiliares'!$A$241,"INVESTIMENTO","ERRO - VERIFICAR"))))</f>
        <v>CUSTEIO</v>
      </c>
      <c r="AA409" s="30">
        <f t="shared" si="11"/>
        <v>9900</v>
      </c>
      <c r="AD409" s="12">
        <v>9900</v>
      </c>
      <c r="AE409" s="36"/>
      <c r="AF409" s="36"/>
      <c r="AG409" s="36"/>
      <c r="AH409" s="36"/>
      <c r="AI409" s="36"/>
      <c r="AJ409" s="36"/>
      <c r="AK409" s="36"/>
      <c r="AL409" s="36"/>
      <c r="AM409" s="36"/>
      <c r="AN409" s="36"/>
      <c r="AO409" s="36"/>
      <c r="AP409" s="36"/>
    </row>
    <row r="410" spans="1:42" x14ac:dyDescent="0.35">
      <c r="A410" t="s">
        <v>614</v>
      </c>
      <c r="B410" t="s">
        <v>206</v>
      </c>
      <c r="C410" t="s">
        <v>701</v>
      </c>
      <c r="D410" t="s">
        <v>76</v>
      </c>
      <c r="E410" t="s">
        <v>100</v>
      </c>
      <c r="F410" s="19" t="str">
        <f>IFERROR(VLOOKUP(D410,'Tabelas auxiliares'!$A$3:$B$63,2,FALSE),"")</f>
        <v>NETEL - NÚCLEO EDUCACIONAL DE TECNOLOGIAS E LÍNGUAS</v>
      </c>
      <c r="G410" s="19" t="str">
        <f>IFERROR(VLOOKUP($B410,'Tabelas auxiliares'!$A$67:$C$107,2,FALSE),"")</f>
        <v>ASSISTÊNCIA - GRADUAÇÃO</v>
      </c>
      <c r="H410" s="19" t="str">
        <f>IFERROR(VLOOKUP($B410,'Tabelas auxiliares'!$A$67:$C$107,3,FALSE),"")</f>
        <v>MONITORIA ACADEMICA DA GRADUACAO / MONITORIA SEMIPRESENCIAL / AUXILIO PARA EVENTOS ESTUDANTIS / AUXILIO PARA ATIVIDADE EXTRASSALA / AUXILIO ACESSIBILIDADE / MONITORIA INCLUSIVA</v>
      </c>
      <c r="I410" t="s">
        <v>904</v>
      </c>
      <c r="J410" t="s">
        <v>2492</v>
      </c>
      <c r="K410" t="s">
        <v>2496</v>
      </c>
      <c r="L410" t="s">
        <v>2494</v>
      </c>
      <c r="M410" t="s">
        <v>622</v>
      </c>
      <c r="N410" t="s">
        <v>646</v>
      </c>
      <c r="O410" t="s">
        <v>639</v>
      </c>
      <c r="P410" t="s">
        <v>656</v>
      </c>
      <c r="Q410" t="s">
        <v>621</v>
      </c>
      <c r="R410" t="s">
        <v>622</v>
      </c>
      <c r="S410" t="s">
        <v>623</v>
      </c>
      <c r="T410" t="s">
        <v>145</v>
      </c>
      <c r="U410" t="s">
        <v>657</v>
      </c>
      <c r="V410" t="s">
        <v>711</v>
      </c>
      <c r="W410" t="s">
        <v>712</v>
      </c>
      <c r="X410" t="s">
        <v>2497</v>
      </c>
      <c r="Y410" s="19" t="str">
        <f t="shared" si="10"/>
        <v>3</v>
      </c>
      <c r="Z410" s="19" t="str">
        <f>IF(T410="","",IF(AND(T410&lt;&gt;'Tabelas auxiliares'!$B$241,T410&lt;&gt;'Tabelas auxiliares'!$B$242,T410&lt;&gt;'Tabelas auxiliares'!$C$241,T410&lt;&gt;'Tabelas auxiliares'!$C$242,T410&lt;&gt;'Tabelas auxiliares'!$D$241),"FOLHA DE PESSOAL",IF(Y410='Tabelas auxiliares'!$A$242,"CUSTEIO",IF(Y410='Tabelas auxiliares'!$A$241,"INVESTIMENTO","ERRO - VERIFICAR"))))</f>
        <v>CUSTEIO</v>
      </c>
      <c r="AA410" s="30">
        <f t="shared" si="11"/>
        <v>3300</v>
      </c>
      <c r="AB410" s="12">
        <v>1100</v>
      </c>
      <c r="AC410" s="12">
        <v>1100</v>
      </c>
      <c r="AD410" s="12">
        <v>1100</v>
      </c>
      <c r="AE410" s="36"/>
      <c r="AF410" s="36"/>
      <c r="AG410" s="36"/>
      <c r="AH410" s="36"/>
      <c r="AI410" s="36"/>
      <c r="AJ410" s="36"/>
      <c r="AK410" s="36"/>
      <c r="AL410" s="36"/>
      <c r="AM410" s="36"/>
      <c r="AN410" s="36"/>
      <c r="AO410" s="36"/>
      <c r="AP410" s="36"/>
    </row>
    <row r="411" spans="1:42" x14ac:dyDescent="0.35">
      <c r="A411" t="s">
        <v>614</v>
      </c>
      <c r="B411" t="s">
        <v>210</v>
      </c>
      <c r="C411" t="s">
        <v>694</v>
      </c>
      <c r="D411" t="s">
        <v>48</v>
      </c>
      <c r="E411" t="s">
        <v>100</v>
      </c>
      <c r="F411" s="19" t="str">
        <f>IFERROR(VLOOKUP(D411,'Tabelas auxiliares'!$A$3:$B$63,2,FALSE),"")</f>
        <v>PROEC - PRÓ-REITORIA DE EXTENSÃO E CULTURA</v>
      </c>
      <c r="G411" s="19" t="str">
        <f>IFERROR(VLOOKUP($B411,'Tabelas auxiliares'!$A$67:$C$107,2,FALSE),"")</f>
        <v>AUXÍLIO DISCENTES</v>
      </c>
      <c r="H411" s="19" t="str">
        <f>IFERROR(VLOOKUP($B411,'Tabelas auxiliares'!$A$67:$C$107,3,FALSE),"")</f>
        <v>AUXÍLIO DISCENTES</v>
      </c>
      <c r="I411" t="s">
        <v>1368</v>
      </c>
      <c r="J411" t="s">
        <v>2498</v>
      </c>
      <c r="K411" t="s">
        <v>2499</v>
      </c>
      <c r="L411" t="s">
        <v>2500</v>
      </c>
      <c r="M411" t="s">
        <v>2501</v>
      </c>
      <c r="N411" t="s">
        <v>628</v>
      </c>
      <c r="O411" t="s">
        <v>629</v>
      </c>
      <c r="P411" t="s">
        <v>630</v>
      </c>
      <c r="Q411" t="s">
        <v>621</v>
      </c>
      <c r="R411" t="s">
        <v>622</v>
      </c>
      <c r="S411" t="s">
        <v>623</v>
      </c>
      <c r="T411" t="s">
        <v>145</v>
      </c>
      <c r="U411" t="s">
        <v>645</v>
      </c>
      <c r="V411" t="s">
        <v>765</v>
      </c>
      <c r="W411" t="s">
        <v>766</v>
      </c>
      <c r="X411" t="s">
        <v>2502</v>
      </c>
      <c r="Y411" s="19" t="str">
        <f t="shared" si="10"/>
        <v>3</v>
      </c>
      <c r="Z411" s="19" t="str">
        <f>IF(T411="","",IF(AND(T411&lt;&gt;'Tabelas auxiliares'!$B$241,T411&lt;&gt;'Tabelas auxiliares'!$B$242,T411&lt;&gt;'Tabelas auxiliares'!$C$241,T411&lt;&gt;'Tabelas auxiliares'!$C$242,T411&lt;&gt;'Tabelas auxiliares'!$D$241),"FOLHA DE PESSOAL",IF(Y411='Tabelas auxiliares'!$A$242,"CUSTEIO",IF(Y411='Tabelas auxiliares'!$A$241,"INVESTIMENTO","ERRO - VERIFICAR"))))</f>
        <v>CUSTEIO</v>
      </c>
      <c r="AA411" s="30">
        <f t="shared" si="11"/>
        <v>504.07</v>
      </c>
      <c r="AD411" s="12">
        <v>504.07</v>
      </c>
      <c r="AE411" s="36"/>
      <c r="AF411" s="36"/>
      <c r="AG411" s="36"/>
      <c r="AH411" s="36"/>
      <c r="AI411" s="36"/>
      <c r="AJ411" s="36"/>
      <c r="AK411" s="36"/>
      <c r="AL411" s="36"/>
      <c r="AM411" s="36"/>
      <c r="AN411" s="36"/>
      <c r="AO411" s="36"/>
      <c r="AP411" s="36"/>
    </row>
    <row r="412" spans="1:42" x14ac:dyDescent="0.35">
      <c r="A412" t="s">
        <v>614</v>
      </c>
      <c r="B412" t="s">
        <v>211</v>
      </c>
      <c r="C412" t="s">
        <v>615</v>
      </c>
      <c r="D412" t="s">
        <v>38</v>
      </c>
      <c r="E412" t="s">
        <v>100</v>
      </c>
      <c r="F412" s="19" t="str">
        <f>IFERROR(VLOOKUP(D412,'Tabelas auxiliares'!$A$3:$B$63,2,FALSE),"")</f>
        <v>CMCC - CENTRO DE MATEMÁTICA, COMPUTAÇÃO E COGNIÇÃO</v>
      </c>
      <c r="G412" s="19" t="str">
        <f>IFERROR(VLOOKUP($B412,'Tabelas auxiliares'!$A$67:$C$107,2,FALSE),"")</f>
        <v>AUXÍLIO DOCENTE E SERVIDORES</v>
      </c>
      <c r="H412" s="19" t="str">
        <f>IFERROR(VLOOKUP($B412,'Tabelas auxiliares'!$A$67:$C$107,3,FALSE),"")</f>
        <v>AUXÍLIO DOCENTE E SERVIDORES</v>
      </c>
      <c r="I412" t="s">
        <v>918</v>
      </c>
      <c r="J412" t="s">
        <v>2503</v>
      </c>
      <c r="K412" t="s">
        <v>2504</v>
      </c>
      <c r="L412" t="s">
        <v>2505</v>
      </c>
      <c r="M412" t="s">
        <v>2506</v>
      </c>
      <c r="N412" t="s">
        <v>633</v>
      </c>
      <c r="O412" t="s">
        <v>629</v>
      </c>
      <c r="P412" t="s">
        <v>634</v>
      </c>
      <c r="Q412" t="s">
        <v>621</v>
      </c>
      <c r="R412" t="s">
        <v>622</v>
      </c>
      <c r="S412" t="s">
        <v>623</v>
      </c>
      <c r="T412" t="s">
        <v>145</v>
      </c>
      <c r="U412" t="s">
        <v>655</v>
      </c>
      <c r="V412" t="s">
        <v>2507</v>
      </c>
      <c r="W412" t="s">
        <v>2508</v>
      </c>
      <c r="X412" t="s">
        <v>2509</v>
      </c>
      <c r="Y412" s="19" t="str">
        <f t="shared" si="10"/>
        <v>3</v>
      </c>
      <c r="Z412" s="19" t="str">
        <f>IF(T412="","",IF(AND(T412&lt;&gt;'Tabelas auxiliares'!$B$241,T412&lt;&gt;'Tabelas auxiliares'!$B$242,T412&lt;&gt;'Tabelas auxiliares'!$C$241,T412&lt;&gt;'Tabelas auxiliares'!$C$242,T412&lt;&gt;'Tabelas auxiliares'!$D$241),"FOLHA DE PESSOAL",IF(Y412='Tabelas auxiliares'!$A$242,"CUSTEIO",IF(Y412='Tabelas auxiliares'!$A$241,"INVESTIMENTO","ERRO - VERIFICAR"))))</f>
        <v>CUSTEIO</v>
      </c>
      <c r="AA412" s="30">
        <f t="shared" si="11"/>
        <v>1000</v>
      </c>
      <c r="AD412" s="12">
        <v>1000</v>
      </c>
      <c r="AE412" s="36"/>
      <c r="AF412" s="36"/>
      <c r="AG412" s="36"/>
      <c r="AH412" s="36"/>
      <c r="AI412" s="36"/>
      <c r="AJ412" s="36"/>
      <c r="AK412" s="36"/>
      <c r="AL412" s="36"/>
      <c r="AM412" s="36"/>
      <c r="AN412" s="36"/>
      <c r="AO412" s="36"/>
      <c r="AP412" s="36"/>
    </row>
    <row r="413" spans="1:42" x14ac:dyDescent="0.35">
      <c r="A413" t="s">
        <v>614</v>
      </c>
      <c r="B413" t="s">
        <v>211</v>
      </c>
      <c r="C413" t="s">
        <v>615</v>
      </c>
      <c r="D413" t="s">
        <v>38</v>
      </c>
      <c r="E413" t="s">
        <v>100</v>
      </c>
      <c r="F413" s="19" t="str">
        <f>IFERROR(VLOOKUP(D413,'Tabelas auxiliares'!$A$3:$B$63,2,FALSE),"")</f>
        <v>CMCC - CENTRO DE MATEMÁTICA, COMPUTAÇÃO E COGNIÇÃO</v>
      </c>
      <c r="G413" s="19" t="str">
        <f>IFERROR(VLOOKUP($B413,'Tabelas auxiliares'!$A$67:$C$107,2,FALSE),"")</f>
        <v>AUXÍLIO DOCENTE E SERVIDORES</v>
      </c>
      <c r="H413" s="19" t="str">
        <f>IFERROR(VLOOKUP($B413,'Tabelas auxiliares'!$A$67:$C$107,3,FALSE),"")</f>
        <v>AUXÍLIO DOCENTE E SERVIDORES</v>
      </c>
      <c r="I413" t="s">
        <v>2510</v>
      </c>
      <c r="J413" t="s">
        <v>2511</v>
      </c>
      <c r="K413" t="s">
        <v>2512</v>
      </c>
      <c r="L413" t="s">
        <v>2513</v>
      </c>
      <c r="M413" t="s">
        <v>2514</v>
      </c>
      <c r="N413" t="s">
        <v>633</v>
      </c>
      <c r="O413" t="s">
        <v>629</v>
      </c>
      <c r="P413" t="s">
        <v>634</v>
      </c>
      <c r="Q413" t="s">
        <v>621</v>
      </c>
      <c r="R413" t="s">
        <v>622</v>
      </c>
      <c r="S413" t="s">
        <v>623</v>
      </c>
      <c r="T413" t="s">
        <v>145</v>
      </c>
      <c r="U413" t="s">
        <v>655</v>
      </c>
      <c r="V413" t="s">
        <v>2507</v>
      </c>
      <c r="W413" t="s">
        <v>2508</v>
      </c>
      <c r="X413" t="s">
        <v>2515</v>
      </c>
      <c r="Y413" s="19" t="str">
        <f t="shared" si="10"/>
        <v>3</v>
      </c>
      <c r="Z413" s="19" t="str">
        <f>IF(T413="","",IF(AND(T413&lt;&gt;'Tabelas auxiliares'!$B$241,T413&lt;&gt;'Tabelas auxiliares'!$B$242,T413&lt;&gt;'Tabelas auxiliares'!$C$241,T413&lt;&gt;'Tabelas auxiliares'!$C$242,T413&lt;&gt;'Tabelas auxiliares'!$D$241),"FOLHA DE PESSOAL",IF(Y413='Tabelas auxiliares'!$A$242,"CUSTEIO",IF(Y413='Tabelas auxiliares'!$A$241,"INVESTIMENTO","ERRO - VERIFICAR"))))</f>
        <v>CUSTEIO</v>
      </c>
      <c r="AA413" s="30">
        <f t="shared" si="11"/>
        <v>199.5</v>
      </c>
      <c r="AD413" s="12">
        <v>199.5</v>
      </c>
      <c r="AE413" s="36"/>
      <c r="AF413" s="36"/>
      <c r="AG413" s="36"/>
      <c r="AH413" s="36"/>
      <c r="AI413" s="36"/>
      <c r="AJ413" s="36"/>
      <c r="AK413" s="36"/>
      <c r="AL413" s="36"/>
      <c r="AM413" s="36"/>
      <c r="AN413" s="36"/>
      <c r="AO413" s="36"/>
      <c r="AP413" s="36"/>
    </row>
    <row r="414" spans="1:42" x14ac:dyDescent="0.35">
      <c r="A414" t="s">
        <v>614</v>
      </c>
      <c r="B414" t="s">
        <v>211</v>
      </c>
      <c r="C414" t="s">
        <v>615</v>
      </c>
      <c r="D414" t="s">
        <v>38</v>
      </c>
      <c r="E414" t="s">
        <v>100</v>
      </c>
      <c r="F414" s="19" t="str">
        <f>IFERROR(VLOOKUP(D414,'Tabelas auxiliares'!$A$3:$B$63,2,FALSE),"")</f>
        <v>CMCC - CENTRO DE MATEMÁTICA, COMPUTAÇÃO E COGNIÇÃO</v>
      </c>
      <c r="G414" s="19" t="str">
        <f>IFERROR(VLOOKUP($B414,'Tabelas auxiliares'!$A$67:$C$107,2,FALSE),"")</f>
        <v>AUXÍLIO DOCENTE E SERVIDORES</v>
      </c>
      <c r="H414" s="19" t="str">
        <f>IFERROR(VLOOKUP($B414,'Tabelas auxiliares'!$A$67:$C$107,3,FALSE),"")</f>
        <v>AUXÍLIO DOCENTE E SERVIDORES</v>
      </c>
      <c r="I414" t="s">
        <v>2516</v>
      </c>
      <c r="J414" t="s">
        <v>2517</v>
      </c>
      <c r="K414" t="s">
        <v>2518</v>
      </c>
      <c r="L414" t="s">
        <v>2519</v>
      </c>
      <c r="M414" t="s">
        <v>2520</v>
      </c>
      <c r="N414" t="s">
        <v>628</v>
      </c>
      <c r="O414" t="s">
        <v>629</v>
      </c>
      <c r="P414" t="s">
        <v>630</v>
      </c>
      <c r="Q414" t="s">
        <v>621</v>
      </c>
      <c r="R414" t="s">
        <v>622</v>
      </c>
      <c r="S414" t="s">
        <v>623</v>
      </c>
      <c r="T414" t="s">
        <v>145</v>
      </c>
      <c r="U414" t="s">
        <v>645</v>
      </c>
      <c r="V414" t="s">
        <v>2507</v>
      </c>
      <c r="W414" t="s">
        <v>2508</v>
      </c>
      <c r="X414" t="s">
        <v>2521</v>
      </c>
      <c r="Y414" s="19" t="str">
        <f t="shared" si="10"/>
        <v>3</v>
      </c>
      <c r="Z414" s="19" t="str">
        <f>IF(T414="","",IF(AND(T414&lt;&gt;'Tabelas auxiliares'!$B$241,T414&lt;&gt;'Tabelas auxiliares'!$B$242,T414&lt;&gt;'Tabelas auxiliares'!$C$241,T414&lt;&gt;'Tabelas auxiliares'!$C$242,T414&lt;&gt;'Tabelas auxiliares'!$D$241),"FOLHA DE PESSOAL",IF(Y414='Tabelas auxiliares'!$A$242,"CUSTEIO",IF(Y414='Tabelas auxiliares'!$A$241,"INVESTIMENTO","ERRO - VERIFICAR"))))</f>
        <v>CUSTEIO</v>
      </c>
      <c r="AA414" s="30">
        <f t="shared" si="11"/>
        <v>500</v>
      </c>
      <c r="AD414" s="12">
        <v>500</v>
      </c>
      <c r="AE414" s="36"/>
      <c r="AF414" s="36"/>
      <c r="AG414" s="36"/>
      <c r="AH414" s="36"/>
      <c r="AI414" s="36"/>
      <c r="AJ414" s="36"/>
      <c r="AK414" s="36"/>
      <c r="AL414" s="36"/>
      <c r="AM414" s="36"/>
      <c r="AN414" s="36"/>
      <c r="AO414" s="36"/>
      <c r="AP414" s="36"/>
    </row>
    <row r="415" spans="1:42" x14ac:dyDescent="0.35">
      <c r="A415" t="s">
        <v>614</v>
      </c>
      <c r="B415" t="s">
        <v>211</v>
      </c>
      <c r="C415" t="s">
        <v>615</v>
      </c>
      <c r="D415" t="s">
        <v>38</v>
      </c>
      <c r="E415" t="s">
        <v>100</v>
      </c>
      <c r="F415" s="19" t="str">
        <f>IFERROR(VLOOKUP(D415,'Tabelas auxiliares'!$A$3:$B$63,2,FALSE),"")</f>
        <v>CMCC - CENTRO DE MATEMÁTICA, COMPUTAÇÃO E COGNIÇÃO</v>
      </c>
      <c r="G415" s="19" t="str">
        <f>IFERROR(VLOOKUP($B415,'Tabelas auxiliares'!$A$67:$C$107,2,FALSE),"")</f>
        <v>AUXÍLIO DOCENTE E SERVIDORES</v>
      </c>
      <c r="H415" s="19" t="str">
        <f>IFERROR(VLOOKUP($B415,'Tabelas auxiliares'!$A$67:$C$107,3,FALSE),"")</f>
        <v>AUXÍLIO DOCENTE E SERVIDORES</v>
      </c>
      <c r="I415" t="s">
        <v>2516</v>
      </c>
      <c r="J415" t="s">
        <v>2522</v>
      </c>
      <c r="K415" t="s">
        <v>2523</v>
      </c>
      <c r="L415" t="s">
        <v>2524</v>
      </c>
      <c r="M415" t="s">
        <v>2525</v>
      </c>
      <c r="N415" t="s">
        <v>628</v>
      </c>
      <c r="O415" t="s">
        <v>629</v>
      </c>
      <c r="P415" t="s">
        <v>630</v>
      </c>
      <c r="Q415" t="s">
        <v>621</v>
      </c>
      <c r="R415" t="s">
        <v>622</v>
      </c>
      <c r="S415" t="s">
        <v>623</v>
      </c>
      <c r="T415" t="s">
        <v>145</v>
      </c>
      <c r="U415" t="s">
        <v>645</v>
      </c>
      <c r="V415" t="s">
        <v>2507</v>
      </c>
      <c r="W415" t="s">
        <v>2508</v>
      </c>
      <c r="X415" t="s">
        <v>2526</v>
      </c>
      <c r="Y415" s="19" t="str">
        <f t="shared" si="10"/>
        <v>3</v>
      </c>
      <c r="Z415" s="19" t="str">
        <f>IF(T415="","",IF(AND(T415&lt;&gt;'Tabelas auxiliares'!$B$241,T415&lt;&gt;'Tabelas auxiliares'!$B$242,T415&lt;&gt;'Tabelas auxiliares'!$C$241,T415&lt;&gt;'Tabelas auxiliares'!$C$242,T415&lt;&gt;'Tabelas auxiliares'!$D$241),"FOLHA DE PESSOAL",IF(Y415='Tabelas auxiliares'!$A$242,"CUSTEIO",IF(Y415='Tabelas auxiliares'!$A$241,"INVESTIMENTO","ERRO - VERIFICAR"))))</f>
        <v>CUSTEIO</v>
      </c>
      <c r="AA415" s="30">
        <f t="shared" si="11"/>
        <v>1000</v>
      </c>
      <c r="AD415" s="12">
        <v>1000</v>
      </c>
      <c r="AE415" s="36"/>
      <c r="AF415" s="36"/>
      <c r="AG415" s="36"/>
      <c r="AH415" s="36"/>
      <c r="AI415" s="36"/>
      <c r="AJ415" s="36"/>
      <c r="AK415" s="36"/>
      <c r="AL415" s="36"/>
      <c r="AM415" s="36"/>
      <c r="AN415" s="36"/>
      <c r="AO415" s="36"/>
      <c r="AP415" s="36"/>
    </row>
    <row r="416" spans="1:42" x14ac:dyDescent="0.35">
      <c r="A416" t="s">
        <v>614</v>
      </c>
      <c r="B416" t="s">
        <v>211</v>
      </c>
      <c r="C416" t="s">
        <v>615</v>
      </c>
      <c r="D416" t="s">
        <v>38</v>
      </c>
      <c r="E416" t="s">
        <v>100</v>
      </c>
      <c r="F416" s="19" t="str">
        <f>IFERROR(VLOOKUP(D416,'Tabelas auxiliares'!$A$3:$B$63,2,FALSE),"")</f>
        <v>CMCC - CENTRO DE MATEMÁTICA, COMPUTAÇÃO E COGNIÇÃO</v>
      </c>
      <c r="G416" s="19" t="str">
        <f>IFERROR(VLOOKUP($B416,'Tabelas auxiliares'!$A$67:$C$107,2,FALSE),"")</f>
        <v>AUXÍLIO DOCENTE E SERVIDORES</v>
      </c>
      <c r="H416" s="19" t="str">
        <f>IFERROR(VLOOKUP($B416,'Tabelas auxiliares'!$A$67:$C$107,3,FALSE),"")</f>
        <v>AUXÍLIO DOCENTE E SERVIDORES</v>
      </c>
      <c r="I416" t="s">
        <v>2527</v>
      </c>
      <c r="J416" t="s">
        <v>2528</v>
      </c>
      <c r="K416" t="s">
        <v>2529</v>
      </c>
      <c r="L416" t="s">
        <v>2530</v>
      </c>
      <c r="M416" t="s">
        <v>2531</v>
      </c>
      <c r="N416" t="s">
        <v>628</v>
      </c>
      <c r="O416" t="s">
        <v>629</v>
      </c>
      <c r="P416" t="s">
        <v>630</v>
      </c>
      <c r="Q416" t="s">
        <v>621</v>
      </c>
      <c r="R416" t="s">
        <v>622</v>
      </c>
      <c r="S416" t="s">
        <v>623</v>
      </c>
      <c r="T416" t="s">
        <v>145</v>
      </c>
      <c r="U416" t="s">
        <v>645</v>
      </c>
      <c r="V416" t="s">
        <v>2507</v>
      </c>
      <c r="W416" t="s">
        <v>2508</v>
      </c>
      <c r="X416" t="s">
        <v>2532</v>
      </c>
      <c r="Y416" s="19" t="str">
        <f t="shared" si="10"/>
        <v>3</v>
      </c>
      <c r="Z416" s="19" t="str">
        <f>IF(T416="","",IF(AND(T416&lt;&gt;'Tabelas auxiliares'!$B$241,T416&lt;&gt;'Tabelas auxiliares'!$B$242,T416&lt;&gt;'Tabelas auxiliares'!$C$241,T416&lt;&gt;'Tabelas auxiliares'!$C$242,T416&lt;&gt;'Tabelas auxiliares'!$D$241),"FOLHA DE PESSOAL",IF(Y416='Tabelas auxiliares'!$A$242,"CUSTEIO",IF(Y416='Tabelas auxiliares'!$A$241,"INVESTIMENTO","ERRO - VERIFICAR"))))</f>
        <v>CUSTEIO</v>
      </c>
      <c r="AA416" s="30">
        <f t="shared" si="11"/>
        <v>1000</v>
      </c>
      <c r="AD416" s="12">
        <v>1000</v>
      </c>
      <c r="AE416" s="36"/>
      <c r="AF416" s="36"/>
      <c r="AG416" s="36"/>
      <c r="AH416" s="36"/>
      <c r="AI416" s="36"/>
      <c r="AJ416" s="36"/>
      <c r="AK416" s="36"/>
      <c r="AL416" s="36"/>
      <c r="AM416" s="36"/>
      <c r="AN416" s="36"/>
      <c r="AO416" s="36"/>
      <c r="AP416" s="36"/>
    </row>
    <row r="417" spans="1:42" x14ac:dyDescent="0.35">
      <c r="A417" t="s">
        <v>614</v>
      </c>
      <c r="B417" t="s">
        <v>211</v>
      </c>
      <c r="C417" t="s">
        <v>615</v>
      </c>
      <c r="D417" t="s">
        <v>38</v>
      </c>
      <c r="E417" t="s">
        <v>100</v>
      </c>
      <c r="F417" s="19" t="str">
        <f>IFERROR(VLOOKUP(D417,'Tabelas auxiliares'!$A$3:$B$63,2,FALSE),"")</f>
        <v>CMCC - CENTRO DE MATEMÁTICA, COMPUTAÇÃO E COGNIÇÃO</v>
      </c>
      <c r="G417" s="19" t="str">
        <f>IFERROR(VLOOKUP($B417,'Tabelas auxiliares'!$A$67:$C$107,2,FALSE),"")</f>
        <v>AUXÍLIO DOCENTE E SERVIDORES</v>
      </c>
      <c r="H417" s="19" t="str">
        <f>IFERROR(VLOOKUP($B417,'Tabelas auxiliares'!$A$67:$C$107,3,FALSE),"")</f>
        <v>AUXÍLIO DOCENTE E SERVIDORES</v>
      </c>
      <c r="I417" t="s">
        <v>2181</v>
      </c>
      <c r="J417" t="s">
        <v>2533</v>
      </c>
      <c r="K417" t="s">
        <v>2534</v>
      </c>
      <c r="L417" t="s">
        <v>2535</v>
      </c>
      <c r="M417" t="s">
        <v>2536</v>
      </c>
      <c r="N417" t="s">
        <v>628</v>
      </c>
      <c r="O417" t="s">
        <v>629</v>
      </c>
      <c r="P417" t="s">
        <v>630</v>
      </c>
      <c r="Q417" t="s">
        <v>621</v>
      </c>
      <c r="R417" t="s">
        <v>622</v>
      </c>
      <c r="S417" t="s">
        <v>623</v>
      </c>
      <c r="T417" t="s">
        <v>145</v>
      </c>
      <c r="U417" t="s">
        <v>645</v>
      </c>
      <c r="V417" t="s">
        <v>2507</v>
      </c>
      <c r="W417" t="s">
        <v>2508</v>
      </c>
      <c r="X417" t="s">
        <v>2537</v>
      </c>
      <c r="Y417" s="19" t="str">
        <f t="shared" si="10"/>
        <v>3</v>
      </c>
      <c r="Z417" s="19" t="str">
        <f>IF(T417="","",IF(AND(T417&lt;&gt;'Tabelas auxiliares'!$B$241,T417&lt;&gt;'Tabelas auxiliares'!$B$242,T417&lt;&gt;'Tabelas auxiliares'!$C$241,T417&lt;&gt;'Tabelas auxiliares'!$C$242,T417&lt;&gt;'Tabelas auxiliares'!$D$241),"FOLHA DE PESSOAL",IF(Y417='Tabelas auxiliares'!$A$242,"CUSTEIO",IF(Y417='Tabelas auxiliares'!$A$241,"INVESTIMENTO","ERRO - VERIFICAR"))))</f>
        <v>CUSTEIO</v>
      </c>
      <c r="AA417" s="30">
        <f t="shared" si="11"/>
        <v>500</v>
      </c>
      <c r="AD417" s="12">
        <v>500</v>
      </c>
      <c r="AE417" s="36"/>
      <c r="AF417" s="36"/>
      <c r="AG417" s="36"/>
      <c r="AH417" s="36"/>
      <c r="AI417" s="36"/>
      <c r="AJ417" s="36"/>
      <c r="AK417" s="36"/>
      <c r="AL417" s="36"/>
      <c r="AM417" s="36"/>
      <c r="AN417" s="36"/>
      <c r="AO417" s="36"/>
      <c r="AP417" s="36"/>
    </row>
    <row r="418" spans="1:42" x14ac:dyDescent="0.35">
      <c r="A418" t="s">
        <v>614</v>
      </c>
      <c r="B418" t="s">
        <v>211</v>
      </c>
      <c r="C418" t="s">
        <v>615</v>
      </c>
      <c r="D418" t="s">
        <v>38</v>
      </c>
      <c r="E418" t="s">
        <v>100</v>
      </c>
      <c r="F418" s="19" t="str">
        <f>IFERROR(VLOOKUP(D418,'Tabelas auxiliares'!$A$3:$B$63,2,FALSE),"")</f>
        <v>CMCC - CENTRO DE MATEMÁTICA, COMPUTAÇÃO E COGNIÇÃO</v>
      </c>
      <c r="G418" s="19" t="str">
        <f>IFERROR(VLOOKUP($B418,'Tabelas auxiliares'!$A$67:$C$107,2,FALSE),"")</f>
        <v>AUXÍLIO DOCENTE E SERVIDORES</v>
      </c>
      <c r="H418" s="19" t="str">
        <f>IFERROR(VLOOKUP($B418,'Tabelas auxiliares'!$A$67:$C$107,3,FALSE),"")</f>
        <v>AUXÍLIO DOCENTE E SERVIDORES</v>
      </c>
      <c r="I418" t="s">
        <v>1730</v>
      </c>
      <c r="J418" t="s">
        <v>2538</v>
      </c>
      <c r="K418" t="s">
        <v>2539</v>
      </c>
      <c r="L418" t="s">
        <v>2540</v>
      </c>
      <c r="M418" t="s">
        <v>2541</v>
      </c>
      <c r="N418" t="s">
        <v>628</v>
      </c>
      <c r="O418" t="s">
        <v>629</v>
      </c>
      <c r="P418" t="s">
        <v>630</v>
      </c>
      <c r="Q418" t="s">
        <v>621</v>
      </c>
      <c r="R418" t="s">
        <v>622</v>
      </c>
      <c r="S418" t="s">
        <v>623</v>
      </c>
      <c r="T418" t="s">
        <v>145</v>
      </c>
      <c r="U418" t="s">
        <v>645</v>
      </c>
      <c r="V418" t="s">
        <v>2507</v>
      </c>
      <c r="W418" t="s">
        <v>2508</v>
      </c>
      <c r="X418" t="s">
        <v>2542</v>
      </c>
      <c r="Y418" s="19" t="str">
        <f t="shared" si="10"/>
        <v>3</v>
      </c>
      <c r="Z418" s="19" t="str">
        <f>IF(T418="","",IF(AND(T418&lt;&gt;'Tabelas auxiliares'!$B$241,T418&lt;&gt;'Tabelas auxiliares'!$B$242,T418&lt;&gt;'Tabelas auxiliares'!$C$241,T418&lt;&gt;'Tabelas auxiliares'!$C$242,T418&lt;&gt;'Tabelas auxiliares'!$D$241),"FOLHA DE PESSOAL",IF(Y418='Tabelas auxiliares'!$A$242,"CUSTEIO",IF(Y418='Tabelas auxiliares'!$A$241,"INVESTIMENTO","ERRO - VERIFICAR"))))</f>
        <v>CUSTEIO</v>
      </c>
      <c r="AA418" s="30">
        <f t="shared" si="11"/>
        <v>460</v>
      </c>
      <c r="AD418" s="12">
        <v>460</v>
      </c>
      <c r="AE418" s="36"/>
      <c r="AF418" s="36"/>
      <c r="AG418" s="36"/>
      <c r="AH418" s="36"/>
      <c r="AI418" s="36"/>
      <c r="AJ418" s="36"/>
      <c r="AK418" s="36"/>
      <c r="AL418" s="36"/>
      <c r="AM418" s="36"/>
      <c r="AN418" s="36"/>
      <c r="AO418" s="36"/>
      <c r="AP418" s="36"/>
    </row>
    <row r="419" spans="1:42" x14ac:dyDescent="0.35">
      <c r="A419" t="s">
        <v>614</v>
      </c>
      <c r="B419" t="s">
        <v>211</v>
      </c>
      <c r="C419" t="s">
        <v>615</v>
      </c>
      <c r="D419" t="s">
        <v>38</v>
      </c>
      <c r="E419" t="s">
        <v>100</v>
      </c>
      <c r="F419" s="19" t="str">
        <f>IFERROR(VLOOKUP(D419,'Tabelas auxiliares'!$A$3:$B$63,2,FALSE),"")</f>
        <v>CMCC - CENTRO DE MATEMÁTICA, COMPUTAÇÃO E COGNIÇÃO</v>
      </c>
      <c r="G419" s="19" t="str">
        <f>IFERROR(VLOOKUP($B419,'Tabelas auxiliares'!$A$67:$C$107,2,FALSE),"")</f>
        <v>AUXÍLIO DOCENTE E SERVIDORES</v>
      </c>
      <c r="H419" s="19" t="str">
        <f>IFERROR(VLOOKUP($B419,'Tabelas auxiliares'!$A$67:$C$107,3,FALSE),"")</f>
        <v>AUXÍLIO DOCENTE E SERVIDORES</v>
      </c>
      <c r="I419" t="s">
        <v>1368</v>
      </c>
      <c r="J419" t="s">
        <v>2543</v>
      </c>
      <c r="K419" t="s">
        <v>2544</v>
      </c>
      <c r="L419" t="s">
        <v>2545</v>
      </c>
      <c r="M419" t="s">
        <v>2546</v>
      </c>
      <c r="N419" t="s">
        <v>628</v>
      </c>
      <c r="O419" t="s">
        <v>629</v>
      </c>
      <c r="P419" t="s">
        <v>630</v>
      </c>
      <c r="Q419" t="s">
        <v>621</v>
      </c>
      <c r="R419" t="s">
        <v>622</v>
      </c>
      <c r="S419" t="s">
        <v>623</v>
      </c>
      <c r="T419" t="s">
        <v>145</v>
      </c>
      <c r="U419" t="s">
        <v>645</v>
      </c>
      <c r="V419" t="s">
        <v>2507</v>
      </c>
      <c r="W419" t="s">
        <v>2508</v>
      </c>
      <c r="X419" t="s">
        <v>2547</v>
      </c>
      <c r="Y419" s="19" t="str">
        <f t="shared" si="10"/>
        <v>3</v>
      </c>
      <c r="Z419" s="19" t="str">
        <f>IF(T419="","",IF(AND(T419&lt;&gt;'Tabelas auxiliares'!$B$241,T419&lt;&gt;'Tabelas auxiliares'!$B$242,T419&lt;&gt;'Tabelas auxiliares'!$C$241,T419&lt;&gt;'Tabelas auxiliares'!$C$242,T419&lt;&gt;'Tabelas auxiliares'!$D$241),"FOLHA DE PESSOAL",IF(Y419='Tabelas auxiliares'!$A$242,"CUSTEIO",IF(Y419='Tabelas auxiliares'!$A$241,"INVESTIMENTO","ERRO - VERIFICAR"))))</f>
        <v>CUSTEIO</v>
      </c>
      <c r="AA419" s="30">
        <f t="shared" si="11"/>
        <v>2460</v>
      </c>
      <c r="AD419" s="12">
        <v>2460</v>
      </c>
      <c r="AE419" s="36"/>
      <c r="AF419" s="36"/>
      <c r="AG419" s="36"/>
      <c r="AH419" s="36"/>
      <c r="AI419" s="36"/>
      <c r="AJ419" s="36"/>
      <c r="AK419" s="36"/>
      <c r="AL419" s="36"/>
      <c r="AM419" s="36"/>
      <c r="AN419" s="36"/>
      <c r="AO419" s="36"/>
      <c r="AP419" s="36"/>
    </row>
    <row r="420" spans="1:42" x14ac:dyDescent="0.35">
      <c r="A420" t="s">
        <v>614</v>
      </c>
      <c r="B420" t="s">
        <v>211</v>
      </c>
      <c r="C420" t="s">
        <v>615</v>
      </c>
      <c r="D420" t="s">
        <v>38</v>
      </c>
      <c r="E420" t="s">
        <v>100</v>
      </c>
      <c r="F420" s="19" t="str">
        <f>IFERROR(VLOOKUP(D420,'Tabelas auxiliares'!$A$3:$B$63,2,FALSE),"")</f>
        <v>CMCC - CENTRO DE MATEMÁTICA, COMPUTAÇÃO E COGNIÇÃO</v>
      </c>
      <c r="G420" s="19" t="str">
        <f>IFERROR(VLOOKUP($B420,'Tabelas auxiliares'!$A$67:$C$107,2,FALSE),"")</f>
        <v>AUXÍLIO DOCENTE E SERVIDORES</v>
      </c>
      <c r="H420" s="19" t="str">
        <f>IFERROR(VLOOKUP($B420,'Tabelas auxiliares'!$A$67:$C$107,3,FALSE),"")</f>
        <v>AUXÍLIO DOCENTE E SERVIDORES</v>
      </c>
      <c r="I420" t="s">
        <v>2483</v>
      </c>
      <c r="J420" t="s">
        <v>2548</v>
      </c>
      <c r="K420" t="s">
        <v>2549</v>
      </c>
      <c r="L420" t="s">
        <v>2550</v>
      </c>
      <c r="M420" t="s">
        <v>2551</v>
      </c>
      <c r="N420" t="s">
        <v>628</v>
      </c>
      <c r="O420" t="s">
        <v>629</v>
      </c>
      <c r="P420" t="s">
        <v>630</v>
      </c>
      <c r="Q420" t="s">
        <v>621</v>
      </c>
      <c r="R420" t="s">
        <v>622</v>
      </c>
      <c r="S420" t="s">
        <v>623</v>
      </c>
      <c r="T420" t="s">
        <v>145</v>
      </c>
      <c r="U420" t="s">
        <v>645</v>
      </c>
      <c r="V420" t="s">
        <v>2507</v>
      </c>
      <c r="W420" t="s">
        <v>2508</v>
      </c>
      <c r="X420" t="s">
        <v>2552</v>
      </c>
      <c r="Y420" s="19" t="str">
        <f t="shared" si="10"/>
        <v>3</v>
      </c>
      <c r="Z420" s="19" t="str">
        <f>IF(T420="","",IF(AND(T420&lt;&gt;'Tabelas auxiliares'!$B$241,T420&lt;&gt;'Tabelas auxiliares'!$B$242,T420&lt;&gt;'Tabelas auxiliares'!$C$241,T420&lt;&gt;'Tabelas auxiliares'!$C$242,T420&lt;&gt;'Tabelas auxiliares'!$D$241),"FOLHA DE PESSOAL",IF(Y420='Tabelas auxiliares'!$A$242,"CUSTEIO",IF(Y420='Tabelas auxiliares'!$A$241,"INVESTIMENTO","ERRO - VERIFICAR"))))</f>
        <v>CUSTEIO</v>
      </c>
      <c r="AA420" s="30">
        <f t="shared" si="11"/>
        <v>100</v>
      </c>
      <c r="AD420" s="12">
        <v>100</v>
      </c>
      <c r="AE420" s="36"/>
      <c r="AF420" s="36"/>
      <c r="AG420" s="36"/>
      <c r="AH420" s="36"/>
      <c r="AI420" s="36"/>
      <c r="AJ420" s="36"/>
      <c r="AK420" s="36"/>
      <c r="AL420" s="36"/>
      <c r="AM420" s="36"/>
      <c r="AN420" s="36"/>
      <c r="AO420" s="36"/>
      <c r="AP420" s="36"/>
    </row>
    <row r="421" spans="1:42" x14ac:dyDescent="0.35">
      <c r="A421" t="s">
        <v>614</v>
      </c>
      <c r="B421" t="s">
        <v>211</v>
      </c>
      <c r="C421" t="s">
        <v>615</v>
      </c>
      <c r="D421" t="s">
        <v>50</v>
      </c>
      <c r="E421" t="s">
        <v>100</v>
      </c>
      <c r="F421" s="19" t="str">
        <f>IFERROR(VLOOKUP(D421,'Tabelas auxiliares'!$A$3:$B$63,2,FALSE),"")</f>
        <v>EDITORA DA UFABC</v>
      </c>
      <c r="G421" s="19" t="str">
        <f>IFERROR(VLOOKUP($B421,'Tabelas auxiliares'!$A$67:$C$107,2,FALSE),"")</f>
        <v>AUXÍLIO DOCENTE E SERVIDORES</v>
      </c>
      <c r="H421" s="19" t="str">
        <f>IFERROR(VLOOKUP($B421,'Tabelas auxiliares'!$A$67:$C$107,3,FALSE),"")</f>
        <v>AUXÍLIO DOCENTE E SERVIDORES</v>
      </c>
      <c r="I421" t="s">
        <v>2404</v>
      </c>
      <c r="J421" t="s">
        <v>2553</v>
      </c>
      <c r="K421" t="s">
        <v>2554</v>
      </c>
      <c r="L421" t="s">
        <v>2555</v>
      </c>
      <c r="M421" t="s">
        <v>2556</v>
      </c>
      <c r="N421" t="s">
        <v>628</v>
      </c>
      <c r="O421" t="s">
        <v>629</v>
      </c>
      <c r="P421" t="s">
        <v>630</v>
      </c>
      <c r="Q421" t="s">
        <v>621</v>
      </c>
      <c r="R421" t="s">
        <v>622</v>
      </c>
      <c r="S421" t="s">
        <v>623</v>
      </c>
      <c r="T421" t="s">
        <v>145</v>
      </c>
      <c r="U421" t="s">
        <v>645</v>
      </c>
      <c r="V421" t="s">
        <v>2507</v>
      </c>
      <c r="W421" t="s">
        <v>2508</v>
      </c>
      <c r="X421" t="s">
        <v>2557</v>
      </c>
      <c r="Y421" s="19" t="str">
        <f t="shared" si="10"/>
        <v>3</v>
      </c>
      <c r="Z421" s="19" t="str">
        <f>IF(T421="","",IF(AND(T421&lt;&gt;'Tabelas auxiliares'!$B$241,T421&lt;&gt;'Tabelas auxiliares'!$B$242,T421&lt;&gt;'Tabelas auxiliares'!$C$241,T421&lt;&gt;'Tabelas auxiliares'!$C$242,T421&lt;&gt;'Tabelas auxiliares'!$D$241),"FOLHA DE PESSOAL",IF(Y421='Tabelas auxiliares'!$A$242,"CUSTEIO",IF(Y421='Tabelas auxiliares'!$A$241,"INVESTIMENTO","ERRO - VERIFICAR"))))</f>
        <v>CUSTEIO</v>
      </c>
      <c r="AA421" s="30">
        <f t="shared" si="11"/>
        <v>600</v>
      </c>
      <c r="AD421" s="12">
        <v>600</v>
      </c>
      <c r="AE421" s="36"/>
      <c r="AF421" s="36"/>
      <c r="AG421" s="36"/>
      <c r="AH421" s="36"/>
      <c r="AI421" s="36"/>
      <c r="AJ421" s="36"/>
      <c r="AK421" s="36"/>
      <c r="AL421" s="36"/>
      <c r="AM421" s="36"/>
      <c r="AN421" s="36"/>
      <c r="AO421" s="36"/>
      <c r="AP421" s="36"/>
    </row>
    <row r="422" spans="1:42" x14ac:dyDescent="0.35">
      <c r="A422" t="s">
        <v>614</v>
      </c>
      <c r="B422" t="s">
        <v>212</v>
      </c>
      <c r="C422" t="s">
        <v>615</v>
      </c>
      <c r="D422" t="s">
        <v>68</v>
      </c>
      <c r="E422" t="s">
        <v>100</v>
      </c>
      <c r="F422" s="19" t="str">
        <f>IFERROR(VLOOKUP(D422,'Tabelas auxiliares'!$A$3:$B$63,2,FALSE),"")</f>
        <v>BIBLIOTECA</v>
      </c>
      <c r="G422" s="19" t="str">
        <f>IFERROR(VLOOKUP($B422,'Tabelas auxiliares'!$A$67:$C$107,2,FALSE),"")</f>
        <v>ACERVO BIBLIOGRÁFICO</v>
      </c>
      <c r="H422" s="19" t="str">
        <f>IFERROR(VLOOKUP($B422,'Tabelas auxiliares'!$A$67:$C$107,3,FALSE),"")</f>
        <v>LIVROS / ASSINATURA DE JORNAIS E REVISTAS / PERIÓDICOS / BASES ACADÊMICAS/ENCADERNAÇÃO E REENCADERNAÇÃO DE LIVROS DO ACERVO</v>
      </c>
      <c r="I422" t="s">
        <v>2216</v>
      </c>
      <c r="J422" t="s">
        <v>2558</v>
      </c>
      <c r="K422" t="s">
        <v>2559</v>
      </c>
      <c r="L422" t="s">
        <v>2560</v>
      </c>
      <c r="M422" t="s">
        <v>2561</v>
      </c>
      <c r="N422" t="s">
        <v>628</v>
      </c>
      <c r="O422" t="s">
        <v>629</v>
      </c>
      <c r="P422" t="s">
        <v>630</v>
      </c>
      <c r="Q422" t="s">
        <v>621</v>
      </c>
      <c r="R422" t="s">
        <v>622</v>
      </c>
      <c r="S422" t="s">
        <v>623</v>
      </c>
      <c r="T422" t="s">
        <v>145</v>
      </c>
      <c r="U422" t="s">
        <v>645</v>
      </c>
      <c r="V422" t="s">
        <v>2562</v>
      </c>
      <c r="W422" t="s">
        <v>2563</v>
      </c>
      <c r="X422" t="s">
        <v>2564</v>
      </c>
      <c r="Y422" s="19" t="str">
        <f t="shared" si="10"/>
        <v>3</v>
      </c>
      <c r="Z422" s="19" t="str">
        <f>IF(T422="","",IF(AND(T422&lt;&gt;'Tabelas auxiliares'!$B$241,T422&lt;&gt;'Tabelas auxiliares'!$B$242,T422&lt;&gt;'Tabelas auxiliares'!$C$241,T422&lt;&gt;'Tabelas auxiliares'!$C$242,T422&lt;&gt;'Tabelas auxiliares'!$D$241),"FOLHA DE PESSOAL",IF(Y422='Tabelas auxiliares'!$A$242,"CUSTEIO",IF(Y422='Tabelas auxiliares'!$A$241,"INVESTIMENTO","ERRO - VERIFICAR"))))</f>
        <v>CUSTEIO</v>
      </c>
      <c r="AA422" s="30">
        <f t="shared" si="11"/>
        <v>31686.68</v>
      </c>
      <c r="AB422" s="12">
        <v>14136.83</v>
      </c>
      <c r="AD422" s="12">
        <v>17549.849999999999</v>
      </c>
      <c r="AE422" s="36"/>
      <c r="AF422" s="36"/>
      <c r="AG422" s="36"/>
      <c r="AH422" s="36"/>
      <c r="AI422" s="36"/>
      <c r="AJ422" s="36"/>
      <c r="AK422" s="36"/>
      <c r="AL422" s="36"/>
      <c r="AM422" s="36"/>
      <c r="AN422" s="36"/>
      <c r="AO422" s="36"/>
      <c r="AP422" s="36"/>
    </row>
    <row r="423" spans="1:42" x14ac:dyDescent="0.35">
      <c r="A423" t="s">
        <v>614</v>
      </c>
      <c r="B423" t="s">
        <v>212</v>
      </c>
      <c r="C423" t="s">
        <v>615</v>
      </c>
      <c r="D423" t="s">
        <v>68</v>
      </c>
      <c r="E423" t="s">
        <v>100</v>
      </c>
      <c r="F423" s="19" t="str">
        <f>IFERROR(VLOOKUP(D423,'Tabelas auxiliares'!$A$3:$B$63,2,FALSE),"")</f>
        <v>BIBLIOTECA</v>
      </c>
      <c r="G423" s="19" t="str">
        <f>IFERROR(VLOOKUP($B423,'Tabelas auxiliares'!$A$67:$C$107,2,FALSE),"")</f>
        <v>ACERVO BIBLIOGRÁFICO</v>
      </c>
      <c r="H423" s="19" t="str">
        <f>IFERROR(VLOOKUP($B423,'Tabelas auxiliares'!$A$67:$C$107,3,FALSE),"")</f>
        <v>LIVROS / ASSINATURA DE JORNAIS E REVISTAS / PERIÓDICOS / BASES ACADÊMICAS/ENCADERNAÇÃO E REENCADERNAÇÃO DE LIVROS DO ACERVO</v>
      </c>
      <c r="I423" t="s">
        <v>748</v>
      </c>
      <c r="J423" t="s">
        <v>2565</v>
      </c>
      <c r="K423" t="s">
        <v>2566</v>
      </c>
      <c r="L423" t="s">
        <v>2567</v>
      </c>
      <c r="M423" t="s">
        <v>2568</v>
      </c>
      <c r="N423" t="s">
        <v>628</v>
      </c>
      <c r="O423" t="s">
        <v>629</v>
      </c>
      <c r="P423" t="s">
        <v>630</v>
      </c>
      <c r="Q423" t="s">
        <v>621</v>
      </c>
      <c r="R423" t="s">
        <v>622</v>
      </c>
      <c r="S423" t="s">
        <v>623</v>
      </c>
      <c r="T423" t="s">
        <v>145</v>
      </c>
      <c r="U423" t="s">
        <v>645</v>
      </c>
      <c r="V423" t="s">
        <v>2569</v>
      </c>
      <c r="W423" t="s">
        <v>2570</v>
      </c>
      <c r="X423" t="s">
        <v>2571</v>
      </c>
      <c r="Y423" s="19" t="str">
        <f t="shared" si="10"/>
        <v>3</v>
      </c>
      <c r="Z423" s="19" t="str">
        <f>IF(T423="","",IF(AND(T423&lt;&gt;'Tabelas auxiliares'!$B$241,T423&lt;&gt;'Tabelas auxiliares'!$B$242,T423&lt;&gt;'Tabelas auxiliares'!$C$241,T423&lt;&gt;'Tabelas auxiliares'!$C$242,T423&lt;&gt;'Tabelas auxiliares'!$D$241),"FOLHA DE PESSOAL",IF(Y423='Tabelas auxiliares'!$A$242,"CUSTEIO",IF(Y423='Tabelas auxiliares'!$A$241,"INVESTIMENTO","ERRO - VERIFICAR"))))</f>
        <v>CUSTEIO</v>
      </c>
      <c r="AA423" s="30">
        <f t="shared" si="11"/>
        <v>14155</v>
      </c>
      <c r="AD423" s="12">
        <v>14155</v>
      </c>
      <c r="AE423" s="36"/>
      <c r="AF423" s="36"/>
      <c r="AG423" s="36"/>
      <c r="AH423" s="36"/>
      <c r="AI423" s="36"/>
      <c r="AJ423" s="36"/>
      <c r="AK423" s="36"/>
      <c r="AL423" s="36"/>
      <c r="AM423" s="36"/>
      <c r="AN423" s="36"/>
      <c r="AO423" s="36"/>
      <c r="AP423" s="36"/>
    </row>
    <row r="424" spans="1:42" x14ac:dyDescent="0.35">
      <c r="A424" t="s">
        <v>614</v>
      </c>
      <c r="B424" t="s">
        <v>212</v>
      </c>
      <c r="C424" t="s">
        <v>615</v>
      </c>
      <c r="D424" t="s">
        <v>68</v>
      </c>
      <c r="E424" t="s">
        <v>100</v>
      </c>
      <c r="F424" s="19" t="str">
        <f>IFERROR(VLOOKUP(D424,'Tabelas auxiliares'!$A$3:$B$63,2,FALSE),"")</f>
        <v>BIBLIOTECA</v>
      </c>
      <c r="G424" s="19" t="str">
        <f>IFERROR(VLOOKUP($B424,'Tabelas auxiliares'!$A$67:$C$107,2,FALSE),"")</f>
        <v>ACERVO BIBLIOGRÁFICO</v>
      </c>
      <c r="H424" s="19" t="str">
        <f>IFERROR(VLOOKUP($B424,'Tabelas auxiliares'!$A$67:$C$107,3,FALSE),"")</f>
        <v>LIVROS / ASSINATURA DE JORNAIS E REVISTAS / PERIÓDICOS / BASES ACADÊMICAS/ENCADERNAÇÃO E REENCADERNAÇÃO DE LIVROS DO ACERVO</v>
      </c>
      <c r="I424" t="s">
        <v>1128</v>
      </c>
      <c r="J424" t="s">
        <v>2572</v>
      </c>
      <c r="K424" t="s">
        <v>2573</v>
      </c>
      <c r="L424" t="s">
        <v>2574</v>
      </c>
      <c r="M424" t="s">
        <v>2575</v>
      </c>
      <c r="N424" t="s">
        <v>628</v>
      </c>
      <c r="O424" t="s">
        <v>629</v>
      </c>
      <c r="P424" t="s">
        <v>630</v>
      </c>
      <c r="Q424" t="s">
        <v>621</v>
      </c>
      <c r="R424" t="s">
        <v>622</v>
      </c>
      <c r="S424" t="s">
        <v>623</v>
      </c>
      <c r="T424" t="s">
        <v>145</v>
      </c>
      <c r="U424" t="s">
        <v>645</v>
      </c>
      <c r="V424" t="s">
        <v>2576</v>
      </c>
      <c r="W424" t="s">
        <v>2577</v>
      </c>
      <c r="X424" t="s">
        <v>2578</v>
      </c>
      <c r="Y424" s="19" t="str">
        <f t="shared" si="10"/>
        <v>3</v>
      </c>
      <c r="Z424" s="19" t="str">
        <f>IF(T424="","",IF(AND(T424&lt;&gt;'Tabelas auxiliares'!$B$241,T424&lt;&gt;'Tabelas auxiliares'!$B$242,T424&lt;&gt;'Tabelas auxiliares'!$C$241,T424&lt;&gt;'Tabelas auxiliares'!$C$242,T424&lt;&gt;'Tabelas auxiliares'!$D$241),"FOLHA DE PESSOAL",IF(Y424='Tabelas auxiliares'!$A$242,"CUSTEIO",IF(Y424='Tabelas auxiliares'!$A$241,"INVESTIMENTO","ERRO - VERIFICAR"))))</f>
        <v>CUSTEIO</v>
      </c>
      <c r="AA424" s="30">
        <f t="shared" si="11"/>
        <v>7085</v>
      </c>
      <c r="AD424" s="12">
        <v>7085</v>
      </c>
      <c r="AE424" s="36"/>
      <c r="AF424" s="36"/>
      <c r="AG424" s="36"/>
      <c r="AH424" s="36"/>
      <c r="AI424" s="36"/>
      <c r="AJ424" s="36"/>
      <c r="AK424" s="36"/>
      <c r="AL424" s="36"/>
      <c r="AM424" s="36"/>
      <c r="AN424" s="36"/>
      <c r="AO424" s="36"/>
      <c r="AP424" s="36"/>
    </row>
    <row r="425" spans="1:42" x14ac:dyDescent="0.35">
      <c r="A425" t="s">
        <v>614</v>
      </c>
      <c r="B425" t="s">
        <v>212</v>
      </c>
      <c r="C425" t="s">
        <v>615</v>
      </c>
      <c r="D425" t="s">
        <v>68</v>
      </c>
      <c r="E425" t="s">
        <v>100</v>
      </c>
      <c r="F425" s="19" t="str">
        <f>IFERROR(VLOOKUP(D425,'Tabelas auxiliares'!$A$3:$B$63,2,FALSE),"")</f>
        <v>BIBLIOTECA</v>
      </c>
      <c r="G425" s="19" t="str">
        <f>IFERROR(VLOOKUP($B425,'Tabelas auxiliares'!$A$67:$C$107,2,FALSE),"")</f>
        <v>ACERVO BIBLIOGRÁFICO</v>
      </c>
      <c r="H425" s="19" t="str">
        <f>IFERROR(VLOOKUP($B425,'Tabelas auxiliares'!$A$67:$C$107,3,FALSE),"")</f>
        <v>LIVROS / ASSINATURA DE JORNAIS E REVISTAS / PERIÓDICOS / BASES ACADÊMICAS/ENCADERNAÇÃO E REENCADERNAÇÃO DE LIVROS DO ACERVO</v>
      </c>
      <c r="I425" t="s">
        <v>1154</v>
      </c>
      <c r="J425" t="s">
        <v>2579</v>
      </c>
      <c r="K425" t="s">
        <v>2580</v>
      </c>
      <c r="L425" t="s">
        <v>2581</v>
      </c>
      <c r="M425" t="s">
        <v>2582</v>
      </c>
      <c r="N425" t="s">
        <v>628</v>
      </c>
      <c r="O425" t="s">
        <v>629</v>
      </c>
      <c r="P425" t="s">
        <v>630</v>
      </c>
      <c r="Q425" t="s">
        <v>621</v>
      </c>
      <c r="R425" t="s">
        <v>622</v>
      </c>
      <c r="S425" t="s">
        <v>623</v>
      </c>
      <c r="T425" t="s">
        <v>145</v>
      </c>
      <c r="U425" t="s">
        <v>645</v>
      </c>
      <c r="V425" t="s">
        <v>2253</v>
      </c>
      <c r="W425" t="s">
        <v>2254</v>
      </c>
      <c r="X425" t="s">
        <v>2583</v>
      </c>
      <c r="Y425" s="19" t="str">
        <f t="shared" si="10"/>
        <v>3</v>
      </c>
      <c r="Z425" s="19" t="str">
        <f>IF(T425="","",IF(AND(T425&lt;&gt;'Tabelas auxiliares'!$B$241,T425&lt;&gt;'Tabelas auxiliares'!$B$242,T425&lt;&gt;'Tabelas auxiliares'!$C$241,T425&lt;&gt;'Tabelas auxiliares'!$C$242,T425&lt;&gt;'Tabelas auxiliares'!$D$241),"FOLHA DE PESSOAL",IF(Y425='Tabelas auxiliares'!$A$242,"CUSTEIO",IF(Y425='Tabelas auxiliares'!$A$241,"INVESTIMENTO","ERRO - VERIFICAR"))))</f>
        <v>CUSTEIO</v>
      </c>
      <c r="AA425" s="30">
        <f t="shared" si="11"/>
        <v>7091.8200000000006</v>
      </c>
      <c r="AB425" s="12">
        <v>0.39</v>
      </c>
      <c r="AD425" s="12">
        <v>7091.43</v>
      </c>
      <c r="AE425" s="36"/>
      <c r="AF425" s="36"/>
      <c r="AG425" s="36"/>
      <c r="AH425" s="36"/>
      <c r="AI425" s="36"/>
      <c r="AJ425" s="36"/>
      <c r="AK425" s="36"/>
      <c r="AL425" s="36"/>
      <c r="AM425" s="36"/>
      <c r="AN425" s="36"/>
      <c r="AO425" s="36"/>
      <c r="AP425" s="36"/>
    </row>
    <row r="426" spans="1:42" x14ac:dyDescent="0.35">
      <c r="A426" t="s">
        <v>614</v>
      </c>
      <c r="B426" t="s">
        <v>212</v>
      </c>
      <c r="C426" t="s">
        <v>615</v>
      </c>
      <c r="D426" t="s">
        <v>68</v>
      </c>
      <c r="E426" t="s">
        <v>100</v>
      </c>
      <c r="F426" s="19" t="str">
        <f>IFERROR(VLOOKUP(D426,'Tabelas auxiliares'!$A$3:$B$63,2,FALSE),"")</f>
        <v>BIBLIOTECA</v>
      </c>
      <c r="G426" s="19" t="str">
        <f>IFERROR(VLOOKUP($B426,'Tabelas auxiliares'!$A$67:$C$107,2,FALSE),"")</f>
        <v>ACERVO BIBLIOGRÁFICO</v>
      </c>
      <c r="H426" s="19" t="str">
        <f>IFERROR(VLOOKUP($B426,'Tabelas auxiliares'!$A$67:$C$107,3,FALSE),"")</f>
        <v>LIVROS / ASSINATURA DE JORNAIS E REVISTAS / PERIÓDICOS / BASES ACADÊMICAS/ENCADERNAÇÃO E REENCADERNAÇÃO DE LIVROS DO ACERVO</v>
      </c>
      <c r="I426" t="s">
        <v>933</v>
      </c>
      <c r="J426" t="s">
        <v>2584</v>
      </c>
      <c r="K426" t="s">
        <v>2585</v>
      </c>
      <c r="L426" t="s">
        <v>2586</v>
      </c>
      <c r="M426" t="s">
        <v>2587</v>
      </c>
      <c r="N426" t="s">
        <v>628</v>
      </c>
      <c r="O426" t="s">
        <v>629</v>
      </c>
      <c r="P426" t="s">
        <v>630</v>
      </c>
      <c r="Q426" t="s">
        <v>621</v>
      </c>
      <c r="R426" t="s">
        <v>622</v>
      </c>
      <c r="S426" t="s">
        <v>623</v>
      </c>
      <c r="T426" t="s">
        <v>145</v>
      </c>
      <c r="U426" t="s">
        <v>645</v>
      </c>
      <c r="V426" t="s">
        <v>2588</v>
      </c>
      <c r="W426" t="s">
        <v>2589</v>
      </c>
      <c r="X426" t="s">
        <v>2590</v>
      </c>
      <c r="Y426" s="19" t="str">
        <f t="shared" si="10"/>
        <v>3</v>
      </c>
      <c r="Z426" s="19" t="str">
        <f>IF(T426="","",IF(AND(T426&lt;&gt;'Tabelas auxiliares'!$B$241,T426&lt;&gt;'Tabelas auxiliares'!$B$242,T426&lt;&gt;'Tabelas auxiliares'!$C$241,T426&lt;&gt;'Tabelas auxiliares'!$C$242,T426&lt;&gt;'Tabelas auxiliares'!$D$241),"FOLHA DE PESSOAL",IF(Y426='Tabelas auxiliares'!$A$242,"CUSTEIO",IF(Y426='Tabelas auxiliares'!$A$241,"INVESTIMENTO","ERRO - VERIFICAR"))))</f>
        <v>CUSTEIO</v>
      </c>
      <c r="AA426" s="30">
        <f t="shared" si="11"/>
        <v>207187.02</v>
      </c>
      <c r="AD426" s="12">
        <v>207187.02</v>
      </c>
      <c r="AE426" s="36"/>
      <c r="AF426" s="36"/>
      <c r="AG426" s="36"/>
      <c r="AH426" s="36"/>
      <c r="AI426" s="36"/>
      <c r="AJ426" s="36"/>
      <c r="AK426" s="36"/>
      <c r="AL426" s="36"/>
      <c r="AM426" s="36"/>
      <c r="AN426" s="36"/>
      <c r="AO426" s="36"/>
      <c r="AP426" s="36"/>
    </row>
    <row r="427" spans="1:42" x14ac:dyDescent="0.35">
      <c r="A427" t="s">
        <v>614</v>
      </c>
      <c r="B427" t="s">
        <v>212</v>
      </c>
      <c r="C427" t="s">
        <v>615</v>
      </c>
      <c r="D427" t="s">
        <v>68</v>
      </c>
      <c r="E427" t="s">
        <v>100</v>
      </c>
      <c r="F427" s="19" t="str">
        <f>IFERROR(VLOOKUP(D427,'Tabelas auxiliares'!$A$3:$B$63,2,FALSE),"")</f>
        <v>BIBLIOTECA</v>
      </c>
      <c r="G427" s="19" t="str">
        <f>IFERROR(VLOOKUP($B427,'Tabelas auxiliares'!$A$67:$C$107,2,FALSE),"")</f>
        <v>ACERVO BIBLIOGRÁFICO</v>
      </c>
      <c r="H427" s="19" t="str">
        <f>IFERROR(VLOOKUP($B427,'Tabelas auxiliares'!$A$67:$C$107,3,FALSE),"")</f>
        <v>LIVROS / ASSINATURA DE JORNAIS E REVISTAS / PERIÓDICOS / BASES ACADÊMICAS/ENCADERNAÇÃO E REENCADERNAÇÃO DE LIVROS DO ACERVO</v>
      </c>
      <c r="I427" t="s">
        <v>2591</v>
      </c>
      <c r="J427" t="s">
        <v>2592</v>
      </c>
      <c r="K427" t="s">
        <v>2593</v>
      </c>
      <c r="L427" t="s">
        <v>2594</v>
      </c>
      <c r="M427" t="s">
        <v>2595</v>
      </c>
      <c r="N427" t="s">
        <v>628</v>
      </c>
      <c r="O427" t="s">
        <v>629</v>
      </c>
      <c r="P427" t="s">
        <v>630</v>
      </c>
      <c r="Q427" t="s">
        <v>621</v>
      </c>
      <c r="R427" t="s">
        <v>622</v>
      </c>
      <c r="S427" t="s">
        <v>623</v>
      </c>
      <c r="T427" t="s">
        <v>145</v>
      </c>
      <c r="U427" t="s">
        <v>645</v>
      </c>
      <c r="V427" t="s">
        <v>2253</v>
      </c>
      <c r="W427" t="s">
        <v>2254</v>
      </c>
      <c r="X427" t="s">
        <v>2596</v>
      </c>
      <c r="Y427" s="19" t="str">
        <f t="shared" si="10"/>
        <v>3</v>
      </c>
      <c r="Z427" s="19" t="str">
        <f>IF(T427="","",IF(AND(T427&lt;&gt;'Tabelas auxiliares'!$B$241,T427&lt;&gt;'Tabelas auxiliares'!$B$242,T427&lt;&gt;'Tabelas auxiliares'!$C$241,T427&lt;&gt;'Tabelas auxiliares'!$C$242,T427&lt;&gt;'Tabelas auxiliares'!$D$241),"FOLHA DE PESSOAL",IF(Y427='Tabelas auxiliares'!$A$242,"CUSTEIO",IF(Y427='Tabelas auxiliares'!$A$241,"INVESTIMENTO","ERRO - VERIFICAR"))))</f>
        <v>CUSTEIO</v>
      </c>
      <c r="AA427" s="30">
        <f t="shared" si="11"/>
        <v>288000</v>
      </c>
      <c r="AD427" s="12">
        <v>288000</v>
      </c>
      <c r="AE427" s="36"/>
      <c r="AF427" s="36"/>
      <c r="AG427" s="36"/>
      <c r="AH427" s="36"/>
      <c r="AI427" s="36"/>
      <c r="AJ427" s="36"/>
      <c r="AK427" s="36"/>
      <c r="AL427" s="36"/>
      <c r="AM427" s="36"/>
      <c r="AN427" s="36"/>
      <c r="AO427" s="36"/>
      <c r="AP427" s="36"/>
    </row>
    <row r="428" spans="1:42" x14ac:dyDescent="0.35">
      <c r="A428" t="s">
        <v>614</v>
      </c>
      <c r="B428" t="s">
        <v>212</v>
      </c>
      <c r="C428" t="s">
        <v>615</v>
      </c>
      <c r="D428" t="s">
        <v>68</v>
      </c>
      <c r="E428" t="s">
        <v>100</v>
      </c>
      <c r="F428" s="19" t="str">
        <f>IFERROR(VLOOKUP(D428,'Tabelas auxiliares'!$A$3:$B$63,2,FALSE),"")</f>
        <v>BIBLIOTECA</v>
      </c>
      <c r="G428" s="19" t="str">
        <f>IFERROR(VLOOKUP($B428,'Tabelas auxiliares'!$A$67:$C$107,2,FALSE),"")</f>
        <v>ACERVO BIBLIOGRÁFICO</v>
      </c>
      <c r="H428" s="19" t="str">
        <f>IFERROR(VLOOKUP($B428,'Tabelas auxiliares'!$A$67:$C$107,3,FALSE),"")</f>
        <v>LIVROS / ASSINATURA DE JORNAIS E REVISTAS / PERIÓDICOS / BASES ACADÊMICAS/ENCADERNAÇÃO E REENCADERNAÇÃO DE LIVROS DO ACERVO</v>
      </c>
      <c r="I428" t="s">
        <v>2597</v>
      </c>
      <c r="J428" t="s">
        <v>2598</v>
      </c>
      <c r="K428" t="s">
        <v>2599</v>
      </c>
      <c r="L428" t="s">
        <v>2600</v>
      </c>
      <c r="M428" t="s">
        <v>2601</v>
      </c>
      <c r="N428" t="s">
        <v>628</v>
      </c>
      <c r="O428" t="s">
        <v>629</v>
      </c>
      <c r="P428" t="s">
        <v>630</v>
      </c>
      <c r="Q428" t="s">
        <v>621</v>
      </c>
      <c r="R428" t="s">
        <v>622</v>
      </c>
      <c r="S428" t="s">
        <v>623</v>
      </c>
      <c r="T428" t="s">
        <v>145</v>
      </c>
      <c r="U428" t="s">
        <v>645</v>
      </c>
      <c r="V428" t="s">
        <v>2253</v>
      </c>
      <c r="W428" t="s">
        <v>2254</v>
      </c>
      <c r="X428" t="s">
        <v>2602</v>
      </c>
      <c r="Y428" s="19" t="str">
        <f t="shared" ref="Y428:Y491" si="12">LEFT(V428,1)</f>
        <v>3</v>
      </c>
      <c r="Z428" s="19" t="str">
        <f>IF(T428="","",IF(AND(T428&lt;&gt;'Tabelas auxiliares'!$B$241,T428&lt;&gt;'Tabelas auxiliares'!$B$242,T428&lt;&gt;'Tabelas auxiliares'!$C$241,T428&lt;&gt;'Tabelas auxiliares'!$C$242,T428&lt;&gt;'Tabelas auxiliares'!$D$241),"FOLHA DE PESSOAL",IF(Y428='Tabelas auxiliares'!$A$242,"CUSTEIO",IF(Y428='Tabelas auxiliares'!$A$241,"INVESTIMENTO","ERRO - VERIFICAR"))))</f>
        <v>CUSTEIO</v>
      </c>
      <c r="AA428" s="30">
        <f t="shared" si="11"/>
        <v>45667.65</v>
      </c>
      <c r="AD428" s="12">
        <v>45667.65</v>
      </c>
      <c r="AE428" s="36"/>
      <c r="AF428" s="36"/>
      <c r="AG428" s="36"/>
      <c r="AH428" s="36"/>
      <c r="AI428" s="36"/>
      <c r="AJ428" s="36"/>
      <c r="AK428" s="36"/>
      <c r="AL428" s="36"/>
      <c r="AM428" s="36"/>
      <c r="AN428" s="36"/>
      <c r="AO428" s="36"/>
      <c r="AP428" s="36"/>
    </row>
    <row r="429" spans="1:42" x14ac:dyDescent="0.35">
      <c r="A429" t="s">
        <v>614</v>
      </c>
      <c r="B429" t="s">
        <v>212</v>
      </c>
      <c r="C429" t="s">
        <v>702</v>
      </c>
      <c r="D429" t="s">
        <v>38</v>
      </c>
      <c r="E429" t="s">
        <v>100</v>
      </c>
      <c r="F429" s="19" t="str">
        <f>IFERROR(VLOOKUP(D429,'Tabelas auxiliares'!$A$3:$B$63,2,FALSE),"")</f>
        <v>CMCC - CENTRO DE MATEMÁTICA, COMPUTAÇÃO E COGNIÇÃO</v>
      </c>
      <c r="G429" s="19" t="str">
        <f>IFERROR(VLOOKUP($B429,'Tabelas auxiliares'!$A$67:$C$107,2,FALSE),"")</f>
        <v>ACERVO BIBLIOGRÁFICO</v>
      </c>
      <c r="H429" s="19" t="str">
        <f>IFERROR(VLOOKUP($B429,'Tabelas auxiliares'!$A$67:$C$107,3,FALSE),"")</f>
        <v>LIVROS / ASSINATURA DE JORNAIS E REVISTAS / PERIÓDICOS / BASES ACADÊMICAS/ENCADERNAÇÃO E REENCADERNAÇÃO DE LIVROS DO ACERVO</v>
      </c>
      <c r="I429" t="s">
        <v>1198</v>
      </c>
      <c r="J429" t="s">
        <v>2603</v>
      </c>
      <c r="K429" t="s">
        <v>2604</v>
      </c>
      <c r="L429" t="s">
        <v>2605</v>
      </c>
      <c r="M429" t="s">
        <v>2606</v>
      </c>
      <c r="N429" t="s">
        <v>675</v>
      </c>
      <c r="O429" t="s">
        <v>629</v>
      </c>
      <c r="P429" t="s">
        <v>676</v>
      </c>
      <c r="Q429" t="s">
        <v>621</v>
      </c>
      <c r="R429" t="s">
        <v>622</v>
      </c>
      <c r="S429" t="s">
        <v>623</v>
      </c>
      <c r="T429" t="s">
        <v>145</v>
      </c>
      <c r="U429" t="s">
        <v>677</v>
      </c>
      <c r="V429" t="s">
        <v>2607</v>
      </c>
      <c r="W429" t="s">
        <v>2608</v>
      </c>
      <c r="X429" t="s">
        <v>2609</v>
      </c>
      <c r="Y429" s="19" t="str">
        <f t="shared" si="12"/>
        <v>4</v>
      </c>
      <c r="Z429" s="19" t="str">
        <f>IF(T429="","",IF(AND(T429&lt;&gt;'Tabelas auxiliares'!$B$241,T429&lt;&gt;'Tabelas auxiliares'!$B$242,T429&lt;&gt;'Tabelas auxiliares'!$C$241,T429&lt;&gt;'Tabelas auxiliares'!$C$242,T429&lt;&gt;'Tabelas auxiliares'!$D$241),"FOLHA DE PESSOAL",IF(Y429='Tabelas auxiliares'!$A$242,"CUSTEIO",IF(Y429='Tabelas auxiliares'!$A$241,"INVESTIMENTO","ERRO - VERIFICAR"))))</f>
        <v>INVESTIMENTO</v>
      </c>
      <c r="AA429" s="30">
        <f t="shared" ref="AA429:AA492" si="13">IF(AB429+AC429+AD429&lt;&gt;0,AB429+AC429+AD429,"")</f>
        <v>232</v>
      </c>
      <c r="AD429" s="12">
        <v>232</v>
      </c>
      <c r="AE429" s="36"/>
      <c r="AF429" s="36"/>
      <c r="AG429" s="36"/>
      <c r="AH429" s="36"/>
      <c r="AI429" s="36"/>
      <c r="AJ429" s="36"/>
      <c r="AK429" s="36"/>
      <c r="AL429" s="36"/>
      <c r="AM429" s="36"/>
      <c r="AN429" s="36"/>
      <c r="AO429" s="36"/>
      <c r="AP429" s="36"/>
    </row>
    <row r="430" spans="1:42" x14ac:dyDescent="0.35">
      <c r="A430" t="s">
        <v>614</v>
      </c>
      <c r="B430" t="s">
        <v>214</v>
      </c>
      <c r="C430" t="s">
        <v>615</v>
      </c>
      <c r="D430" t="s">
        <v>79</v>
      </c>
      <c r="E430" t="s">
        <v>100</v>
      </c>
      <c r="F430" s="19" t="str">
        <f>IFERROR(VLOOKUP(D430,'Tabelas auxiliares'!$A$3:$B$63,2,FALSE),"")</f>
        <v>SUGEPE - CAPACITAÇÃO</v>
      </c>
      <c r="G430" s="19" t="str">
        <f>IFERROR(VLOOKUP($B430,'Tabelas auxiliares'!$A$67:$C$107,2,FALSE),"")</f>
        <v>CAPACITAÇÃO</v>
      </c>
      <c r="H430" s="19" t="str">
        <f>IFERROR(VLOOKUP($B430,'Tabelas auxiliares'!$A$67:$C$107,3,FALSE),"")</f>
        <v>CURSO EXTERNO / INSCRICOES PARA CURSO / CURSOS IN COMPANY</v>
      </c>
      <c r="I430" t="s">
        <v>2610</v>
      </c>
      <c r="J430" t="s">
        <v>609</v>
      </c>
      <c r="K430" t="s">
        <v>2611</v>
      </c>
      <c r="L430" t="s">
        <v>2612</v>
      </c>
      <c r="M430" t="s">
        <v>2613</v>
      </c>
      <c r="N430" t="s">
        <v>2614</v>
      </c>
      <c r="O430" t="s">
        <v>629</v>
      </c>
      <c r="P430" t="s">
        <v>2615</v>
      </c>
      <c r="Q430" t="s">
        <v>621</v>
      </c>
      <c r="R430" t="s">
        <v>622</v>
      </c>
      <c r="S430" t="s">
        <v>623</v>
      </c>
      <c r="T430" t="s">
        <v>145</v>
      </c>
      <c r="U430" t="s">
        <v>2616</v>
      </c>
      <c r="V430" t="s">
        <v>2355</v>
      </c>
      <c r="W430" t="s">
        <v>2356</v>
      </c>
      <c r="X430" t="s">
        <v>2617</v>
      </c>
      <c r="Y430" s="19" t="str">
        <f t="shared" si="12"/>
        <v>3</v>
      </c>
      <c r="Z430" s="19" t="str">
        <f>IF(T430="","",IF(AND(T430&lt;&gt;'Tabelas auxiliares'!$B$241,T430&lt;&gt;'Tabelas auxiliares'!$B$242,T430&lt;&gt;'Tabelas auxiliares'!$C$241,T430&lt;&gt;'Tabelas auxiliares'!$C$242,T430&lt;&gt;'Tabelas auxiliares'!$D$241),"FOLHA DE PESSOAL",IF(Y430='Tabelas auxiliares'!$A$242,"CUSTEIO",IF(Y430='Tabelas auxiliares'!$A$241,"INVESTIMENTO","ERRO - VERIFICAR"))))</f>
        <v>CUSTEIO</v>
      </c>
      <c r="AA430" s="30">
        <f t="shared" si="13"/>
        <v>13500</v>
      </c>
      <c r="AD430" s="12">
        <v>13500</v>
      </c>
      <c r="AE430" s="36"/>
      <c r="AF430" s="36"/>
      <c r="AG430" s="36"/>
      <c r="AH430" s="36"/>
      <c r="AI430" s="36"/>
      <c r="AJ430" s="36"/>
      <c r="AK430" s="36"/>
      <c r="AL430" s="36"/>
      <c r="AM430" s="36"/>
      <c r="AN430" s="36"/>
      <c r="AO430" s="36"/>
      <c r="AP430" s="36"/>
    </row>
    <row r="431" spans="1:42" x14ac:dyDescent="0.35">
      <c r="A431" t="s">
        <v>614</v>
      </c>
      <c r="B431" t="s">
        <v>214</v>
      </c>
      <c r="C431" t="s">
        <v>615</v>
      </c>
      <c r="D431" t="s">
        <v>79</v>
      </c>
      <c r="E431" t="s">
        <v>100</v>
      </c>
      <c r="F431" s="19" t="str">
        <f>IFERROR(VLOOKUP(D431,'Tabelas auxiliares'!$A$3:$B$63,2,FALSE),"")</f>
        <v>SUGEPE - CAPACITAÇÃO</v>
      </c>
      <c r="G431" s="19" t="str">
        <f>IFERROR(VLOOKUP($B431,'Tabelas auxiliares'!$A$67:$C$107,2,FALSE),"")</f>
        <v>CAPACITAÇÃO</v>
      </c>
      <c r="H431" s="19" t="str">
        <f>IFERROR(VLOOKUP($B431,'Tabelas auxiliares'!$A$67:$C$107,3,FALSE),"")</f>
        <v>CURSO EXTERNO / INSCRICOES PARA CURSO / CURSOS IN COMPANY</v>
      </c>
      <c r="I431" t="s">
        <v>801</v>
      </c>
      <c r="J431" t="s">
        <v>2618</v>
      </c>
      <c r="K431" t="s">
        <v>2619</v>
      </c>
      <c r="L431" t="s">
        <v>2620</v>
      </c>
      <c r="M431" t="s">
        <v>2621</v>
      </c>
      <c r="N431" t="s">
        <v>2614</v>
      </c>
      <c r="O431" t="s">
        <v>629</v>
      </c>
      <c r="P431" t="s">
        <v>2615</v>
      </c>
      <c r="Q431" t="s">
        <v>621</v>
      </c>
      <c r="R431" t="s">
        <v>622</v>
      </c>
      <c r="S431" t="s">
        <v>623</v>
      </c>
      <c r="T431" t="s">
        <v>145</v>
      </c>
      <c r="U431" t="s">
        <v>2616</v>
      </c>
      <c r="V431" t="s">
        <v>2355</v>
      </c>
      <c r="W431" t="s">
        <v>2356</v>
      </c>
      <c r="X431" t="s">
        <v>2622</v>
      </c>
      <c r="Y431" s="19" t="str">
        <f t="shared" si="12"/>
        <v>3</v>
      </c>
      <c r="Z431" s="19" t="str">
        <f>IF(T431="","",IF(AND(T431&lt;&gt;'Tabelas auxiliares'!$B$241,T431&lt;&gt;'Tabelas auxiliares'!$B$242,T431&lt;&gt;'Tabelas auxiliares'!$C$241,T431&lt;&gt;'Tabelas auxiliares'!$C$242,T431&lt;&gt;'Tabelas auxiliares'!$D$241),"FOLHA DE PESSOAL",IF(Y431='Tabelas auxiliares'!$A$242,"CUSTEIO",IF(Y431='Tabelas auxiliares'!$A$241,"INVESTIMENTO","ERRO - VERIFICAR"))))</f>
        <v>CUSTEIO</v>
      </c>
      <c r="AA431" s="30">
        <f t="shared" si="13"/>
        <v>9180</v>
      </c>
      <c r="AD431" s="12">
        <v>9180</v>
      </c>
      <c r="AE431" s="36"/>
      <c r="AF431" s="36"/>
      <c r="AG431" s="36"/>
      <c r="AH431" s="36"/>
      <c r="AI431" s="36"/>
      <c r="AJ431" s="36"/>
      <c r="AK431" s="36"/>
      <c r="AL431" s="36"/>
      <c r="AM431" s="36"/>
      <c r="AN431" s="36"/>
      <c r="AO431" s="36"/>
      <c r="AP431" s="36"/>
    </row>
    <row r="432" spans="1:42" x14ac:dyDescent="0.35">
      <c r="A432" t="s">
        <v>614</v>
      </c>
      <c r="B432" t="s">
        <v>214</v>
      </c>
      <c r="C432" t="s">
        <v>615</v>
      </c>
      <c r="D432" t="s">
        <v>79</v>
      </c>
      <c r="E432" t="s">
        <v>100</v>
      </c>
      <c r="F432" s="19" t="str">
        <f>IFERROR(VLOOKUP(D432,'Tabelas auxiliares'!$A$3:$B$63,2,FALSE),"")</f>
        <v>SUGEPE - CAPACITAÇÃO</v>
      </c>
      <c r="G432" s="19" t="str">
        <f>IFERROR(VLOOKUP($B432,'Tabelas auxiliares'!$A$67:$C$107,2,FALSE),"")</f>
        <v>CAPACITAÇÃO</v>
      </c>
      <c r="H432" s="19" t="str">
        <f>IFERROR(VLOOKUP($B432,'Tabelas auxiliares'!$A$67:$C$107,3,FALSE),"")</f>
        <v>CURSO EXTERNO / INSCRICOES PARA CURSO / CURSOS IN COMPANY</v>
      </c>
      <c r="I432" t="s">
        <v>801</v>
      </c>
      <c r="J432" t="s">
        <v>2623</v>
      </c>
      <c r="K432" t="s">
        <v>2624</v>
      </c>
      <c r="L432" t="s">
        <v>2625</v>
      </c>
      <c r="M432" t="s">
        <v>2626</v>
      </c>
      <c r="N432" t="s">
        <v>2614</v>
      </c>
      <c r="O432" t="s">
        <v>629</v>
      </c>
      <c r="P432" t="s">
        <v>2615</v>
      </c>
      <c r="Q432" t="s">
        <v>621</v>
      </c>
      <c r="R432" t="s">
        <v>622</v>
      </c>
      <c r="S432" t="s">
        <v>623</v>
      </c>
      <c r="T432" t="s">
        <v>145</v>
      </c>
      <c r="U432" t="s">
        <v>2616</v>
      </c>
      <c r="V432" t="s">
        <v>1984</v>
      </c>
      <c r="W432" t="s">
        <v>1985</v>
      </c>
      <c r="X432" t="s">
        <v>2627</v>
      </c>
      <c r="Y432" s="19" t="str">
        <f t="shared" si="12"/>
        <v>3</v>
      </c>
      <c r="Z432" s="19" t="str">
        <f>IF(T432="","",IF(AND(T432&lt;&gt;'Tabelas auxiliares'!$B$241,T432&lt;&gt;'Tabelas auxiliares'!$B$242,T432&lt;&gt;'Tabelas auxiliares'!$C$241,T432&lt;&gt;'Tabelas auxiliares'!$C$242,T432&lt;&gt;'Tabelas auxiliares'!$D$241),"FOLHA DE PESSOAL",IF(Y432='Tabelas auxiliares'!$A$242,"CUSTEIO",IF(Y432='Tabelas auxiliares'!$A$241,"INVESTIMENTO","ERRO - VERIFICAR"))))</f>
        <v>CUSTEIO</v>
      </c>
      <c r="AA432" s="30">
        <f t="shared" si="13"/>
        <v>1400</v>
      </c>
      <c r="AD432" s="12">
        <v>1400</v>
      </c>
      <c r="AE432" s="36"/>
      <c r="AF432" s="36"/>
      <c r="AG432" s="36"/>
      <c r="AH432" s="36"/>
      <c r="AI432" s="36"/>
      <c r="AJ432" s="36"/>
      <c r="AK432" s="36"/>
      <c r="AL432" s="36"/>
      <c r="AM432" s="36"/>
      <c r="AN432" s="36"/>
      <c r="AO432" s="36"/>
      <c r="AP432" s="36"/>
    </row>
    <row r="433" spans="1:42" x14ac:dyDescent="0.35">
      <c r="A433" t="s">
        <v>614</v>
      </c>
      <c r="B433" t="s">
        <v>214</v>
      </c>
      <c r="C433" t="s">
        <v>615</v>
      </c>
      <c r="D433" t="s">
        <v>79</v>
      </c>
      <c r="E433" t="s">
        <v>100</v>
      </c>
      <c r="F433" s="19" t="str">
        <f>IFERROR(VLOOKUP(D433,'Tabelas auxiliares'!$A$3:$B$63,2,FALSE),"")</f>
        <v>SUGEPE - CAPACITAÇÃO</v>
      </c>
      <c r="G433" s="19" t="str">
        <f>IFERROR(VLOOKUP($B433,'Tabelas auxiliares'!$A$67:$C$107,2,FALSE),"")</f>
        <v>CAPACITAÇÃO</v>
      </c>
      <c r="H433" s="19" t="str">
        <f>IFERROR(VLOOKUP($B433,'Tabelas auxiliares'!$A$67:$C$107,3,FALSE),"")</f>
        <v>CURSO EXTERNO / INSCRICOES PARA CURSO / CURSOS IN COMPANY</v>
      </c>
      <c r="I433" t="s">
        <v>2628</v>
      </c>
      <c r="J433" t="s">
        <v>2629</v>
      </c>
      <c r="K433" t="s">
        <v>2630</v>
      </c>
      <c r="L433" t="s">
        <v>2631</v>
      </c>
      <c r="M433" t="s">
        <v>2632</v>
      </c>
      <c r="N433" t="s">
        <v>628</v>
      </c>
      <c r="O433" t="s">
        <v>629</v>
      </c>
      <c r="P433" t="s">
        <v>630</v>
      </c>
      <c r="Q433" t="s">
        <v>621</v>
      </c>
      <c r="R433" t="s">
        <v>622</v>
      </c>
      <c r="S433" t="s">
        <v>623</v>
      </c>
      <c r="T433" t="s">
        <v>145</v>
      </c>
      <c r="U433" t="s">
        <v>645</v>
      </c>
      <c r="V433" t="s">
        <v>2355</v>
      </c>
      <c r="W433" t="s">
        <v>2356</v>
      </c>
      <c r="X433" t="s">
        <v>2633</v>
      </c>
      <c r="Y433" s="19" t="str">
        <f t="shared" si="12"/>
        <v>3</v>
      </c>
      <c r="Z433" s="19" t="str">
        <f>IF(T433="","",IF(AND(T433&lt;&gt;'Tabelas auxiliares'!$B$241,T433&lt;&gt;'Tabelas auxiliares'!$B$242,T433&lt;&gt;'Tabelas auxiliares'!$C$241,T433&lt;&gt;'Tabelas auxiliares'!$C$242,T433&lt;&gt;'Tabelas auxiliares'!$D$241),"FOLHA DE PESSOAL",IF(Y433='Tabelas auxiliares'!$A$242,"CUSTEIO",IF(Y433='Tabelas auxiliares'!$A$241,"INVESTIMENTO","ERRO - VERIFICAR"))))</f>
        <v>CUSTEIO</v>
      </c>
      <c r="AA433" s="30">
        <f t="shared" si="13"/>
        <v>108867.36</v>
      </c>
      <c r="AB433" s="12">
        <v>108867.36</v>
      </c>
      <c r="AE433" s="36"/>
      <c r="AF433" s="36"/>
      <c r="AG433" s="36"/>
      <c r="AH433" s="36"/>
      <c r="AI433" s="36"/>
      <c r="AJ433" s="36"/>
      <c r="AK433" s="36"/>
      <c r="AL433" s="36"/>
      <c r="AM433" s="36"/>
      <c r="AN433" s="36"/>
      <c r="AO433" s="36"/>
      <c r="AP433" s="36"/>
    </row>
    <row r="434" spans="1:42" x14ac:dyDescent="0.35">
      <c r="A434" t="s">
        <v>614</v>
      </c>
      <c r="B434" t="s">
        <v>214</v>
      </c>
      <c r="C434" t="s">
        <v>615</v>
      </c>
      <c r="D434" t="s">
        <v>79</v>
      </c>
      <c r="E434" t="s">
        <v>100</v>
      </c>
      <c r="F434" s="19" t="str">
        <f>IFERROR(VLOOKUP(D434,'Tabelas auxiliares'!$A$3:$B$63,2,FALSE),"")</f>
        <v>SUGEPE - CAPACITAÇÃO</v>
      </c>
      <c r="G434" s="19" t="str">
        <f>IFERROR(VLOOKUP($B434,'Tabelas auxiliares'!$A$67:$C$107,2,FALSE),"")</f>
        <v>CAPACITAÇÃO</v>
      </c>
      <c r="H434" s="19" t="str">
        <f>IFERROR(VLOOKUP($B434,'Tabelas auxiliares'!$A$67:$C$107,3,FALSE),"")</f>
        <v>CURSO EXTERNO / INSCRICOES PARA CURSO / CURSOS IN COMPANY</v>
      </c>
      <c r="I434" t="s">
        <v>1844</v>
      </c>
      <c r="J434" t="s">
        <v>2634</v>
      </c>
      <c r="K434" t="s">
        <v>2635</v>
      </c>
      <c r="L434" t="s">
        <v>2636</v>
      </c>
      <c r="M434" t="s">
        <v>2637</v>
      </c>
      <c r="N434" t="s">
        <v>628</v>
      </c>
      <c r="O434" t="s">
        <v>629</v>
      </c>
      <c r="P434" t="s">
        <v>630</v>
      </c>
      <c r="Q434" t="s">
        <v>621</v>
      </c>
      <c r="R434" t="s">
        <v>622</v>
      </c>
      <c r="S434" t="s">
        <v>623</v>
      </c>
      <c r="T434" t="s">
        <v>145</v>
      </c>
      <c r="U434" t="s">
        <v>645</v>
      </c>
      <c r="V434" t="s">
        <v>2355</v>
      </c>
      <c r="W434" t="s">
        <v>2356</v>
      </c>
      <c r="X434" t="s">
        <v>2638</v>
      </c>
      <c r="Y434" s="19" t="str">
        <f t="shared" si="12"/>
        <v>3</v>
      </c>
      <c r="Z434" s="19" t="str">
        <f>IF(T434="","",IF(AND(T434&lt;&gt;'Tabelas auxiliares'!$B$241,T434&lt;&gt;'Tabelas auxiliares'!$B$242,T434&lt;&gt;'Tabelas auxiliares'!$C$241,T434&lt;&gt;'Tabelas auxiliares'!$C$242,T434&lt;&gt;'Tabelas auxiliares'!$D$241),"FOLHA DE PESSOAL",IF(Y434='Tabelas auxiliares'!$A$242,"CUSTEIO",IF(Y434='Tabelas auxiliares'!$A$241,"INVESTIMENTO","ERRO - VERIFICAR"))))</f>
        <v>CUSTEIO</v>
      </c>
      <c r="AA434" s="30">
        <f t="shared" si="13"/>
        <v>1000</v>
      </c>
      <c r="AD434" s="12">
        <v>1000</v>
      </c>
      <c r="AE434" s="36"/>
      <c r="AF434" s="36"/>
      <c r="AG434" s="36"/>
      <c r="AH434" s="36"/>
      <c r="AI434" s="36"/>
      <c r="AJ434" s="36"/>
      <c r="AK434" s="36"/>
      <c r="AL434" s="36"/>
      <c r="AM434" s="36"/>
      <c r="AN434" s="36"/>
      <c r="AO434" s="36"/>
      <c r="AP434" s="36"/>
    </row>
    <row r="435" spans="1:42" x14ac:dyDescent="0.35">
      <c r="A435" t="s">
        <v>614</v>
      </c>
      <c r="B435" t="s">
        <v>214</v>
      </c>
      <c r="C435" t="s">
        <v>615</v>
      </c>
      <c r="D435" t="s">
        <v>79</v>
      </c>
      <c r="E435" t="s">
        <v>100</v>
      </c>
      <c r="F435" s="19" t="str">
        <f>IFERROR(VLOOKUP(D435,'Tabelas auxiliares'!$A$3:$B$63,2,FALSE),"")</f>
        <v>SUGEPE - CAPACITAÇÃO</v>
      </c>
      <c r="G435" s="19" t="str">
        <f>IFERROR(VLOOKUP($B435,'Tabelas auxiliares'!$A$67:$C$107,2,FALSE),"")</f>
        <v>CAPACITAÇÃO</v>
      </c>
      <c r="H435" s="19" t="str">
        <f>IFERROR(VLOOKUP($B435,'Tabelas auxiliares'!$A$67:$C$107,3,FALSE),"")</f>
        <v>CURSO EXTERNO / INSCRICOES PARA CURSO / CURSOS IN COMPANY</v>
      </c>
      <c r="I435" t="s">
        <v>768</v>
      </c>
      <c r="J435" t="s">
        <v>2639</v>
      </c>
      <c r="K435" t="s">
        <v>2640</v>
      </c>
      <c r="L435" t="s">
        <v>2641</v>
      </c>
      <c r="M435" t="s">
        <v>2621</v>
      </c>
      <c r="N435" t="s">
        <v>628</v>
      </c>
      <c r="O435" t="s">
        <v>629</v>
      </c>
      <c r="P435" t="s">
        <v>630</v>
      </c>
      <c r="Q435" t="s">
        <v>621</v>
      </c>
      <c r="R435" t="s">
        <v>622</v>
      </c>
      <c r="S435" t="s">
        <v>623</v>
      </c>
      <c r="T435" t="s">
        <v>145</v>
      </c>
      <c r="U435" t="s">
        <v>645</v>
      </c>
      <c r="V435" t="s">
        <v>2355</v>
      </c>
      <c r="W435" t="s">
        <v>2356</v>
      </c>
      <c r="X435" t="s">
        <v>2642</v>
      </c>
      <c r="Y435" s="19" t="str">
        <f t="shared" si="12"/>
        <v>3</v>
      </c>
      <c r="Z435" s="19" t="str">
        <f>IF(T435="","",IF(AND(T435&lt;&gt;'Tabelas auxiliares'!$B$241,T435&lt;&gt;'Tabelas auxiliares'!$B$242,T435&lt;&gt;'Tabelas auxiliares'!$C$241,T435&lt;&gt;'Tabelas auxiliares'!$C$242,T435&lt;&gt;'Tabelas auxiliares'!$D$241),"FOLHA DE PESSOAL",IF(Y435='Tabelas auxiliares'!$A$242,"CUSTEIO",IF(Y435='Tabelas auxiliares'!$A$241,"INVESTIMENTO","ERRO - VERIFICAR"))))</f>
        <v>CUSTEIO</v>
      </c>
      <c r="AA435" s="30">
        <f t="shared" si="13"/>
        <v>13065</v>
      </c>
      <c r="AD435" s="12">
        <v>13065</v>
      </c>
      <c r="AE435" s="36"/>
      <c r="AF435" s="36"/>
      <c r="AG435" s="36"/>
      <c r="AH435" s="36"/>
      <c r="AI435" s="36"/>
      <c r="AJ435" s="36"/>
      <c r="AK435" s="36"/>
      <c r="AL435" s="36"/>
      <c r="AM435" s="36"/>
      <c r="AN435" s="36"/>
      <c r="AO435" s="36"/>
      <c r="AP435" s="36"/>
    </row>
    <row r="436" spans="1:42" x14ac:dyDescent="0.35">
      <c r="A436" t="s">
        <v>614</v>
      </c>
      <c r="B436" t="s">
        <v>214</v>
      </c>
      <c r="C436" t="s">
        <v>615</v>
      </c>
      <c r="D436" t="s">
        <v>79</v>
      </c>
      <c r="E436" t="s">
        <v>100</v>
      </c>
      <c r="F436" s="19" t="str">
        <f>IFERROR(VLOOKUP(D436,'Tabelas auxiliares'!$A$3:$B$63,2,FALSE),"")</f>
        <v>SUGEPE - CAPACITAÇÃO</v>
      </c>
      <c r="G436" s="19" t="str">
        <f>IFERROR(VLOOKUP($B436,'Tabelas auxiliares'!$A$67:$C$107,2,FALSE),"")</f>
        <v>CAPACITAÇÃO</v>
      </c>
      <c r="H436" s="19" t="str">
        <f>IFERROR(VLOOKUP($B436,'Tabelas auxiliares'!$A$67:$C$107,3,FALSE),"")</f>
        <v>CURSO EXTERNO / INSCRICOES PARA CURSO / CURSOS IN COMPANY</v>
      </c>
      <c r="I436" t="s">
        <v>1502</v>
      </c>
      <c r="J436" t="s">
        <v>2643</v>
      </c>
      <c r="K436" t="s">
        <v>2644</v>
      </c>
      <c r="L436" t="s">
        <v>2645</v>
      </c>
      <c r="M436" t="s">
        <v>2646</v>
      </c>
      <c r="N436" t="s">
        <v>628</v>
      </c>
      <c r="O436" t="s">
        <v>629</v>
      </c>
      <c r="P436" t="s">
        <v>630</v>
      </c>
      <c r="Q436" t="s">
        <v>621</v>
      </c>
      <c r="R436" t="s">
        <v>622</v>
      </c>
      <c r="S436" t="s">
        <v>623</v>
      </c>
      <c r="T436" t="s">
        <v>145</v>
      </c>
      <c r="U436" t="s">
        <v>645</v>
      </c>
      <c r="V436" t="s">
        <v>2355</v>
      </c>
      <c r="W436" t="s">
        <v>2356</v>
      </c>
      <c r="X436" t="s">
        <v>2647</v>
      </c>
      <c r="Y436" s="19" t="str">
        <f t="shared" si="12"/>
        <v>3</v>
      </c>
      <c r="Z436" s="19" t="str">
        <f>IF(T436="","",IF(AND(T436&lt;&gt;'Tabelas auxiliares'!$B$241,T436&lt;&gt;'Tabelas auxiliares'!$B$242,T436&lt;&gt;'Tabelas auxiliares'!$C$241,T436&lt;&gt;'Tabelas auxiliares'!$C$242,T436&lt;&gt;'Tabelas auxiliares'!$D$241),"FOLHA DE PESSOAL",IF(Y436='Tabelas auxiliares'!$A$242,"CUSTEIO",IF(Y436='Tabelas auxiliares'!$A$241,"INVESTIMENTO","ERRO - VERIFICAR"))))</f>
        <v>CUSTEIO</v>
      </c>
      <c r="AA436" s="30">
        <f t="shared" si="13"/>
        <v>9000</v>
      </c>
      <c r="AB436" s="12">
        <v>9000</v>
      </c>
      <c r="AE436" s="36"/>
      <c r="AF436" s="36"/>
      <c r="AG436" s="36"/>
      <c r="AH436" s="36"/>
      <c r="AI436" s="36"/>
      <c r="AJ436" s="36"/>
      <c r="AK436" s="36"/>
      <c r="AL436" s="36"/>
      <c r="AM436" s="36"/>
      <c r="AN436" s="36"/>
      <c r="AO436" s="36"/>
      <c r="AP436" s="36"/>
    </row>
    <row r="437" spans="1:42" x14ac:dyDescent="0.35">
      <c r="A437" t="s">
        <v>614</v>
      </c>
      <c r="B437" t="s">
        <v>214</v>
      </c>
      <c r="C437" t="s">
        <v>615</v>
      </c>
      <c r="D437" t="s">
        <v>79</v>
      </c>
      <c r="E437" t="s">
        <v>100</v>
      </c>
      <c r="F437" s="19" t="str">
        <f>IFERROR(VLOOKUP(D437,'Tabelas auxiliares'!$A$3:$B$63,2,FALSE),"")</f>
        <v>SUGEPE - CAPACITAÇÃO</v>
      </c>
      <c r="G437" s="19" t="str">
        <f>IFERROR(VLOOKUP($B437,'Tabelas auxiliares'!$A$67:$C$107,2,FALSE),"")</f>
        <v>CAPACITAÇÃO</v>
      </c>
      <c r="H437" s="19" t="str">
        <f>IFERROR(VLOOKUP($B437,'Tabelas auxiliares'!$A$67:$C$107,3,FALSE),"")</f>
        <v>CURSO EXTERNO / INSCRICOES PARA CURSO / CURSOS IN COMPANY</v>
      </c>
      <c r="I437" t="s">
        <v>2648</v>
      </c>
      <c r="J437" t="s">
        <v>2649</v>
      </c>
      <c r="K437" t="s">
        <v>2650</v>
      </c>
      <c r="L437" t="s">
        <v>2651</v>
      </c>
      <c r="M437" t="s">
        <v>2652</v>
      </c>
      <c r="N437" t="s">
        <v>628</v>
      </c>
      <c r="O437" t="s">
        <v>629</v>
      </c>
      <c r="P437" t="s">
        <v>630</v>
      </c>
      <c r="Q437" t="s">
        <v>621</v>
      </c>
      <c r="R437" t="s">
        <v>622</v>
      </c>
      <c r="S437" t="s">
        <v>623</v>
      </c>
      <c r="T437" t="s">
        <v>145</v>
      </c>
      <c r="U437" t="s">
        <v>645</v>
      </c>
      <c r="V437" t="s">
        <v>2355</v>
      </c>
      <c r="W437" t="s">
        <v>2356</v>
      </c>
      <c r="X437" t="s">
        <v>2653</v>
      </c>
      <c r="Y437" s="19" t="str">
        <f t="shared" si="12"/>
        <v>3</v>
      </c>
      <c r="Z437" s="19" t="str">
        <f>IF(T437="","",IF(AND(T437&lt;&gt;'Tabelas auxiliares'!$B$241,T437&lt;&gt;'Tabelas auxiliares'!$B$242,T437&lt;&gt;'Tabelas auxiliares'!$C$241,T437&lt;&gt;'Tabelas auxiliares'!$C$242,T437&lt;&gt;'Tabelas auxiliares'!$D$241),"FOLHA DE PESSOAL",IF(Y437='Tabelas auxiliares'!$A$242,"CUSTEIO",IF(Y437='Tabelas auxiliares'!$A$241,"INVESTIMENTO","ERRO - VERIFICAR"))))</f>
        <v>CUSTEIO</v>
      </c>
      <c r="AA437" s="30">
        <f t="shared" si="13"/>
        <v>6650</v>
      </c>
      <c r="AB437" s="12">
        <v>6650</v>
      </c>
      <c r="AE437" s="36"/>
      <c r="AF437" s="36"/>
      <c r="AG437" s="36"/>
      <c r="AH437" s="36"/>
      <c r="AI437" s="36"/>
      <c r="AJ437" s="36"/>
      <c r="AK437" s="36"/>
      <c r="AL437" s="36"/>
      <c r="AM437" s="36"/>
      <c r="AN437" s="36"/>
      <c r="AO437" s="36"/>
      <c r="AP437" s="36"/>
    </row>
    <row r="438" spans="1:42" x14ac:dyDescent="0.35">
      <c r="A438" t="s">
        <v>614</v>
      </c>
      <c r="B438" t="s">
        <v>214</v>
      </c>
      <c r="C438" t="s">
        <v>615</v>
      </c>
      <c r="D438" t="s">
        <v>79</v>
      </c>
      <c r="E438" t="s">
        <v>100</v>
      </c>
      <c r="F438" s="19" t="str">
        <f>IFERROR(VLOOKUP(D438,'Tabelas auxiliares'!$A$3:$B$63,2,FALSE),"")</f>
        <v>SUGEPE - CAPACITAÇÃO</v>
      </c>
      <c r="G438" s="19" t="str">
        <f>IFERROR(VLOOKUP($B438,'Tabelas auxiliares'!$A$67:$C$107,2,FALSE),"")</f>
        <v>CAPACITAÇÃO</v>
      </c>
      <c r="H438" s="19" t="str">
        <f>IFERROR(VLOOKUP($B438,'Tabelas auxiliares'!$A$67:$C$107,3,FALSE),"")</f>
        <v>CURSO EXTERNO / INSCRICOES PARA CURSO / CURSOS IN COMPANY</v>
      </c>
      <c r="I438" t="s">
        <v>2648</v>
      </c>
      <c r="J438" t="s">
        <v>2649</v>
      </c>
      <c r="K438" t="s">
        <v>2654</v>
      </c>
      <c r="L438" t="s">
        <v>2655</v>
      </c>
      <c r="M438" t="s">
        <v>2652</v>
      </c>
      <c r="N438" t="s">
        <v>628</v>
      </c>
      <c r="O438" t="s">
        <v>629</v>
      </c>
      <c r="P438" t="s">
        <v>630</v>
      </c>
      <c r="Q438" t="s">
        <v>621</v>
      </c>
      <c r="R438" t="s">
        <v>622</v>
      </c>
      <c r="S438" t="s">
        <v>623</v>
      </c>
      <c r="T438" t="s">
        <v>179</v>
      </c>
      <c r="U438" t="s">
        <v>632</v>
      </c>
      <c r="V438" t="s">
        <v>2355</v>
      </c>
      <c r="W438" t="s">
        <v>2356</v>
      </c>
      <c r="X438" t="s">
        <v>2656</v>
      </c>
      <c r="Y438" s="19" t="str">
        <f t="shared" si="12"/>
        <v>3</v>
      </c>
      <c r="Z438" s="19" t="str">
        <f>IF(T438="","",IF(AND(T438&lt;&gt;'Tabelas auxiliares'!$B$241,T438&lt;&gt;'Tabelas auxiliares'!$B$242,T438&lt;&gt;'Tabelas auxiliares'!$C$241,T438&lt;&gt;'Tabelas auxiliares'!$C$242,T438&lt;&gt;'Tabelas auxiliares'!$D$241),"FOLHA DE PESSOAL",IF(Y438='Tabelas auxiliares'!$A$242,"CUSTEIO",IF(Y438='Tabelas auxiliares'!$A$241,"INVESTIMENTO","ERRO - VERIFICAR"))))</f>
        <v>CUSTEIO</v>
      </c>
      <c r="AA438" s="30">
        <f t="shared" si="13"/>
        <v>33250</v>
      </c>
      <c r="AB438" s="12">
        <v>33250</v>
      </c>
      <c r="AE438" s="36"/>
      <c r="AF438" s="36"/>
      <c r="AG438" s="36"/>
      <c r="AH438" s="36"/>
      <c r="AI438" s="36"/>
      <c r="AJ438" s="36"/>
      <c r="AK438" s="36"/>
      <c r="AL438" s="36"/>
      <c r="AM438" s="36"/>
      <c r="AN438" s="36"/>
      <c r="AO438" s="36"/>
      <c r="AP438" s="36"/>
    </row>
    <row r="439" spans="1:42" x14ac:dyDescent="0.35">
      <c r="A439" t="s">
        <v>614</v>
      </c>
      <c r="B439" t="s">
        <v>216</v>
      </c>
      <c r="C439" t="s">
        <v>615</v>
      </c>
      <c r="D439" t="s">
        <v>132</v>
      </c>
      <c r="E439" t="s">
        <v>100</v>
      </c>
      <c r="F439" s="19" t="str">
        <f>IFERROR(VLOOKUP(D439,'Tabelas auxiliares'!$A$3:$B$63,2,FALSE),"")</f>
        <v>NTI - TIC   D.U.C. (CUTEIO/INVESTIMENTO)</v>
      </c>
      <c r="G439" s="19" t="str">
        <f>IFERROR(VLOOKUP($B439,'Tabelas auxiliares'!$A$67:$C$107,2,FALSE),"")</f>
        <v>CURSOS E CONCURSOS</v>
      </c>
      <c r="H439" s="19" t="str">
        <f>IFERROR(VLOOKUP($B439,'Tabelas auxiliares'!$A$67:$C$107,3,FALSE),"")</f>
        <v>FOLHA DE PAGAMENTO (ENCARGOS DE CURSO E CONCURSO)</v>
      </c>
      <c r="I439" t="s">
        <v>1154</v>
      </c>
      <c r="J439" t="s">
        <v>2657</v>
      </c>
      <c r="K439" t="s">
        <v>2658</v>
      </c>
      <c r="L439" t="s">
        <v>2659</v>
      </c>
      <c r="M439" t="s">
        <v>2660</v>
      </c>
      <c r="N439" t="s">
        <v>628</v>
      </c>
      <c r="O439" t="s">
        <v>629</v>
      </c>
      <c r="P439" t="s">
        <v>630</v>
      </c>
      <c r="Q439" t="s">
        <v>2661</v>
      </c>
      <c r="R439" t="s">
        <v>2662</v>
      </c>
      <c r="S439" t="s">
        <v>623</v>
      </c>
      <c r="T439" t="s">
        <v>145</v>
      </c>
      <c r="U439" t="s">
        <v>645</v>
      </c>
      <c r="V439" t="s">
        <v>1984</v>
      </c>
      <c r="W439" t="s">
        <v>1985</v>
      </c>
      <c r="X439" t="s">
        <v>2663</v>
      </c>
      <c r="Y439" s="19" t="str">
        <f t="shared" si="12"/>
        <v>3</v>
      </c>
      <c r="Z439" s="19" t="str">
        <f>IF(T439="","",IF(AND(T439&lt;&gt;'Tabelas auxiliares'!$B$241,T439&lt;&gt;'Tabelas auxiliares'!$B$242,T439&lt;&gt;'Tabelas auxiliares'!$C$241,T439&lt;&gt;'Tabelas auxiliares'!$C$242,T439&lt;&gt;'Tabelas auxiliares'!$D$241),"FOLHA DE PESSOAL",IF(Y439='Tabelas auxiliares'!$A$242,"CUSTEIO",IF(Y439='Tabelas auxiliares'!$A$241,"INVESTIMENTO","ERRO - VERIFICAR"))))</f>
        <v>CUSTEIO</v>
      </c>
      <c r="AA439" s="30">
        <f t="shared" si="13"/>
        <v>115894.21</v>
      </c>
      <c r="AD439" s="12">
        <v>115894.21</v>
      </c>
      <c r="AE439" s="36"/>
      <c r="AF439" s="36"/>
      <c r="AG439" s="36"/>
      <c r="AH439" s="36"/>
      <c r="AI439" s="36"/>
      <c r="AJ439" s="36"/>
      <c r="AK439" s="36"/>
      <c r="AL439" s="36"/>
      <c r="AM439" s="36"/>
      <c r="AN439" s="36"/>
      <c r="AO439" s="36"/>
      <c r="AP439" s="36"/>
    </row>
    <row r="440" spans="1:42" x14ac:dyDescent="0.35">
      <c r="A440" t="s">
        <v>614</v>
      </c>
      <c r="B440" t="s">
        <v>216</v>
      </c>
      <c r="C440" t="s">
        <v>615</v>
      </c>
      <c r="D440" t="s">
        <v>81</v>
      </c>
      <c r="E440" t="s">
        <v>100</v>
      </c>
      <c r="F440" s="19" t="str">
        <f>IFERROR(VLOOKUP(D440,'Tabelas auxiliares'!$A$3:$B$63,2,FALSE),"")</f>
        <v>SUGEPE - SUPERINTENDÊNCIA DE GESTÃO DE PESSOAS</v>
      </c>
      <c r="G440" s="19" t="str">
        <f>IFERROR(VLOOKUP($B440,'Tabelas auxiliares'!$A$67:$C$107,2,FALSE),"")</f>
        <v>CURSOS E CONCURSOS</v>
      </c>
      <c r="H440" s="19" t="str">
        <f>IFERROR(VLOOKUP($B440,'Tabelas auxiliares'!$A$67:$C$107,3,FALSE),"")</f>
        <v>FOLHA DE PAGAMENTO (ENCARGOS DE CURSO E CONCURSO)</v>
      </c>
      <c r="I440" t="s">
        <v>2216</v>
      </c>
      <c r="J440" t="s">
        <v>2664</v>
      </c>
      <c r="K440" t="s">
        <v>2665</v>
      </c>
      <c r="L440" t="s">
        <v>2666</v>
      </c>
      <c r="M440" t="s">
        <v>622</v>
      </c>
      <c r="N440" t="s">
        <v>628</v>
      </c>
      <c r="O440" t="s">
        <v>629</v>
      </c>
      <c r="P440" t="s">
        <v>630</v>
      </c>
      <c r="Q440" t="s">
        <v>621</v>
      </c>
      <c r="R440" t="s">
        <v>622</v>
      </c>
      <c r="S440" t="s">
        <v>623</v>
      </c>
      <c r="T440" t="s">
        <v>145</v>
      </c>
      <c r="U440" t="s">
        <v>645</v>
      </c>
      <c r="V440" t="s">
        <v>2667</v>
      </c>
      <c r="W440" t="s">
        <v>2668</v>
      </c>
      <c r="X440" t="s">
        <v>2669</v>
      </c>
      <c r="Y440" s="19" t="str">
        <f t="shared" si="12"/>
        <v>3</v>
      </c>
      <c r="Z440" s="19" t="str">
        <f>IF(T440="","",IF(AND(T440&lt;&gt;'Tabelas auxiliares'!$B$241,T440&lt;&gt;'Tabelas auxiliares'!$B$242,T440&lt;&gt;'Tabelas auxiliares'!$C$241,T440&lt;&gt;'Tabelas auxiliares'!$C$242,T440&lt;&gt;'Tabelas auxiliares'!$D$241),"FOLHA DE PESSOAL",IF(Y440='Tabelas auxiliares'!$A$242,"CUSTEIO",IF(Y440='Tabelas auxiliares'!$A$241,"INVESTIMENTO","ERRO - VERIFICAR"))))</f>
        <v>CUSTEIO</v>
      </c>
      <c r="AA440" s="30">
        <f t="shared" si="13"/>
        <v>42000</v>
      </c>
      <c r="AB440" s="12">
        <v>28214.7</v>
      </c>
      <c r="AD440" s="12">
        <v>13785.3</v>
      </c>
      <c r="AE440" s="36"/>
      <c r="AF440" s="36"/>
      <c r="AG440" s="36"/>
      <c r="AH440" s="36"/>
      <c r="AI440" s="36"/>
      <c r="AJ440" s="36"/>
      <c r="AK440" s="36"/>
      <c r="AL440" s="36"/>
      <c r="AM440" s="36"/>
      <c r="AN440" s="36"/>
      <c r="AO440" s="36"/>
      <c r="AP440" s="36"/>
    </row>
    <row r="441" spans="1:42" x14ac:dyDescent="0.35">
      <c r="A441" t="s">
        <v>614</v>
      </c>
      <c r="B441" t="s">
        <v>216</v>
      </c>
      <c r="C441" t="s">
        <v>615</v>
      </c>
      <c r="D441" t="s">
        <v>81</v>
      </c>
      <c r="E441" t="s">
        <v>100</v>
      </c>
      <c r="F441" s="19" t="str">
        <f>IFERROR(VLOOKUP(D441,'Tabelas auxiliares'!$A$3:$B$63,2,FALSE),"")</f>
        <v>SUGEPE - SUPERINTENDÊNCIA DE GESTÃO DE PESSOAS</v>
      </c>
      <c r="G441" s="19" t="str">
        <f>IFERROR(VLOOKUP($B441,'Tabelas auxiliares'!$A$67:$C$107,2,FALSE),"")</f>
        <v>CURSOS E CONCURSOS</v>
      </c>
      <c r="H441" s="19" t="str">
        <f>IFERROR(VLOOKUP($B441,'Tabelas auxiliares'!$A$67:$C$107,3,FALSE),"")</f>
        <v>FOLHA DE PAGAMENTO (ENCARGOS DE CURSO E CONCURSO)</v>
      </c>
      <c r="I441" t="s">
        <v>2670</v>
      </c>
      <c r="J441" t="s">
        <v>2671</v>
      </c>
      <c r="K441" t="s">
        <v>2672</v>
      </c>
      <c r="L441" t="s">
        <v>2673</v>
      </c>
      <c r="M441" t="s">
        <v>2674</v>
      </c>
      <c r="N441" t="s">
        <v>628</v>
      </c>
      <c r="O441" t="s">
        <v>629</v>
      </c>
      <c r="P441" t="s">
        <v>630</v>
      </c>
      <c r="Q441" t="s">
        <v>2675</v>
      </c>
      <c r="R441" t="s">
        <v>2674</v>
      </c>
      <c r="S441" t="s">
        <v>623</v>
      </c>
      <c r="T441" t="s">
        <v>145</v>
      </c>
      <c r="U441" t="s">
        <v>645</v>
      </c>
      <c r="V441" t="s">
        <v>2667</v>
      </c>
      <c r="W441" t="s">
        <v>2668</v>
      </c>
      <c r="X441" t="s">
        <v>2676</v>
      </c>
      <c r="Y441" s="19" t="str">
        <f t="shared" si="12"/>
        <v>3</v>
      </c>
      <c r="Z441" s="19" t="str">
        <f>IF(T441="","",IF(AND(T441&lt;&gt;'Tabelas auxiliares'!$B$241,T441&lt;&gt;'Tabelas auxiliares'!$B$242,T441&lt;&gt;'Tabelas auxiliares'!$C$241,T441&lt;&gt;'Tabelas auxiliares'!$C$242,T441&lt;&gt;'Tabelas auxiliares'!$D$241),"FOLHA DE PESSOAL",IF(Y441='Tabelas auxiliares'!$A$242,"CUSTEIO",IF(Y441='Tabelas auxiliares'!$A$241,"INVESTIMENTO","ERRO - VERIFICAR"))))</f>
        <v>CUSTEIO</v>
      </c>
      <c r="AA441" s="30">
        <f t="shared" si="13"/>
        <v>1282.7</v>
      </c>
      <c r="AD441" s="12">
        <v>1282.7</v>
      </c>
      <c r="AE441" s="36"/>
      <c r="AF441" s="36"/>
      <c r="AG441" s="36"/>
      <c r="AH441" s="36"/>
      <c r="AI441" s="36"/>
      <c r="AJ441" s="36"/>
      <c r="AK441" s="36"/>
      <c r="AL441" s="36"/>
      <c r="AM441" s="36"/>
      <c r="AN441" s="36"/>
      <c r="AO441" s="36"/>
      <c r="AP441" s="36"/>
    </row>
    <row r="442" spans="1:42" x14ac:dyDescent="0.35">
      <c r="A442" t="s">
        <v>614</v>
      </c>
      <c r="B442" t="s">
        <v>216</v>
      </c>
      <c r="C442" t="s">
        <v>615</v>
      </c>
      <c r="D442" t="s">
        <v>81</v>
      </c>
      <c r="E442" t="s">
        <v>100</v>
      </c>
      <c r="F442" s="19" t="str">
        <f>IFERROR(VLOOKUP(D442,'Tabelas auxiliares'!$A$3:$B$63,2,FALSE),"")</f>
        <v>SUGEPE - SUPERINTENDÊNCIA DE GESTÃO DE PESSOAS</v>
      </c>
      <c r="G442" s="19" t="str">
        <f>IFERROR(VLOOKUP($B442,'Tabelas auxiliares'!$A$67:$C$107,2,FALSE),"")</f>
        <v>CURSOS E CONCURSOS</v>
      </c>
      <c r="H442" s="19" t="str">
        <f>IFERROR(VLOOKUP($B442,'Tabelas auxiliares'!$A$67:$C$107,3,FALSE),"")</f>
        <v>FOLHA DE PAGAMENTO (ENCARGOS DE CURSO E CONCURSO)</v>
      </c>
      <c r="I442" t="s">
        <v>2000</v>
      </c>
      <c r="J442" t="s">
        <v>2677</v>
      </c>
      <c r="K442" t="s">
        <v>2678</v>
      </c>
      <c r="L442" t="s">
        <v>2679</v>
      </c>
      <c r="M442" t="s">
        <v>2680</v>
      </c>
      <c r="N442" t="s">
        <v>628</v>
      </c>
      <c r="O442" t="s">
        <v>629</v>
      </c>
      <c r="P442" t="s">
        <v>630</v>
      </c>
      <c r="Q442" t="s">
        <v>683</v>
      </c>
      <c r="R442" t="s">
        <v>684</v>
      </c>
      <c r="S442" t="s">
        <v>623</v>
      </c>
      <c r="T442" t="s">
        <v>145</v>
      </c>
      <c r="U442" t="s">
        <v>645</v>
      </c>
      <c r="V442" t="s">
        <v>2667</v>
      </c>
      <c r="W442" t="s">
        <v>2668</v>
      </c>
      <c r="X442" t="s">
        <v>2681</v>
      </c>
      <c r="Y442" s="19" t="str">
        <f t="shared" si="12"/>
        <v>3</v>
      </c>
      <c r="Z442" s="19" t="str">
        <f>IF(T442="","",IF(AND(T442&lt;&gt;'Tabelas auxiliares'!$B$241,T442&lt;&gt;'Tabelas auxiliares'!$B$242,T442&lt;&gt;'Tabelas auxiliares'!$C$241,T442&lt;&gt;'Tabelas auxiliares'!$C$242,T442&lt;&gt;'Tabelas auxiliares'!$D$241),"FOLHA DE PESSOAL",IF(Y442='Tabelas auxiliares'!$A$242,"CUSTEIO",IF(Y442='Tabelas auxiliares'!$A$241,"INVESTIMENTO","ERRO - VERIFICAR"))))</f>
        <v>CUSTEIO</v>
      </c>
      <c r="AA442" s="30">
        <f t="shared" si="13"/>
        <v>857.12</v>
      </c>
      <c r="AD442" s="12">
        <v>857.12</v>
      </c>
      <c r="AE442" s="36"/>
      <c r="AF442" s="36"/>
      <c r="AG442" s="36"/>
      <c r="AH442" s="36"/>
      <c r="AI442" s="36"/>
      <c r="AJ442" s="36"/>
      <c r="AK442" s="36"/>
      <c r="AL442" s="36"/>
      <c r="AM442" s="36"/>
      <c r="AN442" s="36"/>
      <c r="AO442" s="36"/>
      <c r="AP442" s="36"/>
    </row>
    <row r="443" spans="1:42" x14ac:dyDescent="0.35">
      <c r="A443" t="s">
        <v>614</v>
      </c>
      <c r="B443" t="s">
        <v>216</v>
      </c>
      <c r="C443" t="s">
        <v>615</v>
      </c>
      <c r="D443" t="s">
        <v>81</v>
      </c>
      <c r="E443" t="s">
        <v>100</v>
      </c>
      <c r="F443" s="19" t="str">
        <f>IFERROR(VLOOKUP(D443,'Tabelas auxiliares'!$A$3:$B$63,2,FALSE),"")</f>
        <v>SUGEPE - SUPERINTENDÊNCIA DE GESTÃO DE PESSOAS</v>
      </c>
      <c r="G443" s="19" t="str">
        <f>IFERROR(VLOOKUP($B443,'Tabelas auxiliares'!$A$67:$C$107,2,FALSE),"")</f>
        <v>CURSOS E CONCURSOS</v>
      </c>
      <c r="H443" s="19" t="str">
        <f>IFERROR(VLOOKUP($B443,'Tabelas auxiliares'!$A$67:$C$107,3,FALSE),"")</f>
        <v>FOLHA DE PAGAMENTO (ENCARGOS DE CURSO E CONCURSO)</v>
      </c>
      <c r="I443" t="s">
        <v>2281</v>
      </c>
      <c r="J443" t="s">
        <v>2682</v>
      </c>
      <c r="K443" t="s">
        <v>2683</v>
      </c>
      <c r="L443" t="s">
        <v>2684</v>
      </c>
      <c r="M443" t="s">
        <v>2685</v>
      </c>
      <c r="N443" t="s">
        <v>628</v>
      </c>
      <c r="O443" t="s">
        <v>629</v>
      </c>
      <c r="P443" t="s">
        <v>630</v>
      </c>
      <c r="Q443" t="s">
        <v>685</v>
      </c>
      <c r="R443" t="s">
        <v>686</v>
      </c>
      <c r="S443" t="s">
        <v>623</v>
      </c>
      <c r="T443" t="s">
        <v>145</v>
      </c>
      <c r="U443" t="s">
        <v>645</v>
      </c>
      <c r="V443" t="s">
        <v>2667</v>
      </c>
      <c r="W443" t="s">
        <v>2668</v>
      </c>
      <c r="X443" t="s">
        <v>2686</v>
      </c>
      <c r="Y443" s="19" t="str">
        <f t="shared" si="12"/>
        <v>3</v>
      </c>
      <c r="Z443" s="19" t="str">
        <f>IF(T443="","",IF(AND(T443&lt;&gt;'Tabelas auxiliares'!$B$241,T443&lt;&gt;'Tabelas auxiliares'!$B$242,T443&lt;&gt;'Tabelas auxiliares'!$C$241,T443&lt;&gt;'Tabelas auxiliares'!$C$242,T443&lt;&gt;'Tabelas auxiliares'!$D$241),"FOLHA DE PESSOAL",IF(Y443='Tabelas auxiliares'!$A$242,"CUSTEIO",IF(Y443='Tabelas auxiliares'!$A$241,"INVESTIMENTO","ERRO - VERIFICAR"))))</f>
        <v>CUSTEIO</v>
      </c>
      <c r="AA443" s="30">
        <f t="shared" si="13"/>
        <v>967.24</v>
      </c>
      <c r="AD443" s="12">
        <v>967.24</v>
      </c>
      <c r="AE443" s="36"/>
      <c r="AF443" s="36"/>
      <c r="AG443" s="36"/>
      <c r="AH443" s="36"/>
      <c r="AI443" s="36"/>
      <c r="AJ443" s="36"/>
      <c r="AK443" s="36"/>
      <c r="AL443" s="36"/>
      <c r="AM443" s="36"/>
      <c r="AN443" s="36"/>
      <c r="AO443" s="36"/>
      <c r="AP443" s="36"/>
    </row>
    <row r="444" spans="1:42" x14ac:dyDescent="0.35">
      <c r="A444" t="s">
        <v>614</v>
      </c>
      <c r="B444" t="s">
        <v>216</v>
      </c>
      <c r="C444" t="s">
        <v>615</v>
      </c>
      <c r="D444" t="s">
        <v>81</v>
      </c>
      <c r="E444" t="s">
        <v>100</v>
      </c>
      <c r="F444" s="19" t="str">
        <f>IFERROR(VLOOKUP(D444,'Tabelas auxiliares'!$A$3:$B$63,2,FALSE),"")</f>
        <v>SUGEPE - SUPERINTENDÊNCIA DE GESTÃO DE PESSOAS</v>
      </c>
      <c r="G444" s="19" t="str">
        <f>IFERROR(VLOOKUP($B444,'Tabelas auxiliares'!$A$67:$C$107,2,FALSE),"")</f>
        <v>CURSOS E CONCURSOS</v>
      </c>
      <c r="H444" s="19" t="str">
        <f>IFERROR(VLOOKUP($B444,'Tabelas auxiliares'!$A$67:$C$107,3,FALSE),"")</f>
        <v>FOLHA DE PAGAMENTO (ENCARGOS DE CURSO E CONCURSO)</v>
      </c>
      <c r="I444" t="s">
        <v>2281</v>
      </c>
      <c r="J444" t="s">
        <v>2682</v>
      </c>
      <c r="K444" t="s">
        <v>2687</v>
      </c>
      <c r="L444" t="s">
        <v>2688</v>
      </c>
      <c r="M444" t="s">
        <v>2689</v>
      </c>
      <c r="N444" t="s">
        <v>628</v>
      </c>
      <c r="O444" t="s">
        <v>629</v>
      </c>
      <c r="P444" t="s">
        <v>630</v>
      </c>
      <c r="Q444" t="s">
        <v>685</v>
      </c>
      <c r="R444" t="s">
        <v>686</v>
      </c>
      <c r="S444" t="s">
        <v>623</v>
      </c>
      <c r="T444" t="s">
        <v>145</v>
      </c>
      <c r="U444" t="s">
        <v>645</v>
      </c>
      <c r="V444" t="s">
        <v>2667</v>
      </c>
      <c r="W444" t="s">
        <v>2668</v>
      </c>
      <c r="X444" t="s">
        <v>2690</v>
      </c>
      <c r="Y444" s="19" t="str">
        <f t="shared" si="12"/>
        <v>3</v>
      </c>
      <c r="Z444" s="19" t="str">
        <f>IF(T444="","",IF(AND(T444&lt;&gt;'Tabelas auxiliares'!$B$241,T444&lt;&gt;'Tabelas auxiliares'!$B$242,T444&lt;&gt;'Tabelas auxiliares'!$C$241,T444&lt;&gt;'Tabelas auxiliares'!$C$242,T444&lt;&gt;'Tabelas auxiliares'!$D$241),"FOLHA DE PESSOAL",IF(Y444='Tabelas auxiliares'!$A$242,"CUSTEIO",IF(Y444='Tabelas auxiliares'!$A$241,"INVESTIMENTO","ERRO - VERIFICAR"))))</f>
        <v>CUSTEIO</v>
      </c>
      <c r="AA444" s="30">
        <f t="shared" si="13"/>
        <v>967.24</v>
      </c>
      <c r="AD444" s="12">
        <v>967.24</v>
      </c>
      <c r="AE444" s="36"/>
      <c r="AF444" s="36"/>
      <c r="AG444" s="36"/>
      <c r="AH444" s="36"/>
      <c r="AI444" s="36"/>
      <c r="AJ444" s="36"/>
      <c r="AK444" s="36"/>
      <c r="AL444" s="36"/>
      <c r="AM444" s="36"/>
      <c r="AN444" s="36"/>
      <c r="AO444" s="36"/>
      <c r="AP444" s="36"/>
    </row>
    <row r="445" spans="1:42" x14ac:dyDescent="0.35">
      <c r="A445" t="s">
        <v>614</v>
      </c>
      <c r="B445" t="s">
        <v>216</v>
      </c>
      <c r="C445" t="s">
        <v>615</v>
      </c>
      <c r="D445" t="s">
        <v>81</v>
      </c>
      <c r="E445" t="s">
        <v>100</v>
      </c>
      <c r="F445" s="19" t="str">
        <f>IFERROR(VLOOKUP(D445,'Tabelas auxiliares'!$A$3:$B$63,2,FALSE),"")</f>
        <v>SUGEPE - SUPERINTENDÊNCIA DE GESTÃO DE PESSOAS</v>
      </c>
      <c r="G445" s="19" t="str">
        <f>IFERROR(VLOOKUP($B445,'Tabelas auxiliares'!$A$67:$C$107,2,FALSE),"")</f>
        <v>CURSOS E CONCURSOS</v>
      </c>
      <c r="H445" s="19" t="str">
        <f>IFERROR(VLOOKUP($B445,'Tabelas auxiliares'!$A$67:$C$107,3,FALSE),"")</f>
        <v>FOLHA DE PAGAMENTO (ENCARGOS DE CURSO E CONCURSO)</v>
      </c>
      <c r="I445" t="s">
        <v>984</v>
      </c>
      <c r="J445" t="s">
        <v>2691</v>
      </c>
      <c r="K445" t="s">
        <v>2692</v>
      </c>
      <c r="L445" t="s">
        <v>2693</v>
      </c>
      <c r="M445" t="s">
        <v>2694</v>
      </c>
      <c r="N445" t="s">
        <v>628</v>
      </c>
      <c r="O445" t="s">
        <v>629</v>
      </c>
      <c r="P445" t="s">
        <v>630</v>
      </c>
      <c r="Q445" t="s">
        <v>2695</v>
      </c>
      <c r="R445" t="s">
        <v>2694</v>
      </c>
      <c r="S445" t="s">
        <v>623</v>
      </c>
      <c r="T445" t="s">
        <v>145</v>
      </c>
      <c r="U445" t="s">
        <v>645</v>
      </c>
      <c r="V445" t="s">
        <v>2667</v>
      </c>
      <c r="W445" t="s">
        <v>2668</v>
      </c>
      <c r="X445" t="s">
        <v>2696</v>
      </c>
      <c r="Y445" s="19" t="str">
        <f t="shared" si="12"/>
        <v>3</v>
      </c>
      <c r="Z445" s="19" t="str">
        <f>IF(T445="","",IF(AND(T445&lt;&gt;'Tabelas auxiliares'!$B$241,T445&lt;&gt;'Tabelas auxiliares'!$B$242,T445&lt;&gt;'Tabelas auxiliares'!$C$241,T445&lt;&gt;'Tabelas auxiliares'!$C$242,T445&lt;&gt;'Tabelas auxiliares'!$D$241),"FOLHA DE PESSOAL",IF(Y445='Tabelas auxiliares'!$A$242,"CUSTEIO",IF(Y445='Tabelas auxiliares'!$A$241,"INVESTIMENTO","ERRO - VERIFICAR"))))</f>
        <v>CUSTEIO</v>
      </c>
      <c r="AA445" s="30">
        <f t="shared" si="13"/>
        <v>1098.19</v>
      </c>
      <c r="AD445" s="12">
        <v>1098.19</v>
      </c>
      <c r="AE445" s="36"/>
      <c r="AF445" s="36"/>
      <c r="AG445" s="36"/>
      <c r="AH445" s="36"/>
      <c r="AI445" s="36"/>
      <c r="AJ445" s="36"/>
      <c r="AK445" s="36"/>
      <c r="AL445" s="36"/>
      <c r="AM445" s="36"/>
      <c r="AN445" s="36"/>
      <c r="AO445" s="36"/>
      <c r="AP445" s="36"/>
    </row>
    <row r="446" spans="1:42" x14ac:dyDescent="0.35">
      <c r="A446" t="s">
        <v>614</v>
      </c>
      <c r="B446" t="s">
        <v>216</v>
      </c>
      <c r="C446" t="s">
        <v>615</v>
      </c>
      <c r="D446" t="s">
        <v>81</v>
      </c>
      <c r="E446" t="s">
        <v>100</v>
      </c>
      <c r="F446" s="19" t="str">
        <f>IFERROR(VLOOKUP(D446,'Tabelas auxiliares'!$A$3:$B$63,2,FALSE),"")</f>
        <v>SUGEPE - SUPERINTENDÊNCIA DE GESTÃO DE PESSOAS</v>
      </c>
      <c r="G446" s="19" t="str">
        <f>IFERROR(VLOOKUP($B446,'Tabelas auxiliares'!$A$67:$C$107,2,FALSE),"")</f>
        <v>CURSOS E CONCURSOS</v>
      </c>
      <c r="H446" s="19" t="str">
        <f>IFERROR(VLOOKUP($B446,'Tabelas auxiliares'!$A$67:$C$107,3,FALSE),"")</f>
        <v>FOLHA DE PAGAMENTO (ENCARGOS DE CURSO E CONCURSO)</v>
      </c>
      <c r="I446" t="s">
        <v>1368</v>
      </c>
      <c r="J446" t="s">
        <v>2697</v>
      </c>
      <c r="K446" t="s">
        <v>2698</v>
      </c>
      <c r="L446" t="s">
        <v>2699</v>
      </c>
      <c r="M446" t="s">
        <v>2700</v>
      </c>
      <c r="N446" t="s">
        <v>628</v>
      </c>
      <c r="O446" t="s">
        <v>629</v>
      </c>
      <c r="P446" t="s">
        <v>630</v>
      </c>
      <c r="Q446" t="s">
        <v>2701</v>
      </c>
      <c r="R446" t="s">
        <v>2700</v>
      </c>
      <c r="S446" t="s">
        <v>623</v>
      </c>
      <c r="T446" t="s">
        <v>145</v>
      </c>
      <c r="U446" t="s">
        <v>645</v>
      </c>
      <c r="V446" t="s">
        <v>2667</v>
      </c>
      <c r="W446" t="s">
        <v>2668</v>
      </c>
      <c r="X446" t="s">
        <v>2702</v>
      </c>
      <c r="Y446" s="19" t="str">
        <f t="shared" si="12"/>
        <v>3</v>
      </c>
      <c r="Z446" s="19" t="str">
        <f>IF(T446="","",IF(AND(T446&lt;&gt;'Tabelas auxiliares'!$B$241,T446&lt;&gt;'Tabelas auxiliares'!$B$242,T446&lt;&gt;'Tabelas auxiliares'!$C$241,T446&lt;&gt;'Tabelas auxiliares'!$C$242,T446&lt;&gt;'Tabelas auxiliares'!$D$241),"FOLHA DE PESSOAL",IF(Y446='Tabelas auxiliares'!$A$242,"CUSTEIO",IF(Y446='Tabelas auxiliares'!$A$241,"INVESTIMENTO","ERRO - VERIFICAR"))))</f>
        <v>CUSTEIO</v>
      </c>
      <c r="AA446" s="30">
        <f t="shared" si="13"/>
        <v>1062.47</v>
      </c>
      <c r="AD446" s="12">
        <v>1062.47</v>
      </c>
      <c r="AE446" s="36"/>
      <c r="AF446" s="36"/>
      <c r="AG446" s="36"/>
      <c r="AH446" s="36"/>
      <c r="AI446" s="36"/>
      <c r="AJ446" s="36"/>
      <c r="AK446" s="36"/>
      <c r="AL446" s="36"/>
      <c r="AM446" s="36"/>
      <c r="AN446" s="36"/>
      <c r="AO446" s="36"/>
      <c r="AP446" s="36"/>
    </row>
    <row r="447" spans="1:42" x14ac:dyDescent="0.35">
      <c r="A447" t="s">
        <v>614</v>
      </c>
      <c r="B447" t="s">
        <v>216</v>
      </c>
      <c r="C447" t="s">
        <v>615</v>
      </c>
      <c r="D447" t="s">
        <v>81</v>
      </c>
      <c r="E447" t="s">
        <v>100</v>
      </c>
      <c r="F447" s="19" t="str">
        <f>IFERROR(VLOOKUP(D447,'Tabelas auxiliares'!$A$3:$B$63,2,FALSE),"")</f>
        <v>SUGEPE - SUPERINTENDÊNCIA DE GESTÃO DE PESSOAS</v>
      </c>
      <c r="G447" s="19" t="str">
        <f>IFERROR(VLOOKUP($B447,'Tabelas auxiliares'!$A$67:$C$107,2,FALSE),"")</f>
        <v>CURSOS E CONCURSOS</v>
      </c>
      <c r="H447" s="19" t="str">
        <f>IFERROR(VLOOKUP($B447,'Tabelas auxiliares'!$A$67:$C$107,3,FALSE),"")</f>
        <v>FOLHA DE PAGAMENTO (ENCARGOS DE CURSO E CONCURSO)</v>
      </c>
      <c r="I447" t="s">
        <v>2703</v>
      </c>
      <c r="J447" t="s">
        <v>2704</v>
      </c>
      <c r="K447" t="s">
        <v>2705</v>
      </c>
      <c r="L447" t="s">
        <v>2706</v>
      </c>
      <c r="M447" t="s">
        <v>2707</v>
      </c>
      <c r="N447" t="s">
        <v>628</v>
      </c>
      <c r="O447" t="s">
        <v>629</v>
      </c>
      <c r="P447" t="s">
        <v>630</v>
      </c>
      <c r="Q447" t="s">
        <v>2708</v>
      </c>
      <c r="R447" t="s">
        <v>2709</v>
      </c>
      <c r="S447" t="s">
        <v>623</v>
      </c>
      <c r="T447" t="s">
        <v>145</v>
      </c>
      <c r="U447" t="s">
        <v>645</v>
      </c>
      <c r="V447" t="s">
        <v>2667</v>
      </c>
      <c r="W447" t="s">
        <v>2668</v>
      </c>
      <c r="X447" t="s">
        <v>2710</v>
      </c>
      <c r="Y447" s="19" t="str">
        <f t="shared" si="12"/>
        <v>3</v>
      </c>
      <c r="Z447" s="19" t="str">
        <f>IF(T447="","",IF(AND(T447&lt;&gt;'Tabelas auxiliares'!$B$241,T447&lt;&gt;'Tabelas auxiliares'!$B$242,T447&lt;&gt;'Tabelas auxiliares'!$C$241,T447&lt;&gt;'Tabelas auxiliares'!$C$242,T447&lt;&gt;'Tabelas auxiliares'!$D$241),"FOLHA DE PESSOAL",IF(Y447='Tabelas auxiliares'!$A$242,"CUSTEIO",IF(Y447='Tabelas auxiliares'!$A$241,"INVESTIMENTO","ERRO - VERIFICAR"))))</f>
        <v>CUSTEIO</v>
      </c>
      <c r="AA447" s="30">
        <f t="shared" si="13"/>
        <v>1098.18</v>
      </c>
      <c r="AD447" s="12">
        <v>1098.18</v>
      </c>
      <c r="AE447" s="36"/>
      <c r="AF447" s="36"/>
      <c r="AG447" s="36"/>
      <c r="AH447" s="36"/>
      <c r="AI447" s="36"/>
      <c r="AJ447" s="36"/>
      <c r="AK447" s="36"/>
      <c r="AL447" s="36"/>
      <c r="AM447" s="36"/>
      <c r="AN447" s="36"/>
      <c r="AO447" s="36"/>
      <c r="AP447" s="36"/>
    </row>
    <row r="448" spans="1:42" x14ac:dyDescent="0.35">
      <c r="A448" t="s">
        <v>614</v>
      </c>
      <c r="B448" t="s">
        <v>216</v>
      </c>
      <c r="C448" t="s">
        <v>615</v>
      </c>
      <c r="D448" t="s">
        <v>81</v>
      </c>
      <c r="E448" t="s">
        <v>100</v>
      </c>
      <c r="F448" s="19" t="str">
        <f>IFERROR(VLOOKUP(D448,'Tabelas auxiliares'!$A$3:$B$63,2,FALSE),"")</f>
        <v>SUGEPE - SUPERINTENDÊNCIA DE GESTÃO DE PESSOAS</v>
      </c>
      <c r="G448" s="19" t="str">
        <f>IFERROR(VLOOKUP($B448,'Tabelas auxiliares'!$A$67:$C$107,2,FALSE),"")</f>
        <v>CURSOS E CONCURSOS</v>
      </c>
      <c r="H448" s="19" t="str">
        <f>IFERROR(VLOOKUP($B448,'Tabelas auxiliares'!$A$67:$C$107,3,FALSE),"")</f>
        <v>FOLHA DE PAGAMENTO (ENCARGOS DE CURSO E CONCURSO)</v>
      </c>
      <c r="I448" t="s">
        <v>904</v>
      </c>
      <c r="J448" t="s">
        <v>2711</v>
      </c>
      <c r="K448" t="s">
        <v>2712</v>
      </c>
      <c r="L448" t="s">
        <v>2713</v>
      </c>
      <c r="M448" t="s">
        <v>2714</v>
      </c>
      <c r="N448" t="s">
        <v>628</v>
      </c>
      <c r="O448" t="s">
        <v>629</v>
      </c>
      <c r="P448" t="s">
        <v>630</v>
      </c>
      <c r="Q448" t="s">
        <v>2715</v>
      </c>
      <c r="R448" t="s">
        <v>2714</v>
      </c>
      <c r="S448" t="s">
        <v>623</v>
      </c>
      <c r="T448" t="s">
        <v>145</v>
      </c>
      <c r="U448" t="s">
        <v>645</v>
      </c>
      <c r="V448" t="s">
        <v>2667</v>
      </c>
      <c r="W448" t="s">
        <v>2668</v>
      </c>
      <c r="X448" t="s">
        <v>2716</v>
      </c>
      <c r="Y448" s="19" t="str">
        <f t="shared" si="12"/>
        <v>3</v>
      </c>
      <c r="Z448" s="19" t="str">
        <f>IF(T448="","",IF(AND(T448&lt;&gt;'Tabelas auxiliares'!$B$241,T448&lt;&gt;'Tabelas auxiliares'!$B$242,T448&lt;&gt;'Tabelas auxiliares'!$C$241,T448&lt;&gt;'Tabelas auxiliares'!$C$242,T448&lt;&gt;'Tabelas auxiliares'!$D$241),"FOLHA DE PESSOAL",IF(Y448='Tabelas auxiliares'!$A$242,"CUSTEIO",IF(Y448='Tabelas auxiliares'!$A$241,"INVESTIMENTO","ERRO - VERIFICAR"))))</f>
        <v>CUSTEIO</v>
      </c>
      <c r="AA448" s="30">
        <f t="shared" si="13"/>
        <v>755.93</v>
      </c>
      <c r="AD448" s="12">
        <v>755.93</v>
      </c>
      <c r="AE448" s="36"/>
      <c r="AF448" s="36"/>
      <c r="AG448" s="36"/>
      <c r="AH448" s="36"/>
      <c r="AI448" s="36"/>
      <c r="AJ448" s="36"/>
      <c r="AK448" s="36"/>
      <c r="AL448" s="36"/>
      <c r="AM448" s="36"/>
      <c r="AN448" s="36"/>
      <c r="AO448" s="36"/>
      <c r="AP448" s="36"/>
    </row>
    <row r="449" spans="1:42" x14ac:dyDescent="0.35">
      <c r="A449" t="s">
        <v>614</v>
      </c>
      <c r="B449" t="s">
        <v>216</v>
      </c>
      <c r="C449" t="s">
        <v>615</v>
      </c>
      <c r="D449" t="s">
        <v>81</v>
      </c>
      <c r="E449" t="s">
        <v>100</v>
      </c>
      <c r="F449" s="19" t="str">
        <f>IFERROR(VLOOKUP(D449,'Tabelas auxiliares'!$A$3:$B$63,2,FALSE),"")</f>
        <v>SUGEPE - SUPERINTENDÊNCIA DE GESTÃO DE PESSOAS</v>
      </c>
      <c r="G449" s="19" t="str">
        <f>IFERROR(VLOOKUP($B449,'Tabelas auxiliares'!$A$67:$C$107,2,FALSE),"")</f>
        <v>CURSOS E CONCURSOS</v>
      </c>
      <c r="H449" s="19" t="str">
        <f>IFERROR(VLOOKUP($B449,'Tabelas auxiliares'!$A$67:$C$107,3,FALSE),"")</f>
        <v>FOLHA DE PAGAMENTO (ENCARGOS DE CURSO E CONCURSO)</v>
      </c>
      <c r="I449" t="s">
        <v>1970</v>
      </c>
      <c r="J449" t="s">
        <v>2717</v>
      </c>
      <c r="K449" t="s">
        <v>2718</v>
      </c>
      <c r="L449" t="s">
        <v>2719</v>
      </c>
      <c r="M449" t="s">
        <v>2694</v>
      </c>
      <c r="N449" t="s">
        <v>628</v>
      </c>
      <c r="O449" t="s">
        <v>629</v>
      </c>
      <c r="P449" t="s">
        <v>630</v>
      </c>
      <c r="Q449" t="s">
        <v>2695</v>
      </c>
      <c r="R449" t="s">
        <v>2694</v>
      </c>
      <c r="S449" t="s">
        <v>623</v>
      </c>
      <c r="T449" t="s">
        <v>145</v>
      </c>
      <c r="U449" t="s">
        <v>645</v>
      </c>
      <c r="V449" t="s">
        <v>2667</v>
      </c>
      <c r="W449" t="s">
        <v>2668</v>
      </c>
      <c r="X449" t="s">
        <v>2720</v>
      </c>
      <c r="Y449" s="19" t="str">
        <f t="shared" si="12"/>
        <v>3</v>
      </c>
      <c r="Z449" s="19" t="str">
        <f>IF(T449="","",IF(AND(T449&lt;&gt;'Tabelas auxiliares'!$B$241,T449&lt;&gt;'Tabelas auxiliares'!$B$242,T449&lt;&gt;'Tabelas auxiliares'!$C$241,T449&lt;&gt;'Tabelas auxiliares'!$C$242,T449&lt;&gt;'Tabelas auxiliares'!$D$241),"FOLHA DE PESSOAL",IF(Y449='Tabelas auxiliares'!$A$242,"CUSTEIO",IF(Y449='Tabelas auxiliares'!$A$241,"INVESTIMENTO","ERRO - VERIFICAR"))))</f>
        <v>CUSTEIO</v>
      </c>
      <c r="AA449" s="30">
        <f t="shared" si="13"/>
        <v>1104.1300000000001</v>
      </c>
      <c r="AC449" s="12">
        <v>1104.1300000000001</v>
      </c>
      <c r="AE449" s="36"/>
      <c r="AF449" s="36"/>
      <c r="AG449" s="36"/>
      <c r="AH449" s="36"/>
      <c r="AI449" s="36"/>
      <c r="AJ449" s="36"/>
      <c r="AK449" s="36"/>
      <c r="AL449" s="36"/>
      <c r="AM449" s="36"/>
      <c r="AN449" s="36"/>
      <c r="AO449" s="36"/>
      <c r="AP449" s="36"/>
    </row>
    <row r="450" spans="1:42" x14ac:dyDescent="0.35">
      <c r="A450" t="s">
        <v>614</v>
      </c>
      <c r="B450" t="s">
        <v>216</v>
      </c>
      <c r="C450" t="s">
        <v>615</v>
      </c>
      <c r="D450" t="s">
        <v>81</v>
      </c>
      <c r="E450" t="s">
        <v>100</v>
      </c>
      <c r="F450" s="19" t="str">
        <f>IFERROR(VLOOKUP(D450,'Tabelas auxiliares'!$A$3:$B$63,2,FALSE),"")</f>
        <v>SUGEPE - SUPERINTENDÊNCIA DE GESTÃO DE PESSOAS</v>
      </c>
      <c r="G450" s="19" t="str">
        <f>IFERROR(VLOOKUP($B450,'Tabelas auxiliares'!$A$67:$C$107,2,FALSE),"")</f>
        <v>CURSOS E CONCURSOS</v>
      </c>
      <c r="H450" s="19" t="str">
        <f>IFERROR(VLOOKUP($B450,'Tabelas auxiliares'!$A$67:$C$107,3,FALSE),"")</f>
        <v>FOLHA DE PAGAMENTO (ENCARGOS DE CURSO E CONCURSO)</v>
      </c>
      <c r="I450" t="s">
        <v>1639</v>
      </c>
      <c r="J450" t="s">
        <v>2682</v>
      </c>
      <c r="K450" t="s">
        <v>2721</v>
      </c>
      <c r="L450" t="s">
        <v>2722</v>
      </c>
      <c r="M450" t="s">
        <v>2723</v>
      </c>
      <c r="N450" t="s">
        <v>628</v>
      </c>
      <c r="O450" t="s">
        <v>629</v>
      </c>
      <c r="P450" t="s">
        <v>630</v>
      </c>
      <c r="Q450" t="s">
        <v>685</v>
      </c>
      <c r="R450" t="s">
        <v>686</v>
      </c>
      <c r="S450" t="s">
        <v>623</v>
      </c>
      <c r="T450" t="s">
        <v>145</v>
      </c>
      <c r="U450" t="s">
        <v>645</v>
      </c>
      <c r="V450" t="s">
        <v>2667</v>
      </c>
      <c r="W450" t="s">
        <v>2668</v>
      </c>
      <c r="X450" t="s">
        <v>2724</v>
      </c>
      <c r="Y450" s="19" t="str">
        <f t="shared" si="12"/>
        <v>3</v>
      </c>
      <c r="Z450" s="19" t="str">
        <f>IF(T450="","",IF(AND(T450&lt;&gt;'Tabelas auxiliares'!$B$241,T450&lt;&gt;'Tabelas auxiliares'!$B$242,T450&lt;&gt;'Tabelas auxiliares'!$C$241,T450&lt;&gt;'Tabelas auxiliares'!$C$242,T450&lt;&gt;'Tabelas auxiliares'!$D$241),"FOLHA DE PESSOAL",IF(Y450='Tabelas auxiliares'!$A$242,"CUSTEIO",IF(Y450='Tabelas auxiliares'!$A$241,"INVESTIMENTO","ERRO - VERIFICAR"))))</f>
        <v>CUSTEIO</v>
      </c>
      <c r="AA450" s="30">
        <f t="shared" si="13"/>
        <v>996.98</v>
      </c>
      <c r="AB450" s="12">
        <v>996.98</v>
      </c>
      <c r="AE450" s="36"/>
      <c r="AF450" s="36"/>
      <c r="AG450" s="36"/>
      <c r="AH450" s="36"/>
      <c r="AI450" s="36"/>
      <c r="AJ450" s="36"/>
      <c r="AK450" s="36"/>
      <c r="AL450" s="36"/>
      <c r="AM450" s="36"/>
      <c r="AN450" s="36"/>
      <c r="AO450" s="36"/>
      <c r="AP450" s="36"/>
    </row>
    <row r="451" spans="1:42" x14ac:dyDescent="0.35">
      <c r="A451" t="s">
        <v>614</v>
      </c>
      <c r="B451" t="s">
        <v>216</v>
      </c>
      <c r="C451" t="s">
        <v>615</v>
      </c>
      <c r="D451" t="s">
        <v>81</v>
      </c>
      <c r="E451" t="s">
        <v>100</v>
      </c>
      <c r="F451" s="19" t="str">
        <f>IFERROR(VLOOKUP(D451,'Tabelas auxiliares'!$A$3:$B$63,2,FALSE),"")</f>
        <v>SUGEPE - SUPERINTENDÊNCIA DE GESTÃO DE PESSOAS</v>
      </c>
      <c r="G451" s="19" t="str">
        <f>IFERROR(VLOOKUP($B451,'Tabelas auxiliares'!$A$67:$C$107,2,FALSE),"")</f>
        <v>CURSOS E CONCURSOS</v>
      </c>
      <c r="H451" s="19" t="str">
        <f>IFERROR(VLOOKUP($B451,'Tabelas auxiliares'!$A$67:$C$107,3,FALSE),"")</f>
        <v>FOLHA DE PAGAMENTO (ENCARGOS DE CURSO E CONCURSO)</v>
      </c>
      <c r="I451" t="s">
        <v>2054</v>
      </c>
      <c r="J451" t="s">
        <v>2677</v>
      </c>
      <c r="K451" t="s">
        <v>2725</v>
      </c>
      <c r="L451" t="s">
        <v>2726</v>
      </c>
      <c r="M451" t="s">
        <v>2727</v>
      </c>
      <c r="N451" t="s">
        <v>628</v>
      </c>
      <c r="O451" t="s">
        <v>629</v>
      </c>
      <c r="P451" t="s">
        <v>630</v>
      </c>
      <c r="Q451" t="s">
        <v>683</v>
      </c>
      <c r="R451" t="s">
        <v>684</v>
      </c>
      <c r="S451" t="s">
        <v>623</v>
      </c>
      <c r="T451" t="s">
        <v>145</v>
      </c>
      <c r="U451" t="s">
        <v>645</v>
      </c>
      <c r="V451" t="s">
        <v>2667</v>
      </c>
      <c r="W451" t="s">
        <v>2668</v>
      </c>
      <c r="X451" t="s">
        <v>2728</v>
      </c>
      <c r="Y451" s="19" t="str">
        <f t="shared" si="12"/>
        <v>3</v>
      </c>
      <c r="Z451" s="19" t="str">
        <f>IF(T451="","",IF(AND(T451&lt;&gt;'Tabelas auxiliares'!$B$241,T451&lt;&gt;'Tabelas auxiliares'!$B$242,T451&lt;&gt;'Tabelas auxiliares'!$C$241,T451&lt;&gt;'Tabelas auxiliares'!$C$242,T451&lt;&gt;'Tabelas auxiliares'!$D$241),"FOLHA DE PESSOAL",IF(Y451='Tabelas auxiliares'!$A$242,"CUSTEIO",IF(Y451='Tabelas auxiliares'!$A$241,"INVESTIMENTO","ERRO - VERIFICAR"))))</f>
        <v>CUSTEIO</v>
      </c>
      <c r="AA451" s="30">
        <f t="shared" si="13"/>
        <v>1104.1300000000001</v>
      </c>
      <c r="AC451" s="12">
        <v>1104.1300000000001</v>
      </c>
      <c r="AE451" s="36"/>
      <c r="AF451" s="36"/>
      <c r="AG451" s="36"/>
      <c r="AH451" s="36"/>
      <c r="AI451" s="36"/>
      <c r="AJ451" s="36"/>
      <c r="AK451" s="36"/>
      <c r="AL451" s="36"/>
      <c r="AM451" s="36"/>
      <c r="AN451" s="36"/>
      <c r="AO451" s="36"/>
      <c r="AP451" s="36"/>
    </row>
    <row r="452" spans="1:42" x14ac:dyDescent="0.35">
      <c r="A452" t="s">
        <v>614</v>
      </c>
      <c r="B452" t="s">
        <v>216</v>
      </c>
      <c r="C452" t="s">
        <v>615</v>
      </c>
      <c r="D452" t="s">
        <v>81</v>
      </c>
      <c r="E452" t="s">
        <v>100</v>
      </c>
      <c r="F452" s="19" t="str">
        <f>IFERROR(VLOOKUP(D452,'Tabelas auxiliares'!$A$3:$B$63,2,FALSE),"")</f>
        <v>SUGEPE - SUPERINTENDÊNCIA DE GESTÃO DE PESSOAS</v>
      </c>
      <c r="G452" s="19" t="str">
        <f>IFERROR(VLOOKUP($B452,'Tabelas auxiliares'!$A$67:$C$107,2,FALSE),"")</f>
        <v>CURSOS E CONCURSOS</v>
      </c>
      <c r="H452" s="19" t="str">
        <f>IFERROR(VLOOKUP($B452,'Tabelas auxiliares'!$A$67:$C$107,3,FALSE),"")</f>
        <v>FOLHA DE PAGAMENTO (ENCARGOS DE CURSO E CONCURSO)</v>
      </c>
      <c r="I452" t="s">
        <v>2729</v>
      </c>
      <c r="J452" t="s">
        <v>2730</v>
      </c>
      <c r="K452" t="s">
        <v>2731</v>
      </c>
      <c r="L452" t="s">
        <v>2732</v>
      </c>
      <c r="M452" t="s">
        <v>622</v>
      </c>
      <c r="N452" t="s">
        <v>628</v>
      </c>
      <c r="O452" t="s">
        <v>629</v>
      </c>
      <c r="P452" t="s">
        <v>630</v>
      </c>
      <c r="Q452" t="s">
        <v>621</v>
      </c>
      <c r="R452" t="s">
        <v>622</v>
      </c>
      <c r="S452" t="s">
        <v>623</v>
      </c>
      <c r="T452" t="s">
        <v>145</v>
      </c>
      <c r="U452" t="s">
        <v>645</v>
      </c>
      <c r="V452" t="s">
        <v>2667</v>
      </c>
      <c r="W452" t="s">
        <v>2668</v>
      </c>
      <c r="X452" t="s">
        <v>2733</v>
      </c>
      <c r="Y452" s="19" t="str">
        <f t="shared" si="12"/>
        <v>3</v>
      </c>
      <c r="Z452" s="19" t="str">
        <f>IF(T452="","",IF(AND(T452&lt;&gt;'Tabelas auxiliares'!$B$241,T452&lt;&gt;'Tabelas auxiliares'!$B$242,T452&lt;&gt;'Tabelas auxiliares'!$C$241,T452&lt;&gt;'Tabelas auxiliares'!$C$242,T452&lt;&gt;'Tabelas auxiliares'!$D$241),"FOLHA DE PESSOAL",IF(Y452='Tabelas auxiliares'!$A$242,"CUSTEIO",IF(Y452='Tabelas auxiliares'!$A$241,"INVESTIMENTO","ERRO - VERIFICAR"))))</f>
        <v>CUSTEIO</v>
      </c>
      <c r="AA452" s="30">
        <f t="shared" si="13"/>
        <v>1601.56</v>
      </c>
      <c r="AB452" s="12">
        <v>1601.56</v>
      </c>
      <c r="AE452" s="36"/>
      <c r="AF452" s="36"/>
      <c r="AG452" s="36"/>
      <c r="AH452" s="36"/>
      <c r="AI452" s="36"/>
      <c r="AJ452" s="36"/>
      <c r="AK452" s="36"/>
      <c r="AL452" s="36"/>
      <c r="AM452" s="36"/>
      <c r="AN452" s="36"/>
      <c r="AO452" s="36"/>
      <c r="AP452" s="36"/>
    </row>
    <row r="453" spans="1:42" x14ac:dyDescent="0.35">
      <c r="A453" t="s">
        <v>614</v>
      </c>
      <c r="B453" t="s">
        <v>216</v>
      </c>
      <c r="C453" t="s">
        <v>615</v>
      </c>
      <c r="D453" t="s">
        <v>81</v>
      </c>
      <c r="E453" t="s">
        <v>100</v>
      </c>
      <c r="F453" s="19" t="str">
        <f>IFERROR(VLOOKUP(D453,'Tabelas auxiliares'!$A$3:$B$63,2,FALSE),"")</f>
        <v>SUGEPE - SUPERINTENDÊNCIA DE GESTÃO DE PESSOAS</v>
      </c>
      <c r="G453" s="19" t="str">
        <f>IFERROR(VLOOKUP($B453,'Tabelas auxiliares'!$A$67:$C$107,2,FALSE),"")</f>
        <v>CURSOS E CONCURSOS</v>
      </c>
      <c r="H453" s="19" t="str">
        <f>IFERROR(VLOOKUP($B453,'Tabelas auxiliares'!$A$67:$C$107,3,FALSE),"")</f>
        <v>FOLHA DE PAGAMENTO (ENCARGOS DE CURSO E CONCURSO)</v>
      </c>
      <c r="I453" t="s">
        <v>1659</v>
      </c>
      <c r="J453" t="s">
        <v>2734</v>
      </c>
      <c r="K453" t="s">
        <v>2735</v>
      </c>
      <c r="L453" t="s">
        <v>2736</v>
      </c>
      <c r="M453" t="s">
        <v>2737</v>
      </c>
      <c r="N453" t="s">
        <v>628</v>
      </c>
      <c r="O453" t="s">
        <v>629</v>
      </c>
      <c r="P453" t="s">
        <v>630</v>
      </c>
      <c r="Q453" t="s">
        <v>2738</v>
      </c>
      <c r="R453" t="s">
        <v>2739</v>
      </c>
      <c r="S453" t="s">
        <v>623</v>
      </c>
      <c r="T453" t="s">
        <v>145</v>
      </c>
      <c r="U453" t="s">
        <v>645</v>
      </c>
      <c r="V453" t="s">
        <v>2667</v>
      </c>
      <c r="W453" t="s">
        <v>2668</v>
      </c>
      <c r="X453" t="s">
        <v>2740</v>
      </c>
      <c r="Y453" s="19" t="str">
        <f t="shared" si="12"/>
        <v>3</v>
      </c>
      <c r="Z453" s="19" t="str">
        <f>IF(T453="","",IF(AND(T453&lt;&gt;'Tabelas auxiliares'!$B$241,T453&lt;&gt;'Tabelas auxiliares'!$B$242,T453&lt;&gt;'Tabelas auxiliares'!$C$241,T453&lt;&gt;'Tabelas auxiliares'!$C$242,T453&lt;&gt;'Tabelas auxiliares'!$D$241),"FOLHA DE PESSOAL",IF(Y453='Tabelas auxiliares'!$A$242,"CUSTEIO",IF(Y453='Tabelas auxiliares'!$A$241,"INVESTIMENTO","ERRO - VERIFICAR"))))</f>
        <v>CUSTEIO</v>
      </c>
      <c r="AA453" s="30">
        <f t="shared" si="13"/>
        <v>1104.1300000000001</v>
      </c>
      <c r="AC453" s="12">
        <v>1104.1300000000001</v>
      </c>
      <c r="AE453" s="36"/>
      <c r="AF453" s="36"/>
      <c r="AG453" s="36"/>
      <c r="AH453" s="36"/>
      <c r="AI453" s="36"/>
      <c r="AJ453" s="36"/>
      <c r="AK453" s="36"/>
      <c r="AL453" s="36"/>
      <c r="AM453" s="36"/>
      <c r="AN453" s="36"/>
      <c r="AO453" s="36"/>
      <c r="AP453" s="36"/>
    </row>
    <row r="454" spans="1:42" x14ac:dyDescent="0.35">
      <c r="A454" t="s">
        <v>614</v>
      </c>
      <c r="B454" t="s">
        <v>216</v>
      </c>
      <c r="C454" t="s">
        <v>615</v>
      </c>
      <c r="D454" t="s">
        <v>81</v>
      </c>
      <c r="E454" t="s">
        <v>100</v>
      </c>
      <c r="F454" s="19" t="str">
        <f>IFERROR(VLOOKUP(D454,'Tabelas auxiliares'!$A$3:$B$63,2,FALSE),"")</f>
        <v>SUGEPE - SUPERINTENDÊNCIA DE GESTÃO DE PESSOAS</v>
      </c>
      <c r="G454" s="19" t="str">
        <f>IFERROR(VLOOKUP($B454,'Tabelas auxiliares'!$A$67:$C$107,2,FALSE),"")</f>
        <v>CURSOS E CONCURSOS</v>
      </c>
      <c r="H454" s="19" t="str">
        <f>IFERROR(VLOOKUP($B454,'Tabelas auxiliares'!$A$67:$C$107,3,FALSE),"")</f>
        <v>FOLHA DE PAGAMENTO (ENCARGOS DE CURSO E CONCURSO)</v>
      </c>
      <c r="I454" t="s">
        <v>2741</v>
      </c>
      <c r="J454" t="s">
        <v>2742</v>
      </c>
      <c r="K454" t="s">
        <v>2743</v>
      </c>
      <c r="L454" t="s">
        <v>2744</v>
      </c>
      <c r="M454" t="s">
        <v>2745</v>
      </c>
      <c r="N454" t="s">
        <v>628</v>
      </c>
      <c r="O454" t="s">
        <v>629</v>
      </c>
      <c r="P454" t="s">
        <v>630</v>
      </c>
      <c r="Q454" t="s">
        <v>2746</v>
      </c>
      <c r="R454" t="s">
        <v>2745</v>
      </c>
      <c r="S454" t="s">
        <v>623</v>
      </c>
      <c r="T454" t="s">
        <v>145</v>
      </c>
      <c r="U454" t="s">
        <v>645</v>
      </c>
      <c r="V454" t="s">
        <v>2667</v>
      </c>
      <c r="W454" t="s">
        <v>2668</v>
      </c>
      <c r="X454" t="s">
        <v>2747</v>
      </c>
      <c r="Y454" s="19" t="str">
        <f t="shared" si="12"/>
        <v>3</v>
      </c>
      <c r="Z454" s="19" t="str">
        <f>IF(T454="","",IF(AND(T454&lt;&gt;'Tabelas auxiliares'!$B$241,T454&lt;&gt;'Tabelas auxiliares'!$B$242,T454&lt;&gt;'Tabelas auxiliares'!$C$241,T454&lt;&gt;'Tabelas auxiliares'!$C$242,T454&lt;&gt;'Tabelas auxiliares'!$D$241),"FOLHA DE PESSOAL",IF(Y454='Tabelas auxiliares'!$A$242,"CUSTEIO",IF(Y454='Tabelas auxiliares'!$A$241,"INVESTIMENTO","ERRO - VERIFICAR"))))</f>
        <v>CUSTEIO</v>
      </c>
      <c r="AA454" s="30">
        <f t="shared" si="13"/>
        <v>2678.4</v>
      </c>
      <c r="AC454" s="12">
        <v>2678.4</v>
      </c>
      <c r="AE454" s="36"/>
      <c r="AF454" s="36"/>
      <c r="AG454" s="36"/>
      <c r="AH454" s="36"/>
      <c r="AI454" s="36"/>
      <c r="AJ454" s="36"/>
      <c r="AK454" s="36"/>
      <c r="AL454" s="36"/>
      <c r="AM454" s="36"/>
      <c r="AN454" s="36"/>
      <c r="AO454" s="36"/>
      <c r="AP454" s="36"/>
    </row>
    <row r="455" spans="1:42" x14ac:dyDescent="0.35">
      <c r="A455" t="s">
        <v>614</v>
      </c>
      <c r="B455" t="s">
        <v>251</v>
      </c>
      <c r="C455" t="s">
        <v>615</v>
      </c>
      <c r="D455" t="s">
        <v>34</v>
      </c>
      <c r="E455" t="s">
        <v>100</v>
      </c>
      <c r="F455" s="19" t="str">
        <f>IFERROR(VLOOKUP(D455,'Tabelas auxiliares'!$A$3:$B$63,2,FALSE),"")</f>
        <v>CECS - CENTRO DE ENG., MODELAGEM E CIÊNCIAS SOCIAIS APLICADAS</v>
      </c>
      <c r="G455" s="19" t="str">
        <f>IFERROR(VLOOKUP($B455,'Tabelas auxiliares'!$A$67:$C$107,2,FALSE),"")</f>
        <v>CONVÊNIOS</v>
      </c>
      <c r="H455" s="19" t="str">
        <f>IFERROR(VLOOKUP($B455,'Tabelas auxiliares'!$A$67:$C$107,3,FALSE),"")</f>
        <v>BOLSA CONVENIOS / PARCERIAS ACIC / FUNDAÇÃO DE APOIO</v>
      </c>
      <c r="I455" t="s">
        <v>1544</v>
      </c>
      <c r="J455" t="s">
        <v>2748</v>
      </c>
      <c r="K455" t="s">
        <v>2749</v>
      </c>
      <c r="L455" t="s">
        <v>2750</v>
      </c>
      <c r="M455" t="s">
        <v>2751</v>
      </c>
      <c r="N455" t="s">
        <v>628</v>
      </c>
      <c r="O455" t="s">
        <v>629</v>
      </c>
      <c r="P455" t="s">
        <v>630</v>
      </c>
      <c r="Q455" t="s">
        <v>621</v>
      </c>
      <c r="R455" t="s">
        <v>622</v>
      </c>
      <c r="S455" t="s">
        <v>623</v>
      </c>
      <c r="T455" t="s">
        <v>145</v>
      </c>
      <c r="U455" t="s">
        <v>645</v>
      </c>
      <c r="V455" t="s">
        <v>1984</v>
      </c>
      <c r="W455" t="s">
        <v>1985</v>
      </c>
      <c r="X455" t="s">
        <v>2752</v>
      </c>
      <c r="Y455" s="19" t="str">
        <f t="shared" si="12"/>
        <v>3</v>
      </c>
      <c r="Z455" s="19" t="str">
        <f>IF(T455="","",IF(AND(T455&lt;&gt;'Tabelas auxiliares'!$B$241,T455&lt;&gt;'Tabelas auxiliares'!$B$242,T455&lt;&gt;'Tabelas auxiliares'!$C$241,T455&lt;&gt;'Tabelas auxiliares'!$C$242,T455&lt;&gt;'Tabelas auxiliares'!$D$241),"FOLHA DE PESSOAL",IF(Y455='Tabelas auxiliares'!$A$242,"CUSTEIO",IF(Y455='Tabelas auxiliares'!$A$241,"INVESTIMENTO","ERRO - VERIFICAR"))))</f>
        <v>CUSTEIO</v>
      </c>
      <c r="AA455" s="30">
        <f t="shared" si="13"/>
        <v>22995</v>
      </c>
      <c r="AB455" s="12">
        <v>22995</v>
      </c>
      <c r="AE455" s="36"/>
      <c r="AF455" s="36"/>
      <c r="AG455" s="36"/>
      <c r="AH455" s="36"/>
      <c r="AI455" s="36"/>
      <c r="AJ455" s="36"/>
      <c r="AK455" s="36"/>
      <c r="AL455" s="36"/>
      <c r="AM455" s="36"/>
      <c r="AN455" s="36"/>
      <c r="AO455" s="36"/>
      <c r="AP455" s="36"/>
    </row>
    <row r="456" spans="1:42" x14ac:dyDescent="0.35">
      <c r="A456" t="s">
        <v>614</v>
      </c>
      <c r="B456" t="s">
        <v>251</v>
      </c>
      <c r="C456" t="s">
        <v>615</v>
      </c>
      <c r="D456" t="s">
        <v>34</v>
      </c>
      <c r="E456" t="s">
        <v>100</v>
      </c>
      <c r="F456" s="19" t="str">
        <f>IFERROR(VLOOKUP(D456,'Tabelas auxiliares'!$A$3:$B$63,2,FALSE),"")</f>
        <v>CECS - CENTRO DE ENG., MODELAGEM E CIÊNCIAS SOCIAIS APLICADAS</v>
      </c>
      <c r="G456" s="19" t="str">
        <f>IFERROR(VLOOKUP($B456,'Tabelas auxiliares'!$A$67:$C$107,2,FALSE),"")</f>
        <v>CONVÊNIOS</v>
      </c>
      <c r="H456" s="19" t="str">
        <f>IFERROR(VLOOKUP($B456,'Tabelas auxiliares'!$A$67:$C$107,3,FALSE),"")</f>
        <v>BOLSA CONVENIOS / PARCERIAS ACIC / FUNDAÇÃO DE APOIO</v>
      </c>
      <c r="I456" t="s">
        <v>1659</v>
      </c>
      <c r="J456" t="s">
        <v>2748</v>
      </c>
      <c r="K456" t="s">
        <v>2753</v>
      </c>
      <c r="L456" t="s">
        <v>2754</v>
      </c>
      <c r="M456" t="s">
        <v>2751</v>
      </c>
      <c r="N456" t="s">
        <v>628</v>
      </c>
      <c r="O456" t="s">
        <v>629</v>
      </c>
      <c r="P456" t="s">
        <v>630</v>
      </c>
      <c r="Q456" t="s">
        <v>621</v>
      </c>
      <c r="R456" t="s">
        <v>622</v>
      </c>
      <c r="S456" t="s">
        <v>623</v>
      </c>
      <c r="T456" t="s">
        <v>145</v>
      </c>
      <c r="U456" t="s">
        <v>645</v>
      </c>
      <c r="V456" t="s">
        <v>1984</v>
      </c>
      <c r="W456" t="s">
        <v>1985</v>
      </c>
      <c r="X456" t="s">
        <v>2755</v>
      </c>
      <c r="Y456" s="19" t="str">
        <f t="shared" si="12"/>
        <v>3</v>
      </c>
      <c r="Z456" s="19" t="str">
        <f>IF(T456="","",IF(AND(T456&lt;&gt;'Tabelas auxiliares'!$B$241,T456&lt;&gt;'Tabelas auxiliares'!$B$242,T456&lt;&gt;'Tabelas auxiliares'!$C$241,T456&lt;&gt;'Tabelas auxiliares'!$C$242,T456&lt;&gt;'Tabelas auxiliares'!$D$241),"FOLHA DE PESSOAL",IF(Y456='Tabelas auxiliares'!$A$242,"CUSTEIO",IF(Y456='Tabelas auxiliares'!$A$241,"INVESTIMENTO","ERRO - VERIFICAR"))))</f>
        <v>CUSTEIO</v>
      </c>
      <c r="AA456" s="30">
        <f t="shared" si="13"/>
        <v>126595</v>
      </c>
      <c r="AB456" s="12">
        <v>126595</v>
      </c>
      <c r="AE456" s="36"/>
      <c r="AF456" s="36"/>
      <c r="AG456" s="36"/>
      <c r="AH456" s="36"/>
      <c r="AI456" s="36"/>
      <c r="AJ456" s="36"/>
      <c r="AK456" s="36"/>
      <c r="AL456" s="36"/>
      <c r="AM456" s="36"/>
      <c r="AN456" s="36"/>
      <c r="AO456" s="36"/>
      <c r="AP456" s="36"/>
    </row>
    <row r="457" spans="1:42" x14ac:dyDescent="0.35">
      <c r="A457" t="s">
        <v>614</v>
      </c>
      <c r="B457" t="s">
        <v>251</v>
      </c>
      <c r="C457" t="s">
        <v>615</v>
      </c>
      <c r="D457" t="s">
        <v>48</v>
      </c>
      <c r="E457" t="s">
        <v>100</v>
      </c>
      <c r="F457" s="19" t="str">
        <f>IFERROR(VLOOKUP(D457,'Tabelas auxiliares'!$A$3:$B$63,2,FALSE),"")</f>
        <v>PROEC - PRÓ-REITORIA DE EXTENSÃO E CULTURA</v>
      </c>
      <c r="G457" s="19" t="str">
        <f>IFERROR(VLOOKUP($B457,'Tabelas auxiliares'!$A$67:$C$107,2,FALSE),"")</f>
        <v>CONVÊNIOS</v>
      </c>
      <c r="H457" s="19" t="str">
        <f>IFERROR(VLOOKUP($B457,'Tabelas auxiliares'!$A$67:$C$107,3,FALSE),"")</f>
        <v>BOLSA CONVENIOS / PARCERIAS ACIC / FUNDAÇÃO DE APOIO</v>
      </c>
      <c r="I457" t="s">
        <v>904</v>
      </c>
      <c r="J457" t="s">
        <v>2756</v>
      </c>
      <c r="K457" t="s">
        <v>2757</v>
      </c>
      <c r="L457" t="s">
        <v>2758</v>
      </c>
      <c r="M457" t="s">
        <v>2751</v>
      </c>
      <c r="N457" t="s">
        <v>628</v>
      </c>
      <c r="O457" t="s">
        <v>629</v>
      </c>
      <c r="P457" t="s">
        <v>630</v>
      </c>
      <c r="Q457" t="s">
        <v>621</v>
      </c>
      <c r="R457" t="s">
        <v>622</v>
      </c>
      <c r="S457" t="s">
        <v>623</v>
      </c>
      <c r="T457" t="s">
        <v>179</v>
      </c>
      <c r="U457" t="s">
        <v>631</v>
      </c>
      <c r="V457" t="s">
        <v>1984</v>
      </c>
      <c r="W457" t="s">
        <v>1985</v>
      </c>
      <c r="X457" t="s">
        <v>2759</v>
      </c>
      <c r="Y457" s="19" t="str">
        <f t="shared" si="12"/>
        <v>3</v>
      </c>
      <c r="Z457" s="19" t="str">
        <f>IF(T457="","",IF(AND(T457&lt;&gt;'Tabelas auxiliares'!$B$241,T457&lt;&gt;'Tabelas auxiliares'!$B$242,T457&lt;&gt;'Tabelas auxiliares'!$C$241,T457&lt;&gt;'Tabelas auxiliares'!$C$242,T457&lt;&gt;'Tabelas auxiliares'!$D$241),"FOLHA DE PESSOAL",IF(Y457='Tabelas auxiliares'!$A$242,"CUSTEIO",IF(Y457='Tabelas auxiliares'!$A$241,"INVESTIMENTO","ERRO - VERIFICAR"))))</f>
        <v>CUSTEIO</v>
      </c>
      <c r="AA457" s="30">
        <f t="shared" si="13"/>
        <v>20000</v>
      </c>
      <c r="AB457" s="12">
        <v>20000</v>
      </c>
      <c r="AE457" s="36"/>
      <c r="AF457" s="36"/>
      <c r="AG457" s="36"/>
      <c r="AH457" s="36"/>
      <c r="AI457" s="36"/>
      <c r="AJ457" s="36"/>
      <c r="AK457" s="36"/>
      <c r="AL457" s="36"/>
      <c r="AM457" s="36"/>
      <c r="AN457" s="36"/>
      <c r="AO457" s="36"/>
      <c r="AP457" s="36"/>
    </row>
    <row r="458" spans="1:42" x14ac:dyDescent="0.35">
      <c r="A458" t="s">
        <v>614</v>
      </c>
      <c r="B458" t="s">
        <v>251</v>
      </c>
      <c r="C458" t="s">
        <v>615</v>
      </c>
      <c r="D458" t="s">
        <v>48</v>
      </c>
      <c r="E458" t="s">
        <v>100</v>
      </c>
      <c r="F458" s="19" t="str">
        <f>IFERROR(VLOOKUP(D458,'Tabelas auxiliares'!$A$3:$B$63,2,FALSE),"")</f>
        <v>PROEC - PRÓ-REITORIA DE EXTENSÃO E CULTURA</v>
      </c>
      <c r="G458" s="19" t="str">
        <f>IFERROR(VLOOKUP($B458,'Tabelas auxiliares'!$A$67:$C$107,2,FALSE),"")</f>
        <v>CONVÊNIOS</v>
      </c>
      <c r="H458" s="19" t="str">
        <f>IFERROR(VLOOKUP($B458,'Tabelas auxiliares'!$A$67:$C$107,3,FALSE),"")</f>
        <v>BOLSA CONVENIOS / PARCERIAS ACIC / FUNDAÇÃO DE APOIO</v>
      </c>
      <c r="I458" t="s">
        <v>904</v>
      </c>
      <c r="J458" t="s">
        <v>2756</v>
      </c>
      <c r="K458" t="s">
        <v>2760</v>
      </c>
      <c r="L458" t="s">
        <v>2761</v>
      </c>
      <c r="M458" t="s">
        <v>2751</v>
      </c>
      <c r="N458" t="s">
        <v>628</v>
      </c>
      <c r="O458" t="s">
        <v>629</v>
      </c>
      <c r="P458" t="s">
        <v>630</v>
      </c>
      <c r="Q458" t="s">
        <v>621</v>
      </c>
      <c r="R458" t="s">
        <v>622</v>
      </c>
      <c r="S458" t="s">
        <v>623</v>
      </c>
      <c r="T458" t="s">
        <v>179</v>
      </c>
      <c r="U458" t="s">
        <v>631</v>
      </c>
      <c r="V458" t="s">
        <v>1984</v>
      </c>
      <c r="W458" t="s">
        <v>1985</v>
      </c>
      <c r="X458" t="s">
        <v>2762</v>
      </c>
      <c r="Y458" s="19" t="str">
        <f t="shared" si="12"/>
        <v>3</v>
      </c>
      <c r="Z458" s="19" t="str">
        <f>IF(T458="","",IF(AND(T458&lt;&gt;'Tabelas auxiliares'!$B$241,T458&lt;&gt;'Tabelas auxiliares'!$B$242,T458&lt;&gt;'Tabelas auxiliares'!$C$241,T458&lt;&gt;'Tabelas auxiliares'!$C$242,T458&lt;&gt;'Tabelas auxiliares'!$D$241),"FOLHA DE PESSOAL",IF(Y458='Tabelas auxiliares'!$A$242,"CUSTEIO",IF(Y458='Tabelas auxiliares'!$A$241,"INVESTIMENTO","ERRO - VERIFICAR"))))</f>
        <v>CUSTEIO</v>
      </c>
      <c r="AA458" s="30">
        <f t="shared" si="13"/>
        <v>164000</v>
      </c>
      <c r="AB458" s="12">
        <v>164000</v>
      </c>
      <c r="AE458" s="36"/>
      <c r="AF458" s="36"/>
      <c r="AG458" s="36"/>
      <c r="AH458" s="36"/>
      <c r="AI458" s="36"/>
      <c r="AJ458" s="36"/>
      <c r="AK458" s="36"/>
      <c r="AL458" s="36"/>
      <c r="AM458" s="36"/>
      <c r="AN458" s="36"/>
      <c r="AO458" s="36"/>
      <c r="AP458" s="36"/>
    </row>
    <row r="459" spans="1:42" x14ac:dyDescent="0.35">
      <c r="A459" t="s">
        <v>614</v>
      </c>
      <c r="B459" t="s">
        <v>251</v>
      </c>
      <c r="C459" t="s">
        <v>615</v>
      </c>
      <c r="D459" t="s">
        <v>77</v>
      </c>
      <c r="E459" t="s">
        <v>100</v>
      </c>
      <c r="F459" s="19" t="str">
        <f>IFERROR(VLOOKUP(D459,'Tabelas auxiliares'!$A$3:$B$63,2,FALSE),"")</f>
        <v>AGÊNCIA DE INOVAÇÃO</v>
      </c>
      <c r="G459" s="19" t="str">
        <f>IFERROR(VLOOKUP($B459,'Tabelas auxiliares'!$A$67:$C$107,2,FALSE),"")</f>
        <v>CONVÊNIOS</v>
      </c>
      <c r="H459" s="19" t="str">
        <f>IFERROR(VLOOKUP($B459,'Tabelas auxiliares'!$A$67:$C$107,3,FALSE),"")</f>
        <v>BOLSA CONVENIOS / PARCERIAS ACIC / FUNDAÇÃO DE APOIO</v>
      </c>
      <c r="I459" t="s">
        <v>781</v>
      </c>
      <c r="J459" t="s">
        <v>2763</v>
      </c>
      <c r="K459" t="s">
        <v>2764</v>
      </c>
      <c r="L459" t="s">
        <v>2765</v>
      </c>
      <c r="M459" t="s">
        <v>2751</v>
      </c>
      <c r="N459" t="s">
        <v>628</v>
      </c>
      <c r="O459" t="s">
        <v>629</v>
      </c>
      <c r="P459" t="s">
        <v>630</v>
      </c>
      <c r="Q459" t="s">
        <v>621</v>
      </c>
      <c r="R459" t="s">
        <v>622</v>
      </c>
      <c r="S459" t="s">
        <v>1038</v>
      </c>
      <c r="T459" t="s">
        <v>145</v>
      </c>
      <c r="U459" t="s">
        <v>645</v>
      </c>
      <c r="V459" t="s">
        <v>1984</v>
      </c>
      <c r="W459" t="s">
        <v>1985</v>
      </c>
      <c r="X459" t="s">
        <v>2766</v>
      </c>
      <c r="Y459" s="19" t="str">
        <f t="shared" si="12"/>
        <v>3</v>
      </c>
      <c r="Z459" s="19" t="str">
        <f>IF(T459="","",IF(AND(T459&lt;&gt;'Tabelas auxiliares'!$B$241,T459&lt;&gt;'Tabelas auxiliares'!$B$242,T459&lt;&gt;'Tabelas auxiliares'!$C$241,T459&lt;&gt;'Tabelas auxiliares'!$C$242,T459&lt;&gt;'Tabelas auxiliares'!$D$241),"FOLHA DE PESSOAL",IF(Y459='Tabelas auxiliares'!$A$242,"CUSTEIO",IF(Y459='Tabelas auxiliares'!$A$241,"INVESTIMENTO","ERRO - VERIFICAR"))))</f>
        <v>CUSTEIO</v>
      </c>
      <c r="AA459" s="30">
        <f t="shared" si="13"/>
        <v>16973.34</v>
      </c>
      <c r="AB459" s="12">
        <v>16973.34</v>
      </c>
      <c r="AE459" s="36"/>
      <c r="AF459" s="36"/>
      <c r="AG459" s="36"/>
      <c r="AH459" s="36"/>
      <c r="AI459" s="36"/>
      <c r="AJ459" s="36"/>
      <c r="AK459" s="36"/>
      <c r="AL459" s="36"/>
      <c r="AM459" s="36"/>
      <c r="AN459" s="36"/>
      <c r="AO459" s="36"/>
      <c r="AP459" s="36"/>
    </row>
    <row r="460" spans="1:42" x14ac:dyDescent="0.35">
      <c r="A460" t="s">
        <v>614</v>
      </c>
      <c r="B460" t="s">
        <v>251</v>
      </c>
      <c r="C460" t="s">
        <v>615</v>
      </c>
      <c r="D460" t="s">
        <v>77</v>
      </c>
      <c r="E460" t="s">
        <v>100</v>
      </c>
      <c r="F460" s="19" t="str">
        <f>IFERROR(VLOOKUP(D460,'Tabelas auxiliares'!$A$3:$B$63,2,FALSE),"")</f>
        <v>AGÊNCIA DE INOVAÇÃO</v>
      </c>
      <c r="G460" s="19" t="str">
        <f>IFERROR(VLOOKUP($B460,'Tabelas auxiliares'!$A$67:$C$107,2,FALSE),"")</f>
        <v>CONVÊNIOS</v>
      </c>
      <c r="H460" s="19" t="str">
        <f>IFERROR(VLOOKUP($B460,'Tabelas auxiliares'!$A$67:$C$107,3,FALSE),"")</f>
        <v>BOLSA CONVENIOS / PARCERIAS ACIC / FUNDAÇÃO DE APOIO</v>
      </c>
      <c r="I460" t="s">
        <v>781</v>
      </c>
      <c r="J460" t="s">
        <v>2763</v>
      </c>
      <c r="K460" t="s">
        <v>2767</v>
      </c>
      <c r="L460" t="s">
        <v>2768</v>
      </c>
      <c r="M460" t="s">
        <v>2751</v>
      </c>
      <c r="N460" t="s">
        <v>628</v>
      </c>
      <c r="O460" t="s">
        <v>629</v>
      </c>
      <c r="P460" t="s">
        <v>630</v>
      </c>
      <c r="Q460" t="s">
        <v>621</v>
      </c>
      <c r="R460" t="s">
        <v>622</v>
      </c>
      <c r="S460" t="s">
        <v>1038</v>
      </c>
      <c r="T460" t="s">
        <v>145</v>
      </c>
      <c r="U460" t="s">
        <v>645</v>
      </c>
      <c r="V460" t="s">
        <v>1984</v>
      </c>
      <c r="W460" t="s">
        <v>1985</v>
      </c>
      <c r="X460" t="s">
        <v>2769</v>
      </c>
      <c r="Y460" s="19" t="str">
        <f t="shared" si="12"/>
        <v>3</v>
      </c>
      <c r="Z460" s="19" t="str">
        <f>IF(T460="","",IF(AND(T460&lt;&gt;'Tabelas auxiliares'!$B$241,T460&lt;&gt;'Tabelas auxiliares'!$B$242,T460&lt;&gt;'Tabelas auxiliares'!$C$241,T460&lt;&gt;'Tabelas auxiliares'!$C$242,T460&lt;&gt;'Tabelas auxiliares'!$D$241),"FOLHA DE PESSOAL",IF(Y460='Tabelas auxiliares'!$A$242,"CUSTEIO",IF(Y460='Tabelas auxiliares'!$A$241,"INVESTIMENTO","ERRO - VERIFICAR"))))</f>
        <v>CUSTEIO</v>
      </c>
      <c r="AA460" s="30">
        <f t="shared" si="13"/>
        <v>152844.32999999999</v>
      </c>
      <c r="AB460" s="12">
        <v>152844.32999999999</v>
      </c>
      <c r="AE460" s="36"/>
      <c r="AF460" s="36"/>
      <c r="AG460" s="36"/>
      <c r="AH460" s="36"/>
      <c r="AI460" s="36"/>
      <c r="AJ460" s="36"/>
      <c r="AK460" s="36"/>
      <c r="AL460" s="36"/>
      <c r="AM460" s="36"/>
      <c r="AN460" s="36"/>
      <c r="AO460" s="36"/>
      <c r="AP460" s="36"/>
    </row>
    <row r="461" spans="1:42" x14ac:dyDescent="0.35">
      <c r="A461" t="s">
        <v>614</v>
      </c>
      <c r="B461" t="s">
        <v>251</v>
      </c>
      <c r="C461" t="s">
        <v>693</v>
      </c>
      <c r="D461" t="s">
        <v>48</v>
      </c>
      <c r="E461" t="s">
        <v>100</v>
      </c>
      <c r="F461" s="19" t="str">
        <f>IFERROR(VLOOKUP(D461,'Tabelas auxiliares'!$A$3:$B$63,2,FALSE),"")</f>
        <v>PROEC - PRÓ-REITORIA DE EXTENSÃO E CULTURA</v>
      </c>
      <c r="G461" s="19" t="str">
        <f>IFERROR(VLOOKUP($B461,'Tabelas auxiliares'!$A$67:$C$107,2,FALSE),"")</f>
        <v>CONVÊNIOS</v>
      </c>
      <c r="H461" s="19" t="str">
        <f>IFERROR(VLOOKUP($B461,'Tabelas auxiliares'!$A$67:$C$107,3,FALSE),"")</f>
        <v>BOLSA CONVENIOS / PARCERIAS ACIC / FUNDAÇÃO DE APOIO</v>
      </c>
      <c r="I461" t="s">
        <v>1549</v>
      </c>
      <c r="J461" t="s">
        <v>2770</v>
      </c>
      <c r="K461" t="s">
        <v>2771</v>
      </c>
      <c r="L461" t="s">
        <v>2772</v>
      </c>
      <c r="M461" t="s">
        <v>1982</v>
      </c>
      <c r="N461" t="s">
        <v>628</v>
      </c>
      <c r="O461" t="s">
        <v>629</v>
      </c>
      <c r="P461" t="s">
        <v>630</v>
      </c>
      <c r="Q461" t="s">
        <v>621</v>
      </c>
      <c r="R461" t="s">
        <v>622</v>
      </c>
      <c r="S461" t="s">
        <v>623</v>
      </c>
      <c r="T461" t="s">
        <v>145</v>
      </c>
      <c r="U461" t="s">
        <v>645</v>
      </c>
      <c r="V461" t="s">
        <v>1984</v>
      </c>
      <c r="W461" t="s">
        <v>1985</v>
      </c>
      <c r="X461" t="s">
        <v>2773</v>
      </c>
      <c r="Y461" s="19" t="str">
        <f t="shared" si="12"/>
        <v>3</v>
      </c>
      <c r="Z461" s="19" t="str">
        <f>IF(T461="","",IF(AND(T461&lt;&gt;'Tabelas auxiliares'!$B$241,T461&lt;&gt;'Tabelas auxiliares'!$B$242,T461&lt;&gt;'Tabelas auxiliares'!$C$241,T461&lt;&gt;'Tabelas auxiliares'!$C$242,T461&lt;&gt;'Tabelas auxiliares'!$D$241),"FOLHA DE PESSOAL",IF(Y461='Tabelas auxiliares'!$A$242,"CUSTEIO",IF(Y461='Tabelas auxiliares'!$A$241,"INVESTIMENTO","ERRO - VERIFICAR"))))</f>
        <v>CUSTEIO</v>
      </c>
      <c r="AA461" s="30">
        <f t="shared" si="13"/>
        <v>15000</v>
      </c>
      <c r="AB461" s="12">
        <v>15000</v>
      </c>
      <c r="AE461" s="36"/>
      <c r="AF461" s="36"/>
      <c r="AG461" s="36"/>
      <c r="AH461" s="36"/>
      <c r="AI461" s="36"/>
      <c r="AJ461" s="36"/>
      <c r="AK461" s="36"/>
      <c r="AL461" s="36"/>
      <c r="AM461" s="36"/>
      <c r="AN461" s="36"/>
      <c r="AO461" s="36"/>
      <c r="AP461" s="36"/>
    </row>
    <row r="462" spans="1:42" x14ac:dyDescent="0.35">
      <c r="A462" t="s">
        <v>614</v>
      </c>
      <c r="B462" t="s">
        <v>251</v>
      </c>
      <c r="C462" t="s">
        <v>693</v>
      </c>
      <c r="D462" t="s">
        <v>48</v>
      </c>
      <c r="E462" t="s">
        <v>100</v>
      </c>
      <c r="F462" s="19" t="str">
        <f>IFERROR(VLOOKUP(D462,'Tabelas auxiliares'!$A$3:$B$63,2,FALSE),"")</f>
        <v>PROEC - PRÓ-REITORIA DE EXTENSÃO E CULTURA</v>
      </c>
      <c r="G462" s="19" t="str">
        <f>IFERROR(VLOOKUP($B462,'Tabelas auxiliares'!$A$67:$C$107,2,FALSE),"")</f>
        <v>CONVÊNIOS</v>
      </c>
      <c r="H462" s="19" t="str">
        <f>IFERROR(VLOOKUP($B462,'Tabelas auxiliares'!$A$67:$C$107,3,FALSE),"")</f>
        <v>BOLSA CONVENIOS / PARCERIAS ACIC / FUNDAÇÃO DE APOIO</v>
      </c>
      <c r="I462" t="s">
        <v>2774</v>
      </c>
      <c r="J462" t="s">
        <v>2770</v>
      </c>
      <c r="K462" t="s">
        <v>2775</v>
      </c>
      <c r="L462" t="s">
        <v>2772</v>
      </c>
      <c r="M462" t="s">
        <v>1982</v>
      </c>
      <c r="N462" t="s">
        <v>628</v>
      </c>
      <c r="O462" t="s">
        <v>629</v>
      </c>
      <c r="P462" t="s">
        <v>630</v>
      </c>
      <c r="Q462" t="s">
        <v>621</v>
      </c>
      <c r="R462" t="s">
        <v>622</v>
      </c>
      <c r="S462" t="s">
        <v>623</v>
      </c>
      <c r="T462" t="s">
        <v>145</v>
      </c>
      <c r="U462" t="s">
        <v>645</v>
      </c>
      <c r="V462" t="s">
        <v>1984</v>
      </c>
      <c r="W462" t="s">
        <v>1985</v>
      </c>
      <c r="X462" t="s">
        <v>2776</v>
      </c>
      <c r="Y462" s="19" t="str">
        <f t="shared" si="12"/>
        <v>3</v>
      </c>
      <c r="Z462" s="19" t="str">
        <f>IF(T462="","",IF(AND(T462&lt;&gt;'Tabelas auxiliares'!$B$241,T462&lt;&gt;'Tabelas auxiliares'!$B$242,T462&lt;&gt;'Tabelas auxiliares'!$C$241,T462&lt;&gt;'Tabelas auxiliares'!$C$242,T462&lt;&gt;'Tabelas auxiliares'!$D$241),"FOLHA DE PESSOAL",IF(Y462='Tabelas auxiliares'!$A$242,"CUSTEIO",IF(Y462='Tabelas auxiliares'!$A$241,"INVESTIMENTO","ERRO - VERIFICAR"))))</f>
        <v>CUSTEIO</v>
      </c>
      <c r="AA462" s="30">
        <f t="shared" si="13"/>
        <v>135000</v>
      </c>
      <c r="AB462" s="12">
        <v>135000</v>
      </c>
      <c r="AE462" s="36"/>
      <c r="AF462" s="36"/>
      <c r="AG462" s="36"/>
      <c r="AH462" s="36"/>
      <c r="AI462" s="36"/>
      <c r="AJ462" s="36"/>
      <c r="AK462" s="36"/>
      <c r="AL462" s="36"/>
      <c r="AM462" s="36"/>
      <c r="AN462" s="36"/>
      <c r="AO462" s="36"/>
      <c r="AP462" s="36"/>
    </row>
    <row r="463" spans="1:42" x14ac:dyDescent="0.35">
      <c r="A463" t="s">
        <v>614</v>
      </c>
      <c r="B463" t="s">
        <v>251</v>
      </c>
      <c r="C463" t="s">
        <v>693</v>
      </c>
      <c r="D463" t="s">
        <v>48</v>
      </c>
      <c r="E463" t="s">
        <v>100</v>
      </c>
      <c r="F463" s="19" t="str">
        <f>IFERROR(VLOOKUP(D463,'Tabelas auxiliares'!$A$3:$B$63,2,FALSE),"")</f>
        <v>PROEC - PRÓ-REITORIA DE EXTENSÃO E CULTURA</v>
      </c>
      <c r="G463" s="19" t="str">
        <f>IFERROR(VLOOKUP($B463,'Tabelas auxiliares'!$A$67:$C$107,2,FALSE),"")</f>
        <v>CONVÊNIOS</v>
      </c>
      <c r="H463" s="19" t="str">
        <f>IFERROR(VLOOKUP($B463,'Tabelas auxiliares'!$A$67:$C$107,3,FALSE),"")</f>
        <v>BOLSA CONVENIOS / PARCERIAS ACIC / FUNDAÇÃO DE APOIO</v>
      </c>
      <c r="I463" t="s">
        <v>2054</v>
      </c>
      <c r="J463" t="s">
        <v>2777</v>
      </c>
      <c r="K463" t="s">
        <v>2778</v>
      </c>
      <c r="L463" t="s">
        <v>2779</v>
      </c>
      <c r="M463" t="s">
        <v>2751</v>
      </c>
      <c r="N463" t="s">
        <v>675</v>
      </c>
      <c r="O463" t="s">
        <v>629</v>
      </c>
      <c r="P463" t="s">
        <v>676</v>
      </c>
      <c r="Q463" t="s">
        <v>621</v>
      </c>
      <c r="R463" t="s">
        <v>622</v>
      </c>
      <c r="S463" t="s">
        <v>623</v>
      </c>
      <c r="T463" t="s">
        <v>145</v>
      </c>
      <c r="U463" t="s">
        <v>677</v>
      </c>
      <c r="V463" t="s">
        <v>2780</v>
      </c>
      <c r="W463" t="s">
        <v>1985</v>
      </c>
      <c r="X463" t="s">
        <v>2781</v>
      </c>
      <c r="Y463" s="19" t="str">
        <f t="shared" si="12"/>
        <v>4</v>
      </c>
      <c r="Z463" s="19" t="str">
        <f>IF(T463="","",IF(AND(T463&lt;&gt;'Tabelas auxiliares'!$B$241,T463&lt;&gt;'Tabelas auxiliares'!$B$242,T463&lt;&gt;'Tabelas auxiliares'!$C$241,T463&lt;&gt;'Tabelas auxiliares'!$C$242,T463&lt;&gt;'Tabelas auxiliares'!$D$241),"FOLHA DE PESSOAL",IF(Y463='Tabelas auxiliares'!$A$242,"CUSTEIO",IF(Y463='Tabelas auxiliares'!$A$241,"INVESTIMENTO","ERRO - VERIFICAR"))))</f>
        <v>INVESTIMENTO</v>
      </c>
      <c r="AA463" s="30">
        <f t="shared" si="13"/>
        <v>41800</v>
      </c>
      <c r="AB463" s="12">
        <v>41800</v>
      </c>
      <c r="AE463" s="36"/>
      <c r="AF463" s="36"/>
      <c r="AG463" s="36"/>
      <c r="AH463" s="36"/>
      <c r="AI463" s="36"/>
      <c r="AJ463" s="36"/>
      <c r="AK463" s="36"/>
      <c r="AL463" s="36"/>
      <c r="AM463" s="36"/>
      <c r="AN463" s="36"/>
      <c r="AO463" s="36"/>
      <c r="AP463" s="36"/>
    </row>
    <row r="464" spans="1:42" x14ac:dyDescent="0.35">
      <c r="A464" t="s">
        <v>614</v>
      </c>
      <c r="B464" t="s">
        <v>251</v>
      </c>
      <c r="C464" t="s">
        <v>693</v>
      </c>
      <c r="D464" t="s">
        <v>48</v>
      </c>
      <c r="E464" t="s">
        <v>100</v>
      </c>
      <c r="F464" s="19" t="str">
        <f>IFERROR(VLOOKUP(D464,'Tabelas auxiliares'!$A$3:$B$63,2,FALSE),"")</f>
        <v>PROEC - PRÓ-REITORIA DE EXTENSÃO E CULTURA</v>
      </c>
      <c r="G464" s="19" t="str">
        <f>IFERROR(VLOOKUP($B464,'Tabelas auxiliares'!$A$67:$C$107,2,FALSE),"")</f>
        <v>CONVÊNIOS</v>
      </c>
      <c r="H464" s="19" t="str">
        <f>IFERROR(VLOOKUP($B464,'Tabelas auxiliares'!$A$67:$C$107,3,FALSE),"")</f>
        <v>BOLSA CONVENIOS / PARCERIAS ACIC / FUNDAÇÃO DE APOIO</v>
      </c>
      <c r="I464" t="s">
        <v>2054</v>
      </c>
      <c r="J464" t="s">
        <v>2777</v>
      </c>
      <c r="K464" t="s">
        <v>2782</v>
      </c>
      <c r="L464" t="s">
        <v>2783</v>
      </c>
      <c r="M464" t="s">
        <v>2751</v>
      </c>
      <c r="N464" t="s">
        <v>628</v>
      </c>
      <c r="O464" t="s">
        <v>629</v>
      </c>
      <c r="P464" t="s">
        <v>630</v>
      </c>
      <c r="Q464" t="s">
        <v>621</v>
      </c>
      <c r="R464" t="s">
        <v>622</v>
      </c>
      <c r="S464" t="s">
        <v>623</v>
      </c>
      <c r="T464" t="s">
        <v>179</v>
      </c>
      <c r="U464" t="s">
        <v>631</v>
      </c>
      <c r="V464" t="s">
        <v>1984</v>
      </c>
      <c r="W464" t="s">
        <v>1985</v>
      </c>
      <c r="X464" t="s">
        <v>2784</v>
      </c>
      <c r="Y464" s="19" t="str">
        <f t="shared" si="12"/>
        <v>3</v>
      </c>
      <c r="Z464" s="19" t="str">
        <f>IF(T464="","",IF(AND(T464&lt;&gt;'Tabelas auxiliares'!$B$241,T464&lt;&gt;'Tabelas auxiliares'!$B$242,T464&lt;&gt;'Tabelas auxiliares'!$C$241,T464&lt;&gt;'Tabelas auxiliares'!$C$242,T464&lt;&gt;'Tabelas auxiliares'!$D$241),"FOLHA DE PESSOAL",IF(Y464='Tabelas auxiliares'!$A$242,"CUSTEIO",IF(Y464='Tabelas auxiliares'!$A$241,"INVESTIMENTO","ERRO - VERIFICAR"))))</f>
        <v>CUSTEIO</v>
      </c>
      <c r="AA464" s="30">
        <f t="shared" si="13"/>
        <v>23800</v>
      </c>
      <c r="AB464" s="12">
        <v>23800</v>
      </c>
      <c r="AE464" s="36"/>
      <c r="AF464" s="36"/>
      <c r="AG464" s="36"/>
      <c r="AH464" s="36"/>
      <c r="AI464" s="36"/>
      <c r="AJ464" s="36"/>
      <c r="AK464" s="36"/>
      <c r="AL464" s="36"/>
      <c r="AM464" s="36"/>
      <c r="AN464" s="36"/>
      <c r="AO464" s="36"/>
      <c r="AP464" s="36"/>
    </row>
    <row r="465" spans="1:42" x14ac:dyDescent="0.35">
      <c r="A465" t="s">
        <v>614</v>
      </c>
      <c r="B465" t="s">
        <v>251</v>
      </c>
      <c r="C465" t="s">
        <v>693</v>
      </c>
      <c r="D465" t="s">
        <v>48</v>
      </c>
      <c r="E465" t="s">
        <v>100</v>
      </c>
      <c r="F465" s="19" t="str">
        <f>IFERROR(VLOOKUP(D465,'Tabelas auxiliares'!$A$3:$B$63,2,FALSE),"")</f>
        <v>PROEC - PRÓ-REITORIA DE EXTENSÃO E CULTURA</v>
      </c>
      <c r="G465" s="19" t="str">
        <f>IFERROR(VLOOKUP($B465,'Tabelas auxiliares'!$A$67:$C$107,2,FALSE),"")</f>
        <v>CONVÊNIOS</v>
      </c>
      <c r="H465" s="19" t="str">
        <f>IFERROR(VLOOKUP($B465,'Tabelas auxiliares'!$A$67:$C$107,3,FALSE),"")</f>
        <v>BOLSA CONVENIOS / PARCERIAS ACIC / FUNDAÇÃO DE APOIO</v>
      </c>
      <c r="I465" t="s">
        <v>2054</v>
      </c>
      <c r="J465" t="s">
        <v>2777</v>
      </c>
      <c r="K465" t="s">
        <v>2785</v>
      </c>
      <c r="L465" t="s">
        <v>2786</v>
      </c>
      <c r="M465" t="s">
        <v>2751</v>
      </c>
      <c r="N465" t="s">
        <v>628</v>
      </c>
      <c r="O465" t="s">
        <v>629</v>
      </c>
      <c r="P465" t="s">
        <v>630</v>
      </c>
      <c r="Q465" t="s">
        <v>621</v>
      </c>
      <c r="R465" t="s">
        <v>622</v>
      </c>
      <c r="S465" t="s">
        <v>623</v>
      </c>
      <c r="T465" t="s">
        <v>179</v>
      </c>
      <c r="U465" t="s">
        <v>631</v>
      </c>
      <c r="V465" t="s">
        <v>1984</v>
      </c>
      <c r="W465" t="s">
        <v>1985</v>
      </c>
      <c r="X465" t="s">
        <v>2787</v>
      </c>
      <c r="Y465" s="19" t="str">
        <f t="shared" si="12"/>
        <v>3</v>
      </c>
      <c r="Z465" s="19" t="str">
        <f>IF(T465="","",IF(AND(T465&lt;&gt;'Tabelas auxiliares'!$B$241,T465&lt;&gt;'Tabelas auxiliares'!$B$242,T465&lt;&gt;'Tabelas auxiliares'!$C$241,T465&lt;&gt;'Tabelas auxiliares'!$C$242,T465&lt;&gt;'Tabelas auxiliares'!$D$241),"FOLHA DE PESSOAL",IF(Y465='Tabelas auxiliares'!$A$242,"CUSTEIO",IF(Y465='Tabelas auxiliares'!$A$241,"INVESTIMENTO","ERRO - VERIFICAR"))))</f>
        <v>CUSTEIO</v>
      </c>
      <c r="AA465" s="30">
        <f t="shared" si="13"/>
        <v>8000</v>
      </c>
      <c r="AB465" s="12">
        <v>8000</v>
      </c>
      <c r="AE465" s="36"/>
      <c r="AF465" s="36"/>
      <c r="AG465" s="36"/>
      <c r="AH465" s="36"/>
      <c r="AI465" s="36"/>
      <c r="AJ465" s="36"/>
      <c r="AK465" s="36"/>
      <c r="AL465" s="36"/>
      <c r="AM465" s="36"/>
      <c r="AN465" s="36"/>
      <c r="AO465" s="36"/>
      <c r="AP465" s="36"/>
    </row>
    <row r="466" spans="1:42" x14ac:dyDescent="0.35">
      <c r="A466" t="s">
        <v>614</v>
      </c>
      <c r="B466" t="s">
        <v>703</v>
      </c>
      <c r="C466" t="s">
        <v>615</v>
      </c>
      <c r="D466" t="s">
        <v>64</v>
      </c>
      <c r="E466" t="s">
        <v>100</v>
      </c>
      <c r="F466" s="19" t="str">
        <f>IFERROR(VLOOKUP(D466,'Tabelas auxiliares'!$A$3:$B$63,2,FALSE),"")</f>
        <v>ARI - ASSESSORIA DE RELAÇÕES INTERNACIONAIS</v>
      </c>
      <c r="G466" s="19" t="str">
        <f>IFERROR(VLOOKUP($B466,'Tabelas auxiliares'!$A$67:$C$107,2,FALSE),"")</f>
        <v/>
      </c>
      <c r="H466" s="19" t="str">
        <f>IFERROR(VLOOKUP($B466,'Tabelas auxiliares'!$A$67:$C$107,3,FALSE),"")</f>
        <v/>
      </c>
      <c r="I466" t="s">
        <v>1214</v>
      </c>
      <c r="J466" t="s">
        <v>2788</v>
      </c>
      <c r="K466" t="s">
        <v>2789</v>
      </c>
      <c r="L466" t="s">
        <v>2790</v>
      </c>
      <c r="M466" t="s">
        <v>1982</v>
      </c>
      <c r="N466" t="s">
        <v>646</v>
      </c>
      <c r="O466" t="s">
        <v>629</v>
      </c>
      <c r="P466" t="s">
        <v>647</v>
      </c>
      <c r="Q466" t="s">
        <v>621</v>
      </c>
      <c r="R466" t="s">
        <v>622</v>
      </c>
      <c r="S466" t="s">
        <v>623</v>
      </c>
      <c r="T466" t="s">
        <v>145</v>
      </c>
      <c r="U466" t="s">
        <v>648</v>
      </c>
      <c r="V466" t="s">
        <v>1984</v>
      </c>
      <c r="W466" t="s">
        <v>1985</v>
      </c>
      <c r="X466" t="s">
        <v>2791</v>
      </c>
      <c r="Y466" s="19" t="str">
        <f t="shared" si="12"/>
        <v>3</v>
      </c>
      <c r="Z466" s="19" t="str">
        <f>IF(T466="","",IF(AND(T466&lt;&gt;'Tabelas auxiliares'!$B$241,T466&lt;&gt;'Tabelas auxiliares'!$B$242,T466&lt;&gt;'Tabelas auxiliares'!$C$241,T466&lt;&gt;'Tabelas auxiliares'!$C$242,T466&lt;&gt;'Tabelas auxiliares'!$D$241),"FOLHA DE PESSOAL",IF(Y466='Tabelas auxiliares'!$A$242,"CUSTEIO",IF(Y466='Tabelas auxiliares'!$A$241,"INVESTIMENTO","ERRO - VERIFICAR"))))</f>
        <v>CUSTEIO</v>
      </c>
      <c r="AA466" s="30">
        <f t="shared" si="13"/>
        <v>2226.8599999999997</v>
      </c>
      <c r="AB466" s="12">
        <v>1336.12</v>
      </c>
      <c r="AD466" s="12">
        <v>890.74</v>
      </c>
      <c r="AE466" s="36"/>
      <c r="AF466" s="36"/>
      <c r="AG466" s="36"/>
      <c r="AH466" s="36"/>
      <c r="AI466" s="36"/>
      <c r="AJ466" s="36"/>
      <c r="AK466" s="36"/>
      <c r="AL466" s="36"/>
      <c r="AM466" s="36"/>
      <c r="AN466" s="36"/>
      <c r="AO466" s="36"/>
      <c r="AP466" s="36"/>
    </row>
    <row r="467" spans="1:42" x14ac:dyDescent="0.35">
      <c r="A467" t="s">
        <v>614</v>
      </c>
      <c r="B467" t="s">
        <v>703</v>
      </c>
      <c r="C467" t="s">
        <v>615</v>
      </c>
      <c r="D467" t="s">
        <v>64</v>
      </c>
      <c r="E467" t="s">
        <v>100</v>
      </c>
      <c r="F467" s="19" t="str">
        <f>IFERROR(VLOOKUP(D467,'Tabelas auxiliares'!$A$3:$B$63,2,FALSE),"")</f>
        <v>ARI - ASSESSORIA DE RELAÇÕES INTERNACIONAIS</v>
      </c>
      <c r="G467" s="19" t="str">
        <f>IFERROR(VLOOKUP($B467,'Tabelas auxiliares'!$A$67:$C$107,2,FALSE),"")</f>
        <v/>
      </c>
      <c r="H467" s="19" t="str">
        <f>IFERROR(VLOOKUP($B467,'Tabelas auxiliares'!$A$67:$C$107,3,FALSE),"")</f>
        <v/>
      </c>
      <c r="I467" t="s">
        <v>2281</v>
      </c>
      <c r="J467" t="s">
        <v>2788</v>
      </c>
      <c r="K467" t="s">
        <v>2792</v>
      </c>
      <c r="L467" t="s">
        <v>2793</v>
      </c>
      <c r="M467" t="s">
        <v>1982</v>
      </c>
      <c r="N467" t="s">
        <v>646</v>
      </c>
      <c r="O467" t="s">
        <v>629</v>
      </c>
      <c r="P467" t="s">
        <v>647</v>
      </c>
      <c r="Q467" t="s">
        <v>621</v>
      </c>
      <c r="R467" t="s">
        <v>622</v>
      </c>
      <c r="S467" t="s">
        <v>623</v>
      </c>
      <c r="T467" t="s">
        <v>145</v>
      </c>
      <c r="U467" t="s">
        <v>648</v>
      </c>
      <c r="V467" t="s">
        <v>1984</v>
      </c>
      <c r="W467" t="s">
        <v>1985</v>
      </c>
      <c r="X467" t="s">
        <v>2794</v>
      </c>
      <c r="Y467" s="19" t="str">
        <f t="shared" si="12"/>
        <v>3</v>
      </c>
      <c r="Z467" s="19" t="str">
        <f>IF(T467="","",IF(AND(T467&lt;&gt;'Tabelas auxiliares'!$B$241,T467&lt;&gt;'Tabelas auxiliares'!$B$242,T467&lt;&gt;'Tabelas auxiliares'!$C$241,T467&lt;&gt;'Tabelas auxiliares'!$C$242,T467&lt;&gt;'Tabelas auxiliares'!$D$241),"FOLHA DE PESSOAL",IF(Y467='Tabelas auxiliares'!$A$242,"CUSTEIO",IF(Y467='Tabelas auxiliares'!$A$241,"INVESTIMENTO","ERRO - VERIFICAR"))))</f>
        <v>CUSTEIO</v>
      </c>
      <c r="AA467" s="30">
        <f t="shared" si="13"/>
        <v>22273.14</v>
      </c>
      <c r="AD467" s="12">
        <v>22273.14</v>
      </c>
      <c r="AE467" s="36"/>
      <c r="AF467" s="36"/>
      <c r="AG467" s="36"/>
      <c r="AH467" s="36"/>
      <c r="AI467" s="36"/>
      <c r="AJ467" s="36"/>
      <c r="AK467" s="36"/>
      <c r="AL467" s="36"/>
      <c r="AM467" s="36"/>
      <c r="AN467" s="36"/>
      <c r="AO467" s="36"/>
      <c r="AP467" s="36"/>
    </row>
    <row r="468" spans="1:42" x14ac:dyDescent="0.35">
      <c r="A468" t="s">
        <v>614</v>
      </c>
      <c r="B468" t="s">
        <v>359</v>
      </c>
      <c r="C468" t="s">
        <v>615</v>
      </c>
      <c r="D468" t="s">
        <v>20</v>
      </c>
      <c r="E468" t="s">
        <v>100</v>
      </c>
      <c r="F468" s="19" t="str">
        <f>IFERROR(VLOOKUP(D468,'Tabelas auxiliares'!$A$3:$B$63,2,FALSE),"")</f>
        <v>ACI - ASSESSORIA DE COMUNICAÇÃO E IMPRENSA</v>
      </c>
      <c r="G468" s="19" t="str">
        <f>IFERROR(VLOOKUP($B468,'Tabelas auxiliares'!$A$67:$C$107,2,FALSE),"")</f>
        <v>COMUNICAÇÃO E DIVULGAÇÃO INSTITUCIONAL</v>
      </c>
      <c r="H468" s="19" t="str">
        <f>IFERROR(VLOOKUP($B468,'Tabelas auxiliares'!$A$67:$C$107,3,FALSE),"")</f>
        <v>ASSESSORIA PARA DIVULGAÇÃO CIENTÍFICA/BANCO DE IMAGENS /CONFECÇÃO DE BANNERS E FAIXAS/MAILING, CLIPPING/MONITORAMENTO DE REDES SOCIAIS/ Serviço de mensagens automatizadas para aplicativos/SERVIÇOS GRÁFICOS - IMPRESSÃO OFFSET.</v>
      </c>
      <c r="I468" t="s">
        <v>2795</v>
      </c>
      <c r="J468" t="s">
        <v>2796</v>
      </c>
      <c r="K468" t="s">
        <v>2797</v>
      </c>
      <c r="L468" t="s">
        <v>2798</v>
      </c>
      <c r="M468" t="s">
        <v>2799</v>
      </c>
      <c r="N468" t="s">
        <v>628</v>
      </c>
      <c r="O468" t="s">
        <v>629</v>
      </c>
      <c r="P468" t="s">
        <v>630</v>
      </c>
      <c r="Q468" t="s">
        <v>621</v>
      </c>
      <c r="R468" t="s">
        <v>622</v>
      </c>
      <c r="S468" t="s">
        <v>623</v>
      </c>
      <c r="T468" t="s">
        <v>145</v>
      </c>
      <c r="U468" t="s">
        <v>645</v>
      </c>
      <c r="V468" t="s">
        <v>2085</v>
      </c>
      <c r="W468" t="s">
        <v>2086</v>
      </c>
      <c r="X468" t="s">
        <v>2800</v>
      </c>
      <c r="Y468" s="19" t="str">
        <f t="shared" si="12"/>
        <v>3</v>
      </c>
      <c r="Z468" s="19" t="str">
        <f>IF(T468="","",IF(AND(T468&lt;&gt;'Tabelas auxiliares'!$B$241,T468&lt;&gt;'Tabelas auxiliares'!$B$242,T468&lt;&gt;'Tabelas auxiliares'!$C$241,T468&lt;&gt;'Tabelas auxiliares'!$C$242,T468&lt;&gt;'Tabelas auxiliares'!$D$241),"FOLHA DE PESSOAL",IF(Y468='Tabelas auxiliares'!$A$242,"CUSTEIO",IF(Y468='Tabelas auxiliares'!$A$241,"INVESTIMENTO","ERRO - VERIFICAR"))))</f>
        <v>CUSTEIO</v>
      </c>
      <c r="AA468" s="30">
        <f t="shared" si="13"/>
        <v>8000</v>
      </c>
      <c r="AD468" s="12">
        <v>8000</v>
      </c>
      <c r="AE468" s="36"/>
      <c r="AF468" s="36"/>
      <c r="AG468" s="36"/>
      <c r="AH468" s="36"/>
      <c r="AI468" s="36"/>
      <c r="AJ468" s="36"/>
      <c r="AK468" s="36"/>
      <c r="AL468" s="36"/>
      <c r="AM468" s="36"/>
      <c r="AN468" s="36"/>
      <c r="AO468" s="36"/>
      <c r="AP468" s="36"/>
    </row>
    <row r="469" spans="1:42" x14ac:dyDescent="0.35">
      <c r="A469" t="s">
        <v>614</v>
      </c>
      <c r="B469" t="s">
        <v>359</v>
      </c>
      <c r="C469" t="s">
        <v>615</v>
      </c>
      <c r="D469" t="s">
        <v>20</v>
      </c>
      <c r="E469" t="s">
        <v>100</v>
      </c>
      <c r="F469" s="19" t="str">
        <f>IFERROR(VLOOKUP(D469,'Tabelas auxiliares'!$A$3:$B$63,2,FALSE),"")</f>
        <v>ACI - ASSESSORIA DE COMUNICAÇÃO E IMPRENSA</v>
      </c>
      <c r="G469" s="19" t="str">
        <f>IFERROR(VLOOKUP($B469,'Tabelas auxiliares'!$A$67:$C$107,2,FALSE),"")</f>
        <v>COMUNICAÇÃO E DIVULGAÇÃO INSTITUCIONAL</v>
      </c>
      <c r="H469" s="19" t="str">
        <f>IFERROR(VLOOKUP($B469,'Tabelas auxiliares'!$A$67:$C$107,3,FALSE),"")</f>
        <v>ASSESSORIA PARA DIVULGAÇÃO CIENTÍFICA/BANCO DE IMAGENS /CONFECÇÃO DE BANNERS E FAIXAS/MAILING, CLIPPING/MONITORAMENTO DE REDES SOCIAIS/ Serviço de mensagens automatizadas para aplicativos/SERVIÇOS GRÁFICOS - IMPRESSÃO OFFSET.</v>
      </c>
      <c r="I469" t="s">
        <v>2795</v>
      </c>
      <c r="J469" t="s">
        <v>2801</v>
      </c>
      <c r="K469" t="s">
        <v>2802</v>
      </c>
      <c r="L469" t="s">
        <v>2803</v>
      </c>
      <c r="M469" t="s">
        <v>2799</v>
      </c>
      <c r="N469" t="s">
        <v>628</v>
      </c>
      <c r="O469" t="s">
        <v>629</v>
      </c>
      <c r="P469" t="s">
        <v>630</v>
      </c>
      <c r="Q469" t="s">
        <v>621</v>
      </c>
      <c r="R469" t="s">
        <v>622</v>
      </c>
      <c r="S469" t="s">
        <v>623</v>
      </c>
      <c r="T469" t="s">
        <v>145</v>
      </c>
      <c r="U469" t="s">
        <v>645</v>
      </c>
      <c r="V469" t="s">
        <v>2326</v>
      </c>
      <c r="W469" t="s">
        <v>2327</v>
      </c>
      <c r="X469" t="s">
        <v>2804</v>
      </c>
      <c r="Y469" s="19" t="str">
        <f t="shared" si="12"/>
        <v>3</v>
      </c>
      <c r="Z469" s="19" t="str">
        <f>IF(T469="","",IF(AND(T469&lt;&gt;'Tabelas auxiliares'!$B$241,T469&lt;&gt;'Tabelas auxiliares'!$B$242,T469&lt;&gt;'Tabelas auxiliares'!$C$241,T469&lt;&gt;'Tabelas auxiliares'!$C$242,T469&lt;&gt;'Tabelas auxiliares'!$D$241),"FOLHA DE PESSOAL",IF(Y469='Tabelas auxiliares'!$A$242,"CUSTEIO",IF(Y469='Tabelas auxiliares'!$A$241,"INVESTIMENTO","ERRO - VERIFICAR"))))</f>
        <v>CUSTEIO</v>
      </c>
      <c r="AA469" s="30">
        <f t="shared" si="13"/>
        <v>10000</v>
      </c>
      <c r="AB469" s="12">
        <v>1830.4</v>
      </c>
      <c r="AD469" s="12">
        <v>8169.6</v>
      </c>
      <c r="AE469" s="36"/>
      <c r="AF469" s="36"/>
      <c r="AG469" s="36"/>
      <c r="AH469" s="36"/>
      <c r="AI469" s="36"/>
      <c r="AJ469" s="36"/>
      <c r="AK469" s="36"/>
      <c r="AL469" s="36"/>
      <c r="AM469" s="36"/>
      <c r="AN469" s="36"/>
      <c r="AO469" s="36"/>
      <c r="AP469" s="36"/>
    </row>
    <row r="470" spans="1:42" x14ac:dyDescent="0.35">
      <c r="A470" t="s">
        <v>614</v>
      </c>
      <c r="B470" t="s">
        <v>359</v>
      </c>
      <c r="C470" t="s">
        <v>615</v>
      </c>
      <c r="D470" t="s">
        <v>20</v>
      </c>
      <c r="E470" t="s">
        <v>100</v>
      </c>
      <c r="F470" s="19" t="str">
        <f>IFERROR(VLOOKUP(D470,'Tabelas auxiliares'!$A$3:$B$63,2,FALSE),"")</f>
        <v>ACI - ASSESSORIA DE COMUNICAÇÃO E IMPRENSA</v>
      </c>
      <c r="G470" s="19" t="str">
        <f>IFERROR(VLOOKUP($B470,'Tabelas auxiliares'!$A$67:$C$107,2,FALSE),"")</f>
        <v>COMUNICAÇÃO E DIVULGAÇÃO INSTITUCIONAL</v>
      </c>
      <c r="H470" s="19" t="str">
        <f>IFERROR(VLOOKUP($B470,'Tabelas auxiliares'!$A$67:$C$107,3,FALSE),"")</f>
        <v>ASSESSORIA PARA DIVULGAÇÃO CIENTÍFICA/BANCO DE IMAGENS /CONFECÇÃO DE BANNERS E FAIXAS/MAILING, CLIPPING/MONITORAMENTO DE REDES SOCIAIS/ Serviço de mensagens automatizadas para aplicativos/SERVIÇOS GRÁFICOS - IMPRESSÃO OFFSET.</v>
      </c>
      <c r="I470" t="s">
        <v>2591</v>
      </c>
      <c r="J470" t="s">
        <v>2796</v>
      </c>
      <c r="K470" t="s">
        <v>2805</v>
      </c>
      <c r="L470" t="s">
        <v>2798</v>
      </c>
      <c r="M470" t="s">
        <v>2799</v>
      </c>
      <c r="N470" t="s">
        <v>628</v>
      </c>
      <c r="O470" t="s">
        <v>629</v>
      </c>
      <c r="P470" t="s">
        <v>630</v>
      </c>
      <c r="Q470" t="s">
        <v>621</v>
      </c>
      <c r="R470" t="s">
        <v>622</v>
      </c>
      <c r="S470" t="s">
        <v>623</v>
      </c>
      <c r="T470" t="s">
        <v>145</v>
      </c>
      <c r="U470" t="s">
        <v>645</v>
      </c>
      <c r="V470" t="s">
        <v>2085</v>
      </c>
      <c r="W470" t="s">
        <v>2086</v>
      </c>
      <c r="X470" t="s">
        <v>2806</v>
      </c>
      <c r="Y470" s="19" t="str">
        <f t="shared" si="12"/>
        <v>3</v>
      </c>
      <c r="Z470" s="19" t="str">
        <f>IF(T470="","",IF(AND(T470&lt;&gt;'Tabelas auxiliares'!$B$241,T470&lt;&gt;'Tabelas auxiliares'!$B$242,T470&lt;&gt;'Tabelas auxiliares'!$C$241,T470&lt;&gt;'Tabelas auxiliares'!$C$242,T470&lt;&gt;'Tabelas auxiliares'!$D$241),"FOLHA DE PESSOAL",IF(Y470='Tabelas auxiliares'!$A$242,"CUSTEIO",IF(Y470='Tabelas auxiliares'!$A$241,"INVESTIMENTO","ERRO - VERIFICAR"))))</f>
        <v>CUSTEIO</v>
      </c>
      <c r="AA470" s="30">
        <f t="shared" si="13"/>
        <v>415.77</v>
      </c>
      <c r="AD470" s="12">
        <v>415.77</v>
      </c>
      <c r="AE470" s="36"/>
      <c r="AF470" s="36"/>
      <c r="AG470" s="36"/>
      <c r="AH470" s="36"/>
      <c r="AI470" s="36"/>
      <c r="AJ470" s="36"/>
      <c r="AK470" s="36"/>
      <c r="AL470" s="36"/>
      <c r="AM470" s="36"/>
      <c r="AN470" s="36"/>
      <c r="AO470" s="36"/>
      <c r="AP470" s="36"/>
    </row>
    <row r="471" spans="1:42" x14ac:dyDescent="0.35">
      <c r="A471" t="s">
        <v>614</v>
      </c>
      <c r="B471" t="s">
        <v>359</v>
      </c>
      <c r="C471" t="s">
        <v>615</v>
      </c>
      <c r="D471" t="s">
        <v>20</v>
      </c>
      <c r="E471" t="s">
        <v>100</v>
      </c>
      <c r="F471" s="19" t="str">
        <f>IFERROR(VLOOKUP(D471,'Tabelas auxiliares'!$A$3:$B$63,2,FALSE),"")</f>
        <v>ACI - ASSESSORIA DE COMUNICAÇÃO E IMPRENSA</v>
      </c>
      <c r="G471" s="19" t="str">
        <f>IFERROR(VLOOKUP($B471,'Tabelas auxiliares'!$A$67:$C$107,2,FALSE),"")</f>
        <v>COMUNICAÇÃO E DIVULGAÇÃO INSTITUCIONAL</v>
      </c>
      <c r="H471" s="19" t="str">
        <f>IFERROR(VLOOKUP($B471,'Tabelas auxiliares'!$A$67:$C$107,3,FALSE),"")</f>
        <v>ASSESSORIA PARA DIVULGAÇÃO CIENTÍFICA/BANCO DE IMAGENS /CONFECÇÃO DE BANNERS E FAIXAS/MAILING, CLIPPING/MONITORAMENTO DE REDES SOCIAIS/ Serviço de mensagens automatizadas para aplicativos/SERVIÇOS GRÁFICOS - IMPRESSÃO OFFSET.</v>
      </c>
      <c r="I471" t="s">
        <v>2807</v>
      </c>
      <c r="J471" t="s">
        <v>2808</v>
      </c>
      <c r="K471" t="s">
        <v>2809</v>
      </c>
      <c r="L471" t="s">
        <v>2810</v>
      </c>
      <c r="M471" t="s">
        <v>2811</v>
      </c>
      <c r="N471" t="s">
        <v>628</v>
      </c>
      <c r="O471" t="s">
        <v>629</v>
      </c>
      <c r="P471" t="s">
        <v>630</v>
      </c>
      <c r="Q471" t="s">
        <v>621</v>
      </c>
      <c r="R471" t="s">
        <v>622</v>
      </c>
      <c r="S471" t="s">
        <v>623</v>
      </c>
      <c r="T471" t="s">
        <v>145</v>
      </c>
      <c r="U471" t="s">
        <v>645</v>
      </c>
      <c r="V471" t="s">
        <v>2085</v>
      </c>
      <c r="W471" t="s">
        <v>2086</v>
      </c>
      <c r="X471" t="s">
        <v>2812</v>
      </c>
      <c r="Y471" s="19" t="str">
        <f t="shared" si="12"/>
        <v>3</v>
      </c>
      <c r="Z471" s="19" t="str">
        <f>IF(T471="","",IF(AND(T471&lt;&gt;'Tabelas auxiliares'!$B$241,T471&lt;&gt;'Tabelas auxiliares'!$B$242,T471&lt;&gt;'Tabelas auxiliares'!$C$241,T471&lt;&gt;'Tabelas auxiliares'!$C$242,T471&lt;&gt;'Tabelas auxiliares'!$D$241),"FOLHA DE PESSOAL",IF(Y471='Tabelas auxiliares'!$A$242,"CUSTEIO",IF(Y471='Tabelas auxiliares'!$A$241,"INVESTIMENTO","ERRO - VERIFICAR"))))</f>
        <v>CUSTEIO</v>
      </c>
      <c r="AA471" s="30">
        <f t="shared" si="13"/>
        <v>18600.03</v>
      </c>
      <c r="AB471" s="12">
        <v>14040.03</v>
      </c>
      <c r="AD471" s="12">
        <v>4560</v>
      </c>
      <c r="AE471" s="36"/>
      <c r="AF471" s="36"/>
      <c r="AG471" s="36"/>
      <c r="AH471" s="36"/>
      <c r="AI471" s="36"/>
      <c r="AJ471" s="36"/>
      <c r="AK471" s="36"/>
      <c r="AL471" s="36"/>
      <c r="AM471" s="36"/>
      <c r="AN471" s="36"/>
      <c r="AO471" s="36"/>
      <c r="AP471" s="36"/>
    </row>
    <row r="472" spans="1:42" x14ac:dyDescent="0.35">
      <c r="A472" t="s">
        <v>614</v>
      </c>
      <c r="B472" t="s">
        <v>359</v>
      </c>
      <c r="C472" t="s">
        <v>615</v>
      </c>
      <c r="D472" t="s">
        <v>20</v>
      </c>
      <c r="E472" t="s">
        <v>100</v>
      </c>
      <c r="F472" s="19" t="str">
        <f>IFERROR(VLOOKUP(D472,'Tabelas auxiliares'!$A$3:$B$63,2,FALSE),"")</f>
        <v>ACI - ASSESSORIA DE COMUNICAÇÃO E IMPRENSA</v>
      </c>
      <c r="G472" s="19" t="str">
        <f>IFERROR(VLOOKUP($B472,'Tabelas auxiliares'!$A$67:$C$107,2,FALSE),"")</f>
        <v>COMUNICAÇÃO E DIVULGAÇÃO INSTITUCIONAL</v>
      </c>
      <c r="H472" s="19" t="str">
        <f>IFERROR(VLOOKUP($B472,'Tabelas auxiliares'!$A$67:$C$107,3,FALSE),"")</f>
        <v>ASSESSORIA PARA DIVULGAÇÃO CIENTÍFICA/BANCO DE IMAGENS /CONFECÇÃO DE BANNERS E FAIXAS/MAILING, CLIPPING/MONITORAMENTO DE REDES SOCIAIS/ Serviço de mensagens automatizadas para aplicativos/SERVIÇOS GRÁFICOS - IMPRESSÃO OFFSET.</v>
      </c>
      <c r="I472" t="s">
        <v>1055</v>
      </c>
      <c r="J472" t="s">
        <v>2801</v>
      </c>
      <c r="K472" t="s">
        <v>2813</v>
      </c>
      <c r="L472" t="s">
        <v>2814</v>
      </c>
      <c r="M472" t="s">
        <v>2799</v>
      </c>
      <c r="N472" t="s">
        <v>628</v>
      </c>
      <c r="O472" t="s">
        <v>629</v>
      </c>
      <c r="P472" t="s">
        <v>630</v>
      </c>
      <c r="Q472" t="s">
        <v>621</v>
      </c>
      <c r="R472" t="s">
        <v>622</v>
      </c>
      <c r="S472" t="s">
        <v>623</v>
      </c>
      <c r="T472" t="s">
        <v>145</v>
      </c>
      <c r="U472" t="s">
        <v>645</v>
      </c>
      <c r="V472" t="s">
        <v>2326</v>
      </c>
      <c r="W472" t="s">
        <v>2327</v>
      </c>
      <c r="X472" t="s">
        <v>2815</v>
      </c>
      <c r="Y472" s="19" t="str">
        <f t="shared" si="12"/>
        <v>3</v>
      </c>
      <c r="Z472" s="19" t="str">
        <f>IF(T472="","",IF(AND(T472&lt;&gt;'Tabelas auxiliares'!$B$241,T472&lt;&gt;'Tabelas auxiliares'!$B$242,T472&lt;&gt;'Tabelas auxiliares'!$C$241,T472&lt;&gt;'Tabelas auxiliares'!$C$242,T472&lt;&gt;'Tabelas auxiliares'!$D$241),"FOLHA DE PESSOAL",IF(Y472='Tabelas auxiliares'!$A$242,"CUSTEIO",IF(Y472='Tabelas auxiliares'!$A$241,"INVESTIMENTO","ERRO - VERIFICAR"))))</f>
        <v>CUSTEIO</v>
      </c>
      <c r="AA472" s="30">
        <f t="shared" si="13"/>
        <v>508.8</v>
      </c>
      <c r="AD472" s="12">
        <v>508.8</v>
      </c>
      <c r="AE472" s="36"/>
      <c r="AF472" s="36"/>
      <c r="AG472" s="36"/>
      <c r="AH472" s="36"/>
      <c r="AI472" s="36"/>
      <c r="AJ472" s="36"/>
      <c r="AK472" s="36"/>
      <c r="AL472" s="36"/>
      <c r="AM472" s="36"/>
      <c r="AN472" s="36"/>
      <c r="AO472" s="36"/>
      <c r="AP472" s="36"/>
    </row>
    <row r="473" spans="1:42" x14ac:dyDescent="0.35">
      <c r="A473" t="s">
        <v>614</v>
      </c>
      <c r="B473" t="s">
        <v>359</v>
      </c>
      <c r="C473" t="s">
        <v>615</v>
      </c>
      <c r="D473" t="s">
        <v>20</v>
      </c>
      <c r="E473" t="s">
        <v>100</v>
      </c>
      <c r="F473" s="19" t="str">
        <f>IFERROR(VLOOKUP(D473,'Tabelas auxiliares'!$A$3:$B$63,2,FALSE),"")</f>
        <v>ACI - ASSESSORIA DE COMUNICAÇÃO E IMPRENSA</v>
      </c>
      <c r="G473" s="19" t="str">
        <f>IFERROR(VLOOKUP($B473,'Tabelas auxiliares'!$A$67:$C$107,2,FALSE),"")</f>
        <v>COMUNICAÇÃO E DIVULGAÇÃO INSTITUCIONAL</v>
      </c>
      <c r="H473" s="19" t="str">
        <f>IFERROR(VLOOKUP($B473,'Tabelas auxiliares'!$A$67:$C$107,3,FALSE),"")</f>
        <v>ASSESSORIA PARA DIVULGAÇÃO CIENTÍFICA/BANCO DE IMAGENS /CONFECÇÃO DE BANNERS E FAIXAS/MAILING, CLIPPING/MONITORAMENTO DE REDES SOCIAIS/ Serviço de mensagens automatizadas para aplicativos/SERVIÇOS GRÁFICOS - IMPRESSÃO OFFSET.</v>
      </c>
      <c r="I473" t="s">
        <v>1544</v>
      </c>
      <c r="J473" t="s">
        <v>2801</v>
      </c>
      <c r="K473" t="s">
        <v>2816</v>
      </c>
      <c r="L473" t="s">
        <v>2814</v>
      </c>
      <c r="M473" t="s">
        <v>2799</v>
      </c>
      <c r="N473" t="s">
        <v>628</v>
      </c>
      <c r="O473" t="s">
        <v>629</v>
      </c>
      <c r="P473" t="s">
        <v>630</v>
      </c>
      <c r="Q473" t="s">
        <v>621</v>
      </c>
      <c r="R473" t="s">
        <v>622</v>
      </c>
      <c r="S473" t="s">
        <v>623</v>
      </c>
      <c r="T473" t="s">
        <v>145</v>
      </c>
      <c r="U473" t="s">
        <v>645</v>
      </c>
      <c r="V473" t="s">
        <v>2326</v>
      </c>
      <c r="W473" t="s">
        <v>2327</v>
      </c>
      <c r="X473" t="s">
        <v>2817</v>
      </c>
      <c r="Y473" s="19" t="str">
        <f t="shared" si="12"/>
        <v>3</v>
      </c>
      <c r="Z473" s="19" t="str">
        <f>IF(T473="","",IF(AND(T473&lt;&gt;'Tabelas auxiliares'!$B$241,T473&lt;&gt;'Tabelas auxiliares'!$B$242,T473&lt;&gt;'Tabelas auxiliares'!$C$241,T473&lt;&gt;'Tabelas auxiliares'!$C$242,T473&lt;&gt;'Tabelas auxiliares'!$D$241),"FOLHA DE PESSOAL",IF(Y473='Tabelas auxiliares'!$A$242,"CUSTEIO",IF(Y473='Tabelas auxiliares'!$A$241,"INVESTIMENTO","ERRO - VERIFICAR"))))</f>
        <v>CUSTEIO</v>
      </c>
      <c r="AA473" s="30">
        <f t="shared" si="13"/>
        <v>442.27</v>
      </c>
      <c r="AB473" s="12">
        <v>375.15</v>
      </c>
      <c r="AD473" s="12">
        <v>67.12</v>
      </c>
      <c r="AE473" s="36"/>
      <c r="AF473" s="36"/>
      <c r="AG473" s="36"/>
      <c r="AH473" s="36"/>
      <c r="AI473" s="36"/>
      <c r="AJ473" s="36"/>
      <c r="AK473" s="36"/>
      <c r="AL473" s="36"/>
      <c r="AM473" s="36"/>
      <c r="AN473" s="36"/>
      <c r="AO473" s="36"/>
      <c r="AP473" s="36"/>
    </row>
    <row r="474" spans="1:42" x14ac:dyDescent="0.35">
      <c r="A474" t="s">
        <v>614</v>
      </c>
      <c r="B474" t="s">
        <v>359</v>
      </c>
      <c r="C474" t="s">
        <v>615</v>
      </c>
      <c r="D474" t="s">
        <v>24</v>
      </c>
      <c r="E474" t="s">
        <v>100</v>
      </c>
      <c r="F474" s="19" t="str">
        <f>IFERROR(VLOOKUP(D474,'Tabelas auxiliares'!$A$3:$B$63,2,FALSE),"")</f>
        <v>ACI - SERVIÇOS GRÁFICOS * D.U.C</v>
      </c>
      <c r="G474" s="19" t="str">
        <f>IFERROR(VLOOKUP($B474,'Tabelas auxiliares'!$A$67:$C$107,2,FALSE),"")</f>
        <v>COMUNICAÇÃO E DIVULGAÇÃO INSTITUCIONAL</v>
      </c>
      <c r="H474" s="19" t="str">
        <f>IFERROR(VLOOKUP($B474,'Tabelas auxiliares'!$A$67:$C$107,3,FALSE),"")</f>
        <v>ASSESSORIA PARA DIVULGAÇÃO CIENTÍFICA/BANCO DE IMAGENS /CONFECÇÃO DE BANNERS E FAIXAS/MAILING, CLIPPING/MONITORAMENTO DE REDES SOCIAIS/ Serviço de mensagens automatizadas para aplicativos/SERVIÇOS GRÁFICOS - IMPRESSÃO OFFSET.</v>
      </c>
      <c r="I474" t="s">
        <v>930</v>
      </c>
      <c r="J474" t="s">
        <v>2818</v>
      </c>
      <c r="K474" t="s">
        <v>2819</v>
      </c>
      <c r="L474" t="s">
        <v>2820</v>
      </c>
      <c r="M474" t="s">
        <v>2821</v>
      </c>
      <c r="N474" t="s">
        <v>628</v>
      </c>
      <c r="O474" t="s">
        <v>629</v>
      </c>
      <c r="P474" t="s">
        <v>630</v>
      </c>
      <c r="Q474" t="s">
        <v>621</v>
      </c>
      <c r="R474" t="s">
        <v>622</v>
      </c>
      <c r="S474" t="s">
        <v>623</v>
      </c>
      <c r="T474" t="s">
        <v>145</v>
      </c>
      <c r="U474" t="s">
        <v>645</v>
      </c>
      <c r="V474" t="s">
        <v>2576</v>
      </c>
      <c r="W474" t="s">
        <v>2577</v>
      </c>
      <c r="X474" t="s">
        <v>2822</v>
      </c>
      <c r="Y474" s="19" t="str">
        <f t="shared" si="12"/>
        <v>3</v>
      </c>
      <c r="Z474" s="19" t="str">
        <f>IF(T474="","",IF(AND(T474&lt;&gt;'Tabelas auxiliares'!$B$241,T474&lt;&gt;'Tabelas auxiliares'!$B$242,T474&lt;&gt;'Tabelas auxiliares'!$C$241,T474&lt;&gt;'Tabelas auxiliares'!$C$242,T474&lt;&gt;'Tabelas auxiliares'!$D$241),"FOLHA DE PESSOAL",IF(Y474='Tabelas auxiliares'!$A$242,"CUSTEIO",IF(Y474='Tabelas auxiliares'!$A$241,"INVESTIMENTO","ERRO - VERIFICAR"))))</f>
        <v>CUSTEIO</v>
      </c>
      <c r="AA474" s="30">
        <f t="shared" si="13"/>
        <v>47353.75</v>
      </c>
      <c r="AB474" s="12">
        <v>16909.8</v>
      </c>
      <c r="AD474" s="12">
        <v>30443.95</v>
      </c>
      <c r="AE474" s="36"/>
      <c r="AF474" s="36"/>
      <c r="AG474" s="36"/>
      <c r="AH474" s="36"/>
      <c r="AI474" s="36"/>
      <c r="AJ474" s="36"/>
      <c r="AK474" s="36"/>
      <c r="AL474" s="36"/>
      <c r="AM474" s="36"/>
      <c r="AN474" s="36"/>
      <c r="AO474" s="36"/>
      <c r="AP474" s="36"/>
    </row>
    <row r="475" spans="1:42" x14ac:dyDescent="0.35">
      <c r="A475" t="s">
        <v>614</v>
      </c>
      <c r="B475" t="s">
        <v>359</v>
      </c>
      <c r="C475" t="s">
        <v>615</v>
      </c>
      <c r="D475" t="s">
        <v>24</v>
      </c>
      <c r="E475" t="s">
        <v>100</v>
      </c>
      <c r="F475" s="19" t="str">
        <f>IFERROR(VLOOKUP(D475,'Tabelas auxiliares'!$A$3:$B$63,2,FALSE),"")</f>
        <v>ACI - SERVIÇOS GRÁFICOS * D.U.C</v>
      </c>
      <c r="G475" s="19" t="str">
        <f>IFERROR(VLOOKUP($B475,'Tabelas auxiliares'!$A$67:$C$107,2,FALSE),"")</f>
        <v>COMUNICAÇÃO E DIVULGAÇÃO INSTITUCIONAL</v>
      </c>
      <c r="H475" s="19" t="str">
        <f>IFERROR(VLOOKUP($B475,'Tabelas auxiliares'!$A$67:$C$107,3,FALSE),"")</f>
        <v>ASSESSORIA PARA DIVULGAÇÃO CIENTÍFICA/BANCO DE IMAGENS /CONFECÇÃO DE BANNERS E FAIXAS/MAILING, CLIPPING/MONITORAMENTO DE REDES SOCIAIS/ Serviço de mensagens automatizadas para aplicativos/SERVIÇOS GRÁFICOS - IMPRESSÃO OFFSET.</v>
      </c>
      <c r="I475" t="s">
        <v>810</v>
      </c>
      <c r="J475" t="s">
        <v>2823</v>
      </c>
      <c r="K475" t="s">
        <v>2824</v>
      </c>
      <c r="L475" t="s">
        <v>2825</v>
      </c>
      <c r="M475" t="s">
        <v>2826</v>
      </c>
      <c r="N475" t="s">
        <v>628</v>
      </c>
      <c r="O475" t="s">
        <v>629</v>
      </c>
      <c r="P475" t="s">
        <v>630</v>
      </c>
      <c r="Q475" t="s">
        <v>621</v>
      </c>
      <c r="R475" t="s">
        <v>622</v>
      </c>
      <c r="S475" t="s">
        <v>623</v>
      </c>
      <c r="T475" t="s">
        <v>145</v>
      </c>
      <c r="U475" t="s">
        <v>645</v>
      </c>
      <c r="V475" t="s">
        <v>2827</v>
      </c>
      <c r="W475" t="s">
        <v>2828</v>
      </c>
      <c r="X475" t="s">
        <v>2829</v>
      </c>
      <c r="Y475" s="19" t="str">
        <f t="shared" si="12"/>
        <v>3</v>
      </c>
      <c r="Z475" s="19" t="str">
        <f>IF(T475="","",IF(AND(T475&lt;&gt;'Tabelas auxiliares'!$B$241,T475&lt;&gt;'Tabelas auxiliares'!$B$242,T475&lt;&gt;'Tabelas auxiliares'!$C$241,T475&lt;&gt;'Tabelas auxiliares'!$C$242,T475&lt;&gt;'Tabelas auxiliares'!$D$241),"FOLHA DE PESSOAL",IF(Y475='Tabelas auxiliares'!$A$242,"CUSTEIO",IF(Y475='Tabelas auxiliares'!$A$241,"INVESTIMENTO","ERRO - VERIFICAR"))))</f>
        <v>CUSTEIO</v>
      </c>
      <c r="AA475" s="30">
        <f t="shared" si="13"/>
        <v>3273.7599999999998</v>
      </c>
      <c r="AB475" s="12">
        <v>2333.1799999999998</v>
      </c>
      <c r="AD475" s="12">
        <v>940.58</v>
      </c>
      <c r="AE475" s="36"/>
      <c r="AF475" s="36"/>
      <c r="AG475" s="36"/>
      <c r="AH475" s="36"/>
      <c r="AI475" s="36"/>
      <c r="AJ475" s="36"/>
      <c r="AK475" s="36"/>
      <c r="AL475" s="36"/>
      <c r="AM475" s="36"/>
      <c r="AN475" s="36"/>
      <c r="AO475" s="36"/>
      <c r="AP475" s="36"/>
    </row>
    <row r="476" spans="1:42" x14ac:dyDescent="0.35">
      <c r="A476" t="s">
        <v>614</v>
      </c>
      <c r="B476" t="s">
        <v>218</v>
      </c>
      <c r="C476" t="s">
        <v>615</v>
      </c>
      <c r="D476" t="s">
        <v>20</v>
      </c>
      <c r="E476" t="s">
        <v>100</v>
      </c>
      <c r="F476" s="19" t="str">
        <f>IFERROR(VLOOKUP(D476,'Tabelas auxiliares'!$A$3:$B$63,2,FALSE),"")</f>
        <v>ACI - ASSESSORIA DE COMUNICAÇÃO E IMPRENSA</v>
      </c>
      <c r="G476" s="19" t="str">
        <f>IFERROR(VLOOKUP($B476,'Tabelas auxiliares'!$A$67:$C$107,2,FALSE),"")</f>
        <v>EQUIPAMENTOS - ÁREAS COMUNS</v>
      </c>
      <c r="H476" s="19" t="str">
        <f>IFERROR(VLOOKUP($B476,'Tabelas auxiliares'!$A$67:$C$107,3,FALSE),"")</f>
        <v>MOBILIÁRIO / LINHA BRANCA / QUADROS DE AVISO / DISPLAYS / VENTILADORES / BEBEDOUROS / EQUIPAMENTO DE SOM / PROJETORES / CORTINAS E PERSIANAS/DRONER</v>
      </c>
      <c r="I476" t="s">
        <v>930</v>
      </c>
      <c r="J476" t="s">
        <v>2830</v>
      </c>
      <c r="K476" t="s">
        <v>2831</v>
      </c>
      <c r="L476" t="s">
        <v>2832</v>
      </c>
      <c r="M476" t="s">
        <v>2833</v>
      </c>
      <c r="N476" t="s">
        <v>675</v>
      </c>
      <c r="O476" t="s">
        <v>629</v>
      </c>
      <c r="P476" t="s">
        <v>676</v>
      </c>
      <c r="Q476" t="s">
        <v>621</v>
      </c>
      <c r="R476" t="s">
        <v>622</v>
      </c>
      <c r="S476" t="s">
        <v>623</v>
      </c>
      <c r="T476" t="s">
        <v>145</v>
      </c>
      <c r="U476" t="s">
        <v>677</v>
      </c>
      <c r="V476" t="s">
        <v>1791</v>
      </c>
      <c r="W476" t="s">
        <v>1792</v>
      </c>
      <c r="X476" t="s">
        <v>2834</v>
      </c>
      <c r="Y476" s="19" t="str">
        <f t="shared" si="12"/>
        <v>4</v>
      </c>
      <c r="Z476" s="19" t="str">
        <f>IF(T476="","",IF(AND(T476&lt;&gt;'Tabelas auxiliares'!$B$241,T476&lt;&gt;'Tabelas auxiliares'!$B$242,T476&lt;&gt;'Tabelas auxiliares'!$C$241,T476&lt;&gt;'Tabelas auxiliares'!$C$242,T476&lt;&gt;'Tabelas auxiliares'!$D$241),"FOLHA DE PESSOAL",IF(Y476='Tabelas auxiliares'!$A$242,"CUSTEIO",IF(Y476='Tabelas auxiliares'!$A$241,"INVESTIMENTO","ERRO - VERIFICAR"))))</f>
        <v>INVESTIMENTO</v>
      </c>
      <c r="AA476" s="30">
        <f t="shared" si="13"/>
        <v>11099.25</v>
      </c>
      <c r="AD476" s="12">
        <v>11099.25</v>
      </c>
      <c r="AE476" s="36"/>
      <c r="AF476" s="36"/>
      <c r="AG476" s="36"/>
      <c r="AH476" s="36"/>
      <c r="AI476" s="36"/>
      <c r="AJ476" s="36"/>
      <c r="AK476" s="36"/>
      <c r="AL476" s="36"/>
      <c r="AM476" s="36"/>
      <c r="AN476" s="36"/>
      <c r="AO476" s="36"/>
      <c r="AP476" s="36"/>
    </row>
    <row r="477" spans="1:42" x14ac:dyDescent="0.35">
      <c r="A477" t="s">
        <v>614</v>
      </c>
      <c r="B477" t="s">
        <v>218</v>
      </c>
      <c r="C477" t="s">
        <v>615</v>
      </c>
      <c r="D477" t="s">
        <v>20</v>
      </c>
      <c r="E477" t="s">
        <v>100</v>
      </c>
      <c r="F477" s="19" t="str">
        <f>IFERROR(VLOOKUP(D477,'Tabelas auxiliares'!$A$3:$B$63,2,FALSE),"")</f>
        <v>ACI - ASSESSORIA DE COMUNICAÇÃO E IMPRENSA</v>
      </c>
      <c r="G477" s="19" t="str">
        <f>IFERROR(VLOOKUP($B477,'Tabelas auxiliares'!$A$67:$C$107,2,FALSE),"")</f>
        <v>EQUIPAMENTOS - ÁREAS COMUNS</v>
      </c>
      <c r="H477" s="19" t="str">
        <f>IFERROR(VLOOKUP($B477,'Tabelas auxiliares'!$A$67:$C$107,3,FALSE),"")</f>
        <v>MOBILIÁRIO / LINHA BRANCA / QUADROS DE AVISO / DISPLAYS / VENTILADORES / BEBEDOUROS / EQUIPAMENTO DE SOM / PROJETORES / CORTINAS E PERSIANAS/DRONER</v>
      </c>
      <c r="I477" t="s">
        <v>930</v>
      </c>
      <c r="J477" t="s">
        <v>2830</v>
      </c>
      <c r="K477" t="s">
        <v>2835</v>
      </c>
      <c r="L477" t="s">
        <v>2832</v>
      </c>
      <c r="M477" t="s">
        <v>2836</v>
      </c>
      <c r="N477" t="s">
        <v>675</v>
      </c>
      <c r="O477" t="s">
        <v>629</v>
      </c>
      <c r="P477" t="s">
        <v>676</v>
      </c>
      <c r="Q477" t="s">
        <v>621</v>
      </c>
      <c r="R477" t="s">
        <v>622</v>
      </c>
      <c r="S477" t="s">
        <v>623</v>
      </c>
      <c r="T477" t="s">
        <v>145</v>
      </c>
      <c r="U477" t="s">
        <v>677</v>
      </c>
      <c r="V477" t="s">
        <v>1791</v>
      </c>
      <c r="W477" t="s">
        <v>1792</v>
      </c>
      <c r="X477" t="s">
        <v>2837</v>
      </c>
      <c r="Y477" s="19" t="str">
        <f t="shared" si="12"/>
        <v>4</v>
      </c>
      <c r="Z477" s="19" t="str">
        <f>IF(T477="","",IF(AND(T477&lt;&gt;'Tabelas auxiliares'!$B$241,T477&lt;&gt;'Tabelas auxiliares'!$B$242,T477&lt;&gt;'Tabelas auxiliares'!$C$241,T477&lt;&gt;'Tabelas auxiliares'!$C$242,T477&lt;&gt;'Tabelas auxiliares'!$D$241),"FOLHA DE PESSOAL",IF(Y477='Tabelas auxiliares'!$A$242,"CUSTEIO",IF(Y477='Tabelas auxiliares'!$A$241,"INVESTIMENTO","ERRO - VERIFICAR"))))</f>
        <v>INVESTIMENTO</v>
      </c>
      <c r="AA477" s="30">
        <f t="shared" si="13"/>
        <v>9410.41</v>
      </c>
      <c r="AD477" s="12">
        <v>9410.41</v>
      </c>
      <c r="AE477" s="36"/>
      <c r="AF477" s="36"/>
      <c r="AG477" s="36"/>
      <c r="AH477" s="36"/>
      <c r="AI477" s="36"/>
      <c r="AJ477" s="36"/>
      <c r="AK477" s="36"/>
      <c r="AL477" s="36"/>
      <c r="AM477" s="36"/>
      <c r="AN477" s="36"/>
      <c r="AO477" s="36"/>
      <c r="AP477" s="36"/>
    </row>
    <row r="478" spans="1:42" x14ac:dyDescent="0.35">
      <c r="A478" t="s">
        <v>614</v>
      </c>
      <c r="B478" t="s">
        <v>218</v>
      </c>
      <c r="C478" t="s">
        <v>615</v>
      </c>
      <c r="D478" t="s">
        <v>20</v>
      </c>
      <c r="E478" t="s">
        <v>100</v>
      </c>
      <c r="F478" s="19" t="str">
        <f>IFERROR(VLOOKUP(D478,'Tabelas auxiliares'!$A$3:$B$63,2,FALSE),"")</f>
        <v>ACI - ASSESSORIA DE COMUNICAÇÃO E IMPRENSA</v>
      </c>
      <c r="G478" s="19" t="str">
        <f>IFERROR(VLOOKUP($B478,'Tabelas auxiliares'!$A$67:$C$107,2,FALSE),"")</f>
        <v>EQUIPAMENTOS - ÁREAS COMUNS</v>
      </c>
      <c r="H478" s="19" t="str">
        <f>IFERROR(VLOOKUP($B478,'Tabelas auxiliares'!$A$67:$C$107,3,FALSE),"")</f>
        <v>MOBILIÁRIO / LINHA BRANCA / QUADROS DE AVISO / DISPLAYS / VENTILADORES / BEBEDOUROS / EQUIPAMENTO DE SOM / PROJETORES / CORTINAS E PERSIANAS/DRONER</v>
      </c>
      <c r="I478" t="s">
        <v>930</v>
      </c>
      <c r="J478" t="s">
        <v>2830</v>
      </c>
      <c r="K478" t="s">
        <v>2838</v>
      </c>
      <c r="L478" t="s">
        <v>2832</v>
      </c>
      <c r="M478" t="s">
        <v>2839</v>
      </c>
      <c r="N478" t="s">
        <v>675</v>
      </c>
      <c r="O478" t="s">
        <v>629</v>
      </c>
      <c r="P478" t="s">
        <v>676</v>
      </c>
      <c r="Q478" t="s">
        <v>621</v>
      </c>
      <c r="R478" t="s">
        <v>622</v>
      </c>
      <c r="S478" t="s">
        <v>623</v>
      </c>
      <c r="T478" t="s">
        <v>145</v>
      </c>
      <c r="U478" t="s">
        <v>677</v>
      </c>
      <c r="V478" t="s">
        <v>1791</v>
      </c>
      <c r="W478" t="s">
        <v>1792</v>
      </c>
      <c r="X478" t="s">
        <v>2840</v>
      </c>
      <c r="Y478" s="19" t="str">
        <f t="shared" si="12"/>
        <v>4</v>
      </c>
      <c r="Z478" s="19" t="str">
        <f>IF(T478="","",IF(AND(T478&lt;&gt;'Tabelas auxiliares'!$B$241,T478&lt;&gt;'Tabelas auxiliares'!$B$242,T478&lt;&gt;'Tabelas auxiliares'!$C$241,T478&lt;&gt;'Tabelas auxiliares'!$C$242,T478&lt;&gt;'Tabelas auxiliares'!$D$241),"FOLHA DE PESSOAL",IF(Y478='Tabelas auxiliares'!$A$242,"CUSTEIO",IF(Y478='Tabelas auxiliares'!$A$241,"INVESTIMENTO","ERRO - VERIFICAR"))))</f>
        <v>INVESTIMENTO</v>
      </c>
      <c r="AA478" s="30">
        <f t="shared" si="13"/>
        <v>2851.2</v>
      </c>
      <c r="AD478" s="12">
        <v>2851.2</v>
      </c>
      <c r="AE478" s="36"/>
      <c r="AF478" s="36"/>
      <c r="AG478" s="36"/>
      <c r="AH478" s="36"/>
      <c r="AI478" s="36"/>
      <c r="AJ478" s="36"/>
      <c r="AK478" s="36"/>
      <c r="AL478" s="36"/>
      <c r="AM478" s="36"/>
      <c r="AN478" s="36"/>
      <c r="AO478" s="36"/>
      <c r="AP478" s="36"/>
    </row>
    <row r="479" spans="1:42" x14ac:dyDescent="0.35">
      <c r="A479" t="s">
        <v>614</v>
      </c>
      <c r="B479" t="s">
        <v>218</v>
      </c>
      <c r="C479" t="s">
        <v>615</v>
      </c>
      <c r="D479" t="s">
        <v>20</v>
      </c>
      <c r="E479" t="s">
        <v>100</v>
      </c>
      <c r="F479" s="19" t="str">
        <f>IFERROR(VLOOKUP(D479,'Tabelas auxiliares'!$A$3:$B$63,2,FALSE),"")</f>
        <v>ACI - ASSESSORIA DE COMUNICAÇÃO E IMPRENSA</v>
      </c>
      <c r="G479" s="19" t="str">
        <f>IFERROR(VLOOKUP($B479,'Tabelas auxiliares'!$A$67:$C$107,2,FALSE),"")</f>
        <v>EQUIPAMENTOS - ÁREAS COMUNS</v>
      </c>
      <c r="H479" s="19" t="str">
        <f>IFERROR(VLOOKUP($B479,'Tabelas auxiliares'!$A$67:$C$107,3,FALSE),"")</f>
        <v>MOBILIÁRIO / LINHA BRANCA / QUADROS DE AVISO / DISPLAYS / VENTILADORES / BEBEDOUROS / EQUIPAMENTO DE SOM / PROJETORES / CORTINAS E PERSIANAS/DRONER</v>
      </c>
      <c r="I479" t="s">
        <v>930</v>
      </c>
      <c r="J479" t="s">
        <v>2830</v>
      </c>
      <c r="K479" t="s">
        <v>2841</v>
      </c>
      <c r="L479" t="s">
        <v>2832</v>
      </c>
      <c r="M479" t="s">
        <v>2842</v>
      </c>
      <c r="N479" t="s">
        <v>675</v>
      </c>
      <c r="O479" t="s">
        <v>629</v>
      </c>
      <c r="P479" t="s">
        <v>676</v>
      </c>
      <c r="Q479" t="s">
        <v>621</v>
      </c>
      <c r="R479" t="s">
        <v>622</v>
      </c>
      <c r="S479" t="s">
        <v>623</v>
      </c>
      <c r="T479" t="s">
        <v>145</v>
      </c>
      <c r="U479" t="s">
        <v>677</v>
      </c>
      <c r="V479" t="s">
        <v>1791</v>
      </c>
      <c r="W479" t="s">
        <v>1792</v>
      </c>
      <c r="X479" t="s">
        <v>2843</v>
      </c>
      <c r="Y479" s="19" t="str">
        <f t="shared" si="12"/>
        <v>4</v>
      </c>
      <c r="Z479" s="19" t="str">
        <f>IF(T479="","",IF(AND(T479&lt;&gt;'Tabelas auxiliares'!$B$241,T479&lt;&gt;'Tabelas auxiliares'!$B$242,T479&lt;&gt;'Tabelas auxiliares'!$C$241,T479&lt;&gt;'Tabelas auxiliares'!$C$242,T479&lt;&gt;'Tabelas auxiliares'!$D$241),"FOLHA DE PESSOAL",IF(Y479='Tabelas auxiliares'!$A$242,"CUSTEIO",IF(Y479='Tabelas auxiliares'!$A$241,"INVESTIMENTO","ERRO - VERIFICAR"))))</f>
        <v>INVESTIMENTO</v>
      </c>
      <c r="AA479" s="30">
        <f t="shared" si="13"/>
        <v>9093</v>
      </c>
      <c r="AD479" s="12">
        <v>9093</v>
      </c>
      <c r="AE479" s="36"/>
      <c r="AF479" s="36"/>
      <c r="AG479" s="36"/>
      <c r="AH479" s="36"/>
      <c r="AI479" s="36"/>
      <c r="AJ479" s="36"/>
      <c r="AK479" s="36"/>
      <c r="AL479" s="36"/>
      <c r="AM479" s="36"/>
      <c r="AN479" s="36"/>
      <c r="AO479" s="36"/>
      <c r="AP479" s="36"/>
    </row>
    <row r="480" spans="1:42" x14ac:dyDescent="0.35">
      <c r="A480" t="s">
        <v>614</v>
      </c>
      <c r="B480" t="s">
        <v>218</v>
      </c>
      <c r="C480" t="s">
        <v>615</v>
      </c>
      <c r="D480" t="s">
        <v>28</v>
      </c>
      <c r="E480" t="s">
        <v>100</v>
      </c>
      <c r="F480" s="19" t="str">
        <f>IFERROR(VLOOKUP(D480,'Tabelas auxiliares'!$A$3:$B$63,2,FALSE),"")</f>
        <v>PU - PREFEITURA UNIVERSITÁRIA</v>
      </c>
      <c r="G480" s="19" t="str">
        <f>IFERROR(VLOOKUP($B480,'Tabelas auxiliares'!$A$67:$C$107,2,FALSE),"")</f>
        <v>EQUIPAMENTOS - ÁREAS COMUNS</v>
      </c>
      <c r="H480" s="19" t="str">
        <f>IFERROR(VLOOKUP($B480,'Tabelas auxiliares'!$A$67:$C$107,3,FALSE),"")</f>
        <v>MOBILIÁRIO / LINHA BRANCA / QUADROS DE AVISO / DISPLAYS / VENTILADORES / BEBEDOUROS / EQUIPAMENTO DE SOM / PROJETORES / CORTINAS E PERSIANAS/DRONER</v>
      </c>
      <c r="I480" t="s">
        <v>2844</v>
      </c>
      <c r="J480" t="s">
        <v>2845</v>
      </c>
      <c r="K480" t="s">
        <v>2846</v>
      </c>
      <c r="L480" t="s">
        <v>2847</v>
      </c>
      <c r="M480" t="s">
        <v>2848</v>
      </c>
      <c r="N480" t="s">
        <v>633</v>
      </c>
      <c r="O480" t="s">
        <v>629</v>
      </c>
      <c r="P480" t="s">
        <v>634</v>
      </c>
      <c r="Q480" t="s">
        <v>621</v>
      </c>
      <c r="R480" t="s">
        <v>622</v>
      </c>
      <c r="S480" t="s">
        <v>623</v>
      </c>
      <c r="T480" t="s">
        <v>145</v>
      </c>
      <c r="U480" t="s">
        <v>655</v>
      </c>
      <c r="V480" t="s">
        <v>1775</v>
      </c>
      <c r="W480" t="s">
        <v>1776</v>
      </c>
      <c r="X480" t="s">
        <v>2849</v>
      </c>
      <c r="Y480" s="19" t="str">
        <f t="shared" si="12"/>
        <v>4</v>
      </c>
      <c r="Z480" s="19" t="str">
        <f>IF(T480="","",IF(AND(T480&lt;&gt;'Tabelas auxiliares'!$B$241,T480&lt;&gt;'Tabelas auxiliares'!$B$242,T480&lt;&gt;'Tabelas auxiliares'!$C$241,T480&lt;&gt;'Tabelas auxiliares'!$C$242,T480&lt;&gt;'Tabelas auxiliares'!$D$241),"FOLHA DE PESSOAL",IF(Y480='Tabelas auxiliares'!$A$242,"CUSTEIO",IF(Y480='Tabelas auxiliares'!$A$241,"INVESTIMENTO","ERRO - VERIFICAR"))))</f>
        <v>INVESTIMENTO</v>
      </c>
      <c r="AA480" s="30">
        <f t="shared" si="13"/>
        <v>243081.3</v>
      </c>
      <c r="AB480" s="12">
        <v>127328.3</v>
      </c>
      <c r="AC480" s="12">
        <v>3385.77</v>
      </c>
      <c r="AD480" s="12">
        <v>112367.23</v>
      </c>
      <c r="AE480" s="36"/>
      <c r="AF480" s="36"/>
      <c r="AG480" s="36"/>
      <c r="AH480" s="36"/>
      <c r="AI480" s="36"/>
      <c r="AJ480" s="36"/>
      <c r="AK480" s="36"/>
      <c r="AL480" s="36"/>
      <c r="AM480" s="36"/>
      <c r="AN480" s="36"/>
      <c r="AO480" s="36"/>
      <c r="AP480" s="36"/>
    </row>
    <row r="481" spans="1:42" x14ac:dyDescent="0.35">
      <c r="A481" t="s">
        <v>614</v>
      </c>
      <c r="B481" t="s">
        <v>218</v>
      </c>
      <c r="C481" t="s">
        <v>615</v>
      </c>
      <c r="D481" t="s">
        <v>28</v>
      </c>
      <c r="E481" t="s">
        <v>100</v>
      </c>
      <c r="F481" s="19" t="str">
        <f>IFERROR(VLOOKUP(D481,'Tabelas auxiliares'!$A$3:$B$63,2,FALSE),"")</f>
        <v>PU - PREFEITURA UNIVERSITÁRIA</v>
      </c>
      <c r="G481" s="19" t="str">
        <f>IFERROR(VLOOKUP($B481,'Tabelas auxiliares'!$A$67:$C$107,2,FALSE),"")</f>
        <v>EQUIPAMENTOS - ÁREAS COMUNS</v>
      </c>
      <c r="H481" s="19" t="str">
        <f>IFERROR(VLOOKUP($B481,'Tabelas auxiliares'!$A$67:$C$107,3,FALSE),"")</f>
        <v>MOBILIÁRIO / LINHA BRANCA / QUADROS DE AVISO / DISPLAYS / VENTILADORES / BEBEDOUROS / EQUIPAMENTO DE SOM / PROJETORES / CORTINAS E PERSIANAS/DRONER</v>
      </c>
      <c r="I481" t="s">
        <v>1395</v>
      </c>
      <c r="J481" t="s">
        <v>2845</v>
      </c>
      <c r="K481" t="s">
        <v>2850</v>
      </c>
      <c r="L481" t="s">
        <v>2847</v>
      </c>
      <c r="M481" t="s">
        <v>2851</v>
      </c>
      <c r="N481" t="s">
        <v>633</v>
      </c>
      <c r="O481" t="s">
        <v>629</v>
      </c>
      <c r="P481" t="s">
        <v>634</v>
      </c>
      <c r="Q481" t="s">
        <v>621</v>
      </c>
      <c r="R481" t="s">
        <v>622</v>
      </c>
      <c r="S481" t="s">
        <v>623</v>
      </c>
      <c r="T481" t="s">
        <v>145</v>
      </c>
      <c r="U481" t="s">
        <v>655</v>
      </c>
      <c r="V481" t="s">
        <v>1775</v>
      </c>
      <c r="W481" t="s">
        <v>1776</v>
      </c>
      <c r="X481" t="s">
        <v>2852</v>
      </c>
      <c r="Y481" s="19" t="str">
        <f t="shared" si="12"/>
        <v>4</v>
      </c>
      <c r="Z481" s="19" t="str">
        <f>IF(T481="","",IF(AND(T481&lt;&gt;'Tabelas auxiliares'!$B$241,T481&lt;&gt;'Tabelas auxiliares'!$B$242,T481&lt;&gt;'Tabelas auxiliares'!$C$241,T481&lt;&gt;'Tabelas auxiliares'!$C$242,T481&lt;&gt;'Tabelas auxiliares'!$D$241),"FOLHA DE PESSOAL",IF(Y481='Tabelas auxiliares'!$A$242,"CUSTEIO",IF(Y481='Tabelas auxiliares'!$A$241,"INVESTIMENTO","ERRO - VERIFICAR"))))</f>
        <v>INVESTIMENTO</v>
      </c>
      <c r="AA481" s="30">
        <f t="shared" si="13"/>
        <v>218878.4</v>
      </c>
      <c r="AB481" s="12">
        <v>218878.4</v>
      </c>
      <c r="AE481" s="36"/>
      <c r="AF481" s="36"/>
      <c r="AG481" s="36"/>
      <c r="AH481" s="36"/>
      <c r="AI481" s="36"/>
      <c r="AJ481" s="36"/>
      <c r="AK481" s="36"/>
      <c r="AL481" s="36"/>
      <c r="AM481" s="36"/>
      <c r="AN481" s="36"/>
      <c r="AO481" s="36"/>
      <c r="AP481" s="36"/>
    </row>
    <row r="482" spans="1:42" x14ac:dyDescent="0.35">
      <c r="A482" t="s">
        <v>614</v>
      </c>
      <c r="B482" t="s">
        <v>218</v>
      </c>
      <c r="C482" t="s">
        <v>615</v>
      </c>
      <c r="D482" t="s">
        <v>28</v>
      </c>
      <c r="E482" t="s">
        <v>100</v>
      </c>
      <c r="F482" s="19" t="str">
        <f>IFERROR(VLOOKUP(D482,'Tabelas auxiliares'!$A$3:$B$63,2,FALSE),"")</f>
        <v>PU - PREFEITURA UNIVERSITÁRIA</v>
      </c>
      <c r="G482" s="19" t="str">
        <f>IFERROR(VLOOKUP($B482,'Tabelas auxiliares'!$A$67:$C$107,2,FALSE),"")</f>
        <v>EQUIPAMENTOS - ÁREAS COMUNS</v>
      </c>
      <c r="H482" s="19" t="str">
        <f>IFERROR(VLOOKUP($B482,'Tabelas auxiliares'!$A$67:$C$107,3,FALSE),"")</f>
        <v>MOBILIÁRIO / LINHA BRANCA / QUADROS DE AVISO / DISPLAYS / VENTILADORES / BEBEDOUROS / EQUIPAMENTO DE SOM / PROJETORES / CORTINAS E PERSIANAS/DRONER</v>
      </c>
      <c r="I482" t="s">
        <v>1404</v>
      </c>
      <c r="J482" t="s">
        <v>2853</v>
      </c>
      <c r="K482" t="s">
        <v>2854</v>
      </c>
      <c r="L482" t="s">
        <v>2855</v>
      </c>
      <c r="M482" t="s">
        <v>2856</v>
      </c>
      <c r="N482" t="s">
        <v>633</v>
      </c>
      <c r="O482" t="s">
        <v>629</v>
      </c>
      <c r="P482" t="s">
        <v>634</v>
      </c>
      <c r="Q482" t="s">
        <v>621</v>
      </c>
      <c r="R482" t="s">
        <v>622</v>
      </c>
      <c r="S482" t="s">
        <v>623</v>
      </c>
      <c r="T482" t="s">
        <v>145</v>
      </c>
      <c r="U482" t="s">
        <v>655</v>
      </c>
      <c r="V482" t="s">
        <v>2857</v>
      </c>
      <c r="W482" t="s">
        <v>2858</v>
      </c>
      <c r="X482" t="s">
        <v>2859</v>
      </c>
      <c r="Y482" s="19" t="str">
        <f t="shared" si="12"/>
        <v>4</v>
      </c>
      <c r="Z482" s="19" t="str">
        <f>IF(T482="","",IF(AND(T482&lt;&gt;'Tabelas auxiliares'!$B$241,T482&lt;&gt;'Tabelas auxiliares'!$B$242,T482&lt;&gt;'Tabelas auxiliares'!$C$241,T482&lt;&gt;'Tabelas auxiliares'!$C$242,T482&lt;&gt;'Tabelas auxiliares'!$D$241),"FOLHA DE PESSOAL",IF(Y482='Tabelas auxiliares'!$A$242,"CUSTEIO",IF(Y482='Tabelas auxiliares'!$A$241,"INVESTIMENTO","ERRO - VERIFICAR"))))</f>
        <v>INVESTIMENTO</v>
      </c>
      <c r="AA482" s="30">
        <f t="shared" si="13"/>
        <v>141750</v>
      </c>
      <c r="AD482" s="12">
        <v>141750</v>
      </c>
      <c r="AE482" s="36"/>
      <c r="AF482" s="36"/>
      <c r="AG482" s="36"/>
      <c r="AH482" s="36"/>
      <c r="AI482" s="36"/>
      <c r="AJ482" s="36"/>
      <c r="AK482" s="36"/>
      <c r="AL482" s="36"/>
      <c r="AM482" s="36"/>
      <c r="AN482" s="36"/>
      <c r="AO482" s="36"/>
      <c r="AP482" s="36"/>
    </row>
    <row r="483" spans="1:42" x14ac:dyDescent="0.35">
      <c r="A483" t="s">
        <v>614</v>
      </c>
      <c r="B483" t="s">
        <v>218</v>
      </c>
      <c r="C483" t="s">
        <v>615</v>
      </c>
      <c r="D483" t="s">
        <v>28</v>
      </c>
      <c r="E483" t="s">
        <v>100</v>
      </c>
      <c r="F483" s="19" t="str">
        <f>IFERROR(VLOOKUP(D483,'Tabelas auxiliares'!$A$3:$B$63,2,FALSE),"")</f>
        <v>PU - PREFEITURA UNIVERSITÁRIA</v>
      </c>
      <c r="G483" s="19" t="str">
        <f>IFERROR(VLOOKUP($B483,'Tabelas auxiliares'!$A$67:$C$107,2,FALSE),"")</f>
        <v>EQUIPAMENTOS - ÁREAS COMUNS</v>
      </c>
      <c r="H483" s="19" t="str">
        <f>IFERROR(VLOOKUP($B483,'Tabelas auxiliares'!$A$67:$C$107,3,FALSE),"")</f>
        <v>MOBILIÁRIO / LINHA BRANCA / QUADROS DE AVISO / DISPLAYS / VENTILADORES / BEBEDOUROS / EQUIPAMENTO DE SOM / PROJETORES / CORTINAS E PERSIANAS/DRONER</v>
      </c>
      <c r="I483" t="s">
        <v>723</v>
      </c>
      <c r="J483" t="s">
        <v>2860</v>
      </c>
      <c r="K483" t="s">
        <v>2861</v>
      </c>
      <c r="L483" t="s">
        <v>2862</v>
      </c>
      <c r="M483" t="s">
        <v>2863</v>
      </c>
      <c r="N483" t="s">
        <v>633</v>
      </c>
      <c r="O483" t="s">
        <v>629</v>
      </c>
      <c r="P483" t="s">
        <v>634</v>
      </c>
      <c r="Q483" t="s">
        <v>621</v>
      </c>
      <c r="R483" t="s">
        <v>622</v>
      </c>
      <c r="S483" t="s">
        <v>623</v>
      </c>
      <c r="T483" t="s">
        <v>145</v>
      </c>
      <c r="U483" t="s">
        <v>655</v>
      </c>
      <c r="V483" t="s">
        <v>1775</v>
      </c>
      <c r="W483" t="s">
        <v>1776</v>
      </c>
      <c r="X483" t="s">
        <v>2864</v>
      </c>
      <c r="Y483" s="19" t="str">
        <f t="shared" si="12"/>
        <v>4</v>
      </c>
      <c r="Z483" s="19" t="str">
        <f>IF(T483="","",IF(AND(T483&lt;&gt;'Tabelas auxiliares'!$B$241,T483&lt;&gt;'Tabelas auxiliares'!$B$242,T483&lt;&gt;'Tabelas auxiliares'!$C$241,T483&lt;&gt;'Tabelas auxiliares'!$C$242,T483&lt;&gt;'Tabelas auxiliares'!$D$241),"FOLHA DE PESSOAL",IF(Y483='Tabelas auxiliares'!$A$242,"CUSTEIO",IF(Y483='Tabelas auxiliares'!$A$241,"INVESTIMENTO","ERRO - VERIFICAR"))))</f>
        <v>INVESTIMENTO</v>
      </c>
      <c r="AA483" s="30">
        <f t="shared" si="13"/>
        <v>70495.259999999995</v>
      </c>
      <c r="AB483" s="12">
        <v>70495.259999999995</v>
      </c>
      <c r="AE483" s="36"/>
      <c r="AF483" s="36"/>
      <c r="AG483" s="36"/>
      <c r="AH483" s="36"/>
      <c r="AI483" s="36"/>
      <c r="AJ483" s="36"/>
      <c r="AK483" s="36"/>
      <c r="AL483" s="36"/>
      <c r="AM483" s="36"/>
      <c r="AN483" s="36"/>
      <c r="AO483" s="36"/>
      <c r="AP483" s="36"/>
    </row>
    <row r="484" spans="1:42" x14ac:dyDescent="0.35">
      <c r="A484" t="s">
        <v>614</v>
      </c>
      <c r="B484" t="s">
        <v>218</v>
      </c>
      <c r="C484" t="s">
        <v>615</v>
      </c>
      <c r="D484" t="s">
        <v>28</v>
      </c>
      <c r="E484" t="s">
        <v>100</v>
      </c>
      <c r="F484" s="19" t="str">
        <f>IFERROR(VLOOKUP(D484,'Tabelas auxiliares'!$A$3:$B$63,2,FALSE),"")</f>
        <v>PU - PREFEITURA UNIVERSITÁRIA</v>
      </c>
      <c r="G484" s="19" t="str">
        <f>IFERROR(VLOOKUP($B484,'Tabelas auxiliares'!$A$67:$C$107,2,FALSE),"")</f>
        <v>EQUIPAMENTOS - ÁREAS COMUNS</v>
      </c>
      <c r="H484" s="19" t="str">
        <f>IFERROR(VLOOKUP($B484,'Tabelas auxiliares'!$A$67:$C$107,3,FALSE),"")</f>
        <v>MOBILIÁRIO / LINHA BRANCA / QUADROS DE AVISO / DISPLAYS / VENTILADORES / BEBEDOUROS / EQUIPAMENTO DE SOM / PROJETORES / CORTINAS E PERSIANAS/DRONER</v>
      </c>
      <c r="I484" t="s">
        <v>1633</v>
      </c>
      <c r="J484" t="s">
        <v>2865</v>
      </c>
      <c r="K484" t="s">
        <v>2866</v>
      </c>
      <c r="L484" t="s">
        <v>2867</v>
      </c>
      <c r="M484" t="s">
        <v>2868</v>
      </c>
      <c r="N484" t="s">
        <v>633</v>
      </c>
      <c r="O484" t="s">
        <v>629</v>
      </c>
      <c r="P484" t="s">
        <v>634</v>
      </c>
      <c r="Q484" t="s">
        <v>621</v>
      </c>
      <c r="R484" t="s">
        <v>622</v>
      </c>
      <c r="S484" t="s">
        <v>623</v>
      </c>
      <c r="T484" t="s">
        <v>145</v>
      </c>
      <c r="U484" t="s">
        <v>655</v>
      </c>
      <c r="V484" t="s">
        <v>2869</v>
      </c>
      <c r="W484" t="s">
        <v>2870</v>
      </c>
      <c r="X484" t="s">
        <v>2871</v>
      </c>
      <c r="Y484" s="19" t="str">
        <f t="shared" si="12"/>
        <v>4</v>
      </c>
      <c r="Z484" s="19" t="str">
        <f>IF(T484="","",IF(AND(T484&lt;&gt;'Tabelas auxiliares'!$B$241,T484&lt;&gt;'Tabelas auxiliares'!$B$242,T484&lt;&gt;'Tabelas auxiliares'!$C$241,T484&lt;&gt;'Tabelas auxiliares'!$C$242,T484&lt;&gt;'Tabelas auxiliares'!$D$241),"FOLHA DE PESSOAL",IF(Y484='Tabelas auxiliares'!$A$242,"CUSTEIO",IF(Y484='Tabelas auxiliares'!$A$241,"INVESTIMENTO","ERRO - VERIFICAR"))))</f>
        <v>INVESTIMENTO</v>
      </c>
      <c r="AA484" s="30">
        <f t="shared" si="13"/>
        <v>13900</v>
      </c>
      <c r="AB484" s="12">
        <v>13900</v>
      </c>
      <c r="AE484" s="36"/>
      <c r="AF484" s="36"/>
      <c r="AG484" s="36"/>
      <c r="AH484" s="36"/>
      <c r="AI484" s="36"/>
      <c r="AJ484" s="36"/>
      <c r="AK484" s="36"/>
      <c r="AL484" s="36"/>
      <c r="AM484" s="36"/>
      <c r="AN484" s="36"/>
      <c r="AO484" s="36"/>
      <c r="AP484" s="36"/>
    </row>
    <row r="485" spans="1:42" x14ac:dyDescent="0.35">
      <c r="A485" t="s">
        <v>614</v>
      </c>
      <c r="B485" t="s">
        <v>218</v>
      </c>
      <c r="C485" t="s">
        <v>615</v>
      </c>
      <c r="D485" t="s">
        <v>28</v>
      </c>
      <c r="E485" t="s">
        <v>100</v>
      </c>
      <c r="F485" s="19" t="str">
        <f>IFERROR(VLOOKUP(D485,'Tabelas auxiliares'!$A$3:$B$63,2,FALSE),"")</f>
        <v>PU - PREFEITURA UNIVERSITÁRIA</v>
      </c>
      <c r="G485" s="19" t="str">
        <f>IFERROR(VLOOKUP($B485,'Tabelas auxiliares'!$A$67:$C$107,2,FALSE),"")</f>
        <v>EQUIPAMENTOS - ÁREAS COMUNS</v>
      </c>
      <c r="H485" s="19" t="str">
        <f>IFERROR(VLOOKUP($B485,'Tabelas auxiliares'!$A$67:$C$107,3,FALSE),"")</f>
        <v>MOBILIÁRIO / LINHA BRANCA / QUADROS DE AVISO / DISPLAYS / VENTILADORES / BEBEDOUROS / EQUIPAMENTO DE SOM / PROJETORES / CORTINAS E PERSIANAS/DRONER</v>
      </c>
      <c r="I485" t="s">
        <v>1970</v>
      </c>
      <c r="J485" t="s">
        <v>2865</v>
      </c>
      <c r="K485" t="s">
        <v>2872</v>
      </c>
      <c r="L485" t="s">
        <v>2873</v>
      </c>
      <c r="M485" t="s">
        <v>2874</v>
      </c>
      <c r="N485" t="s">
        <v>628</v>
      </c>
      <c r="O485" t="s">
        <v>629</v>
      </c>
      <c r="P485" t="s">
        <v>630</v>
      </c>
      <c r="Q485" t="s">
        <v>621</v>
      </c>
      <c r="R485" t="s">
        <v>622</v>
      </c>
      <c r="S485" t="s">
        <v>1038</v>
      </c>
      <c r="T485" t="s">
        <v>145</v>
      </c>
      <c r="U485" t="s">
        <v>645</v>
      </c>
      <c r="V485" t="s">
        <v>2869</v>
      </c>
      <c r="W485" t="s">
        <v>2870</v>
      </c>
      <c r="X485" t="s">
        <v>2875</v>
      </c>
      <c r="Y485" s="19" t="str">
        <f t="shared" si="12"/>
        <v>4</v>
      </c>
      <c r="Z485" s="19" t="str">
        <f>IF(T485="","",IF(AND(T485&lt;&gt;'Tabelas auxiliares'!$B$241,T485&lt;&gt;'Tabelas auxiliares'!$B$242,T485&lt;&gt;'Tabelas auxiliares'!$C$241,T485&lt;&gt;'Tabelas auxiliares'!$C$242,T485&lt;&gt;'Tabelas auxiliares'!$D$241),"FOLHA DE PESSOAL",IF(Y485='Tabelas auxiliares'!$A$242,"CUSTEIO",IF(Y485='Tabelas auxiliares'!$A$241,"INVESTIMENTO","ERRO - VERIFICAR"))))</f>
        <v>INVESTIMENTO</v>
      </c>
      <c r="AA485" s="30">
        <f t="shared" si="13"/>
        <v>3365</v>
      </c>
      <c r="AB485" s="12">
        <v>3365</v>
      </c>
      <c r="AE485" s="36"/>
      <c r="AF485" s="36"/>
      <c r="AG485" s="36"/>
      <c r="AH485" s="36"/>
      <c r="AI485" s="36"/>
      <c r="AJ485" s="36"/>
      <c r="AK485" s="36"/>
      <c r="AL485" s="36"/>
      <c r="AM485" s="36"/>
      <c r="AN485" s="36"/>
      <c r="AO485" s="36"/>
      <c r="AP485" s="36"/>
    </row>
    <row r="486" spans="1:42" x14ac:dyDescent="0.35">
      <c r="A486" t="s">
        <v>614</v>
      </c>
      <c r="B486" t="s">
        <v>218</v>
      </c>
      <c r="C486" t="s">
        <v>615</v>
      </c>
      <c r="D486" t="s">
        <v>28</v>
      </c>
      <c r="E486" t="s">
        <v>100</v>
      </c>
      <c r="F486" s="19" t="str">
        <f>IFERROR(VLOOKUP(D486,'Tabelas auxiliares'!$A$3:$B$63,2,FALSE),"")</f>
        <v>PU - PREFEITURA UNIVERSITÁRIA</v>
      </c>
      <c r="G486" s="19" t="str">
        <f>IFERROR(VLOOKUP($B486,'Tabelas auxiliares'!$A$67:$C$107,2,FALSE),"")</f>
        <v>EQUIPAMENTOS - ÁREAS COMUNS</v>
      </c>
      <c r="H486" s="19" t="str">
        <f>IFERROR(VLOOKUP($B486,'Tabelas auxiliares'!$A$67:$C$107,3,FALSE),"")</f>
        <v>MOBILIÁRIO / LINHA BRANCA / QUADROS DE AVISO / DISPLAYS / VENTILADORES / BEBEDOUROS / EQUIPAMENTO DE SOM / PROJETORES / CORTINAS E PERSIANAS/DRONER</v>
      </c>
      <c r="I486" t="s">
        <v>1970</v>
      </c>
      <c r="J486" t="s">
        <v>2865</v>
      </c>
      <c r="K486" t="s">
        <v>2876</v>
      </c>
      <c r="L486" t="s">
        <v>2873</v>
      </c>
      <c r="M486" t="s">
        <v>2874</v>
      </c>
      <c r="N486" t="s">
        <v>633</v>
      </c>
      <c r="O486" t="s">
        <v>629</v>
      </c>
      <c r="P486" t="s">
        <v>634</v>
      </c>
      <c r="Q486" t="s">
        <v>621</v>
      </c>
      <c r="R486" t="s">
        <v>622</v>
      </c>
      <c r="S486" t="s">
        <v>623</v>
      </c>
      <c r="T486" t="s">
        <v>145</v>
      </c>
      <c r="U486" t="s">
        <v>655</v>
      </c>
      <c r="V486" t="s">
        <v>2869</v>
      </c>
      <c r="W486" t="s">
        <v>2870</v>
      </c>
      <c r="X486" t="s">
        <v>2877</v>
      </c>
      <c r="Y486" s="19" t="str">
        <f t="shared" si="12"/>
        <v>4</v>
      </c>
      <c r="Z486" s="19" t="str">
        <f>IF(T486="","",IF(AND(T486&lt;&gt;'Tabelas auxiliares'!$B$241,T486&lt;&gt;'Tabelas auxiliares'!$B$242,T486&lt;&gt;'Tabelas auxiliares'!$C$241,T486&lt;&gt;'Tabelas auxiliares'!$C$242,T486&lt;&gt;'Tabelas auxiliares'!$D$241),"FOLHA DE PESSOAL",IF(Y486='Tabelas auxiliares'!$A$242,"CUSTEIO",IF(Y486='Tabelas auxiliares'!$A$241,"INVESTIMENTO","ERRO - VERIFICAR"))))</f>
        <v>INVESTIMENTO</v>
      </c>
      <c r="AA486" s="30">
        <f t="shared" si="13"/>
        <v>2735</v>
      </c>
      <c r="AB486" s="12">
        <v>2735</v>
      </c>
      <c r="AE486" s="36"/>
      <c r="AF486" s="36"/>
      <c r="AG486" s="36"/>
      <c r="AH486" s="36"/>
      <c r="AI486" s="36"/>
      <c r="AJ486" s="36"/>
      <c r="AK486" s="36"/>
      <c r="AL486" s="36"/>
      <c r="AM486" s="36"/>
      <c r="AN486" s="36"/>
      <c r="AO486" s="36"/>
      <c r="AP486" s="36"/>
    </row>
    <row r="487" spans="1:42" x14ac:dyDescent="0.35">
      <c r="A487" t="s">
        <v>614</v>
      </c>
      <c r="B487" t="s">
        <v>218</v>
      </c>
      <c r="C487" t="s">
        <v>615</v>
      </c>
      <c r="D487" t="s">
        <v>28</v>
      </c>
      <c r="E487" t="s">
        <v>100</v>
      </c>
      <c r="F487" s="19" t="str">
        <f>IFERROR(VLOOKUP(D487,'Tabelas auxiliares'!$A$3:$B$63,2,FALSE),"")</f>
        <v>PU - PREFEITURA UNIVERSITÁRIA</v>
      </c>
      <c r="G487" s="19" t="str">
        <f>IFERROR(VLOOKUP($B487,'Tabelas auxiliares'!$A$67:$C$107,2,FALSE),"")</f>
        <v>EQUIPAMENTOS - ÁREAS COMUNS</v>
      </c>
      <c r="H487" s="19" t="str">
        <f>IFERROR(VLOOKUP($B487,'Tabelas auxiliares'!$A$67:$C$107,3,FALSE),"")</f>
        <v>MOBILIÁRIO / LINHA BRANCA / QUADROS DE AVISO / DISPLAYS / VENTILADORES / BEBEDOUROS / EQUIPAMENTO DE SOM / PROJETORES / CORTINAS E PERSIANAS/DRONER</v>
      </c>
      <c r="I487" t="s">
        <v>1970</v>
      </c>
      <c r="J487" t="s">
        <v>2865</v>
      </c>
      <c r="K487" t="s">
        <v>2878</v>
      </c>
      <c r="L487" t="s">
        <v>2873</v>
      </c>
      <c r="M487" t="s">
        <v>2879</v>
      </c>
      <c r="N487" t="s">
        <v>628</v>
      </c>
      <c r="O487" t="s">
        <v>629</v>
      </c>
      <c r="P487" t="s">
        <v>630</v>
      </c>
      <c r="Q487" t="s">
        <v>621</v>
      </c>
      <c r="R487" t="s">
        <v>622</v>
      </c>
      <c r="S487" t="s">
        <v>1038</v>
      </c>
      <c r="T487" t="s">
        <v>145</v>
      </c>
      <c r="U487" t="s">
        <v>645</v>
      </c>
      <c r="V487" t="s">
        <v>1797</v>
      </c>
      <c r="W487" t="s">
        <v>1798</v>
      </c>
      <c r="X487" t="s">
        <v>2880</v>
      </c>
      <c r="Y487" s="19" t="str">
        <f t="shared" si="12"/>
        <v>4</v>
      </c>
      <c r="Z487" s="19" t="str">
        <f>IF(T487="","",IF(AND(T487&lt;&gt;'Tabelas auxiliares'!$B$241,T487&lt;&gt;'Tabelas auxiliares'!$B$242,T487&lt;&gt;'Tabelas auxiliares'!$C$241,T487&lt;&gt;'Tabelas auxiliares'!$C$242,T487&lt;&gt;'Tabelas auxiliares'!$D$241),"FOLHA DE PESSOAL",IF(Y487='Tabelas auxiliares'!$A$242,"CUSTEIO",IF(Y487='Tabelas auxiliares'!$A$241,"INVESTIMENTO","ERRO - VERIFICAR"))))</f>
        <v>INVESTIMENTO</v>
      </c>
      <c r="AA487" s="30">
        <f t="shared" si="13"/>
        <v>1374.54</v>
      </c>
      <c r="AB487" s="12">
        <v>1374.54</v>
      </c>
      <c r="AE487" s="36"/>
      <c r="AF487" s="36"/>
      <c r="AG487" s="36"/>
      <c r="AH487" s="36"/>
      <c r="AI487" s="36"/>
      <c r="AJ487" s="36"/>
      <c r="AK487" s="36"/>
      <c r="AL487" s="36"/>
      <c r="AM487" s="36"/>
      <c r="AN487" s="36"/>
      <c r="AO487" s="36"/>
      <c r="AP487" s="36"/>
    </row>
    <row r="488" spans="1:42" x14ac:dyDescent="0.35">
      <c r="A488" t="s">
        <v>614</v>
      </c>
      <c r="B488" t="s">
        <v>218</v>
      </c>
      <c r="C488" t="s">
        <v>615</v>
      </c>
      <c r="D488" t="s">
        <v>28</v>
      </c>
      <c r="E488" t="s">
        <v>100</v>
      </c>
      <c r="F488" s="19" t="str">
        <f>IFERROR(VLOOKUP(D488,'Tabelas auxiliares'!$A$3:$B$63,2,FALSE),"")</f>
        <v>PU - PREFEITURA UNIVERSITÁRIA</v>
      </c>
      <c r="G488" s="19" t="str">
        <f>IFERROR(VLOOKUP($B488,'Tabelas auxiliares'!$A$67:$C$107,2,FALSE),"")</f>
        <v>EQUIPAMENTOS - ÁREAS COMUNS</v>
      </c>
      <c r="H488" s="19" t="str">
        <f>IFERROR(VLOOKUP($B488,'Tabelas auxiliares'!$A$67:$C$107,3,FALSE),"")</f>
        <v>MOBILIÁRIO / LINHA BRANCA / QUADROS DE AVISO / DISPLAYS / VENTILADORES / BEBEDOUROS / EQUIPAMENTO DE SOM / PROJETORES / CORTINAS E PERSIANAS/DRONER</v>
      </c>
      <c r="I488" t="s">
        <v>1970</v>
      </c>
      <c r="J488" t="s">
        <v>2865</v>
      </c>
      <c r="K488" t="s">
        <v>2881</v>
      </c>
      <c r="L488" t="s">
        <v>2867</v>
      </c>
      <c r="M488" t="s">
        <v>2879</v>
      </c>
      <c r="N488" t="s">
        <v>633</v>
      </c>
      <c r="O488" t="s">
        <v>629</v>
      </c>
      <c r="P488" t="s">
        <v>634</v>
      </c>
      <c r="Q488" t="s">
        <v>621</v>
      </c>
      <c r="R488" t="s">
        <v>622</v>
      </c>
      <c r="S488" t="s">
        <v>623</v>
      </c>
      <c r="T488" t="s">
        <v>145</v>
      </c>
      <c r="U488" t="s">
        <v>655</v>
      </c>
      <c r="V488" t="s">
        <v>1797</v>
      </c>
      <c r="W488" t="s">
        <v>1798</v>
      </c>
      <c r="X488" t="s">
        <v>2882</v>
      </c>
      <c r="Y488" s="19" t="str">
        <f t="shared" si="12"/>
        <v>4</v>
      </c>
      <c r="Z488" s="19" t="str">
        <f>IF(T488="","",IF(AND(T488&lt;&gt;'Tabelas auxiliares'!$B$241,T488&lt;&gt;'Tabelas auxiliares'!$B$242,T488&lt;&gt;'Tabelas auxiliares'!$C$241,T488&lt;&gt;'Tabelas auxiliares'!$C$242,T488&lt;&gt;'Tabelas auxiliares'!$D$241),"FOLHA DE PESSOAL",IF(Y488='Tabelas auxiliares'!$A$242,"CUSTEIO",IF(Y488='Tabelas auxiliares'!$A$241,"INVESTIMENTO","ERRO - VERIFICAR"))))</f>
        <v>INVESTIMENTO</v>
      </c>
      <c r="AA488" s="30">
        <f t="shared" si="13"/>
        <v>916.36</v>
      </c>
      <c r="AB488" s="12">
        <v>916.36</v>
      </c>
      <c r="AE488" s="36"/>
      <c r="AF488" s="36"/>
      <c r="AG488" s="36"/>
      <c r="AH488" s="36"/>
      <c r="AI488" s="36"/>
      <c r="AJ488" s="36"/>
      <c r="AK488" s="36"/>
      <c r="AL488" s="36"/>
      <c r="AM488" s="36"/>
      <c r="AN488" s="36"/>
      <c r="AO488" s="36"/>
      <c r="AP488" s="36"/>
    </row>
    <row r="489" spans="1:42" x14ac:dyDescent="0.35">
      <c r="A489" t="s">
        <v>614</v>
      </c>
      <c r="B489" t="s">
        <v>218</v>
      </c>
      <c r="C489" t="s">
        <v>615</v>
      </c>
      <c r="D489" t="s">
        <v>28</v>
      </c>
      <c r="E489" t="s">
        <v>100</v>
      </c>
      <c r="F489" s="19" t="str">
        <f>IFERROR(VLOOKUP(D489,'Tabelas auxiliares'!$A$3:$B$63,2,FALSE),"")</f>
        <v>PU - PREFEITURA UNIVERSITÁRIA</v>
      </c>
      <c r="G489" s="19" t="str">
        <f>IFERROR(VLOOKUP($B489,'Tabelas auxiliares'!$A$67:$C$107,2,FALSE),"")</f>
        <v>EQUIPAMENTOS - ÁREAS COMUNS</v>
      </c>
      <c r="H489" s="19" t="str">
        <f>IFERROR(VLOOKUP($B489,'Tabelas auxiliares'!$A$67:$C$107,3,FALSE),"")</f>
        <v>MOBILIÁRIO / LINHA BRANCA / QUADROS DE AVISO / DISPLAYS / VENTILADORES / BEBEDOUROS / EQUIPAMENTO DE SOM / PROJETORES / CORTINAS E PERSIANAS/DRONER</v>
      </c>
      <c r="I489" t="s">
        <v>1659</v>
      </c>
      <c r="J489" t="s">
        <v>2845</v>
      </c>
      <c r="K489" t="s">
        <v>2883</v>
      </c>
      <c r="L489" t="s">
        <v>2847</v>
      </c>
      <c r="M489" t="s">
        <v>2848</v>
      </c>
      <c r="N489" t="s">
        <v>633</v>
      </c>
      <c r="O489" t="s">
        <v>629</v>
      </c>
      <c r="P489" t="s">
        <v>634</v>
      </c>
      <c r="Q489" t="s">
        <v>621</v>
      </c>
      <c r="R489" t="s">
        <v>622</v>
      </c>
      <c r="S489" t="s">
        <v>623</v>
      </c>
      <c r="T489" t="s">
        <v>145</v>
      </c>
      <c r="U489" t="s">
        <v>655</v>
      </c>
      <c r="V489" t="s">
        <v>1775</v>
      </c>
      <c r="W489" t="s">
        <v>1776</v>
      </c>
      <c r="X489" t="s">
        <v>2884</v>
      </c>
      <c r="Y489" s="19" t="str">
        <f t="shared" si="12"/>
        <v>4</v>
      </c>
      <c r="Z489" s="19" t="str">
        <f>IF(T489="","",IF(AND(T489&lt;&gt;'Tabelas auxiliares'!$B$241,T489&lt;&gt;'Tabelas auxiliares'!$B$242,T489&lt;&gt;'Tabelas auxiliares'!$C$241,T489&lt;&gt;'Tabelas auxiliares'!$C$242,T489&lt;&gt;'Tabelas auxiliares'!$D$241),"FOLHA DE PESSOAL",IF(Y489='Tabelas auxiliares'!$A$242,"CUSTEIO",IF(Y489='Tabelas auxiliares'!$A$241,"INVESTIMENTO","ERRO - VERIFICAR"))))</f>
        <v>INVESTIMENTO</v>
      </c>
      <c r="AA489" s="30">
        <f t="shared" si="13"/>
        <v>11575.3</v>
      </c>
      <c r="AB489" s="12">
        <v>11575.3</v>
      </c>
      <c r="AE489" s="36"/>
      <c r="AF489" s="36"/>
      <c r="AG489" s="36"/>
      <c r="AH489" s="36"/>
      <c r="AI489" s="36"/>
      <c r="AJ489" s="36"/>
      <c r="AK489" s="36"/>
      <c r="AL489" s="36"/>
      <c r="AM489" s="36"/>
      <c r="AN489" s="36"/>
      <c r="AO489" s="36"/>
      <c r="AP489" s="36"/>
    </row>
    <row r="490" spans="1:42" x14ac:dyDescent="0.35">
      <c r="A490" t="s">
        <v>614</v>
      </c>
      <c r="B490" t="s">
        <v>218</v>
      </c>
      <c r="C490" t="s">
        <v>615</v>
      </c>
      <c r="D490" t="s">
        <v>28</v>
      </c>
      <c r="E490" t="s">
        <v>100</v>
      </c>
      <c r="F490" s="19" t="str">
        <f>IFERROR(VLOOKUP(D490,'Tabelas auxiliares'!$A$3:$B$63,2,FALSE),"")</f>
        <v>PU - PREFEITURA UNIVERSITÁRIA</v>
      </c>
      <c r="G490" s="19" t="str">
        <f>IFERROR(VLOOKUP($B490,'Tabelas auxiliares'!$A$67:$C$107,2,FALSE),"")</f>
        <v>EQUIPAMENTOS - ÁREAS COMUNS</v>
      </c>
      <c r="H490" s="19" t="str">
        <f>IFERROR(VLOOKUP($B490,'Tabelas auxiliares'!$A$67:$C$107,3,FALSE),"")</f>
        <v>MOBILIÁRIO / LINHA BRANCA / QUADROS DE AVISO / DISPLAYS / VENTILADORES / BEBEDOUROS / EQUIPAMENTO DE SOM / PROJETORES / CORTINAS E PERSIANAS/DRONER</v>
      </c>
      <c r="I490" t="s">
        <v>1659</v>
      </c>
      <c r="J490" t="s">
        <v>2845</v>
      </c>
      <c r="K490" t="s">
        <v>2885</v>
      </c>
      <c r="L490" t="s">
        <v>2847</v>
      </c>
      <c r="M490" t="s">
        <v>2851</v>
      </c>
      <c r="N490" t="s">
        <v>633</v>
      </c>
      <c r="O490" t="s">
        <v>629</v>
      </c>
      <c r="P490" t="s">
        <v>634</v>
      </c>
      <c r="Q490" t="s">
        <v>621</v>
      </c>
      <c r="R490" t="s">
        <v>622</v>
      </c>
      <c r="S490" t="s">
        <v>623</v>
      </c>
      <c r="T490" t="s">
        <v>145</v>
      </c>
      <c r="U490" t="s">
        <v>655</v>
      </c>
      <c r="V490" t="s">
        <v>1775</v>
      </c>
      <c r="W490" t="s">
        <v>1776</v>
      </c>
      <c r="X490" t="s">
        <v>2886</v>
      </c>
      <c r="Y490" s="19" t="str">
        <f t="shared" si="12"/>
        <v>4</v>
      </c>
      <c r="Z490" s="19" t="str">
        <f>IF(T490="","",IF(AND(T490&lt;&gt;'Tabelas auxiliares'!$B$241,T490&lt;&gt;'Tabelas auxiliares'!$B$242,T490&lt;&gt;'Tabelas auxiliares'!$C$241,T490&lt;&gt;'Tabelas auxiliares'!$C$242,T490&lt;&gt;'Tabelas auxiliares'!$D$241),"FOLHA DE PESSOAL",IF(Y490='Tabelas auxiliares'!$A$242,"CUSTEIO",IF(Y490='Tabelas auxiliares'!$A$241,"INVESTIMENTO","ERRO - VERIFICAR"))))</f>
        <v>INVESTIMENTO</v>
      </c>
      <c r="AA490" s="30">
        <f t="shared" si="13"/>
        <v>82079.399999999994</v>
      </c>
      <c r="AB490" s="12">
        <v>82079.399999999994</v>
      </c>
      <c r="AE490" s="36"/>
      <c r="AF490" s="36"/>
      <c r="AG490" s="36"/>
      <c r="AH490" s="36"/>
      <c r="AI490" s="36"/>
      <c r="AJ490" s="36"/>
      <c r="AK490" s="36"/>
      <c r="AL490" s="36"/>
      <c r="AM490" s="36"/>
      <c r="AN490" s="36"/>
      <c r="AO490" s="36"/>
      <c r="AP490" s="36"/>
    </row>
    <row r="491" spans="1:42" x14ac:dyDescent="0.35">
      <c r="A491" t="s">
        <v>614</v>
      </c>
      <c r="B491" t="s">
        <v>218</v>
      </c>
      <c r="C491" t="s">
        <v>615</v>
      </c>
      <c r="D491" t="s">
        <v>131</v>
      </c>
      <c r="E491" t="s">
        <v>100</v>
      </c>
      <c r="F491" s="19" t="str">
        <f>IFERROR(VLOOKUP(D491,'Tabelas auxiliares'!$A$3:$B$63,2,FALSE),"")</f>
        <v>PU - MOBILIÁRIOS * D.U.C</v>
      </c>
      <c r="G491" s="19" t="str">
        <f>IFERROR(VLOOKUP($B491,'Tabelas auxiliares'!$A$67:$C$107,2,FALSE),"")</f>
        <v>EQUIPAMENTOS - ÁREAS COMUNS</v>
      </c>
      <c r="H491" s="19" t="str">
        <f>IFERROR(VLOOKUP($B491,'Tabelas auxiliares'!$A$67:$C$107,3,FALSE),"")</f>
        <v>MOBILIÁRIO / LINHA BRANCA / QUADROS DE AVISO / DISPLAYS / VENTILADORES / BEBEDOUROS / EQUIPAMENTO DE SOM / PROJETORES / CORTINAS E PERSIANAS/DRONER</v>
      </c>
      <c r="I491" t="s">
        <v>1395</v>
      </c>
      <c r="J491" t="s">
        <v>2887</v>
      </c>
      <c r="K491" t="s">
        <v>2888</v>
      </c>
      <c r="L491" t="s">
        <v>2889</v>
      </c>
      <c r="M491" t="s">
        <v>2890</v>
      </c>
      <c r="N491" t="s">
        <v>633</v>
      </c>
      <c r="O491" t="s">
        <v>629</v>
      </c>
      <c r="P491" t="s">
        <v>634</v>
      </c>
      <c r="Q491" t="s">
        <v>621</v>
      </c>
      <c r="R491" t="s">
        <v>622</v>
      </c>
      <c r="S491" t="s">
        <v>623</v>
      </c>
      <c r="T491" t="s">
        <v>145</v>
      </c>
      <c r="U491" t="s">
        <v>655</v>
      </c>
      <c r="V491" t="s">
        <v>1797</v>
      </c>
      <c r="W491" t="s">
        <v>1798</v>
      </c>
      <c r="X491" t="s">
        <v>2891</v>
      </c>
      <c r="Y491" s="19" t="str">
        <f t="shared" si="12"/>
        <v>4</v>
      </c>
      <c r="Z491" s="19" t="str">
        <f>IF(T491="","",IF(AND(T491&lt;&gt;'Tabelas auxiliares'!$B$241,T491&lt;&gt;'Tabelas auxiliares'!$B$242,T491&lt;&gt;'Tabelas auxiliares'!$C$241,T491&lt;&gt;'Tabelas auxiliares'!$C$242,T491&lt;&gt;'Tabelas auxiliares'!$D$241),"FOLHA DE PESSOAL",IF(Y491='Tabelas auxiliares'!$A$242,"CUSTEIO",IF(Y491='Tabelas auxiliares'!$A$241,"INVESTIMENTO","ERRO - VERIFICAR"))))</f>
        <v>INVESTIMENTO</v>
      </c>
      <c r="AA491" s="30">
        <f t="shared" si="13"/>
        <v>843040</v>
      </c>
      <c r="AC491" s="12">
        <v>49317.84</v>
      </c>
      <c r="AD491" s="12">
        <v>793722.16</v>
      </c>
      <c r="AE491" s="36"/>
      <c r="AF491" s="36"/>
      <c r="AG491" s="36"/>
      <c r="AH491" s="36"/>
      <c r="AI491" s="36"/>
      <c r="AJ491" s="36"/>
      <c r="AK491" s="36"/>
      <c r="AL491" s="36"/>
      <c r="AM491" s="36"/>
      <c r="AN491" s="36"/>
      <c r="AO491" s="36"/>
      <c r="AP491" s="36"/>
    </row>
    <row r="492" spans="1:42" x14ac:dyDescent="0.35">
      <c r="A492" t="s">
        <v>614</v>
      </c>
      <c r="B492" t="s">
        <v>218</v>
      </c>
      <c r="C492" t="s">
        <v>615</v>
      </c>
      <c r="D492" t="s">
        <v>131</v>
      </c>
      <c r="E492" t="s">
        <v>100</v>
      </c>
      <c r="F492" s="19" t="str">
        <f>IFERROR(VLOOKUP(D492,'Tabelas auxiliares'!$A$3:$B$63,2,FALSE),"")</f>
        <v>PU - MOBILIÁRIOS * D.U.C</v>
      </c>
      <c r="G492" s="19" t="str">
        <f>IFERROR(VLOOKUP($B492,'Tabelas auxiliares'!$A$67:$C$107,2,FALSE),"")</f>
        <v>EQUIPAMENTOS - ÁREAS COMUNS</v>
      </c>
      <c r="H492" s="19" t="str">
        <f>IFERROR(VLOOKUP($B492,'Tabelas auxiliares'!$A$67:$C$107,3,FALSE),"")</f>
        <v>MOBILIÁRIO / LINHA BRANCA / QUADROS DE AVISO / DISPLAYS / VENTILADORES / BEBEDOUROS / EQUIPAMENTO DE SOM / PROJETORES / CORTINAS E PERSIANAS/DRONER</v>
      </c>
      <c r="I492" t="s">
        <v>778</v>
      </c>
      <c r="J492" t="s">
        <v>2892</v>
      </c>
      <c r="K492" t="s">
        <v>2893</v>
      </c>
      <c r="L492" t="s">
        <v>2894</v>
      </c>
      <c r="M492" t="s">
        <v>2895</v>
      </c>
      <c r="N492" t="s">
        <v>633</v>
      </c>
      <c r="O492" t="s">
        <v>629</v>
      </c>
      <c r="P492" t="s">
        <v>634</v>
      </c>
      <c r="Q492" t="s">
        <v>621</v>
      </c>
      <c r="R492" t="s">
        <v>622</v>
      </c>
      <c r="S492" t="s">
        <v>623</v>
      </c>
      <c r="T492" t="s">
        <v>145</v>
      </c>
      <c r="U492" t="s">
        <v>655</v>
      </c>
      <c r="V492" t="s">
        <v>1797</v>
      </c>
      <c r="W492" t="s">
        <v>1798</v>
      </c>
      <c r="X492" t="s">
        <v>2896</v>
      </c>
      <c r="Y492" s="19" t="str">
        <f t="shared" ref="Y492:Y555" si="14">LEFT(V492,1)</f>
        <v>4</v>
      </c>
      <c r="Z492" s="19" t="str">
        <f>IF(T492="","",IF(AND(T492&lt;&gt;'Tabelas auxiliares'!$B$241,T492&lt;&gt;'Tabelas auxiliares'!$B$242,T492&lt;&gt;'Tabelas auxiliares'!$C$241,T492&lt;&gt;'Tabelas auxiliares'!$C$242,T492&lt;&gt;'Tabelas auxiliares'!$D$241),"FOLHA DE PESSOAL",IF(Y492='Tabelas auxiliares'!$A$242,"CUSTEIO",IF(Y492='Tabelas auxiliares'!$A$241,"INVESTIMENTO","ERRO - VERIFICAR"))))</f>
        <v>INVESTIMENTO</v>
      </c>
      <c r="AA492" s="30">
        <f t="shared" si="13"/>
        <v>96600</v>
      </c>
      <c r="AB492" s="12">
        <v>96600</v>
      </c>
      <c r="AE492" s="36"/>
      <c r="AF492" s="36"/>
      <c r="AG492" s="36"/>
      <c r="AH492" s="36"/>
      <c r="AI492" s="36"/>
      <c r="AJ492" s="36"/>
      <c r="AK492" s="36"/>
      <c r="AL492" s="36"/>
      <c r="AM492" s="36"/>
      <c r="AN492" s="36"/>
      <c r="AO492" s="36"/>
      <c r="AP492" s="36"/>
    </row>
    <row r="493" spans="1:42" x14ac:dyDescent="0.35">
      <c r="A493" t="s">
        <v>614</v>
      </c>
      <c r="B493" t="s">
        <v>218</v>
      </c>
      <c r="C493" t="s">
        <v>615</v>
      </c>
      <c r="D493" t="s">
        <v>131</v>
      </c>
      <c r="E493" t="s">
        <v>100</v>
      </c>
      <c r="F493" s="19" t="str">
        <f>IFERROR(VLOOKUP(D493,'Tabelas auxiliares'!$A$3:$B$63,2,FALSE),"")</f>
        <v>PU - MOBILIÁRIOS * D.U.C</v>
      </c>
      <c r="G493" s="19" t="str">
        <f>IFERROR(VLOOKUP($B493,'Tabelas auxiliares'!$A$67:$C$107,2,FALSE),"")</f>
        <v>EQUIPAMENTOS - ÁREAS COMUNS</v>
      </c>
      <c r="H493" s="19" t="str">
        <f>IFERROR(VLOOKUP($B493,'Tabelas auxiliares'!$A$67:$C$107,3,FALSE),"")</f>
        <v>MOBILIÁRIO / LINHA BRANCA / QUADROS DE AVISO / DISPLAYS / VENTILADORES / BEBEDOUROS / EQUIPAMENTO DE SOM / PROJETORES / CORTINAS E PERSIANAS/DRONER</v>
      </c>
      <c r="I493" t="s">
        <v>778</v>
      </c>
      <c r="J493" t="s">
        <v>2892</v>
      </c>
      <c r="K493" t="s">
        <v>2897</v>
      </c>
      <c r="L493" t="s">
        <v>2894</v>
      </c>
      <c r="M493" t="s">
        <v>2898</v>
      </c>
      <c r="N493" t="s">
        <v>633</v>
      </c>
      <c r="O493" t="s">
        <v>629</v>
      </c>
      <c r="P493" t="s">
        <v>634</v>
      </c>
      <c r="Q493" t="s">
        <v>621</v>
      </c>
      <c r="R493" t="s">
        <v>622</v>
      </c>
      <c r="S493" t="s">
        <v>623</v>
      </c>
      <c r="T493" t="s">
        <v>145</v>
      </c>
      <c r="U493" t="s">
        <v>655</v>
      </c>
      <c r="V493" t="s">
        <v>1797</v>
      </c>
      <c r="W493" t="s">
        <v>1798</v>
      </c>
      <c r="X493" t="s">
        <v>2899</v>
      </c>
      <c r="Y493" s="19" t="str">
        <f t="shared" si="14"/>
        <v>4</v>
      </c>
      <c r="Z493" s="19" t="str">
        <f>IF(T493="","",IF(AND(T493&lt;&gt;'Tabelas auxiliares'!$B$241,T493&lt;&gt;'Tabelas auxiliares'!$B$242,T493&lt;&gt;'Tabelas auxiliares'!$C$241,T493&lt;&gt;'Tabelas auxiliares'!$C$242,T493&lt;&gt;'Tabelas auxiliares'!$D$241),"FOLHA DE PESSOAL",IF(Y493='Tabelas auxiliares'!$A$242,"CUSTEIO",IF(Y493='Tabelas auxiliares'!$A$241,"INVESTIMENTO","ERRO - VERIFICAR"))))</f>
        <v>INVESTIMENTO</v>
      </c>
      <c r="AA493" s="30">
        <f t="shared" ref="AA493:AA556" si="15">IF(AB493+AC493+AD493&lt;&gt;0,AB493+AC493+AD493,"")</f>
        <v>199192</v>
      </c>
      <c r="AB493" s="12">
        <v>199192</v>
      </c>
      <c r="AE493" s="36"/>
      <c r="AF493" s="36"/>
      <c r="AG493" s="36"/>
      <c r="AH493" s="36"/>
      <c r="AI493" s="36"/>
      <c r="AJ493" s="36"/>
      <c r="AK493" s="36"/>
      <c r="AL493" s="36"/>
      <c r="AM493" s="36"/>
      <c r="AN493" s="36"/>
      <c r="AO493" s="36"/>
      <c r="AP493" s="36"/>
    </row>
    <row r="494" spans="1:42" x14ac:dyDescent="0.35">
      <c r="A494" t="s">
        <v>614</v>
      </c>
      <c r="B494" t="s">
        <v>218</v>
      </c>
      <c r="C494" t="s">
        <v>615</v>
      </c>
      <c r="D494" t="s">
        <v>131</v>
      </c>
      <c r="E494" t="s">
        <v>100</v>
      </c>
      <c r="F494" s="19" t="str">
        <f>IFERROR(VLOOKUP(D494,'Tabelas auxiliares'!$A$3:$B$63,2,FALSE),"")</f>
        <v>PU - MOBILIÁRIOS * D.U.C</v>
      </c>
      <c r="G494" s="19" t="str">
        <f>IFERROR(VLOOKUP($B494,'Tabelas auxiliares'!$A$67:$C$107,2,FALSE),"")</f>
        <v>EQUIPAMENTOS - ÁREAS COMUNS</v>
      </c>
      <c r="H494" s="19" t="str">
        <f>IFERROR(VLOOKUP($B494,'Tabelas auxiliares'!$A$67:$C$107,3,FALSE),"")</f>
        <v>MOBILIÁRIO / LINHA BRANCA / QUADROS DE AVISO / DISPLAYS / VENTILADORES / BEBEDOUROS / EQUIPAMENTO DE SOM / PROJETORES / CORTINAS E PERSIANAS/DRONER</v>
      </c>
      <c r="I494" t="s">
        <v>904</v>
      </c>
      <c r="J494" t="s">
        <v>2900</v>
      </c>
      <c r="K494" t="s">
        <v>2901</v>
      </c>
      <c r="L494" t="s">
        <v>2902</v>
      </c>
      <c r="M494" t="s">
        <v>2903</v>
      </c>
      <c r="N494" t="s">
        <v>633</v>
      </c>
      <c r="O494" t="s">
        <v>629</v>
      </c>
      <c r="P494" t="s">
        <v>634</v>
      </c>
      <c r="Q494" t="s">
        <v>621</v>
      </c>
      <c r="R494" t="s">
        <v>622</v>
      </c>
      <c r="S494" t="s">
        <v>623</v>
      </c>
      <c r="T494" t="s">
        <v>145</v>
      </c>
      <c r="U494" t="s">
        <v>655</v>
      </c>
      <c r="V494" t="s">
        <v>1797</v>
      </c>
      <c r="W494" t="s">
        <v>1798</v>
      </c>
      <c r="X494" t="s">
        <v>2904</v>
      </c>
      <c r="Y494" s="19" t="str">
        <f t="shared" si="14"/>
        <v>4</v>
      </c>
      <c r="Z494" s="19" t="str">
        <f>IF(T494="","",IF(AND(T494&lt;&gt;'Tabelas auxiliares'!$B$241,T494&lt;&gt;'Tabelas auxiliares'!$B$242,T494&lt;&gt;'Tabelas auxiliares'!$C$241,T494&lt;&gt;'Tabelas auxiliares'!$C$242,T494&lt;&gt;'Tabelas auxiliares'!$D$241),"FOLHA DE PESSOAL",IF(Y494='Tabelas auxiliares'!$A$242,"CUSTEIO",IF(Y494='Tabelas auxiliares'!$A$241,"INVESTIMENTO","ERRO - VERIFICAR"))))</f>
        <v>INVESTIMENTO</v>
      </c>
      <c r="AA494" s="30">
        <f t="shared" si="15"/>
        <v>82731.100000000006</v>
      </c>
      <c r="AB494" s="12">
        <v>82731.100000000006</v>
      </c>
      <c r="AE494" s="36"/>
      <c r="AF494" s="36"/>
      <c r="AG494" s="36"/>
      <c r="AH494" s="36"/>
      <c r="AI494" s="36"/>
      <c r="AJ494" s="36"/>
      <c r="AK494" s="36"/>
      <c r="AL494" s="36"/>
      <c r="AM494" s="36"/>
      <c r="AN494" s="36"/>
      <c r="AO494" s="36"/>
      <c r="AP494" s="36"/>
    </row>
    <row r="495" spans="1:42" x14ac:dyDescent="0.35">
      <c r="A495" t="s">
        <v>614</v>
      </c>
      <c r="B495" t="s">
        <v>218</v>
      </c>
      <c r="C495" t="s">
        <v>615</v>
      </c>
      <c r="D495" t="s">
        <v>131</v>
      </c>
      <c r="E495" t="s">
        <v>100</v>
      </c>
      <c r="F495" s="19" t="str">
        <f>IFERROR(VLOOKUP(D495,'Tabelas auxiliares'!$A$3:$B$63,2,FALSE),"")</f>
        <v>PU - MOBILIÁRIOS * D.U.C</v>
      </c>
      <c r="G495" s="19" t="str">
        <f>IFERROR(VLOOKUP($B495,'Tabelas auxiliares'!$A$67:$C$107,2,FALSE),"")</f>
        <v>EQUIPAMENTOS - ÁREAS COMUNS</v>
      </c>
      <c r="H495" s="19" t="str">
        <f>IFERROR(VLOOKUP($B495,'Tabelas auxiliares'!$A$67:$C$107,3,FALSE),"")</f>
        <v>MOBILIÁRIO / LINHA BRANCA / QUADROS DE AVISO / DISPLAYS / VENTILADORES / BEBEDOUROS / EQUIPAMENTO DE SOM / PROJETORES / CORTINAS E PERSIANAS/DRONER</v>
      </c>
      <c r="I495" t="s">
        <v>781</v>
      </c>
      <c r="J495" t="s">
        <v>2905</v>
      </c>
      <c r="K495" t="s">
        <v>2906</v>
      </c>
      <c r="L495" t="s">
        <v>2907</v>
      </c>
      <c r="M495" t="s">
        <v>2908</v>
      </c>
      <c r="N495" t="s">
        <v>633</v>
      </c>
      <c r="O495" t="s">
        <v>629</v>
      </c>
      <c r="P495" t="s">
        <v>634</v>
      </c>
      <c r="Q495" t="s">
        <v>621</v>
      </c>
      <c r="R495" t="s">
        <v>622</v>
      </c>
      <c r="S495" t="s">
        <v>623</v>
      </c>
      <c r="T495" t="s">
        <v>145</v>
      </c>
      <c r="U495" t="s">
        <v>655</v>
      </c>
      <c r="V495" t="s">
        <v>1797</v>
      </c>
      <c r="W495" t="s">
        <v>1798</v>
      </c>
      <c r="X495" t="s">
        <v>2909</v>
      </c>
      <c r="Y495" s="19" t="str">
        <f t="shared" si="14"/>
        <v>4</v>
      </c>
      <c r="Z495" s="19" t="str">
        <f>IF(T495="","",IF(AND(T495&lt;&gt;'Tabelas auxiliares'!$B$241,T495&lt;&gt;'Tabelas auxiliares'!$B$242,T495&lt;&gt;'Tabelas auxiliares'!$C$241,T495&lt;&gt;'Tabelas auxiliares'!$C$242,T495&lt;&gt;'Tabelas auxiliares'!$D$241),"FOLHA DE PESSOAL",IF(Y495='Tabelas auxiliares'!$A$242,"CUSTEIO",IF(Y495='Tabelas auxiliares'!$A$241,"INVESTIMENTO","ERRO - VERIFICAR"))))</f>
        <v>INVESTIMENTO</v>
      </c>
      <c r="AA495" s="30">
        <f t="shared" si="15"/>
        <v>74142.09</v>
      </c>
      <c r="AB495" s="12">
        <v>74142.09</v>
      </c>
      <c r="AE495" s="36"/>
      <c r="AF495" s="36"/>
      <c r="AG495" s="36"/>
      <c r="AH495" s="36"/>
      <c r="AI495" s="36"/>
      <c r="AJ495" s="36"/>
      <c r="AK495" s="36"/>
      <c r="AL495" s="36"/>
      <c r="AM495" s="36"/>
      <c r="AN495" s="36"/>
      <c r="AO495" s="36"/>
      <c r="AP495" s="36"/>
    </row>
    <row r="496" spans="1:42" x14ac:dyDescent="0.35">
      <c r="A496" t="s">
        <v>614</v>
      </c>
      <c r="B496" t="s">
        <v>218</v>
      </c>
      <c r="C496" t="s">
        <v>615</v>
      </c>
      <c r="D496" t="s">
        <v>131</v>
      </c>
      <c r="E496" t="s">
        <v>100</v>
      </c>
      <c r="F496" s="19" t="str">
        <f>IFERROR(VLOOKUP(D496,'Tabelas auxiliares'!$A$3:$B$63,2,FALSE),"")</f>
        <v>PU - MOBILIÁRIOS * D.U.C</v>
      </c>
      <c r="G496" s="19" t="str">
        <f>IFERROR(VLOOKUP($B496,'Tabelas auxiliares'!$A$67:$C$107,2,FALSE),"")</f>
        <v>EQUIPAMENTOS - ÁREAS COMUNS</v>
      </c>
      <c r="H496" s="19" t="str">
        <f>IFERROR(VLOOKUP($B496,'Tabelas auxiliares'!$A$67:$C$107,3,FALSE),"")</f>
        <v>MOBILIÁRIO / LINHA BRANCA / QUADROS DE AVISO / DISPLAYS / VENTILADORES / BEBEDOUROS / EQUIPAMENTO DE SOM / PROJETORES / CORTINAS E PERSIANAS/DRONER</v>
      </c>
      <c r="I496" t="s">
        <v>781</v>
      </c>
      <c r="J496" t="s">
        <v>2905</v>
      </c>
      <c r="K496" t="s">
        <v>2910</v>
      </c>
      <c r="L496" t="s">
        <v>2907</v>
      </c>
      <c r="M496" t="s">
        <v>2911</v>
      </c>
      <c r="N496" t="s">
        <v>633</v>
      </c>
      <c r="O496" t="s">
        <v>629</v>
      </c>
      <c r="P496" t="s">
        <v>634</v>
      </c>
      <c r="Q496" t="s">
        <v>621</v>
      </c>
      <c r="R496" t="s">
        <v>622</v>
      </c>
      <c r="S496" t="s">
        <v>623</v>
      </c>
      <c r="T496" t="s">
        <v>145</v>
      </c>
      <c r="U496" t="s">
        <v>655</v>
      </c>
      <c r="V496" t="s">
        <v>1797</v>
      </c>
      <c r="W496" t="s">
        <v>1798</v>
      </c>
      <c r="X496" t="s">
        <v>2912</v>
      </c>
      <c r="Y496" s="19" t="str">
        <f t="shared" si="14"/>
        <v>4</v>
      </c>
      <c r="Z496" s="19" t="str">
        <f>IF(T496="","",IF(AND(T496&lt;&gt;'Tabelas auxiliares'!$B$241,T496&lt;&gt;'Tabelas auxiliares'!$B$242,T496&lt;&gt;'Tabelas auxiliares'!$C$241,T496&lt;&gt;'Tabelas auxiliares'!$C$242,T496&lt;&gt;'Tabelas auxiliares'!$D$241),"FOLHA DE PESSOAL",IF(Y496='Tabelas auxiliares'!$A$242,"CUSTEIO",IF(Y496='Tabelas auxiliares'!$A$241,"INVESTIMENTO","ERRO - VERIFICAR"))))</f>
        <v>INVESTIMENTO</v>
      </c>
      <c r="AA496" s="30">
        <f t="shared" si="15"/>
        <v>21450</v>
      </c>
      <c r="AB496" s="12">
        <v>21450</v>
      </c>
      <c r="AE496" s="36"/>
      <c r="AF496" s="36"/>
      <c r="AG496" s="36"/>
      <c r="AH496" s="36"/>
      <c r="AI496" s="36"/>
      <c r="AJ496" s="36"/>
      <c r="AK496" s="36"/>
      <c r="AL496" s="36"/>
      <c r="AM496" s="36"/>
      <c r="AN496" s="36"/>
      <c r="AO496" s="36"/>
      <c r="AP496" s="36"/>
    </row>
    <row r="497" spans="1:42" x14ac:dyDescent="0.35">
      <c r="A497" t="s">
        <v>614</v>
      </c>
      <c r="B497" t="s">
        <v>218</v>
      </c>
      <c r="C497" t="s">
        <v>615</v>
      </c>
      <c r="D497" t="s">
        <v>50</v>
      </c>
      <c r="E497" t="s">
        <v>100</v>
      </c>
      <c r="F497" s="19" t="str">
        <f>IFERROR(VLOOKUP(D497,'Tabelas auxiliares'!$A$3:$B$63,2,FALSE),"")</f>
        <v>EDITORA DA UFABC</v>
      </c>
      <c r="G497" s="19" t="str">
        <f>IFERROR(VLOOKUP($B497,'Tabelas auxiliares'!$A$67:$C$107,2,FALSE),"")</f>
        <v>EQUIPAMENTOS - ÁREAS COMUNS</v>
      </c>
      <c r="H497" s="19" t="str">
        <f>IFERROR(VLOOKUP($B497,'Tabelas auxiliares'!$A$67:$C$107,3,FALSE),"")</f>
        <v>MOBILIÁRIO / LINHA BRANCA / QUADROS DE AVISO / DISPLAYS / VENTILADORES / BEBEDOUROS / EQUIPAMENTO DE SOM / PROJETORES / CORTINAS E PERSIANAS/DRONER</v>
      </c>
      <c r="I497" t="s">
        <v>775</v>
      </c>
      <c r="J497" t="s">
        <v>2913</v>
      </c>
      <c r="K497" t="s">
        <v>2914</v>
      </c>
      <c r="L497" t="s">
        <v>2915</v>
      </c>
      <c r="M497" t="s">
        <v>2916</v>
      </c>
      <c r="N497" t="s">
        <v>675</v>
      </c>
      <c r="O497" t="s">
        <v>629</v>
      </c>
      <c r="P497" t="s">
        <v>676</v>
      </c>
      <c r="Q497" t="s">
        <v>621</v>
      </c>
      <c r="R497" t="s">
        <v>622</v>
      </c>
      <c r="S497" t="s">
        <v>623</v>
      </c>
      <c r="T497" t="s">
        <v>145</v>
      </c>
      <c r="U497" t="s">
        <v>677</v>
      </c>
      <c r="V497" t="s">
        <v>1756</v>
      </c>
      <c r="W497" t="s">
        <v>1757</v>
      </c>
      <c r="X497" t="s">
        <v>2917</v>
      </c>
      <c r="Y497" s="19" t="str">
        <f t="shared" si="14"/>
        <v>4</v>
      </c>
      <c r="Z497" s="19" t="str">
        <f>IF(T497="","",IF(AND(T497&lt;&gt;'Tabelas auxiliares'!$B$241,T497&lt;&gt;'Tabelas auxiliares'!$B$242,T497&lt;&gt;'Tabelas auxiliares'!$C$241,T497&lt;&gt;'Tabelas auxiliares'!$C$242,T497&lt;&gt;'Tabelas auxiliares'!$D$241),"FOLHA DE PESSOAL",IF(Y497='Tabelas auxiliares'!$A$242,"CUSTEIO",IF(Y497='Tabelas auxiliares'!$A$241,"INVESTIMENTO","ERRO - VERIFICAR"))))</f>
        <v>INVESTIMENTO</v>
      </c>
      <c r="AA497" s="30">
        <f t="shared" si="15"/>
        <v>7660</v>
      </c>
      <c r="AD497" s="12">
        <v>7660</v>
      </c>
      <c r="AE497" s="36"/>
      <c r="AF497" s="36"/>
      <c r="AG497" s="36"/>
      <c r="AH497" s="36"/>
      <c r="AI497" s="36"/>
      <c r="AJ497" s="36"/>
      <c r="AK497" s="36"/>
      <c r="AL497" s="36"/>
      <c r="AM497" s="36"/>
      <c r="AN497" s="36"/>
      <c r="AO497" s="36"/>
      <c r="AP497" s="36"/>
    </row>
    <row r="498" spans="1:42" x14ac:dyDescent="0.35">
      <c r="A498" t="s">
        <v>614</v>
      </c>
      <c r="B498" t="s">
        <v>218</v>
      </c>
      <c r="C498" t="s">
        <v>615</v>
      </c>
      <c r="D498" t="s">
        <v>81</v>
      </c>
      <c r="E498" t="s">
        <v>100</v>
      </c>
      <c r="F498" s="19" t="str">
        <f>IFERROR(VLOOKUP(D498,'Tabelas auxiliares'!$A$3:$B$63,2,FALSE),"")</f>
        <v>SUGEPE - SUPERINTENDÊNCIA DE GESTÃO DE PESSOAS</v>
      </c>
      <c r="G498" s="19" t="str">
        <f>IFERROR(VLOOKUP($B498,'Tabelas auxiliares'!$A$67:$C$107,2,FALSE),"")</f>
        <v>EQUIPAMENTOS - ÁREAS COMUNS</v>
      </c>
      <c r="H498" s="19" t="str">
        <f>IFERROR(VLOOKUP($B498,'Tabelas auxiliares'!$A$67:$C$107,3,FALSE),"")</f>
        <v>MOBILIÁRIO / LINHA BRANCA / QUADROS DE AVISO / DISPLAYS / VENTILADORES / BEBEDOUROS / EQUIPAMENTO DE SOM / PROJETORES / CORTINAS E PERSIANAS/DRONER</v>
      </c>
      <c r="I498" t="s">
        <v>984</v>
      </c>
      <c r="J498" t="s">
        <v>2918</v>
      </c>
      <c r="K498" t="s">
        <v>2919</v>
      </c>
      <c r="L498" t="s">
        <v>2920</v>
      </c>
      <c r="M498" t="s">
        <v>2921</v>
      </c>
      <c r="N498" t="s">
        <v>675</v>
      </c>
      <c r="O498" t="s">
        <v>629</v>
      </c>
      <c r="P498" t="s">
        <v>676</v>
      </c>
      <c r="Q498" t="s">
        <v>621</v>
      </c>
      <c r="R498" t="s">
        <v>622</v>
      </c>
      <c r="S498" t="s">
        <v>623</v>
      </c>
      <c r="T498" t="s">
        <v>145</v>
      </c>
      <c r="U498" t="s">
        <v>677</v>
      </c>
      <c r="V498" t="s">
        <v>2922</v>
      </c>
      <c r="W498" t="s">
        <v>2923</v>
      </c>
      <c r="X498" t="s">
        <v>2924</v>
      </c>
      <c r="Y498" s="19" t="str">
        <f t="shared" si="14"/>
        <v>4</v>
      </c>
      <c r="Z498" s="19" t="str">
        <f>IF(T498="","",IF(AND(T498&lt;&gt;'Tabelas auxiliares'!$B$241,T498&lt;&gt;'Tabelas auxiliares'!$B$242,T498&lt;&gt;'Tabelas auxiliares'!$C$241,T498&lt;&gt;'Tabelas auxiliares'!$C$242,T498&lt;&gt;'Tabelas auxiliares'!$D$241),"FOLHA DE PESSOAL",IF(Y498='Tabelas auxiliares'!$A$242,"CUSTEIO",IF(Y498='Tabelas auxiliares'!$A$241,"INVESTIMENTO","ERRO - VERIFICAR"))))</f>
        <v>INVESTIMENTO</v>
      </c>
      <c r="AA498" s="30">
        <f t="shared" si="15"/>
        <v>8300</v>
      </c>
      <c r="AD498" s="12">
        <v>8300</v>
      </c>
      <c r="AE498" s="36"/>
      <c r="AF498" s="36"/>
      <c r="AG498" s="36"/>
      <c r="AH498" s="36"/>
      <c r="AI498" s="36"/>
      <c r="AJ498" s="36"/>
      <c r="AK498" s="36"/>
      <c r="AL498" s="36"/>
      <c r="AM498" s="36"/>
      <c r="AN498" s="36"/>
      <c r="AO498" s="36"/>
      <c r="AP498" s="36"/>
    </row>
    <row r="499" spans="1:42" x14ac:dyDescent="0.35">
      <c r="A499" t="s">
        <v>614</v>
      </c>
      <c r="B499" t="s">
        <v>218</v>
      </c>
      <c r="C499" t="s">
        <v>615</v>
      </c>
      <c r="D499" t="s">
        <v>81</v>
      </c>
      <c r="E499" t="s">
        <v>100</v>
      </c>
      <c r="F499" s="19" t="str">
        <f>IFERROR(VLOOKUP(D499,'Tabelas auxiliares'!$A$3:$B$63,2,FALSE),"")</f>
        <v>SUGEPE - SUPERINTENDÊNCIA DE GESTÃO DE PESSOAS</v>
      </c>
      <c r="G499" s="19" t="str">
        <f>IFERROR(VLOOKUP($B499,'Tabelas auxiliares'!$A$67:$C$107,2,FALSE),"")</f>
        <v>EQUIPAMENTOS - ÁREAS COMUNS</v>
      </c>
      <c r="H499" s="19" t="str">
        <f>IFERROR(VLOOKUP($B499,'Tabelas auxiliares'!$A$67:$C$107,3,FALSE),"")</f>
        <v>MOBILIÁRIO / LINHA BRANCA / QUADROS DE AVISO / DISPLAYS / VENTILADORES / BEBEDOUROS / EQUIPAMENTO DE SOM / PROJETORES / CORTINAS E PERSIANAS/DRONER</v>
      </c>
      <c r="I499" t="s">
        <v>984</v>
      </c>
      <c r="J499" t="s">
        <v>2918</v>
      </c>
      <c r="K499" t="s">
        <v>2925</v>
      </c>
      <c r="L499" t="s">
        <v>2920</v>
      </c>
      <c r="M499" t="s">
        <v>2926</v>
      </c>
      <c r="N499" t="s">
        <v>675</v>
      </c>
      <c r="O499" t="s">
        <v>629</v>
      </c>
      <c r="P499" t="s">
        <v>676</v>
      </c>
      <c r="Q499" t="s">
        <v>621</v>
      </c>
      <c r="R499" t="s">
        <v>622</v>
      </c>
      <c r="S499" t="s">
        <v>623</v>
      </c>
      <c r="T499" t="s">
        <v>145</v>
      </c>
      <c r="U499" t="s">
        <v>677</v>
      </c>
      <c r="V499" t="s">
        <v>2922</v>
      </c>
      <c r="W499" t="s">
        <v>2923</v>
      </c>
      <c r="X499" t="s">
        <v>2927</v>
      </c>
      <c r="Y499" s="19" t="str">
        <f t="shared" si="14"/>
        <v>4</v>
      </c>
      <c r="Z499" s="19" t="str">
        <f>IF(T499="","",IF(AND(T499&lt;&gt;'Tabelas auxiliares'!$B$241,T499&lt;&gt;'Tabelas auxiliares'!$B$242,T499&lt;&gt;'Tabelas auxiliares'!$C$241,T499&lt;&gt;'Tabelas auxiliares'!$C$242,T499&lt;&gt;'Tabelas auxiliares'!$D$241),"FOLHA DE PESSOAL",IF(Y499='Tabelas auxiliares'!$A$242,"CUSTEIO",IF(Y499='Tabelas auxiliares'!$A$241,"INVESTIMENTO","ERRO - VERIFICAR"))))</f>
        <v>INVESTIMENTO</v>
      </c>
      <c r="AA499" s="30">
        <f t="shared" si="15"/>
        <v>22765</v>
      </c>
      <c r="AD499" s="12">
        <v>22765</v>
      </c>
      <c r="AE499" s="36"/>
      <c r="AF499" s="36"/>
      <c r="AG499" s="36"/>
      <c r="AH499" s="36"/>
      <c r="AI499" s="36"/>
      <c r="AJ499" s="36"/>
      <c r="AK499" s="36"/>
      <c r="AL499" s="36"/>
      <c r="AM499" s="36"/>
      <c r="AN499" s="36"/>
      <c r="AO499" s="36"/>
      <c r="AP499" s="36"/>
    </row>
    <row r="500" spans="1:42" x14ac:dyDescent="0.35">
      <c r="A500" t="s">
        <v>614</v>
      </c>
      <c r="B500" t="s">
        <v>218</v>
      </c>
      <c r="C500" t="s">
        <v>615</v>
      </c>
      <c r="D500" t="s">
        <v>81</v>
      </c>
      <c r="E500" t="s">
        <v>100</v>
      </c>
      <c r="F500" s="19" t="str">
        <f>IFERROR(VLOOKUP(D500,'Tabelas auxiliares'!$A$3:$B$63,2,FALSE),"")</f>
        <v>SUGEPE - SUPERINTENDÊNCIA DE GESTÃO DE PESSOAS</v>
      </c>
      <c r="G500" s="19" t="str">
        <f>IFERROR(VLOOKUP($B500,'Tabelas auxiliares'!$A$67:$C$107,2,FALSE),"")</f>
        <v>EQUIPAMENTOS - ÁREAS COMUNS</v>
      </c>
      <c r="H500" s="19" t="str">
        <f>IFERROR(VLOOKUP($B500,'Tabelas auxiliares'!$A$67:$C$107,3,FALSE),"")</f>
        <v>MOBILIÁRIO / LINHA BRANCA / QUADROS DE AVISO / DISPLAYS / VENTILADORES / BEBEDOUROS / EQUIPAMENTO DE SOM / PROJETORES / CORTINAS E PERSIANAS/DRONER</v>
      </c>
      <c r="I500" t="s">
        <v>1404</v>
      </c>
      <c r="J500" t="s">
        <v>2928</v>
      </c>
      <c r="K500" t="s">
        <v>2929</v>
      </c>
      <c r="L500" t="s">
        <v>2930</v>
      </c>
      <c r="M500" t="s">
        <v>2931</v>
      </c>
      <c r="N500" t="s">
        <v>675</v>
      </c>
      <c r="O500" t="s">
        <v>629</v>
      </c>
      <c r="P500" t="s">
        <v>676</v>
      </c>
      <c r="Q500" t="s">
        <v>621</v>
      </c>
      <c r="R500" t="s">
        <v>622</v>
      </c>
      <c r="S500" t="s">
        <v>623</v>
      </c>
      <c r="T500" t="s">
        <v>145</v>
      </c>
      <c r="U500" t="s">
        <v>677</v>
      </c>
      <c r="V500" t="s">
        <v>2932</v>
      </c>
      <c r="W500" t="s">
        <v>2933</v>
      </c>
      <c r="X500" t="s">
        <v>2934</v>
      </c>
      <c r="Y500" s="19" t="str">
        <f t="shared" si="14"/>
        <v>4</v>
      </c>
      <c r="Z500" s="19" t="str">
        <f>IF(T500="","",IF(AND(T500&lt;&gt;'Tabelas auxiliares'!$B$241,T500&lt;&gt;'Tabelas auxiliares'!$B$242,T500&lt;&gt;'Tabelas auxiliares'!$C$241,T500&lt;&gt;'Tabelas auxiliares'!$C$242,T500&lt;&gt;'Tabelas auxiliares'!$D$241),"FOLHA DE PESSOAL",IF(Y500='Tabelas auxiliares'!$A$242,"CUSTEIO",IF(Y500='Tabelas auxiliares'!$A$241,"INVESTIMENTO","ERRO - VERIFICAR"))))</f>
        <v>INVESTIMENTO</v>
      </c>
      <c r="AA500" s="30">
        <f t="shared" si="15"/>
        <v>3800</v>
      </c>
      <c r="AD500" s="12">
        <v>3800</v>
      </c>
      <c r="AE500" s="36"/>
      <c r="AF500" s="36"/>
      <c r="AG500" s="36"/>
      <c r="AH500" s="36"/>
      <c r="AI500" s="36"/>
      <c r="AJ500" s="36"/>
      <c r="AK500" s="36"/>
      <c r="AL500" s="36"/>
      <c r="AM500" s="36"/>
      <c r="AN500" s="36"/>
      <c r="AO500" s="36"/>
      <c r="AP500" s="36"/>
    </row>
    <row r="501" spans="1:42" x14ac:dyDescent="0.35">
      <c r="A501" t="s">
        <v>614</v>
      </c>
      <c r="B501" t="s">
        <v>218</v>
      </c>
      <c r="C501" t="s">
        <v>704</v>
      </c>
      <c r="D501" t="s">
        <v>159</v>
      </c>
      <c r="E501" t="s">
        <v>100</v>
      </c>
      <c r="F501" s="19" t="str">
        <f>IFERROR(VLOOKUP(D501,'Tabelas auxiliares'!$A$3:$B$63,2,FALSE),"")</f>
        <v>SPO - OBRAS SANTO ANDRÉ</v>
      </c>
      <c r="G501" s="19" t="str">
        <f>IFERROR(VLOOKUP($B501,'Tabelas auxiliares'!$A$67:$C$107,2,FALSE),"")</f>
        <v>EQUIPAMENTOS - ÁREAS COMUNS</v>
      </c>
      <c r="H501" s="19" t="str">
        <f>IFERROR(VLOOKUP($B501,'Tabelas auxiliares'!$A$67:$C$107,3,FALSE),"")</f>
        <v>MOBILIÁRIO / LINHA BRANCA / QUADROS DE AVISO / DISPLAYS / VENTILADORES / BEBEDOUROS / EQUIPAMENTO DE SOM / PROJETORES / CORTINAS E PERSIANAS/DRONER</v>
      </c>
      <c r="I501" t="s">
        <v>1648</v>
      </c>
      <c r="J501" t="s">
        <v>2935</v>
      </c>
      <c r="K501" t="s">
        <v>2936</v>
      </c>
      <c r="L501" t="s">
        <v>2937</v>
      </c>
      <c r="M501" t="s">
        <v>2938</v>
      </c>
      <c r="N501" t="s">
        <v>628</v>
      </c>
      <c r="O501" t="s">
        <v>629</v>
      </c>
      <c r="P501" t="s">
        <v>630</v>
      </c>
      <c r="Q501" t="s">
        <v>621</v>
      </c>
      <c r="R501" t="s">
        <v>622</v>
      </c>
      <c r="S501" t="s">
        <v>1038</v>
      </c>
      <c r="T501" t="s">
        <v>145</v>
      </c>
      <c r="U501" t="s">
        <v>645</v>
      </c>
      <c r="V501" t="s">
        <v>2015</v>
      </c>
      <c r="W501" t="s">
        <v>2016</v>
      </c>
      <c r="X501" t="s">
        <v>2939</v>
      </c>
      <c r="Y501" s="19" t="str">
        <f t="shared" si="14"/>
        <v>4</v>
      </c>
      <c r="Z501" s="19" t="str">
        <f>IF(T501="","",IF(AND(T501&lt;&gt;'Tabelas auxiliares'!$B$241,T501&lt;&gt;'Tabelas auxiliares'!$B$242,T501&lt;&gt;'Tabelas auxiliares'!$C$241,T501&lt;&gt;'Tabelas auxiliares'!$C$242,T501&lt;&gt;'Tabelas auxiliares'!$D$241),"FOLHA DE PESSOAL",IF(Y501='Tabelas auxiliares'!$A$242,"CUSTEIO",IF(Y501='Tabelas auxiliares'!$A$241,"INVESTIMENTO","ERRO - VERIFICAR"))))</f>
        <v>INVESTIMENTO</v>
      </c>
      <c r="AA501" s="30">
        <f t="shared" si="15"/>
        <v>19884.07</v>
      </c>
      <c r="AB501" s="12">
        <v>19884.07</v>
      </c>
      <c r="AE501" s="36"/>
      <c r="AF501" s="36"/>
      <c r="AG501" s="36"/>
      <c r="AH501" s="36"/>
      <c r="AI501" s="36"/>
      <c r="AJ501" s="36"/>
      <c r="AK501" s="36"/>
      <c r="AL501" s="36"/>
      <c r="AM501" s="36"/>
      <c r="AN501" s="36"/>
      <c r="AO501" s="36"/>
      <c r="AP501" s="36"/>
    </row>
    <row r="502" spans="1:42" x14ac:dyDescent="0.35">
      <c r="A502" t="s">
        <v>614</v>
      </c>
      <c r="B502" t="s">
        <v>218</v>
      </c>
      <c r="C502" t="s">
        <v>704</v>
      </c>
      <c r="D502" t="s">
        <v>159</v>
      </c>
      <c r="E502" t="s">
        <v>100</v>
      </c>
      <c r="F502" s="19" t="str">
        <f>IFERROR(VLOOKUP(D502,'Tabelas auxiliares'!$A$3:$B$63,2,FALSE),"")</f>
        <v>SPO - OBRAS SANTO ANDRÉ</v>
      </c>
      <c r="G502" s="19" t="str">
        <f>IFERROR(VLOOKUP($B502,'Tabelas auxiliares'!$A$67:$C$107,2,FALSE),"")</f>
        <v>EQUIPAMENTOS - ÁREAS COMUNS</v>
      </c>
      <c r="H502" s="19" t="str">
        <f>IFERROR(VLOOKUP($B502,'Tabelas auxiliares'!$A$67:$C$107,3,FALSE),"")</f>
        <v>MOBILIÁRIO / LINHA BRANCA / QUADROS DE AVISO / DISPLAYS / VENTILADORES / BEBEDOUROS / EQUIPAMENTO DE SOM / PROJETORES / CORTINAS E PERSIANAS/DRONER</v>
      </c>
      <c r="I502" t="s">
        <v>1648</v>
      </c>
      <c r="J502" t="s">
        <v>2935</v>
      </c>
      <c r="K502" t="s">
        <v>2940</v>
      </c>
      <c r="L502" t="s">
        <v>2941</v>
      </c>
      <c r="M502" t="s">
        <v>2938</v>
      </c>
      <c r="N502" t="s">
        <v>633</v>
      </c>
      <c r="O502" t="s">
        <v>629</v>
      </c>
      <c r="P502" t="s">
        <v>634</v>
      </c>
      <c r="Q502" t="s">
        <v>621</v>
      </c>
      <c r="R502" t="s">
        <v>622</v>
      </c>
      <c r="S502" t="s">
        <v>623</v>
      </c>
      <c r="T502" t="s">
        <v>145</v>
      </c>
      <c r="U502" t="s">
        <v>655</v>
      </c>
      <c r="V502" t="s">
        <v>2015</v>
      </c>
      <c r="W502" t="s">
        <v>2016</v>
      </c>
      <c r="X502" t="s">
        <v>2942</v>
      </c>
      <c r="Y502" s="19" t="str">
        <f t="shared" si="14"/>
        <v>4</v>
      </c>
      <c r="Z502" s="19" t="str">
        <f>IF(T502="","",IF(AND(T502&lt;&gt;'Tabelas auxiliares'!$B$241,T502&lt;&gt;'Tabelas auxiliares'!$B$242,T502&lt;&gt;'Tabelas auxiliares'!$C$241,T502&lt;&gt;'Tabelas auxiliares'!$C$242,T502&lt;&gt;'Tabelas auxiliares'!$D$241),"FOLHA DE PESSOAL",IF(Y502='Tabelas auxiliares'!$A$242,"CUSTEIO",IF(Y502='Tabelas auxiliares'!$A$241,"INVESTIMENTO","ERRO - VERIFICAR"))))</f>
        <v>INVESTIMENTO</v>
      </c>
      <c r="AA502" s="30">
        <f t="shared" si="15"/>
        <v>78761.070000000007</v>
      </c>
      <c r="AB502" s="12">
        <v>78761.070000000007</v>
      </c>
      <c r="AE502" s="36"/>
      <c r="AF502" s="36"/>
      <c r="AG502" s="36"/>
      <c r="AH502" s="36"/>
      <c r="AI502" s="36"/>
      <c r="AJ502" s="36"/>
      <c r="AK502" s="36"/>
      <c r="AL502" s="36"/>
      <c r="AM502" s="36"/>
      <c r="AN502" s="36"/>
      <c r="AO502" s="36"/>
      <c r="AP502" s="36"/>
    </row>
    <row r="503" spans="1:42" x14ac:dyDescent="0.35">
      <c r="A503" t="s">
        <v>614</v>
      </c>
      <c r="B503" t="s">
        <v>220</v>
      </c>
      <c r="C503" t="s">
        <v>615</v>
      </c>
      <c r="D503" t="s">
        <v>8</v>
      </c>
      <c r="E503" t="s">
        <v>100</v>
      </c>
      <c r="F503" s="19" t="str">
        <f>IFERROR(VLOOKUP(D503,'Tabelas auxiliares'!$A$3:$B$63,2,FALSE),"")</f>
        <v>PROPES - PRÓ-REITORIA DE PESQUISA / CEM</v>
      </c>
      <c r="G503" s="19" t="str">
        <f>IFERROR(VLOOKUP($B503,'Tabelas auxiliares'!$A$67:$C$107,2,FALSE),"")</f>
        <v>EQUIPAMENTOS LABORATÓRIOS</v>
      </c>
      <c r="H503" s="19" t="str">
        <f>IFERROR(VLOOKUP($B503,'Tabelas auxiliares'!$A$67:$C$107,3,FALSE),"")</f>
        <v>AQUISICAO POR IMPORTACAO / EQUIPAMENTOS NOVOS / MANUTENÇÃO DE EQUIPAMENTOS LABORATORIAIS</v>
      </c>
      <c r="I503" t="s">
        <v>927</v>
      </c>
      <c r="J503" t="s">
        <v>2943</v>
      </c>
      <c r="K503" t="s">
        <v>2944</v>
      </c>
      <c r="L503" t="s">
        <v>2945</v>
      </c>
      <c r="M503" t="s">
        <v>2946</v>
      </c>
      <c r="N503" t="s">
        <v>628</v>
      </c>
      <c r="O503" t="s">
        <v>629</v>
      </c>
      <c r="P503" t="s">
        <v>630</v>
      </c>
      <c r="Q503" t="s">
        <v>621</v>
      </c>
      <c r="R503" t="s">
        <v>622</v>
      </c>
      <c r="S503" t="s">
        <v>1038</v>
      </c>
      <c r="T503" t="s">
        <v>145</v>
      </c>
      <c r="U503" t="s">
        <v>645</v>
      </c>
      <c r="V503" t="s">
        <v>1748</v>
      </c>
      <c r="W503" t="s">
        <v>1749</v>
      </c>
      <c r="X503" t="s">
        <v>2947</v>
      </c>
      <c r="Y503" s="19" t="str">
        <f t="shared" si="14"/>
        <v>4</v>
      </c>
      <c r="Z503" s="19" t="str">
        <f>IF(T503="","",IF(AND(T503&lt;&gt;'Tabelas auxiliares'!$B$241,T503&lt;&gt;'Tabelas auxiliares'!$B$242,T503&lt;&gt;'Tabelas auxiliares'!$C$241,T503&lt;&gt;'Tabelas auxiliares'!$C$242,T503&lt;&gt;'Tabelas auxiliares'!$D$241),"FOLHA DE PESSOAL",IF(Y503='Tabelas auxiliares'!$A$242,"CUSTEIO",IF(Y503='Tabelas auxiliares'!$A$241,"INVESTIMENTO","ERRO - VERIFICAR"))))</f>
        <v>INVESTIMENTO</v>
      </c>
      <c r="AA503" s="30">
        <f t="shared" si="15"/>
        <v>77888.84</v>
      </c>
      <c r="AD503" s="12">
        <v>77888.84</v>
      </c>
      <c r="AE503" s="36"/>
      <c r="AF503" s="36"/>
      <c r="AG503" s="36"/>
      <c r="AH503" s="36"/>
      <c r="AI503" s="36"/>
      <c r="AJ503" s="36"/>
      <c r="AK503" s="36"/>
      <c r="AL503" s="36"/>
      <c r="AM503" s="36"/>
      <c r="AN503" s="36"/>
      <c r="AO503" s="36"/>
      <c r="AP503" s="36"/>
    </row>
    <row r="504" spans="1:42" x14ac:dyDescent="0.35">
      <c r="A504" t="s">
        <v>614</v>
      </c>
      <c r="B504" t="s">
        <v>220</v>
      </c>
      <c r="C504" t="s">
        <v>615</v>
      </c>
      <c r="D504" t="s">
        <v>8</v>
      </c>
      <c r="E504" t="s">
        <v>100</v>
      </c>
      <c r="F504" s="19" t="str">
        <f>IFERROR(VLOOKUP(D504,'Tabelas auxiliares'!$A$3:$B$63,2,FALSE),"")</f>
        <v>PROPES - PRÓ-REITORIA DE PESQUISA / CEM</v>
      </c>
      <c r="G504" s="19" t="str">
        <f>IFERROR(VLOOKUP($B504,'Tabelas auxiliares'!$A$67:$C$107,2,FALSE),"")</f>
        <v>EQUIPAMENTOS LABORATÓRIOS</v>
      </c>
      <c r="H504" s="19" t="str">
        <f>IFERROR(VLOOKUP($B504,'Tabelas auxiliares'!$A$67:$C$107,3,FALSE),"")</f>
        <v>AQUISICAO POR IMPORTACAO / EQUIPAMENTOS NOVOS / MANUTENÇÃO DE EQUIPAMENTOS LABORATORIAIS</v>
      </c>
      <c r="I504" t="s">
        <v>1682</v>
      </c>
      <c r="J504" t="s">
        <v>2948</v>
      </c>
      <c r="K504" t="s">
        <v>2949</v>
      </c>
      <c r="L504" t="s">
        <v>2950</v>
      </c>
      <c r="M504" t="s">
        <v>2951</v>
      </c>
      <c r="N504" t="s">
        <v>628</v>
      </c>
      <c r="O504" t="s">
        <v>629</v>
      </c>
      <c r="P504" t="s">
        <v>630</v>
      </c>
      <c r="Q504" t="s">
        <v>621</v>
      </c>
      <c r="R504" t="s">
        <v>622</v>
      </c>
      <c r="S504" t="s">
        <v>1038</v>
      </c>
      <c r="T504" t="s">
        <v>145</v>
      </c>
      <c r="U504" t="s">
        <v>645</v>
      </c>
      <c r="V504" t="s">
        <v>1748</v>
      </c>
      <c r="W504" t="s">
        <v>1749</v>
      </c>
      <c r="X504" t="s">
        <v>2952</v>
      </c>
      <c r="Y504" s="19" t="str">
        <f t="shared" si="14"/>
        <v>4</v>
      </c>
      <c r="Z504" s="19" t="str">
        <f>IF(T504="","",IF(AND(T504&lt;&gt;'Tabelas auxiliares'!$B$241,T504&lt;&gt;'Tabelas auxiliares'!$B$242,T504&lt;&gt;'Tabelas auxiliares'!$C$241,T504&lt;&gt;'Tabelas auxiliares'!$C$242,T504&lt;&gt;'Tabelas auxiliares'!$D$241),"FOLHA DE PESSOAL",IF(Y504='Tabelas auxiliares'!$A$242,"CUSTEIO",IF(Y504='Tabelas auxiliares'!$A$241,"INVESTIMENTO","ERRO - VERIFICAR"))))</f>
        <v>INVESTIMENTO</v>
      </c>
      <c r="AA504" s="30">
        <f t="shared" si="15"/>
        <v>6831.06</v>
      </c>
      <c r="AB504" s="12">
        <v>1617.22</v>
      </c>
      <c r="AD504" s="12">
        <v>5213.84</v>
      </c>
      <c r="AE504" s="36"/>
      <c r="AF504" s="36"/>
      <c r="AG504" s="36"/>
      <c r="AH504" s="36"/>
      <c r="AI504" s="36"/>
      <c r="AJ504" s="36"/>
      <c r="AK504" s="36"/>
      <c r="AL504" s="36"/>
      <c r="AM504" s="36"/>
      <c r="AN504" s="36"/>
      <c r="AO504" s="36"/>
      <c r="AP504" s="36"/>
    </row>
    <row r="505" spans="1:42" x14ac:dyDescent="0.35">
      <c r="A505" t="s">
        <v>614</v>
      </c>
      <c r="B505" t="s">
        <v>220</v>
      </c>
      <c r="C505" t="s">
        <v>615</v>
      </c>
      <c r="D505" t="s">
        <v>8</v>
      </c>
      <c r="E505" t="s">
        <v>100</v>
      </c>
      <c r="F505" s="19" t="str">
        <f>IFERROR(VLOOKUP(D505,'Tabelas auxiliares'!$A$3:$B$63,2,FALSE),"")</f>
        <v>PROPES - PRÓ-REITORIA DE PESQUISA / CEM</v>
      </c>
      <c r="G505" s="19" t="str">
        <f>IFERROR(VLOOKUP($B505,'Tabelas auxiliares'!$A$67:$C$107,2,FALSE),"")</f>
        <v>EQUIPAMENTOS LABORATÓRIOS</v>
      </c>
      <c r="H505" s="19" t="str">
        <f>IFERROR(VLOOKUP($B505,'Tabelas auxiliares'!$A$67:$C$107,3,FALSE),"")</f>
        <v>AQUISICAO POR IMPORTACAO / EQUIPAMENTOS NOVOS / MANUTENÇÃO DE EQUIPAMENTOS LABORATORIAIS</v>
      </c>
      <c r="I505" t="s">
        <v>1682</v>
      </c>
      <c r="J505" t="s">
        <v>2948</v>
      </c>
      <c r="K505" t="s">
        <v>2949</v>
      </c>
      <c r="L505" t="s">
        <v>2950</v>
      </c>
      <c r="M505" t="s">
        <v>2951</v>
      </c>
      <c r="N505" t="s">
        <v>628</v>
      </c>
      <c r="O505" t="s">
        <v>629</v>
      </c>
      <c r="P505" t="s">
        <v>630</v>
      </c>
      <c r="Q505" t="s">
        <v>621</v>
      </c>
      <c r="R505" t="s">
        <v>622</v>
      </c>
      <c r="S505" t="s">
        <v>1038</v>
      </c>
      <c r="T505" t="s">
        <v>145</v>
      </c>
      <c r="U505" t="s">
        <v>645</v>
      </c>
      <c r="V505" t="s">
        <v>2953</v>
      </c>
      <c r="W505" t="s">
        <v>2954</v>
      </c>
      <c r="X505" t="s">
        <v>2955</v>
      </c>
      <c r="Y505" s="19" t="str">
        <f t="shared" si="14"/>
        <v>4</v>
      </c>
      <c r="Z505" s="19" t="str">
        <f>IF(T505="","",IF(AND(T505&lt;&gt;'Tabelas auxiliares'!$B$241,T505&lt;&gt;'Tabelas auxiliares'!$B$242,T505&lt;&gt;'Tabelas auxiliares'!$C$241,T505&lt;&gt;'Tabelas auxiliares'!$C$242,T505&lt;&gt;'Tabelas auxiliares'!$D$241),"FOLHA DE PESSOAL",IF(Y505='Tabelas auxiliares'!$A$242,"CUSTEIO",IF(Y505='Tabelas auxiliares'!$A$241,"INVESTIMENTO","ERRO - VERIFICAR"))))</f>
        <v>INVESTIMENTO</v>
      </c>
      <c r="AA505" s="30">
        <f t="shared" si="15"/>
        <v>41745.339999999997</v>
      </c>
      <c r="AB505" s="12">
        <v>16147.92</v>
      </c>
      <c r="AD505" s="12">
        <v>25597.42</v>
      </c>
      <c r="AE505" s="36"/>
      <c r="AF505" s="36"/>
      <c r="AG505" s="36"/>
      <c r="AH505" s="36"/>
      <c r="AI505" s="36"/>
      <c r="AJ505" s="36"/>
      <c r="AK505" s="36"/>
      <c r="AL505" s="36"/>
      <c r="AM505" s="36"/>
      <c r="AN505" s="36"/>
      <c r="AO505" s="36"/>
      <c r="AP505" s="36"/>
    </row>
    <row r="506" spans="1:42" x14ac:dyDescent="0.35">
      <c r="A506" t="s">
        <v>614</v>
      </c>
      <c r="B506" t="s">
        <v>220</v>
      </c>
      <c r="C506" t="s">
        <v>615</v>
      </c>
      <c r="D506" t="s">
        <v>8</v>
      </c>
      <c r="E506" t="s">
        <v>100</v>
      </c>
      <c r="F506" s="19" t="str">
        <f>IFERROR(VLOOKUP(D506,'Tabelas auxiliares'!$A$3:$B$63,2,FALSE),"")</f>
        <v>PROPES - PRÓ-REITORIA DE PESQUISA / CEM</v>
      </c>
      <c r="G506" s="19" t="str">
        <f>IFERROR(VLOOKUP($B506,'Tabelas auxiliares'!$A$67:$C$107,2,FALSE),"")</f>
        <v>EQUIPAMENTOS LABORATÓRIOS</v>
      </c>
      <c r="H506" s="19" t="str">
        <f>IFERROR(VLOOKUP($B506,'Tabelas auxiliares'!$A$67:$C$107,3,FALSE),"")</f>
        <v>AQUISICAO POR IMPORTACAO / EQUIPAMENTOS NOVOS / MANUTENÇÃO DE EQUIPAMENTOS LABORATORIAIS</v>
      </c>
      <c r="I506" t="s">
        <v>1682</v>
      </c>
      <c r="J506" t="s">
        <v>2948</v>
      </c>
      <c r="K506" t="s">
        <v>2949</v>
      </c>
      <c r="L506" t="s">
        <v>2950</v>
      </c>
      <c r="M506" t="s">
        <v>2951</v>
      </c>
      <c r="N506" t="s">
        <v>628</v>
      </c>
      <c r="O506" t="s">
        <v>629</v>
      </c>
      <c r="P506" t="s">
        <v>630</v>
      </c>
      <c r="Q506" t="s">
        <v>621</v>
      </c>
      <c r="R506" t="s">
        <v>622</v>
      </c>
      <c r="S506" t="s">
        <v>1038</v>
      </c>
      <c r="T506" t="s">
        <v>145</v>
      </c>
      <c r="U506" t="s">
        <v>645</v>
      </c>
      <c r="V506" t="s">
        <v>2956</v>
      </c>
      <c r="W506" t="s">
        <v>2957</v>
      </c>
      <c r="X506" t="s">
        <v>2958</v>
      </c>
      <c r="Y506" s="19" t="str">
        <f t="shared" si="14"/>
        <v>4</v>
      </c>
      <c r="Z506" s="19" t="str">
        <f>IF(T506="","",IF(AND(T506&lt;&gt;'Tabelas auxiliares'!$B$241,T506&lt;&gt;'Tabelas auxiliares'!$B$242,T506&lt;&gt;'Tabelas auxiliares'!$C$241,T506&lt;&gt;'Tabelas auxiliares'!$C$242,T506&lt;&gt;'Tabelas auxiliares'!$D$241),"FOLHA DE PESSOAL",IF(Y506='Tabelas auxiliares'!$A$242,"CUSTEIO",IF(Y506='Tabelas auxiliares'!$A$241,"INVESTIMENTO","ERRO - VERIFICAR"))))</f>
        <v>INVESTIMENTO</v>
      </c>
      <c r="AA506" s="30">
        <f t="shared" si="15"/>
        <v>7969.56</v>
      </c>
      <c r="AB506" s="12">
        <v>1888.18</v>
      </c>
      <c r="AD506" s="12">
        <v>6081.38</v>
      </c>
      <c r="AE506" s="36"/>
      <c r="AF506" s="36"/>
      <c r="AG506" s="36"/>
      <c r="AH506" s="36"/>
      <c r="AI506" s="36"/>
      <c r="AJ506" s="36"/>
      <c r="AK506" s="36"/>
      <c r="AL506" s="36"/>
      <c r="AM506" s="36"/>
      <c r="AN506" s="36"/>
      <c r="AO506" s="36"/>
      <c r="AP506" s="36"/>
    </row>
    <row r="507" spans="1:42" x14ac:dyDescent="0.35">
      <c r="A507" t="s">
        <v>614</v>
      </c>
      <c r="B507" t="s">
        <v>220</v>
      </c>
      <c r="C507" t="s">
        <v>615</v>
      </c>
      <c r="D507" t="s">
        <v>8</v>
      </c>
      <c r="E507" t="s">
        <v>100</v>
      </c>
      <c r="F507" s="19" t="str">
        <f>IFERROR(VLOOKUP(D507,'Tabelas auxiliares'!$A$3:$B$63,2,FALSE),"")</f>
        <v>PROPES - PRÓ-REITORIA DE PESQUISA / CEM</v>
      </c>
      <c r="G507" s="19" t="str">
        <f>IFERROR(VLOOKUP($B507,'Tabelas auxiliares'!$A$67:$C$107,2,FALSE),"")</f>
        <v>EQUIPAMENTOS LABORATÓRIOS</v>
      </c>
      <c r="H507" s="19" t="str">
        <f>IFERROR(VLOOKUP($B507,'Tabelas auxiliares'!$A$67:$C$107,3,FALSE),"")</f>
        <v>AQUISICAO POR IMPORTACAO / EQUIPAMENTOS NOVOS / MANUTENÇÃO DE EQUIPAMENTOS LABORATORIAIS</v>
      </c>
      <c r="I507" t="s">
        <v>2628</v>
      </c>
      <c r="J507" t="s">
        <v>2959</v>
      </c>
      <c r="K507" t="s">
        <v>2960</v>
      </c>
      <c r="L507" t="s">
        <v>2961</v>
      </c>
      <c r="M507" t="s">
        <v>2962</v>
      </c>
      <c r="N507" t="s">
        <v>675</v>
      </c>
      <c r="O507" t="s">
        <v>629</v>
      </c>
      <c r="P507" t="s">
        <v>676</v>
      </c>
      <c r="Q507" t="s">
        <v>621</v>
      </c>
      <c r="R507" t="s">
        <v>622</v>
      </c>
      <c r="S507" t="s">
        <v>623</v>
      </c>
      <c r="T507" t="s">
        <v>145</v>
      </c>
      <c r="U507" t="s">
        <v>677</v>
      </c>
      <c r="V507" t="s">
        <v>2963</v>
      </c>
      <c r="W507" t="s">
        <v>2964</v>
      </c>
      <c r="X507" t="s">
        <v>2965</v>
      </c>
      <c r="Y507" s="19" t="str">
        <f t="shared" si="14"/>
        <v>4</v>
      </c>
      <c r="Z507" s="19" t="str">
        <f>IF(T507="","",IF(AND(T507&lt;&gt;'Tabelas auxiliares'!$B$241,T507&lt;&gt;'Tabelas auxiliares'!$B$242,T507&lt;&gt;'Tabelas auxiliares'!$C$241,T507&lt;&gt;'Tabelas auxiliares'!$C$242,T507&lt;&gt;'Tabelas auxiliares'!$D$241),"FOLHA DE PESSOAL",IF(Y507='Tabelas auxiliares'!$A$242,"CUSTEIO",IF(Y507='Tabelas auxiliares'!$A$241,"INVESTIMENTO","ERRO - VERIFICAR"))))</f>
        <v>INVESTIMENTO</v>
      </c>
      <c r="AA507" s="30">
        <f t="shared" si="15"/>
        <v>5000</v>
      </c>
      <c r="AD507" s="12">
        <v>5000</v>
      </c>
      <c r="AE507" s="36"/>
      <c r="AF507" s="36"/>
      <c r="AG507" s="36"/>
      <c r="AH507" s="36"/>
      <c r="AI507" s="36"/>
      <c r="AJ507" s="36"/>
      <c r="AK507" s="36"/>
      <c r="AL507" s="36"/>
      <c r="AM507" s="36"/>
      <c r="AN507" s="36"/>
      <c r="AO507" s="36"/>
      <c r="AP507" s="36"/>
    </row>
    <row r="508" spans="1:42" x14ac:dyDescent="0.35">
      <c r="A508" t="s">
        <v>614</v>
      </c>
      <c r="B508" t="s">
        <v>220</v>
      </c>
      <c r="C508" t="s">
        <v>615</v>
      </c>
      <c r="D508" t="s">
        <v>34</v>
      </c>
      <c r="E508" t="s">
        <v>100</v>
      </c>
      <c r="F508" s="19" t="str">
        <f>IFERROR(VLOOKUP(D508,'Tabelas auxiliares'!$A$3:$B$63,2,FALSE),"")</f>
        <v>CECS - CENTRO DE ENG., MODELAGEM E CIÊNCIAS SOCIAIS APLICADAS</v>
      </c>
      <c r="G508" s="19" t="str">
        <f>IFERROR(VLOOKUP($B508,'Tabelas auxiliares'!$A$67:$C$107,2,FALSE),"")</f>
        <v>EQUIPAMENTOS LABORATÓRIOS</v>
      </c>
      <c r="H508" s="19" t="str">
        <f>IFERROR(VLOOKUP($B508,'Tabelas auxiliares'!$A$67:$C$107,3,FALSE),"")</f>
        <v>AQUISICAO POR IMPORTACAO / EQUIPAMENTOS NOVOS / MANUTENÇÃO DE EQUIPAMENTOS LABORATORIAIS</v>
      </c>
      <c r="I508" t="s">
        <v>1703</v>
      </c>
      <c r="J508" t="s">
        <v>2966</v>
      </c>
      <c r="K508" t="s">
        <v>2967</v>
      </c>
      <c r="L508" t="s">
        <v>2968</v>
      </c>
      <c r="M508" t="s">
        <v>2969</v>
      </c>
      <c r="N508" t="s">
        <v>675</v>
      </c>
      <c r="O508" t="s">
        <v>629</v>
      </c>
      <c r="P508" t="s">
        <v>676</v>
      </c>
      <c r="Q508" t="s">
        <v>621</v>
      </c>
      <c r="R508" t="s">
        <v>622</v>
      </c>
      <c r="S508" t="s">
        <v>623</v>
      </c>
      <c r="T508" t="s">
        <v>145</v>
      </c>
      <c r="U508" t="s">
        <v>677</v>
      </c>
      <c r="V508" t="s">
        <v>1767</v>
      </c>
      <c r="W508" t="s">
        <v>1768</v>
      </c>
      <c r="X508" t="s">
        <v>2970</v>
      </c>
      <c r="Y508" s="19" t="str">
        <f t="shared" si="14"/>
        <v>4</v>
      </c>
      <c r="Z508" s="19" t="str">
        <f>IF(T508="","",IF(AND(T508&lt;&gt;'Tabelas auxiliares'!$B$241,T508&lt;&gt;'Tabelas auxiliares'!$B$242,T508&lt;&gt;'Tabelas auxiliares'!$C$241,T508&lt;&gt;'Tabelas auxiliares'!$C$242,T508&lt;&gt;'Tabelas auxiliares'!$D$241),"FOLHA DE PESSOAL",IF(Y508='Tabelas auxiliares'!$A$242,"CUSTEIO",IF(Y508='Tabelas auxiliares'!$A$241,"INVESTIMENTO","ERRO - VERIFICAR"))))</f>
        <v>INVESTIMENTO</v>
      </c>
      <c r="AA508" s="30">
        <f t="shared" si="15"/>
        <v>2584.1</v>
      </c>
      <c r="AD508" s="12">
        <v>2584.1</v>
      </c>
      <c r="AE508" s="36"/>
      <c r="AF508" s="36"/>
      <c r="AG508" s="36"/>
      <c r="AH508" s="36"/>
      <c r="AI508" s="36"/>
      <c r="AJ508" s="36"/>
      <c r="AK508" s="36"/>
      <c r="AL508" s="36"/>
      <c r="AM508" s="36"/>
      <c r="AN508" s="36"/>
      <c r="AO508" s="36"/>
      <c r="AP508" s="36"/>
    </row>
    <row r="509" spans="1:42" x14ac:dyDescent="0.35">
      <c r="A509" t="s">
        <v>614</v>
      </c>
      <c r="B509" t="s">
        <v>220</v>
      </c>
      <c r="C509" t="s">
        <v>615</v>
      </c>
      <c r="D509" t="s">
        <v>34</v>
      </c>
      <c r="E509" t="s">
        <v>100</v>
      </c>
      <c r="F509" s="19" t="str">
        <f>IFERROR(VLOOKUP(D509,'Tabelas auxiliares'!$A$3:$B$63,2,FALSE),"")</f>
        <v>CECS - CENTRO DE ENG., MODELAGEM E CIÊNCIAS SOCIAIS APLICADAS</v>
      </c>
      <c r="G509" s="19" t="str">
        <f>IFERROR(VLOOKUP($B509,'Tabelas auxiliares'!$A$67:$C$107,2,FALSE),"")</f>
        <v>EQUIPAMENTOS LABORATÓRIOS</v>
      </c>
      <c r="H509" s="19" t="str">
        <f>IFERROR(VLOOKUP($B509,'Tabelas auxiliares'!$A$67:$C$107,3,FALSE),"")</f>
        <v>AQUISICAO POR IMPORTACAO / EQUIPAMENTOS NOVOS / MANUTENÇÃO DE EQUIPAMENTOS LABORATORIAIS</v>
      </c>
      <c r="I509" t="s">
        <v>1703</v>
      </c>
      <c r="J509" t="s">
        <v>2966</v>
      </c>
      <c r="K509" t="s">
        <v>2971</v>
      </c>
      <c r="L509" t="s">
        <v>2968</v>
      </c>
      <c r="M509" t="s">
        <v>2972</v>
      </c>
      <c r="N509" t="s">
        <v>675</v>
      </c>
      <c r="O509" t="s">
        <v>629</v>
      </c>
      <c r="P509" t="s">
        <v>676</v>
      </c>
      <c r="Q509" t="s">
        <v>621</v>
      </c>
      <c r="R509" t="s">
        <v>622</v>
      </c>
      <c r="S509" t="s">
        <v>623</v>
      </c>
      <c r="T509" t="s">
        <v>145</v>
      </c>
      <c r="U509" t="s">
        <v>677</v>
      </c>
      <c r="V509" t="s">
        <v>1767</v>
      </c>
      <c r="W509" t="s">
        <v>1768</v>
      </c>
      <c r="X509" t="s">
        <v>2973</v>
      </c>
      <c r="Y509" s="19" t="str">
        <f t="shared" si="14"/>
        <v>4</v>
      </c>
      <c r="Z509" s="19" t="str">
        <f>IF(T509="","",IF(AND(T509&lt;&gt;'Tabelas auxiliares'!$B$241,T509&lt;&gt;'Tabelas auxiliares'!$B$242,T509&lt;&gt;'Tabelas auxiliares'!$C$241,T509&lt;&gt;'Tabelas auxiliares'!$C$242,T509&lt;&gt;'Tabelas auxiliares'!$D$241),"FOLHA DE PESSOAL",IF(Y509='Tabelas auxiliares'!$A$242,"CUSTEIO",IF(Y509='Tabelas auxiliares'!$A$241,"INVESTIMENTO","ERRO - VERIFICAR"))))</f>
        <v>INVESTIMENTO</v>
      </c>
      <c r="AA509" s="30">
        <f t="shared" si="15"/>
        <v>380</v>
      </c>
      <c r="AB509" s="12">
        <v>380</v>
      </c>
      <c r="AE509" s="36"/>
      <c r="AF509" s="36"/>
      <c r="AG509" s="36"/>
      <c r="AH509" s="36"/>
      <c r="AI509" s="36"/>
      <c r="AJ509" s="36"/>
      <c r="AK509" s="36"/>
      <c r="AL509" s="36"/>
      <c r="AM509" s="36"/>
      <c r="AN509" s="36"/>
      <c r="AO509" s="36"/>
      <c r="AP509" s="36"/>
    </row>
    <row r="510" spans="1:42" x14ac:dyDescent="0.35">
      <c r="A510" t="s">
        <v>614</v>
      </c>
      <c r="B510" t="s">
        <v>220</v>
      </c>
      <c r="C510" t="s">
        <v>615</v>
      </c>
      <c r="D510" t="s">
        <v>34</v>
      </c>
      <c r="E510" t="s">
        <v>100</v>
      </c>
      <c r="F510" s="19" t="str">
        <f>IFERROR(VLOOKUP(D510,'Tabelas auxiliares'!$A$3:$B$63,2,FALSE),"")</f>
        <v>CECS - CENTRO DE ENG., MODELAGEM E CIÊNCIAS SOCIAIS APLICADAS</v>
      </c>
      <c r="G510" s="19" t="str">
        <f>IFERROR(VLOOKUP($B510,'Tabelas auxiliares'!$A$67:$C$107,2,FALSE),"")</f>
        <v>EQUIPAMENTOS LABORATÓRIOS</v>
      </c>
      <c r="H510" s="19" t="str">
        <f>IFERROR(VLOOKUP($B510,'Tabelas auxiliares'!$A$67:$C$107,3,FALSE),"")</f>
        <v>AQUISICAO POR IMPORTACAO / EQUIPAMENTOS NOVOS / MANUTENÇÃO DE EQUIPAMENTOS LABORATORIAIS</v>
      </c>
      <c r="I510" t="s">
        <v>1703</v>
      </c>
      <c r="J510" t="s">
        <v>2966</v>
      </c>
      <c r="K510" t="s">
        <v>2974</v>
      </c>
      <c r="L510" t="s">
        <v>2968</v>
      </c>
      <c r="M510" t="s">
        <v>2975</v>
      </c>
      <c r="N510" t="s">
        <v>675</v>
      </c>
      <c r="O510" t="s">
        <v>629</v>
      </c>
      <c r="P510" t="s">
        <v>676</v>
      </c>
      <c r="Q510" t="s">
        <v>621</v>
      </c>
      <c r="R510" t="s">
        <v>622</v>
      </c>
      <c r="S510" t="s">
        <v>623</v>
      </c>
      <c r="T510" t="s">
        <v>145</v>
      </c>
      <c r="U510" t="s">
        <v>677</v>
      </c>
      <c r="V510" t="s">
        <v>2976</v>
      </c>
      <c r="W510" t="s">
        <v>2977</v>
      </c>
      <c r="X510" t="s">
        <v>2978</v>
      </c>
      <c r="Y510" s="19" t="str">
        <f t="shared" si="14"/>
        <v>4</v>
      </c>
      <c r="Z510" s="19" t="str">
        <f>IF(T510="","",IF(AND(T510&lt;&gt;'Tabelas auxiliares'!$B$241,T510&lt;&gt;'Tabelas auxiliares'!$B$242,T510&lt;&gt;'Tabelas auxiliares'!$C$241,T510&lt;&gt;'Tabelas auxiliares'!$C$242,T510&lt;&gt;'Tabelas auxiliares'!$D$241),"FOLHA DE PESSOAL",IF(Y510='Tabelas auxiliares'!$A$242,"CUSTEIO",IF(Y510='Tabelas auxiliares'!$A$241,"INVESTIMENTO","ERRO - VERIFICAR"))))</f>
        <v>INVESTIMENTO</v>
      </c>
      <c r="AA510" s="30">
        <f t="shared" si="15"/>
        <v>12032</v>
      </c>
      <c r="AD510" s="12">
        <v>12032</v>
      </c>
      <c r="AE510" s="36"/>
      <c r="AF510" s="36"/>
      <c r="AG510" s="36"/>
      <c r="AH510" s="36"/>
      <c r="AI510" s="36"/>
      <c r="AJ510" s="36"/>
      <c r="AK510" s="36"/>
      <c r="AL510" s="36"/>
      <c r="AM510" s="36"/>
      <c r="AN510" s="36"/>
      <c r="AO510" s="36"/>
      <c r="AP510" s="36"/>
    </row>
    <row r="511" spans="1:42" x14ac:dyDescent="0.35">
      <c r="A511" t="s">
        <v>614</v>
      </c>
      <c r="B511" t="s">
        <v>220</v>
      </c>
      <c r="C511" t="s">
        <v>615</v>
      </c>
      <c r="D511" t="s">
        <v>34</v>
      </c>
      <c r="E511" t="s">
        <v>100</v>
      </c>
      <c r="F511" s="19" t="str">
        <f>IFERROR(VLOOKUP(D511,'Tabelas auxiliares'!$A$3:$B$63,2,FALSE),"")</f>
        <v>CECS - CENTRO DE ENG., MODELAGEM E CIÊNCIAS SOCIAIS APLICADAS</v>
      </c>
      <c r="G511" s="19" t="str">
        <f>IFERROR(VLOOKUP($B511,'Tabelas auxiliares'!$A$67:$C$107,2,FALSE),"")</f>
        <v>EQUIPAMENTOS LABORATÓRIOS</v>
      </c>
      <c r="H511" s="19" t="str">
        <f>IFERROR(VLOOKUP($B511,'Tabelas auxiliares'!$A$67:$C$107,3,FALSE),"")</f>
        <v>AQUISICAO POR IMPORTACAO / EQUIPAMENTOS NOVOS / MANUTENÇÃO DE EQUIPAMENTOS LABORATORIAIS</v>
      </c>
      <c r="I511" t="s">
        <v>1703</v>
      </c>
      <c r="J511" t="s">
        <v>2966</v>
      </c>
      <c r="K511" t="s">
        <v>2979</v>
      </c>
      <c r="L511" t="s">
        <v>2968</v>
      </c>
      <c r="M511" t="s">
        <v>2980</v>
      </c>
      <c r="N511" t="s">
        <v>675</v>
      </c>
      <c r="O511" t="s">
        <v>629</v>
      </c>
      <c r="P511" t="s">
        <v>676</v>
      </c>
      <c r="Q511" t="s">
        <v>621</v>
      </c>
      <c r="R511" t="s">
        <v>622</v>
      </c>
      <c r="S511" t="s">
        <v>623</v>
      </c>
      <c r="T511" t="s">
        <v>145</v>
      </c>
      <c r="U511" t="s">
        <v>677</v>
      </c>
      <c r="V511" t="s">
        <v>1775</v>
      </c>
      <c r="W511" t="s">
        <v>1776</v>
      </c>
      <c r="X511" t="s">
        <v>2981</v>
      </c>
      <c r="Y511" s="19" t="str">
        <f t="shared" si="14"/>
        <v>4</v>
      </c>
      <c r="Z511" s="19" t="str">
        <f>IF(T511="","",IF(AND(T511&lt;&gt;'Tabelas auxiliares'!$B$241,T511&lt;&gt;'Tabelas auxiliares'!$B$242,T511&lt;&gt;'Tabelas auxiliares'!$C$241,T511&lt;&gt;'Tabelas auxiliares'!$C$242,T511&lt;&gt;'Tabelas auxiliares'!$D$241),"FOLHA DE PESSOAL",IF(Y511='Tabelas auxiliares'!$A$242,"CUSTEIO",IF(Y511='Tabelas auxiliares'!$A$241,"INVESTIMENTO","ERRO - VERIFICAR"))))</f>
        <v>INVESTIMENTO</v>
      </c>
      <c r="AA511" s="30">
        <f t="shared" si="15"/>
        <v>600</v>
      </c>
      <c r="AC511" s="12">
        <v>600</v>
      </c>
      <c r="AE511" s="36"/>
      <c r="AF511" s="36"/>
      <c r="AG511" s="36"/>
      <c r="AH511" s="36"/>
      <c r="AI511" s="36"/>
      <c r="AJ511" s="36"/>
      <c r="AK511" s="36"/>
      <c r="AL511" s="36"/>
      <c r="AM511" s="36"/>
      <c r="AN511" s="36"/>
      <c r="AO511" s="36"/>
      <c r="AP511" s="36"/>
    </row>
    <row r="512" spans="1:42" x14ac:dyDescent="0.35">
      <c r="A512" t="s">
        <v>614</v>
      </c>
      <c r="B512" t="s">
        <v>220</v>
      </c>
      <c r="C512" t="s">
        <v>615</v>
      </c>
      <c r="D512" t="s">
        <v>34</v>
      </c>
      <c r="E512" t="s">
        <v>100</v>
      </c>
      <c r="F512" s="19" t="str">
        <f>IFERROR(VLOOKUP(D512,'Tabelas auxiliares'!$A$3:$B$63,2,FALSE),"")</f>
        <v>CECS - CENTRO DE ENG., MODELAGEM E CIÊNCIAS SOCIAIS APLICADAS</v>
      </c>
      <c r="G512" s="19" t="str">
        <f>IFERROR(VLOOKUP($B512,'Tabelas auxiliares'!$A$67:$C$107,2,FALSE),"")</f>
        <v>EQUIPAMENTOS LABORATÓRIOS</v>
      </c>
      <c r="H512" s="19" t="str">
        <f>IFERROR(VLOOKUP($B512,'Tabelas auxiliares'!$A$67:$C$107,3,FALSE),"")</f>
        <v>AQUISICAO POR IMPORTACAO / EQUIPAMENTOS NOVOS / MANUTENÇÃO DE EQUIPAMENTOS LABORATORIAIS</v>
      </c>
      <c r="I512" t="s">
        <v>1703</v>
      </c>
      <c r="J512" t="s">
        <v>2966</v>
      </c>
      <c r="K512" t="s">
        <v>2982</v>
      </c>
      <c r="L512" t="s">
        <v>2968</v>
      </c>
      <c r="M512" t="s">
        <v>2983</v>
      </c>
      <c r="N512" t="s">
        <v>675</v>
      </c>
      <c r="O512" t="s">
        <v>629</v>
      </c>
      <c r="P512" t="s">
        <v>676</v>
      </c>
      <c r="Q512" t="s">
        <v>621</v>
      </c>
      <c r="R512" t="s">
        <v>622</v>
      </c>
      <c r="S512" t="s">
        <v>623</v>
      </c>
      <c r="T512" t="s">
        <v>145</v>
      </c>
      <c r="U512" t="s">
        <v>677</v>
      </c>
      <c r="V512" t="s">
        <v>2953</v>
      </c>
      <c r="W512" t="s">
        <v>2954</v>
      </c>
      <c r="X512" t="s">
        <v>2984</v>
      </c>
      <c r="Y512" s="19" t="str">
        <f t="shared" si="14"/>
        <v>4</v>
      </c>
      <c r="Z512" s="19" t="str">
        <f>IF(T512="","",IF(AND(T512&lt;&gt;'Tabelas auxiliares'!$B$241,T512&lt;&gt;'Tabelas auxiliares'!$B$242,T512&lt;&gt;'Tabelas auxiliares'!$C$241,T512&lt;&gt;'Tabelas auxiliares'!$C$242,T512&lt;&gt;'Tabelas auxiliares'!$D$241),"FOLHA DE PESSOAL",IF(Y512='Tabelas auxiliares'!$A$242,"CUSTEIO",IF(Y512='Tabelas auxiliares'!$A$241,"INVESTIMENTO","ERRO - VERIFICAR"))))</f>
        <v>INVESTIMENTO</v>
      </c>
      <c r="AA512" s="30">
        <f t="shared" si="15"/>
        <v>1503.96</v>
      </c>
      <c r="AD512" s="12">
        <v>1503.96</v>
      </c>
      <c r="AE512" s="36"/>
      <c r="AF512" s="36"/>
      <c r="AG512" s="36"/>
      <c r="AH512" s="36"/>
      <c r="AI512" s="36"/>
      <c r="AJ512" s="36"/>
      <c r="AK512" s="36"/>
      <c r="AL512" s="36"/>
      <c r="AM512" s="36"/>
      <c r="AN512" s="36"/>
      <c r="AO512" s="36"/>
      <c r="AP512" s="36"/>
    </row>
    <row r="513" spans="1:42" x14ac:dyDescent="0.35">
      <c r="A513" t="s">
        <v>614</v>
      </c>
      <c r="B513" t="s">
        <v>220</v>
      </c>
      <c r="C513" t="s">
        <v>615</v>
      </c>
      <c r="D513" t="s">
        <v>34</v>
      </c>
      <c r="E513" t="s">
        <v>100</v>
      </c>
      <c r="F513" s="19" t="str">
        <f>IFERROR(VLOOKUP(D513,'Tabelas auxiliares'!$A$3:$B$63,2,FALSE),"")</f>
        <v>CECS - CENTRO DE ENG., MODELAGEM E CIÊNCIAS SOCIAIS APLICADAS</v>
      </c>
      <c r="G513" s="19" t="str">
        <f>IFERROR(VLOOKUP($B513,'Tabelas auxiliares'!$A$67:$C$107,2,FALSE),"")</f>
        <v>EQUIPAMENTOS LABORATÓRIOS</v>
      </c>
      <c r="H513" s="19" t="str">
        <f>IFERROR(VLOOKUP($B513,'Tabelas auxiliares'!$A$67:$C$107,3,FALSE),"")</f>
        <v>AQUISICAO POR IMPORTACAO / EQUIPAMENTOS NOVOS / MANUTENÇÃO DE EQUIPAMENTOS LABORATORIAIS</v>
      </c>
      <c r="I513" t="s">
        <v>1703</v>
      </c>
      <c r="J513" t="s">
        <v>2966</v>
      </c>
      <c r="K513" t="s">
        <v>2985</v>
      </c>
      <c r="L513" t="s">
        <v>2968</v>
      </c>
      <c r="M513" t="s">
        <v>2986</v>
      </c>
      <c r="N513" t="s">
        <v>675</v>
      </c>
      <c r="O513" t="s">
        <v>629</v>
      </c>
      <c r="P513" t="s">
        <v>676</v>
      </c>
      <c r="Q513" t="s">
        <v>621</v>
      </c>
      <c r="R513" t="s">
        <v>622</v>
      </c>
      <c r="S513" t="s">
        <v>623</v>
      </c>
      <c r="T513" t="s">
        <v>145</v>
      </c>
      <c r="U513" t="s">
        <v>677</v>
      </c>
      <c r="V513" t="s">
        <v>2953</v>
      </c>
      <c r="W513" t="s">
        <v>2954</v>
      </c>
      <c r="X513" t="s">
        <v>2987</v>
      </c>
      <c r="Y513" s="19" t="str">
        <f t="shared" si="14"/>
        <v>4</v>
      </c>
      <c r="Z513" s="19" t="str">
        <f>IF(T513="","",IF(AND(T513&lt;&gt;'Tabelas auxiliares'!$B$241,T513&lt;&gt;'Tabelas auxiliares'!$B$242,T513&lt;&gt;'Tabelas auxiliares'!$C$241,T513&lt;&gt;'Tabelas auxiliares'!$C$242,T513&lt;&gt;'Tabelas auxiliares'!$D$241),"FOLHA DE PESSOAL",IF(Y513='Tabelas auxiliares'!$A$242,"CUSTEIO",IF(Y513='Tabelas auxiliares'!$A$241,"INVESTIMENTO","ERRO - VERIFICAR"))))</f>
        <v>INVESTIMENTO</v>
      </c>
      <c r="AA513" s="30">
        <f t="shared" si="15"/>
        <v>3219.86</v>
      </c>
      <c r="AC513" s="12">
        <v>3219.86</v>
      </c>
      <c r="AE513" s="36"/>
      <c r="AF513" s="36"/>
      <c r="AG513" s="36"/>
      <c r="AH513" s="36"/>
      <c r="AI513" s="36"/>
      <c r="AJ513" s="36"/>
      <c r="AK513" s="36"/>
      <c r="AL513" s="36"/>
      <c r="AM513" s="36"/>
      <c r="AN513" s="36"/>
      <c r="AO513" s="36"/>
      <c r="AP513" s="36"/>
    </row>
    <row r="514" spans="1:42" x14ac:dyDescent="0.35">
      <c r="A514" t="s">
        <v>614</v>
      </c>
      <c r="B514" t="s">
        <v>220</v>
      </c>
      <c r="C514" t="s">
        <v>615</v>
      </c>
      <c r="D514" t="s">
        <v>34</v>
      </c>
      <c r="E514" t="s">
        <v>100</v>
      </c>
      <c r="F514" s="19" t="str">
        <f>IFERROR(VLOOKUP(D514,'Tabelas auxiliares'!$A$3:$B$63,2,FALSE),"")</f>
        <v>CECS - CENTRO DE ENG., MODELAGEM E CIÊNCIAS SOCIAIS APLICADAS</v>
      </c>
      <c r="G514" s="19" t="str">
        <f>IFERROR(VLOOKUP($B514,'Tabelas auxiliares'!$A$67:$C$107,2,FALSE),"")</f>
        <v>EQUIPAMENTOS LABORATÓRIOS</v>
      </c>
      <c r="H514" s="19" t="str">
        <f>IFERROR(VLOOKUP($B514,'Tabelas auxiliares'!$A$67:$C$107,3,FALSE),"")</f>
        <v>AQUISICAO POR IMPORTACAO / EQUIPAMENTOS NOVOS / MANUTENÇÃO DE EQUIPAMENTOS LABORATORIAIS</v>
      </c>
      <c r="I514" t="s">
        <v>1703</v>
      </c>
      <c r="J514" t="s">
        <v>2966</v>
      </c>
      <c r="K514" t="s">
        <v>2988</v>
      </c>
      <c r="L514" t="s">
        <v>2968</v>
      </c>
      <c r="M514" t="s">
        <v>2989</v>
      </c>
      <c r="N514" t="s">
        <v>675</v>
      </c>
      <c r="O514" t="s">
        <v>629</v>
      </c>
      <c r="P514" t="s">
        <v>676</v>
      </c>
      <c r="Q514" t="s">
        <v>621</v>
      </c>
      <c r="R514" t="s">
        <v>622</v>
      </c>
      <c r="S514" t="s">
        <v>623</v>
      </c>
      <c r="T514" t="s">
        <v>145</v>
      </c>
      <c r="U514" t="s">
        <v>677</v>
      </c>
      <c r="V514" t="s">
        <v>1767</v>
      </c>
      <c r="W514" t="s">
        <v>1768</v>
      </c>
      <c r="X514" t="s">
        <v>2990</v>
      </c>
      <c r="Y514" s="19" t="str">
        <f t="shared" si="14"/>
        <v>4</v>
      </c>
      <c r="Z514" s="19" t="str">
        <f>IF(T514="","",IF(AND(T514&lt;&gt;'Tabelas auxiliares'!$B$241,T514&lt;&gt;'Tabelas auxiliares'!$B$242,T514&lt;&gt;'Tabelas auxiliares'!$C$241,T514&lt;&gt;'Tabelas auxiliares'!$C$242,T514&lt;&gt;'Tabelas auxiliares'!$D$241),"FOLHA DE PESSOAL",IF(Y514='Tabelas auxiliares'!$A$242,"CUSTEIO",IF(Y514='Tabelas auxiliares'!$A$241,"INVESTIMENTO","ERRO - VERIFICAR"))))</f>
        <v>INVESTIMENTO</v>
      </c>
      <c r="AA514" s="30">
        <f t="shared" si="15"/>
        <v>435.6</v>
      </c>
      <c r="AB514" s="12">
        <v>435.6</v>
      </c>
      <c r="AE514" s="36"/>
      <c r="AF514" s="36"/>
      <c r="AG514" s="36"/>
      <c r="AH514" s="36"/>
      <c r="AI514" s="36"/>
      <c r="AJ514" s="36"/>
      <c r="AK514" s="36"/>
      <c r="AL514" s="36"/>
      <c r="AM514" s="36"/>
      <c r="AN514" s="36"/>
      <c r="AO514" s="36"/>
      <c r="AP514" s="36"/>
    </row>
    <row r="515" spans="1:42" x14ac:dyDescent="0.35">
      <c r="A515" t="s">
        <v>614</v>
      </c>
      <c r="B515" t="s">
        <v>220</v>
      </c>
      <c r="C515" t="s">
        <v>615</v>
      </c>
      <c r="D515" t="s">
        <v>38</v>
      </c>
      <c r="E515" t="s">
        <v>100</v>
      </c>
      <c r="F515" s="19" t="str">
        <f>IFERROR(VLOOKUP(D515,'Tabelas auxiliares'!$A$3:$B$63,2,FALSE),"")</f>
        <v>CMCC - CENTRO DE MATEMÁTICA, COMPUTAÇÃO E COGNIÇÃO</v>
      </c>
      <c r="G515" s="19" t="str">
        <f>IFERROR(VLOOKUP($B515,'Tabelas auxiliares'!$A$67:$C$107,2,FALSE),"")</f>
        <v>EQUIPAMENTOS LABORATÓRIOS</v>
      </c>
      <c r="H515" s="19" t="str">
        <f>IFERROR(VLOOKUP($B515,'Tabelas auxiliares'!$A$67:$C$107,3,FALSE),"")</f>
        <v>AQUISICAO POR IMPORTACAO / EQUIPAMENTOS NOVOS / MANUTENÇÃO DE EQUIPAMENTOS LABORATORIAIS</v>
      </c>
      <c r="I515" t="s">
        <v>771</v>
      </c>
      <c r="J515" t="s">
        <v>2991</v>
      </c>
      <c r="K515" t="s">
        <v>2992</v>
      </c>
      <c r="L515" t="s">
        <v>2993</v>
      </c>
      <c r="M515" t="s">
        <v>2994</v>
      </c>
      <c r="N515" t="s">
        <v>633</v>
      </c>
      <c r="O515" t="s">
        <v>629</v>
      </c>
      <c r="P515" t="s">
        <v>634</v>
      </c>
      <c r="Q515" t="s">
        <v>621</v>
      </c>
      <c r="R515" t="s">
        <v>622</v>
      </c>
      <c r="S515" t="s">
        <v>623</v>
      </c>
      <c r="T515" t="s">
        <v>145</v>
      </c>
      <c r="U515" t="s">
        <v>655</v>
      </c>
      <c r="V515" t="s">
        <v>2995</v>
      </c>
      <c r="W515" t="s">
        <v>2996</v>
      </c>
      <c r="X515" t="s">
        <v>2997</v>
      </c>
      <c r="Y515" s="19" t="str">
        <f t="shared" si="14"/>
        <v>4</v>
      </c>
      <c r="Z515" s="19" t="str">
        <f>IF(T515="","",IF(AND(T515&lt;&gt;'Tabelas auxiliares'!$B$241,T515&lt;&gt;'Tabelas auxiliares'!$B$242,T515&lt;&gt;'Tabelas auxiliares'!$C$241,T515&lt;&gt;'Tabelas auxiliares'!$C$242,T515&lt;&gt;'Tabelas auxiliares'!$D$241),"FOLHA DE PESSOAL",IF(Y515='Tabelas auxiliares'!$A$242,"CUSTEIO",IF(Y515='Tabelas auxiliares'!$A$241,"INVESTIMENTO","ERRO - VERIFICAR"))))</f>
        <v>INVESTIMENTO</v>
      </c>
      <c r="AA515" s="30">
        <f t="shared" si="15"/>
        <v>80325.2</v>
      </c>
      <c r="AB515" s="12">
        <v>12168.4</v>
      </c>
      <c r="AD515" s="12">
        <v>68156.800000000003</v>
      </c>
      <c r="AE515" s="36"/>
      <c r="AF515" s="36"/>
      <c r="AG515" s="36"/>
      <c r="AH515" s="36"/>
      <c r="AI515" s="36"/>
      <c r="AJ515" s="36"/>
      <c r="AK515" s="36"/>
      <c r="AL515" s="36"/>
      <c r="AM515" s="36"/>
      <c r="AN515" s="36"/>
      <c r="AO515" s="36"/>
      <c r="AP515" s="36"/>
    </row>
    <row r="516" spans="1:42" x14ac:dyDescent="0.35">
      <c r="A516" t="s">
        <v>614</v>
      </c>
      <c r="B516" t="s">
        <v>220</v>
      </c>
      <c r="C516" t="s">
        <v>615</v>
      </c>
      <c r="D516" t="s">
        <v>46</v>
      </c>
      <c r="E516" t="s">
        <v>100</v>
      </c>
      <c r="F516" s="19" t="str">
        <f>IFERROR(VLOOKUP(D516,'Tabelas auxiliares'!$A$3:$B$63,2,FALSE),"")</f>
        <v>PROGRAD - PRÓ-REITORIA DE GRADUAÇÃO</v>
      </c>
      <c r="G516" s="19" t="str">
        <f>IFERROR(VLOOKUP($B516,'Tabelas auxiliares'!$A$67:$C$107,2,FALSE),"")</f>
        <v>EQUIPAMENTOS LABORATÓRIOS</v>
      </c>
      <c r="H516" s="19" t="str">
        <f>IFERROR(VLOOKUP($B516,'Tabelas auxiliares'!$A$67:$C$107,3,FALSE),"")</f>
        <v>AQUISICAO POR IMPORTACAO / EQUIPAMENTOS NOVOS / MANUTENÇÃO DE EQUIPAMENTOS LABORATORIAIS</v>
      </c>
      <c r="I516" t="s">
        <v>2256</v>
      </c>
      <c r="J516" t="s">
        <v>2998</v>
      </c>
      <c r="K516" t="s">
        <v>2999</v>
      </c>
      <c r="L516" t="s">
        <v>3000</v>
      </c>
      <c r="M516" t="s">
        <v>1824</v>
      </c>
      <c r="N516" t="s">
        <v>628</v>
      </c>
      <c r="O516" t="s">
        <v>629</v>
      </c>
      <c r="P516" t="s">
        <v>630</v>
      </c>
      <c r="Q516" t="s">
        <v>621</v>
      </c>
      <c r="R516" t="s">
        <v>622</v>
      </c>
      <c r="S516" t="s">
        <v>1038</v>
      </c>
      <c r="T516" t="s">
        <v>145</v>
      </c>
      <c r="U516" t="s">
        <v>645</v>
      </c>
      <c r="V516" t="s">
        <v>1748</v>
      </c>
      <c r="W516" t="s">
        <v>1749</v>
      </c>
      <c r="X516" t="s">
        <v>3001</v>
      </c>
      <c r="Y516" s="19" t="str">
        <f t="shared" si="14"/>
        <v>4</v>
      </c>
      <c r="Z516" s="19" t="str">
        <f>IF(T516="","",IF(AND(T516&lt;&gt;'Tabelas auxiliares'!$B$241,T516&lt;&gt;'Tabelas auxiliares'!$B$242,T516&lt;&gt;'Tabelas auxiliares'!$C$241,T516&lt;&gt;'Tabelas auxiliares'!$C$242,T516&lt;&gt;'Tabelas auxiliares'!$D$241),"FOLHA DE PESSOAL",IF(Y516='Tabelas auxiliares'!$A$242,"CUSTEIO",IF(Y516='Tabelas auxiliares'!$A$241,"INVESTIMENTO","ERRO - VERIFICAR"))))</f>
        <v>INVESTIMENTO</v>
      </c>
      <c r="AA516" s="30">
        <f t="shared" si="15"/>
        <v>23192.35</v>
      </c>
      <c r="AD516" s="12">
        <v>23192.35</v>
      </c>
      <c r="AE516" s="36"/>
      <c r="AF516" s="36"/>
      <c r="AG516" s="36"/>
      <c r="AH516" s="36"/>
      <c r="AI516" s="36"/>
      <c r="AJ516" s="36"/>
      <c r="AK516" s="36"/>
      <c r="AL516" s="36"/>
      <c r="AM516" s="36"/>
      <c r="AN516" s="36"/>
      <c r="AO516" s="36"/>
      <c r="AP516" s="36"/>
    </row>
    <row r="517" spans="1:42" x14ac:dyDescent="0.35">
      <c r="A517" t="s">
        <v>614</v>
      </c>
      <c r="B517" t="s">
        <v>220</v>
      </c>
      <c r="C517" t="s">
        <v>700</v>
      </c>
      <c r="D517" t="s">
        <v>8</v>
      </c>
      <c r="E517" t="s">
        <v>100</v>
      </c>
      <c r="F517" s="19" t="str">
        <f>IFERROR(VLOOKUP(D517,'Tabelas auxiliares'!$A$3:$B$63,2,FALSE),"")</f>
        <v>PROPES - PRÓ-REITORIA DE PESQUISA / CEM</v>
      </c>
      <c r="G517" s="19" t="str">
        <f>IFERROR(VLOOKUP($B517,'Tabelas auxiliares'!$A$67:$C$107,2,FALSE),"")</f>
        <v>EQUIPAMENTOS LABORATÓRIOS</v>
      </c>
      <c r="H517" s="19" t="str">
        <f>IFERROR(VLOOKUP($B517,'Tabelas auxiliares'!$A$67:$C$107,3,FALSE),"")</f>
        <v>AQUISICAO POR IMPORTACAO / EQUIPAMENTOS NOVOS / MANUTENÇÃO DE EQUIPAMENTOS LABORATORIAIS</v>
      </c>
      <c r="I517" t="s">
        <v>876</v>
      </c>
      <c r="J517" t="s">
        <v>3002</v>
      </c>
      <c r="K517" t="s">
        <v>3003</v>
      </c>
      <c r="L517" t="s">
        <v>3004</v>
      </c>
      <c r="M517" t="s">
        <v>3005</v>
      </c>
      <c r="N517" t="s">
        <v>628</v>
      </c>
      <c r="O517" t="s">
        <v>629</v>
      </c>
      <c r="P517" t="s">
        <v>630</v>
      </c>
      <c r="Q517" t="s">
        <v>621</v>
      </c>
      <c r="R517" t="s">
        <v>622</v>
      </c>
      <c r="S517" t="s">
        <v>1038</v>
      </c>
      <c r="T517" t="s">
        <v>145</v>
      </c>
      <c r="U517" t="s">
        <v>645</v>
      </c>
      <c r="V517" t="s">
        <v>1748</v>
      </c>
      <c r="W517" t="s">
        <v>1749</v>
      </c>
      <c r="X517" t="s">
        <v>3006</v>
      </c>
      <c r="Y517" s="19" t="str">
        <f t="shared" si="14"/>
        <v>4</v>
      </c>
      <c r="Z517" s="19" t="str">
        <f>IF(T517="","",IF(AND(T517&lt;&gt;'Tabelas auxiliares'!$B$241,T517&lt;&gt;'Tabelas auxiliares'!$B$242,T517&lt;&gt;'Tabelas auxiliares'!$C$241,T517&lt;&gt;'Tabelas auxiliares'!$C$242,T517&lt;&gt;'Tabelas auxiliares'!$D$241),"FOLHA DE PESSOAL",IF(Y517='Tabelas auxiliares'!$A$242,"CUSTEIO",IF(Y517='Tabelas auxiliares'!$A$241,"INVESTIMENTO","ERRO - VERIFICAR"))))</f>
        <v>INVESTIMENTO</v>
      </c>
      <c r="AA517" s="30">
        <f t="shared" si="15"/>
        <v>25249.79</v>
      </c>
      <c r="AD517" s="12">
        <v>25249.79</v>
      </c>
      <c r="AE517" s="36"/>
      <c r="AF517" s="36"/>
      <c r="AG517" s="36"/>
      <c r="AH517" s="36"/>
      <c r="AI517" s="36"/>
      <c r="AJ517" s="36"/>
      <c r="AK517" s="36"/>
      <c r="AL517" s="36"/>
      <c r="AM517" s="36"/>
      <c r="AN517" s="36"/>
      <c r="AO517" s="36"/>
      <c r="AP517" s="36"/>
    </row>
    <row r="518" spans="1:42" x14ac:dyDescent="0.35">
      <c r="A518" t="s">
        <v>614</v>
      </c>
      <c r="B518" t="s">
        <v>220</v>
      </c>
      <c r="C518" t="s">
        <v>700</v>
      </c>
      <c r="D518" t="s">
        <v>8</v>
      </c>
      <c r="E518" t="s">
        <v>100</v>
      </c>
      <c r="F518" s="19" t="str">
        <f>IFERROR(VLOOKUP(D518,'Tabelas auxiliares'!$A$3:$B$63,2,FALSE),"")</f>
        <v>PROPES - PRÓ-REITORIA DE PESQUISA / CEM</v>
      </c>
      <c r="G518" s="19" t="str">
        <f>IFERROR(VLOOKUP($B518,'Tabelas auxiliares'!$A$67:$C$107,2,FALSE),"")</f>
        <v>EQUIPAMENTOS LABORATÓRIOS</v>
      </c>
      <c r="H518" s="19" t="str">
        <f>IFERROR(VLOOKUP($B518,'Tabelas auxiliares'!$A$67:$C$107,3,FALSE),"")</f>
        <v>AQUISICAO POR IMPORTACAO / EQUIPAMENTOS NOVOS / MANUTENÇÃO DE EQUIPAMENTOS LABORATORIAIS</v>
      </c>
      <c r="I518" t="s">
        <v>1368</v>
      </c>
      <c r="J518" t="s">
        <v>3007</v>
      </c>
      <c r="K518" t="s">
        <v>3008</v>
      </c>
      <c r="L518" t="s">
        <v>3009</v>
      </c>
      <c r="M518" t="s">
        <v>3010</v>
      </c>
      <c r="N518" t="s">
        <v>628</v>
      </c>
      <c r="O518" t="s">
        <v>629</v>
      </c>
      <c r="P518" t="s">
        <v>630</v>
      </c>
      <c r="Q518" t="s">
        <v>621</v>
      </c>
      <c r="R518" t="s">
        <v>622</v>
      </c>
      <c r="S518" t="s">
        <v>1038</v>
      </c>
      <c r="T518" t="s">
        <v>145</v>
      </c>
      <c r="U518" t="s">
        <v>645</v>
      </c>
      <c r="V518" t="s">
        <v>1748</v>
      </c>
      <c r="W518" t="s">
        <v>1749</v>
      </c>
      <c r="X518" t="s">
        <v>3011</v>
      </c>
      <c r="Y518" s="19" t="str">
        <f t="shared" si="14"/>
        <v>4</v>
      </c>
      <c r="Z518" s="19" t="str">
        <f>IF(T518="","",IF(AND(T518&lt;&gt;'Tabelas auxiliares'!$B$241,T518&lt;&gt;'Tabelas auxiliares'!$B$242,T518&lt;&gt;'Tabelas auxiliares'!$C$241,T518&lt;&gt;'Tabelas auxiliares'!$C$242,T518&lt;&gt;'Tabelas auxiliares'!$D$241),"FOLHA DE PESSOAL",IF(Y518='Tabelas auxiliares'!$A$242,"CUSTEIO",IF(Y518='Tabelas auxiliares'!$A$241,"INVESTIMENTO","ERRO - VERIFICAR"))))</f>
        <v>INVESTIMENTO</v>
      </c>
      <c r="AA518" s="30">
        <f t="shared" si="15"/>
        <v>34924.92</v>
      </c>
      <c r="AB518" s="12">
        <v>34924.92</v>
      </c>
      <c r="AE518" s="36"/>
      <c r="AF518" s="36"/>
      <c r="AG518" s="36"/>
      <c r="AH518" s="36"/>
      <c r="AI518" s="36"/>
      <c r="AJ518" s="36"/>
      <c r="AK518" s="36"/>
      <c r="AL518" s="36"/>
      <c r="AM518" s="36"/>
      <c r="AN518" s="36"/>
      <c r="AO518" s="36"/>
      <c r="AP518" s="36"/>
    </row>
    <row r="519" spans="1:42" x14ac:dyDescent="0.35">
      <c r="A519" t="s">
        <v>614</v>
      </c>
      <c r="B519" t="s">
        <v>220</v>
      </c>
      <c r="C519" t="s">
        <v>693</v>
      </c>
      <c r="D519" t="s">
        <v>8</v>
      </c>
      <c r="E519" t="s">
        <v>100</v>
      </c>
      <c r="F519" s="19" t="str">
        <f>IFERROR(VLOOKUP(D519,'Tabelas auxiliares'!$A$3:$B$63,2,FALSE),"")</f>
        <v>PROPES - PRÓ-REITORIA DE PESQUISA / CEM</v>
      </c>
      <c r="G519" s="19" t="str">
        <f>IFERROR(VLOOKUP($B519,'Tabelas auxiliares'!$A$67:$C$107,2,FALSE),"")</f>
        <v>EQUIPAMENTOS LABORATÓRIOS</v>
      </c>
      <c r="H519" s="19" t="str">
        <f>IFERROR(VLOOKUP($B519,'Tabelas auxiliares'!$A$67:$C$107,3,FALSE),"")</f>
        <v>AQUISICAO POR IMPORTACAO / EQUIPAMENTOS NOVOS / MANUTENÇÃO DE EQUIPAMENTOS LABORATORIAIS</v>
      </c>
      <c r="I519" t="s">
        <v>876</v>
      </c>
      <c r="J519" t="s">
        <v>3012</v>
      </c>
      <c r="K519" t="s">
        <v>3013</v>
      </c>
      <c r="L519" t="s">
        <v>3014</v>
      </c>
      <c r="M519" t="s">
        <v>3015</v>
      </c>
      <c r="N519" t="s">
        <v>628</v>
      </c>
      <c r="O519" t="s">
        <v>629</v>
      </c>
      <c r="P519" t="s">
        <v>630</v>
      </c>
      <c r="Q519" t="s">
        <v>621</v>
      </c>
      <c r="R519" t="s">
        <v>622</v>
      </c>
      <c r="S519" t="s">
        <v>1038</v>
      </c>
      <c r="T519" t="s">
        <v>145</v>
      </c>
      <c r="U519" t="s">
        <v>645</v>
      </c>
      <c r="V519" t="s">
        <v>1748</v>
      </c>
      <c r="W519" t="s">
        <v>1749</v>
      </c>
      <c r="X519" t="s">
        <v>3016</v>
      </c>
      <c r="Y519" s="19" t="str">
        <f t="shared" si="14"/>
        <v>4</v>
      </c>
      <c r="Z519" s="19" t="str">
        <f>IF(T519="","",IF(AND(T519&lt;&gt;'Tabelas auxiliares'!$B$241,T519&lt;&gt;'Tabelas auxiliares'!$B$242,T519&lt;&gt;'Tabelas auxiliares'!$C$241,T519&lt;&gt;'Tabelas auxiliares'!$C$242,T519&lt;&gt;'Tabelas auxiliares'!$D$241),"FOLHA DE PESSOAL",IF(Y519='Tabelas auxiliares'!$A$242,"CUSTEIO",IF(Y519='Tabelas auxiliares'!$A$241,"INVESTIMENTO","ERRO - VERIFICAR"))))</f>
        <v>INVESTIMENTO</v>
      </c>
      <c r="AA519" s="30">
        <f t="shared" si="15"/>
        <v>23477.86</v>
      </c>
      <c r="AD519" s="12">
        <v>23477.86</v>
      </c>
      <c r="AE519" s="36"/>
      <c r="AF519" s="36"/>
      <c r="AG519" s="36"/>
      <c r="AH519" s="36"/>
      <c r="AI519" s="36"/>
      <c r="AJ519" s="36"/>
      <c r="AK519" s="36"/>
      <c r="AL519" s="36"/>
      <c r="AM519" s="36"/>
      <c r="AN519" s="36"/>
      <c r="AO519" s="36"/>
      <c r="AP519" s="36"/>
    </row>
    <row r="520" spans="1:42" x14ac:dyDescent="0.35">
      <c r="A520" t="s">
        <v>614</v>
      </c>
      <c r="B520" t="s">
        <v>222</v>
      </c>
      <c r="C520" t="s">
        <v>615</v>
      </c>
      <c r="D520" t="s">
        <v>50</v>
      </c>
      <c r="E520" t="s">
        <v>100</v>
      </c>
      <c r="F520" s="19" t="str">
        <f>IFERROR(VLOOKUP(D520,'Tabelas auxiliares'!$A$3:$B$63,2,FALSE),"")</f>
        <v>EDITORA DA UFABC</v>
      </c>
      <c r="G520" s="19" t="str">
        <f>IFERROR(VLOOKUP($B520,'Tabelas auxiliares'!$A$67:$C$107,2,FALSE),"")</f>
        <v>EVENTOS INSTITUCIONAIS</v>
      </c>
      <c r="H520" s="19" t="str">
        <f>IFERROR(VLOOKUP($B520,'Tabelas auxiliares'!$A$67:$C$107,3,FALSE),"")</f>
        <v>BUFFET / ESTANDES / AQUISICAO DE PLACAS COMEMORATIVAS E AFINS / SERVIÇOS DE SOM, IMAGEM E PALCO / SERVIÇOS DE LAVANDERIA EVENTOS / SERVIÇOS DE TRADUÇÃO</v>
      </c>
      <c r="I520" t="s">
        <v>1078</v>
      </c>
      <c r="J520" t="s">
        <v>3017</v>
      </c>
      <c r="K520" t="s">
        <v>3018</v>
      </c>
      <c r="L520" t="s">
        <v>3019</v>
      </c>
      <c r="M520" t="s">
        <v>2199</v>
      </c>
      <c r="N520" t="s">
        <v>628</v>
      </c>
      <c r="O520" t="s">
        <v>629</v>
      </c>
      <c r="P520" t="s">
        <v>630</v>
      </c>
      <c r="Q520" t="s">
        <v>621</v>
      </c>
      <c r="R520" t="s">
        <v>622</v>
      </c>
      <c r="S520" t="s">
        <v>623</v>
      </c>
      <c r="T520" t="s">
        <v>145</v>
      </c>
      <c r="U520" t="s">
        <v>645</v>
      </c>
      <c r="V520" t="s">
        <v>3020</v>
      </c>
      <c r="W520" t="s">
        <v>3021</v>
      </c>
      <c r="X520" t="s">
        <v>3022</v>
      </c>
      <c r="Y520" s="19" t="str">
        <f t="shared" si="14"/>
        <v>3</v>
      </c>
      <c r="Z520" s="19" t="str">
        <f>IF(T520="","",IF(AND(T520&lt;&gt;'Tabelas auxiliares'!$B$241,T520&lt;&gt;'Tabelas auxiliares'!$B$242,T520&lt;&gt;'Tabelas auxiliares'!$C$241,T520&lt;&gt;'Tabelas auxiliares'!$C$242,T520&lt;&gt;'Tabelas auxiliares'!$D$241),"FOLHA DE PESSOAL",IF(Y520='Tabelas auxiliares'!$A$242,"CUSTEIO",IF(Y520='Tabelas auxiliares'!$A$241,"INVESTIMENTO","ERRO - VERIFICAR"))))</f>
        <v>CUSTEIO</v>
      </c>
      <c r="AA520" s="30">
        <f t="shared" si="15"/>
        <v>1400</v>
      </c>
      <c r="AD520" s="12">
        <v>1400</v>
      </c>
      <c r="AE520" s="36"/>
      <c r="AF520" s="36"/>
      <c r="AG520" s="36"/>
      <c r="AH520" s="36"/>
      <c r="AI520" s="36"/>
      <c r="AJ520" s="36"/>
      <c r="AK520" s="36"/>
      <c r="AL520" s="36"/>
      <c r="AM520" s="36"/>
      <c r="AN520" s="36"/>
      <c r="AO520" s="36"/>
      <c r="AP520" s="36"/>
    </row>
    <row r="521" spans="1:42" x14ac:dyDescent="0.35">
      <c r="A521" t="s">
        <v>614</v>
      </c>
      <c r="B521" t="s">
        <v>222</v>
      </c>
      <c r="C521" t="s">
        <v>615</v>
      </c>
      <c r="D521" t="s">
        <v>50</v>
      </c>
      <c r="E521" t="s">
        <v>100</v>
      </c>
      <c r="F521" s="19" t="str">
        <f>IFERROR(VLOOKUP(D521,'Tabelas auxiliares'!$A$3:$B$63,2,FALSE),"")</f>
        <v>EDITORA DA UFABC</v>
      </c>
      <c r="G521" s="19" t="str">
        <f>IFERROR(VLOOKUP($B521,'Tabelas auxiliares'!$A$67:$C$107,2,FALSE),"")</f>
        <v>EVENTOS INSTITUCIONAIS</v>
      </c>
      <c r="H521" s="19" t="str">
        <f>IFERROR(VLOOKUP($B521,'Tabelas auxiliares'!$A$67:$C$107,3,FALSE),"")</f>
        <v>BUFFET / ESTANDES / AQUISICAO DE PLACAS COMEMORATIVAS E AFINS / SERVIÇOS DE SOM, IMAGEM E PALCO / SERVIÇOS DE LAVANDERIA EVENTOS / SERVIÇOS DE TRADUÇÃO</v>
      </c>
      <c r="I521" t="s">
        <v>728</v>
      </c>
      <c r="J521" t="s">
        <v>3023</v>
      </c>
      <c r="K521" t="s">
        <v>3024</v>
      </c>
      <c r="L521" t="s">
        <v>3025</v>
      </c>
      <c r="M521" t="s">
        <v>2199</v>
      </c>
      <c r="N521" t="s">
        <v>628</v>
      </c>
      <c r="O521" t="s">
        <v>629</v>
      </c>
      <c r="P521" t="s">
        <v>630</v>
      </c>
      <c r="Q521" t="s">
        <v>621</v>
      </c>
      <c r="R521" t="s">
        <v>622</v>
      </c>
      <c r="S521" t="s">
        <v>623</v>
      </c>
      <c r="T521" t="s">
        <v>145</v>
      </c>
      <c r="U521" t="s">
        <v>645</v>
      </c>
      <c r="V521" t="s">
        <v>3020</v>
      </c>
      <c r="W521" t="s">
        <v>3021</v>
      </c>
      <c r="X521" t="s">
        <v>3026</v>
      </c>
      <c r="Y521" s="19" t="str">
        <f t="shared" si="14"/>
        <v>3</v>
      </c>
      <c r="Z521" s="19" t="str">
        <f>IF(T521="","",IF(AND(T521&lt;&gt;'Tabelas auxiliares'!$B$241,T521&lt;&gt;'Tabelas auxiliares'!$B$242,T521&lt;&gt;'Tabelas auxiliares'!$C$241,T521&lt;&gt;'Tabelas auxiliares'!$C$242,T521&lt;&gt;'Tabelas auxiliares'!$D$241),"FOLHA DE PESSOAL",IF(Y521='Tabelas auxiliares'!$A$242,"CUSTEIO",IF(Y521='Tabelas auxiliares'!$A$241,"INVESTIMENTO","ERRO - VERIFICAR"))))</f>
        <v>CUSTEIO</v>
      </c>
      <c r="AA521" s="30">
        <f t="shared" si="15"/>
        <v>1100</v>
      </c>
      <c r="AD521" s="12">
        <v>1100</v>
      </c>
      <c r="AE521" s="36"/>
      <c r="AF521" s="36"/>
      <c r="AG521" s="36"/>
      <c r="AH521" s="36"/>
      <c r="AI521" s="36"/>
      <c r="AJ521" s="36"/>
      <c r="AK521" s="36"/>
      <c r="AL521" s="36"/>
      <c r="AM521" s="36"/>
      <c r="AN521" s="36"/>
      <c r="AO521" s="36"/>
      <c r="AP521" s="36"/>
    </row>
    <row r="522" spans="1:42" x14ac:dyDescent="0.35">
      <c r="A522" t="s">
        <v>614</v>
      </c>
      <c r="B522" t="s">
        <v>222</v>
      </c>
      <c r="C522" t="s">
        <v>615</v>
      </c>
      <c r="D522" t="s">
        <v>52</v>
      </c>
      <c r="E522" t="s">
        <v>100</v>
      </c>
      <c r="F522" s="19" t="str">
        <f>IFERROR(VLOOKUP(D522,'Tabelas auxiliares'!$A$3:$B$63,2,FALSE),"")</f>
        <v>PROEC - REALIZAÇÃO DE EVENTOS * D.U.C</v>
      </c>
      <c r="G522" s="19" t="str">
        <f>IFERROR(VLOOKUP($B522,'Tabelas auxiliares'!$A$67:$C$107,2,FALSE),"")</f>
        <v>EVENTOS INSTITUCIONAIS</v>
      </c>
      <c r="H522" s="19" t="str">
        <f>IFERROR(VLOOKUP($B522,'Tabelas auxiliares'!$A$67:$C$107,3,FALSE),"")</f>
        <v>BUFFET / ESTANDES / AQUISICAO DE PLACAS COMEMORATIVAS E AFINS / SERVIÇOS DE SOM, IMAGEM E PALCO / SERVIÇOS DE LAVANDERIA EVENTOS / SERVIÇOS DE TRADUÇÃO</v>
      </c>
      <c r="I522" t="s">
        <v>967</v>
      </c>
      <c r="J522" t="s">
        <v>3027</v>
      </c>
      <c r="K522" t="s">
        <v>3028</v>
      </c>
      <c r="L522" t="s">
        <v>3029</v>
      </c>
      <c r="M522" t="s">
        <v>3030</v>
      </c>
      <c r="N522" t="s">
        <v>628</v>
      </c>
      <c r="O522" t="s">
        <v>629</v>
      </c>
      <c r="P522" t="s">
        <v>630</v>
      </c>
      <c r="Q522" t="s">
        <v>621</v>
      </c>
      <c r="R522" t="s">
        <v>622</v>
      </c>
      <c r="S522" t="s">
        <v>623</v>
      </c>
      <c r="T522" t="s">
        <v>145</v>
      </c>
      <c r="U522" t="s">
        <v>645</v>
      </c>
      <c r="V522" t="s">
        <v>3020</v>
      </c>
      <c r="W522" t="s">
        <v>3021</v>
      </c>
      <c r="X522" t="s">
        <v>3031</v>
      </c>
      <c r="Y522" s="19" t="str">
        <f t="shared" si="14"/>
        <v>3</v>
      </c>
      <c r="Z522" s="19" t="str">
        <f>IF(T522="","",IF(AND(T522&lt;&gt;'Tabelas auxiliares'!$B$241,T522&lt;&gt;'Tabelas auxiliares'!$B$242,T522&lt;&gt;'Tabelas auxiliares'!$C$241,T522&lt;&gt;'Tabelas auxiliares'!$C$242,T522&lt;&gt;'Tabelas auxiliares'!$D$241),"FOLHA DE PESSOAL",IF(Y522='Tabelas auxiliares'!$A$242,"CUSTEIO",IF(Y522='Tabelas auxiliares'!$A$241,"INVESTIMENTO","ERRO - VERIFICAR"))))</f>
        <v>CUSTEIO</v>
      </c>
      <c r="AA522" s="30">
        <f t="shared" si="15"/>
        <v>11249</v>
      </c>
      <c r="AD522" s="12">
        <v>11249</v>
      </c>
      <c r="AE522" s="36"/>
      <c r="AF522" s="36"/>
      <c r="AG522" s="36"/>
      <c r="AH522" s="36"/>
      <c r="AI522" s="36"/>
      <c r="AJ522" s="36"/>
      <c r="AK522" s="36"/>
      <c r="AL522" s="36"/>
      <c r="AM522" s="36"/>
      <c r="AN522" s="36"/>
      <c r="AO522" s="36"/>
      <c r="AP522" s="36"/>
    </row>
    <row r="523" spans="1:42" x14ac:dyDescent="0.35">
      <c r="A523" t="s">
        <v>614</v>
      </c>
      <c r="B523" t="s">
        <v>222</v>
      </c>
      <c r="C523" t="s">
        <v>615</v>
      </c>
      <c r="D523" t="s">
        <v>52</v>
      </c>
      <c r="E523" t="s">
        <v>100</v>
      </c>
      <c r="F523" s="19" t="str">
        <f>IFERROR(VLOOKUP(D523,'Tabelas auxiliares'!$A$3:$B$63,2,FALSE),"")</f>
        <v>PROEC - REALIZAÇÃO DE EVENTOS * D.U.C</v>
      </c>
      <c r="G523" s="19" t="str">
        <f>IFERROR(VLOOKUP($B523,'Tabelas auxiliares'!$A$67:$C$107,2,FALSE),"")</f>
        <v>EVENTOS INSTITUCIONAIS</v>
      </c>
      <c r="H523" s="19" t="str">
        <f>IFERROR(VLOOKUP($B523,'Tabelas auxiliares'!$A$67:$C$107,3,FALSE),"")</f>
        <v>BUFFET / ESTANDES / AQUISICAO DE PLACAS COMEMORATIVAS E AFINS / SERVIÇOS DE SOM, IMAGEM E PALCO / SERVIÇOS DE LAVANDERIA EVENTOS / SERVIÇOS DE TRADUÇÃO</v>
      </c>
      <c r="I523" t="s">
        <v>967</v>
      </c>
      <c r="J523" t="s">
        <v>3027</v>
      </c>
      <c r="K523" t="s">
        <v>3032</v>
      </c>
      <c r="L523" t="s">
        <v>3029</v>
      </c>
      <c r="M523" t="s">
        <v>3033</v>
      </c>
      <c r="N523" t="s">
        <v>628</v>
      </c>
      <c r="O523" t="s">
        <v>629</v>
      </c>
      <c r="P523" t="s">
        <v>630</v>
      </c>
      <c r="Q523" t="s">
        <v>621</v>
      </c>
      <c r="R523" t="s">
        <v>622</v>
      </c>
      <c r="S523" t="s">
        <v>623</v>
      </c>
      <c r="T523" t="s">
        <v>145</v>
      </c>
      <c r="U523" t="s">
        <v>645</v>
      </c>
      <c r="V523" t="s">
        <v>3020</v>
      </c>
      <c r="W523" t="s">
        <v>3021</v>
      </c>
      <c r="X523" t="s">
        <v>3034</v>
      </c>
      <c r="Y523" s="19" t="str">
        <f t="shared" si="14"/>
        <v>3</v>
      </c>
      <c r="Z523" s="19" t="str">
        <f>IF(T523="","",IF(AND(T523&lt;&gt;'Tabelas auxiliares'!$B$241,T523&lt;&gt;'Tabelas auxiliares'!$B$242,T523&lt;&gt;'Tabelas auxiliares'!$C$241,T523&lt;&gt;'Tabelas auxiliares'!$C$242,T523&lt;&gt;'Tabelas auxiliares'!$D$241),"FOLHA DE PESSOAL",IF(Y523='Tabelas auxiliares'!$A$242,"CUSTEIO",IF(Y523='Tabelas auxiliares'!$A$241,"INVESTIMENTO","ERRO - VERIFICAR"))))</f>
        <v>CUSTEIO</v>
      </c>
      <c r="AA523" s="30">
        <f t="shared" si="15"/>
        <v>1600</v>
      </c>
      <c r="AD523" s="12">
        <v>1600</v>
      </c>
      <c r="AE523" s="36"/>
      <c r="AF523" s="36"/>
      <c r="AG523" s="36"/>
      <c r="AH523" s="36"/>
      <c r="AI523" s="36"/>
      <c r="AJ523" s="36"/>
      <c r="AK523" s="36"/>
      <c r="AL523" s="36"/>
      <c r="AM523" s="36"/>
      <c r="AN523" s="36"/>
      <c r="AO523" s="36"/>
      <c r="AP523" s="36"/>
    </row>
    <row r="524" spans="1:42" x14ac:dyDescent="0.35">
      <c r="A524" t="s">
        <v>614</v>
      </c>
      <c r="B524" t="s">
        <v>222</v>
      </c>
      <c r="C524" t="s">
        <v>615</v>
      </c>
      <c r="D524" t="s">
        <v>52</v>
      </c>
      <c r="E524" t="s">
        <v>100</v>
      </c>
      <c r="F524" s="19" t="str">
        <f>IFERROR(VLOOKUP(D524,'Tabelas auxiliares'!$A$3:$B$63,2,FALSE),"")</f>
        <v>PROEC - REALIZAÇÃO DE EVENTOS * D.U.C</v>
      </c>
      <c r="G524" s="19" t="str">
        <f>IFERROR(VLOOKUP($B524,'Tabelas auxiliares'!$A$67:$C$107,2,FALSE),"")</f>
        <v>EVENTOS INSTITUCIONAIS</v>
      </c>
      <c r="H524" s="19" t="str">
        <f>IFERROR(VLOOKUP($B524,'Tabelas auxiliares'!$A$67:$C$107,3,FALSE),"")</f>
        <v>BUFFET / ESTANDES / AQUISICAO DE PLACAS COMEMORATIVAS E AFINS / SERVIÇOS DE SOM, IMAGEM E PALCO / SERVIÇOS DE LAVANDERIA EVENTOS / SERVIÇOS DE TRADUÇÃO</v>
      </c>
      <c r="I524" t="s">
        <v>2162</v>
      </c>
      <c r="J524" t="s">
        <v>3027</v>
      </c>
      <c r="K524" t="s">
        <v>3035</v>
      </c>
      <c r="L524" t="s">
        <v>3036</v>
      </c>
      <c r="M524" t="s">
        <v>3030</v>
      </c>
      <c r="N524" t="s">
        <v>628</v>
      </c>
      <c r="O524" t="s">
        <v>629</v>
      </c>
      <c r="P524" t="s">
        <v>630</v>
      </c>
      <c r="Q524" t="s">
        <v>621</v>
      </c>
      <c r="R524" t="s">
        <v>622</v>
      </c>
      <c r="S524" t="s">
        <v>623</v>
      </c>
      <c r="T524" t="s">
        <v>145</v>
      </c>
      <c r="U524" t="s">
        <v>645</v>
      </c>
      <c r="V524" t="s">
        <v>3020</v>
      </c>
      <c r="W524" t="s">
        <v>3021</v>
      </c>
      <c r="X524" t="s">
        <v>3037</v>
      </c>
      <c r="Y524" s="19" t="str">
        <f t="shared" si="14"/>
        <v>3</v>
      </c>
      <c r="Z524" s="19" t="str">
        <f>IF(T524="","",IF(AND(T524&lt;&gt;'Tabelas auxiliares'!$B$241,T524&lt;&gt;'Tabelas auxiliares'!$B$242,T524&lt;&gt;'Tabelas auxiliares'!$C$241,T524&lt;&gt;'Tabelas auxiliares'!$C$242,T524&lt;&gt;'Tabelas auxiliares'!$D$241),"FOLHA DE PESSOAL",IF(Y524='Tabelas auxiliares'!$A$242,"CUSTEIO",IF(Y524='Tabelas auxiliares'!$A$241,"INVESTIMENTO","ERRO - VERIFICAR"))))</f>
        <v>CUSTEIO</v>
      </c>
      <c r="AA524" s="30">
        <f t="shared" si="15"/>
        <v>1349.88</v>
      </c>
      <c r="AD524" s="12">
        <v>1349.88</v>
      </c>
      <c r="AE524" s="36"/>
      <c r="AF524" s="36"/>
      <c r="AG524" s="36"/>
      <c r="AH524" s="36"/>
      <c r="AI524" s="36"/>
      <c r="AJ524" s="36"/>
      <c r="AK524" s="36"/>
      <c r="AL524" s="36"/>
      <c r="AM524" s="36"/>
      <c r="AN524" s="36"/>
      <c r="AO524" s="36"/>
      <c r="AP524" s="36"/>
    </row>
    <row r="525" spans="1:42" x14ac:dyDescent="0.35">
      <c r="A525" t="s">
        <v>614</v>
      </c>
      <c r="B525" t="s">
        <v>222</v>
      </c>
      <c r="C525" t="s">
        <v>615</v>
      </c>
      <c r="D525" t="s">
        <v>52</v>
      </c>
      <c r="E525" t="s">
        <v>100</v>
      </c>
      <c r="F525" s="19" t="str">
        <f>IFERROR(VLOOKUP(D525,'Tabelas auxiliares'!$A$3:$B$63,2,FALSE),"")</f>
        <v>PROEC - REALIZAÇÃO DE EVENTOS * D.U.C</v>
      </c>
      <c r="G525" s="19" t="str">
        <f>IFERROR(VLOOKUP($B525,'Tabelas auxiliares'!$A$67:$C$107,2,FALSE),"")</f>
        <v>EVENTOS INSTITUCIONAIS</v>
      </c>
      <c r="H525" s="19" t="str">
        <f>IFERROR(VLOOKUP($B525,'Tabelas auxiliares'!$A$67:$C$107,3,FALSE),"")</f>
        <v>BUFFET / ESTANDES / AQUISICAO DE PLACAS COMEMORATIVAS E AFINS / SERVIÇOS DE SOM, IMAGEM E PALCO / SERVIÇOS DE LAVANDERIA EVENTOS / SERVIÇOS DE TRADUÇÃO</v>
      </c>
      <c r="I525" t="s">
        <v>2162</v>
      </c>
      <c r="J525" t="s">
        <v>3027</v>
      </c>
      <c r="K525" t="s">
        <v>3038</v>
      </c>
      <c r="L525" t="s">
        <v>3036</v>
      </c>
      <c r="M525" t="s">
        <v>3039</v>
      </c>
      <c r="N525" t="s">
        <v>628</v>
      </c>
      <c r="O525" t="s">
        <v>629</v>
      </c>
      <c r="P525" t="s">
        <v>630</v>
      </c>
      <c r="Q525" t="s">
        <v>621</v>
      </c>
      <c r="R525" t="s">
        <v>622</v>
      </c>
      <c r="S525" t="s">
        <v>623</v>
      </c>
      <c r="T525" t="s">
        <v>145</v>
      </c>
      <c r="U525" t="s">
        <v>645</v>
      </c>
      <c r="V525" t="s">
        <v>3020</v>
      </c>
      <c r="W525" t="s">
        <v>3021</v>
      </c>
      <c r="X525" t="s">
        <v>3040</v>
      </c>
      <c r="Y525" s="19" t="str">
        <f t="shared" si="14"/>
        <v>3</v>
      </c>
      <c r="Z525" s="19" t="str">
        <f>IF(T525="","",IF(AND(T525&lt;&gt;'Tabelas auxiliares'!$B$241,T525&lt;&gt;'Tabelas auxiliares'!$B$242,T525&lt;&gt;'Tabelas auxiliares'!$C$241,T525&lt;&gt;'Tabelas auxiliares'!$C$242,T525&lt;&gt;'Tabelas auxiliares'!$D$241),"FOLHA DE PESSOAL",IF(Y525='Tabelas auxiliares'!$A$242,"CUSTEIO",IF(Y525='Tabelas auxiliares'!$A$241,"INVESTIMENTO","ERRO - VERIFICAR"))))</f>
        <v>CUSTEIO</v>
      </c>
      <c r="AA525" s="30">
        <f t="shared" si="15"/>
        <v>8000</v>
      </c>
      <c r="AD525" s="12">
        <v>8000</v>
      </c>
      <c r="AE525" s="36"/>
      <c r="AF525" s="36"/>
      <c r="AG525" s="36"/>
      <c r="AH525" s="36"/>
      <c r="AI525" s="36"/>
      <c r="AJ525" s="36"/>
      <c r="AK525" s="36"/>
      <c r="AL525" s="36"/>
      <c r="AM525" s="36"/>
      <c r="AN525" s="36"/>
      <c r="AO525" s="36"/>
      <c r="AP525" s="36"/>
    </row>
    <row r="526" spans="1:42" x14ac:dyDescent="0.35">
      <c r="A526" t="s">
        <v>614</v>
      </c>
      <c r="B526" t="s">
        <v>222</v>
      </c>
      <c r="C526" t="s">
        <v>615</v>
      </c>
      <c r="D526" t="s">
        <v>52</v>
      </c>
      <c r="E526" t="s">
        <v>100</v>
      </c>
      <c r="F526" s="19" t="str">
        <f>IFERROR(VLOOKUP(D526,'Tabelas auxiliares'!$A$3:$B$63,2,FALSE),"")</f>
        <v>PROEC - REALIZAÇÃO DE EVENTOS * D.U.C</v>
      </c>
      <c r="G526" s="19" t="str">
        <f>IFERROR(VLOOKUP($B526,'Tabelas auxiliares'!$A$67:$C$107,2,FALSE),"")</f>
        <v>EVENTOS INSTITUCIONAIS</v>
      </c>
      <c r="H526" s="19" t="str">
        <f>IFERROR(VLOOKUP($B526,'Tabelas auxiliares'!$A$67:$C$107,3,FALSE),"")</f>
        <v>BUFFET / ESTANDES / AQUISICAO DE PLACAS COMEMORATIVAS E AFINS / SERVIÇOS DE SOM, IMAGEM E PALCO / SERVIÇOS DE LAVANDERIA EVENTOS / SERVIÇOS DE TRADUÇÃO</v>
      </c>
      <c r="I526" t="s">
        <v>2628</v>
      </c>
      <c r="J526" t="s">
        <v>3027</v>
      </c>
      <c r="K526" t="s">
        <v>3041</v>
      </c>
      <c r="L526" t="s">
        <v>3042</v>
      </c>
      <c r="M526" t="s">
        <v>3043</v>
      </c>
      <c r="N526" t="s">
        <v>628</v>
      </c>
      <c r="O526" t="s">
        <v>629</v>
      </c>
      <c r="P526" t="s">
        <v>630</v>
      </c>
      <c r="Q526" t="s">
        <v>621</v>
      </c>
      <c r="R526" t="s">
        <v>622</v>
      </c>
      <c r="S526" t="s">
        <v>623</v>
      </c>
      <c r="T526" t="s">
        <v>145</v>
      </c>
      <c r="U526" t="s">
        <v>645</v>
      </c>
      <c r="V526" t="s">
        <v>3020</v>
      </c>
      <c r="W526" t="s">
        <v>3021</v>
      </c>
      <c r="X526" t="s">
        <v>3044</v>
      </c>
      <c r="Y526" s="19" t="str">
        <f t="shared" si="14"/>
        <v>3</v>
      </c>
      <c r="Z526" s="19" t="str">
        <f>IF(T526="","",IF(AND(T526&lt;&gt;'Tabelas auxiliares'!$B$241,T526&lt;&gt;'Tabelas auxiliares'!$B$242,T526&lt;&gt;'Tabelas auxiliares'!$C$241,T526&lt;&gt;'Tabelas auxiliares'!$C$242,T526&lt;&gt;'Tabelas auxiliares'!$D$241),"FOLHA DE PESSOAL",IF(Y526='Tabelas auxiliares'!$A$242,"CUSTEIO",IF(Y526='Tabelas auxiliares'!$A$241,"INVESTIMENTO","ERRO - VERIFICAR"))))</f>
        <v>CUSTEIO</v>
      </c>
      <c r="AA526" s="30">
        <f t="shared" si="15"/>
        <v>1737.28</v>
      </c>
      <c r="AD526" s="12">
        <v>1737.28</v>
      </c>
      <c r="AE526" s="36"/>
      <c r="AF526" s="36"/>
      <c r="AG526" s="36"/>
      <c r="AH526" s="36"/>
      <c r="AI526" s="36"/>
      <c r="AJ526" s="36"/>
      <c r="AK526" s="36"/>
      <c r="AL526" s="36"/>
      <c r="AM526" s="36"/>
      <c r="AN526" s="36"/>
      <c r="AO526" s="36"/>
      <c r="AP526" s="36"/>
    </row>
    <row r="527" spans="1:42" x14ac:dyDescent="0.35">
      <c r="A527" t="s">
        <v>614</v>
      </c>
      <c r="B527" t="s">
        <v>222</v>
      </c>
      <c r="C527" t="s">
        <v>615</v>
      </c>
      <c r="D527" t="s">
        <v>52</v>
      </c>
      <c r="E527" t="s">
        <v>100</v>
      </c>
      <c r="F527" s="19" t="str">
        <f>IFERROR(VLOOKUP(D527,'Tabelas auxiliares'!$A$3:$B$63,2,FALSE),"")</f>
        <v>PROEC - REALIZAÇÃO DE EVENTOS * D.U.C</v>
      </c>
      <c r="G527" s="19" t="str">
        <f>IFERROR(VLOOKUP($B527,'Tabelas auxiliares'!$A$67:$C$107,2,FALSE),"")</f>
        <v>EVENTOS INSTITUCIONAIS</v>
      </c>
      <c r="H527" s="19" t="str">
        <f>IFERROR(VLOOKUP($B527,'Tabelas auxiliares'!$A$67:$C$107,3,FALSE),"")</f>
        <v>BUFFET / ESTANDES / AQUISICAO DE PLACAS COMEMORATIVAS E AFINS / SERVIÇOS DE SOM, IMAGEM E PALCO / SERVIÇOS DE LAVANDERIA EVENTOS / SERVIÇOS DE TRADUÇÃO</v>
      </c>
      <c r="I527" t="s">
        <v>2628</v>
      </c>
      <c r="J527" t="s">
        <v>3027</v>
      </c>
      <c r="K527" t="s">
        <v>3045</v>
      </c>
      <c r="L527" t="s">
        <v>3042</v>
      </c>
      <c r="M527" t="s">
        <v>3030</v>
      </c>
      <c r="N527" t="s">
        <v>628</v>
      </c>
      <c r="O527" t="s">
        <v>629</v>
      </c>
      <c r="P527" t="s">
        <v>630</v>
      </c>
      <c r="Q527" t="s">
        <v>621</v>
      </c>
      <c r="R527" t="s">
        <v>622</v>
      </c>
      <c r="S527" t="s">
        <v>623</v>
      </c>
      <c r="T527" t="s">
        <v>145</v>
      </c>
      <c r="U527" t="s">
        <v>645</v>
      </c>
      <c r="V527" t="s">
        <v>3020</v>
      </c>
      <c r="W527" t="s">
        <v>3021</v>
      </c>
      <c r="X527" t="s">
        <v>3046</v>
      </c>
      <c r="Y527" s="19" t="str">
        <f t="shared" si="14"/>
        <v>3</v>
      </c>
      <c r="Z527" s="19" t="str">
        <f>IF(T527="","",IF(AND(T527&lt;&gt;'Tabelas auxiliares'!$B$241,T527&lt;&gt;'Tabelas auxiliares'!$B$242,T527&lt;&gt;'Tabelas auxiliares'!$C$241,T527&lt;&gt;'Tabelas auxiliares'!$C$242,T527&lt;&gt;'Tabelas auxiliares'!$D$241),"FOLHA DE PESSOAL",IF(Y527='Tabelas auxiliares'!$A$242,"CUSTEIO",IF(Y527='Tabelas auxiliares'!$A$241,"INVESTIMENTO","ERRO - VERIFICAR"))))</f>
        <v>CUSTEIO</v>
      </c>
      <c r="AA527" s="30">
        <f t="shared" si="15"/>
        <v>7328.4</v>
      </c>
      <c r="AD527" s="12">
        <v>7328.4</v>
      </c>
      <c r="AE527" s="36"/>
      <c r="AF527" s="36"/>
      <c r="AG527" s="36"/>
      <c r="AH527" s="36"/>
      <c r="AI527" s="36"/>
      <c r="AJ527" s="36"/>
      <c r="AK527" s="36"/>
      <c r="AL527" s="36"/>
      <c r="AM527" s="36"/>
      <c r="AN527" s="36"/>
      <c r="AO527" s="36"/>
      <c r="AP527" s="36"/>
    </row>
    <row r="528" spans="1:42" x14ac:dyDescent="0.35">
      <c r="A528" t="s">
        <v>614</v>
      </c>
      <c r="B528" t="s">
        <v>222</v>
      </c>
      <c r="C528" t="s">
        <v>615</v>
      </c>
      <c r="D528" t="s">
        <v>52</v>
      </c>
      <c r="E528" t="s">
        <v>100</v>
      </c>
      <c r="F528" s="19" t="str">
        <f>IFERROR(VLOOKUP(D528,'Tabelas auxiliares'!$A$3:$B$63,2,FALSE),"")</f>
        <v>PROEC - REALIZAÇÃO DE EVENTOS * D.U.C</v>
      </c>
      <c r="G528" s="19" t="str">
        <f>IFERROR(VLOOKUP($B528,'Tabelas auxiliares'!$A$67:$C$107,2,FALSE),"")</f>
        <v>EVENTOS INSTITUCIONAIS</v>
      </c>
      <c r="H528" s="19" t="str">
        <f>IFERROR(VLOOKUP($B528,'Tabelas auxiliares'!$A$67:$C$107,3,FALSE),"")</f>
        <v>BUFFET / ESTANDES / AQUISICAO DE PLACAS COMEMORATIVAS E AFINS / SERVIÇOS DE SOM, IMAGEM E PALCO / SERVIÇOS DE LAVANDERIA EVENTOS / SERVIÇOS DE TRADUÇÃO</v>
      </c>
      <c r="I528" t="s">
        <v>2628</v>
      </c>
      <c r="J528" t="s">
        <v>3027</v>
      </c>
      <c r="K528" t="s">
        <v>3047</v>
      </c>
      <c r="L528" t="s">
        <v>3042</v>
      </c>
      <c r="M528" t="s">
        <v>3048</v>
      </c>
      <c r="N528" t="s">
        <v>628</v>
      </c>
      <c r="O528" t="s">
        <v>629</v>
      </c>
      <c r="P528" t="s">
        <v>630</v>
      </c>
      <c r="Q528" t="s">
        <v>621</v>
      </c>
      <c r="R528" t="s">
        <v>622</v>
      </c>
      <c r="S528" t="s">
        <v>623</v>
      </c>
      <c r="T528" t="s">
        <v>145</v>
      </c>
      <c r="U528" t="s">
        <v>645</v>
      </c>
      <c r="V528" t="s">
        <v>3020</v>
      </c>
      <c r="W528" t="s">
        <v>3021</v>
      </c>
      <c r="X528" t="s">
        <v>3049</v>
      </c>
      <c r="Y528" s="19" t="str">
        <f t="shared" si="14"/>
        <v>3</v>
      </c>
      <c r="Z528" s="19" t="str">
        <f>IF(T528="","",IF(AND(T528&lt;&gt;'Tabelas auxiliares'!$B$241,T528&lt;&gt;'Tabelas auxiliares'!$B$242,T528&lt;&gt;'Tabelas auxiliares'!$C$241,T528&lt;&gt;'Tabelas auxiliares'!$C$242,T528&lt;&gt;'Tabelas auxiliares'!$D$241),"FOLHA DE PESSOAL",IF(Y528='Tabelas auxiliares'!$A$242,"CUSTEIO",IF(Y528='Tabelas auxiliares'!$A$241,"INVESTIMENTO","ERRO - VERIFICAR"))))</f>
        <v>CUSTEIO</v>
      </c>
      <c r="AA528" s="30">
        <f t="shared" si="15"/>
        <v>3192.62</v>
      </c>
      <c r="AD528" s="12">
        <v>3192.62</v>
      </c>
      <c r="AE528" s="36"/>
      <c r="AF528" s="36"/>
      <c r="AG528" s="36"/>
      <c r="AH528" s="36"/>
      <c r="AI528" s="36"/>
      <c r="AJ528" s="36"/>
      <c r="AK528" s="36"/>
      <c r="AL528" s="36"/>
      <c r="AM528" s="36"/>
      <c r="AN528" s="36"/>
      <c r="AO528" s="36"/>
      <c r="AP528" s="36"/>
    </row>
    <row r="529" spans="1:42" x14ac:dyDescent="0.35">
      <c r="A529" t="s">
        <v>614</v>
      </c>
      <c r="B529" t="s">
        <v>222</v>
      </c>
      <c r="C529" t="s">
        <v>615</v>
      </c>
      <c r="D529" t="s">
        <v>52</v>
      </c>
      <c r="E529" t="s">
        <v>100</v>
      </c>
      <c r="F529" s="19" t="str">
        <f>IFERROR(VLOOKUP(D529,'Tabelas auxiliares'!$A$3:$B$63,2,FALSE),"")</f>
        <v>PROEC - REALIZAÇÃO DE EVENTOS * D.U.C</v>
      </c>
      <c r="G529" s="19" t="str">
        <f>IFERROR(VLOOKUP($B529,'Tabelas auxiliares'!$A$67:$C$107,2,FALSE),"")</f>
        <v>EVENTOS INSTITUCIONAIS</v>
      </c>
      <c r="H529" s="19" t="str">
        <f>IFERROR(VLOOKUP($B529,'Tabelas auxiliares'!$A$67:$C$107,3,FALSE),"")</f>
        <v>BUFFET / ESTANDES / AQUISICAO DE PLACAS COMEMORATIVAS E AFINS / SERVIÇOS DE SOM, IMAGEM E PALCO / SERVIÇOS DE LAVANDERIA EVENTOS / SERVIÇOS DE TRADUÇÃO</v>
      </c>
      <c r="I529" t="s">
        <v>2628</v>
      </c>
      <c r="J529" t="s">
        <v>3027</v>
      </c>
      <c r="K529" t="s">
        <v>3050</v>
      </c>
      <c r="L529" t="s">
        <v>3051</v>
      </c>
      <c r="M529" t="s">
        <v>3043</v>
      </c>
      <c r="N529" t="s">
        <v>628</v>
      </c>
      <c r="O529" t="s">
        <v>629</v>
      </c>
      <c r="P529" t="s">
        <v>630</v>
      </c>
      <c r="Q529" t="s">
        <v>621</v>
      </c>
      <c r="R529" t="s">
        <v>622</v>
      </c>
      <c r="S529" t="s">
        <v>623</v>
      </c>
      <c r="T529" t="s">
        <v>145</v>
      </c>
      <c r="U529" t="s">
        <v>645</v>
      </c>
      <c r="V529" t="s">
        <v>3020</v>
      </c>
      <c r="W529" t="s">
        <v>3021</v>
      </c>
      <c r="X529" t="s">
        <v>3052</v>
      </c>
      <c r="Y529" s="19" t="str">
        <f t="shared" si="14"/>
        <v>3</v>
      </c>
      <c r="Z529" s="19" t="str">
        <f>IF(T529="","",IF(AND(T529&lt;&gt;'Tabelas auxiliares'!$B$241,T529&lt;&gt;'Tabelas auxiliares'!$B$242,T529&lt;&gt;'Tabelas auxiliares'!$C$241,T529&lt;&gt;'Tabelas auxiliares'!$C$242,T529&lt;&gt;'Tabelas auxiliares'!$D$241),"FOLHA DE PESSOAL",IF(Y529='Tabelas auxiliares'!$A$242,"CUSTEIO",IF(Y529='Tabelas auxiliares'!$A$241,"INVESTIMENTO","ERRO - VERIFICAR"))))</f>
        <v>CUSTEIO</v>
      </c>
      <c r="AA529" s="30">
        <f t="shared" si="15"/>
        <v>6080.48</v>
      </c>
      <c r="AD529" s="12">
        <v>6080.48</v>
      </c>
      <c r="AE529" s="36"/>
      <c r="AF529" s="36"/>
      <c r="AG529" s="36"/>
      <c r="AH529" s="36"/>
      <c r="AI529" s="36"/>
      <c r="AJ529" s="36"/>
      <c r="AK529" s="36"/>
      <c r="AL529" s="36"/>
      <c r="AM529" s="36"/>
      <c r="AN529" s="36"/>
      <c r="AO529" s="36"/>
      <c r="AP529" s="36"/>
    </row>
    <row r="530" spans="1:42" x14ac:dyDescent="0.35">
      <c r="A530" t="s">
        <v>614</v>
      </c>
      <c r="B530" t="s">
        <v>222</v>
      </c>
      <c r="C530" t="s">
        <v>615</v>
      </c>
      <c r="D530" t="s">
        <v>52</v>
      </c>
      <c r="E530" t="s">
        <v>100</v>
      </c>
      <c r="F530" s="19" t="str">
        <f>IFERROR(VLOOKUP(D530,'Tabelas auxiliares'!$A$3:$B$63,2,FALSE),"")</f>
        <v>PROEC - REALIZAÇÃO DE EVENTOS * D.U.C</v>
      </c>
      <c r="G530" s="19" t="str">
        <f>IFERROR(VLOOKUP($B530,'Tabelas auxiliares'!$A$67:$C$107,2,FALSE),"")</f>
        <v>EVENTOS INSTITUCIONAIS</v>
      </c>
      <c r="H530" s="19" t="str">
        <f>IFERROR(VLOOKUP($B530,'Tabelas auxiliares'!$A$67:$C$107,3,FALSE),"")</f>
        <v>BUFFET / ESTANDES / AQUISICAO DE PLACAS COMEMORATIVAS E AFINS / SERVIÇOS DE SOM, IMAGEM E PALCO / SERVIÇOS DE LAVANDERIA EVENTOS / SERVIÇOS DE TRADUÇÃO</v>
      </c>
      <c r="I530" t="s">
        <v>2628</v>
      </c>
      <c r="J530" t="s">
        <v>3027</v>
      </c>
      <c r="K530" t="s">
        <v>3053</v>
      </c>
      <c r="L530" t="s">
        <v>3051</v>
      </c>
      <c r="M530" t="s">
        <v>3030</v>
      </c>
      <c r="N530" t="s">
        <v>628</v>
      </c>
      <c r="O530" t="s">
        <v>629</v>
      </c>
      <c r="P530" t="s">
        <v>630</v>
      </c>
      <c r="Q530" t="s">
        <v>621</v>
      </c>
      <c r="R530" t="s">
        <v>622</v>
      </c>
      <c r="S530" t="s">
        <v>623</v>
      </c>
      <c r="T530" t="s">
        <v>145</v>
      </c>
      <c r="U530" t="s">
        <v>645</v>
      </c>
      <c r="V530" t="s">
        <v>3020</v>
      </c>
      <c r="W530" t="s">
        <v>3021</v>
      </c>
      <c r="X530" t="s">
        <v>3054</v>
      </c>
      <c r="Y530" s="19" t="str">
        <f t="shared" si="14"/>
        <v>3</v>
      </c>
      <c r="Z530" s="19" t="str">
        <f>IF(T530="","",IF(AND(T530&lt;&gt;'Tabelas auxiliares'!$B$241,T530&lt;&gt;'Tabelas auxiliares'!$B$242,T530&lt;&gt;'Tabelas auxiliares'!$C$241,T530&lt;&gt;'Tabelas auxiliares'!$C$242,T530&lt;&gt;'Tabelas auxiliares'!$D$241),"FOLHA DE PESSOAL",IF(Y530='Tabelas auxiliares'!$A$242,"CUSTEIO",IF(Y530='Tabelas auxiliares'!$A$241,"INVESTIMENTO","ERRO - VERIFICAR"))))</f>
        <v>CUSTEIO</v>
      </c>
      <c r="AA530" s="30">
        <f t="shared" si="15"/>
        <v>4397.04</v>
      </c>
      <c r="AD530" s="12">
        <v>4397.04</v>
      </c>
      <c r="AE530" s="36"/>
      <c r="AF530" s="36"/>
      <c r="AG530" s="36"/>
      <c r="AH530" s="36"/>
      <c r="AI530" s="36"/>
      <c r="AJ530" s="36"/>
      <c r="AK530" s="36"/>
      <c r="AL530" s="36"/>
      <c r="AM530" s="36"/>
      <c r="AN530" s="36"/>
      <c r="AO530" s="36"/>
      <c r="AP530" s="36"/>
    </row>
    <row r="531" spans="1:42" x14ac:dyDescent="0.35">
      <c r="A531" t="s">
        <v>614</v>
      </c>
      <c r="B531" t="s">
        <v>222</v>
      </c>
      <c r="C531" t="s">
        <v>615</v>
      </c>
      <c r="D531" t="s">
        <v>52</v>
      </c>
      <c r="E531" t="s">
        <v>100</v>
      </c>
      <c r="F531" s="19" t="str">
        <f>IFERROR(VLOOKUP(D531,'Tabelas auxiliares'!$A$3:$B$63,2,FALSE),"")</f>
        <v>PROEC - REALIZAÇÃO DE EVENTOS * D.U.C</v>
      </c>
      <c r="G531" s="19" t="str">
        <f>IFERROR(VLOOKUP($B531,'Tabelas auxiliares'!$A$67:$C$107,2,FALSE),"")</f>
        <v>EVENTOS INSTITUCIONAIS</v>
      </c>
      <c r="H531" s="19" t="str">
        <f>IFERROR(VLOOKUP($B531,'Tabelas auxiliares'!$A$67:$C$107,3,FALSE),"")</f>
        <v>BUFFET / ESTANDES / AQUISICAO DE PLACAS COMEMORATIVAS E AFINS / SERVIÇOS DE SOM, IMAGEM E PALCO / SERVIÇOS DE LAVANDERIA EVENTOS / SERVIÇOS DE TRADUÇÃO</v>
      </c>
      <c r="I531" t="s">
        <v>2628</v>
      </c>
      <c r="J531" t="s">
        <v>3027</v>
      </c>
      <c r="K531" t="s">
        <v>3055</v>
      </c>
      <c r="L531" t="s">
        <v>3051</v>
      </c>
      <c r="M531" t="s">
        <v>3033</v>
      </c>
      <c r="N531" t="s">
        <v>628</v>
      </c>
      <c r="O531" t="s">
        <v>629</v>
      </c>
      <c r="P531" t="s">
        <v>630</v>
      </c>
      <c r="Q531" t="s">
        <v>621</v>
      </c>
      <c r="R531" t="s">
        <v>622</v>
      </c>
      <c r="S531" t="s">
        <v>623</v>
      </c>
      <c r="T531" t="s">
        <v>145</v>
      </c>
      <c r="U531" t="s">
        <v>645</v>
      </c>
      <c r="V531" t="s">
        <v>3020</v>
      </c>
      <c r="W531" t="s">
        <v>3021</v>
      </c>
      <c r="X531" t="s">
        <v>3056</v>
      </c>
      <c r="Y531" s="19" t="str">
        <f t="shared" si="14"/>
        <v>3</v>
      </c>
      <c r="Z531" s="19" t="str">
        <f>IF(T531="","",IF(AND(T531&lt;&gt;'Tabelas auxiliares'!$B$241,T531&lt;&gt;'Tabelas auxiliares'!$B$242,T531&lt;&gt;'Tabelas auxiliares'!$C$241,T531&lt;&gt;'Tabelas auxiliares'!$C$242,T531&lt;&gt;'Tabelas auxiliares'!$D$241),"FOLHA DE PESSOAL",IF(Y531='Tabelas auxiliares'!$A$242,"CUSTEIO",IF(Y531='Tabelas auxiliares'!$A$241,"INVESTIMENTO","ERRO - VERIFICAR"))))</f>
        <v>CUSTEIO</v>
      </c>
      <c r="AA531" s="30">
        <f t="shared" si="15"/>
        <v>1270.3900000000001</v>
      </c>
      <c r="AD531" s="12">
        <v>1270.3900000000001</v>
      </c>
      <c r="AE531" s="36"/>
      <c r="AF531" s="36"/>
      <c r="AG531" s="36"/>
      <c r="AH531" s="36"/>
      <c r="AI531" s="36"/>
      <c r="AJ531" s="36"/>
      <c r="AK531" s="36"/>
      <c r="AL531" s="36"/>
      <c r="AM531" s="36"/>
      <c r="AN531" s="36"/>
      <c r="AO531" s="36"/>
      <c r="AP531" s="36"/>
    </row>
    <row r="532" spans="1:42" x14ac:dyDescent="0.35">
      <c r="A532" t="s">
        <v>614</v>
      </c>
      <c r="B532" t="s">
        <v>222</v>
      </c>
      <c r="C532" t="s">
        <v>615</v>
      </c>
      <c r="D532" t="s">
        <v>52</v>
      </c>
      <c r="E532" t="s">
        <v>100</v>
      </c>
      <c r="F532" s="19" t="str">
        <f>IFERROR(VLOOKUP(D532,'Tabelas auxiliares'!$A$3:$B$63,2,FALSE),"")</f>
        <v>PROEC - REALIZAÇÃO DE EVENTOS * D.U.C</v>
      </c>
      <c r="G532" s="19" t="str">
        <f>IFERROR(VLOOKUP($B532,'Tabelas auxiliares'!$A$67:$C$107,2,FALSE),"")</f>
        <v>EVENTOS INSTITUCIONAIS</v>
      </c>
      <c r="H532" s="19" t="str">
        <f>IFERROR(VLOOKUP($B532,'Tabelas auxiliares'!$A$67:$C$107,3,FALSE),"")</f>
        <v>BUFFET / ESTANDES / AQUISICAO DE PLACAS COMEMORATIVAS E AFINS / SERVIÇOS DE SOM, IMAGEM E PALCO / SERVIÇOS DE LAVANDERIA EVENTOS / SERVIÇOS DE TRADUÇÃO</v>
      </c>
      <c r="I532" t="s">
        <v>1751</v>
      </c>
      <c r="J532" t="s">
        <v>3027</v>
      </c>
      <c r="K532" t="s">
        <v>3057</v>
      </c>
      <c r="L532" t="s">
        <v>3029</v>
      </c>
      <c r="M532" t="s">
        <v>3043</v>
      </c>
      <c r="N532" t="s">
        <v>628</v>
      </c>
      <c r="O532" t="s">
        <v>629</v>
      </c>
      <c r="P532" t="s">
        <v>630</v>
      </c>
      <c r="Q532" t="s">
        <v>621</v>
      </c>
      <c r="R532" t="s">
        <v>622</v>
      </c>
      <c r="S532" t="s">
        <v>623</v>
      </c>
      <c r="T532" t="s">
        <v>145</v>
      </c>
      <c r="U532" t="s">
        <v>645</v>
      </c>
      <c r="V532" t="s">
        <v>3020</v>
      </c>
      <c r="W532" t="s">
        <v>3021</v>
      </c>
      <c r="X532" t="s">
        <v>3058</v>
      </c>
      <c r="Y532" s="19" t="str">
        <f t="shared" si="14"/>
        <v>3</v>
      </c>
      <c r="Z532" s="19" t="str">
        <f>IF(T532="","",IF(AND(T532&lt;&gt;'Tabelas auxiliares'!$B$241,T532&lt;&gt;'Tabelas auxiliares'!$B$242,T532&lt;&gt;'Tabelas auxiliares'!$C$241,T532&lt;&gt;'Tabelas auxiliares'!$C$242,T532&lt;&gt;'Tabelas auxiliares'!$D$241),"FOLHA DE PESSOAL",IF(Y532='Tabelas auxiliares'!$A$242,"CUSTEIO",IF(Y532='Tabelas auxiliares'!$A$241,"INVESTIMENTO","ERRO - VERIFICAR"))))</f>
        <v>CUSTEIO</v>
      </c>
      <c r="AA532" s="30">
        <f t="shared" si="15"/>
        <v>16667.03</v>
      </c>
      <c r="AB532" s="12">
        <v>1140.0899999999999</v>
      </c>
      <c r="AD532" s="12">
        <v>15526.94</v>
      </c>
      <c r="AE532" s="36"/>
      <c r="AF532" s="36"/>
      <c r="AG532" s="36"/>
      <c r="AH532" s="36"/>
      <c r="AI532" s="36"/>
      <c r="AJ532" s="36"/>
      <c r="AK532" s="36"/>
      <c r="AL532" s="36"/>
      <c r="AM532" s="36"/>
      <c r="AN532" s="36"/>
      <c r="AO532" s="36"/>
      <c r="AP532" s="36"/>
    </row>
    <row r="533" spans="1:42" x14ac:dyDescent="0.35">
      <c r="A533" t="s">
        <v>614</v>
      </c>
      <c r="B533" t="s">
        <v>222</v>
      </c>
      <c r="C533" t="s">
        <v>615</v>
      </c>
      <c r="D533" t="s">
        <v>52</v>
      </c>
      <c r="E533" t="s">
        <v>100</v>
      </c>
      <c r="F533" s="19" t="str">
        <f>IFERROR(VLOOKUP(D533,'Tabelas auxiliares'!$A$3:$B$63,2,FALSE),"")</f>
        <v>PROEC - REALIZAÇÃO DE EVENTOS * D.U.C</v>
      </c>
      <c r="G533" s="19" t="str">
        <f>IFERROR(VLOOKUP($B533,'Tabelas auxiliares'!$A$67:$C$107,2,FALSE),"")</f>
        <v>EVENTOS INSTITUCIONAIS</v>
      </c>
      <c r="H533" s="19" t="str">
        <f>IFERROR(VLOOKUP($B533,'Tabelas auxiliares'!$A$67:$C$107,3,FALSE),"")</f>
        <v>BUFFET / ESTANDES / AQUISICAO DE PLACAS COMEMORATIVAS E AFINS / SERVIÇOS DE SOM, IMAGEM E PALCO / SERVIÇOS DE LAVANDERIA EVENTOS / SERVIÇOS DE TRADUÇÃO</v>
      </c>
      <c r="I533" t="s">
        <v>1751</v>
      </c>
      <c r="J533" t="s">
        <v>3027</v>
      </c>
      <c r="K533" t="s">
        <v>3059</v>
      </c>
      <c r="L533" t="s">
        <v>3029</v>
      </c>
      <c r="M533" t="s">
        <v>3043</v>
      </c>
      <c r="N533" t="s">
        <v>628</v>
      </c>
      <c r="O533" t="s">
        <v>629</v>
      </c>
      <c r="P533" t="s">
        <v>630</v>
      </c>
      <c r="Q533" t="s">
        <v>621</v>
      </c>
      <c r="R533" t="s">
        <v>622</v>
      </c>
      <c r="S533" t="s">
        <v>623</v>
      </c>
      <c r="T533" t="s">
        <v>145</v>
      </c>
      <c r="U533" t="s">
        <v>645</v>
      </c>
      <c r="V533" t="s">
        <v>3020</v>
      </c>
      <c r="W533" t="s">
        <v>3021</v>
      </c>
      <c r="X533" t="s">
        <v>3060</v>
      </c>
      <c r="Y533" s="19" t="str">
        <f t="shared" si="14"/>
        <v>3</v>
      </c>
      <c r="Z533" s="19" t="str">
        <f>IF(T533="","",IF(AND(T533&lt;&gt;'Tabelas auxiliares'!$B$241,T533&lt;&gt;'Tabelas auxiliares'!$B$242,T533&lt;&gt;'Tabelas auxiliares'!$C$241,T533&lt;&gt;'Tabelas auxiliares'!$C$242,T533&lt;&gt;'Tabelas auxiliares'!$D$241),"FOLHA DE PESSOAL",IF(Y533='Tabelas auxiliares'!$A$242,"CUSTEIO",IF(Y533='Tabelas auxiliares'!$A$241,"INVESTIMENTO","ERRO - VERIFICAR"))))</f>
        <v>CUSTEIO</v>
      </c>
      <c r="AA533" s="30">
        <f t="shared" si="15"/>
        <v>14625.73</v>
      </c>
      <c r="AD533" s="12">
        <v>14625.73</v>
      </c>
      <c r="AE533" s="36"/>
      <c r="AF533" s="36"/>
      <c r="AG533" s="36"/>
      <c r="AH533" s="36"/>
      <c r="AI533" s="36"/>
      <c r="AJ533" s="36"/>
      <c r="AK533" s="36"/>
      <c r="AL533" s="36"/>
      <c r="AM533" s="36"/>
      <c r="AN533" s="36"/>
      <c r="AO533" s="36"/>
      <c r="AP533" s="36"/>
    </row>
    <row r="534" spans="1:42" x14ac:dyDescent="0.35">
      <c r="A534" t="s">
        <v>614</v>
      </c>
      <c r="B534" t="s">
        <v>222</v>
      </c>
      <c r="C534" t="s">
        <v>615</v>
      </c>
      <c r="D534" t="s">
        <v>52</v>
      </c>
      <c r="E534" t="s">
        <v>100</v>
      </c>
      <c r="F534" s="19" t="str">
        <f>IFERROR(VLOOKUP(D534,'Tabelas auxiliares'!$A$3:$B$63,2,FALSE),"")</f>
        <v>PROEC - REALIZAÇÃO DE EVENTOS * D.U.C</v>
      </c>
      <c r="G534" s="19" t="str">
        <f>IFERROR(VLOOKUP($B534,'Tabelas auxiliares'!$A$67:$C$107,2,FALSE),"")</f>
        <v>EVENTOS INSTITUCIONAIS</v>
      </c>
      <c r="H534" s="19" t="str">
        <f>IFERROR(VLOOKUP($B534,'Tabelas auxiliares'!$A$67:$C$107,3,FALSE),"")</f>
        <v>BUFFET / ESTANDES / AQUISICAO DE PLACAS COMEMORATIVAS E AFINS / SERVIÇOS DE SOM, IMAGEM E PALCO / SERVIÇOS DE LAVANDERIA EVENTOS / SERVIÇOS DE TRADUÇÃO</v>
      </c>
      <c r="I534" t="s">
        <v>1751</v>
      </c>
      <c r="J534" t="s">
        <v>3027</v>
      </c>
      <c r="K534" t="s">
        <v>3061</v>
      </c>
      <c r="L534" t="s">
        <v>3029</v>
      </c>
      <c r="M534" t="s">
        <v>3030</v>
      </c>
      <c r="N534" t="s">
        <v>628</v>
      </c>
      <c r="O534" t="s">
        <v>629</v>
      </c>
      <c r="P534" t="s">
        <v>630</v>
      </c>
      <c r="Q534" t="s">
        <v>621</v>
      </c>
      <c r="R534" t="s">
        <v>622</v>
      </c>
      <c r="S534" t="s">
        <v>623</v>
      </c>
      <c r="T534" t="s">
        <v>145</v>
      </c>
      <c r="U534" t="s">
        <v>645</v>
      </c>
      <c r="V534" t="s">
        <v>3020</v>
      </c>
      <c r="W534" t="s">
        <v>3021</v>
      </c>
      <c r="X534" t="s">
        <v>3062</v>
      </c>
      <c r="Y534" s="19" t="str">
        <f t="shared" si="14"/>
        <v>3</v>
      </c>
      <c r="Z534" s="19" t="str">
        <f>IF(T534="","",IF(AND(T534&lt;&gt;'Tabelas auxiliares'!$B$241,T534&lt;&gt;'Tabelas auxiliares'!$B$242,T534&lt;&gt;'Tabelas auxiliares'!$C$241,T534&lt;&gt;'Tabelas auxiliares'!$C$242,T534&lt;&gt;'Tabelas auxiliares'!$D$241),"FOLHA DE PESSOAL",IF(Y534='Tabelas auxiliares'!$A$242,"CUSTEIO",IF(Y534='Tabelas auxiliares'!$A$241,"INVESTIMENTO","ERRO - VERIFICAR"))))</f>
        <v>CUSTEIO</v>
      </c>
      <c r="AA534" s="30">
        <f t="shared" si="15"/>
        <v>9282.64</v>
      </c>
      <c r="AD534" s="12">
        <v>9282.64</v>
      </c>
      <c r="AE534" s="36"/>
      <c r="AF534" s="36"/>
      <c r="AG534" s="36"/>
      <c r="AH534" s="36"/>
      <c r="AI534" s="36"/>
      <c r="AJ534" s="36"/>
      <c r="AK534" s="36"/>
      <c r="AL534" s="36"/>
      <c r="AM534" s="36"/>
      <c r="AN534" s="36"/>
      <c r="AO534" s="36"/>
      <c r="AP534" s="36"/>
    </row>
    <row r="535" spans="1:42" x14ac:dyDescent="0.35">
      <c r="A535" t="s">
        <v>614</v>
      </c>
      <c r="B535" t="s">
        <v>222</v>
      </c>
      <c r="C535" t="s">
        <v>615</v>
      </c>
      <c r="D535" t="s">
        <v>52</v>
      </c>
      <c r="E535" t="s">
        <v>100</v>
      </c>
      <c r="F535" s="19" t="str">
        <f>IFERROR(VLOOKUP(D535,'Tabelas auxiliares'!$A$3:$B$63,2,FALSE),"")</f>
        <v>PROEC - REALIZAÇÃO DE EVENTOS * D.U.C</v>
      </c>
      <c r="G535" s="19" t="str">
        <f>IFERROR(VLOOKUP($B535,'Tabelas auxiliares'!$A$67:$C$107,2,FALSE),"")</f>
        <v>EVENTOS INSTITUCIONAIS</v>
      </c>
      <c r="H535" s="19" t="str">
        <f>IFERROR(VLOOKUP($B535,'Tabelas auxiliares'!$A$67:$C$107,3,FALSE),"")</f>
        <v>BUFFET / ESTANDES / AQUISICAO DE PLACAS COMEMORATIVAS E AFINS / SERVIÇOS DE SOM, IMAGEM E PALCO / SERVIÇOS DE LAVANDERIA EVENTOS / SERVIÇOS DE TRADUÇÃO</v>
      </c>
      <c r="I535" t="s">
        <v>1751</v>
      </c>
      <c r="J535" t="s">
        <v>3027</v>
      </c>
      <c r="K535" t="s">
        <v>3063</v>
      </c>
      <c r="L535" t="s">
        <v>3029</v>
      </c>
      <c r="M535" t="s">
        <v>3048</v>
      </c>
      <c r="N535" t="s">
        <v>628</v>
      </c>
      <c r="O535" t="s">
        <v>629</v>
      </c>
      <c r="P535" t="s">
        <v>630</v>
      </c>
      <c r="Q535" t="s">
        <v>621</v>
      </c>
      <c r="R535" t="s">
        <v>622</v>
      </c>
      <c r="S535" t="s">
        <v>623</v>
      </c>
      <c r="T535" t="s">
        <v>145</v>
      </c>
      <c r="U535" t="s">
        <v>645</v>
      </c>
      <c r="V535" t="s">
        <v>3020</v>
      </c>
      <c r="W535" t="s">
        <v>3021</v>
      </c>
      <c r="X535" t="s">
        <v>3064</v>
      </c>
      <c r="Y535" s="19" t="str">
        <f t="shared" si="14"/>
        <v>3</v>
      </c>
      <c r="Z535" s="19" t="str">
        <f>IF(T535="","",IF(AND(T535&lt;&gt;'Tabelas auxiliares'!$B$241,T535&lt;&gt;'Tabelas auxiliares'!$B$242,T535&lt;&gt;'Tabelas auxiliares'!$C$241,T535&lt;&gt;'Tabelas auxiliares'!$C$242,T535&lt;&gt;'Tabelas auxiliares'!$D$241),"FOLHA DE PESSOAL",IF(Y535='Tabelas auxiliares'!$A$242,"CUSTEIO",IF(Y535='Tabelas auxiliares'!$A$241,"INVESTIMENTO","ERRO - VERIFICAR"))))</f>
        <v>CUSTEIO</v>
      </c>
      <c r="AA535" s="30">
        <f t="shared" si="15"/>
        <v>1237.8</v>
      </c>
      <c r="AD535" s="12">
        <v>1237.8</v>
      </c>
      <c r="AE535" s="36"/>
      <c r="AF535" s="36"/>
      <c r="AG535" s="36"/>
      <c r="AH535" s="36"/>
      <c r="AI535" s="36"/>
      <c r="AJ535" s="36"/>
      <c r="AK535" s="36"/>
      <c r="AL535" s="36"/>
      <c r="AM535" s="36"/>
      <c r="AN535" s="36"/>
      <c r="AO535" s="36"/>
      <c r="AP535" s="36"/>
    </row>
    <row r="536" spans="1:42" x14ac:dyDescent="0.35">
      <c r="A536" t="s">
        <v>614</v>
      </c>
      <c r="B536" t="s">
        <v>222</v>
      </c>
      <c r="C536" t="s">
        <v>615</v>
      </c>
      <c r="D536" t="s">
        <v>52</v>
      </c>
      <c r="E536" t="s">
        <v>100</v>
      </c>
      <c r="F536" s="19" t="str">
        <f>IFERROR(VLOOKUP(D536,'Tabelas auxiliares'!$A$3:$B$63,2,FALSE),"")</f>
        <v>PROEC - REALIZAÇÃO DE EVENTOS * D.U.C</v>
      </c>
      <c r="G536" s="19" t="str">
        <f>IFERROR(VLOOKUP($B536,'Tabelas auxiliares'!$A$67:$C$107,2,FALSE),"")</f>
        <v>EVENTOS INSTITUCIONAIS</v>
      </c>
      <c r="H536" s="19" t="str">
        <f>IFERROR(VLOOKUP($B536,'Tabelas auxiliares'!$A$67:$C$107,3,FALSE),"")</f>
        <v>BUFFET / ESTANDES / AQUISICAO DE PLACAS COMEMORATIVAS E AFINS / SERVIÇOS DE SOM, IMAGEM E PALCO / SERVIÇOS DE LAVANDERIA EVENTOS / SERVIÇOS DE TRADUÇÃO</v>
      </c>
      <c r="I536" t="s">
        <v>1751</v>
      </c>
      <c r="J536" t="s">
        <v>3027</v>
      </c>
      <c r="K536" t="s">
        <v>3065</v>
      </c>
      <c r="L536" t="s">
        <v>3029</v>
      </c>
      <c r="M536" t="s">
        <v>3048</v>
      </c>
      <c r="N536" t="s">
        <v>628</v>
      </c>
      <c r="O536" t="s">
        <v>629</v>
      </c>
      <c r="P536" t="s">
        <v>630</v>
      </c>
      <c r="Q536" t="s">
        <v>621</v>
      </c>
      <c r="R536" t="s">
        <v>622</v>
      </c>
      <c r="S536" t="s">
        <v>623</v>
      </c>
      <c r="T536" t="s">
        <v>145</v>
      </c>
      <c r="U536" t="s">
        <v>645</v>
      </c>
      <c r="V536" t="s">
        <v>3020</v>
      </c>
      <c r="W536" t="s">
        <v>3021</v>
      </c>
      <c r="X536" t="s">
        <v>3066</v>
      </c>
      <c r="Y536" s="19" t="str">
        <f t="shared" si="14"/>
        <v>3</v>
      </c>
      <c r="Z536" s="19" t="str">
        <f>IF(T536="","",IF(AND(T536&lt;&gt;'Tabelas auxiliares'!$B$241,T536&lt;&gt;'Tabelas auxiliares'!$B$242,T536&lt;&gt;'Tabelas auxiliares'!$C$241,T536&lt;&gt;'Tabelas auxiliares'!$C$242,T536&lt;&gt;'Tabelas auxiliares'!$D$241),"FOLHA DE PESSOAL",IF(Y536='Tabelas auxiliares'!$A$242,"CUSTEIO",IF(Y536='Tabelas auxiliares'!$A$241,"INVESTIMENTO","ERRO - VERIFICAR"))))</f>
        <v>CUSTEIO</v>
      </c>
      <c r="AA536" s="30">
        <f t="shared" si="15"/>
        <v>10928.87</v>
      </c>
      <c r="AD536" s="12">
        <v>10928.87</v>
      </c>
      <c r="AE536" s="36"/>
      <c r="AF536" s="36"/>
      <c r="AG536" s="36"/>
      <c r="AH536" s="36"/>
      <c r="AI536" s="36"/>
      <c r="AJ536" s="36"/>
      <c r="AK536" s="36"/>
      <c r="AL536" s="36"/>
      <c r="AM536" s="36"/>
      <c r="AN536" s="36"/>
      <c r="AO536" s="36"/>
      <c r="AP536" s="36"/>
    </row>
    <row r="537" spans="1:42" x14ac:dyDescent="0.35">
      <c r="A537" t="s">
        <v>614</v>
      </c>
      <c r="B537" t="s">
        <v>222</v>
      </c>
      <c r="C537" t="s">
        <v>615</v>
      </c>
      <c r="D537" t="s">
        <v>52</v>
      </c>
      <c r="E537" t="s">
        <v>100</v>
      </c>
      <c r="F537" s="19" t="str">
        <f>IFERROR(VLOOKUP(D537,'Tabelas auxiliares'!$A$3:$B$63,2,FALSE),"")</f>
        <v>PROEC - REALIZAÇÃO DE EVENTOS * D.U.C</v>
      </c>
      <c r="G537" s="19" t="str">
        <f>IFERROR(VLOOKUP($B537,'Tabelas auxiliares'!$A$67:$C$107,2,FALSE),"")</f>
        <v>EVENTOS INSTITUCIONAIS</v>
      </c>
      <c r="H537" s="19" t="str">
        <f>IFERROR(VLOOKUP($B537,'Tabelas auxiliares'!$A$67:$C$107,3,FALSE),"")</f>
        <v>BUFFET / ESTANDES / AQUISICAO DE PLACAS COMEMORATIVAS E AFINS / SERVIÇOS DE SOM, IMAGEM E PALCO / SERVIÇOS DE LAVANDERIA EVENTOS / SERVIÇOS DE TRADUÇÃO</v>
      </c>
      <c r="I537" t="s">
        <v>1751</v>
      </c>
      <c r="J537" t="s">
        <v>3027</v>
      </c>
      <c r="K537" t="s">
        <v>3067</v>
      </c>
      <c r="L537" t="s">
        <v>3029</v>
      </c>
      <c r="M537" t="s">
        <v>3043</v>
      </c>
      <c r="N537" t="s">
        <v>628</v>
      </c>
      <c r="O537" t="s">
        <v>629</v>
      </c>
      <c r="P537" t="s">
        <v>630</v>
      </c>
      <c r="Q537" t="s">
        <v>621</v>
      </c>
      <c r="R537" t="s">
        <v>622</v>
      </c>
      <c r="S537" t="s">
        <v>623</v>
      </c>
      <c r="T537" t="s">
        <v>145</v>
      </c>
      <c r="U537" t="s">
        <v>645</v>
      </c>
      <c r="V537" t="s">
        <v>3020</v>
      </c>
      <c r="W537" t="s">
        <v>3021</v>
      </c>
      <c r="X537" t="s">
        <v>3068</v>
      </c>
      <c r="Y537" s="19" t="str">
        <f t="shared" si="14"/>
        <v>3</v>
      </c>
      <c r="Z537" s="19" t="str">
        <f>IF(T537="","",IF(AND(T537&lt;&gt;'Tabelas auxiliares'!$B$241,T537&lt;&gt;'Tabelas auxiliares'!$B$242,T537&lt;&gt;'Tabelas auxiliares'!$C$241,T537&lt;&gt;'Tabelas auxiliares'!$C$242,T537&lt;&gt;'Tabelas auxiliares'!$D$241),"FOLHA DE PESSOAL",IF(Y537='Tabelas auxiliares'!$A$242,"CUSTEIO",IF(Y537='Tabelas auxiliares'!$A$241,"INVESTIMENTO","ERRO - VERIFICAR"))))</f>
        <v>CUSTEIO</v>
      </c>
      <c r="AA537" s="30">
        <f t="shared" si="15"/>
        <v>10423.68</v>
      </c>
      <c r="AD537" s="12">
        <v>10423.68</v>
      </c>
      <c r="AE537" s="36"/>
      <c r="AF537" s="36"/>
      <c r="AG537" s="36"/>
      <c r="AH537" s="36"/>
      <c r="AI537" s="36"/>
      <c r="AJ537" s="36"/>
      <c r="AK537" s="36"/>
      <c r="AL537" s="36"/>
      <c r="AM537" s="36"/>
      <c r="AN537" s="36"/>
      <c r="AO537" s="36"/>
      <c r="AP537" s="36"/>
    </row>
    <row r="538" spans="1:42" x14ac:dyDescent="0.35">
      <c r="A538" t="s">
        <v>614</v>
      </c>
      <c r="B538" t="s">
        <v>222</v>
      </c>
      <c r="C538" t="s">
        <v>615</v>
      </c>
      <c r="D538" t="s">
        <v>52</v>
      </c>
      <c r="E538" t="s">
        <v>100</v>
      </c>
      <c r="F538" s="19" t="str">
        <f>IFERROR(VLOOKUP(D538,'Tabelas auxiliares'!$A$3:$B$63,2,FALSE),"")</f>
        <v>PROEC - REALIZAÇÃO DE EVENTOS * D.U.C</v>
      </c>
      <c r="G538" s="19" t="str">
        <f>IFERROR(VLOOKUP($B538,'Tabelas auxiliares'!$A$67:$C$107,2,FALSE),"")</f>
        <v>EVENTOS INSTITUCIONAIS</v>
      </c>
      <c r="H538" s="19" t="str">
        <f>IFERROR(VLOOKUP($B538,'Tabelas auxiliares'!$A$67:$C$107,3,FALSE),"")</f>
        <v>BUFFET / ESTANDES / AQUISICAO DE PLACAS COMEMORATIVAS E AFINS / SERVIÇOS DE SOM, IMAGEM E PALCO / SERVIÇOS DE LAVANDERIA EVENTOS / SERVIÇOS DE TRADUÇÃO</v>
      </c>
      <c r="I538" t="s">
        <v>1751</v>
      </c>
      <c r="J538" t="s">
        <v>3027</v>
      </c>
      <c r="K538" t="s">
        <v>3069</v>
      </c>
      <c r="L538" t="s">
        <v>3029</v>
      </c>
      <c r="M538" t="s">
        <v>3030</v>
      </c>
      <c r="N538" t="s">
        <v>628</v>
      </c>
      <c r="O538" t="s">
        <v>629</v>
      </c>
      <c r="P538" t="s">
        <v>630</v>
      </c>
      <c r="Q538" t="s">
        <v>621</v>
      </c>
      <c r="R538" t="s">
        <v>622</v>
      </c>
      <c r="S538" t="s">
        <v>623</v>
      </c>
      <c r="T538" t="s">
        <v>145</v>
      </c>
      <c r="U538" t="s">
        <v>645</v>
      </c>
      <c r="V538" t="s">
        <v>3020</v>
      </c>
      <c r="W538" t="s">
        <v>3021</v>
      </c>
      <c r="X538" t="s">
        <v>3070</v>
      </c>
      <c r="Y538" s="19" t="str">
        <f t="shared" si="14"/>
        <v>3</v>
      </c>
      <c r="Z538" s="19" t="str">
        <f>IF(T538="","",IF(AND(T538&lt;&gt;'Tabelas auxiliares'!$B$241,T538&lt;&gt;'Tabelas auxiliares'!$B$242,T538&lt;&gt;'Tabelas auxiliares'!$C$241,T538&lt;&gt;'Tabelas auxiliares'!$C$242,T538&lt;&gt;'Tabelas auxiliares'!$D$241),"FOLHA DE PESSOAL",IF(Y538='Tabelas auxiliares'!$A$242,"CUSTEIO",IF(Y538='Tabelas auxiliares'!$A$241,"INVESTIMENTO","ERRO - VERIFICAR"))))</f>
        <v>CUSTEIO</v>
      </c>
      <c r="AA538" s="30">
        <f t="shared" si="15"/>
        <v>6130.34</v>
      </c>
      <c r="AD538" s="12">
        <v>6130.34</v>
      </c>
      <c r="AE538" s="36"/>
      <c r="AF538" s="36"/>
      <c r="AG538" s="36"/>
      <c r="AH538" s="36"/>
      <c r="AI538" s="36"/>
      <c r="AJ538" s="36"/>
      <c r="AK538" s="36"/>
      <c r="AL538" s="36"/>
      <c r="AM538" s="36"/>
      <c r="AN538" s="36"/>
      <c r="AO538" s="36"/>
      <c r="AP538" s="36"/>
    </row>
    <row r="539" spans="1:42" x14ac:dyDescent="0.35">
      <c r="A539" t="s">
        <v>614</v>
      </c>
      <c r="B539" t="s">
        <v>222</v>
      </c>
      <c r="C539" t="s">
        <v>615</v>
      </c>
      <c r="D539" t="s">
        <v>52</v>
      </c>
      <c r="E539" t="s">
        <v>100</v>
      </c>
      <c r="F539" s="19" t="str">
        <f>IFERROR(VLOOKUP(D539,'Tabelas auxiliares'!$A$3:$B$63,2,FALSE),"")</f>
        <v>PROEC - REALIZAÇÃO DE EVENTOS * D.U.C</v>
      </c>
      <c r="G539" s="19" t="str">
        <f>IFERROR(VLOOKUP($B539,'Tabelas auxiliares'!$A$67:$C$107,2,FALSE),"")</f>
        <v>EVENTOS INSTITUCIONAIS</v>
      </c>
      <c r="H539" s="19" t="str">
        <f>IFERROR(VLOOKUP($B539,'Tabelas auxiliares'!$A$67:$C$107,3,FALSE),"")</f>
        <v>BUFFET / ESTANDES / AQUISICAO DE PLACAS COMEMORATIVAS E AFINS / SERVIÇOS DE SOM, IMAGEM E PALCO / SERVIÇOS DE LAVANDERIA EVENTOS / SERVIÇOS DE TRADUÇÃO</v>
      </c>
      <c r="I539" t="s">
        <v>1751</v>
      </c>
      <c r="J539" t="s">
        <v>3027</v>
      </c>
      <c r="K539" t="s">
        <v>3071</v>
      </c>
      <c r="L539" t="s">
        <v>3029</v>
      </c>
      <c r="M539" t="s">
        <v>3039</v>
      </c>
      <c r="N539" t="s">
        <v>628</v>
      </c>
      <c r="O539" t="s">
        <v>629</v>
      </c>
      <c r="P539" t="s">
        <v>630</v>
      </c>
      <c r="Q539" t="s">
        <v>621</v>
      </c>
      <c r="R539" t="s">
        <v>622</v>
      </c>
      <c r="S539" t="s">
        <v>623</v>
      </c>
      <c r="T539" t="s">
        <v>145</v>
      </c>
      <c r="U539" t="s">
        <v>645</v>
      </c>
      <c r="V539" t="s">
        <v>3020</v>
      </c>
      <c r="W539" t="s">
        <v>3021</v>
      </c>
      <c r="X539" t="s">
        <v>3072</v>
      </c>
      <c r="Y539" s="19" t="str">
        <f t="shared" si="14"/>
        <v>3</v>
      </c>
      <c r="Z539" s="19" t="str">
        <f>IF(T539="","",IF(AND(T539&lt;&gt;'Tabelas auxiliares'!$B$241,T539&lt;&gt;'Tabelas auxiliares'!$B$242,T539&lt;&gt;'Tabelas auxiliares'!$C$241,T539&lt;&gt;'Tabelas auxiliares'!$C$242,T539&lt;&gt;'Tabelas auxiliares'!$D$241),"FOLHA DE PESSOAL",IF(Y539='Tabelas auxiliares'!$A$242,"CUSTEIO",IF(Y539='Tabelas auxiliares'!$A$241,"INVESTIMENTO","ERRO - VERIFICAR"))))</f>
        <v>CUSTEIO</v>
      </c>
      <c r="AA539" s="30">
        <f t="shared" si="15"/>
        <v>21281.68</v>
      </c>
      <c r="AD539" s="12">
        <v>21281.68</v>
      </c>
      <c r="AE539" s="36"/>
      <c r="AF539" s="36"/>
      <c r="AG539" s="36"/>
      <c r="AH539" s="36"/>
      <c r="AI539" s="36"/>
      <c r="AJ539" s="36"/>
      <c r="AK539" s="36"/>
      <c r="AL539" s="36"/>
      <c r="AM539" s="36"/>
      <c r="AN539" s="36"/>
      <c r="AO539" s="36"/>
      <c r="AP539" s="36"/>
    </row>
    <row r="540" spans="1:42" x14ac:dyDescent="0.35">
      <c r="A540" t="s">
        <v>614</v>
      </c>
      <c r="B540" t="s">
        <v>222</v>
      </c>
      <c r="C540" t="s">
        <v>615</v>
      </c>
      <c r="D540" t="s">
        <v>52</v>
      </c>
      <c r="E540" t="s">
        <v>100</v>
      </c>
      <c r="F540" s="19" t="str">
        <f>IFERROR(VLOOKUP(D540,'Tabelas auxiliares'!$A$3:$B$63,2,FALSE),"")</f>
        <v>PROEC - REALIZAÇÃO DE EVENTOS * D.U.C</v>
      </c>
      <c r="G540" s="19" t="str">
        <f>IFERROR(VLOOKUP($B540,'Tabelas auxiliares'!$A$67:$C$107,2,FALSE),"")</f>
        <v>EVENTOS INSTITUCIONAIS</v>
      </c>
      <c r="H540" s="19" t="str">
        <f>IFERROR(VLOOKUP($B540,'Tabelas auxiliares'!$A$67:$C$107,3,FALSE),"")</f>
        <v>BUFFET / ESTANDES / AQUISICAO DE PLACAS COMEMORATIVAS E AFINS / SERVIÇOS DE SOM, IMAGEM E PALCO / SERVIÇOS DE LAVANDERIA EVENTOS / SERVIÇOS DE TRADUÇÃO</v>
      </c>
      <c r="I540" t="s">
        <v>1616</v>
      </c>
      <c r="J540" t="s">
        <v>3027</v>
      </c>
      <c r="K540" t="s">
        <v>3073</v>
      </c>
      <c r="L540" t="s">
        <v>3029</v>
      </c>
      <c r="M540" t="s">
        <v>3030</v>
      </c>
      <c r="N540" t="s">
        <v>628</v>
      </c>
      <c r="O540" t="s">
        <v>629</v>
      </c>
      <c r="P540" t="s">
        <v>630</v>
      </c>
      <c r="Q540" t="s">
        <v>621</v>
      </c>
      <c r="R540" t="s">
        <v>622</v>
      </c>
      <c r="S540" t="s">
        <v>623</v>
      </c>
      <c r="T540" t="s">
        <v>145</v>
      </c>
      <c r="U540" t="s">
        <v>645</v>
      </c>
      <c r="V540" t="s">
        <v>3020</v>
      </c>
      <c r="W540" t="s">
        <v>3021</v>
      </c>
      <c r="X540" t="s">
        <v>3074</v>
      </c>
      <c r="Y540" s="19" t="str">
        <f t="shared" si="14"/>
        <v>3</v>
      </c>
      <c r="Z540" s="19" t="str">
        <f>IF(T540="","",IF(AND(T540&lt;&gt;'Tabelas auxiliares'!$B$241,T540&lt;&gt;'Tabelas auxiliares'!$B$242,T540&lt;&gt;'Tabelas auxiliares'!$C$241,T540&lt;&gt;'Tabelas auxiliares'!$C$242,T540&lt;&gt;'Tabelas auxiliares'!$D$241),"FOLHA DE PESSOAL",IF(Y540='Tabelas auxiliares'!$A$242,"CUSTEIO",IF(Y540='Tabelas auxiliares'!$A$241,"INVESTIMENTO","ERRO - VERIFICAR"))))</f>
        <v>CUSTEIO</v>
      </c>
      <c r="AA540" s="30">
        <f t="shared" si="15"/>
        <v>24428</v>
      </c>
      <c r="AC540" s="12">
        <v>24428</v>
      </c>
      <c r="AE540" s="36"/>
      <c r="AF540" s="36"/>
      <c r="AG540" s="36"/>
      <c r="AH540" s="36"/>
      <c r="AI540" s="36"/>
      <c r="AJ540" s="36"/>
      <c r="AK540" s="36"/>
      <c r="AL540" s="36"/>
      <c r="AM540" s="36"/>
      <c r="AN540" s="36"/>
      <c r="AO540" s="36"/>
      <c r="AP540" s="36"/>
    </row>
    <row r="541" spans="1:42" x14ac:dyDescent="0.35">
      <c r="A541" t="s">
        <v>614</v>
      </c>
      <c r="B541" t="s">
        <v>222</v>
      </c>
      <c r="C541" t="s">
        <v>615</v>
      </c>
      <c r="D541" t="s">
        <v>52</v>
      </c>
      <c r="E541" t="s">
        <v>100</v>
      </c>
      <c r="F541" s="19" t="str">
        <f>IFERROR(VLOOKUP(D541,'Tabelas auxiliares'!$A$3:$B$63,2,FALSE),"")</f>
        <v>PROEC - REALIZAÇÃO DE EVENTOS * D.U.C</v>
      </c>
      <c r="G541" s="19" t="str">
        <f>IFERROR(VLOOKUP($B541,'Tabelas auxiliares'!$A$67:$C$107,2,FALSE),"")</f>
        <v>EVENTOS INSTITUCIONAIS</v>
      </c>
      <c r="H541" s="19" t="str">
        <f>IFERROR(VLOOKUP($B541,'Tabelas auxiliares'!$A$67:$C$107,3,FALSE),"")</f>
        <v>BUFFET / ESTANDES / AQUISICAO DE PLACAS COMEMORATIVAS E AFINS / SERVIÇOS DE SOM, IMAGEM E PALCO / SERVIÇOS DE LAVANDERIA EVENTOS / SERVIÇOS DE TRADUÇÃO</v>
      </c>
      <c r="I541" t="s">
        <v>2741</v>
      </c>
      <c r="J541" t="s">
        <v>3027</v>
      </c>
      <c r="K541" t="s">
        <v>3075</v>
      </c>
      <c r="L541" t="s">
        <v>3076</v>
      </c>
      <c r="M541" t="s">
        <v>3039</v>
      </c>
      <c r="N541" t="s">
        <v>628</v>
      </c>
      <c r="O541" t="s">
        <v>629</v>
      </c>
      <c r="P541" t="s">
        <v>630</v>
      </c>
      <c r="Q541" t="s">
        <v>621</v>
      </c>
      <c r="R541" t="s">
        <v>622</v>
      </c>
      <c r="S541" t="s">
        <v>623</v>
      </c>
      <c r="T541" t="s">
        <v>145</v>
      </c>
      <c r="U541" t="s">
        <v>645</v>
      </c>
      <c r="V541" t="s">
        <v>3020</v>
      </c>
      <c r="W541" t="s">
        <v>3021</v>
      </c>
      <c r="X541" t="s">
        <v>3077</v>
      </c>
      <c r="Y541" s="19" t="str">
        <f t="shared" si="14"/>
        <v>3</v>
      </c>
      <c r="Z541" s="19" t="str">
        <f>IF(T541="","",IF(AND(T541&lt;&gt;'Tabelas auxiliares'!$B$241,T541&lt;&gt;'Tabelas auxiliares'!$B$242,T541&lt;&gt;'Tabelas auxiliares'!$C$241,T541&lt;&gt;'Tabelas auxiliares'!$C$242,T541&lt;&gt;'Tabelas auxiliares'!$D$241),"FOLHA DE PESSOAL",IF(Y541='Tabelas auxiliares'!$A$242,"CUSTEIO",IF(Y541='Tabelas auxiliares'!$A$241,"INVESTIMENTO","ERRO - VERIFICAR"))))</f>
        <v>CUSTEIO</v>
      </c>
      <c r="AA541" s="30">
        <f t="shared" si="15"/>
        <v>13029.6</v>
      </c>
      <c r="AB541" s="12">
        <v>13029.6</v>
      </c>
      <c r="AE541" s="36"/>
      <c r="AF541" s="36"/>
      <c r="AG541" s="36"/>
      <c r="AH541" s="36"/>
      <c r="AI541" s="36"/>
      <c r="AJ541" s="36"/>
      <c r="AK541" s="36"/>
      <c r="AL541" s="36"/>
      <c r="AM541" s="36"/>
      <c r="AN541" s="36"/>
      <c r="AO541" s="36"/>
      <c r="AP541" s="36"/>
    </row>
    <row r="542" spans="1:42" x14ac:dyDescent="0.35">
      <c r="A542" t="s">
        <v>614</v>
      </c>
      <c r="B542" t="s">
        <v>224</v>
      </c>
      <c r="C542" t="s">
        <v>615</v>
      </c>
      <c r="D542" t="s">
        <v>83</v>
      </c>
      <c r="E542" t="s">
        <v>100</v>
      </c>
      <c r="F542" s="19" t="str">
        <f>IFERROR(VLOOKUP(D542,'Tabelas auxiliares'!$A$3:$B$63,2,FALSE),"")</f>
        <v>SUGEPE-FOLHA - PASEP + AUX. MORADIA</v>
      </c>
      <c r="G542" s="19" t="str">
        <f>IFERROR(VLOOKUP($B542,'Tabelas auxiliares'!$A$67:$C$107,2,FALSE),"")</f>
        <v>FOLHA DE PAGAMENTO - GERAL</v>
      </c>
      <c r="H542" s="19" t="str">
        <f>IFERROR(VLOOKUP($B542,'Tabelas auxiliares'!$A$67:$C$107,3,FALSE),"")</f>
        <v>FOLHA DE PAGAMENTO / CONTRIBUICAO PARA O PSS / SUBSTITUICOES / INSS PATRONAL / PASEP</v>
      </c>
      <c r="I542" t="s">
        <v>3078</v>
      </c>
      <c r="J542" t="s">
        <v>3079</v>
      </c>
      <c r="K542" t="s">
        <v>3080</v>
      </c>
      <c r="L542" t="s">
        <v>3081</v>
      </c>
      <c r="M542" t="s">
        <v>3082</v>
      </c>
      <c r="N542" t="s">
        <v>107</v>
      </c>
      <c r="O542" t="s">
        <v>629</v>
      </c>
      <c r="P542" t="s">
        <v>671</v>
      </c>
      <c r="Q542" t="s">
        <v>621</v>
      </c>
      <c r="R542" t="s">
        <v>622</v>
      </c>
      <c r="S542" t="s">
        <v>623</v>
      </c>
      <c r="T542" t="s">
        <v>672</v>
      </c>
      <c r="U542" t="s">
        <v>101</v>
      </c>
      <c r="V542" t="s">
        <v>3083</v>
      </c>
      <c r="W542" t="s">
        <v>3084</v>
      </c>
      <c r="X542" t="s">
        <v>3085</v>
      </c>
      <c r="Y542" s="19" t="str">
        <f t="shared" si="14"/>
        <v>3</v>
      </c>
      <c r="Z542" s="19" t="str">
        <f>IF(T542="","",IF(AND(T542&lt;&gt;'Tabelas auxiliares'!$B$241,T542&lt;&gt;'Tabelas auxiliares'!$B$242,T542&lt;&gt;'Tabelas auxiliares'!$C$241,T542&lt;&gt;'Tabelas auxiliares'!$C$242,T542&lt;&gt;'Tabelas auxiliares'!$D$241),"FOLHA DE PESSOAL",IF(Y542='Tabelas auxiliares'!$A$242,"CUSTEIO",IF(Y542='Tabelas auxiliares'!$A$241,"INVESTIMENTO","ERRO - VERIFICAR"))))</f>
        <v>FOLHA DE PESSOAL</v>
      </c>
      <c r="AA542" s="30">
        <f t="shared" si="15"/>
        <v>1817.7</v>
      </c>
      <c r="AD542" s="12">
        <v>1817.7</v>
      </c>
      <c r="AE542" s="36"/>
      <c r="AF542" s="36"/>
      <c r="AG542" s="36"/>
      <c r="AH542" s="36"/>
      <c r="AI542" s="36"/>
      <c r="AJ542" s="36"/>
      <c r="AK542" s="36"/>
      <c r="AL542" s="36"/>
      <c r="AM542" s="36"/>
      <c r="AN542" s="36"/>
      <c r="AO542" s="36"/>
      <c r="AP542" s="36"/>
    </row>
    <row r="543" spans="1:42" x14ac:dyDescent="0.35">
      <c r="A543" t="s">
        <v>614</v>
      </c>
      <c r="B543" t="s">
        <v>224</v>
      </c>
      <c r="C543" t="s">
        <v>615</v>
      </c>
      <c r="D543" t="s">
        <v>83</v>
      </c>
      <c r="E543" t="s">
        <v>100</v>
      </c>
      <c r="F543" s="19" t="str">
        <f>IFERROR(VLOOKUP(D543,'Tabelas auxiliares'!$A$3:$B$63,2,FALSE),"")</f>
        <v>SUGEPE-FOLHA - PASEP + AUX. MORADIA</v>
      </c>
      <c r="G543" s="19" t="str">
        <f>IFERROR(VLOOKUP($B543,'Tabelas auxiliares'!$A$67:$C$107,2,FALSE),"")</f>
        <v>FOLHA DE PAGAMENTO - GERAL</v>
      </c>
      <c r="H543" s="19" t="str">
        <f>IFERROR(VLOOKUP($B543,'Tabelas auxiliares'!$A$67:$C$107,3,FALSE),"")</f>
        <v>FOLHA DE PAGAMENTO / CONTRIBUICAO PARA O PSS / SUBSTITUICOES / INSS PATRONAL / PASEP</v>
      </c>
      <c r="I543" t="s">
        <v>3078</v>
      </c>
      <c r="J543" t="s">
        <v>3086</v>
      </c>
      <c r="K543" t="s">
        <v>3087</v>
      </c>
      <c r="L543" t="s">
        <v>3088</v>
      </c>
      <c r="M543" t="s">
        <v>3082</v>
      </c>
      <c r="N543" t="s">
        <v>107</v>
      </c>
      <c r="O543" t="s">
        <v>629</v>
      </c>
      <c r="P543" t="s">
        <v>671</v>
      </c>
      <c r="Q543" t="s">
        <v>621</v>
      </c>
      <c r="R543" t="s">
        <v>622</v>
      </c>
      <c r="S543" t="s">
        <v>623</v>
      </c>
      <c r="T543" t="s">
        <v>672</v>
      </c>
      <c r="U543" t="s">
        <v>101</v>
      </c>
      <c r="V543" t="s">
        <v>3083</v>
      </c>
      <c r="W543" t="s">
        <v>3084</v>
      </c>
      <c r="X543" t="s">
        <v>3089</v>
      </c>
      <c r="Y543" s="19" t="str">
        <f t="shared" si="14"/>
        <v>3</v>
      </c>
      <c r="Z543" s="19" t="str">
        <f>IF(T543="","",IF(AND(T543&lt;&gt;'Tabelas auxiliares'!$B$241,T543&lt;&gt;'Tabelas auxiliares'!$B$242,T543&lt;&gt;'Tabelas auxiliares'!$C$241,T543&lt;&gt;'Tabelas auxiliares'!$C$242,T543&lt;&gt;'Tabelas auxiliares'!$D$241),"FOLHA DE PESSOAL",IF(Y543='Tabelas auxiliares'!$A$242,"CUSTEIO",IF(Y543='Tabelas auxiliares'!$A$241,"INVESTIMENTO","ERRO - VERIFICAR"))))</f>
        <v>FOLHA DE PESSOAL</v>
      </c>
      <c r="AA543" s="30">
        <f t="shared" si="15"/>
        <v>13237.14</v>
      </c>
      <c r="AD543" s="12">
        <v>13237.14</v>
      </c>
      <c r="AE543" s="36"/>
      <c r="AF543" s="36"/>
      <c r="AG543" s="36"/>
      <c r="AH543" s="36"/>
      <c r="AI543" s="36"/>
      <c r="AJ543" s="36"/>
      <c r="AK543" s="36"/>
      <c r="AL543" s="36"/>
      <c r="AM543" s="36"/>
      <c r="AN543" s="36"/>
      <c r="AO543" s="36"/>
      <c r="AP543" s="36"/>
    </row>
    <row r="544" spans="1:42" x14ac:dyDescent="0.35">
      <c r="A544" t="s">
        <v>614</v>
      </c>
      <c r="B544" t="s">
        <v>224</v>
      </c>
      <c r="C544" t="s">
        <v>615</v>
      </c>
      <c r="D544" t="s">
        <v>83</v>
      </c>
      <c r="E544" t="s">
        <v>100</v>
      </c>
      <c r="F544" s="19" t="str">
        <f>IFERROR(VLOOKUP(D544,'Tabelas auxiliares'!$A$3:$B$63,2,FALSE),"")</f>
        <v>SUGEPE-FOLHA - PASEP + AUX. MORADIA</v>
      </c>
      <c r="G544" s="19" t="str">
        <f>IFERROR(VLOOKUP($B544,'Tabelas auxiliares'!$A$67:$C$107,2,FALSE),"")</f>
        <v>FOLHA DE PAGAMENTO - GERAL</v>
      </c>
      <c r="H544" s="19" t="str">
        <f>IFERROR(VLOOKUP($B544,'Tabelas auxiliares'!$A$67:$C$107,3,FALSE),"")</f>
        <v>FOLHA DE PAGAMENTO / CONTRIBUICAO PARA O PSS / SUBSTITUICOES / INSS PATRONAL / PASEP</v>
      </c>
      <c r="I544" t="s">
        <v>3078</v>
      </c>
      <c r="J544" t="s">
        <v>3090</v>
      </c>
      <c r="K544" t="s">
        <v>3091</v>
      </c>
      <c r="L544" t="s">
        <v>3092</v>
      </c>
      <c r="M544" t="s">
        <v>3082</v>
      </c>
      <c r="N544" t="s">
        <v>107</v>
      </c>
      <c r="O544" t="s">
        <v>629</v>
      </c>
      <c r="P544" t="s">
        <v>671</v>
      </c>
      <c r="Q544" t="s">
        <v>621</v>
      </c>
      <c r="R544" t="s">
        <v>622</v>
      </c>
      <c r="S544" t="s">
        <v>623</v>
      </c>
      <c r="T544" t="s">
        <v>672</v>
      </c>
      <c r="U544" t="s">
        <v>101</v>
      </c>
      <c r="V544" t="s">
        <v>3083</v>
      </c>
      <c r="W544" t="s">
        <v>3084</v>
      </c>
      <c r="X544" t="s">
        <v>3093</v>
      </c>
      <c r="Y544" s="19" t="str">
        <f t="shared" si="14"/>
        <v>3</v>
      </c>
      <c r="Z544" s="19" t="str">
        <f>IF(T544="","",IF(AND(T544&lt;&gt;'Tabelas auxiliares'!$B$241,T544&lt;&gt;'Tabelas auxiliares'!$B$242,T544&lt;&gt;'Tabelas auxiliares'!$C$241,T544&lt;&gt;'Tabelas auxiliares'!$C$242,T544&lt;&gt;'Tabelas auxiliares'!$D$241),"FOLHA DE PESSOAL",IF(Y544='Tabelas auxiliares'!$A$242,"CUSTEIO",IF(Y544='Tabelas auxiliares'!$A$241,"INVESTIMENTO","ERRO - VERIFICAR"))))</f>
        <v>FOLHA DE PESSOAL</v>
      </c>
      <c r="AA544" s="30">
        <f t="shared" si="15"/>
        <v>8415.6200000000008</v>
      </c>
      <c r="AD544" s="12">
        <v>8415.6200000000008</v>
      </c>
      <c r="AE544" s="36"/>
      <c r="AF544" s="36"/>
      <c r="AG544" s="36"/>
      <c r="AH544" s="36"/>
      <c r="AI544" s="36"/>
      <c r="AJ544" s="36"/>
      <c r="AK544" s="36"/>
      <c r="AL544" s="36"/>
      <c r="AM544" s="36"/>
      <c r="AN544" s="36"/>
      <c r="AO544" s="36"/>
      <c r="AP544" s="36"/>
    </row>
    <row r="545" spans="1:42" x14ac:dyDescent="0.35">
      <c r="A545" t="s">
        <v>614</v>
      </c>
      <c r="B545" t="s">
        <v>224</v>
      </c>
      <c r="C545" t="s">
        <v>615</v>
      </c>
      <c r="D545" t="s">
        <v>83</v>
      </c>
      <c r="E545" t="s">
        <v>100</v>
      </c>
      <c r="F545" s="19" t="str">
        <f>IFERROR(VLOOKUP(D545,'Tabelas auxiliares'!$A$3:$B$63,2,FALSE),"")</f>
        <v>SUGEPE-FOLHA - PASEP + AUX. MORADIA</v>
      </c>
      <c r="G545" s="19" t="str">
        <f>IFERROR(VLOOKUP($B545,'Tabelas auxiliares'!$A$67:$C$107,2,FALSE),"")</f>
        <v>FOLHA DE PAGAMENTO - GERAL</v>
      </c>
      <c r="H545" s="19" t="str">
        <f>IFERROR(VLOOKUP($B545,'Tabelas auxiliares'!$A$67:$C$107,3,FALSE),"")</f>
        <v>FOLHA DE PAGAMENTO / CONTRIBUICAO PARA O PSS / SUBSTITUICOES / INSS PATRONAL / PASEP</v>
      </c>
      <c r="I545" t="s">
        <v>3078</v>
      </c>
      <c r="J545" t="s">
        <v>3094</v>
      </c>
      <c r="K545" t="s">
        <v>3095</v>
      </c>
      <c r="L545" t="s">
        <v>3096</v>
      </c>
      <c r="M545" t="s">
        <v>3082</v>
      </c>
      <c r="N545" t="s">
        <v>107</v>
      </c>
      <c r="O545" t="s">
        <v>629</v>
      </c>
      <c r="P545" t="s">
        <v>671</v>
      </c>
      <c r="Q545" t="s">
        <v>621</v>
      </c>
      <c r="R545" t="s">
        <v>622</v>
      </c>
      <c r="S545" t="s">
        <v>623</v>
      </c>
      <c r="T545" t="s">
        <v>672</v>
      </c>
      <c r="U545" t="s">
        <v>101</v>
      </c>
      <c r="V545" t="s">
        <v>3083</v>
      </c>
      <c r="W545" t="s">
        <v>3084</v>
      </c>
      <c r="X545" t="s">
        <v>3097</v>
      </c>
      <c r="Y545" s="19" t="str">
        <f t="shared" si="14"/>
        <v>3</v>
      </c>
      <c r="Z545" s="19" t="str">
        <f>IF(T545="","",IF(AND(T545&lt;&gt;'Tabelas auxiliares'!$B$241,T545&lt;&gt;'Tabelas auxiliares'!$B$242,T545&lt;&gt;'Tabelas auxiliares'!$C$241,T545&lt;&gt;'Tabelas auxiliares'!$C$242,T545&lt;&gt;'Tabelas auxiliares'!$D$241),"FOLHA DE PESSOAL",IF(Y545='Tabelas auxiliares'!$A$242,"CUSTEIO",IF(Y545='Tabelas auxiliares'!$A$241,"INVESTIMENTO","ERRO - VERIFICAR"))))</f>
        <v>FOLHA DE PESSOAL</v>
      </c>
      <c r="AA545" s="30">
        <f t="shared" si="15"/>
        <v>10290.48</v>
      </c>
      <c r="AD545" s="12">
        <v>10290.48</v>
      </c>
      <c r="AE545" s="36"/>
      <c r="AF545" s="36"/>
      <c r="AG545" s="36"/>
      <c r="AH545" s="36"/>
      <c r="AI545" s="36"/>
      <c r="AJ545" s="36"/>
      <c r="AK545" s="36"/>
      <c r="AL545" s="36"/>
      <c r="AM545" s="36"/>
      <c r="AN545" s="36"/>
      <c r="AO545" s="36"/>
      <c r="AP545" s="36"/>
    </row>
    <row r="546" spans="1:42" x14ac:dyDescent="0.35">
      <c r="A546" t="s">
        <v>614</v>
      </c>
      <c r="B546" t="s">
        <v>224</v>
      </c>
      <c r="C546" t="s">
        <v>615</v>
      </c>
      <c r="D546" t="s">
        <v>83</v>
      </c>
      <c r="E546" t="s">
        <v>100</v>
      </c>
      <c r="F546" s="19" t="str">
        <f>IFERROR(VLOOKUP(D546,'Tabelas auxiliares'!$A$3:$B$63,2,FALSE),"")</f>
        <v>SUGEPE-FOLHA - PASEP + AUX. MORADIA</v>
      </c>
      <c r="G546" s="19" t="str">
        <f>IFERROR(VLOOKUP($B546,'Tabelas auxiliares'!$A$67:$C$107,2,FALSE),"")</f>
        <v>FOLHA DE PAGAMENTO - GERAL</v>
      </c>
      <c r="H546" s="19" t="str">
        <f>IFERROR(VLOOKUP($B546,'Tabelas auxiliares'!$A$67:$C$107,3,FALSE),"")</f>
        <v>FOLHA DE PAGAMENTO / CONTRIBUICAO PARA O PSS / SUBSTITUICOES / INSS PATRONAL / PASEP</v>
      </c>
      <c r="I546" t="s">
        <v>3078</v>
      </c>
      <c r="J546" t="s">
        <v>3098</v>
      </c>
      <c r="K546" t="s">
        <v>3099</v>
      </c>
      <c r="L546" t="s">
        <v>3100</v>
      </c>
      <c r="M546" t="s">
        <v>3082</v>
      </c>
      <c r="N546" t="s">
        <v>107</v>
      </c>
      <c r="O546" t="s">
        <v>629</v>
      </c>
      <c r="P546" t="s">
        <v>671</v>
      </c>
      <c r="Q546" t="s">
        <v>621</v>
      </c>
      <c r="R546" t="s">
        <v>622</v>
      </c>
      <c r="S546" t="s">
        <v>623</v>
      </c>
      <c r="T546" t="s">
        <v>672</v>
      </c>
      <c r="U546" t="s">
        <v>101</v>
      </c>
      <c r="V546" t="s">
        <v>3083</v>
      </c>
      <c r="W546" t="s">
        <v>3084</v>
      </c>
      <c r="X546" t="s">
        <v>3101</v>
      </c>
      <c r="Y546" s="19" t="str">
        <f t="shared" si="14"/>
        <v>3</v>
      </c>
      <c r="Z546" s="19" t="str">
        <f>IF(T546="","",IF(AND(T546&lt;&gt;'Tabelas auxiliares'!$B$241,T546&lt;&gt;'Tabelas auxiliares'!$B$242,T546&lt;&gt;'Tabelas auxiliares'!$C$241,T546&lt;&gt;'Tabelas auxiliares'!$C$242,T546&lt;&gt;'Tabelas auxiliares'!$D$241),"FOLHA DE PESSOAL",IF(Y546='Tabelas auxiliares'!$A$242,"CUSTEIO",IF(Y546='Tabelas auxiliares'!$A$241,"INVESTIMENTO","ERRO - VERIFICAR"))))</f>
        <v>FOLHA DE PESSOAL</v>
      </c>
      <c r="AA546" s="30">
        <f t="shared" si="15"/>
        <v>68855.72</v>
      </c>
      <c r="AB546" s="12">
        <v>5697.28</v>
      </c>
      <c r="AD546" s="12">
        <v>63158.44</v>
      </c>
      <c r="AE546" s="36"/>
      <c r="AF546" s="36"/>
      <c r="AG546" s="36"/>
      <c r="AH546" s="36"/>
      <c r="AI546" s="36"/>
      <c r="AJ546" s="36"/>
      <c r="AK546" s="36"/>
      <c r="AL546" s="36"/>
      <c r="AM546" s="36"/>
      <c r="AN546" s="36"/>
      <c r="AO546" s="36"/>
      <c r="AP546" s="36"/>
    </row>
    <row r="547" spans="1:42" x14ac:dyDescent="0.35">
      <c r="A547" t="s">
        <v>614</v>
      </c>
      <c r="B547" t="s">
        <v>224</v>
      </c>
      <c r="C547" t="s">
        <v>615</v>
      </c>
      <c r="D547" t="s">
        <v>83</v>
      </c>
      <c r="E547" t="s">
        <v>100</v>
      </c>
      <c r="F547" s="19" t="str">
        <f>IFERROR(VLOOKUP(D547,'Tabelas auxiliares'!$A$3:$B$63,2,FALSE),"")</f>
        <v>SUGEPE-FOLHA - PASEP + AUX. MORADIA</v>
      </c>
      <c r="G547" s="19" t="str">
        <f>IFERROR(VLOOKUP($B547,'Tabelas auxiliares'!$A$67:$C$107,2,FALSE),"")</f>
        <v>FOLHA DE PAGAMENTO - GERAL</v>
      </c>
      <c r="H547" s="19" t="str">
        <f>IFERROR(VLOOKUP($B547,'Tabelas auxiliares'!$A$67:$C$107,3,FALSE),"")</f>
        <v>FOLHA DE PAGAMENTO / CONTRIBUICAO PARA O PSS / SUBSTITUICOES / INSS PATRONAL / PASEP</v>
      </c>
      <c r="I547" t="s">
        <v>3102</v>
      </c>
      <c r="J547" t="s">
        <v>3103</v>
      </c>
      <c r="K547" t="s">
        <v>3104</v>
      </c>
      <c r="L547" t="s">
        <v>3105</v>
      </c>
      <c r="M547" t="s">
        <v>3106</v>
      </c>
      <c r="N547" t="s">
        <v>108</v>
      </c>
      <c r="O547" t="s">
        <v>629</v>
      </c>
      <c r="P547" t="s">
        <v>670</v>
      </c>
      <c r="Q547" t="s">
        <v>621</v>
      </c>
      <c r="R547" t="s">
        <v>622</v>
      </c>
      <c r="S547" t="s">
        <v>623</v>
      </c>
      <c r="T547" t="s">
        <v>659</v>
      </c>
      <c r="U547" t="s">
        <v>117</v>
      </c>
      <c r="V547" t="s">
        <v>3107</v>
      </c>
      <c r="W547" t="s">
        <v>3108</v>
      </c>
      <c r="X547" t="s">
        <v>3109</v>
      </c>
      <c r="Y547" s="19" t="str">
        <f t="shared" si="14"/>
        <v>3</v>
      </c>
      <c r="Z547" s="19" t="str">
        <f>IF(T547="","",IF(AND(T547&lt;&gt;'Tabelas auxiliares'!$B$241,T547&lt;&gt;'Tabelas auxiliares'!$B$242,T547&lt;&gt;'Tabelas auxiliares'!$C$241,T547&lt;&gt;'Tabelas auxiliares'!$C$242,T547&lt;&gt;'Tabelas auxiliares'!$D$241),"FOLHA DE PESSOAL",IF(Y547='Tabelas auxiliares'!$A$242,"CUSTEIO",IF(Y547='Tabelas auxiliares'!$A$241,"INVESTIMENTO","ERRO - VERIFICAR"))))</f>
        <v>FOLHA DE PESSOAL</v>
      </c>
      <c r="AA547" s="30">
        <f t="shared" si="15"/>
        <v>151514.91</v>
      </c>
      <c r="AD547" s="12">
        <v>151514.91</v>
      </c>
      <c r="AE547" s="36"/>
      <c r="AF547" s="36"/>
      <c r="AG547" s="36"/>
      <c r="AH547" s="36"/>
      <c r="AI547" s="36"/>
      <c r="AJ547" s="36"/>
      <c r="AK547" s="36"/>
      <c r="AL547" s="36"/>
      <c r="AM547" s="36"/>
      <c r="AN547" s="36"/>
      <c r="AO547" s="36"/>
      <c r="AP547" s="36"/>
    </row>
    <row r="548" spans="1:42" x14ac:dyDescent="0.35">
      <c r="A548" t="s">
        <v>614</v>
      </c>
      <c r="B548" t="s">
        <v>224</v>
      </c>
      <c r="C548" t="s">
        <v>615</v>
      </c>
      <c r="D548" t="s">
        <v>83</v>
      </c>
      <c r="E548" t="s">
        <v>100</v>
      </c>
      <c r="F548" s="19" t="str">
        <f>IFERROR(VLOOKUP(D548,'Tabelas auxiliares'!$A$3:$B$63,2,FALSE),"")</f>
        <v>SUGEPE-FOLHA - PASEP + AUX. MORADIA</v>
      </c>
      <c r="G548" s="19" t="str">
        <f>IFERROR(VLOOKUP($B548,'Tabelas auxiliares'!$A$67:$C$107,2,FALSE),"")</f>
        <v>FOLHA DE PAGAMENTO - GERAL</v>
      </c>
      <c r="H548" s="19" t="str">
        <f>IFERROR(VLOOKUP($B548,'Tabelas auxiliares'!$A$67:$C$107,3,FALSE),"")</f>
        <v>FOLHA DE PAGAMENTO / CONTRIBUICAO PARA O PSS / SUBSTITUICOES / INSS PATRONAL / PASEP</v>
      </c>
      <c r="I548" t="s">
        <v>3102</v>
      </c>
      <c r="J548" t="s">
        <v>3103</v>
      </c>
      <c r="K548" t="s">
        <v>3104</v>
      </c>
      <c r="L548" t="s">
        <v>3105</v>
      </c>
      <c r="M548" t="s">
        <v>3106</v>
      </c>
      <c r="N548" t="s">
        <v>108</v>
      </c>
      <c r="O548" t="s">
        <v>629</v>
      </c>
      <c r="P548" t="s">
        <v>670</v>
      </c>
      <c r="Q548" t="s">
        <v>621</v>
      </c>
      <c r="R548" t="s">
        <v>622</v>
      </c>
      <c r="S548" t="s">
        <v>623</v>
      </c>
      <c r="T548" t="s">
        <v>659</v>
      </c>
      <c r="U548" t="s">
        <v>117</v>
      </c>
      <c r="V548" t="s">
        <v>3110</v>
      </c>
      <c r="W548" t="s">
        <v>3111</v>
      </c>
      <c r="X548" t="s">
        <v>3112</v>
      </c>
      <c r="Y548" s="19" t="str">
        <f t="shared" si="14"/>
        <v>3</v>
      </c>
      <c r="Z548" s="19" t="str">
        <f>IF(T548="","",IF(AND(T548&lt;&gt;'Tabelas auxiliares'!$B$241,T548&lt;&gt;'Tabelas auxiliares'!$B$242,T548&lt;&gt;'Tabelas auxiliares'!$C$241,T548&lt;&gt;'Tabelas auxiliares'!$C$242,T548&lt;&gt;'Tabelas auxiliares'!$D$241),"FOLHA DE PESSOAL",IF(Y548='Tabelas auxiliares'!$A$242,"CUSTEIO",IF(Y548='Tabelas auxiliares'!$A$241,"INVESTIMENTO","ERRO - VERIFICAR"))))</f>
        <v>FOLHA DE PESSOAL</v>
      </c>
      <c r="AA548" s="30">
        <f t="shared" si="15"/>
        <v>7575.74</v>
      </c>
      <c r="AD548" s="12">
        <v>7575.74</v>
      </c>
      <c r="AE548" s="36"/>
      <c r="AF548" s="36"/>
      <c r="AG548" s="36"/>
      <c r="AH548" s="36"/>
      <c r="AI548" s="36"/>
      <c r="AJ548" s="36"/>
      <c r="AK548" s="36"/>
      <c r="AL548" s="36"/>
      <c r="AM548" s="36"/>
      <c r="AN548" s="36"/>
      <c r="AO548" s="36"/>
      <c r="AP548" s="36"/>
    </row>
    <row r="549" spans="1:42" x14ac:dyDescent="0.35">
      <c r="A549" t="s">
        <v>614</v>
      </c>
      <c r="B549" t="s">
        <v>224</v>
      </c>
      <c r="C549" t="s">
        <v>615</v>
      </c>
      <c r="D549" t="s">
        <v>83</v>
      </c>
      <c r="E549" t="s">
        <v>100</v>
      </c>
      <c r="F549" s="19" t="str">
        <f>IFERROR(VLOOKUP(D549,'Tabelas auxiliares'!$A$3:$B$63,2,FALSE),"")</f>
        <v>SUGEPE-FOLHA - PASEP + AUX. MORADIA</v>
      </c>
      <c r="G549" s="19" t="str">
        <f>IFERROR(VLOOKUP($B549,'Tabelas auxiliares'!$A$67:$C$107,2,FALSE),"")</f>
        <v>FOLHA DE PAGAMENTO - GERAL</v>
      </c>
      <c r="H549" s="19" t="str">
        <f>IFERROR(VLOOKUP($B549,'Tabelas auxiliares'!$A$67:$C$107,3,FALSE),"")</f>
        <v>FOLHA DE PAGAMENTO / CONTRIBUICAO PARA O PSS / SUBSTITUICOES / INSS PATRONAL / PASEP</v>
      </c>
      <c r="I549" t="s">
        <v>3113</v>
      </c>
      <c r="J549" t="s">
        <v>3114</v>
      </c>
      <c r="K549" t="s">
        <v>3115</v>
      </c>
      <c r="L549" t="s">
        <v>3116</v>
      </c>
      <c r="M549" t="s">
        <v>622</v>
      </c>
      <c r="N549" t="s">
        <v>106</v>
      </c>
      <c r="O549" t="s">
        <v>629</v>
      </c>
      <c r="P549" t="s">
        <v>658</v>
      </c>
      <c r="Q549" t="s">
        <v>621</v>
      </c>
      <c r="R549" t="s">
        <v>622</v>
      </c>
      <c r="S549" t="s">
        <v>3117</v>
      </c>
      <c r="T549" t="s">
        <v>659</v>
      </c>
      <c r="U549" t="s">
        <v>116</v>
      </c>
      <c r="V549" t="s">
        <v>3118</v>
      </c>
      <c r="W549" t="s">
        <v>3119</v>
      </c>
      <c r="X549" t="s">
        <v>3120</v>
      </c>
      <c r="Y549" s="19" t="str">
        <f t="shared" si="14"/>
        <v>3</v>
      </c>
      <c r="Z549" s="19" t="str">
        <f>IF(T549="","",IF(AND(T549&lt;&gt;'Tabelas auxiliares'!$B$241,T549&lt;&gt;'Tabelas auxiliares'!$B$242,T549&lt;&gt;'Tabelas auxiliares'!$C$241,T549&lt;&gt;'Tabelas auxiliares'!$C$242,T549&lt;&gt;'Tabelas auxiliares'!$D$241),"FOLHA DE PESSOAL",IF(Y549='Tabelas auxiliares'!$A$242,"CUSTEIO",IF(Y549='Tabelas auxiliares'!$A$241,"INVESTIMENTO","ERRO - VERIFICAR"))))</f>
        <v>FOLHA DE PESSOAL</v>
      </c>
      <c r="AA549" s="30">
        <f t="shared" si="15"/>
        <v>481690.63</v>
      </c>
      <c r="AD549" s="12">
        <v>481690.63</v>
      </c>
      <c r="AE549" s="36"/>
      <c r="AF549" s="36"/>
      <c r="AG549" s="36"/>
      <c r="AH549" s="36"/>
      <c r="AI549" s="36"/>
      <c r="AJ549" s="36"/>
      <c r="AK549" s="36"/>
      <c r="AL549" s="36"/>
      <c r="AM549" s="36"/>
      <c r="AN549" s="36"/>
      <c r="AO549" s="36"/>
      <c r="AP549" s="36"/>
    </row>
    <row r="550" spans="1:42" x14ac:dyDescent="0.35">
      <c r="A550" t="s">
        <v>614</v>
      </c>
      <c r="B550" t="s">
        <v>224</v>
      </c>
      <c r="C550" t="s">
        <v>615</v>
      </c>
      <c r="D550" t="s">
        <v>83</v>
      </c>
      <c r="E550" t="s">
        <v>100</v>
      </c>
      <c r="F550" s="19" t="str">
        <f>IFERROR(VLOOKUP(D550,'Tabelas auxiliares'!$A$3:$B$63,2,FALSE),"")</f>
        <v>SUGEPE-FOLHA - PASEP + AUX. MORADIA</v>
      </c>
      <c r="G550" s="19" t="str">
        <f>IFERROR(VLOOKUP($B550,'Tabelas auxiliares'!$A$67:$C$107,2,FALSE),"")</f>
        <v>FOLHA DE PAGAMENTO - GERAL</v>
      </c>
      <c r="H550" s="19" t="str">
        <f>IFERROR(VLOOKUP($B550,'Tabelas auxiliares'!$A$67:$C$107,3,FALSE),"")</f>
        <v>FOLHA DE PAGAMENTO / CONTRIBUICAO PARA O PSS / SUBSTITUICOES / INSS PATRONAL / PASEP</v>
      </c>
      <c r="I550" t="s">
        <v>3113</v>
      </c>
      <c r="J550" t="s">
        <v>3114</v>
      </c>
      <c r="K550" t="s">
        <v>3115</v>
      </c>
      <c r="L550" t="s">
        <v>3116</v>
      </c>
      <c r="M550" t="s">
        <v>622</v>
      </c>
      <c r="N550" t="s">
        <v>106</v>
      </c>
      <c r="O550" t="s">
        <v>629</v>
      </c>
      <c r="P550" t="s">
        <v>658</v>
      </c>
      <c r="Q550" t="s">
        <v>621</v>
      </c>
      <c r="R550" t="s">
        <v>622</v>
      </c>
      <c r="S550" t="s">
        <v>3117</v>
      </c>
      <c r="T550" t="s">
        <v>659</v>
      </c>
      <c r="U550" t="s">
        <v>116</v>
      </c>
      <c r="V550" t="s">
        <v>3121</v>
      </c>
      <c r="W550" t="s">
        <v>3122</v>
      </c>
      <c r="X550" t="s">
        <v>3123</v>
      </c>
      <c r="Y550" s="19" t="str">
        <f t="shared" si="14"/>
        <v>3</v>
      </c>
      <c r="Z550" s="19" t="str">
        <f>IF(T550="","",IF(AND(T550&lt;&gt;'Tabelas auxiliares'!$B$241,T550&lt;&gt;'Tabelas auxiliares'!$B$242,T550&lt;&gt;'Tabelas auxiliares'!$C$241,T550&lt;&gt;'Tabelas auxiliares'!$C$242,T550&lt;&gt;'Tabelas auxiliares'!$D$241),"FOLHA DE PESSOAL",IF(Y550='Tabelas auxiliares'!$A$242,"CUSTEIO",IF(Y550='Tabelas auxiliares'!$A$241,"INVESTIMENTO","ERRO - VERIFICAR"))))</f>
        <v>FOLHA DE PESSOAL</v>
      </c>
      <c r="AA550" s="30">
        <f t="shared" si="15"/>
        <v>9057.2800000000007</v>
      </c>
      <c r="AD550" s="12">
        <v>9057.2800000000007</v>
      </c>
      <c r="AE550" s="36"/>
      <c r="AF550" s="36"/>
      <c r="AG550" s="36"/>
      <c r="AH550" s="36"/>
      <c r="AI550" s="36"/>
      <c r="AJ550" s="36"/>
      <c r="AK550" s="36"/>
      <c r="AL550" s="36"/>
      <c r="AM550" s="36"/>
      <c r="AN550" s="36"/>
      <c r="AO550" s="36"/>
      <c r="AP550" s="36"/>
    </row>
    <row r="551" spans="1:42" x14ac:dyDescent="0.35">
      <c r="A551" t="s">
        <v>614</v>
      </c>
      <c r="B551" t="s">
        <v>224</v>
      </c>
      <c r="C551" t="s">
        <v>615</v>
      </c>
      <c r="D551" t="s">
        <v>83</v>
      </c>
      <c r="E551" t="s">
        <v>100</v>
      </c>
      <c r="F551" s="19" t="str">
        <f>IFERROR(VLOOKUP(D551,'Tabelas auxiliares'!$A$3:$B$63,2,FALSE),"")</f>
        <v>SUGEPE-FOLHA - PASEP + AUX. MORADIA</v>
      </c>
      <c r="G551" s="19" t="str">
        <f>IFERROR(VLOOKUP($B551,'Tabelas auxiliares'!$A$67:$C$107,2,FALSE),"")</f>
        <v>FOLHA DE PAGAMENTO - GERAL</v>
      </c>
      <c r="H551" s="19" t="str">
        <f>IFERROR(VLOOKUP($B551,'Tabelas auxiliares'!$A$67:$C$107,3,FALSE),"")</f>
        <v>FOLHA DE PAGAMENTO / CONTRIBUICAO PARA O PSS / SUBSTITUICOES / INSS PATRONAL / PASEP</v>
      </c>
      <c r="I551" t="s">
        <v>3113</v>
      </c>
      <c r="J551" t="s">
        <v>3114</v>
      </c>
      <c r="K551" t="s">
        <v>3115</v>
      </c>
      <c r="L551" t="s">
        <v>3116</v>
      </c>
      <c r="M551" t="s">
        <v>622</v>
      </c>
      <c r="N551" t="s">
        <v>106</v>
      </c>
      <c r="O551" t="s">
        <v>629</v>
      </c>
      <c r="P551" t="s">
        <v>658</v>
      </c>
      <c r="Q551" t="s">
        <v>621</v>
      </c>
      <c r="R551" t="s">
        <v>622</v>
      </c>
      <c r="S551" t="s">
        <v>3117</v>
      </c>
      <c r="T551" t="s">
        <v>659</v>
      </c>
      <c r="U551" t="s">
        <v>116</v>
      </c>
      <c r="V551" t="s">
        <v>3124</v>
      </c>
      <c r="W551" t="s">
        <v>3125</v>
      </c>
      <c r="X551" t="s">
        <v>3126</v>
      </c>
      <c r="Y551" s="19" t="str">
        <f t="shared" si="14"/>
        <v>3</v>
      </c>
      <c r="Z551" s="19" t="str">
        <f>IF(T551="","",IF(AND(T551&lt;&gt;'Tabelas auxiliares'!$B$241,T551&lt;&gt;'Tabelas auxiliares'!$B$242,T551&lt;&gt;'Tabelas auxiliares'!$C$241,T551&lt;&gt;'Tabelas auxiliares'!$C$242,T551&lt;&gt;'Tabelas auxiliares'!$D$241),"FOLHA DE PESSOAL",IF(Y551='Tabelas auxiliares'!$A$242,"CUSTEIO",IF(Y551='Tabelas auxiliares'!$A$241,"INVESTIMENTO","ERRO - VERIFICAR"))))</f>
        <v>FOLHA DE PESSOAL</v>
      </c>
      <c r="AA551" s="30">
        <f t="shared" si="15"/>
        <v>252.37</v>
      </c>
      <c r="AD551" s="12">
        <v>252.37</v>
      </c>
      <c r="AE551" s="36"/>
      <c r="AF551" s="36"/>
      <c r="AG551" s="36"/>
      <c r="AH551" s="36"/>
      <c r="AI551" s="36"/>
      <c r="AJ551" s="36"/>
      <c r="AK551" s="36"/>
      <c r="AL551" s="36"/>
      <c r="AM551" s="36"/>
      <c r="AN551" s="36"/>
      <c r="AO551" s="36"/>
      <c r="AP551" s="36"/>
    </row>
    <row r="552" spans="1:42" x14ac:dyDescent="0.35">
      <c r="A552" t="s">
        <v>614</v>
      </c>
      <c r="B552" t="s">
        <v>224</v>
      </c>
      <c r="C552" t="s">
        <v>615</v>
      </c>
      <c r="D552" t="s">
        <v>83</v>
      </c>
      <c r="E552" t="s">
        <v>100</v>
      </c>
      <c r="F552" s="19" t="str">
        <f>IFERROR(VLOOKUP(D552,'Tabelas auxiliares'!$A$3:$B$63,2,FALSE),"")</f>
        <v>SUGEPE-FOLHA - PASEP + AUX. MORADIA</v>
      </c>
      <c r="G552" s="19" t="str">
        <f>IFERROR(VLOOKUP($B552,'Tabelas auxiliares'!$A$67:$C$107,2,FALSE),"")</f>
        <v>FOLHA DE PAGAMENTO - GERAL</v>
      </c>
      <c r="H552" s="19" t="str">
        <f>IFERROR(VLOOKUP($B552,'Tabelas auxiliares'!$A$67:$C$107,3,FALSE),"")</f>
        <v>FOLHA DE PAGAMENTO / CONTRIBUICAO PARA O PSS / SUBSTITUICOES / INSS PATRONAL / PASEP</v>
      </c>
      <c r="I552" t="s">
        <v>3113</v>
      </c>
      <c r="J552" t="s">
        <v>3114</v>
      </c>
      <c r="K552" t="s">
        <v>3127</v>
      </c>
      <c r="L552" t="s">
        <v>3116</v>
      </c>
      <c r="M552" t="s">
        <v>622</v>
      </c>
      <c r="N552" t="s">
        <v>106</v>
      </c>
      <c r="O552" t="s">
        <v>629</v>
      </c>
      <c r="P552" t="s">
        <v>658</v>
      </c>
      <c r="Q552" t="s">
        <v>621</v>
      </c>
      <c r="R552" t="s">
        <v>622</v>
      </c>
      <c r="S552" t="s">
        <v>3117</v>
      </c>
      <c r="T552" t="s">
        <v>659</v>
      </c>
      <c r="U552" t="s">
        <v>116</v>
      </c>
      <c r="V552" t="s">
        <v>3128</v>
      </c>
      <c r="W552" t="s">
        <v>3129</v>
      </c>
      <c r="X552" t="s">
        <v>3130</v>
      </c>
      <c r="Y552" s="19" t="str">
        <f t="shared" si="14"/>
        <v>3</v>
      </c>
      <c r="Z552" s="19" t="str">
        <f>IF(T552="","",IF(AND(T552&lt;&gt;'Tabelas auxiliares'!$B$241,T552&lt;&gt;'Tabelas auxiliares'!$B$242,T552&lt;&gt;'Tabelas auxiliares'!$C$241,T552&lt;&gt;'Tabelas auxiliares'!$C$242,T552&lt;&gt;'Tabelas auxiliares'!$D$241),"FOLHA DE PESSOAL",IF(Y552='Tabelas auxiliares'!$A$242,"CUSTEIO",IF(Y552='Tabelas auxiliares'!$A$241,"INVESTIMENTO","ERRO - VERIFICAR"))))</f>
        <v>FOLHA DE PESSOAL</v>
      </c>
      <c r="AA552" s="30">
        <f t="shared" si="15"/>
        <v>96042.15</v>
      </c>
      <c r="AD552" s="12">
        <v>96042.15</v>
      </c>
      <c r="AE552" s="36"/>
      <c r="AF552" s="36"/>
      <c r="AG552" s="36"/>
      <c r="AH552" s="36"/>
      <c r="AI552" s="36"/>
      <c r="AJ552" s="36"/>
      <c r="AK552" s="36"/>
      <c r="AL552" s="36"/>
      <c r="AM552" s="36"/>
      <c r="AN552" s="36"/>
      <c r="AO552" s="36"/>
      <c r="AP552" s="36"/>
    </row>
    <row r="553" spans="1:42" x14ac:dyDescent="0.35">
      <c r="A553" t="s">
        <v>614</v>
      </c>
      <c r="B553" t="s">
        <v>224</v>
      </c>
      <c r="C553" t="s">
        <v>615</v>
      </c>
      <c r="D553" t="s">
        <v>83</v>
      </c>
      <c r="E553" t="s">
        <v>100</v>
      </c>
      <c r="F553" s="19" t="str">
        <f>IFERROR(VLOOKUP(D553,'Tabelas auxiliares'!$A$3:$B$63,2,FALSE),"")</f>
        <v>SUGEPE-FOLHA - PASEP + AUX. MORADIA</v>
      </c>
      <c r="G553" s="19" t="str">
        <f>IFERROR(VLOOKUP($B553,'Tabelas auxiliares'!$A$67:$C$107,2,FALSE),"")</f>
        <v>FOLHA DE PAGAMENTO - GERAL</v>
      </c>
      <c r="H553" s="19" t="str">
        <f>IFERROR(VLOOKUP($B553,'Tabelas auxiliares'!$A$67:$C$107,3,FALSE),"")</f>
        <v>FOLHA DE PAGAMENTO / CONTRIBUICAO PARA O PSS / SUBSTITUICOES / INSS PATRONAL / PASEP</v>
      </c>
      <c r="I553" t="s">
        <v>3113</v>
      </c>
      <c r="J553" t="s">
        <v>3114</v>
      </c>
      <c r="K553" t="s">
        <v>3131</v>
      </c>
      <c r="L553" t="s">
        <v>3116</v>
      </c>
      <c r="M553" t="s">
        <v>622</v>
      </c>
      <c r="N553" t="s">
        <v>108</v>
      </c>
      <c r="O553" t="s">
        <v>629</v>
      </c>
      <c r="P553" t="s">
        <v>670</v>
      </c>
      <c r="Q553" t="s">
        <v>621</v>
      </c>
      <c r="R553" t="s">
        <v>622</v>
      </c>
      <c r="S553" t="s">
        <v>623</v>
      </c>
      <c r="T553" t="s">
        <v>659</v>
      </c>
      <c r="U553" t="s">
        <v>117</v>
      </c>
      <c r="V553" t="s">
        <v>3132</v>
      </c>
      <c r="W553" t="s">
        <v>3133</v>
      </c>
      <c r="X553" t="s">
        <v>3134</v>
      </c>
      <c r="Y553" s="19" t="str">
        <f t="shared" si="14"/>
        <v>3</v>
      </c>
      <c r="Z553" s="19" t="str">
        <f>IF(T553="","",IF(AND(T553&lt;&gt;'Tabelas auxiliares'!$B$241,T553&lt;&gt;'Tabelas auxiliares'!$B$242,T553&lt;&gt;'Tabelas auxiliares'!$C$241,T553&lt;&gt;'Tabelas auxiliares'!$C$242,T553&lt;&gt;'Tabelas auxiliares'!$D$241),"FOLHA DE PESSOAL",IF(Y553='Tabelas auxiliares'!$A$242,"CUSTEIO",IF(Y553='Tabelas auxiliares'!$A$241,"INVESTIMENTO","ERRO - VERIFICAR"))))</f>
        <v>FOLHA DE PESSOAL</v>
      </c>
      <c r="AA553" s="30">
        <f t="shared" si="15"/>
        <v>714351.88</v>
      </c>
      <c r="AD553" s="12">
        <v>714351.88</v>
      </c>
      <c r="AE553" s="36"/>
      <c r="AF553" s="36"/>
      <c r="AG553" s="36"/>
      <c r="AH553" s="36"/>
      <c r="AI553" s="36"/>
      <c r="AJ553" s="36"/>
      <c r="AK553" s="36"/>
      <c r="AL553" s="36"/>
      <c r="AM553" s="36"/>
      <c r="AN553" s="36"/>
      <c r="AO553" s="36"/>
      <c r="AP553" s="36"/>
    </row>
    <row r="554" spans="1:42" x14ac:dyDescent="0.35">
      <c r="A554" t="s">
        <v>614</v>
      </c>
      <c r="B554" t="s">
        <v>224</v>
      </c>
      <c r="C554" t="s">
        <v>615</v>
      </c>
      <c r="D554" t="s">
        <v>83</v>
      </c>
      <c r="E554" t="s">
        <v>100</v>
      </c>
      <c r="F554" s="19" t="str">
        <f>IFERROR(VLOOKUP(D554,'Tabelas auxiliares'!$A$3:$B$63,2,FALSE),"")</f>
        <v>SUGEPE-FOLHA - PASEP + AUX. MORADIA</v>
      </c>
      <c r="G554" s="19" t="str">
        <f>IFERROR(VLOOKUP($B554,'Tabelas auxiliares'!$A$67:$C$107,2,FALSE),"")</f>
        <v>FOLHA DE PAGAMENTO - GERAL</v>
      </c>
      <c r="H554" s="19" t="str">
        <f>IFERROR(VLOOKUP($B554,'Tabelas auxiliares'!$A$67:$C$107,3,FALSE),"")</f>
        <v>FOLHA DE PAGAMENTO / CONTRIBUICAO PARA O PSS / SUBSTITUICOES / INSS PATRONAL / PASEP</v>
      </c>
      <c r="I554" t="s">
        <v>3113</v>
      </c>
      <c r="J554" t="s">
        <v>3114</v>
      </c>
      <c r="K554" t="s">
        <v>3131</v>
      </c>
      <c r="L554" t="s">
        <v>3116</v>
      </c>
      <c r="M554" t="s">
        <v>622</v>
      </c>
      <c r="N554" t="s">
        <v>108</v>
      </c>
      <c r="O554" t="s">
        <v>629</v>
      </c>
      <c r="P554" t="s">
        <v>670</v>
      </c>
      <c r="Q554" t="s">
        <v>621</v>
      </c>
      <c r="R554" t="s">
        <v>622</v>
      </c>
      <c r="S554" t="s">
        <v>623</v>
      </c>
      <c r="T554" t="s">
        <v>659</v>
      </c>
      <c r="U554" t="s">
        <v>117</v>
      </c>
      <c r="V554" t="s">
        <v>3135</v>
      </c>
      <c r="W554" t="s">
        <v>3136</v>
      </c>
      <c r="X554" t="s">
        <v>3137</v>
      </c>
      <c r="Y554" s="19" t="str">
        <f t="shared" si="14"/>
        <v>3</v>
      </c>
      <c r="Z554" s="19" t="str">
        <f>IF(T554="","",IF(AND(T554&lt;&gt;'Tabelas auxiliares'!$B$241,T554&lt;&gt;'Tabelas auxiliares'!$B$242,T554&lt;&gt;'Tabelas auxiliares'!$C$241,T554&lt;&gt;'Tabelas auxiliares'!$C$242,T554&lt;&gt;'Tabelas auxiliares'!$D$241),"FOLHA DE PESSOAL",IF(Y554='Tabelas auxiliares'!$A$242,"CUSTEIO",IF(Y554='Tabelas auxiliares'!$A$241,"INVESTIMENTO","ERRO - VERIFICAR"))))</f>
        <v>FOLHA DE PESSOAL</v>
      </c>
      <c r="AA554" s="30">
        <f t="shared" si="15"/>
        <v>41926.559999999998</v>
      </c>
      <c r="AD554" s="12">
        <v>41926.559999999998</v>
      </c>
      <c r="AE554" s="36"/>
      <c r="AF554" s="36"/>
      <c r="AG554" s="36"/>
      <c r="AH554" s="36"/>
      <c r="AI554" s="36"/>
      <c r="AJ554" s="36"/>
      <c r="AK554" s="36"/>
      <c r="AL554" s="36"/>
      <c r="AM554" s="36"/>
      <c r="AN554" s="36"/>
      <c r="AO554" s="36"/>
      <c r="AP554" s="36"/>
    </row>
    <row r="555" spans="1:42" x14ac:dyDescent="0.35">
      <c r="A555" t="s">
        <v>614</v>
      </c>
      <c r="B555" t="s">
        <v>224</v>
      </c>
      <c r="C555" t="s">
        <v>615</v>
      </c>
      <c r="D555" t="s">
        <v>83</v>
      </c>
      <c r="E555" t="s">
        <v>100</v>
      </c>
      <c r="F555" s="19" t="str">
        <f>IFERROR(VLOOKUP(D555,'Tabelas auxiliares'!$A$3:$B$63,2,FALSE),"")</f>
        <v>SUGEPE-FOLHA - PASEP + AUX. MORADIA</v>
      </c>
      <c r="G555" s="19" t="str">
        <f>IFERROR(VLOOKUP($B555,'Tabelas auxiliares'!$A$67:$C$107,2,FALSE),"")</f>
        <v>FOLHA DE PAGAMENTO - GERAL</v>
      </c>
      <c r="H555" s="19" t="str">
        <f>IFERROR(VLOOKUP($B555,'Tabelas auxiliares'!$A$67:$C$107,3,FALSE),"")</f>
        <v>FOLHA DE PAGAMENTO / CONTRIBUICAO PARA O PSS / SUBSTITUICOES / INSS PATRONAL / PASEP</v>
      </c>
      <c r="I555" t="s">
        <v>3113</v>
      </c>
      <c r="J555" t="s">
        <v>3114</v>
      </c>
      <c r="K555" t="s">
        <v>3131</v>
      </c>
      <c r="L555" t="s">
        <v>3116</v>
      </c>
      <c r="M555" t="s">
        <v>622</v>
      </c>
      <c r="N555" t="s">
        <v>108</v>
      </c>
      <c r="O555" t="s">
        <v>629</v>
      </c>
      <c r="P555" t="s">
        <v>670</v>
      </c>
      <c r="Q555" t="s">
        <v>621</v>
      </c>
      <c r="R555" t="s">
        <v>622</v>
      </c>
      <c r="S555" t="s">
        <v>623</v>
      </c>
      <c r="T555" t="s">
        <v>659</v>
      </c>
      <c r="U555" t="s">
        <v>117</v>
      </c>
      <c r="V555" t="s">
        <v>3138</v>
      </c>
      <c r="W555" t="s">
        <v>3139</v>
      </c>
      <c r="X555" t="s">
        <v>3140</v>
      </c>
      <c r="Y555" s="19" t="str">
        <f t="shared" si="14"/>
        <v>3</v>
      </c>
      <c r="Z555" s="19" t="str">
        <f>IF(T555="","",IF(AND(T555&lt;&gt;'Tabelas auxiliares'!$B$241,T555&lt;&gt;'Tabelas auxiliares'!$B$242,T555&lt;&gt;'Tabelas auxiliares'!$C$241,T555&lt;&gt;'Tabelas auxiliares'!$C$242,T555&lt;&gt;'Tabelas auxiliares'!$D$241),"FOLHA DE PESSOAL",IF(Y555='Tabelas auxiliares'!$A$242,"CUSTEIO",IF(Y555='Tabelas auxiliares'!$A$241,"INVESTIMENTO","ERRO - VERIFICAR"))))</f>
        <v>FOLHA DE PESSOAL</v>
      </c>
      <c r="AA555" s="30">
        <f t="shared" si="15"/>
        <v>27951.040000000001</v>
      </c>
      <c r="AD555" s="12">
        <v>27951.040000000001</v>
      </c>
      <c r="AE555" s="36"/>
      <c r="AF555" s="36"/>
      <c r="AG555" s="36"/>
      <c r="AH555" s="36"/>
      <c r="AI555" s="36"/>
      <c r="AJ555" s="36"/>
      <c r="AK555" s="36"/>
      <c r="AL555" s="36"/>
      <c r="AM555" s="36"/>
      <c r="AN555" s="36"/>
      <c r="AO555" s="36"/>
      <c r="AP555" s="36"/>
    </row>
    <row r="556" spans="1:42" x14ac:dyDescent="0.35">
      <c r="A556" t="s">
        <v>614</v>
      </c>
      <c r="B556" t="s">
        <v>224</v>
      </c>
      <c r="C556" t="s">
        <v>615</v>
      </c>
      <c r="D556" t="s">
        <v>83</v>
      </c>
      <c r="E556" t="s">
        <v>100</v>
      </c>
      <c r="F556" s="19" t="str">
        <f>IFERROR(VLOOKUP(D556,'Tabelas auxiliares'!$A$3:$B$63,2,FALSE),"")</f>
        <v>SUGEPE-FOLHA - PASEP + AUX. MORADIA</v>
      </c>
      <c r="G556" s="19" t="str">
        <f>IFERROR(VLOOKUP($B556,'Tabelas auxiliares'!$A$67:$C$107,2,FALSE),"")</f>
        <v>FOLHA DE PAGAMENTO - GERAL</v>
      </c>
      <c r="H556" s="19" t="str">
        <f>IFERROR(VLOOKUP($B556,'Tabelas auxiliares'!$A$67:$C$107,3,FALSE),"")</f>
        <v>FOLHA DE PAGAMENTO / CONTRIBUICAO PARA O PSS / SUBSTITUICOES / INSS PATRONAL / PASEP</v>
      </c>
      <c r="I556" t="s">
        <v>3113</v>
      </c>
      <c r="J556" t="s">
        <v>3114</v>
      </c>
      <c r="K556" t="s">
        <v>3141</v>
      </c>
      <c r="L556" t="s">
        <v>3116</v>
      </c>
      <c r="M556" t="s">
        <v>622</v>
      </c>
      <c r="N556" t="s">
        <v>108</v>
      </c>
      <c r="O556" t="s">
        <v>629</v>
      </c>
      <c r="P556" t="s">
        <v>670</v>
      </c>
      <c r="Q556" t="s">
        <v>621</v>
      </c>
      <c r="R556" t="s">
        <v>622</v>
      </c>
      <c r="S556" t="s">
        <v>623</v>
      </c>
      <c r="T556" t="s">
        <v>659</v>
      </c>
      <c r="U556" t="s">
        <v>117</v>
      </c>
      <c r="V556" t="s">
        <v>3142</v>
      </c>
      <c r="W556" t="s">
        <v>3143</v>
      </c>
      <c r="X556" t="s">
        <v>3144</v>
      </c>
      <c r="Y556" s="19" t="str">
        <f t="shared" ref="Y556:Y619" si="16">LEFT(V556,1)</f>
        <v>3</v>
      </c>
      <c r="Z556" s="19" t="str">
        <f>IF(T556="","",IF(AND(T556&lt;&gt;'Tabelas auxiliares'!$B$241,T556&lt;&gt;'Tabelas auxiliares'!$B$242,T556&lt;&gt;'Tabelas auxiliares'!$C$241,T556&lt;&gt;'Tabelas auxiliares'!$C$242,T556&lt;&gt;'Tabelas auxiliares'!$D$241),"FOLHA DE PESSOAL",IF(Y556='Tabelas auxiliares'!$A$242,"CUSTEIO",IF(Y556='Tabelas auxiliares'!$A$241,"INVESTIMENTO","ERRO - VERIFICAR"))))</f>
        <v>FOLHA DE PESSOAL</v>
      </c>
      <c r="AA556" s="30">
        <f t="shared" si="15"/>
        <v>9399114.2300000004</v>
      </c>
      <c r="AD556" s="12">
        <v>9399114.2300000004</v>
      </c>
      <c r="AE556" s="36"/>
      <c r="AF556" s="36"/>
      <c r="AG556" s="36"/>
      <c r="AH556" s="36"/>
      <c r="AI556" s="36"/>
      <c r="AJ556" s="36"/>
      <c r="AK556" s="36"/>
      <c r="AL556" s="36"/>
      <c r="AM556" s="36"/>
      <c r="AN556" s="36"/>
      <c r="AO556" s="36"/>
      <c r="AP556" s="36"/>
    </row>
    <row r="557" spans="1:42" x14ac:dyDescent="0.35">
      <c r="A557" t="s">
        <v>614</v>
      </c>
      <c r="B557" t="s">
        <v>224</v>
      </c>
      <c r="C557" t="s">
        <v>615</v>
      </c>
      <c r="D557" t="s">
        <v>83</v>
      </c>
      <c r="E557" t="s">
        <v>100</v>
      </c>
      <c r="F557" s="19" t="str">
        <f>IFERROR(VLOOKUP(D557,'Tabelas auxiliares'!$A$3:$B$63,2,FALSE),"")</f>
        <v>SUGEPE-FOLHA - PASEP + AUX. MORADIA</v>
      </c>
      <c r="G557" s="19" t="str">
        <f>IFERROR(VLOOKUP($B557,'Tabelas auxiliares'!$A$67:$C$107,2,FALSE),"")</f>
        <v>FOLHA DE PAGAMENTO - GERAL</v>
      </c>
      <c r="H557" s="19" t="str">
        <f>IFERROR(VLOOKUP($B557,'Tabelas auxiliares'!$A$67:$C$107,3,FALSE),"")</f>
        <v>FOLHA DE PAGAMENTO / CONTRIBUICAO PARA O PSS / SUBSTITUICOES / INSS PATRONAL / PASEP</v>
      </c>
      <c r="I557" t="s">
        <v>3113</v>
      </c>
      <c r="J557" t="s">
        <v>3114</v>
      </c>
      <c r="K557" t="s">
        <v>3141</v>
      </c>
      <c r="L557" t="s">
        <v>3116</v>
      </c>
      <c r="M557" t="s">
        <v>622</v>
      </c>
      <c r="N557" t="s">
        <v>108</v>
      </c>
      <c r="O557" t="s">
        <v>629</v>
      </c>
      <c r="P557" t="s">
        <v>670</v>
      </c>
      <c r="Q557" t="s">
        <v>621</v>
      </c>
      <c r="R557" t="s">
        <v>622</v>
      </c>
      <c r="S557" t="s">
        <v>623</v>
      </c>
      <c r="T557" t="s">
        <v>659</v>
      </c>
      <c r="U557" t="s">
        <v>117</v>
      </c>
      <c r="V557" t="s">
        <v>3145</v>
      </c>
      <c r="W557" t="s">
        <v>3146</v>
      </c>
      <c r="X557" t="s">
        <v>3147</v>
      </c>
      <c r="Y557" s="19" t="str">
        <f t="shared" si="16"/>
        <v>3</v>
      </c>
      <c r="Z557" s="19" t="str">
        <f>IF(T557="","",IF(AND(T557&lt;&gt;'Tabelas auxiliares'!$B$241,T557&lt;&gt;'Tabelas auxiliares'!$B$242,T557&lt;&gt;'Tabelas auxiliares'!$C$241,T557&lt;&gt;'Tabelas auxiliares'!$C$242,T557&lt;&gt;'Tabelas auxiliares'!$D$241),"FOLHA DE PESSOAL",IF(Y557='Tabelas auxiliares'!$A$242,"CUSTEIO",IF(Y557='Tabelas auxiliares'!$A$241,"INVESTIMENTO","ERRO - VERIFICAR"))))</f>
        <v>FOLHA DE PESSOAL</v>
      </c>
      <c r="AA557" s="30">
        <f t="shared" ref="AA557:AA620" si="17">IF(AB557+AC557+AD557&lt;&gt;0,AB557+AC557+AD557,"")</f>
        <v>2083.1</v>
      </c>
      <c r="AD557" s="12">
        <v>2083.1</v>
      </c>
      <c r="AE557" s="36"/>
      <c r="AF557" s="36"/>
      <c r="AG557" s="36"/>
      <c r="AH557" s="36"/>
      <c r="AI557" s="36"/>
      <c r="AJ557" s="36"/>
      <c r="AK557" s="36"/>
      <c r="AL557" s="36"/>
      <c r="AM557" s="36"/>
      <c r="AN557" s="36"/>
      <c r="AO557" s="36"/>
      <c r="AP557" s="36"/>
    </row>
    <row r="558" spans="1:42" x14ac:dyDescent="0.35">
      <c r="A558" t="s">
        <v>614</v>
      </c>
      <c r="B558" t="s">
        <v>224</v>
      </c>
      <c r="C558" t="s">
        <v>615</v>
      </c>
      <c r="D558" t="s">
        <v>83</v>
      </c>
      <c r="E558" t="s">
        <v>100</v>
      </c>
      <c r="F558" s="19" t="str">
        <f>IFERROR(VLOOKUP(D558,'Tabelas auxiliares'!$A$3:$B$63,2,FALSE),"")</f>
        <v>SUGEPE-FOLHA - PASEP + AUX. MORADIA</v>
      </c>
      <c r="G558" s="19" t="str">
        <f>IFERROR(VLOOKUP($B558,'Tabelas auxiliares'!$A$67:$C$107,2,FALSE),"")</f>
        <v>FOLHA DE PAGAMENTO - GERAL</v>
      </c>
      <c r="H558" s="19" t="str">
        <f>IFERROR(VLOOKUP($B558,'Tabelas auxiliares'!$A$67:$C$107,3,FALSE),"")</f>
        <v>FOLHA DE PAGAMENTO / CONTRIBUICAO PARA O PSS / SUBSTITUICOES / INSS PATRONAL / PASEP</v>
      </c>
      <c r="I558" t="s">
        <v>3113</v>
      </c>
      <c r="J558" t="s">
        <v>3114</v>
      </c>
      <c r="K558" t="s">
        <v>3141</v>
      </c>
      <c r="L558" t="s">
        <v>3116</v>
      </c>
      <c r="M558" t="s">
        <v>622</v>
      </c>
      <c r="N558" t="s">
        <v>108</v>
      </c>
      <c r="O558" t="s">
        <v>629</v>
      </c>
      <c r="P558" t="s">
        <v>670</v>
      </c>
      <c r="Q558" t="s">
        <v>621</v>
      </c>
      <c r="R558" t="s">
        <v>622</v>
      </c>
      <c r="S558" t="s">
        <v>623</v>
      </c>
      <c r="T558" t="s">
        <v>659</v>
      </c>
      <c r="U558" t="s">
        <v>117</v>
      </c>
      <c r="V558" t="s">
        <v>3148</v>
      </c>
      <c r="W558" t="s">
        <v>3149</v>
      </c>
      <c r="X558" t="s">
        <v>3150</v>
      </c>
      <c r="Y558" s="19" t="str">
        <f t="shared" si="16"/>
        <v>3</v>
      </c>
      <c r="Z558" s="19" t="str">
        <f>IF(T558="","",IF(AND(T558&lt;&gt;'Tabelas auxiliares'!$B$241,T558&lt;&gt;'Tabelas auxiliares'!$B$242,T558&lt;&gt;'Tabelas auxiliares'!$C$241,T558&lt;&gt;'Tabelas auxiliares'!$C$242,T558&lt;&gt;'Tabelas auxiliares'!$D$241),"FOLHA DE PESSOAL",IF(Y558='Tabelas auxiliares'!$A$242,"CUSTEIO",IF(Y558='Tabelas auxiliares'!$A$241,"INVESTIMENTO","ERRO - VERIFICAR"))))</f>
        <v>FOLHA DE PESSOAL</v>
      </c>
      <c r="AA558" s="30">
        <f t="shared" si="17"/>
        <v>582.34</v>
      </c>
      <c r="AD558" s="12">
        <v>582.34</v>
      </c>
      <c r="AE558" s="36"/>
      <c r="AF558" s="36"/>
      <c r="AG558" s="36"/>
      <c r="AH558" s="36"/>
      <c r="AI558" s="36"/>
      <c r="AJ558" s="36"/>
      <c r="AK558" s="36"/>
      <c r="AL558" s="36"/>
      <c r="AM558" s="36"/>
      <c r="AN558" s="36"/>
      <c r="AO558" s="36"/>
      <c r="AP558" s="36"/>
    </row>
    <row r="559" spans="1:42" x14ac:dyDescent="0.35">
      <c r="A559" t="s">
        <v>614</v>
      </c>
      <c r="B559" t="s">
        <v>224</v>
      </c>
      <c r="C559" t="s">
        <v>615</v>
      </c>
      <c r="D559" t="s">
        <v>83</v>
      </c>
      <c r="E559" t="s">
        <v>100</v>
      </c>
      <c r="F559" s="19" t="str">
        <f>IFERROR(VLOOKUP(D559,'Tabelas auxiliares'!$A$3:$B$63,2,FALSE),"")</f>
        <v>SUGEPE-FOLHA - PASEP + AUX. MORADIA</v>
      </c>
      <c r="G559" s="19" t="str">
        <f>IFERROR(VLOOKUP($B559,'Tabelas auxiliares'!$A$67:$C$107,2,FALSE),"")</f>
        <v>FOLHA DE PAGAMENTO - GERAL</v>
      </c>
      <c r="H559" s="19" t="str">
        <f>IFERROR(VLOOKUP($B559,'Tabelas auxiliares'!$A$67:$C$107,3,FALSE),"")</f>
        <v>FOLHA DE PAGAMENTO / CONTRIBUICAO PARA O PSS / SUBSTITUICOES / INSS PATRONAL / PASEP</v>
      </c>
      <c r="I559" t="s">
        <v>3113</v>
      </c>
      <c r="J559" t="s">
        <v>3114</v>
      </c>
      <c r="K559" t="s">
        <v>3141</v>
      </c>
      <c r="L559" t="s">
        <v>3116</v>
      </c>
      <c r="M559" t="s">
        <v>622</v>
      </c>
      <c r="N559" t="s">
        <v>108</v>
      </c>
      <c r="O559" t="s">
        <v>629</v>
      </c>
      <c r="P559" t="s">
        <v>670</v>
      </c>
      <c r="Q559" t="s">
        <v>621</v>
      </c>
      <c r="R559" t="s">
        <v>622</v>
      </c>
      <c r="S559" t="s">
        <v>623</v>
      </c>
      <c r="T559" t="s">
        <v>659</v>
      </c>
      <c r="U559" t="s">
        <v>117</v>
      </c>
      <c r="V559" t="s">
        <v>3151</v>
      </c>
      <c r="W559" t="s">
        <v>3152</v>
      </c>
      <c r="X559" t="s">
        <v>3153</v>
      </c>
      <c r="Y559" s="19" t="str">
        <f t="shared" si="16"/>
        <v>3</v>
      </c>
      <c r="Z559" s="19" t="str">
        <f>IF(T559="","",IF(AND(T559&lt;&gt;'Tabelas auxiliares'!$B$241,T559&lt;&gt;'Tabelas auxiliares'!$B$242,T559&lt;&gt;'Tabelas auxiliares'!$C$241,T559&lt;&gt;'Tabelas auxiliares'!$C$242,T559&lt;&gt;'Tabelas auxiliares'!$D$241),"FOLHA DE PESSOAL",IF(Y559='Tabelas auxiliares'!$A$242,"CUSTEIO",IF(Y559='Tabelas auxiliares'!$A$241,"INVESTIMENTO","ERRO - VERIFICAR"))))</f>
        <v>FOLHA DE PESSOAL</v>
      </c>
      <c r="AA559" s="30">
        <f t="shared" si="17"/>
        <v>11712.06</v>
      </c>
      <c r="AD559" s="12">
        <v>11712.06</v>
      </c>
      <c r="AE559" s="36"/>
      <c r="AF559" s="36"/>
      <c r="AG559" s="36"/>
      <c r="AH559" s="36"/>
      <c r="AI559" s="36"/>
      <c r="AJ559" s="36"/>
      <c r="AK559" s="36"/>
      <c r="AL559" s="36"/>
      <c r="AM559" s="36"/>
      <c r="AN559" s="36"/>
      <c r="AO559" s="36"/>
      <c r="AP559" s="36"/>
    </row>
    <row r="560" spans="1:42" x14ac:dyDescent="0.35">
      <c r="A560" t="s">
        <v>614</v>
      </c>
      <c r="B560" t="s">
        <v>224</v>
      </c>
      <c r="C560" t="s">
        <v>615</v>
      </c>
      <c r="D560" t="s">
        <v>83</v>
      </c>
      <c r="E560" t="s">
        <v>100</v>
      </c>
      <c r="F560" s="19" t="str">
        <f>IFERROR(VLOOKUP(D560,'Tabelas auxiliares'!$A$3:$B$63,2,FALSE),"")</f>
        <v>SUGEPE-FOLHA - PASEP + AUX. MORADIA</v>
      </c>
      <c r="G560" s="19" t="str">
        <f>IFERROR(VLOOKUP($B560,'Tabelas auxiliares'!$A$67:$C$107,2,FALSE),"")</f>
        <v>FOLHA DE PAGAMENTO - GERAL</v>
      </c>
      <c r="H560" s="19" t="str">
        <f>IFERROR(VLOOKUP($B560,'Tabelas auxiliares'!$A$67:$C$107,3,FALSE),"")</f>
        <v>FOLHA DE PAGAMENTO / CONTRIBUICAO PARA O PSS / SUBSTITUICOES / INSS PATRONAL / PASEP</v>
      </c>
      <c r="I560" t="s">
        <v>3113</v>
      </c>
      <c r="J560" t="s">
        <v>3114</v>
      </c>
      <c r="K560" t="s">
        <v>3141</v>
      </c>
      <c r="L560" t="s">
        <v>3116</v>
      </c>
      <c r="M560" t="s">
        <v>622</v>
      </c>
      <c r="N560" t="s">
        <v>108</v>
      </c>
      <c r="O560" t="s">
        <v>629</v>
      </c>
      <c r="P560" t="s">
        <v>670</v>
      </c>
      <c r="Q560" t="s">
        <v>621</v>
      </c>
      <c r="R560" t="s">
        <v>622</v>
      </c>
      <c r="S560" t="s">
        <v>623</v>
      </c>
      <c r="T560" t="s">
        <v>659</v>
      </c>
      <c r="U560" t="s">
        <v>117</v>
      </c>
      <c r="V560" t="s">
        <v>3154</v>
      </c>
      <c r="W560" t="s">
        <v>3155</v>
      </c>
      <c r="X560" t="s">
        <v>3156</v>
      </c>
      <c r="Y560" s="19" t="str">
        <f t="shared" si="16"/>
        <v>3</v>
      </c>
      <c r="Z560" s="19" t="str">
        <f>IF(T560="","",IF(AND(T560&lt;&gt;'Tabelas auxiliares'!$B$241,T560&lt;&gt;'Tabelas auxiliares'!$B$242,T560&lt;&gt;'Tabelas auxiliares'!$C$241,T560&lt;&gt;'Tabelas auxiliares'!$C$242,T560&lt;&gt;'Tabelas auxiliares'!$D$241),"FOLHA DE PESSOAL",IF(Y560='Tabelas auxiliares'!$A$242,"CUSTEIO",IF(Y560='Tabelas auxiliares'!$A$241,"INVESTIMENTO","ERRO - VERIFICAR"))))</f>
        <v>FOLHA DE PESSOAL</v>
      </c>
      <c r="AA560" s="30">
        <f t="shared" si="17"/>
        <v>59512.4</v>
      </c>
      <c r="AD560" s="12">
        <v>59512.4</v>
      </c>
      <c r="AE560" s="36"/>
      <c r="AF560" s="36"/>
      <c r="AG560" s="36"/>
      <c r="AH560" s="36"/>
      <c r="AI560" s="36"/>
      <c r="AJ560" s="36"/>
      <c r="AK560" s="36"/>
      <c r="AL560" s="36"/>
      <c r="AM560" s="36"/>
      <c r="AN560" s="36"/>
      <c r="AO560" s="36"/>
      <c r="AP560" s="36"/>
    </row>
    <row r="561" spans="1:42" x14ac:dyDescent="0.35">
      <c r="A561" t="s">
        <v>614</v>
      </c>
      <c r="B561" t="s">
        <v>224</v>
      </c>
      <c r="C561" t="s">
        <v>615</v>
      </c>
      <c r="D561" t="s">
        <v>83</v>
      </c>
      <c r="E561" t="s">
        <v>100</v>
      </c>
      <c r="F561" s="19" t="str">
        <f>IFERROR(VLOOKUP(D561,'Tabelas auxiliares'!$A$3:$B$63,2,FALSE),"")</f>
        <v>SUGEPE-FOLHA - PASEP + AUX. MORADIA</v>
      </c>
      <c r="G561" s="19" t="str">
        <f>IFERROR(VLOOKUP($B561,'Tabelas auxiliares'!$A$67:$C$107,2,FALSE),"")</f>
        <v>FOLHA DE PAGAMENTO - GERAL</v>
      </c>
      <c r="H561" s="19" t="str">
        <f>IFERROR(VLOOKUP($B561,'Tabelas auxiliares'!$A$67:$C$107,3,FALSE),"")</f>
        <v>FOLHA DE PAGAMENTO / CONTRIBUICAO PARA O PSS / SUBSTITUICOES / INSS PATRONAL / PASEP</v>
      </c>
      <c r="I561" t="s">
        <v>3113</v>
      </c>
      <c r="J561" t="s">
        <v>3114</v>
      </c>
      <c r="K561" t="s">
        <v>3141</v>
      </c>
      <c r="L561" t="s">
        <v>3116</v>
      </c>
      <c r="M561" t="s">
        <v>622</v>
      </c>
      <c r="N561" t="s">
        <v>108</v>
      </c>
      <c r="O561" t="s">
        <v>629</v>
      </c>
      <c r="P561" t="s">
        <v>670</v>
      </c>
      <c r="Q561" t="s">
        <v>621</v>
      </c>
      <c r="R561" t="s">
        <v>622</v>
      </c>
      <c r="S561" t="s">
        <v>623</v>
      </c>
      <c r="T561" t="s">
        <v>659</v>
      </c>
      <c r="U561" t="s">
        <v>117</v>
      </c>
      <c r="V561" t="s">
        <v>3157</v>
      </c>
      <c r="W561" t="s">
        <v>3158</v>
      </c>
      <c r="X561" t="s">
        <v>3159</v>
      </c>
      <c r="Y561" s="19" t="str">
        <f t="shared" si="16"/>
        <v>3</v>
      </c>
      <c r="Z561" s="19" t="str">
        <f>IF(T561="","",IF(AND(T561&lt;&gt;'Tabelas auxiliares'!$B$241,T561&lt;&gt;'Tabelas auxiliares'!$B$242,T561&lt;&gt;'Tabelas auxiliares'!$C$241,T561&lt;&gt;'Tabelas auxiliares'!$C$242,T561&lt;&gt;'Tabelas auxiliares'!$D$241),"FOLHA DE PESSOAL",IF(Y561='Tabelas auxiliares'!$A$242,"CUSTEIO",IF(Y561='Tabelas auxiliares'!$A$241,"INVESTIMENTO","ERRO - VERIFICAR"))))</f>
        <v>FOLHA DE PESSOAL</v>
      </c>
      <c r="AA561" s="30">
        <f t="shared" si="17"/>
        <v>3688.23</v>
      </c>
      <c r="AD561" s="12">
        <v>3688.23</v>
      </c>
      <c r="AE561" s="36"/>
      <c r="AF561" s="36"/>
      <c r="AG561" s="36"/>
      <c r="AH561" s="36"/>
      <c r="AI561" s="36"/>
      <c r="AJ561" s="36"/>
      <c r="AK561" s="36"/>
      <c r="AL561" s="36"/>
      <c r="AM561" s="36"/>
      <c r="AN561" s="36"/>
      <c r="AO561" s="36"/>
      <c r="AP561" s="36"/>
    </row>
    <row r="562" spans="1:42" x14ac:dyDescent="0.35">
      <c r="A562" t="s">
        <v>614</v>
      </c>
      <c r="B562" t="s">
        <v>224</v>
      </c>
      <c r="C562" t="s">
        <v>615</v>
      </c>
      <c r="D562" t="s">
        <v>83</v>
      </c>
      <c r="E562" t="s">
        <v>100</v>
      </c>
      <c r="F562" s="19" t="str">
        <f>IFERROR(VLOOKUP(D562,'Tabelas auxiliares'!$A$3:$B$63,2,FALSE),"")</f>
        <v>SUGEPE-FOLHA - PASEP + AUX. MORADIA</v>
      </c>
      <c r="G562" s="19" t="str">
        <f>IFERROR(VLOOKUP($B562,'Tabelas auxiliares'!$A$67:$C$107,2,FALSE),"")</f>
        <v>FOLHA DE PAGAMENTO - GERAL</v>
      </c>
      <c r="H562" s="19" t="str">
        <f>IFERROR(VLOOKUP($B562,'Tabelas auxiliares'!$A$67:$C$107,3,FALSE),"")</f>
        <v>FOLHA DE PAGAMENTO / CONTRIBUICAO PARA O PSS / SUBSTITUICOES / INSS PATRONAL / PASEP</v>
      </c>
      <c r="I562" t="s">
        <v>3113</v>
      </c>
      <c r="J562" t="s">
        <v>3114</v>
      </c>
      <c r="K562" t="s">
        <v>3141</v>
      </c>
      <c r="L562" t="s">
        <v>3116</v>
      </c>
      <c r="M562" t="s">
        <v>622</v>
      </c>
      <c r="N562" t="s">
        <v>108</v>
      </c>
      <c r="O562" t="s">
        <v>629</v>
      </c>
      <c r="P562" t="s">
        <v>670</v>
      </c>
      <c r="Q562" t="s">
        <v>621</v>
      </c>
      <c r="R562" t="s">
        <v>622</v>
      </c>
      <c r="S562" t="s">
        <v>623</v>
      </c>
      <c r="T562" t="s">
        <v>659</v>
      </c>
      <c r="U562" t="s">
        <v>117</v>
      </c>
      <c r="V562" t="s">
        <v>3160</v>
      </c>
      <c r="W562" t="s">
        <v>3161</v>
      </c>
      <c r="X562" t="s">
        <v>3162</v>
      </c>
      <c r="Y562" s="19" t="str">
        <f t="shared" si="16"/>
        <v>3</v>
      </c>
      <c r="Z562" s="19" t="str">
        <f>IF(T562="","",IF(AND(T562&lt;&gt;'Tabelas auxiliares'!$B$241,T562&lt;&gt;'Tabelas auxiliares'!$B$242,T562&lt;&gt;'Tabelas auxiliares'!$C$241,T562&lt;&gt;'Tabelas auxiliares'!$C$242,T562&lt;&gt;'Tabelas auxiliares'!$D$241),"FOLHA DE PESSOAL",IF(Y562='Tabelas auxiliares'!$A$242,"CUSTEIO",IF(Y562='Tabelas auxiliares'!$A$241,"INVESTIMENTO","ERRO - VERIFICAR"))))</f>
        <v>FOLHA DE PESSOAL</v>
      </c>
      <c r="AA562" s="30">
        <f t="shared" si="17"/>
        <v>8070051.4699999997</v>
      </c>
      <c r="AD562" s="12">
        <v>8070051.4699999997</v>
      </c>
      <c r="AE562" s="36"/>
      <c r="AF562" s="36"/>
      <c r="AG562" s="36"/>
      <c r="AH562" s="36"/>
      <c r="AI562" s="36"/>
      <c r="AJ562" s="36"/>
      <c r="AK562" s="36"/>
      <c r="AL562" s="36"/>
      <c r="AM562" s="36"/>
      <c r="AN562" s="36"/>
      <c r="AO562" s="36"/>
      <c r="AP562" s="36"/>
    </row>
    <row r="563" spans="1:42" x14ac:dyDescent="0.35">
      <c r="A563" t="s">
        <v>614</v>
      </c>
      <c r="B563" t="s">
        <v>224</v>
      </c>
      <c r="C563" t="s">
        <v>615</v>
      </c>
      <c r="D563" t="s">
        <v>83</v>
      </c>
      <c r="E563" t="s">
        <v>100</v>
      </c>
      <c r="F563" s="19" t="str">
        <f>IFERROR(VLOOKUP(D563,'Tabelas auxiliares'!$A$3:$B$63,2,FALSE),"")</f>
        <v>SUGEPE-FOLHA - PASEP + AUX. MORADIA</v>
      </c>
      <c r="G563" s="19" t="str">
        <f>IFERROR(VLOOKUP($B563,'Tabelas auxiliares'!$A$67:$C$107,2,FALSE),"")</f>
        <v>FOLHA DE PAGAMENTO - GERAL</v>
      </c>
      <c r="H563" s="19" t="str">
        <f>IFERROR(VLOOKUP($B563,'Tabelas auxiliares'!$A$67:$C$107,3,FALSE),"")</f>
        <v>FOLHA DE PAGAMENTO / CONTRIBUICAO PARA O PSS / SUBSTITUICOES / INSS PATRONAL / PASEP</v>
      </c>
      <c r="I563" t="s">
        <v>3113</v>
      </c>
      <c r="J563" t="s">
        <v>3114</v>
      </c>
      <c r="K563" t="s">
        <v>3141</v>
      </c>
      <c r="L563" t="s">
        <v>3116</v>
      </c>
      <c r="M563" t="s">
        <v>622</v>
      </c>
      <c r="N563" t="s">
        <v>108</v>
      </c>
      <c r="O563" t="s">
        <v>629</v>
      </c>
      <c r="P563" t="s">
        <v>670</v>
      </c>
      <c r="Q563" t="s">
        <v>621</v>
      </c>
      <c r="R563" t="s">
        <v>622</v>
      </c>
      <c r="S563" t="s">
        <v>623</v>
      </c>
      <c r="T563" t="s">
        <v>659</v>
      </c>
      <c r="U563" t="s">
        <v>117</v>
      </c>
      <c r="V563" t="s">
        <v>3163</v>
      </c>
      <c r="W563" t="s">
        <v>3164</v>
      </c>
      <c r="X563" t="s">
        <v>3165</v>
      </c>
      <c r="Y563" s="19" t="str">
        <f t="shared" si="16"/>
        <v>3</v>
      </c>
      <c r="Z563" s="19" t="str">
        <f>IF(T563="","",IF(AND(T563&lt;&gt;'Tabelas auxiliares'!$B$241,T563&lt;&gt;'Tabelas auxiliares'!$B$242,T563&lt;&gt;'Tabelas auxiliares'!$C$241,T563&lt;&gt;'Tabelas auxiliares'!$C$242,T563&lt;&gt;'Tabelas auxiliares'!$D$241),"FOLHA DE PESSOAL",IF(Y563='Tabelas auxiliares'!$A$242,"CUSTEIO",IF(Y563='Tabelas auxiliares'!$A$241,"INVESTIMENTO","ERRO - VERIFICAR"))))</f>
        <v>FOLHA DE PESSOAL</v>
      </c>
      <c r="AA563" s="30">
        <f t="shared" si="17"/>
        <v>120680.62</v>
      </c>
      <c r="AD563" s="12">
        <v>120680.62</v>
      </c>
      <c r="AE563" s="36"/>
      <c r="AF563" s="36"/>
      <c r="AG563" s="36"/>
      <c r="AH563" s="36"/>
      <c r="AI563" s="36"/>
      <c r="AJ563" s="36"/>
      <c r="AK563" s="36"/>
      <c r="AL563" s="36"/>
      <c r="AM563" s="36"/>
      <c r="AN563" s="36"/>
      <c r="AO563" s="36"/>
      <c r="AP563" s="36"/>
    </row>
    <row r="564" spans="1:42" x14ac:dyDescent="0.35">
      <c r="A564" t="s">
        <v>614</v>
      </c>
      <c r="B564" t="s">
        <v>224</v>
      </c>
      <c r="C564" t="s">
        <v>615</v>
      </c>
      <c r="D564" t="s">
        <v>83</v>
      </c>
      <c r="E564" t="s">
        <v>100</v>
      </c>
      <c r="F564" s="19" t="str">
        <f>IFERROR(VLOOKUP(D564,'Tabelas auxiliares'!$A$3:$B$63,2,FALSE),"")</f>
        <v>SUGEPE-FOLHA - PASEP + AUX. MORADIA</v>
      </c>
      <c r="G564" s="19" t="str">
        <f>IFERROR(VLOOKUP($B564,'Tabelas auxiliares'!$A$67:$C$107,2,FALSE),"")</f>
        <v>FOLHA DE PAGAMENTO - GERAL</v>
      </c>
      <c r="H564" s="19" t="str">
        <f>IFERROR(VLOOKUP($B564,'Tabelas auxiliares'!$A$67:$C$107,3,FALSE),"")</f>
        <v>FOLHA DE PAGAMENTO / CONTRIBUICAO PARA O PSS / SUBSTITUICOES / INSS PATRONAL / PASEP</v>
      </c>
      <c r="I564" t="s">
        <v>3113</v>
      </c>
      <c r="J564" t="s">
        <v>3114</v>
      </c>
      <c r="K564" t="s">
        <v>3141</v>
      </c>
      <c r="L564" t="s">
        <v>3116</v>
      </c>
      <c r="M564" t="s">
        <v>622</v>
      </c>
      <c r="N564" t="s">
        <v>108</v>
      </c>
      <c r="O564" t="s">
        <v>629</v>
      </c>
      <c r="P564" t="s">
        <v>670</v>
      </c>
      <c r="Q564" t="s">
        <v>621</v>
      </c>
      <c r="R564" t="s">
        <v>622</v>
      </c>
      <c r="S564" t="s">
        <v>623</v>
      </c>
      <c r="T564" t="s">
        <v>659</v>
      </c>
      <c r="U564" t="s">
        <v>117</v>
      </c>
      <c r="V564" t="s">
        <v>3166</v>
      </c>
      <c r="W564" t="s">
        <v>3167</v>
      </c>
      <c r="X564" t="s">
        <v>3168</v>
      </c>
      <c r="Y564" s="19" t="str">
        <f t="shared" si="16"/>
        <v>3</v>
      </c>
      <c r="Z564" s="19" t="str">
        <f>IF(T564="","",IF(AND(T564&lt;&gt;'Tabelas auxiliares'!$B$241,T564&lt;&gt;'Tabelas auxiliares'!$B$242,T564&lt;&gt;'Tabelas auxiliares'!$C$241,T564&lt;&gt;'Tabelas auxiliares'!$C$242,T564&lt;&gt;'Tabelas auxiliares'!$D$241),"FOLHA DE PESSOAL",IF(Y564='Tabelas auxiliares'!$A$242,"CUSTEIO",IF(Y564='Tabelas auxiliares'!$A$241,"INVESTIMENTO","ERRO - VERIFICAR"))))</f>
        <v>FOLHA DE PESSOAL</v>
      </c>
      <c r="AA564" s="30">
        <f t="shared" si="17"/>
        <v>218511.96</v>
      </c>
      <c r="AD564" s="12">
        <v>218511.96</v>
      </c>
      <c r="AE564" s="36"/>
      <c r="AF564" s="36"/>
      <c r="AG564" s="36"/>
      <c r="AH564" s="36"/>
      <c r="AI564" s="36"/>
      <c r="AJ564" s="36"/>
      <c r="AK564" s="36"/>
      <c r="AL564" s="36"/>
      <c r="AM564" s="36"/>
      <c r="AN564" s="36"/>
      <c r="AO564" s="36"/>
      <c r="AP564" s="36"/>
    </row>
    <row r="565" spans="1:42" x14ac:dyDescent="0.35">
      <c r="A565" t="s">
        <v>614</v>
      </c>
      <c r="B565" t="s">
        <v>224</v>
      </c>
      <c r="C565" t="s">
        <v>615</v>
      </c>
      <c r="D565" t="s">
        <v>83</v>
      </c>
      <c r="E565" t="s">
        <v>100</v>
      </c>
      <c r="F565" s="19" t="str">
        <f>IFERROR(VLOOKUP(D565,'Tabelas auxiliares'!$A$3:$B$63,2,FALSE),"")</f>
        <v>SUGEPE-FOLHA - PASEP + AUX. MORADIA</v>
      </c>
      <c r="G565" s="19" t="str">
        <f>IFERROR(VLOOKUP($B565,'Tabelas auxiliares'!$A$67:$C$107,2,FALSE),"")</f>
        <v>FOLHA DE PAGAMENTO - GERAL</v>
      </c>
      <c r="H565" s="19" t="str">
        <f>IFERROR(VLOOKUP($B565,'Tabelas auxiliares'!$A$67:$C$107,3,FALSE),"")</f>
        <v>FOLHA DE PAGAMENTO / CONTRIBUICAO PARA O PSS / SUBSTITUICOES / INSS PATRONAL / PASEP</v>
      </c>
      <c r="I565" t="s">
        <v>3113</v>
      </c>
      <c r="J565" t="s">
        <v>3114</v>
      </c>
      <c r="K565" t="s">
        <v>3141</v>
      </c>
      <c r="L565" t="s">
        <v>3116</v>
      </c>
      <c r="M565" t="s">
        <v>622</v>
      </c>
      <c r="N565" t="s">
        <v>108</v>
      </c>
      <c r="O565" t="s">
        <v>629</v>
      </c>
      <c r="P565" t="s">
        <v>670</v>
      </c>
      <c r="Q565" t="s">
        <v>621</v>
      </c>
      <c r="R565" t="s">
        <v>622</v>
      </c>
      <c r="S565" t="s">
        <v>623</v>
      </c>
      <c r="T565" t="s">
        <v>659</v>
      </c>
      <c r="U565" t="s">
        <v>117</v>
      </c>
      <c r="V565" t="s">
        <v>3169</v>
      </c>
      <c r="W565" t="s">
        <v>3170</v>
      </c>
      <c r="X565" t="s">
        <v>3171</v>
      </c>
      <c r="Y565" s="19" t="str">
        <f t="shared" si="16"/>
        <v>3</v>
      </c>
      <c r="Z565" s="19" t="str">
        <f>IF(T565="","",IF(AND(T565&lt;&gt;'Tabelas auxiliares'!$B$241,T565&lt;&gt;'Tabelas auxiliares'!$B$242,T565&lt;&gt;'Tabelas auxiliares'!$C$241,T565&lt;&gt;'Tabelas auxiliares'!$C$242,T565&lt;&gt;'Tabelas auxiliares'!$D$241),"FOLHA DE PESSOAL",IF(Y565='Tabelas auxiliares'!$A$242,"CUSTEIO",IF(Y565='Tabelas auxiliares'!$A$241,"INVESTIMENTO","ERRO - VERIFICAR"))))</f>
        <v>FOLHA DE PESSOAL</v>
      </c>
      <c r="AA565" s="30">
        <f t="shared" si="17"/>
        <v>4588.1899999999996</v>
      </c>
      <c r="AD565" s="12">
        <v>4588.1899999999996</v>
      </c>
      <c r="AE565" s="36"/>
      <c r="AF565" s="36"/>
      <c r="AG565" s="36"/>
      <c r="AH565" s="36"/>
      <c r="AI565" s="36"/>
      <c r="AJ565" s="36"/>
      <c r="AK565" s="36"/>
      <c r="AL565" s="36"/>
      <c r="AM565" s="36"/>
      <c r="AN565" s="36"/>
      <c r="AO565" s="36"/>
      <c r="AP565" s="36"/>
    </row>
    <row r="566" spans="1:42" x14ac:dyDescent="0.35">
      <c r="A566" t="s">
        <v>614</v>
      </c>
      <c r="B566" t="s">
        <v>224</v>
      </c>
      <c r="C566" t="s">
        <v>615</v>
      </c>
      <c r="D566" t="s">
        <v>83</v>
      </c>
      <c r="E566" t="s">
        <v>100</v>
      </c>
      <c r="F566" s="19" t="str">
        <f>IFERROR(VLOOKUP(D566,'Tabelas auxiliares'!$A$3:$B$63,2,FALSE),"")</f>
        <v>SUGEPE-FOLHA - PASEP + AUX. MORADIA</v>
      </c>
      <c r="G566" s="19" t="str">
        <f>IFERROR(VLOOKUP($B566,'Tabelas auxiliares'!$A$67:$C$107,2,FALSE),"")</f>
        <v>FOLHA DE PAGAMENTO - GERAL</v>
      </c>
      <c r="H566" s="19" t="str">
        <f>IFERROR(VLOOKUP($B566,'Tabelas auxiliares'!$A$67:$C$107,3,FALSE),"")</f>
        <v>FOLHA DE PAGAMENTO / CONTRIBUICAO PARA O PSS / SUBSTITUICOES / INSS PATRONAL / PASEP</v>
      </c>
      <c r="I566" t="s">
        <v>3113</v>
      </c>
      <c r="J566" t="s">
        <v>3114</v>
      </c>
      <c r="K566" t="s">
        <v>3141</v>
      </c>
      <c r="L566" t="s">
        <v>3116</v>
      </c>
      <c r="M566" t="s">
        <v>622</v>
      </c>
      <c r="N566" t="s">
        <v>108</v>
      </c>
      <c r="O566" t="s">
        <v>629</v>
      </c>
      <c r="P566" t="s">
        <v>670</v>
      </c>
      <c r="Q566" t="s">
        <v>621</v>
      </c>
      <c r="R566" t="s">
        <v>622</v>
      </c>
      <c r="S566" t="s">
        <v>623</v>
      </c>
      <c r="T566" t="s">
        <v>659</v>
      </c>
      <c r="U566" t="s">
        <v>117</v>
      </c>
      <c r="V566" t="s">
        <v>3172</v>
      </c>
      <c r="W566" t="s">
        <v>3173</v>
      </c>
      <c r="X566" t="s">
        <v>3174</v>
      </c>
      <c r="Y566" s="19" t="str">
        <f t="shared" si="16"/>
        <v>3</v>
      </c>
      <c r="Z566" s="19" t="str">
        <f>IF(T566="","",IF(AND(T566&lt;&gt;'Tabelas auxiliares'!$B$241,T566&lt;&gt;'Tabelas auxiliares'!$B$242,T566&lt;&gt;'Tabelas auxiliares'!$C$241,T566&lt;&gt;'Tabelas auxiliares'!$C$242,T566&lt;&gt;'Tabelas auxiliares'!$D$241),"FOLHA DE PESSOAL",IF(Y566='Tabelas auxiliares'!$A$242,"CUSTEIO",IF(Y566='Tabelas auxiliares'!$A$241,"INVESTIMENTO","ERRO - VERIFICAR"))))</f>
        <v>FOLHA DE PESSOAL</v>
      </c>
      <c r="AA566" s="30">
        <f t="shared" si="17"/>
        <v>36032.410000000003</v>
      </c>
      <c r="AD566" s="12">
        <v>36032.410000000003</v>
      </c>
      <c r="AE566" s="36"/>
      <c r="AF566" s="36"/>
      <c r="AG566" s="36"/>
      <c r="AH566" s="36"/>
      <c r="AI566" s="36"/>
      <c r="AJ566" s="36"/>
      <c r="AK566" s="36"/>
      <c r="AL566" s="36"/>
      <c r="AM566" s="36"/>
      <c r="AN566" s="36"/>
      <c r="AO566" s="36"/>
      <c r="AP566" s="36"/>
    </row>
    <row r="567" spans="1:42" x14ac:dyDescent="0.35">
      <c r="A567" t="s">
        <v>614</v>
      </c>
      <c r="B567" t="s">
        <v>224</v>
      </c>
      <c r="C567" t="s">
        <v>615</v>
      </c>
      <c r="D567" t="s">
        <v>83</v>
      </c>
      <c r="E567" t="s">
        <v>100</v>
      </c>
      <c r="F567" s="19" t="str">
        <f>IFERROR(VLOOKUP(D567,'Tabelas auxiliares'!$A$3:$B$63,2,FALSE),"")</f>
        <v>SUGEPE-FOLHA - PASEP + AUX. MORADIA</v>
      </c>
      <c r="G567" s="19" t="str">
        <f>IFERROR(VLOOKUP($B567,'Tabelas auxiliares'!$A$67:$C$107,2,FALSE),"")</f>
        <v>FOLHA DE PAGAMENTO - GERAL</v>
      </c>
      <c r="H567" s="19" t="str">
        <f>IFERROR(VLOOKUP($B567,'Tabelas auxiliares'!$A$67:$C$107,3,FALSE),"")</f>
        <v>FOLHA DE PAGAMENTO / CONTRIBUICAO PARA O PSS / SUBSTITUICOES / INSS PATRONAL / PASEP</v>
      </c>
      <c r="I567" t="s">
        <v>3113</v>
      </c>
      <c r="J567" t="s">
        <v>3114</v>
      </c>
      <c r="K567" t="s">
        <v>3141</v>
      </c>
      <c r="L567" t="s">
        <v>3116</v>
      </c>
      <c r="M567" t="s">
        <v>622</v>
      </c>
      <c r="N567" t="s">
        <v>108</v>
      </c>
      <c r="O567" t="s">
        <v>629</v>
      </c>
      <c r="P567" t="s">
        <v>670</v>
      </c>
      <c r="Q567" t="s">
        <v>621</v>
      </c>
      <c r="R567" t="s">
        <v>622</v>
      </c>
      <c r="S567" t="s">
        <v>623</v>
      </c>
      <c r="T567" t="s">
        <v>659</v>
      </c>
      <c r="U567" t="s">
        <v>117</v>
      </c>
      <c r="V567" t="s">
        <v>3175</v>
      </c>
      <c r="W567" t="s">
        <v>3176</v>
      </c>
      <c r="X567" t="s">
        <v>3177</v>
      </c>
      <c r="Y567" s="19" t="str">
        <f t="shared" si="16"/>
        <v>3</v>
      </c>
      <c r="Z567" s="19" t="str">
        <f>IF(T567="","",IF(AND(T567&lt;&gt;'Tabelas auxiliares'!$B$241,T567&lt;&gt;'Tabelas auxiliares'!$B$242,T567&lt;&gt;'Tabelas auxiliares'!$C$241,T567&lt;&gt;'Tabelas auxiliares'!$C$242,T567&lt;&gt;'Tabelas auxiliares'!$D$241),"FOLHA DE PESSOAL",IF(Y567='Tabelas auxiliares'!$A$242,"CUSTEIO",IF(Y567='Tabelas auxiliares'!$A$241,"INVESTIMENTO","ERRO - VERIFICAR"))))</f>
        <v>FOLHA DE PESSOAL</v>
      </c>
      <c r="AA567" s="30">
        <f t="shared" si="17"/>
        <v>439041.96</v>
      </c>
      <c r="AD567" s="12">
        <v>439041.96</v>
      </c>
      <c r="AE567" s="36"/>
      <c r="AF567" s="36"/>
      <c r="AG567" s="36"/>
      <c r="AH567" s="36"/>
      <c r="AI567" s="36"/>
      <c r="AJ567" s="36"/>
      <c r="AK567" s="36"/>
      <c r="AL567" s="36"/>
      <c r="AM567" s="36"/>
      <c r="AN567" s="36"/>
      <c r="AO567" s="36"/>
      <c r="AP567" s="36"/>
    </row>
    <row r="568" spans="1:42" x14ac:dyDescent="0.35">
      <c r="A568" t="s">
        <v>614</v>
      </c>
      <c r="B568" t="s">
        <v>224</v>
      </c>
      <c r="C568" t="s">
        <v>615</v>
      </c>
      <c r="D568" t="s">
        <v>83</v>
      </c>
      <c r="E568" t="s">
        <v>100</v>
      </c>
      <c r="F568" s="19" t="str">
        <f>IFERROR(VLOOKUP(D568,'Tabelas auxiliares'!$A$3:$B$63,2,FALSE),"")</f>
        <v>SUGEPE-FOLHA - PASEP + AUX. MORADIA</v>
      </c>
      <c r="G568" s="19" t="str">
        <f>IFERROR(VLOOKUP($B568,'Tabelas auxiliares'!$A$67:$C$107,2,FALSE),"")</f>
        <v>FOLHA DE PAGAMENTO - GERAL</v>
      </c>
      <c r="H568" s="19" t="str">
        <f>IFERROR(VLOOKUP($B568,'Tabelas auxiliares'!$A$67:$C$107,3,FALSE),"")</f>
        <v>FOLHA DE PAGAMENTO / CONTRIBUICAO PARA O PSS / SUBSTITUICOES / INSS PATRONAL / PASEP</v>
      </c>
      <c r="I568" t="s">
        <v>3113</v>
      </c>
      <c r="J568" t="s">
        <v>3114</v>
      </c>
      <c r="K568" t="s">
        <v>3141</v>
      </c>
      <c r="L568" t="s">
        <v>3116</v>
      </c>
      <c r="M568" t="s">
        <v>622</v>
      </c>
      <c r="N568" t="s">
        <v>108</v>
      </c>
      <c r="O568" t="s">
        <v>629</v>
      </c>
      <c r="P568" t="s">
        <v>670</v>
      </c>
      <c r="Q568" t="s">
        <v>621</v>
      </c>
      <c r="R568" t="s">
        <v>622</v>
      </c>
      <c r="S568" t="s">
        <v>623</v>
      </c>
      <c r="T568" t="s">
        <v>659</v>
      </c>
      <c r="U568" t="s">
        <v>117</v>
      </c>
      <c r="V568" t="s">
        <v>3178</v>
      </c>
      <c r="W568" t="s">
        <v>3179</v>
      </c>
      <c r="X568" t="s">
        <v>3180</v>
      </c>
      <c r="Y568" s="19" t="str">
        <f t="shared" si="16"/>
        <v>3</v>
      </c>
      <c r="Z568" s="19" t="str">
        <f>IF(T568="","",IF(AND(T568&lt;&gt;'Tabelas auxiliares'!$B$241,T568&lt;&gt;'Tabelas auxiliares'!$B$242,T568&lt;&gt;'Tabelas auxiliares'!$C$241,T568&lt;&gt;'Tabelas auxiliares'!$C$242,T568&lt;&gt;'Tabelas auxiliares'!$D$241),"FOLHA DE PESSOAL",IF(Y568='Tabelas auxiliares'!$A$242,"CUSTEIO",IF(Y568='Tabelas auxiliares'!$A$241,"INVESTIMENTO","ERRO - VERIFICAR"))))</f>
        <v>FOLHA DE PESSOAL</v>
      </c>
      <c r="AA568" s="30">
        <f t="shared" si="17"/>
        <v>519850.41</v>
      </c>
      <c r="AD568" s="12">
        <v>519850.41</v>
      </c>
      <c r="AE568" s="36"/>
      <c r="AF568" s="36"/>
      <c r="AG568" s="36"/>
      <c r="AH568" s="36"/>
      <c r="AI568" s="36"/>
      <c r="AJ568" s="36"/>
      <c r="AK568" s="36"/>
      <c r="AL568" s="36"/>
      <c r="AM568" s="36"/>
      <c r="AN568" s="36"/>
      <c r="AO568" s="36"/>
      <c r="AP568" s="36"/>
    </row>
    <row r="569" spans="1:42" x14ac:dyDescent="0.35">
      <c r="A569" t="s">
        <v>614</v>
      </c>
      <c r="B569" t="s">
        <v>224</v>
      </c>
      <c r="C569" t="s">
        <v>615</v>
      </c>
      <c r="D569" t="s">
        <v>83</v>
      </c>
      <c r="E569" t="s">
        <v>100</v>
      </c>
      <c r="F569" s="19" t="str">
        <f>IFERROR(VLOOKUP(D569,'Tabelas auxiliares'!$A$3:$B$63,2,FALSE),"")</f>
        <v>SUGEPE-FOLHA - PASEP + AUX. MORADIA</v>
      </c>
      <c r="G569" s="19" t="str">
        <f>IFERROR(VLOOKUP($B569,'Tabelas auxiliares'!$A$67:$C$107,2,FALSE),"")</f>
        <v>FOLHA DE PAGAMENTO - GERAL</v>
      </c>
      <c r="H569" s="19" t="str">
        <f>IFERROR(VLOOKUP($B569,'Tabelas auxiliares'!$A$67:$C$107,3,FALSE),"")</f>
        <v>FOLHA DE PAGAMENTO / CONTRIBUICAO PARA O PSS / SUBSTITUICOES / INSS PATRONAL / PASEP</v>
      </c>
      <c r="I569" t="s">
        <v>3113</v>
      </c>
      <c r="J569" t="s">
        <v>3114</v>
      </c>
      <c r="K569" t="s">
        <v>3141</v>
      </c>
      <c r="L569" t="s">
        <v>3116</v>
      </c>
      <c r="M569" t="s">
        <v>622</v>
      </c>
      <c r="N569" t="s">
        <v>108</v>
      </c>
      <c r="O569" t="s">
        <v>629</v>
      </c>
      <c r="P569" t="s">
        <v>670</v>
      </c>
      <c r="Q569" t="s">
        <v>621</v>
      </c>
      <c r="R569" t="s">
        <v>622</v>
      </c>
      <c r="S569" t="s">
        <v>623</v>
      </c>
      <c r="T569" t="s">
        <v>659</v>
      </c>
      <c r="U569" t="s">
        <v>117</v>
      </c>
      <c r="V569" t="s">
        <v>3181</v>
      </c>
      <c r="W569" t="s">
        <v>3182</v>
      </c>
      <c r="X569" t="s">
        <v>3183</v>
      </c>
      <c r="Y569" s="19" t="str">
        <f t="shared" si="16"/>
        <v>3</v>
      </c>
      <c r="Z569" s="19" t="str">
        <f>IF(T569="","",IF(AND(T569&lt;&gt;'Tabelas auxiliares'!$B$241,T569&lt;&gt;'Tabelas auxiliares'!$B$242,T569&lt;&gt;'Tabelas auxiliares'!$C$241,T569&lt;&gt;'Tabelas auxiliares'!$C$242,T569&lt;&gt;'Tabelas auxiliares'!$D$241),"FOLHA DE PESSOAL",IF(Y569='Tabelas auxiliares'!$A$242,"CUSTEIO",IF(Y569='Tabelas auxiliares'!$A$241,"INVESTIMENTO","ERRO - VERIFICAR"))))</f>
        <v>FOLHA DE PESSOAL</v>
      </c>
      <c r="AA569" s="30">
        <f t="shared" si="17"/>
        <v>26407.51</v>
      </c>
      <c r="AD569" s="12">
        <v>26407.51</v>
      </c>
      <c r="AE569" s="36"/>
      <c r="AF569" s="36"/>
      <c r="AG569" s="36"/>
      <c r="AH569" s="36"/>
      <c r="AI569" s="36"/>
      <c r="AJ569" s="36"/>
      <c r="AK569" s="36"/>
      <c r="AL569" s="36"/>
      <c r="AM569" s="36"/>
      <c r="AN569" s="36"/>
      <c r="AO569" s="36"/>
      <c r="AP569" s="36"/>
    </row>
    <row r="570" spans="1:42" x14ac:dyDescent="0.35">
      <c r="A570" t="s">
        <v>614</v>
      </c>
      <c r="B570" t="s">
        <v>224</v>
      </c>
      <c r="C570" t="s">
        <v>615</v>
      </c>
      <c r="D570" t="s">
        <v>83</v>
      </c>
      <c r="E570" t="s">
        <v>100</v>
      </c>
      <c r="F570" s="19" t="str">
        <f>IFERROR(VLOOKUP(D570,'Tabelas auxiliares'!$A$3:$B$63,2,FALSE),"")</f>
        <v>SUGEPE-FOLHA - PASEP + AUX. MORADIA</v>
      </c>
      <c r="G570" s="19" t="str">
        <f>IFERROR(VLOOKUP($B570,'Tabelas auxiliares'!$A$67:$C$107,2,FALSE),"")</f>
        <v>FOLHA DE PAGAMENTO - GERAL</v>
      </c>
      <c r="H570" s="19" t="str">
        <f>IFERROR(VLOOKUP($B570,'Tabelas auxiliares'!$A$67:$C$107,3,FALSE),"")</f>
        <v>FOLHA DE PAGAMENTO / CONTRIBUICAO PARA O PSS / SUBSTITUICOES / INSS PATRONAL / PASEP</v>
      </c>
      <c r="I570" t="s">
        <v>3113</v>
      </c>
      <c r="J570" t="s">
        <v>3114</v>
      </c>
      <c r="K570" t="s">
        <v>3184</v>
      </c>
      <c r="L570" t="s">
        <v>3116</v>
      </c>
      <c r="M570" t="s">
        <v>622</v>
      </c>
      <c r="N570" t="s">
        <v>108</v>
      </c>
      <c r="O570" t="s">
        <v>629</v>
      </c>
      <c r="P570" t="s">
        <v>670</v>
      </c>
      <c r="Q570" t="s">
        <v>621</v>
      </c>
      <c r="R570" t="s">
        <v>622</v>
      </c>
      <c r="S570" t="s">
        <v>623</v>
      </c>
      <c r="T570" t="s">
        <v>659</v>
      </c>
      <c r="U570" t="s">
        <v>117</v>
      </c>
      <c r="V570" t="s">
        <v>3185</v>
      </c>
      <c r="W570" t="s">
        <v>3186</v>
      </c>
      <c r="X570" t="s">
        <v>3187</v>
      </c>
      <c r="Y570" s="19" t="str">
        <f t="shared" si="16"/>
        <v>3</v>
      </c>
      <c r="Z570" s="19" t="str">
        <f>IF(T570="","",IF(AND(T570&lt;&gt;'Tabelas auxiliares'!$B$241,T570&lt;&gt;'Tabelas auxiliares'!$B$242,T570&lt;&gt;'Tabelas auxiliares'!$C$241,T570&lt;&gt;'Tabelas auxiliares'!$C$242,T570&lt;&gt;'Tabelas auxiliares'!$D$241),"FOLHA DE PESSOAL",IF(Y570='Tabelas auxiliares'!$A$242,"CUSTEIO",IF(Y570='Tabelas auxiliares'!$A$241,"INVESTIMENTO","ERRO - VERIFICAR"))))</f>
        <v>FOLHA DE PESSOAL</v>
      </c>
      <c r="AA570" s="30">
        <f t="shared" si="17"/>
        <v>47733.599999999999</v>
      </c>
      <c r="AD570" s="12">
        <v>47733.599999999999</v>
      </c>
      <c r="AE570" s="36"/>
      <c r="AF570" s="36"/>
      <c r="AG570" s="36"/>
      <c r="AH570" s="36"/>
      <c r="AI570" s="36"/>
      <c r="AJ570" s="36"/>
      <c r="AK570" s="36"/>
      <c r="AL570" s="36"/>
      <c r="AM570" s="36"/>
      <c r="AN570" s="36"/>
      <c r="AO570" s="36"/>
      <c r="AP570" s="36"/>
    </row>
    <row r="571" spans="1:42" x14ac:dyDescent="0.35">
      <c r="A571" t="s">
        <v>614</v>
      </c>
      <c r="B571" t="s">
        <v>224</v>
      </c>
      <c r="C571" t="s">
        <v>615</v>
      </c>
      <c r="D571" t="s">
        <v>83</v>
      </c>
      <c r="E571" t="s">
        <v>100</v>
      </c>
      <c r="F571" s="19" t="str">
        <f>IFERROR(VLOOKUP(D571,'Tabelas auxiliares'!$A$3:$B$63,2,FALSE),"")</f>
        <v>SUGEPE-FOLHA - PASEP + AUX. MORADIA</v>
      </c>
      <c r="G571" s="19" t="str">
        <f>IFERROR(VLOOKUP($B571,'Tabelas auxiliares'!$A$67:$C$107,2,FALSE),"")</f>
        <v>FOLHA DE PAGAMENTO - GERAL</v>
      </c>
      <c r="H571" s="19" t="str">
        <f>IFERROR(VLOOKUP($B571,'Tabelas auxiliares'!$A$67:$C$107,3,FALSE),"")</f>
        <v>FOLHA DE PAGAMENTO / CONTRIBUICAO PARA O PSS / SUBSTITUICOES / INSS PATRONAL / PASEP</v>
      </c>
      <c r="I571" t="s">
        <v>3113</v>
      </c>
      <c r="J571" t="s">
        <v>3114</v>
      </c>
      <c r="K571" t="s">
        <v>3188</v>
      </c>
      <c r="L571" t="s">
        <v>3116</v>
      </c>
      <c r="M571" t="s">
        <v>622</v>
      </c>
      <c r="N571" t="s">
        <v>108</v>
      </c>
      <c r="O571" t="s">
        <v>629</v>
      </c>
      <c r="P571" t="s">
        <v>670</v>
      </c>
      <c r="Q571" t="s">
        <v>621</v>
      </c>
      <c r="R571" t="s">
        <v>622</v>
      </c>
      <c r="S571" t="s">
        <v>623</v>
      </c>
      <c r="T571" t="s">
        <v>659</v>
      </c>
      <c r="U571" t="s">
        <v>117</v>
      </c>
      <c r="V571" t="s">
        <v>3189</v>
      </c>
      <c r="W571" t="s">
        <v>3190</v>
      </c>
      <c r="X571" t="s">
        <v>3191</v>
      </c>
      <c r="Y571" s="19" t="str">
        <f t="shared" si="16"/>
        <v>3</v>
      </c>
      <c r="Z571" s="19" t="str">
        <f>IF(T571="","",IF(AND(T571&lt;&gt;'Tabelas auxiliares'!$B$241,T571&lt;&gt;'Tabelas auxiliares'!$B$242,T571&lt;&gt;'Tabelas auxiliares'!$C$241,T571&lt;&gt;'Tabelas auxiliares'!$C$242,T571&lt;&gt;'Tabelas auxiliares'!$D$241),"FOLHA DE PESSOAL",IF(Y571='Tabelas auxiliares'!$A$242,"CUSTEIO",IF(Y571='Tabelas auxiliares'!$A$241,"INVESTIMENTO","ERRO - VERIFICAR"))))</f>
        <v>FOLHA DE PESSOAL</v>
      </c>
      <c r="AA571" s="30">
        <f t="shared" si="17"/>
        <v>3885.87</v>
      </c>
      <c r="AD571" s="12">
        <v>3885.87</v>
      </c>
      <c r="AE571" s="36"/>
      <c r="AF571" s="36"/>
      <c r="AG571" s="36"/>
      <c r="AH571" s="36"/>
      <c r="AI571" s="36"/>
      <c r="AJ571" s="36"/>
      <c r="AK571" s="36"/>
      <c r="AL571" s="36"/>
      <c r="AM571" s="36"/>
      <c r="AN571" s="36"/>
      <c r="AO571" s="36"/>
      <c r="AP571" s="36"/>
    </row>
    <row r="572" spans="1:42" x14ac:dyDescent="0.35">
      <c r="A572" t="s">
        <v>614</v>
      </c>
      <c r="B572" t="s">
        <v>224</v>
      </c>
      <c r="C572" t="s">
        <v>615</v>
      </c>
      <c r="D572" t="s">
        <v>83</v>
      </c>
      <c r="E572" t="s">
        <v>100</v>
      </c>
      <c r="F572" s="19" t="str">
        <f>IFERROR(VLOOKUP(D572,'Tabelas auxiliares'!$A$3:$B$63,2,FALSE),"")</f>
        <v>SUGEPE-FOLHA - PASEP + AUX. MORADIA</v>
      </c>
      <c r="G572" s="19" t="str">
        <f>IFERROR(VLOOKUP($B572,'Tabelas auxiliares'!$A$67:$C$107,2,FALSE),"")</f>
        <v>FOLHA DE PAGAMENTO - GERAL</v>
      </c>
      <c r="H572" s="19" t="str">
        <f>IFERROR(VLOOKUP($B572,'Tabelas auxiliares'!$A$67:$C$107,3,FALSE),"")</f>
        <v>FOLHA DE PAGAMENTO / CONTRIBUICAO PARA O PSS / SUBSTITUICOES / INSS PATRONAL / PASEP</v>
      </c>
      <c r="I572" t="s">
        <v>3113</v>
      </c>
      <c r="J572" t="s">
        <v>3114</v>
      </c>
      <c r="K572" t="s">
        <v>3192</v>
      </c>
      <c r="L572" t="s">
        <v>3116</v>
      </c>
      <c r="M572" t="s">
        <v>622</v>
      </c>
      <c r="N572" t="s">
        <v>108</v>
      </c>
      <c r="O572" t="s">
        <v>629</v>
      </c>
      <c r="P572" t="s">
        <v>670</v>
      </c>
      <c r="Q572" t="s">
        <v>621</v>
      </c>
      <c r="R572" t="s">
        <v>622</v>
      </c>
      <c r="S572" t="s">
        <v>623</v>
      </c>
      <c r="T572" t="s">
        <v>659</v>
      </c>
      <c r="U572" t="s">
        <v>117</v>
      </c>
      <c r="V572" t="s">
        <v>3193</v>
      </c>
      <c r="W572" t="s">
        <v>3194</v>
      </c>
      <c r="X572" t="s">
        <v>3195</v>
      </c>
      <c r="Y572" s="19" t="str">
        <f t="shared" si="16"/>
        <v>3</v>
      </c>
      <c r="Z572" s="19" t="str">
        <f>IF(T572="","",IF(AND(T572&lt;&gt;'Tabelas auxiliares'!$B$241,T572&lt;&gt;'Tabelas auxiliares'!$B$242,T572&lt;&gt;'Tabelas auxiliares'!$C$241,T572&lt;&gt;'Tabelas auxiliares'!$C$242,T572&lt;&gt;'Tabelas auxiliares'!$D$241),"FOLHA DE PESSOAL",IF(Y572='Tabelas auxiliares'!$A$242,"CUSTEIO",IF(Y572='Tabelas auxiliares'!$A$241,"INVESTIMENTO","ERRO - VERIFICAR"))))</f>
        <v>FOLHA DE PESSOAL</v>
      </c>
      <c r="AA572" s="30">
        <f t="shared" si="17"/>
        <v>22279.72</v>
      </c>
      <c r="AD572" s="12">
        <v>22279.72</v>
      </c>
      <c r="AE572" s="36"/>
      <c r="AF572" s="36"/>
      <c r="AG572" s="36"/>
      <c r="AH572" s="36"/>
      <c r="AI572" s="36"/>
      <c r="AJ572" s="36"/>
      <c r="AK572" s="36"/>
      <c r="AL572" s="36"/>
      <c r="AM572" s="36"/>
      <c r="AN572" s="36"/>
      <c r="AO572" s="36"/>
      <c r="AP572" s="36"/>
    </row>
    <row r="573" spans="1:42" x14ac:dyDescent="0.35">
      <c r="A573" t="s">
        <v>614</v>
      </c>
      <c r="B573" t="s">
        <v>224</v>
      </c>
      <c r="C573" t="s">
        <v>615</v>
      </c>
      <c r="D573" t="s">
        <v>83</v>
      </c>
      <c r="E573" t="s">
        <v>100</v>
      </c>
      <c r="F573" s="19" t="str">
        <f>IFERROR(VLOOKUP(D573,'Tabelas auxiliares'!$A$3:$B$63,2,FALSE),"")</f>
        <v>SUGEPE-FOLHA - PASEP + AUX. MORADIA</v>
      </c>
      <c r="G573" s="19" t="str">
        <f>IFERROR(VLOOKUP($B573,'Tabelas auxiliares'!$A$67:$C$107,2,FALSE),"")</f>
        <v>FOLHA DE PAGAMENTO - GERAL</v>
      </c>
      <c r="H573" s="19" t="str">
        <f>IFERROR(VLOOKUP($B573,'Tabelas auxiliares'!$A$67:$C$107,3,FALSE),"")</f>
        <v>FOLHA DE PAGAMENTO / CONTRIBUICAO PARA O PSS / SUBSTITUICOES / INSS PATRONAL / PASEP</v>
      </c>
      <c r="I573" t="s">
        <v>3113</v>
      </c>
      <c r="J573" t="s">
        <v>3114</v>
      </c>
      <c r="K573" t="s">
        <v>3196</v>
      </c>
      <c r="L573" t="s">
        <v>3116</v>
      </c>
      <c r="M573" t="s">
        <v>3197</v>
      </c>
      <c r="N573" t="s">
        <v>108</v>
      </c>
      <c r="O573" t="s">
        <v>629</v>
      </c>
      <c r="P573" t="s">
        <v>670</v>
      </c>
      <c r="Q573" t="s">
        <v>621</v>
      </c>
      <c r="R573" t="s">
        <v>622</v>
      </c>
      <c r="S573" t="s">
        <v>623</v>
      </c>
      <c r="T573" t="s">
        <v>659</v>
      </c>
      <c r="U573" t="s">
        <v>117</v>
      </c>
      <c r="V573" t="s">
        <v>3198</v>
      </c>
      <c r="W573" t="s">
        <v>3199</v>
      </c>
      <c r="X573" t="s">
        <v>3200</v>
      </c>
      <c r="Y573" s="19" t="str">
        <f t="shared" si="16"/>
        <v>3</v>
      </c>
      <c r="Z573" s="19" t="str">
        <f>IF(T573="","",IF(AND(T573&lt;&gt;'Tabelas auxiliares'!$B$241,T573&lt;&gt;'Tabelas auxiliares'!$B$242,T573&lt;&gt;'Tabelas auxiliares'!$C$241,T573&lt;&gt;'Tabelas auxiliares'!$C$242,T573&lt;&gt;'Tabelas auxiliares'!$D$241),"FOLHA DE PESSOAL",IF(Y573='Tabelas auxiliares'!$A$242,"CUSTEIO",IF(Y573='Tabelas auxiliares'!$A$241,"INVESTIMENTO","ERRO - VERIFICAR"))))</f>
        <v>FOLHA DE PESSOAL</v>
      </c>
      <c r="AA573" s="30">
        <f t="shared" si="17"/>
        <v>131955.66</v>
      </c>
      <c r="AD573" s="12">
        <v>131955.66</v>
      </c>
      <c r="AE573" s="36"/>
      <c r="AF573" s="36"/>
      <c r="AG573" s="36"/>
      <c r="AH573" s="36"/>
      <c r="AI573" s="36"/>
      <c r="AJ573" s="36"/>
      <c r="AK573" s="36"/>
      <c r="AL573" s="36"/>
      <c r="AM573" s="36"/>
      <c r="AN573" s="36"/>
      <c r="AO573" s="36"/>
      <c r="AP573" s="36"/>
    </row>
    <row r="574" spans="1:42" x14ac:dyDescent="0.35">
      <c r="A574" t="s">
        <v>614</v>
      </c>
      <c r="B574" t="s">
        <v>224</v>
      </c>
      <c r="C574" t="s">
        <v>615</v>
      </c>
      <c r="D574" t="s">
        <v>83</v>
      </c>
      <c r="E574" t="s">
        <v>100</v>
      </c>
      <c r="F574" s="19" t="str">
        <f>IFERROR(VLOOKUP(D574,'Tabelas auxiliares'!$A$3:$B$63,2,FALSE),"")</f>
        <v>SUGEPE-FOLHA - PASEP + AUX. MORADIA</v>
      </c>
      <c r="G574" s="19" t="str">
        <f>IFERROR(VLOOKUP($B574,'Tabelas auxiliares'!$A$67:$C$107,2,FALSE),"")</f>
        <v>FOLHA DE PAGAMENTO - GERAL</v>
      </c>
      <c r="H574" s="19" t="str">
        <f>IFERROR(VLOOKUP($B574,'Tabelas auxiliares'!$A$67:$C$107,3,FALSE),"")</f>
        <v>FOLHA DE PAGAMENTO / CONTRIBUICAO PARA O PSS / SUBSTITUICOES / INSS PATRONAL / PASEP</v>
      </c>
      <c r="I574" t="s">
        <v>3113</v>
      </c>
      <c r="J574" t="s">
        <v>3114</v>
      </c>
      <c r="K574" t="s">
        <v>3201</v>
      </c>
      <c r="L574" t="s">
        <v>3116</v>
      </c>
      <c r="M574" t="s">
        <v>3202</v>
      </c>
      <c r="N574" t="s">
        <v>628</v>
      </c>
      <c r="O574" t="s">
        <v>629</v>
      </c>
      <c r="P574" t="s">
        <v>630</v>
      </c>
      <c r="Q574" t="s">
        <v>621</v>
      </c>
      <c r="R574" t="s">
        <v>622</v>
      </c>
      <c r="S574" t="s">
        <v>623</v>
      </c>
      <c r="T574" t="s">
        <v>145</v>
      </c>
      <c r="U574" t="s">
        <v>645</v>
      </c>
      <c r="V574" t="s">
        <v>3203</v>
      </c>
      <c r="W574" t="s">
        <v>3204</v>
      </c>
      <c r="X574" t="s">
        <v>3205</v>
      </c>
      <c r="Y574" s="19" t="str">
        <f t="shared" si="16"/>
        <v>3</v>
      </c>
      <c r="Z574" s="19" t="str">
        <f>IF(T574="","",IF(AND(T574&lt;&gt;'Tabelas auxiliares'!$B$241,T574&lt;&gt;'Tabelas auxiliares'!$B$242,T574&lt;&gt;'Tabelas auxiliares'!$C$241,T574&lt;&gt;'Tabelas auxiliares'!$C$242,T574&lt;&gt;'Tabelas auxiliares'!$D$241),"FOLHA DE PESSOAL",IF(Y574='Tabelas auxiliares'!$A$242,"CUSTEIO",IF(Y574='Tabelas auxiliares'!$A$241,"INVESTIMENTO","ERRO - VERIFICAR"))))</f>
        <v>CUSTEIO</v>
      </c>
      <c r="AA574" s="30">
        <f t="shared" si="17"/>
        <v>197705.86</v>
      </c>
      <c r="AD574" s="12">
        <v>197705.86</v>
      </c>
      <c r="AE574" s="36"/>
      <c r="AF574" s="36"/>
      <c r="AG574" s="36"/>
      <c r="AH574" s="36"/>
      <c r="AI574" s="36"/>
      <c r="AJ574" s="36"/>
      <c r="AK574" s="36"/>
      <c r="AL574" s="36"/>
      <c r="AM574" s="36"/>
      <c r="AN574" s="36"/>
      <c r="AO574" s="36"/>
      <c r="AP574" s="36"/>
    </row>
    <row r="575" spans="1:42" x14ac:dyDescent="0.35">
      <c r="A575" t="s">
        <v>614</v>
      </c>
      <c r="B575" t="s">
        <v>224</v>
      </c>
      <c r="C575" t="s">
        <v>615</v>
      </c>
      <c r="D575" t="s">
        <v>83</v>
      </c>
      <c r="E575" t="s">
        <v>100</v>
      </c>
      <c r="F575" s="19" t="str">
        <f>IFERROR(VLOOKUP(D575,'Tabelas auxiliares'!$A$3:$B$63,2,FALSE),"")</f>
        <v>SUGEPE-FOLHA - PASEP + AUX. MORADIA</v>
      </c>
      <c r="G575" s="19" t="str">
        <f>IFERROR(VLOOKUP($B575,'Tabelas auxiliares'!$A$67:$C$107,2,FALSE),"")</f>
        <v>FOLHA DE PAGAMENTO - GERAL</v>
      </c>
      <c r="H575" s="19" t="str">
        <f>IFERROR(VLOOKUP($B575,'Tabelas auxiliares'!$A$67:$C$107,3,FALSE),"")</f>
        <v>FOLHA DE PAGAMENTO / CONTRIBUICAO PARA O PSS / SUBSTITUICOES / INSS PATRONAL / PASEP</v>
      </c>
      <c r="I575" t="s">
        <v>3206</v>
      </c>
      <c r="J575" t="s">
        <v>3114</v>
      </c>
      <c r="K575" t="s">
        <v>3207</v>
      </c>
      <c r="L575" t="s">
        <v>3116</v>
      </c>
      <c r="M575" t="s">
        <v>3208</v>
      </c>
      <c r="N575" t="s">
        <v>107</v>
      </c>
      <c r="O575" t="s">
        <v>629</v>
      </c>
      <c r="P575" t="s">
        <v>671</v>
      </c>
      <c r="Q575" t="s">
        <v>621</v>
      </c>
      <c r="R575" t="s">
        <v>622</v>
      </c>
      <c r="S575" t="s">
        <v>623</v>
      </c>
      <c r="T575" t="s">
        <v>672</v>
      </c>
      <c r="U575" t="s">
        <v>101</v>
      </c>
      <c r="V575" t="s">
        <v>3083</v>
      </c>
      <c r="W575" t="s">
        <v>3084</v>
      </c>
      <c r="X575" t="s">
        <v>3209</v>
      </c>
      <c r="Y575" s="19" t="str">
        <f t="shared" si="16"/>
        <v>3</v>
      </c>
      <c r="Z575" s="19" t="str">
        <f>IF(T575="","",IF(AND(T575&lt;&gt;'Tabelas auxiliares'!$B$241,T575&lt;&gt;'Tabelas auxiliares'!$B$242,T575&lt;&gt;'Tabelas auxiliares'!$C$241,T575&lt;&gt;'Tabelas auxiliares'!$C$242,T575&lt;&gt;'Tabelas auxiliares'!$D$241),"FOLHA DE PESSOAL",IF(Y575='Tabelas auxiliares'!$A$242,"CUSTEIO",IF(Y575='Tabelas auxiliares'!$A$241,"INVESTIMENTO","ERRO - VERIFICAR"))))</f>
        <v>FOLHA DE PESSOAL</v>
      </c>
      <c r="AA575" s="30">
        <f t="shared" si="17"/>
        <v>3957376.88</v>
      </c>
      <c r="AD575" s="12">
        <v>3957376.88</v>
      </c>
      <c r="AE575" s="36"/>
      <c r="AF575" s="36"/>
      <c r="AG575" s="36"/>
      <c r="AH575" s="36"/>
      <c r="AI575" s="36"/>
      <c r="AJ575" s="36"/>
      <c r="AK575" s="36"/>
      <c r="AL575" s="36"/>
      <c r="AM575" s="36"/>
      <c r="AN575" s="36"/>
      <c r="AO575" s="36"/>
      <c r="AP575" s="36"/>
    </row>
    <row r="576" spans="1:42" x14ac:dyDescent="0.35">
      <c r="A576" t="s">
        <v>614</v>
      </c>
      <c r="B576" t="s">
        <v>224</v>
      </c>
      <c r="C576" t="s">
        <v>615</v>
      </c>
      <c r="D576" t="s">
        <v>83</v>
      </c>
      <c r="E576" t="s">
        <v>100</v>
      </c>
      <c r="F576" s="19" t="str">
        <f>IFERROR(VLOOKUP(D576,'Tabelas auxiliares'!$A$3:$B$63,2,FALSE),"")</f>
        <v>SUGEPE-FOLHA - PASEP + AUX. MORADIA</v>
      </c>
      <c r="G576" s="19" t="str">
        <f>IFERROR(VLOOKUP($B576,'Tabelas auxiliares'!$A$67:$C$107,2,FALSE),"")</f>
        <v>FOLHA DE PAGAMENTO - GERAL</v>
      </c>
      <c r="H576" s="19" t="str">
        <f>IFERROR(VLOOKUP($B576,'Tabelas auxiliares'!$A$67:$C$107,3,FALSE),"")</f>
        <v>FOLHA DE PAGAMENTO / CONTRIBUICAO PARA O PSS / SUBSTITUICOES / INSS PATRONAL / PASEP</v>
      </c>
      <c r="I576" t="s">
        <v>845</v>
      </c>
      <c r="J576" t="s">
        <v>3210</v>
      </c>
      <c r="K576" t="s">
        <v>3211</v>
      </c>
      <c r="L576" t="s">
        <v>3212</v>
      </c>
      <c r="M576" t="s">
        <v>3082</v>
      </c>
      <c r="N576" t="s">
        <v>107</v>
      </c>
      <c r="O576" t="s">
        <v>629</v>
      </c>
      <c r="P576" t="s">
        <v>671</v>
      </c>
      <c r="Q576" t="s">
        <v>621</v>
      </c>
      <c r="R576" t="s">
        <v>622</v>
      </c>
      <c r="S576" t="s">
        <v>623</v>
      </c>
      <c r="T576" t="s">
        <v>672</v>
      </c>
      <c r="U576" t="s">
        <v>101</v>
      </c>
      <c r="V576" t="s">
        <v>3083</v>
      </c>
      <c r="W576" t="s">
        <v>3084</v>
      </c>
      <c r="X576" t="s">
        <v>3213</v>
      </c>
      <c r="Y576" s="19" t="str">
        <f t="shared" si="16"/>
        <v>3</v>
      </c>
      <c r="Z576" s="19" t="str">
        <f>IF(T576="","",IF(AND(T576&lt;&gt;'Tabelas auxiliares'!$B$241,T576&lt;&gt;'Tabelas auxiliares'!$B$242,T576&lt;&gt;'Tabelas auxiliares'!$C$241,T576&lt;&gt;'Tabelas auxiliares'!$C$242,T576&lt;&gt;'Tabelas auxiliares'!$D$241),"FOLHA DE PESSOAL",IF(Y576='Tabelas auxiliares'!$A$242,"CUSTEIO",IF(Y576='Tabelas auxiliares'!$A$241,"INVESTIMENTO","ERRO - VERIFICAR"))))</f>
        <v>FOLHA DE PESSOAL</v>
      </c>
      <c r="AA576" s="30">
        <f t="shared" si="17"/>
        <v>1903.24</v>
      </c>
      <c r="AD576" s="12">
        <v>1903.24</v>
      </c>
      <c r="AE576" s="36"/>
      <c r="AF576" s="36"/>
      <c r="AG576" s="36"/>
      <c r="AH576" s="36"/>
      <c r="AI576" s="36"/>
      <c r="AJ576" s="36"/>
      <c r="AK576" s="36"/>
      <c r="AL576" s="36"/>
      <c r="AM576" s="36"/>
      <c r="AN576" s="36"/>
      <c r="AO576" s="36"/>
      <c r="AP576" s="36"/>
    </row>
    <row r="577" spans="1:42" x14ac:dyDescent="0.35">
      <c r="A577" t="s">
        <v>614</v>
      </c>
      <c r="B577" t="s">
        <v>224</v>
      </c>
      <c r="C577" t="s">
        <v>615</v>
      </c>
      <c r="D577" t="s">
        <v>83</v>
      </c>
      <c r="E577" t="s">
        <v>100</v>
      </c>
      <c r="F577" s="19" t="str">
        <f>IFERROR(VLOOKUP(D577,'Tabelas auxiliares'!$A$3:$B$63,2,FALSE),"")</f>
        <v>SUGEPE-FOLHA - PASEP + AUX. MORADIA</v>
      </c>
      <c r="G577" s="19" t="str">
        <f>IFERROR(VLOOKUP($B577,'Tabelas auxiliares'!$A$67:$C$107,2,FALSE),"")</f>
        <v>FOLHA DE PAGAMENTO - GERAL</v>
      </c>
      <c r="H577" s="19" t="str">
        <f>IFERROR(VLOOKUP($B577,'Tabelas auxiliares'!$A$67:$C$107,3,FALSE),"")</f>
        <v>FOLHA DE PAGAMENTO / CONTRIBUICAO PARA O PSS / SUBSTITUICOES / INSS PATRONAL / PASEP</v>
      </c>
      <c r="I577" t="s">
        <v>967</v>
      </c>
      <c r="J577" t="s">
        <v>3114</v>
      </c>
      <c r="K577" t="s">
        <v>3214</v>
      </c>
      <c r="L577" t="s">
        <v>3116</v>
      </c>
      <c r="M577" t="s">
        <v>3106</v>
      </c>
      <c r="N577" t="s">
        <v>108</v>
      </c>
      <c r="O577" t="s">
        <v>629</v>
      </c>
      <c r="P577" t="s">
        <v>670</v>
      </c>
      <c r="Q577" t="s">
        <v>621</v>
      </c>
      <c r="R577" t="s">
        <v>622</v>
      </c>
      <c r="S577" t="s">
        <v>623</v>
      </c>
      <c r="T577" t="s">
        <v>659</v>
      </c>
      <c r="U577" t="s">
        <v>117</v>
      </c>
      <c r="V577" t="s">
        <v>3107</v>
      </c>
      <c r="W577" t="s">
        <v>3108</v>
      </c>
      <c r="X577" t="s">
        <v>3215</v>
      </c>
      <c r="Y577" s="19" t="str">
        <f t="shared" si="16"/>
        <v>3</v>
      </c>
      <c r="Z577" s="19" t="str">
        <f>IF(T577="","",IF(AND(T577&lt;&gt;'Tabelas auxiliares'!$B$241,T577&lt;&gt;'Tabelas auxiliares'!$B$242,T577&lt;&gt;'Tabelas auxiliares'!$C$241,T577&lt;&gt;'Tabelas auxiliares'!$C$242,T577&lt;&gt;'Tabelas auxiliares'!$D$241),"FOLHA DE PESSOAL",IF(Y577='Tabelas auxiliares'!$A$242,"CUSTEIO",IF(Y577='Tabelas auxiliares'!$A$241,"INVESTIMENTO","ERRO - VERIFICAR"))))</f>
        <v>FOLHA DE PESSOAL</v>
      </c>
      <c r="AA577" s="30">
        <f t="shared" si="17"/>
        <v>145665.48000000001</v>
      </c>
      <c r="AD577" s="12">
        <v>145665.48000000001</v>
      </c>
      <c r="AE577" s="36"/>
      <c r="AF577" s="36"/>
      <c r="AG577" s="36"/>
      <c r="AH577" s="36"/>
      <c r="AI577" s="36"/>
      <c r="AJ577" s="36"/>
      <c r="AK577" s="36"/>
      <c r="AL577" s="36"/>
      <c r="AM577" s="36"/>
      <c r="AN577" s="36"/>
      <c r="AO577" s="36"/>
      <c r="AP577" s="36"/>
    </row>
    <row r="578" spans="1:42" x14ac:dyDescent="0.35">
      <c r="A578" t="s">
        <v>614</v>
      </c>
      <c r="B578" t="s">
        <v>224</v>
      </c>
      <c r="C578" t="s">
        <v>615</v>
      </c>
      <c r="D578" t="s">
        <v>83</v>
      </c>
      <c r="E578" t="s">
        <v>100</v>
      </c>
      <c r="F578" s="19" t="str">
        <f>IFERROR(VLOOKUP(D578,'Tabelas auxiliares'!$A$3:$B$63,2,FALSE),"")</f>
        <v>SUGEPE-FOLHA - PASEP + AUX. MORADIA</v>
      </c>
      <c r="G578" s="19" t="str">
        <f>IFERROR(VLOOKUP($B578,'Tabelas auxiliares'!$A$67:$C$107,2,FALSE),"")</f>
        <v>FOLHA DE PAGAMENTO - GERAL</v>
      </c>
      <c r="H578" s="19" t="str">
        <f>IFERROR(VLOOKUP($B578,'Tabelas auxiliares'!$A$67:$C$107,3,FALSE),"")</f>
        <v>FOLHA DE PAGAMENTO / CONTRIBUICAO PARA O PSS / SUBSTITUICOES / INSS PATRONAL / PASEP</v>
      </c>
      <c r="I578" t="s">
        <v>967</v>
      </c>
      <c r="J578" t="s">
        <v>3114</v>
      </c>
      <c r="K578" t="s">
        <v>3214</v>
      </c>
      <c r="L578" t="s">
        <v>3116</v>
      </c>
      <c r="M578" t="s">
        <v>3106</v>
      </c>
      <c r="N578" t="s">
        <v>108</v>
      </c>
      <c r="O578" t="s">
        <v>629</v>
      </c>
      <c r="P578" t="s">
        <v>670</v>
      </c>
      <c r="Q578" t="s">
        <v>621</v>
      </c>
      <c r="R578" t="s">
        <v>622</v>
      </c>
      <c r="S578" t="s">
        <v>623</v>
      </c>
      <c r="T578" t="s">
        <v>659</v>
      </c>
      <c r="U578" t="s">
        <v>117</v>
      </c>
      <c r="V578" t="s">
        <v>3110</v>
      </c>
      <c r="W578" t="s">
        <v>3111</v>
      </c>
      <c r="X578" t="s">
        <v>3216</v>
      </c>
      <c r="Y578" s="19" t="str">
        <f t="shared" si="16"/>
        <v>3</v>
      </c>
      <c r="Z578" s="19" t="str">
        <f>IF(T578="","",IF(AND(T578&lt;&gt;'Tabelas auxiliares'!$B$241,T578&lt;&gt;'Tabelas auxiliares'!$B$242,T578&lt;&gt;'Tabelas auxiliares'!$C$241,T578&lt;&gt;'Tabelas auxiliares'!$C$242,T578&lt;&gt;'Tabelas auxiliares'!$D$241),"FOLHA DE PESSOAL",IF(Y578='Tabelas auxiliares'!$A$242,"CUSTEIO",IF(Y578='Tabelas auxiliares'!$A$241,"INVESTIMENTO","ERRO - VERIFICAR"))))</f>
        <v>FOLHA DE PESSOAL</v>
      </c>
      <c r="AA578" s="30">
        <f t="shared" si="17"/>
        <v>7283.27</v>
      </c>
      <c r="AD578" s="12">
        <v>7283.27</v>
      </c>
      <c r="AE578" s="36"/>
      <c r="AF578" s="36"/>
      <c r="AG578" s="36"/>
      <c r="AH578" s="36"/>
      <c r="AI578" s="36"/>
      <c r="AJ578" s="36"/>
      <c r="AK578" s="36"/>
      <c r="AL578" s="36"/>
      <c r="AM578" s="36"/>
      <c r="AN578" s="36"/>
      <c r="AO578" s="36"/>
      <c r="AP578" s="36"/>
    </row>
    <row r="579" spans="1:42" x14ac:dyDescent="0.35">
      <c r="A579" t="s">
        <v>614</v>
      </c>
      <c r="B579" t="s">
        <v>224</v>
      </c>
      <c r="C579" t="s">
        <v>615</v>
      </c>
      <c r="D579" t="s">
        <v>83</v>
      </c>
      <c r="E579" t="s">
        <v>100</v>
      </c>
      <c r="F579" s="19" t="str">
        <f>IFERROR(VLOOKUP(D579,'Tabelas auxiliares'!$A$3:$B$63,2,FALSE),"")</f>
        <v>SUGEPE-FOLHA - PASEP + AUX. MORADIA</v>
      </c>
      <c r="G579" s="19" t="str">
        <f>IFERROR(VLOOKUP($B579,'Tabelas auxiliares'!$A$67:$C$107,2,FALSE),"")</f>
        <v>FOLHA DE PAGAMENTO - GERAL</v>
      </c>
      <c r="H579" s="19" t="str">
        <f>IFERROR(VLOOKUP($B579,'Tabelas auxiliares'!$A$67:$C$107,3,FALSE),"")</f>
        <v>FOLHA DE PAGAMENTO / CONTRIBUICAO PARA O PSS / SUBSTITUICOES / INSS PATRONAL / PASEP</v>
      </c>
      <c r="I579" t="s">
        <v>2256</v>
      </c>
      <c r="J579" t="s">
        <v>3114</v>
      </c>
      <c r="K579" t="s">
        <v>3217</v>
      </c>
      <c r="L579" t="s">
        <v>3218</v>
      </c>
      <c r="M579" t="s">
        <v>622</v>
      </c>
      <c r="N579" t="s">
        <v>106</v>
      </c>
      <c r="O579" t="s">
        <v>629</v>
      </c>
      <c r="P579" t="s">
        <v>658</v>
      </c>
      <c r="Q579" t="s">
        <v>621</v>
      </c>
      <c r="R579" t="s">
        <v>622</v>
      </c>
      <c r="S579" t="s">
        <v>3117</v>
      </c>
      <c r="T579" t="s">
        <v>659</v>
      </c>
      <c r="U579" t="s">
        <v>116</v>
      </c>
      <c r="V579" t="s">
        <v>3118</v>
      </c>
      <c r="W579" t="s">
        <v>3119</v>
      </c>
      <c r="X579" t="s">
        <v>3219</v>
      </c>
      <c r="Y579" s="19" t="str">
        <f t="shared" si="16"/>
        <v>3</v>
      </c>
      <c r="Z579" s="19" t="str">
        <f>IF(T579="","",IF(AND(T579&lt;&gt;'Tabelas auxiliares'!$B$241,T579&lt;&gt;'Tabelas auxiliares'!$B$242,T579&lt;&gt;'Tabelas auxiliares'!$C$241,T579&lt;&gt;'Tabelas auxiliares'!$C$242,T579&lt;&gt;'Tabelas auxiliares'!$D$241),"FOLHA DE PESSOAL",IF(Y579='Tabelas auxiliares'!$A$242,"CUSTEIO",IF(Y579='Tabelas auxiliares'!$A$241,"INVESTIMENTO","ERRO - VERIFICAR"))))</f>
        <v>FOLHA DE PESSOAL</v>
      </c>
      <c r="AA579" s="30">
        <f t="shared" si="17"/>
        <v>481690.63</v>
      </c>
      <c r="AD579" s="12">
        <v>481690.63</v>
      </c>
      <c r="AE579" s="36"/>
      <c r="AF579" s="36"/>
      <c r="AG579" s="36"/>
      <c r="AH579" s="36"/>
      <c r="AI579" s="36"/>
      <c r="AJ579" s="36"/>
      <c r="AK579" s="36"/>
      <c r="AL579" s="36"/>
      <c r="AM579" s="36"/>
      <c r="AN579" s="36"/>
      <c r="AO579" s="36"/>
      <c r="AP579" s="36"/>
    </row>
    <row r="580" spans="1:42" x14ac:dyDescent="0.35">
      <c r="A580" t="s">
        <v>614</v>
      </c>
      <c r="B580" t="s">
        <v>224</v>
      </c>
      <c r="C580" t="s">
        <v>615</v>
      </c>
      <c r="D580" t="s">
        <v>83</v>
      </c>
      <c r="E580" t="s">
        <v>100</v>
      </c>
      <c r="F580" s="19" t="str">
        <f>IFERROR(VLOOKUP(D580,'Tabelas auxiliares'!$A$3:$B$63,2,FALSE),"")</f>
        <v>SUGEPE-FOLHA - PASEP + AUX. MORADIA</v>
      </c>
      <c r="G580" s="19" t="str">
        <f>IFERROR(VLOOKUP($B580,'Tabelas auxiliares'!$A$67:$C$107,2,FALSE),"")</f>
        <v>FOLHA DE PAGAMENTO - GERAL</v>
      </c>
      <c r="H580" s="19" t="str">
        <f>IFERROR(VLOOKUP($B580,'Tabelas auxiliares'!$A$67:$C$107,3,FALSE),"")</f>
        <v>FOLHA DE PAGAMENTO / CONTRIBUICAO PARA O PSS / SUBSTITUICOES / INSS PATRONAL / PASEP</v>
      </c>
      <c r="I580" t="s">
        <v>2256</v>
      </c>
      <c r="J580" t="s">
        <v>3114</v>
      </c>
      <c r="K580" t="s">
        <v>3217</v>
      </c>
      <c r="L580" t="s">
        <v>3218</v>
      </c>
      <c r="M580" t="s">
        <v>622</v>
      </c>
      <c r="N580" t="s">
        <v>106</v>
      </c>
      <c r="O580" t="s">
        <v>629</v>
      </c>
      <c r="P580" t="s">
        <v>658</v>
      </c>
      <c r="Q580" t="s">
        <v>621</v>
      </c>
      <c r="R580" t="s">
        <v>622</v>
      </c>
      <c r="S580" t="s">
        <v>3117</v>
      </c>
      <c r="T580" t="s">
        <v>659</v>
      </c>
      <c r="U580" t="s">
        <v>116</v>
      </c>
      <c r="V580" t="s">
        <v>3121</v>
      </c>
      <c r="W580" t="s">
        <v>3122</v>
      </c>
      <c r="X580" t="s">
        <v>3220</v>
      </c>
      <c r="Y580" s="19" t="str">
        <f t="shared" si="16"/>
        <v>3</v>
      </c>
      <c r="Z580" s="19" t="str">
        <f>IF(T580="","",IF(AND(T580&lt;&gt;'Tabelas auxiliares'!$B$241,T580&lt;&gt;'Tabelas auxiliares'!$B$242,T580&lt;&gt;'Tabelas auxiliares'!$C$241,T580&lt;&gt;'Tabelas auxiliares'!$C$242,T580&lt;&gt;'Tabelas auxiliares'!$D$241),"FOLHA DE PESSOAL",IF(Y580='Tabelas auxiliares'!$A$242,"CUSTEIO",IF(Y580='Tabelas auxiliares'!$A$241,"INVESTIMENTO","ERRO - VERIFICAR"))))</f>
        <v>FOLHA DE PESSOAL</v>
      </c>
      <c r="AA580" s="30">
        <f t="shared" si="17"/>
        <v>9057.2800000000007</v>
      </c>
      <c r="AD580" s="12">
        <v>9057.2800000000007</v>
      </c>
      <c r="AE580" s="36"/>
      <c r="AF580" s="36"/>
      <c r="AG580" s="36"/>
      <c r="AH580" s="36"/>
      <c r="AI580" s="36"/>
      <c r="AJ580" s="36"/>
      <c r="AK580" s="36"/>
      <c r="AL580" s="36"/>
      <c r="AM580" s="36"/>
      <c r="AN580" s="36"/>
      <c r="AO580" s="36"/>
      <c r="AP580" s="36"/>
    </row>
    <row r="581" spans="1:42" x14ac:dyDescent="0.35">
      <c r="A581" t="s">
        <v>614</v>
      </c>
      <c r="B581" t="s">
        <v>224</v>
      </c>
      <c r="C581" t="s">
        <v>615</v>
      </c>
      <c r="D581" t="s">
        <v>83</v>
      </c>
      <c r="E581" t="s">
        <v>100</v>
      </c>
      <c r="F581" s="19" t="str">
        <f>IFERROR(VLOOKUP(D581,'Tabelas auxiliares'!$A$3:$B$63,2,FALSE),"")</f>
        <v>SUGEPE-FOLHA - PASEP + AUX. MORADIA</v>
      </c>
      <c r="G581" s="19" t="str">
        <f>IFERROR(VLOOKUP($B581,'Tabelas auxiliares'!$A$67:$C$107,2,FALSE),"")</f>
        <v>FOLHA DE PAGAMENTO - GERAL</v>
      </c>
      <c r="H581" s="19" t="str">
        <f>IFERROR(VLOOKUP($B581,'Tabelas auxiliares'!$A$67:$C$107,3,FALSE),"")</f>
        <v>FOLHA DE PAGAMENTO / CONTRIBUICAO PARA O PSS / SUBSTITUICOES / INSS PATRONAL / PASEP</v>
      </c>
      <c r="I581" t="s">
        <v>2256</v>
      </c>
      <c r="J581" t="s">
        <v>3114</v>
      </c>
      <c r="K581" t="s">
        <v>3217</v>
      </c>
      <c r="L581" t="s">
        <v>3218</v>
      </c>
      <c r="M581" t="s">
        <v>622</v>
      </c>
      <c r="N581" t="s">
        <v>106</v>
      </c>
      <c r="O581" t="s">
        <v>629</v>
      </c>
      <c r="P581" t="s">
        <v>658</v>
      </c>
      <c r="Q581" t="s">
        <v>621</v>
      </c>
      <c r="R581" t="s">
        <v>622</v>
      </c>
      <c r="S581" t="s">
        <v>3117</v>
      </c>
      <c r="T581" t="s">
        <v>659</v>
      </c>
      <c r="U581" t="s">
        <v>116</v>
      </c>
      <c r="V581" t="s">
        <v>3124</v>
      </c>
      <c r="W581" t="s">
        <v>3125</v>
      </c>
      <c r="X581" t="s">
        <v>3221</v>
      </c>
      <c r="Y581" s="19" t="str">
        <f t="shared" si="16"/>
        <v>3</v>
      </c>
      <c r="Z581" s="19" t="str">
        <f>IF(T581="","",IF(AND(T581&lt;&gt;'Tabelas auxiliares'!$B$241,T581&lt;&gt;'Tabelas auxiliares'!$B$242,T581&lt;&gt;'Tabelas auxiliares'!$C$241,T581&lt;&gt;'Tabelas auxiliares'!$C$242,T581&lt;&gt;'Tabelas auxiliares'!$D$241),"FOLHA DE PESSOAL",IF(Y581='Tabelas auxiliares'!$A$242,"CUSTEIO",IF(Y581='Tabelas auxiliares'!$A$241,"INVESTIMENTO","ERRO - VERIFICAR"))))</f>
        <v>FOLHA DE PESSOAL</v>
      </c>
      <c r="AA581" s="30">
        <f t="shared" si="17"/>
        <v>252.37</v>
      </c>
      <c r="AD581" s="12">
        <v>252.37</v>
      </c>
      <c r="AE581" s="36"/>
      <c r="AF581" s="36"/>
      <c r="AG581" s="36"/>
      <c r="AH581" s="36"/>
      <c r="AI581" s="36"/>
      <c r="AJ581" s="36"/>
      <c r="AK581" s="36"/>
      <c r="AL581" s="36"/>
      <c r="AM581" s="36"/>
      <c r="AN581" s="36"/>
      <c r="AO581" s="36"/>
      <c r="AP581" s="36"/>
    </row>
    <row r="582" spans="1:42" x14ac:dyDescent="0.35">
      <c r="A582" t="s">
        <v>614</v>
      </c>
      <c r="B582" t="s">
        <v>224</v>
      </c>
      <c r="C582" t="s">
        <v>615</v>
      </c>
      <c r="D582" t="s">
        <v>83</v>
      </c>
      <c r="E582" t="s">
        <v>100</v>
      </c>
      <c r="F582" s="19" t="str">
        <f>IFERROR(VLOOKUP(D582,'Tabelas auxiliares'!$A$3:$B$63,2,FALSE),"")</f>
        <v>SUGEPE-FOLHA - PASEP + AUX. MORADIA</v>
      </c>
      <c r="G582" s="19" t="str">
        <f>IFERROR(VLOOKUP($B582,'Tabelas auxiliares'!$A$67:$C$107,2,FALSE),"")</f>
        <v>FOLHA DE PAGAMENTO - GERAL</v>
      </c>
      <c r="H582" s="19" t="str">
        <f>IFERROR(VLOOKUP($B582,'Tabelas auxiliares'!$A$67:$C$107,3,FALSE),"")</f>
        <v>FOLHA DE PAGAMENTO / CONTRIBUICAO PARA O PSS / SUBSTITUICOES / INSS PATRONAL / PASEP</v>
      </c>
      <c r="I582" t="s">
        <v>2256</v>
      </c>
      <c r="J582" t="s">
        <v>3114</v>
      </c>
      <c r="K582" t="s">
        <v>3222</v>
      </c>
      <c r="L582" t="s">
        <v>3218</v>
      </c>
      <c r="M582" t="s">
        <v>622</v>
      </c>
      <c r="N582" t="s">
        <v>106</v>
      </c>
      <c r="O582" t="s">
        <v>629</v>
      </c>
      <c r="P582" t="s">
        <v>658</v>
      </c>
      <c r="Q582" t="s">
        <v>621</v>
      </c>
      <c r="R582" t="s">
        <v>622</v>
      </c>
      <c r="S582" t="s">
        <v>3117</v>
      </c>
      <c r="T582" t="s">
        <v>659</v>
      </c>
      <c r="U582" t="s">
        <v>116</v>
      </c>
      <c r="V582" t="s">
        <v>3128</v>
      </c>
      <c r="W582" t="s">
        <v>3129</v>
      </c>
      <c r="X582" t="s">
        <v>3223</v>
      </c>
      <c r="Y582" s="19" t="str">
        <f t="shared" si="16"/>
        <v>3</v>
      </c>
      <c r="Z582" s="19" t="str">
        <f>IF(T582="","",IF(AND(T582&lt;&gt;'Tabelas auxiliares'!$B$241,T582&lt;&gt;'Tabelas auxiliares'!$B$242,T582&lt;&gt;'Tabelas auxiliares'!$C$241,T582&lt;&gt;'Tabelas auxiliares'!$C$242,T582&lt;&gt;'Tabelas auxiliares'!$D$241),"FOLHA DE PESSOAL",IF(Y582='Tabelas auxiliares'!$A$242,"CUSTEIO",IF(Y582='Tabelas auxiliares'!$A$241,"INVESTIMENTO","ERRO - VERIFICAR"))))</f>
        <v>FOLHA DE PESSOAL</v>
      </c>
      <c r="AA582" s="30">
        <f t="shared" si="17"/>
        <v>96042.15</v>
      </c>
      <c r="AD582" s="12">
        <v>96042.15</v>
      </c>
      <c r="AE582" s="36"/>
    </row>
    <row r="583" spans="1:42" x14ac:dyDescent="0.35">
      <c r="A583" t="s">
        <v>614</v>
      </c>
      <c r="B583" t="s">
        <v>224</v>
      </c>
      <c r="C583" t="s">
        <v>615</v>
      </c>
      <c r="D583" t="s">
        <v>83</v>
      </c>
      <c r="E583" t="s">
        <v>100</v>
      </c>
      <c r="F583" s="19" t="str">
        <f>IFERROR(VLOOKUP(D583,'Tabelas auxiliares'!$A$3:$B$63,2,FALSE),"")</f>
        <v>SUGEPE-FOLHA - PASEP + AUX. MORADIA</v>
      </c>
      <c r="G583" s="19" t="str">
        <f>IFERROR(VLOOKUP($B583,'Tabelas auxiliares'!$A$67:$C$107,2,FALSE),"")</f>
        <v>FOLHA DE PAGAMENTO - GERAL</v>
      </c>
      <c r="H583" s="19" t="str">
        <f>IFERROR(VLOOKUP($B583,'Tabelas auxiliares'!$A$67:$C$107,3,FALSE),"")</f>
        <v>FOLHA DE PAGAMENTO / CONTRIBUICAO PARA O PSS / SUBSTITUICOES / INSS PATRONAL / PASEP</v>
      </c>
      <c r="I583" t="s">
        <v>2256</v>
      </c>
      <c r="J583" t="s">
        <v>3114</v>
      </c>
      <c r="K583" t="s">
        <v>3224</v>
      </c>
      <c r="L583" t="s">
        <v>3218</v>
      </c>
      <c r="M583" t="s">
        <v>622</v>
      </c>
      <c r="N583" t="s">
        <v>108</v>
      </c>
      <c r="O583" t="s">
        <v>629</v>
      </c>
      <c r="P583" t="s">
        <v>670</v>
      </c>
      <c r="Q583" t="s">
        <v>621</v>
      </c>
      <c r="R583" t="s">
        <v>622</v>
      </c>
      <c r="S583" t="s">
        <v>623</v>
      </c>
      <c r="T583" t="s">
        <v>659</v>
      </c>
      <c r="U583" t="s">
        <v>117</v>
      </c>
      <c r="V583" t="s">
        <v>3132</v>
      </c>
      <c r="W583" t="s">
        <v>3133</v>
      </c>
      <c r="X583" t="s">
        <v>3225</v>
      </c>
      <c r="Y583" s="19" t="str">
        <f t="shared" si="16"/>
        <v>3</v>
      </c>
      <c r="Z583" s="19" t="str">
        <f>IF(T583="","",IF(AND(T583&lt;&gt;'Tabelas auxiliares'!$B$241,T583&lt;&gt;'Tabelas auxiliares'!$B$242,T583&lt;&gt;'Tabelas auxiliares'!$C$241,T583&lt;&gt;'Tabelas auxiliares'!$C$242,T583&lt;&gt;'Tabelas auxiliares'!$D$241),"FOLHA DE PESSOAL",IF(Y583='Tabelas auxiliares'!$A$242,"CUSTEIO",IF(Y583='Tabelas auxiliares'!$A$241,"INVESTIMENTO","ERRO - VERIFICAR"))))</f>
        <v>FOLHA DE PESSOAL</v>
      </c>
      <c r="AA583" s="30">
        <f t="shared" si="17"/>
        <v>788551.54</v>
      </c>
      <c r="AD583" s="12">
        <v>788551.54</v>
      </c>
      <c r="AE583" s="36"/>
    </row>
    <row r="584" spans="1:42" x14ac:dyDescent="0.35">
      <c r="A584" t="s">
        <v>614</v>
      </c>
      <c r="B584" t="s">
        <v>224</v>
      </c>
      <c r="C584" t="s">
        <v>615</v>
      </c>
      <c r="D584" t="s">
        <v>83</v>
      </c>
      <c r="E584" t="s">
        <v>100</v>
      </c>
      <c r="F584" s="19" t="str">
        <f>IFERROR(VLOOKUP(D584,'Tabelas auxiliares'!$A$3:$B$63,2,FALSE),"")</f>
        <v>SUGEPE-FOLHA - PASEP + AUX. MORADIA</v>
      </c>
      <c r="G584" s="19" t="str">
        <f>IFERROR(VLOOKUP($B584,'Tabelas auxiliares'!$A$67:$C$107,2,FALSE),"")</f>
        <v>FOLHA DE PAGAMENTO - GERAL</v>
      </c>
      <c r="H584" s="19" t="str">
        <f>IFERROR(VLOOKUP($B584,'Tabelas auxiliares'!$A$67:$C$107,3,FALSE),"")</f>
        <v>FOLHA DE PAGAMENTO / CONTRIBUICAO PARA O PSS / SUBSTITUICOES / INSS PATRONAL / PASEP</v>
      </c>
      <c r="I584" t="s">
        <v>2256</v>
      </c>
      <c r="J584" t="s">
        <v>3114</v>
      </c>
      <c r="K584" t="s">
        <v>3224</v>
      </c>
      <c r="L584" t="s">
        <v>3218</v>
      </c>
      <c r="M584" t="s">
        <v>622</v>
      </c>
      <c r="N584" t="s">
        <v>108</v>
      </c>
      <c r="O584" t="s">
        <v>629</v>
      </c>
      <c r="P584" t="s">
        <v>670</v>
      </c>
      <c r="Q584" t="s">
        <v>621</v>
      </c>
      <c r="R584" t="s">
        <v>622</v>
      </c>
      <c r="S584" t="s">
        <v>623</v>
      </c>
      <c r="T584" t="s">
        <v>659</v>
      </c>
      <c r="U584" t="s">
        <v>117</v>
      </c>
      <c r="V584" t="s">
        <v>3135</v>
      </c>
      <c r="W584" t="s">
        <v>3136</v>
      </c>
      <c r="X584" t="s">
        <v>3226</v>
      </c>
      <c r="Y584" s="19" t="str">
        <f t="shared" si="16"/>
        <v>3</v>
      </c>
      <c r="Z584" s="19" t="str">
        <f>IF(T584="","",IF(AND(T584&lt;&gt;'Tabelas auxiliares'!$B$241,T584&lt;&gt;'Tabelas auxiliares'!$B$242,T584&lt;&gt;'Tabelas auxiliares'!$C$241,T584&lt;&gt;'Tabelas auxiliares'!$C$242,T584&lt;&gt;'Tabelas auxiliares'!$D$241),"FOLHA DE PESSOAL",IF(Y584='Tabelas auxiliares'!$A$242,"CUSTEIO",IF(Y584='Tabelas auxiliares'!$A$241,"INVESTIMENTO","ERRO - VERIFICAR"))))</f>
        <v>FOLHA DE PESSOAL</v>
      </c>
      <c r="AA584" s="30">
        <f t="shared" si="17"/>
        <v>30571.45</v>
      </c>
      <c r="AD584" s="12">
        <v>30571.45</v>
      </c>
      <c r="AE584" s="36"/>
    </row>
    <row r="585" spans="1:42" x14ac:dyDescent="0.35">
      <c r="A585" t="s">
        <v>614</v>
      </c>
      <c r="B585" t="s">
        <v>224</v>
      </c>
      <c r="C585" t="s">
        <v>615</v>
      </c>
      <c r="D585" t="s">
        <v>83</v>
      </c>
      <c r="E585" t="s">
        <v>100</v>
      </c>
      <c r="F585" s="19" t="str">
        <f>IFERROR(VLOOKUP(D585,'Tabelas auxiliares'!$A$3:$B$63,2,FALSE),"")</f>
        <v>SUGEPE-FOLHA - PASEP + AUX. MORADIA</v>
      </c>
      <c r="G585" s="19" t="str">
        <f>IFERROR(VLOOKUP($B585,'Tabelas auxiliares'!$A$67:$C$107,2,FALSE),"")</f>
        <v>FOLHA DE PAGAMENTO - GERAL</v>
      </c>
      <c r="H585" s="19" t="str">
        <f>IFERROR(VLOOKUP($B585,'Tabelas auxiliares'!$A$67:$C$107,3,FALSE),"")</f>
        <v>FOLHA DE PAGAMENTO / CONTRIBUICAO PARA O PSS / SUBSTITUICOES / INSS PATRONAL / PASEP</v>
      </c>
      <c r="I585" t="s">
        <v>2256</v>
      </c>
      <c r="J585" t="s">
        <v>3114</v>
      </c>
      <c r="K585" t="s">
        <v>3224</v>
      </c>
      <c r="L585" t="s">
        <v>3218</v>
      </c>
      <c r="M585" t="s">
        <v>622</v>
      </c>
      <c r="N585" t="s">
        <v>108</v>
      </c>
      <c r="O585" t="s">
        <v>629</v>
      </c>
      <c r="P585" t="s">
        <v>670</v>
      </c>
      <c r="Q585" t="s">
        <v>621</v>
      </c>
      <c r="R585" t="s">
        <v>622</v>
      </c>
      <c r="S585" t="s">
        <v>623</v>
      </c>
      <c r="T585" t="s">
        <v>659</v>
      </c>
      <c r="U585" t="s">
        <v>117</v>
      </c>
      <c r="V585" t="s">
        <v>3227</v>
      </c>
      <c r="W585" t="s">
        <v>3228</v>
      </c>
      <c r="X585" t="s">
        <v>3229</v>
      </c>
      <c r="Y585" s="19" t="str">
        <f t="shared" si="16"/>
        <v>3</v>
      </c>
      <c r="Z585" s="19" t="str">
        <f>IF(T585="","",IF(AND(T585&lt;&gt;'Tabelas auxiliares'!$B$241,T585&lt;&gt;'Tabelas auxiliares'!$B$242,T585&lt;&gt;'Tabelas auxiliares'!$C$241,T585&lt;&gt;'Tabelas auxiliares'!$C$242,T585&lt;&gt;'Tabelas auxiliares'!$D$241),"FOLHA DE PESSOAL",IF(Y585='Tabelas auxiliares'!$A$242,"CUSTEIO",IF(Y585='Tabelas auxiliares'!$A$241,"INVESTIMENTO","ERRO - VERIFICAR"))))</f>
        <v>FOLHA DE PESSOAL</v>
      </c>
      <c r="AA585" s="30">
        <f t="shared" si="17"/>
        <v>24998.13</v>
      </c>
      <c r="AD585" s="12">
        <v>24998.13</v>
      </c>
      <c r="AE585" s="36"/>
    </row>
    <row r="586" spans="1:42" x14ac:dyDescent="0.35">
      <c r="A586" t="s">
        <v>614</v>
      </c>
      <c r="B586" t="s">
        <v>224</v>
      </c>
      <c r="C586" t="s">
        <v>615</v>
      </c>
      <c r="D586" t="s">
        <v>83</v>
      </c>
      <c r="E586" t="s">
        <v>100</v>
      </c>
      <c r="F586" s="19" t="str">
        <f>IFERROR(VLOOKUP(D586,'Tabelas auxiliares'!$A$3:$B$63,2,FALSE),"")</f>
        <v>SUGEPE-FOLHA - PASEP + AUX. MORADIA</v>
      </c>
      <c r="G586" s="19" t="str">
        <f>IFERROR(VLOOKUP($B586,'Tabelas auxiliares'!$A$67:$C$107,2,FALSE),"")</f>
        <v>FOLHA DE PAGAMENTO - GERAL</v>
      </c>
      <c r="H586" s="19" t="str">
        <f>IFERROR(VLOOKUP($B586,'Tabelas auxiliares'!$A$67:$C$107,3,FALSE),"")</f>
        <v>FOLHA DE PAGAMENTO / CONTRIBUICAO PARA O PSS / SUBSTITUICOES / INSS PATRONAL / PASEP</v>
      </c>
      <c r="I586" t="s">
        <v>2256</v>
      </c>
      <c r="J586" t="s">
        <v>3114</v>
      </c>
      <c r="K586" t="s">
        <v>3224</v>
      </c>
      <c r="L586" t="s">
        <v>3218</v>
      </c>
      <c r="M586" t="s">
        <v>622</v>
      </c>
      <c r="N586" t="s">
        <v>108</v>
      </c>
      <c r="O586" t="s">
        <v>629</v>
      </c>
      <c r="P586" t="s">
        <v>670</v>
      </c>
      <c r="Q586" t="s">
        <v>621</v>
      </c>
      <c r="R586" t="s">
        <v>622</v>
      </c>
      <c r="S586" t="s">
        <v>623</v>
      </c>
      <c r="T586" t="s">
        <v>659</v>
      </c>
      <c r="U586" t="s">
        <v>117</v>
      </c>
      <c r="V586" t="s">
        <v>3138</v>
      </c>
      <c r="W586" t="s">
        <v>3139</v>
      </c>
      <c r="X586" t="s">
        <v>3230</v>
      </c>
      <c r="Y586" s="19" t="str">
        <f t="shared" si="16"/>
        <v>3</v>
      </c>
      <c r="Z586" s="19" t="str">
        <f>IF(T586="","",IF(AND(T586&lt;&gt;'Tabelas auxiliares'!$B$241,T586&lt;&gt;'Tabelas auxiliares'!$B$242,T586&lt;&gt;'Tabelas auxiliares'!$C$241,T586&lt;&gt;'Tabelas auxiliares'!$C$242,T586&lt;&gt;'Tabelas auxiliares'!$D$241),"FOLHA DE PESSOAL",IF(Y586='Tabelas auxiliares'!$A$242,"CUSTEIO",IF(Y586='Tabelas auxiliares'!$A$241,"INVESTIMENTO","ERRO - VERIFICAR"))))</f>
        <v>FOLHA DE PESSOAL</v>
      </c>
      <c r="AA586" s="30">
        <f t="shared" si="17"/>
        <v>21510.27</v>
      </c>
      <c r="AD586" s="12">
        <v>21510.27</v>
      </c>
      <c r="AE586" s="36"/>
    </row>
    <row r="587" spans="1:42" x14ac:dyDescent="0.35">
      <c r="A587" t="s">
        <v>614</v>
      </c>
      <c r="B587" t="s">
        <v>224</v>
      </c>
      <c r="C587" t="s">
        <v>615</v>
      </c>
      <c r="D587" t="s">
        <v>83</v>
      </c>
      <c r="E587" t="s">
        <v>100</v>
      </c>
      <c r="F587" s="19" t="str">
        <f>IFERROR(VLOOKUP(D587,'Tabelas auxiliares'!$A$3:$B$63,2,FALSE),"")</f>
        <v>SUGEPE-FOLHA - PASEP + AUX. MORADIA</v>
      </c>
      <c r="G587" s="19" t="str">
        <f>IFERROR(VLOOKUP($B587,'Tabelas auxiliares'!$A$67:$C$107,2,FALSE),"")</f>
        <v>FOLHA DE PAGAMENTO - GERAL</v>
      </c>
      <c r="H587" s="19" t="str">
        <f>IFERROR(VLOOKUP($B587,'Tabelas auxiliares'!$A$67:$C$107,3,FALSE),"")</f>
        <v>FOLHA DE PAGAMENTO / CONTRIBUICAO PARA O PSS / SUBSTITUICOES / INSS PATRONAL / PASEP</v>
      </c>
      <c r="I587" t="s">
        <v>2256</v>
      </c>
      <c r="J587" t="s">
        <v>3114</v>
      </c>
      <c r="K587" t="s">
        <v>3231</v>
      </c>
      <c r="L587" t="s">
        <v>3218</v>
      </c>
      <c r="M587" t="s">
        <v>622</v>
      </c>
      <c r="N587" t="s">
        <v>108</v>
      </c>
      <c r="O587" t="s">
        <v>629</v>
      </c>
      <c r="P587" t="s">
        <v>670</v>
      </c>
      <c r="Q587" t="s">
        <v>621</v>
      </c>
      <c r="R587" t="s">
        <v>622</v>
      </c>
      <c r="S587" t="s">
        <v>623</v>
      </c>
      <c r="T587" t="s">
        <v>659</v>
      </c>
      <c r="U587" t="s">
        <v>117</v>
      </c>
      <c r="V587" t="s">
        <v>3142</v>
      </c>
      <c r="W587" t="s">
        <v>3143</v>
      </c>
      <c r="X587" t="s">
        <v>3232</v>
      </c>
      <c r="Y587" s="19" t="str">
        <f t="shared" si="16"/>
        <v>3</v>
      </c>
      <c r="Z587" s="19" t="str">
        <f>IF(T587="","",IF(AND(T587&lt;&gt;'Tabelas auxiliares'!$B$241,T587&lt;&gt;'Tabelas auxiliares'!$B$242,T587&lt;&gt;'Tabelas auxiliares'!$C$241,T587&lt;&gt;'Tabelas auxiliares'!$C$242,T587&lt;&gt;'Tabelas auxiliares'!$D$241),"FOLHA DE PESSOAL",IF(Y587='Tabelas auxiliares'!$A$242,"CUSTEIO",IF(Y587='Tabelas auxiliares'!$A$241,"INVESTIMENTO","ERRO - VERIFICAR"))))</f>
        <v>FOLHA DE PESSOAL</v>
      </c>
      <c r="AA587" s="30">
        <f t="shared" si="17"/>
        <v>9413105.8800000008</v>
      </c>
      <c r="AD587" s="12">
        <v>9413105.8800000008</v>
      </c>
      <c r="AE587" s="36"/>
    </row>
    <row r="588" spans="1:42" x14ac:dyDescent="0.35">
      <c r="A588" t="s">
        <v>614</v>
      </c>
      <c r="B588" t="s">
        <v>224</v>
      </c>
      <c r="C588" t="s">
        <v>615</v>
      </c>
      <c r="D588" t="s">
        <v>83</v>
      </c>
      <c r="E588" t="s">
        <v>100</v>
      </c>
      <c r="F588" s="19" t="str">
        <f>IFERROR(VLOOKUP(D588,'Tabelas auxiliares'!$A$3:$B$63,2,FALSE),"")</f>
        <v>SUGEPE-FOLHA - PASEP + AUX. MORADIA</v>
      </c>
      <c r="G588" s="19" t="str">
        <f>IFERROR(VLOOKUP($B588,'Tabelas auxiliares'!$A$67:$C$107,2,FALSE),"")</f>
        <v>FOLHA DE PAGAMENTO - GERAL</v>
      </c>
      <c r="H588" s="19" t="str">
        <f>IFERROR(VLOOKUP($B588,'Tabelas auxiliares'!$A$67:$C$107,3,FALSE),"")</f>
        <v>FOLHA DE PAGAMENTO / CONTRIBUICAO PARA O PSS / SUBSTITUICOES / INSS PATRONAL / PASEP</v>
      </c>
      <c r="I588" t="s">
        <v>2256</v>
      </c>
      <c r="J588" t="s">
        <v>3114</v>
      </c>
      <c r="K588" t="s">
        <v>3231</v>
      </c>
      <c r="L588" t="s">
        <v>3218</v>
      </c>
      <c r="M588" t="s">
        <v>622</v>
      </c>
      <c r="N588" t="s">
        <v>108</v>
      </c>
      <c r="O588" t="s">
        <v>629</v>
      </c>
      <c r="P588" t="s">
        <v>670</v>
      </c>
      <c r="Q588" t="s">
        <v>621</v>
      </c>
      <c r="R588" t="s">
        <v>622</v>
      </c>
      <c r="S588" t="s">
        <v>623</v>
      </c>
      <c r="T588" t="s">
        <v>659</v>
      </c>
      <c r="U588" t="s">
        <v>117</v>
      </c>
      <c r="V588" t="s">
        <v>3145</v>
      </c>
      <c r="W588" t="s">
        <v>3146</v>
      </c>
      <c r="X588" t="s">
        <v>3233</v>
      </c>
      <c r="Y588" s="19" t="str">
        <f t="shared" si="16"/>
        <v>3</v>
      </c>
      <c r="Z588" s="19" t="str">
        <f>IF(T588="","",IF(AND(T588&lt;&gt;'Tabelas auxiliares'!$B$241,T588&lt;&gt;'Tabelas auxiliares'!$B$242,T588&lt;&gt;'Tabelas auxiliares'!$C$241,T588&lt;&gt;'Tabelas auxiliares'!$C$242,T588&lt;&gt;'Tabelas auxiliares'!$D$241),"FOLHA DE PESSOAL",IF(Y588='Tabelas auxiliares'!$A$242,"CUSTEIO",IF(Y588='Tabelas auxiliares'!$A$241,"INVESTIMENTO","ERRO - VERIFICAR"))))</f>
        <v>FOLHA DE PESSOAL</v>
      </c>
      <c r="AA588" s="30">
        <f t="shared" si="17"/>
        <v>1040.51</v>
      </c>
      <c r="AD588" s="12">
        <v>1040.51</v>
      </c>
      <c r="AE588" s="36"/>
    </row>
    <row r="589" spans="1:42" x14ac:dyDescent="0.35">
      <c r="A589" t="s">
        <v>614</v>
      </c>
      <c r="B589" t="s">
        <v>224</v>
      </c>
      <c r="C589" t="s">
        <v>615</v>
      </c>
      <c r="D589" t="s">
        <v>83</v>
      </c>
      <c r="E589" t="s">
        <v>100</v>
      </c>
      <c r="F589" s="19" t="str">
        <f>IFERROR(VLOOKUP(D589,'Tabelas auxiliares'!$A$3:$B$63,2,FALSE),"")</f>
        <v>SUGEPE-FOLHA - PASEP + AUX. MORADIA</v>
      </c>
      <c r="G589" s="19" t="str">
        <f>IFERROR(VLOOKUP($B589,'Tabelas auxiliares'!$A$67:$C$107,2,FALSE),"")</f>
        <v>FOLHA DE PAGAMENTO - GERAL</v>
      </c>
      <c r="H589" s="19" t="str">
        <f>IFERROR(VLOOKUP($B589,'Tabelas auxiliares'!$A$67:$C$107,3,FALSE),"")</f>
        <v>FOLHA DE PAGAMENTO / CONTRIBUICAO PARA O PSS / SUBSTITUICOES / INSS PATRONAL / PASEP</v>
      </c>
      <c r="I589" t="s">
        <v>2256</v>
      </c>
      <c r="J589" t="s">
        <v>3114</v>
      </c>
      <c r="K589" t="s">
        <v>3231</v>
      </c>
      <c r="L589" t="s">
        <v>3218</v>
      </c>
      <c r="M589" t="s">
        <v>622</v>
      </c>
      <c r="N589" t="s">
        <v>108</v>
      </c>
      <c r="O589" t="s">
        <v>629</v>
      </c>
      <c r="P589" t="s">
        <v>670</v>
      </c>
      <c r="Q589" t="s">
        <v>621</v>
      </c>
      <c r="R589" t="s">
        <v>622</v>
      </c>
      <c r="S589" t="s">
        <v>623</v>
      </c>
      <c r="T589" t="s">
        <v>659</v>
      </c>
      <c r="U589" t="s">
        <v>117</v>
      </c>
      <c r="V589" t="s">
        <v>3148</v>
      </c>
      <c r="W589" t="s">
        <v>3149</v>
      </c>
      <c r="X589" t="s">
        <v>3234</v>
      </c>
      <c r="Y589" s="19" t="str">
        <f t="shared" si="16"/>
        <v>3</v>
      </c>
      <c r="Z589" s="19" t="str">
        <f>IF(T589="","",IF(AND(T589&lt;&gt;'Tabelas auxiliares'!$B$241,T589&lt;&gt;'Tabelas auxiliares'!$B$242,T589&lt;&gt;'Tabelas auxiliares'!$C$241,T589&lt;&gt;'Tabelas auxiliares'!$C$242,T589&lt;&gt;'Tabelas auxiliares'!$D$241),"FOLHA DE PESSOAL",IF(Y589='Tabelas auxiliares'!$A$242,"CUSTEIO",IF(Y589='Tabelas auxiliares'!$A$241,"INVESTIMENTO","ERRO - VERIFICAR"))))</f>
        <v>FOLHA DE PESSOAL</v>
      </c>
      <c r="AA589" s="30">
        <f t="shared" si="17"/>
        <v>582.34</v>
      </c>
      <c r="AD589" s="12">
        <v>582.34</v>
      </c>
      <c r="AE589" s="36"/>
    </row>
    <row r="590" spans="1:42" x14ac:dyDescent="0.35">
      <c r="A590" t="s">
        <v>614</v>
      </c>
      <c r="B590" t="s">
        <v>224</v>
      </c>
      <c r="C590" t="s">
        <v>615</v>
      </c>
      <c r="D590" t="s">
        <v>83</v>
      </c>
      <c r="E590" t="s">
        <v>100</v>
      </c>
      <c r="F590" s="19" t="str">
        <f>IFERROR(VLOOKUP(D590,'Tabelas auxiliares'!$A$3:$B$63,2,FALSE),"")</f>
        <v>SUGEPE-FOLHA - PASEP + AUX. MORADIA</v>
      </c>
      <c r="G590" s="19" t="str">
        <f>IFERROR(VLOOKUP($B590,'Tabelas auxiliares'!$A$67:$C$107,2,FALSE),"")</f>
        <v>FOLHA DE PAGAMENTO - GERAL</v>
      </c>
      <c r="H590" s="19" t="str">
        <f>IFERROR(VLOOKUP($B590,'Tabelas auxiliares'!$A$67:$C$107,3,FALSE),"")</f>
        <v>FOLHA DE PAGAMENTO / CONTRIBUICAO PARA O PSS / SUBSTITUICOES / INSS PATRONAL / PASEP</v>
      </c>
      <c r="I590" t="s">
        <v>2256</v>
      </c>
      <c r="J590" t="s">
        <v>3114</v>
      </c>
      <c r="K590" t="s">
        <v>3231</v>
      </c>
      <c r="L590" t="s">
        <v>3218</v>
      </c>
      <c r="M590" t="s">
        <v>622</v>
      </c>
      <c r="N590" t="s">
        <v>108</v>
      </c>
      <c r="O590" t="s">
        <v>629</v>
      </c>
      <c r="P590" t="s">
        <v>670</v>
      </c>
      <c r="Q590" t="s">
        <v>621</v>
      </c>
      <c r="R590" t="s">
        <v>622</v>
      </c>
      <c r="S590" t="s">
        <v>623</v>
      </c>
      <c r="T590" t="s">
        <v>659</v>
      </c>
      <c r="U590" t="s">
        <v>117</v>
      </c>
      <c r="V590" t="s">
        <v>3151</v>
      </c>
      <c r="W590" t="s">
        <v>3152</v>
      </c>
      <c r="X590" t="s">
        <v>3235</v>
      </c>
      <c r="Y590" s="19" t="str">
        <f t="shared" si="16"/>
        <v>3</v>
      </c>
      <c r="Z590" s="19" t="str">
        <f>IF(T590="","",IF(AND(T590&lt;&gt;'Tabelas auxiliares'!$B$241,T590&lt;&gt;'Tabelas auxiliares'!$B$242,T590&lt;&gt;'Tabelas auxiliares'!$C$241,T590&lt;&gt;'Tabelas auxiliares'!$C$242,T590&lt;&gt;'Tabelas auxiliares'!$D$241),"FOLHA DE PESSOAL",IF(Y590='Tabelas auxiliares'!$A$242,"CUSTEIO",IF(Y590='Tabelas auxiliares'!$A$241,"INVESTIMENTO","ERRO - VERIFICAR"))))</f>
        <v>FOLHA DE PESSOAL</v>
      </c>
      <c r="AA590" s="30">
        <f t="shared" si="17"/>
        <v>11712.06</v>
      </c>
      <c r="AD590" s="12">
        <v>11712.06</v>
      </c>
      <c r="AE590" s="36"/>
    </row>
    <row r="591" spans="1:42" x14ac:dyDescent="0.35">
      <c r="A591" t="s">
        <v>614</v>
      </c>
      <c r="B591" t="s">
        <v>224</v>
      </c>
      <c r="C591" t="s">
        <v>615</v>
      </c>
      <c r="D591" t="s">
        <v>83</v>
      </c>
      <c r="E591" t="s">
        <v>100</v>
      </c>
      <c r="F591" s="19" t="str">
        <f>IFERROR(VLOOKUP(D591,'Tabelas auxiliares'!$A$3:$B$63,2,FALSE),"")</f>
        <v>SUGEPE-FOLHA - PASEP + AUX. MORADIA</v>
      </c>
      <c r="G591" s="19" t="str">
        <f>IFERROR(VLOOKUP($B591,'Tabelas auxiliares'!$A$67:$C$107,2,FALSE),"")</f>
        <v>FOLHA DE PAGAMENTO - GERAL</v>
      </c>
      <c r="H591" s="19" t="str">
        <f>IFERROR(VLOOKUP($B591,'Tabelas auxiliares'!$A$67:$C$107,3,FALSE),"")</f>
        <v>FOLHA DE PAGAMENTO / CONTRIBUICAO PARA O PSS / SUBSTITUICOES / INSS PATRONAL / PASEP</v>
      </c>
      <c r="I591" t="s">
        <v>2256</v>
      </c>
      <c r="J591" t="s">
        <v>3114</v>
      </c>
      <c r="K591" t="s">
        <v>3231</v>
      </c>
      <c r="L591" t="s">
        <v>3218</v>
      </c>
      <c r="M591" t="s">
        <v>622</v>
      </c>
      <c r="N591" t="s">
        <v>108</v>
      </c>
      <c r="O591" t="s">
        <v>629</v>
      </c>
      <c r="P591" t="s">
        <v>670</v>
      </c>
      <c r="Q591" t="s">
        <v>621</v>
      </c>
      <c r="R591" t="s">
        <v>622</v>
      </c>
      <c r="S591" t="s">
        <v>623</v>
      </c>
      <c r="T591" t="s">
        <v>659</v>
      </c>
      <c r="U591" t="s">
        <v>117</v>
      </c>
      <c r="V591" t="s">
        <v>3154</v>
      </c>
      <c r="W591" t="s">
        <v>3155</v>
      </c>
      <c r="X591" t="s">
        <v>3236</v>
      </c>
      <c r="Y591" s="19" t="str">
        <f t="shared" si="16"/>
        <v>3</v>
      </c>
      <c r="Z591" s="19" t="str">
        <f>IF(T591="","",IF(AND(T591&lt;&gt;'Tabelas auxiliares'!$B$241,T591&lt;&gt;'Tabelas auxiliares'!$B$242,T591&lt;&gt;'Tabelas auxiliares'!$C$241,T591&lt;&gt;'Tabelas auxiliares'!$C$242,T591&lt;&gt;'Tabelas auxiliares'!$D$241),"FOLHA DE PESSOAL",IF(Y591='Tabelas auxiliares'!$A$242,"CUSTEIO",IF(Y591='Tabelas auxiliares'!$A$241,"INVESTIMENTO","ERRO - VERIFICAR"))))</f>
        <v>FOLHA DE PESSOAL</v>
      </c>
      <c r="AA591" s="30">
        <f t="shared" si="17"/>
        <v>57403.02</v>
      </c>
      <c r="AD591" s="12">
        <v>57403.02</v>
      </c>
      <c r="AE591" s="36"/>
    </row>
    <row r="592" spans="1:42" x14ac:dyDescent="0.35">
      <c r="A592" t="s">
        <v>614</v>
      </c>
      <c r="B592" t="s">
        <v>224</v>
      </c>
      <c r="C592" t="s">
        <v>615</v>
      </c>
      <c r="D592" t="s">
        <v>83</v>
      </c>
      <c r="E592" t="s">
        <v>100</v>
      </c>
      <c r="F592" s="19" t="str">
        <f>IFERROR(VLOOKUP(D592,'Tabelas auxiliares'!$A$3:$B$63,2,FALSE),"")</f>
        <v>SUGEPE-FOLHA - PASEP + AUX. MORADIA</v>
      </c>
      <c r="G592" s="19" t="str">
        <f>IFERROR(VLOOKUP($B592,'Tabelas auxiliares'!$A$67:$C$107,2,FALSE),"")</f>
        <v>FOLHA DE PAGAMENTO - GERAL</v>
      </c>
      <c r="H592" s="19" t="str">
        <f>IFERROR(VLOOKUP($B592,'Tabelas auxiliares'!$A$67:$C$107,3,FALSE),"")</f>
        <v>FOLHA DE PAGAMENTO / CONTRIBUICAO PARA O PSS / SUBSTITUICOES / INSS PATRONAL / PASEP</v>
      </c>
      <c r="I592" t="s">
        <v>2256</v>
      </c>
      <c r="J592" t="s">
        <v>3114</v>
      </c>
      <c r="K592" t="s">
        <v>3231</v>
      </c>
      <c r="L592" t="s">
        <v>3218</v>
      </c>
      <c r="M592" t="s">
        <v>622</v>
      </c>
      <c r="N592" t="s">
        <v>108</v>
      </c>
      <c r="O592" t="s">
        <v>629</v>
      </c>
      <c r="P592" t="s">
        <v>670</v>
      </c>
      <c r="Q592" t="s">
        <v>621</v>
      </c>
      <c r="R592" t="s">
        <v>622</v>
      </c>
      <c r="S592" t="s">
        <v>623</v>
      </c>
      <c r="T592" t="s">
        <v>659</v>
      </c>
      <c r="U592" t="s">
        <v>117</v>
      </c>
      <c r="V592" t="s">
        <v>3157</v>
      </c>
      <c r="W592" t="s">
        <v>3158</v>
      </c>
      <c r="X592" t="s">
        <v>3237</v>
      </c>
      <c r="Y592" s="19" t="str">
        <f t="shared" si="16"/>
        <v>3</v>
      </c>
      <c r="Z592" s="19" t="str">
        <f>IF(T592="","",IF(AND(T592&lt;&gt;'Tabelas auxiliares'!$B$241,T592&lt;&gt;'Tabelas auxiliares'!$B$242,T592&lt;&gt;'Tabelas auxiliares'!$C$241,T592&lt;&gt;'Tabelas auxiliares'!$C$242,T592&lt;&gt;'Tabelas auxiliares'!$D$241),"FOLHA DE PESSOAL",IF(Y592='Tabelas auxiliares'!$A$242,"CUSTEIO",IF(Y592='Tabelas auxiliares'!$A$241,"INVESTIMENTO","ERRO - VERIFICAR"))))</f>
        <v>FOLHA DE PESSOAL</v>
      </c>
      <c r="AA592" s="30">
        <f t="shared" si="17"/>
        <v>4692.53</v>
      </c>
      <c r="AD592" s="12">
        <v>4692.53</v>
      </c>
      <c r="AE592" s="36"/>
    </row>
    <row r="593" spans="1:31" x14ac:dyDescent="0.35">
      <c r="A593" t="s">
        <v>614</v>
      </c>
      <c r="B593" t="s">
        <v>224</v>
      </c>
      <c r="C593" t="s">
        <v>615</v>
      </c>
      <c r="D593" t="s">
        <v>83</v>
      </c>
      <c r="E593" t="s">
        <v>100</v>
      </c>
      <c r="F593" s="19" t="str">
        <f>IFERROR(VLOOKUP(D593,'Tabelas auxiliares'!$A$3:$B$63,2,FALSE),"")</f>
        <v>SUGEPE-FOLHA - PASEP + AUX. MORADIA</v>
      </c>
      <c r="G593" s="19" t="str">
        <f>IFERROR(VLOOKUP($B593,'Tabelas auxiliares'!$A$67:$C$107,2,FALSE),"")</f>
        <v>FOLHA DE PAGAMENTO - GERAL</v>
      </c>
      <c r="H593" s="19" t="str">
        <f>IFERROR(VLOOKUP($B593,'Tabelas auxiliares'!$A$67:$C$107,3,FALSE),"")</f>
        <v>FOLHA DE PAGAMENTO / CONTRIBUICAO PARA O PSS / SUBSTITUICOES / INSS PATRONAL / PASEP</v>
      </c>
      <c r="I593" t="s">
        <v>2256</v>
      </c>
      <c r="J593" t="s">
        <v>3114</v>
      </c>
      <c r="K593" t="s">
        <v>3231</v>
      </c>
      <c r="L593" t="s">
        <v>3218</v>
      </c>
      <c r="M593" t="s">
        <v>622</v>
      </c>
      <c r="N593" t="s">
        <v>108</v>
      </c>
      <c r="O593" t="s">
        <v>629</v>
      </c>
      <c r="P593" t="s">
        <v>670</v>
      </c>
      <c r="Q593" t="s">
        <v>621</v>
      </c>
      <c r="R593" t="s">
        <v>622</v>
      </c>
      <c r="S593" t="s">
        <v>623</v>
      </c>
      <c r="T593" t="s">
        <v>659</v>
      </c>
      <c r="U593" t="s">
        <v>117</v>
      </c>
      <c r="V593" t="s">
        <v>3160</v>
      </c>
      <c r="W593" t="s">
        <v>3161</v>
      </c>
      <c r="X593" t="s">
        <v>3238</v>
      </c>
      <c r="Y593" s="19" t="str">
        <f t="shared" si="16"/>
        <v>3</v>
      </c>
      <c r="Z593" s="19" t="str">
        <f>IF(T593="","",IF(AND(T593&lt;&gt;'Tabelas auxiliares'!$B$241,T593&lt;&gt;'Tabelas auxiliares'!$B$242,T593&lt;&gt;'Tabelas auxiliares'!$C$241,T593&lt;&gt;'Tabelas auxiliares'!$C$242,T593&lt;&gt;'Tabelas auxiliares'!$D$241),"FOLHA DE PESSOAL",IF(Y593='Tabelas auxiliares'!$A$242,"CUSTEIO",IF(Y593='Tabelas auxiliares'!$A$241,"INVESTIMENTO","ERRO - VERIFICAR"))))</f>
        <v>FOLHA DE PESSOAL</v>
      </c>
      <c r="AA593" s="30">
        <f t="shared" si="17"/>
        <v>8077493.0899999999</v>
      </c>
      <c r="AD593" s="12">
        <v>8077493.0899999999</v>
      </c>
      <c r="AE593" s="36"/>
    </row>
    <row r="594" spans="1:31" x14ac:dyDescent="0.35">
      <c r="A594" t="s">
        <v>614</v>
      </c>
      <c r="B594" t="s">
        <v>224</v>
      </c>
      <c r="C594" t="s">
        <v>615</v>
      </c>
      <c r="D594" t="s">
        <v>83</v>
      </c>
      <c r="E594" t="s">
        <v>100</v>
      </c>
      <c r="F594" s="19" t="str">
        <f>IFERROR(VLOOKUP(D594,'Tabelas auxiliares'!$A$3:$B$63,2,FALSE),"")</f>
        <v>SUGEPE-FOLHA - PASEP + AUX. MORADIA</v>
      </c>
      <c r="G594" s="19" t="str">
        <f>IFERROR(VLOOKUP($B594,'Tabelas auxiliares'!$A$67:$C$107,2,FALSE),"")</f>
        <v>FOLHA DE PAGAMENTO - GERAL</v>
      </c>
      <c r="H594" s="19" t="str">
        <f>IFERROR(VLOOKUP($B594,'Tabelas auxiliares'!$A$67:$C$107,3,FALSE),"")</f>
        <v>FOLHA DE PAGAMENTO / CONTRIBUICAO PARA O PSS / SUBSTITUICOES / INSS PATRONAL / PASEP</v>
      </c>
      <c r="I594" t="s">
        <v>2256</v>
      </c>
      <c r="J594" t="s">
        <v>3114</v>
      </c>
      <c r="K594" t="s">
        <v>3231</v>
      </c>
      <c r="L594" t="s">
        <v>3218</v>
      </c>
      <c r="M594" t="s">
        <v>622</v>
      </c>
      <c r="N594" t="s">
        <v>108</v>
      </c>
      <c r="O594" t="s">
        <v>629</v>
      </c>
      <c r="P594" t="s">
        <v>670</v>
      </c>
      <c r="Q594" t="s">
        <v>621</v>
      </c>
      <c r="R594" t="s">
        <v>622</v>
      </c>
      <c r="S594" t="s">
        <v>623</v>
      </c>
      <c r="T594" t="s">
        <v>659</v>
      </c>
      <c r="U594" t="s">
        <v>117</v>
      </c>
      <c r="V594" t="s">
        <v>3163</v>
      </c>
      <c r="W594" t="s">
        <v>3164</v>
      </c>
      <c r="X594" t="s">
        <v>3239</v>
      </c>
      <c r="Y594" s="19" t="str">
        <f t="shared" si="16"/>
        <v>3</v>
      </c>
      <c r="Z594" s="19" t="str">
        <f>IF(T594="","",IF(AND(T594&lt;&gt;'Tabelas auxiliares'!$B$241,T594&lt;&gt;'Tabelas auxiliares'!$B$242,T594&lt;&gt;'Tabelas auxiliares'!$C$241,T594&lt;&gt;'Tabelas auxiliares'!$C$242,T594&lt;&gt;'Tabelas auxiliares'!$D$241),"FOLHA DE PESSOAL",IF(Y594='Tabelas auxiliares'!$A$242,"CUSTEIO",IF(Y594='Tabelas auxiliares'!$A$241,"INVESTIMENTO","ERRO - VERIFICAR"))))</f>
        <v>FOLHA DE PESSOAL</v>
      </c>
      <c r="AA594" s="30">
        <f t="shared" si="17"/>
        <v>119985.60000000001</v>
      </c>
      <c r="AD594" s="12">
        <v>119985.60000000001</v>
      </c>
      <c r="AE594" s="36"/>
    </row>
    <row r="595" spans="1:31" x14ac:dyDescent="0.35">
      <c r="A595" t="s">
        <v>614</v>
      </c>
      <c r="B595" t="s">
        <v>224</v>
      </c>
      <c r="C595" t="s">
        <v>615</v>
      </c>
      <c r="D595" t="s">
        <v>83</v>
      </c>
      <c r="E595" t="s">
        <v>100</v>
      </c>
      <c r="F595" s="19" t="str">
        <f>IFERROR(VLOOKUP(D595,'Tabelas auxiliares'!$A$3:$B$63,2,FALSE),"")</f>
        <v>SUGEPE-FOLHA - PASEP + AUX. MORADIA</v>
      </c>
      <c r="G595" s="19" t="str">
        <f>IFERROR(VLOOKUP($B595,'Tabelas auxiliares'!$A$67:$C$107,2,FALSE),"")</f>
        <v>FOLHA DE PAGAMENTO - GERAL</v>
      </c>
      <c r="H595" s="19" t="str">
        <f>IFERROR(VLOOKUP($B595,'Tabelas auxiliares'!$A$67:$C$107,3,FALSE),"")</f>
        <v>FOLHA DE PAGAMENTO / CONTRIBUICAO PARA O PSS / SUBSTITUICOES / INSS PATRONAL / PASEP</v>
      </c>
      <c r="I595" t="s">
        <v>2256</v>
      </c>
      <c r="J595" t="s">
        <v>3114</v>
      </c>
      <c r="K595" t="s">
        <v>3231</v>
      </c>
      <c r="L595" t="s">
        <v>3218</v>
      </c>
      <c r="M595" t="s">
        <v>622</v>
      </c>
      <c r="N595" t="s">
        <v>108</v>
      </c>
      <c r="O595" t="s">
        <v>629</v>
      </c>
      <c r="P595" t="s">
        <v>670</v>
      </c>
      <c r="Q595" t="s">
        <v>621</v>
      </c>
      <c r="R595" t="s">
        <v>622</v>
      </c>
      <c r="S595" t="s">
        <v>623</v>
      </c>
      <c r="T595" t="s">
        <v>659</v>
      </c>
      <c r="U595" t="s">
        <v>117</v>
      </c>
      <c r="V595" t="s">
        <v>3166</v>
      </c>
      <c r="W595" t="s">
        <v>3167</v>
      </c>
      <c r="X595" t="s">
        <v>3240</v>
      </c>
      <c r="Y595" s="19" t="str">
        <f t="shared" si="16"/>
        <v>3</v>
      </c>
      <c r="Z595" s="19" t="str">
        <f>IF(T595="","",IF(AND(T595&lt;&gt;'Tabelas auxiliares'!$B$241,T595&lt;&gt;'Tabelas auxiliares'!$B$242,T595&lt;&gt;'Tabelas auxiliares'!$C$241,T595&lt;&gt;'Tabelas auxiliares'!$C$242,T595&lt;&gt;'Tabelas auxiliares'!$D$241),"FOLHA DE PESSOAL",IF(Y595='Tabelas auxiliares'!$A$242,"CUSTEIO",IF(Y595='Tabelas auxiliares'!$A$241,"INVESTIMENTO","ERRO - VERIFICAR"))))</f>
        <v>FOLHA DE PESSOAL</v>
      </c>
      <c r="AA595" s="30">
        <f t="shared" si="17"/>
        <v>218511.96</v>
      </c>
      <c r="AD595" s="12">
        <v>218511.96</v>
      </c>
      <c r="AE595" s="36"/>
    </row>
    <row r="596" spans="1:31" x14ac:dyDescent="0.35">
      <c r="A596" t="s">
        <v>614</v>
      </c>
      <c r="B596" t="s">
        <v>224</v>
      </c>
      <c r="C596" t="s">
        <v>615</v>
      </c>
      <c r="D596" t="s">
        <v>83</v>
      </c>
      <c r="E596" t="s">
        <v>100</v>
      </c>
      <c r="F596" s="19" t="str">
        <f>IFERROR(VLOOKUP(D596,'Tabelas auxiliares'!$A$3:$B$63,2,FALSE),"")</f>
        <v>SUGEPE-FOLHA - PASEP + AUX. MORADIA</v>
      </c>
      <c r="G596" s="19" t="str">
        <f>IFERROR(VLOOKUP($B596,'Tabelas auxiliares'!$A$67:$C$107,2,FALSE),"")</f>
        <v>FOLHA DE PAGAMENTO - GERAL</v>
      </c>
      <c r="H596" s="19" t="str">
        <f>IFERROR(VLOOKUP($B596,'Tabelas auxiliares'!$A$67:$C$107,3,FALSE),"")</f>
        <v>FOLHA DE PAGAMENTO / CONTRIBUICAO PARA O PSS / SUBSTITUICOES / INSS PATRONAL / PASEP</v>
      </c>
      <c r="I596" t="s">
        <v>2256</v>
      </c>
      <c r="J596" t="s">
        <v>3114</v>
      </c>
      <c r="K596" t="s">
        <v>3231</v>
      </c>
      <c r="L596" t="s">
        <v>3218</v>
      </c>
      <c r="M596" t="s">
        <v>622</v>
      </c>
      <c r="N596" t="s">
        <v>108</v>
      </c>
      <c r="O596" t="s">
        <v>629</v>
      </c>
      <c r="P596" t="s">
        <v>670</v>
      </c>
      <c r="Q596" t="s">
        <v>621</v>
      </c>
      <c r="R596" t="s">
        <v>622</v>
      </c>
      <c r="S596" t="s">
        <v>623</v>
      </c>
      <c r="T596" t="s">
        <v>659</v>
      </c>
      <c r="U596" t="s">
        <v>117</v>
      </c>
      <c r="V596" t="s">
        <v>3169</v>
      </c>
      <c r="W596" t="s">
        <v>3170</v>
      </c>
      <c r="X596" t="s">
        <v>3241</v>
      </c>
      <c r="Y596" s="19" t="str">
        <f t="shared" si="16"/>
        <v>3</v>
      </c>
      <c r="Z596" s="19" t="str">
        <f>IF(T596="","",IF(AND(T596&lt;&gt;'Tabelas auxiliares'!$B$241,T596&lt;&gt;'Tabelas auxiliares'!$B$242,T596&lt;&gt;'Tabelas auxiliares'!$C$241,T596&lt;&gt;'Tabelas auxiliares'!$C$242,T596&lt;&gt;'Tabelas auxiliares'!$D$241),"FOLHA DE PESSOAL",IF(Y596='Tabelas auxiliares'!$A$242,"CUSTEIO",IF(Y596='Tabelas auxiliares'!$A$241,"INVESTIMENTO","ERRO - VERIFICAR"))))</f>
        <v>FOLHA DE PESSOAL</v>
      </c>
      <c r="AA596" s="30">
        <f t="shared" si="17"/>
        <v>4624.63</v>
      </c>
      <c r="AD596" s="12">
        <v>4624.63</v>
      </c>
      <c r="AE596" s="36"/>
    </row>
    <row r="597" spans="1:31" x14ac:dyDescent="0.35">
      <c r="A597" t="s">
        <v>614</v>
      </c>
      <c r="B597" t="s">
        <v>224</v>
      </c>
      <c r="C597" t="s">
        <v>615</v>
      </c>
      <c r="D597" t="s">
        <v>83</v>
      </c>
      <c r="E597" t="s">
        <v>100</v>
      </c>
      <c r="F597" s="19" t="str">
        <f>IFERROR(VLOOKUP(D597,'Tabelas auxiliares'!$A$3:$B$63,2,FALSE),"")</f>
        <v>SUGEPE-FOLHA - PASEP + AUX. MORADIA</v>
      </c>
      <c r="G597" s="19" t="str">
        <f>IFERROR(VLOOKUP($B597,'Tabelas auxiliares'!$A$67:$C$107,2,FALSE),"")</f>
        <v>FOLHA DE PAGAMENTO - GERAL</v>
      </c>
      <c r="H597" s="19" t="str">
        <f>IFERROR(VLOOKUP($B597,'Tabelas auxiliares'!$A$67:$C$107,3,FALSE),"")</f>
        <v>FOLHA DE PAGAMENTO / CONTRIBUICAO PARA O PSS / SUBSTITUICOES / INSS PATRONAL / PASEP</v>
      </c>
      <c r="I597" t="s">
        <v>2256</v>
      </c>
      <c r="J597" t="s">
        <v>3114</v>
      </c>
      <c r="K597" t="s">
        <v>3231</v>
      </c>
      <c r="L597" t="s">
        <v>3218</v>
      </c>
      <c r="M597" t="s">
        <v>622</v>
      </c>
      <c r="N597" t="s">
        <v>108</v>
      </c>
      <c r="O597" t="s">
        <v>629</v>
      </c>
      <c r="P597" t="s">
        <v>670</v>
      </c>
      <c r="Q597" t="s">
        <v>621</v>
      </c>
      <c r="R597" t="s">
        <v>622</v>
      </c>
      <c r="S597" t="s">
        <v>623</v>
      </c>
      <c r="T597" t="s">
        <v>659</v>
      </c>
      <c r="U597" t="s">
        <v>117</v>
      </c>
      <c r="V597" t="s">
        <v>3172</v>
      </c>
      <c r="W597" t="s">
        <v>3173</v>
      </c>
      <c r="X597" t="s">
        <v>3242</v>
      </c>
      <c r="Y597" s="19" t="str">
        <f t="shared" si="16"/>
        <v>3</v>
      </c>
      <c r="Z597" s="19" t="str">
        <f>IF(T597="","",IF(AND(T597&lt;&gt;'Tabelas auxiliares'!$B$241,T597&lt;&gt;'Tabelas auxiliares'!$B$242,T597&lt;&gt;'Tabelas auxiliares'!$C$241,T597&lt;&gt;'Tabelas auxiliares'!$C$242,T597&lt;&gt;'Tabelas auxiliares'!$D$241),"FOLHA DE PESSOAL",IF(Y597='Tabelas auxiliares'!$A$242,"CUSTEIO",IF(Y597='Tabelas auxiliares'!$A$241,"INVESTIMENTO","ERRO - VERIFICAR"))))</f>
        <v>FOLHA DE PESSOAL</v>
      </c>
      <c r="AA597" s="30">
        <f t="shared" si="17"/>
        <v>111688.8</v>
      </c>
      <c r="AD597" s="12">
        <v>111688.8</v>
      </c>
      <c r="AE597" s="36"/>
    </row>
    <row r="598" spans="1:31" x14ac:dyDescent="0.35">
      <c r="A598" t="s">
        <v>614</v>
      </c>
      <c r="B598" t="s">
        <v>224</v>
      </c>
      <c r="C598" t="s">
        <v>615</v>
      </c>
      <c r="D598" t="s">
        <v>83</v>
      </c>
      <c r="E598" t="s">
        <v>100</v>
      </c>
      <c r="F598" s="19" t="str">
        <f>IFERROR(VLOOKUP(D598,'Tabelas auxiliares'!$A$3:$B$63,2,FALSE),"")</f>
        <v>SUGEPE-FOLHA - PASEP + AUX. MORADIA</v>
      </c>
      <c r="G598" s="19" t="str">
        <f>IFERROR(VLOOKUP($B598,'Tabelas auxiliares'!$A$67:$C$107,2,FALSE),"")</f>
        <v>FOLHA DE PAGAMENTO - GERAL</v>
      </c>
      <c r="H598" s="19" t="str">
        <f>IFERROR(VLOOKUP($B598,'Tabelas auxiliares'!$A$67:$C$107,3,FALSE),"")</f>
        <v>FOLHA DE PAGAMENTO / CONTRIBUICAO PARA O PSS / SUBSTITUICOES / INSS PATRONAL / PASEP</v>
      </c>
      <c r="I598" t="s">
        <v>2256</v>
      </c>
      <c r="J598" t="s">
        <v>3114</v>
      </c>
      <c r="K598" t="s">
        <v>3231</v>
      </c>
      <c r="L598" t="s">
        <v>3218</v>
      </c>
      <c r="M598" t="s">
        <v>622</v>
      </c>
      <c r="N598" t="s">
        <v>108</v>
      </c>
      <c r="O598" t="s">
        <v>629</v>
      </c>
      <c r="P598" t="s">
        <v>670</v>
      </c>
      <c r="Q598" t="s">
        <v>621</v>
      </c>
      <c r="R598" t="s">
        <v>622</v>
      </c>
      <c r="S598" t="s">
        <v>623</v>
      </c>
      <c r="T598" t="s">
        <v>659</v>
      </c>
      <c r="U598" t="s">
        <v>117</v>
      </c>
      <c r="V598" t="s">
        <v>3175</v>
      </c>
      <c r="W598" t="s">
        <v>3176</v>
      </c>
      <c r="X598" t="s">
        <v>3243</v>
      </c>
      <c r="Y598" s="19" t="str">
        <f t="shared" si="16"/>
        <v>3</v>
      </c>
      <c r="Z598" s="19" t="str">
        <f>IF(T598="","",IF(AND(T598&lt;&gt;'Tabelas auxiliares'!$B$241,T598&lt;&gt;'Tabelas auxiliares'!$B$242,T598&lt;&gt;'Tabelas auxiliares'!$C$241,T598&lt;&gt;'Tabelas auxiliares'!$C$242,T598&lt;&gt;'Tabelas auxiliares'!$D$241),"FOLHA DE PESSOAL",IF(Y598='Tabelas auxiliares'!$A$242,"CUSTEIO",IF(Y598='Tabelas auxiliares'!$A$241,"INVESTIMENTO","ERRO - VERIFICAR"))))</f>
        <v>FOLHA DE PESSOAL</v>
      </c>
      <c r="AA598" s="30">
        <f t="shared" si="17"/>
        <v>236980.19</v>
      </c>
      <c r="AD598" s="12">
        <v>236980.19</v>
      </c>
      <c r="AE598" s="36"/>
    </row>
    <row r="599" spans="1:31" x14ac:dyDescent="0.35">
      <c r="A599" t="s">
        <v>614</v>
      </c>
      <c r="B599" t="s">
        <v>224</v>
      </c>
      <c r="C599" t="s">
        <v>615</v>
      </c>
      <c r="D599" t="s">
        <v>83</v>
      </c>
      <c r="E599" t="s">
        <v>100</v>
      </c>
      <c r="F599" s="19" t="str">
        <f>IFERROR(VLOOKUP(D599,'Tabelas auxiliares'!$A$3:$B$63,2,FALSE),"")</f>
        <v>SUGEPE-FOLHA - PASEP + AUX. MORADIA</v>
      </c>
      <c r="G599" s="19" t="str">
        <f>IFERROR(VLOOKUP($B599,'Tabelas auxiliares'!$A$67:$C$107,2,FALSE),"")</f>
        <v>FOLHA DE PAGAMENTO - GERAL</v>
      </c>
      <c r="H599" s="19" t="str">
        <f>IFERROR(VLOOKUP($B599,'Tabelas auxiliares'!$A$67:$C$107,3,FALSE),"")</f>
        <v>FOLHA DE PAGAMENTO / CONTRIBUICAO PARA O PSS / SUBSTITUICOES / INSS PATRONAL / PASEP</v>
      </c>
      <c r="I599" t="s">
        <v>2256</v>
      </c>
      <c r="J599" t="s">
        <v>3114</v>
      </c>
      <c r="K599" t="s">
        <v>3231</v>
      </c>
      <c r="L599" t="s">
        <v>3218</v>
      </c>
      <c r="M599" t="s">
        <v>622</v>
      </c>
      <c r="N599" t="s">
        <v>108</v>
      </c>
      <c r="O599" t="s">
        <v>629</v>
      </c>
      <c r="P599" t="s">
        <v>670</v>
      </c>
      <c r="Q599" t="s">
        <v>621</v>
      </c>
      <c r="R599" t="s">
        <v>622</v>
      </c>
      <c r="S599" t="s">
        <v>623</v>
      </c>
      <c r="T599" t="s">
        <v>659</v>
      </c>
      <c r="U599" t="s">
        <v>117</v>
      </c>
      <c r="V599" t="s">
        <v>3178</v>
      </c>
      <c r="W599" t="s">
        <v>3179</v>
      </c>
      <c r="X599" t="s">
        <v>3244</v>
      </c>
      <c r="Y599" s="19" t="str">
        <f t="shared" si="16"/>
        <v>3</v>
      </c>
      <c r="Z599" s="19" t="str">
        <f>IF(T599="","",IF(AND(T599&lt;&gt;'Tabelas auxiliares'!$B$241,T599&lt;&gt;'Tabelas auxiliares'!$B$242,T599&lt;&gt;'Tabelas auxiliares'!$C$241,T599&lt;&gt;'Tabelas auxiliares'!$C$242,T599&lt;&gt;'Tabelas auxiliares'!$D$241),"FOLHA DE PESSOAL",IF(Y599='Tabelas auxiliares'!$A$242,"CUSTEIO",IF(Y599='Tabelas auxiliares'!$A$241,"INVESTIMENTO","ERRO - VERIFICAR"))))</f>
        <v>FOLHA DE PESSOAL</v>
      </c>
      <c r="AA599" s="30">
        <f t="shared" si="17"/>
        <v>78349.88</v>
      </c>
      <c r="AD599" s="12">
        <v>78349.88</v>
      </c>
      <c r="AE599" s="36"/>
    </row>
    <row r="600" spans="1:31" x14ac:dyDescent="0.35">
      <c r="A600" t="s">
        <v>614</v>
      </c>
      <c r="B600" t="s">
        <v>224</v>
      </c>
      <c r="C600" t="s">
        <v>615</v>
      </c>
      <c r="D600" t="s">
        <v>83</v>
      </c>
      <c r="E600" t="s">
        <v>100</v>
      </c>
      <c r="F600" s="19" t="str">
        <f>IFERROR(VLOOKUP(D600,'Tabelas auxiliares'!$A$3:$B$63,2,FALSE),"")</f>
        <v>SUGEPE-FOLHA - PASEP + AUX. MORADIA</v>
      </c>
      <c r="G600" s="19" t="str">
        <f>IFERROR(VLOOKUP($B600,'Tabelas auxiliares'!$A$67:$C$107,2,FALSE),"")</f>
        <v>FOLHA DE PAGAMENTO - GERAL</v>
      </c>
      <c r="H600" s="19" t="str">
        <f>IFERROR(VLOOKUP($B600,'Tabelas auxiliares'!$A$67:$C$107,3,FALSE),"")</f>
        <v>FOLHA DE PAGAMENTO / CONTRIBUICAO PARA O PSS / SUBSTITUICOES / INSS PATRONAL / PASEP</v>
      </c>
      <c r="I600" t="s">
        <v>2256</v>
      </c>
      <c r="J600" t="s">
        <v>3114</v>
      </c>
      <c r="K600" t="s">
        <v>3231</v>
      </c>
      <c r="L600" t="s">
        <v>3218</v>
      </c>
      <c r="M600" t="s">
        <v>622</v>
      </c>
      <c r="N600" t="s">
        <v>108</v>
      </c>
      <c r="O600" t="s">
        <v>629</v>
      </c>
      <c r="P600" t="s">
        <v>670</v>
      </c>
      <c r="Q600" t="s">
        <v>621</v>
      </c>
      <c r="R600" t="s">
        <v>622</v>
      </c>
      <c r="S600" t="s">
        <v>623</v>
      </c>
      <c r="T600" t="s">
        <v>659</v>
      </c>
      <c r="U600" t="s">
        <v>117</v>
      </c>
      <c r="V600" t="s">
        <v>3181</v>
      </c>
      <c r="W600" t="s">
        <v>3182</v>
      </c>
      <c r="X600" t="s">
        <v>3245</v>
      </c>
      <c r="Y600" s="19" t="str">
        <f t="shared" si="16"/>
        <v>3</v>
      </c>
      <c r="Z600" s="19" t="str">
        <f>IF(T600="","",IF(AND(T600&lt;&gt;'Tabelas auxiliares'!$B$241,T600&lt;&gt;'Tabelas auxiliares'!$B$242,T600&lt;&gt;'Tabelas auxiliares'!$C$241,T600&lt;&gt;'Tabelas auxiliares'!$C$242,T600&lt;&gt;'Tabelas auxiliares'!$D$241),"FOLHA DE PESSOAL",IF(Y600='Tabelas auxiliares'!$A$242,"CUSTEIO",IF(Y600='Tabelas auxiliares'!$A$241,"INVESTIMENTO","ERRO - VERIFICAR"))))</f>
        <v>FOLHA DE PESSOAL</v>
      </c>
      <c r="AA600" s="30">
        <f t="shared" si="17"/>
        <v>54189.57</v>
      </c>
      <c r="AD600" s="12">
        <v>54189.57</v>
      </c>
      <c r="AE600" s="36"/>
    </row>
    <row r="601" spans="1:31" x14ac:dyDescent="0.35">
      <c r="A601" t="s">
        <v>614</v>
      </c>
      <c r="B601" t="s">
        <v>224</v>
      </c>
      <c r="C601" t="s">
        <v>615</v>
      </c>
      <c r="D601" t="s">
        <v>83</v>
      </c>
      <c r="E601" t="s">
        <v>100</v>
      </c>
      <c r="F601" s="19" t="str">
        <f>IFERROR(VLOOKUP(D601,'Tabelas auxiliares'!$A$3:$B$63,2,FALSE),"")</f>
        <v>SUGEPE-FOLHA - PASEP + AUX. MORADIA</v>
      </c>
      <c r="G601" s="19" t="str">
        <f>IFERROR(VLOOKUP($B601,'Tabelas auxiliares'!$A$67:$C$107,2,FALSE),"")</f>
        <v>FOLHA DE PAGAMENTO - GERAL</v>
      </c>
      <c r="H601" s="19" t="str">
        <f>IFERROR(VLOOKUP($B601,'Tabelas auxiliares'!$A$67:$C$107,3,FALSE),"")</f>
        <v>FOLHA DE PAGAMENTO / CONTRIBUICAO PARA O PSS / SUBSTITUICOES / INSS PATRONAL / PASEP</v>
      </c>
      <c r="I601" t="s">
        <v>2256</v>
      </c>
      <c r="J601" t="s">
        <v>3114</v>
      </c>
      <c r="K601" t="s">
        <v>3231</v>
      </c>
      <c r="L601" t="s">
        <v>3218</v>
      </c>
      <c r="M601" t="s">
        <v>622</v>
      </c>
      <c r="N601" t="s">
        <v>108</v>
      </c>
      <c r="O601" t="s">
        <v>629</v>
      </c>
      <c r="P601" t="s">
        <v>670</v>
      </c>
      <c r="Q601" t="s">
        <v>621</v>
      </c>
      <c r="R601" t="s">
        <v>622</v>
      </c>
      <c r="S601" t="s">
        <v>623</v>
      </c>
      <c r="T601" t="s">
        <v>659</v>
      </c>
      <c r="U601" t="s">
        <v>117</v>
      </c>
      <c r="V601" t="s">
        <v>3246</v>
      </c>
      <c r="W601" t="s">
        <v>3247</v>
      </c>
      <c r="X601" t="s">
        <v>3248</v>
      </c>
      <c r="Y601" s="19" t="str">
        <f t="shared" si="16"/>
        <v>3</v>
      </c>
      <c r="Z601" s="19" t="str">
        <f>IF(T601="","",IF(AND(T601&lt;&gt;'Tabelas auxiliares'!$B$241,T601&lt;&gt;'Tabelas auxiliares'!$B$242,T601&lt;&gt;'Tabelas auxiliares'!$C$241,T601&lt;&gt;'Tabelas auxiliares'!$C$242,T601&lt;&gt;'Tabelas auxiliares'!$D$241),"FOLHA DE PESSOAL",IF(Y601='Tabelas auxiliares'!$A$242,"CUSTEIO",IF(Y601='Tabelas auxiliares'!$A$241,"INVESTIMENTO","ERRO - VERIFICAR"))))</f>
        <v>FOLHA DE PESSOAL</v>
      </c>
      <c r="AA601" s="30">
        <f t="shared" si="17"/>
        <v>184.41</v>
      </c>
      <c r="AD601" s="12">
        <v>184.41</v>
      </c>
      <c r="AE601" s="36"/>
    </row>
    <row r="602" spans="1:31" x14ac:dyDescent="0.35">
      <c r="A602" t="s">
        <v>614</v>
      </c>
      <c r="B602" t="s">
        <v>224</v>
      </c>
      <c r="C602" t="s">
        <v>615</v>
      </c>
      <c r="D602" t="s">
        <v>83</v>
      </c>
      <c r="E602" t="s">
        <v>100</v>
      </c>
      <c r="F602" s="19" t="str">
        <f>IFERROR(VLOOKUP(D602,'Tabelas auxiliares'!$A$3:$B$63,2,FALSE),"")</f>
        <v>SUGEPE-FOLHA - PASEP + AUX. MORADIA</v>
      </c>
      <c r="G602" s="19" t="str">
        <f>IFERROR(VLOOKUP($B602,'Tabelas auxiliares'!$A$67:$C$107,2,FALSE),"")</f>
        <v>FOLHA DE PAGAMENTO - GERAL</v>
      </c>
      <c r="H602" s="19" t="str">
        <f>IFERROR(VLOOKUP($B602,'Tabelas auxiliares'!$A$67:$C$107,3,FALSE),"")</f>
        <v>FOLHA DE PAGAMENTO / CONTRIBUICAO PARA O PSS / SUBSTITUICOES / INSS PATRONAL / PASEP</v>
      </c>
      <c r="I602" t="s">
        <v>2256</v>
      </c>
      <c r="J602" t="s">
        <v>3114</v>
      </c>
      <c r="K602" t="s">
        <v>3249</v>
      </c>
      <c r="L602" t="s">
        <v>3218</v>
      </c>
      <c r="M602" t="s">
        <v>622</v>
      </c>
      <c r="N602" t="s">
        <v>108</v>
      </c>
      <c r="O602" t="s">
        <v>629</v>
      </c>
      <c r="P602" t="s">
        <v>670</v>
      </c>
      <c r="Q602" t="s">
        <v>621</v>
      </c>
      <c r="R602" t="s">
        <v>622</v>
      </c>
      <c r="S602" t="s">
        <v>623</v>
      </c>
      <c r="T602" t="s">
        <v>659</v>
      </c>
      <c r="U602" t="s">
        <v>117</v>
      </c>
      <c r="V602" t="s">
        <v>3185</v>
      </c>
      <c r="W602" t="s">
        <v>3186</v>
      </c>
      <c r="X602" t="s">
        <v>3250</v>
      </c>
      <c r="Y602" s="19" t="str">
        <f t="shared" si="16"/>
        <v>3</v>
      </c>
      <c r="Z602" s="19" t="str">
        <f>IF(T602="","",IF(AND(T602&lt;&gt;'Tabelas auxiliares'!$B$241,T602&lt;&gt;'Tabelas auxiliares'!$B$242,T602&lt;&gt;'Tabelas auxiliares'!$C$241,T602&lt;&gt;'Tabelas auxiliares'!$C$242,T602&lt;&gt;'Tabelas auxiliares'!$D$241),"FOLHA DE PESSOAL",IF(Y602='Tabelas auxiliares'!$A$242,"CUSTEIO",IF(Y602='Tabelas auxiliares'!$A$241,"INVESTIMENTO","ERRO - VERIFICAR"))))</f>
        <v>FOLHA DE PESSOAL</v>
      </c>
      <c r="AA602" s="30">
        <f t="shared" si="17"/>
        <v>34397.230000000003</v>
      </c>
      <c r="AD602" s="12">
        <v>34397.230000000003</v>
      </c>
      <c r="AE602" s="36"/>
    </row>
    <row r="603" spans="1:31" x14ac:dyDescent="0.35">
      <c r="A603" t="s">
        <v>614</v>
      </c>
      <c r="B603" t="s">
        <v>224</v>
      </c>
      <c r="C603" t="s">
        <v>615</v>
      </c>
      <c r="D603" t="s">
        <v>83</v>
      </c>
      <c r="E603" t="s">
        <v>100</v>
      </c>
      <c r="F603" s="19" t="str">
        <f>IFERROR(VLOOKUP(D603,'Tabelas auxiliares'!$A$3:$B$63,2,FALSE),"")</f>
        <v>SUGEPE-FOLHA - PASEP + AUX. MORADIA</v>
      </c>
      <c r="G603" s="19" t="str">
        <f>IFERROR(VLOOKUP($B603,'Tabelas auxiliares'!$A$67:$C$107,2,FALSE),"")</f>
        <v>FOLHA DE PAGAMENTO - GERAL</v>
      </c>
      <c r="H603" s="19" t="str">
        <f>IFERROR(VLOOKUP($B603,'Tabelas auxiliares'!$A$67:$C$107,3,FALSE),"")</f>
        <v>FOLHA DE PAGAMENTO / CONTRIBUICAO PARA O PSS / SUBSTITUICOES / INSS PATRONAL / PASEP</v>
      </c>
      <c r="I603" t="s">
        <v>2256</v>
      </c>
      <c r="J603" t="s">
        <v>3114</v>
      </c>
      <c r="K603" t="s">
        <v>3251</v>
      </c>
      <c r="L603" t="s">
        <v>3218</v>
      </c>
      <c r="M603" t="s">
        <v>622</v>
      </c>
      <c r="N603" t="s">
        <v>108</v>
      </c>
      <c r="O603" t="s">
        <v>629</v>
      </c>
      <c r="P603" t="s">
        <v>670</v>
      </c>
      <c r="Q603" t="s">
        <v>621</v>
      </c>
      <c r="R603" t="s">
        <v>622</v>
      </c>
      <c r="S603" t="s">
        <v>623</v>
      </c>
      <c r="T603" t="s">
        <v>659</v>
      </c>
      <c r="U603" t="s">
        <v>117</v>
      </c>
      <c r="V603" t="s">
        <v>3189</v>
      </c>
      <c r="W603" t="s">
        <v>3190</v>
      </c>
      <c r="X603" t="s">
        <v>3252</v>
      </c>
      <c r="Y603" s="19" t="str">
        <f t="shared" si="16"/>
        <v>3</v>
      </c>
      <c r="Z603" s="19" t="str">
        <f>IF(T603="","",IF(AND(T603&lt;&gt;'Tabelas auxiliares'!$B$241,T603&lt;&gt;'Tabelas auxiliares'!$B$242,T603&lt;&gt;'Tabelas auxiliares'!$C$241,T603&lt;&gt;'Tabelas auxiliares'!$C$242,T603&lt;&gt;'Tabelas auxiliares'!$D$241),"FOLHA DE PESSOAL",IF(Y603='Tabelas auxiliares'!$A$242,"CUSTEIO",IF(Y603='Tabelas auxiliares'!$A$241,"INVESTIMENTO","ERRO - VERIFICAR"))))</f>
        <v>FOLHA DE PESSOAL</v>
      </c>
      <c r="AA603" s="30">
        <f t="shared" si="17"/>
        <v>3885.87</v>
      </c>
      <c r="AD603" s="12">
        <v>3885.87</v>
      </c>
      <c r="AE603" s="36"/>
    </row>
    <row r="604" spans="1:31" x14ac:dyDescent="0.35">
      <c r="A604" t="s">
        <v>614</v>
      </c>
      <c r="B604" t="s">
        <v>224</v>
      </c>
      <c r="C604" t="s">
        <v>615</v>
      </c>
      <c r="D604" t="s">
        <v>83</v>
      </c>
      <c r="E604" t="s">
        <v>100</v>
      </c>
      <c r="F604" s="19" t="str">
        <f>IFERROR(VLOOKUP(D604,'Tabelas auxiliares'!$A$3:$B$63,2,FALSE),"")</f>
        <v>SUGEPE-FOLHA - PASEP + AUX. MORADIA</v>
      </c>
      <c r="G604" s="19" t="str">
        <f>IFERROR(VLOOKUP($B604,'Tabelas auxiliares'!$A$67:$C$107,2,FALSE),"")</f>
        <v>FOLHA DE PAGAMENTO - GERAL</v>
      </c>
      <c r="H604" s="19" t="str">
        <f>IFERROR(VLOOKUP($B604,'Tabelas auxiliares'!$A$67:$C$107,3,FALSE),"")</f>
        <v>FOLHA DE PAGAMENTO / CONTRIBUICAO PARA O PSS / SUBSTITUICOES / INSS PATRONAL / PASEP</v>
      </c>
      <c r="I604" t="s">
        <v>2256</v>
      </c>
      <c r="J604" t="s">
        <v>3114</v>
      </c>
      <c r="K604" t="s">
        <v>3253</v>
      </c>
      <c r="L604" t="s">
        <v>3218</v>
      </c>
      <c r="M604" t="s">
        <v>622</v>
      </c>
      <c r="N604" t="s">
        <v>108</v>
      </c>
      <c r="O604" t="s">
        <v>629</v>
      </c>
      <c r="P604" t="s">
        <v>670</v>
      </c>
      <c r="Q604" t="s">
        <v>621</v>
      </c>
      <c r="R604" t="s">
        <v>622</v>
      </c>
      <c r="S604" t="s">
        <v>623</v>
      </c>
      <c r="T604" t="s">
        <v>659</v>
      </c>
      <c r="U604" t="s">
        <v>117</v>
      </c>
      <c r="V604" t="s">
        <v>3193</v>
      </c>
      <c r="W604" t="s">
        <v>3194</v>
      </c>
      <c r="X604" t="s">
        <v>3254</v>
      </c>
      <c r="Y604" s="19" t="str">
        <f t="shared" si="16"/>
        <v>3</v>
      </c>
      <c r="Z604" s="19" t="str">
        <f>IF(T604="","",IF(AND(T604&lt;&gt;'Tabelas auxiliares'!$B$241,T604&lt;&gt;'Tabelas auxiliares'!$B$242,T604&lt;&gt;'Tabelas auxiliares'!$C$241,T604&lt;&gt;'Tabelas auxiliares'!$C$242,T604&lt;&gt;'Tabelas auxiliares'!$D$241),"FOLHA DE PESSOAL",IF(Y604='Tabelas auxiliares'!$A$242,"CUSTEIO",IF(Y604='Tabelas auxiliares'!$A$241,"INVESTIMENTO","ERRO - VERIFICAR"))))</f>
        <v>FOLHA DE PESSOAL</v>
      </c>
      <c r="AA604" s="30">
        <f t="shared" si="17"/>
        <v>20593.36</v>
      </c>
      <c r="AD604" s="12">
        <v>20593.36</v>
      </c>
      <c r="AE604" s="36"/>
    </row>
    <row r="605" spans="1:31" x14ac:dyDescent="0.35">
      <c r="A605" t="s">
        <v>614</v>
      </c>
      <c r="B605" t="s">
        <v>224</v>
      </c>
      <c r="C605" t="s">
        <v>615</v>
      </c>
      <c r="D605" t="s">
        <v>83</v>
      </c>
      <c r="E605" t="s">
        <v>100</v>
      </c>
      <c r="F605" s="19" t="str">
        <f>IFERROR(VLOOKUP(D605,'Tabelas auxiliares'!$A$3:$B$63,2,FALSE),"")</f>
        <v>SUGEPE-FOLHA - PASEP + AUX. MORADIA</v>
      </c>
      <c r="G605" s="19" t="str">
        <f>IFERROR(VLOOKUP($B605,'Tabelas auxiliares'!$A$67:$C$107,2,FALSE),"")</f>
        <v>FOLHA DE PAGAMENTO - GERAL</v>
      </c>
      <c r="H605" s="19" t="str">
        <f>IFERROR(VLOOKUP($B605,'Tabelas auxiliares'!$A$67:$C$107,3,FALSE),"")</f>
        <v>FOLHA DE PAGAMENTO / CONTRIBUICAO PARA O PSS / SUBSTITUICOES / INSS PATRONAL / PASEP</v>
      </c>
      <c r="I605" t="s">
        <v>2256</v>
      </c>
      <c r="J605" t="s">
        <v>3114</v>
      </c>
      <c r="K605" t="s">
        <v>3255</v>
      </c>
      <c r="L605" t="s">
        <v>3256</v>
      </c>
      <c r="M605" t="s">
        <v>3197</v>
      </c>
      <c r="N605" t="s">
        <v>108</v>
      </c>
      <c r="O605" t="s">
        <v>629</v>
      </c>
      <c r="P605" t="s">
        <v>670</v>
      </c>
      <c r="Q605" t="s">
        <v>621</v>
      </c>
      <c r="R605" t="s">
        <v>622</v>
      </c>
      <c r="S605" t="s">
        <v>623</v>
      </c>
      <c r="T605" t="s">
        <v>659</v>
      </c>
      <c r="U605" t="s">
        <v>117</v>
      </c>
      <c r="V605" t="s">
        <v>3198</v>
      </c>
      <c r="W605" t="s">
        <v>3199</v>
      </c>
      <c r="X605" t="s">
        <v>3257</v>
      </c>
      <c r="Y605" s="19" t="str">
        <f t="shared" si="16"/>
        <v>3</v>
      </c>
      <c r="Z605" s="19" t="str">
        <f>IF(T605="","",IF(AND(T605&lt;&gt;'Tabelas auxiliares'!$B$241,T605&lt;&gt;'Tabelas auxiliares'!$B$242,T605&lt;&gt;'Tabelas auxiliares'!$C$241,T605&lt;&gt;'Tabelas auxiliares'!$C$242,T605&lt;&gt;'Tabelas auxiliares'!$D$241),"FOLHA DE PESSOAL",IF(Y605='Tabelas auxiliares'!$A$242,"CUSTEIO",IF(Y605='Tabelas auxiliares'!$A$241,"INVESTIMENTO","ERRO - VERIFICAR"))))</f>
        <v>FOLHA DE PESSOAL</v>
      </c>
      <c r="AA605" s="30">
        <f t="shared" si="17"/>
        <v>131826.42000000001</v>
      </c>
      <c r="AD605" s="12">
        <v>131826.42000000001</v>
      </c>
      <c r="AE605" s="36"/>
    </row>
    <row r="606" spans="1:31" x14ac:dyDescent="0.35">
      <c r="A606" t="s">
        <v>614</v>
      </c>
      <c r="B606" t="s">
        <v>224</v>
      </c>
      <c r="C606" t="s">
        <v>615</v>
      </c>
      <c r="D606" t="s">
        <v>83</v>
      </c>
      <c r="E606" t="s">
        <v>100</v>
      </c>
      <c r="F606" s="19" t="str">
        <f>IFERROR(VLOOKUP(D606,'Tabelas auxiliares'!$A$3:$B$63,2,FALSE),"")</f>
        <v>SUGEPE-FOLHA - PASEP + AUX. MORADIA</v>
      </c>
      <c r="G606" s="19" t="str">
        <f>IFERROR(VLOOKUP($B606,'Tabelas auxiliares'!$A$67:$C$107,2,FALSE),"")</f>
        <v>FOLHA DE PAGAMENTO - GERAL</v>
      </c>
      <c r="H606" s="19" t="str">
        <f>IFERROR(VLOOKUP($B606,'Tabelas auxiliares'!$A$67:$C$107,3,FALSE),"")</f>
        <v>FOLHA DE PAGAMENTO / CONTRIBUICAO PARA O PSS / SUBSTITUICOES / INSS PATRONAL / PASEP</v>
      </c>
      <c r="I606" t="s">
        <v>2256</v>
      </c>
      <c r="J606" t="s">
        <v>3114</v>
      </c>
      <c r="K606" t="s">
        <v>3258</v>
      </c>
      <c r="L606" t="s">
        <v>3256</v>
      </c>
      <c r="M606" t="s">
        <v>3208</v>
      </c>
      <c r="N606" t="s">
        <v>107</v>
      </c>
      <c r="O606" t="s">
        <v>629</v>
      </c>
      <c r="P606" t="s">
        <v>671</v>
      </c>
      <c r="Q606" t="s">
        <v>621</v>
      </c>
      <c r="R606" t="s">
        <v>622</v>
      </c>
      <c r="S606" t="s">
        <v>623</v>
      </c>
      <c r="T606" t="s">
        <v>672</v>
      </c>
      <c r="U606" t="s">
        <v>101</v>
      </c>
      <c r="V606" t="s">
        <v>3083</v>
      </c>
      <c r="W606" t="s">
        <v>3084</v>
      </c>
      <c r="X606" t="s">
        <v>3259</v>
      </c>
      <c r="Y606" s="19" t="str">
        <f t="shared" si="16"/>
        <v>3</v>
      </c>
      <c r="Z606" s="19" t="str">
        <f>IF(T606="","",IF(AND(T606&lt;&gt;'Tabelas auxiliares'!$B$241,T606&lt;&gt;'Tabelas auxiliares'!$B$242,T606&lt;&gt;'Tabelas auxiliares'!$C$241,T606&lt;&gt;'Tabelas auxiliares'!$C$242,T606&lt;&gt;'Tabelas auxiliares'!$D$241),"FOLHA DE PESSOAL",IF(Y606='Tabelas auxiliares'!$A$242,"CUSTEIO",IF(Y606='Tabelas auxiliares'!$A$241,"INVESTIMENTO","ERRO - VERIFICAR"))))</f>
        <v>FOLHA DE PESSOAL</v>
      </c>
      <c r="AA606" s="30">
        <f t="shared" si="17"/>
        <v>3947251.2</v>
      </c>
      <c r="AD606" s="12">
        <v>3947251.2</v>
      </c>
      <c r="AE606" s="36"/>
    </row>
    <row r="607" spans="1:31" x14ac:dyDescent="0.35">
      <c r="A607" t="s">
        <v>614</v>
      </c>
      <c r="B607" t="s">
        <v>224</v>
      </c>
      <c r="C607" t="s">
        <v>615</v>
      </c>
      <c r="D607" t="s">
        <v>83</v>
      </c>
      <c r="E607" t="s">
        <v>100</v>
      </c>
      <c r="F607" s="19" t="str">
        <f>IFERROR(VLOOKUP(D607,'Tabelas auxiliares'!$A$3:$B$63,2,FALSE),"")</f>
        <v>SUGEPE-FOLHA - PASEP + AUX. MORADIA</v>
      </c>
      <c r="G607" s="19" t="str">
        <f>IFERROR(VLOOKUP($B607,'Tabelas auxiliares'!$A$67:$C$107,2,FALSE),"")</f>
        <v>FOLHA DE PAGAMENTO - GERAL</v>
      </c>
      <c r="H607" s="19" t="str">
        <f>IFERROR(VLOOKUP($B607,'Tabelas auxiliares'!$A$67:$C$107,3,FALSE),"")</f>
        <v>FOLHA DE PAGAMENTO / CONTRIBUICAO PARA O PSS / SUBSTITUICOES / INSS PATRONAL / PASEP</v>
      </c>
      <c r="I607" t="s">
        <v>2256</v>
      </c>
      <c r="J607" t="s">
        <v>3114</v>
      </c>
      <c r="K607" t="s">
        <v>3260</v>
      </c>
      <c r="L607" t="s">
        <v>3256</v>
      </c>
      <c r="M607" t="s">
        <v>3202</v>
      </c>
      <c r="N607" t="s">
        <v>628</v>
      </c>
      <c r="O607" t="s">
        <v>629</v>
      </c>
      <c r="P607" t="s">
        <v>630</v>
      </c>
      <c r="Q607" t="s">
        <v>621</v>
      </c>
      <c r="R607" t="s">
        <v>622</v>
      </c>
      <c r="S607" t="s">
        <v>623</v>
      </c>
      <c r="T607" t="s">
        <v>145</v>
      </c>
      <c r="U607" t="s">
        <v>645</v>
      </c>
      <c r="V607" t="s">
        <v>3203</v>
      </c>
      <c r="W607" t="s">
        <v>3204</v>
      </c>
      <c r="X607" t="s">
        <v>3261</v>
      </c>
      <c r="Y607" s="19" t="str">
        <f t="shared" si="16"/>
        <v>3</v>
      </c>
      <c r="Z607" s="19" t="str">
        <f>IF(T607="","",IF(AND(T607&lt;&gt;'Tabelas auxiliares'!$B$241,T607&lt;&gt;'Tabelas auxiliares'!$B$242,T607&lt;&gt;'Tabelas auxiliares'!$C$241,T607&lt;&gt;'Tabelas auxiliares'!$C$242,T607&lt;&gt;'Tabelas auxiliares'!$D$241),"FOLHA DE PESSOAL",IF(Y607='Tabelas auxiliares'!$A$242,"CUSTEIO",IF(Y607='Tabelas auxiliares'!$A$241,"INVESTIMENTO","ERRO - VERIFICAR"))))</f>
        <v>CUSTEIO</v>
      </c>
      <c r="AA607" s="30">
        <f t="shared" si="17"/>
        <v>193163.92</v>
      </c>
      <c r="AD607" s="12">
        <v>193163.92</v>
      </c>
      <c r="AE607" s="36"/>
    </row>
    <row r="608" spans="1:31" x14ac:dyDescent="0.35">
      <c r="A608" t="s">
        <v>614</v>
      </c>
      <c r="B608" t="s">
        <v>224</v>
      </c>
      <c r="C608" t="s">
        <v>615</v>
      </c>
      <c r="D608" t="s">
        <v>83</v>
      </c>
      <c r="E608" t="s">
        <v>100</v>
      </c>
      <c r="F608" s="19" t="str">
        <f>IFERROR(VLOOKUP(D608,'Tabelas auxiliares'!$A$3:$B$63,2,FALSE),"")</f>
        <v>SUGEPE-FOLHA - PASEP + AUX. MORADIA</v>
      </c>
      <c r="G608" s="19" t="str">
        <f>IFERROR(VLOOKUP($B608,'Tabelas auxiliares'!$A$67:$C$107,2,FALSE),"")</f>
        <v>FOLHA DE PAGAMENTO - GERAL</v>
      </c>
      <c r="H608" s="19" t="str">
        <f>IFERROR(VLOOKUP($B608,'Tabelas auxiliares'!$A$67:$C$107,3,FALSE),"")</f>
        <v>FOLHA DE PAGAMENTO / CONTRIBUICAO PARA O PSS / SUBSTITUICOES / INSS PATRONAL / PASEP</v>
      </c>
      <c r="I608" t="s">
        <v>748</v>
      </c>
      <c r="J608" t="s">
        <v>3262</v>
      </c>
      <c r="K608" t="s">
        <v>3263</v>
      </c>
      <c r="L608" t="s">
        <v>3264</v>
      </c>
      <c r="M608" t="s">
        <v>3106</v>
      </c>
      <c r="N608" t="s">
        <v>108</v>
      </c>
      <c r="O608" t="s">
        <v>629</v>
      </c>
      <c r="P608" t="s">
        <v>670</v>
      </c>
      <c r="Q608" t="s">
        <v>621</v>
      </c>
      <c r="R608" t="s">
        <v>622</v>
      </c>
      <c r="S608" t="s">
        <v>623</v>
      </c>
      <c r="T608" t="s">
        <v>659</v>
      </c>
      <c r="U608" t="s">
        <v>117</v>
      </c>
      <c r="V608" t="s">
        <v>3107</v>
      </c>
      <c r="W608" t="s">
        <v>3108</v>
      </c>
      <c r="X608" t="s">
        <v>3265</v>
      </c>
      <c r="Y608" s="19" t="str">
        <f t="shared" si="16"/>
        <v>3</v>
      </c>
      <c r="Z608" s="19" t="str">
        <f>IF(T608="","",IF(AND(T608&lt;&gt;'Tabelas auxiliares'!$B$241,T608&lt;&gt;'Tabelas auxiliares'!$B$242,T608&lt;&gt;'Tabelas auxiliares'!$C$241,T608&lt;&gt;'Tabelas auxiliares'!$C$242,T608&lt;&gt;'Tabelas auxiliares'!$D$241),"FOLHA DE PESSOAL",IF(Y608='Tabelas auxiliares'!$A$242,"CUSTEIO",IF(Y608='Tabelas auxiliares'!$A$241,"INVESTIMENTO","ERRO - VERIFICAR"))))</f>
        <v>FOLHA DE PESSOAL</v>
      </c>
      <c r="AA608" s="30">
        <f t="shared" si="17"/>
        <v>161916.85999999999</v>
      </c>
      <c r="AD608" s="12">
        <v>161916.85999999999</v>
      </c>
      <c r="AE608" s="36"/>
    </row>
    <row r="609" spans="1:31" x14ac:dyDescent="0.35">
      <c r="A609" t="s">
        <v>614</v>
      </c>
      <c r="B609" t="s">
        <v>224</v>
      </c>
      <c r="C609" t="s">
        <v>615</v>
      </c>
      <c r="D609" t="s">
        <v>83</v>
      </c>
      <c r="E609" t="s">
        <v>100</v>
      </c>
      <c r="F609" s="19" t="str">
        <f>IFERROR(VLOOKUP(D609,'Tabelas auxiliares'!$A$3:$B$63,2,FALSE),"")</f>
        <v>SUGEPE-FOLHA - PASEP + AUX. MORADIA</v>
      </c>
      <c r="G609" s="19" t="str">
        <f>IFERROR(VLOOKUP($B609,'Tabelas auxiliares'!$A$67:$C$107,2,FALSE),"")</f>
        <v>FOLHA DE PAGAMENTO - GERAL</v>
      </c>
      <c r="H609" s="19" t="str">
        <f>IFERROR(VLOOKUP($B609,'Tabelas auxiliares'!$A$67:$C$107,3,FALSE),"")</f>
        <v>FOLHA DE PAGAMENTO / CONTRIBUICAO PARA O PSS / SUBSTITUICOES / INSS PATRONAL / PASEP</v>
      </c>
      <c r="I609" t="s">
        <v>748</v>
      </c>
      <c r="J609" t="s">
        <v>3262</v>
      </c>
      <c r="K609" t="s">
        <v>3263</v>
      </c>
      <c r="L609" t="s">
        <v>3264</v>
      </c>
      <c r="M609" t="s">
        <v>3106</v>
      </c>
      <c r="N609" t="s">
        <v>108</v>
      </c>
      <c r="O609" t="s">
        <v>629</v>
      </c>
      <c r="P609" t="s">
        <v>670</v>
      </c>
      <c r="Q609" t="s">
        <v>621</v>
      </c>
      <c r="R609" t="s">
        <v>622</v>
      </c>
      <c r="S609" t="s">
        <v>623</v>
      </c>
      <c r="T609" t="s">
        <v>659</v>
      </c>
      <c r="U609" t="s">
        <v>117</v>
      </c>
      <c r="V609" t="s">
        <v>3110</v>
      </c>
      <c r="W609" t="s">
        <v>3111</v>
      </c>
      <c r="X609" t="s">
        <v>3266</v>
      </c>
      <c r="Y609" s="19" t="str">
        <f t="shared" si="16"/>
        <v>3</v>
      </c>
      <c r="Z609" s="19" t="str">
        <f>IF(T609="","",IF(AND(T609&lt;&gt;'Tabelas auxiliares'!$B$241,T609&lt;&gt;'Tabelas auxiliares'!$B$242,T609&lt;&gt;'Tabelas auxiliares'!$C$241,T609&lt;&gt;'Tabelas auxiliares'!$C$242,T609&lt;&gt;'Tabelas auxiliares'!$D$241),"FOLHA DE PESSOAL",IF(Y609='Tabelas auxiliares'!$A$242,"CUSTEIO",IF(Y609='Tabelas auxiliares'!$A$241,"INVESTIMENTO","ERRO - VERIFICAR"))))</f>
        <v>FOLHA DE PESSOAL</v>
      </c>
      <c r="AA609" s="30">
        <f t="shared" si="17"/>
        <v>8095.84</v>
      </c>
      <c r="AD609" s="12">
        <v>8095.84</v>
      </c>
      <c r="AE609" s="36"/>
    </row>
    <row r="610" spans="1:31" x14ac:dyDescent="0.35">
      <c r="A610" t="s">
        <v>614</v>
      </c>
      <c r="B610" t="s">
        <v>224</v>
      </c>
      <c r="C610" t="s">
        <v>615</v>
      </c>
      <c r="D610" t="s">
        <v>83</v>
      </c>
      <c r="E610" t="s">
        <v>100</v>
      </c>
      <c r="F610" s="19" t="str">
        <f>IFERROR(VLOOKUP(D610,'Tabelas auxiliares'!$A$3:$B$63,2,FALSE),"")</f>
        <v>SUGEPE-FOLHA - PASEP + AUX. MORADIA</v>
      </c>
      <c r="G610" s="19" t="str">
        <f>IFERROR(VLOOKUP($B610,'Tabelas auxiliares'!$A$67:$C$107,2,FALSE),"")</f>
        <v>FOLHA DE PAGAMENTO - GERAL</v>
      </c>
      <c r="H610" s="19" t="str">
        <f>IFERROR(VLOOKUP($B610,'Tabelas auxiliares'!$A$67:$C$107,3,FALSE),"")</f>
        <v>FOLHA DE PAGAMENTO / CONTRIBUICAO PARA O PSS / SUBSTITUICOES / INSS PATRONAL / PASEP</v>
      </c>
      <c r="I610" t="s">
        <v>2230</v>
      </c>
      <c r="J610" t="s">
        <v>3267</v>
      </c>
      <c r="K610" t="s">
        <v>3268</v>
      </c>
      <c r="L610" t="s">
        <v>3269</v>
      </c>
      <c r="M610" t="s">
        <v>622</v>
      </c>
      <c r="N610" t="s">
        <v>106</v>
      </c>
      <c r="O610" t="s">
        <v>629</v>
      </c>
      <c r="P610" t="s">
        <v>658</v>
      </c>
      <c r="Q610" t="s">
        <v>621</v>
      </c>
      <c r="R610" t="s">
        <v>622</v>
      </c>
      <c r="S610" t="s">
        <v>3117</v>
      </c>
      <c r="T610" t="s">
        <v>659</v>
      </c>
      <c r="U610" t="s">
        <v>116</v>
      </c>
      <c r="V610" t="s">
        <v>3118</v>
      </c>
      <c r="W610" t="s">
        <v>3119</v>
      </c>
      <c r="X610" t="s">
        <v>3270</v>
      </c>
      <c r="Y610" s="19" t="str">
        <f t="shared" si="16"/>
        <v>3</v>
      </c>
      <c r="Z610" s="19" t="str">
        <f>IF(T610="","",IF(AND(T610&lt;&gt;'Tabelas auxiliares'!$B$241,T610&lt;&gt;'Tabelas auxiliares'!$B$242,T610&lt;&gt;'Tabelas auxiliares'!$C$241,T610&lt;&gt;'Tabelas auxiliares'!$C$242,T610&lt;&gt;'Tabelas auxiliares'!$D$241),"FOLHA DE PESSOAL",IF(Y610='Tabelas auxiliares'!$A$242,"CUSTEIO",IF(Y610='Tabelas auxiliares'!$A$241,"INVESTIMENTO","ERRO - VERIFICAR"))))</f>
        <v>FOLHA DE PESSOAL</v>
      </c>
      <c r="AA610" s="30">
        <f t="shared" si="17"/>
        <v>451932.09</v>
      </c>
      <c r="AD610" s="12">
        <v>451932.09</v>
      </c>
      <c r="AE610" s="36"/>
    </row>
    <row r="611" spans="1:31" x14ac:dyDescent="0.35">
      <c r="A611" t="s">
        <v>614</v>
      </c>
      <c r="B611" t="s">
        <v>224</v>
      </c>
      <c r="C611" t="s">
        <v>615</v>
      </c>
      <c r="D611" t="s">
        <v>83</v>
      </c>
      <c r="E611" t="s">
        <v>100</v>
      </c>
      <c r="F611" s="19" t="str">
        <f>IFERROR(VLOOKUP(D611,'Tabelas auxiliares'!$A$3:$B$63,2,FALSE),"")</f>
        <v>SUGEPE-FOLHA - PASEP + AUX. MORADIA</v>
      </c>
      <c r="G611" s="19" t="str">
        <f>IFERROR(VLOOKUP($B611,'Tabelas auxiliares'!$A$67:$C$107,2,FALSE),"")</f>
        <v>FOLHA DE PAGAMENTO - GERAL</v>
      </c>
      <c r="H611" s="19" t="str">
        <f>IFERROR(VLOOKUP($B611,'Tabelas auxiliares'!$A$67:$C$107,3,FALSE),"")</f>
        <v>FOLHA DE PAGAMENTO / CONTRIBUICAO PARA O PSS / SUBSTITUICOES / INSS PATRONAL / PASEP</v>
      </c>
      <c r="I611" t="s">
        <v>2230</v>
      </c>
      <c r="J611" t="s">
        <v>3267</v>
      </c>
      <c r="K611" t="s">
        <v>3268</v>
      </c>
      <c r="L611" t="s">
        <v>3269</v>
      </c>
      <c r="M611" t="s">
        <v>622</v>
      </c>
      <c r="N611" t="s">
        <v>106</v>
      </c>
      <c r="O611" t="s">
        <v>629</v>
      </c>
      <c r="P611" t="s">
        <v>658</v>
      </c>
      <c r="Q611" t="s">
        <v>621</v>
      </c>
      <c r="R611" t="s">
        <v>622</v>
      </c>
      <c r="S611" t="s">
        <v>3117</v>
      </c>
      <c r="T611" t="s">
        <v>659</v>
      </c>
      <c r="U611" t="s">
        <v>116</v>
      </c>
      <c r="V611" t="s">
        <v>3121</v>
      </c>
      <c r="W611" t="s">
        <v>3122</v>
      </c>
      <c r="X611" t="s">
        <v>3271</v>
      </c>
      <c r="Y611" s="19" t="str">
        <f t="shared" si="16"/>
        <v>3</v>
      </c>
      <c r="Z611" s="19" t="str">
        <f>IF(T611="","",IF(AND(T611&lt;&gt;'Tabelas auxiliares'!$B$241,T611&lt;&gt;'Tabelas auxiliares'!$B$242,T611&lt;&gt;'Tabelas auxiliares'!$C$241,T611&lt;&gt;'Tabelas auxiliares'!$C$242,T611&lt;&gt;'Tabelas auxiliares'!$D$241),"FOLHA DE PESSOAL",IF(Y611='Tabelas auxiliares'!$A$242,"CUSTEIO",IF(Y611='Tabelas auxiliares'!$A$241,"INVESTIMENTO","ERRO - VERIFICAR"))))</f>
        <v>FOLHA DE PESSOAL</v>
      </c>
      <c r="AA611" s="30">
        <f t="shared" si="17"/>
        <v>9057.2800000000007</v>
      </c>
      <c r="AD611" s="12">
        <v>9057.2800000000007</v>
      </c>
      <c r="AE611" s="36"/>
    </row>
    <row r="612" spans="1:31" x14ac:dyDescent="0.35">
      <c r="A612" t="s">
        <v>614</v>
      </c>
      <c r="B612" t="s">
        <v>224</v>
      </c>
      <c r="C612" t="s">
        <v>615</v>
      </c>
      <c r="D612" t="s">
        <v>83</v>
      </c>
      <c r="E612" t="s">
        <v>100</v>
      </c>
      <c r="F612" s="19" t="str">
        <f>IFERROR(VLOOKUP(D612,'Tabelas auxiliares'!$A$3:$B$63,2,FALSE),"")</f>
        <v>SUGEPE-FOLHA - PASEP + AUX. MORADIA</v>
      </c>
      <c r="G612" s="19" t="str">
        <f>IFERROR(VLOOKUP($B612,'Tabelas auxiliares'!$A$67:$C$107,2,FALSE),"")</f>
        <v>FOLHA DE PAGAMENTO - GERAL</v>
      </c>
      <c r="H612" s="19" t="str">
        <f>IFERROR(VLOOKUP($B612,'Tabelas auxiliares'!$A$67:$C$107,3,FALSE),"")</f>
        <v>FOLHA DE PAGAMENTO / CONTRIBUICAO PARA O PSS / SUBSTITUICOES / INSS PATRONAL / PASEP</v>
      </c>
      <c r="I612" t="s">
        <v>2230</v>
      </c>
      <c r="J612" t="s">
        <v>3267</v>
      </c>
      <c r="K612" t="s">
        <v>3268</v>
      </c>
      <c r="L612" t="s">
        <v>3269</v>
      </c>
      <c r="M612" t="s">
        <v>622</v>
      </c>
      <c r="N612" t="s">
        <v>106</v>
      </c>
      <c r="O612" t="s">
        <v>629</v>
      </c>
      <c r="P612" t="s">
        <v>658</v>
      </c>
      <c r="Q612" t="s">
        <v>621</v>
      </c>
      <c r="R612" t="s">
        <v>622</v>
      </c>
      <c r="S612" t="s">
        <v>3117</v>
      </c>
      <c r="T612" t="s">
        <v>659</v>
      </c>
      <c r="U612" t="s">
        <v>116</v>
      </c>
      <c r="V612" t="s">
        <v>3124</v>
      </c>
      <c r="W612" t="s">
        <v>3125</v>
      </c>
      <c r="X612" t="s">
        <v>3272</v>
      </c>
      <c r="Y612" s="19" t="str">
        <f t="shared" si="16"/>
        <v>3</v>
      </c>
      <c r="Z612" s="19" t="str">
        <f>IF(T612="","",IF(AND(T612&lt;&gt;'Tabelas auxiliares'!$B$241,T612&lt;&gt;'Tabelas auxiliares'!$B$242,T612&lt;&gt;'Tabelas auxiliares'!$C$241,T612&lt;&gt;'Tabelas auxiliares'!$C$242,T612&lt;&gt;'Tabelas auxiliares'!$D$241),"FOLHA DE PESSOAL",IF(Y612='Tabelas auxiliares'!$A$242,"CUSTEIO",IF(Y612='Tabelas auxiliares'!$A$241,"INVESTIMENTO","ERRO - VERIFICAR"))))</f>
        <v>FOLHA DE PESSOAL</v>
      </c>
      <c r="AA612" s="30">
        <f t="shared" si="17"/>
        <v>252.37</v>
      </c>
      <c r="AD612" s="12">
        <v>252.37</v>
      </c>
      <c r="AE612" s="36"/>
    </row>
    <row r="613" spans="1:31" x14ac:dyDescent="0.35">
      <c r="A613" t="s">
        <v>614</v>
      </c>
      <c r="B613" t="s">
        <v>224</v>
      </c>
      <c r="C613" t="s">
        <v>615</v>
      </c>
      <c r="D613" t="s">
        <v>83</v>
      </c>
      <c r="E613" t="s">
        <v>100</v>
      </c>
      <c r="F613" s="19" t="str">
        <f>IFERROR(VLOOKUP(D613,'Tabelas auxiliares'!$A$3:$B$63,2,FALSE),"")</f>
        <v>SUGEPE-FOLHA - PASEP + AUX. MORADIA</v>
      </c>
      <c r="G613" s="19" t="str">
        <f>IFERROR(VLOOKUP($B613,'Tabelas auxiliares'!$A$67:$C$107,2,FALSE),"")</f>
        <v>FOLHA DE PAGAMENTO - GERAL</v>
      </c>
      <c r="H613" s="19" t="str">
        <f>IFERROR(VLOOKUP($B613,'Tabelas auxiliares'!$A$67:$C$107,3,FALSE),"")</f>
        <v>FOLHA DE PAGAMENTO / CONTRIBUICAO PARA O PSS / SUBSTITUICOES / INSS PATRONAL / PASEP</v>
      </c>
      <c r="I613" t="s">
        <v>2230</v>
      </c>
      <c r="J613" t="s">
        <v>3267</v>
      </c>
      <c r="K613" t="s">
        <v>3273</v>
      </c>
      <c r="L613" t="s">
        <v>3269</v>
      </c>
      <c r="M613" t="s">
        <v>622</v>
      </c>
      <c r="N613" t="s">
        <v>106</v>
      </c>
      <c r="O613" t="s">
        <v>629</v>
      </c>
      <c r="P613" t="s">
        <v>658</v>
      </c>
      <c r="Q613" t="s">
        <v>621</v>
      </c>
      <c r="R613" t="s">
        <v>622</v>
      </c>
      <c r="S613" t="s">
        <v>3117</v>
      </c>
      <c r="T613" t="s">
        <v>659</v>
      </c>
      <c r="U613" t="s">
        <v>116</v>
      </c>
      <c r="V613" t="s">
        <v>3128</v>
      </c>
      <c r="W613" t="s">
        <v>3129</v>
      </c>
      <c r="X613" t="s">
        <v>3274</v>
      </c>
      <c r="Y613" s="19" t="str">
        <f t="shared" si="16"/>
        <v>3</v>
      </c>
      <c r="Z613" s="19" t="str">
        <f>IF(T613="","",IF(AND(T613&lt;&gt;'Tabelas auxiliares'!$B$241,T613&lt;&gt;'Tabelas auxiliares'!$B$242,T613&lt;&gt;'Tabelas auxiliares'!$C$241,T613&lt;&gt;'Tabelas auxiliares'!$C$242,T613&lt;&gt;'Tabelas auxiliares'!$D$241),"FOLHA DE PESSOAL",IF(Y613='Tabelas auxiliares'!$A$242,"CUSTEIO",IF(Y613='Tabelas auxiliares'!$A$241,"INVESTIMENTO","ERRO - VERIFICAR"))))</f>
        <v>FOLHA DE PESSOAL</v>
      </c>
      <c r="AA613" s="30">
        <f t="shared" si="17"/>
        <v>117234.69</v>
      </c>
      <c r="AD613" s="12">
        <v>117234.69</v>
      </c>
      <c r="AE613" s="36"/>
    </row>
    <row r="614" spans="1:31" x14ac:dyDescent="0.35">
      <c r="A614" t="s">
        <v>614</v>
      </c>
      <c r="B614" t="s">
        <v>224</v>
      </c>
      <c r="C614" t="s">
        <v>615</v>
      </c>
      <c r="D614" t="s">
        <v>83</v>
      </c>
      <c r="E614" t="s">
        <v>100</v>
      </c>
      <c r="F614" s="19" t="str">
        <f>IFERROR(VLOOKUP(D614,'Tabelas auxiliares'!$A$3:$B$63,2,FALSE),"")</f>
        <v>SUGEPE-FOLHA - PASEP + AUX. MORADIA</v>
      </c>
      <c r="G614" s="19" t="str">
        <f>IFERROR(VLOOKUP($B614,'Tabelas auxiliares'!$A$67:$C$107,2,FALSE),"")</f>
        <v>FOLHA DE PAGAMENTO - GERAL</v>
      </c>
      <c r="H614" s="19" t="str">
        <f>IFERROR(VLOOKUP($B614,'Tabelas auxiliares'!$A$67:$C$107,3,FALSE),"")</f>
        <v>FOLHA DE PAGAMENTO / CONTRIBUICAO PARA O PSS / SUBSTITUICOES / INSS PATRONAL / PASEP</v>
      </c>
      <c r="I614" t="s">
        <v>2230</v>
      </c>
      <c r="J614" t="s">
        <v>3267</v>
      </c>
      <c r="K614" t="s">
        <v>3275</v>
      </c>
      <c r="L614" t="s">
        <v>3269</v>
      </c>
      <c r="M614" t="s">
        <v>622</v>
      </c>
      <c r="N614" t="s">
        <v>108</v>
      </c>
      <c r="O614" t="s">
        <v>629</v>
      </c>
      <c r="P614" t="s">
        <v>670</v>
      </c>
      <c r="Q614" t="s">
        <v>621</v>
      </c>
      <c r="R614" t="s">
        <v>622</v>
      </c>
      <c r="S614" t="s">
        <v>623</v>
      </c>
      <c r="T614" t="s">
        <v>659</v>
      </c>
      <c r="U614" t="s">
        <v>117</v>
      </c>
      <c r="V614" t="s">
        <v>3132</v>
      </c>
      <c r="W614" t="s">
        <v>3133</v>
      </c>
      <c r="X614" t="s">
        <v>3276</v>
      </c>
      <c r="Y614" s="19" t="str">
        <f t="shared" si="16"/>
        <v>3</v>
      </c>
      <c r="Z614" s="19" t="str">
        <f>IF(T614="","",IF(AND(T614&lt;&gt;'Tabelas auxiliares'!$B$241,T614&lt;&gt;'Tabelas auxiliares'!$B$242,T614&lt;&gt;'Tabelas auxiliares'!$C$241,T614&lt;&gt;'Tabelas auxiliares'!$C$242,T614&lt;&gt;'Tabelas auxiliares'!$D$241),"FOLHA DE PESSOAL",IF(Y614='Tabelas auxiliares'!$A$242,"CUSTEIO",IF(Y614='Tabelas auxiliares'!$A$241,"INVESTIMENTO","ERRO - VERIFICAR"))))</f>
        <v>FOLHA DE PESSOAL</v>
      </c>
      <c r="AA614" s="30">
        <f t="shared" si="17"/>
        <v>769382.08</v>
      </c>
      <c r="AD614" s="12">
        <v>769382.08</v>
      </c>
      <c r="AE614" s="36"/>
    </row>
    <row r="615" spans="1:31" x14ac:dyDescent="0.35">
      <c r="A615" t="s">
        <v>614</v>
      </c>
      <c r="B615" t="s">
        <v>224</v>
      </c>
      <c r="C615" t="s">
        <v>615</v>
      </c>
      <c r="D615" t="s">
        <v>83</v>
      </c>
      <c r="E615" t="s">
        <v>100</v>
      </c>
      <c r="F615" s="19" t="str">
        <f>IFERROR(VLOOKUP(D615,'Tabelas auxiliares'!$A$3:$B$63,2,FALSE),"")</f>
        <v>SUGEPE-FOLHA - PASEP + AUX. MORADIA</v>
      </c>
      <c r="G615" s="19" t="str">
        <f>IFERROR(VLOOKUP($B615,'Tabelas auxiliares'!$A$67:$C$107,2,FALSE),"")</f>
        <v>FOLHA DE PAGAMENTO - GERAL</v>
      </c>
      <c r="H615" s="19" t="str">
        <f>IFERROR(VLOOKUP($B615,'Tabelas auxiliares'!$A$67:$C$107,3,FALSE),"")</f>
        <v>FOLHA DE PAGAMENTO / CONTRIBUICAO PARA O PSS / SUBSTITUICOES / INSS PATRONAL / PASEP</v>
      </c>
      <c r="I615" t="s">
        <v>2230</v>
      </c>
      <c r="J615" t="s">
        <v>3267</v>
      </c>
      <c r="K615" t="s">
        <v>3275</v>
      </c>
      <c r="L615" t="s">
        <v>3269</v>
      </c>
      <c r="M615" t="s">
        <v>622</v>
      </c>
      <c r="N615" t="s">
        <v>108</v>
      </c>
      <c r="O615" t="s">
        <v>629</v>
      </c>
      <c r="P615" t="s">
        <v>670</v>
      </c>
      <c r="Q615" t="s">
        <v>621</v>
      </c>
      <c r="R615" t="s">
        <v>622</v>
      </c>
      <c r="S615" t="s">
        <v>623</v>
      </c>
      <c r="T615" t="s">
        <v>659</v>
      </c>
      <c r="U615" t="s">
        <v>117</v>
      </c>
      <c r="V615" t="s">
        <v>3135</v>
      </c>
      <c r="W615" t="s">
        <v>3136</v>
      </c>
      <c r="X615" t="s">
        <v>3277</v>
      </c>
      <c r="Y615" s="19" t="str">
        <f t="shared" si="16"/>
        <v>3</v>
      </c>
      <c r="Z615" s="19" t="str">
        <f>IF(T615="","",IF(AND(T615&lt;&gt;'Tabelas auxiliares'!$B$241,T615&lt;&gt;'Tabelas auxiliares'!$B$242,T615&lt;&gt;'Tabelas auxiliares'!$C$241,T615&lt;&gt;'Tabelas auxiliares'!$C$242,T615&lt;&gt;'Tabelas auxiliares'!$D$241),"FOLHA DE PESSOAL",IF(Y615='Tabelas auxiliares'!$A$242,"CUSTEIO",IF(Y615='Tabelas auxiliares'!$A$241,"INVESTIMENTO","ERRO - VERIFICAR"))))</f>
        <v>FOLHA DE PESSOAL</v>
      </c>
      <c r="AA615" s="30">
        <f t="shared" si="17"/>
        <v>28824.51</v>
      </c>
      <c r="AD615" s="12">
        <v>28824.51</v>
      </c>
      <c r="AE615" s="36"/>
    </row>
    <row r="616" spans="1:31" x14ac:dyDescent="0.35">
      <c r="A616" t="s">
        <v>614</v>
      </c>
      <c r="B616" t="s">
        <v>224</v>
      </c>
      <c r="C616" t="s">
        <v>615</v>
      </c>
      <c r="D616" t="s">
        <v>83</v>
      </c>
      <c r="E616" t="s">
        <v>100</v>
      </c>
      <c r="F616" s="19" t="str">
        <f>IFERROR(VLOOKUP(D616,'Tabelas auxiliares'!$A$3:$B$63,2,FALSE),"")</f>
        <v>SUGEPE-FOLHA - PASEP + AUX. MORADIA</v>
      </c>
      <c r="G616" s="19" t="str">
        <f>IFERROR(VLOOKUP($B616,'Tabelas auxiliares'!$A$67:$C$107,2,FALSE),"")</f>
        <v>FOLHA DE PAGAMENTO - GERAL</v>
      </c>
      <c r="H616" s="19" t="str">
        <f>IFERROR(VLOOKUP($B616,'Tabelas auxiliares'!$A$67:$C$107,3,FALSE),"")</f>
        <v>FOLHA DE PAGAMENTO / CONTRIBUICAO PARA O PSS / SUBSTITUICOES / INSS PATRONAL / PASEP</v>
      </c>
      <c r="I616" t="s">
        <v>2230</v>
      </c>
      <c r="J616" t="s">
        <v>3267</v>
      </c>
      <c r="K616" t="s">
        <v>3275</v>
      </c>
      <c r="L616" t="s">
        <v>3269</v>
      </c>
      <c r="M616" t="s">
        <v>622</v>
      </c>
      <c r="N616" t="s">
        <v>108</v>
      </c>
      <c r="O616" t="s">
        <v>629</v>
      </c>
      <c r="P616" t="s">
        <v>670</v>
      </c>
      <c r="Q616" t="s">
        <v>621</v>
      </c>
      <c r="R616" t="s">
        <v>622</v>
      </c>
      <c r="S616" t="s">
        <v>623</v>
      </c>
      <c r="T616" t="s">
        <v>659</v>
      </c>
      <c r="U616" t="s">
        <v>117</v>
      </c>
      <c r="V616" t="s">
        <v>3227</v>
      </c>
      <c r="W616" t="s">
        <v>3228</v>
      </c>
      <c r="X616" t="s">
        <v>3278</v>
      </c>
      <c r="Y616" s="19" t="str">
        <f t="shared" si="16"/>
        <v>3</v>
      </c>
      <c r="Z616" s="19" t="str">
        <f>IF(T616="","",IF(AND(T616&lt;&gt;'Tabelas auxiliares'!$B$241,T616&lt;&gt;'Tabelas auxiliares'!$B$242,T616&lt;&gt;'Tabelas auxiliares'!$C$241,T616&lt;&gt;'Tabelas auxiliares'!$C$242,T616&lt;&gt;'Tabelas auxiliares'!$D$241),"FOLHA DE PESSOAL",IF(Y616='Tabelas auxiliares'!$A$242,"CUSTEIO",IF(Y616='Tabelas auxiliares'!$A$241,"INVESTIMENTO","ERRO - VERIFICAR"))))</f>
        <v>FOLHA DE PESSOAL</v>
      </c>
      <c r="AA616" s="30">
        <f t="shared" si="17"/>
        <v>5240.82</v>
      </c>
      <c r="AD616" s="12">
        <v>5240.82</v>
      </c>
      <c r="AE616" s="36"/>
    </row>
    <row r="617" spans="1:31" x14ac:dyDescent="0.35">
      <c r="A617" t="s">
        <v>614</v>
      </c>
      <c r="B617" t="s">
        <v>224</v>
      </c>
      <c r="C617" t="s">
        <v>615</v>
      </c>
      <c r="D617" t="s">
        <v>83</v>
      </c>
      <c r="E617" t="s">
        <v>100</v>
      </c>
      <c r="F617" s="19" t="str">
        <f>IFERROR(VLOOKUP(D617,'Tabelas auxiliares'!$A$3:$B$63,2,FALSE),"")</f>
        <v>SUGEPE-FOLHA - PASEP + AUX. MORADIA</v>
      </c>
      <c r="G617" s="19" t="str">
        <f>IFERROR(VLOOKUP($B617,'Tabelas auxiliares'!$A$67:$C$107,2,FALSE),"")</f>
        <v>FOLHA DE PAGAMENTO - GERAL</v>
      </c>
      <c r="H617" s="19" t="str">
        <f>IFERROR(VLOOKUP($B617,'Tabelas auxiliares'!$A$67:$C$107,3,FALSE),"")</f>
        <v>FOLHA DE PAGAMENTO / CONTRIBUICAO PARA O PSS / SUBSTITUICOES / INSS PATRONAL / PASEP</v>
      </c>
      <c r="I617" t="s">
        <v>2230</v>
      </c>
      <c r="J617" t="s">
        <v>3267</v>
      </c>
      <c r="K617" t="s">
        <v>3275</v>
      </c>
      <c r="L617" t="s">
        <v>3269</v>
      </c>
      <c r="M617" t="s">
        <v>622</v>
      </c>
      <c r="N617" t="s">
        <v>108</v>
      </c>
      <c r="O617" t="s">
        <v>629</v>
      </c>
      <c r="P617" t="s">
        <v>670</v>
      </c>
      <c r="Q617" t="s">
        <v>621</v>
      </c>
      <c r="R617" t="s">
        <v>622</v>
      </c>
      <c r="S617" t="s">
        <v>623</v>
      </c>
      <c r="T617" t="s">
        <v>659</v>
      </c>
      <c r="U617" t="s">
        <v>117</v>
      </c>
      <c r="V617" t="s">
        <v>3138</v>
      </c>
      <c r="W617" t="s">
        <v>3139</v>
      </c>
      <c r="X617" t="s">
        <v>3279</v>
      </c>
      <c r="Y617" s="19" t="str">
        <f t="shared" si="16"/>
        <v>3</v>
      </c>
      <c r="Z617" s="19" t="str">
        <f>IF(T617="","",IF(AND(T617&lt;&gt;'Tabelas auxiliares'!$B$241,T617&lt;&gt;'Tabelas auxiliares'!$B$242,T617&lt;&gt;'Tabelas auxiliares'!$C$241,T617&lt;&gt;'Tabelas auxiliares'!$C$242,T617&lt;&gt;'Tabelas auxiliares'!$D$241),"FOLHA DE PESSOAL",IF(Y617='Tabelas auxiliares'!$A$242,"CUSTEIO",IF(Y617='Tabelas auxiliares'!$A$241,"INVESTIMENTO","ERRO - VERIFICAR"))))</f>
        <v>FOLHA DE PESSOAL</v>
      </c>
      <c r="AA617" s="30">
        <f t="shared" si="17"/>
        <v>2271.0300000000002</v>
      </c>
      <c r="AD617" s="12">
        <v>2271.0300000000002</v>
      </c>
      <c r="AE617" s="36"/>
    </row>
    <row r="618" spans="1:31" x14ac:dyDescent="0.35">
      <c r="A618" t="s">
        <v>614</v>
      </c>
      <c r="B618" t="s">
        <v>224</v>
      </c>
      <c r="C618" t="s">
        <v>615</v>
      </c>
      <c r="D618" t="s">
        <v>83</v>
      </c>
      <c r="E618" t="s">
        <v>100</v>
      </c>
      <c r="F618" s="19" t="str">
        <f>IFERROR(VLOOKUP(D618,'Tabelas auxiliares'!$A$3:$B$63,2,FALSE),"")</f>
        <v>SUGEPE-FOLHA - PASEP + AUX. MORADIA</v>
      </c>
      <c r="G618" s="19" t="str">
        <f>IFERROR(VLOOKUP($B618,'Tabelas auxiliares'!$A$67:$C$107,2,FALSE),"")</f>
        <v>FOLHA DE PAGAMENTO - GERAL</v>
      </c>
      <c r="H618" s="19" t="str">
        <f>IFERROR(VLOOKUP($B618,'Tabelas auxiliares'!$A$67:$C$107,3,FALSE),"")</f>
        <v>FOLHA DE PAGAMENTO / CONTRIBUICAO PARA O PSS / SUBSTITUICOES / INSS PATRONAL / PASEP</v>
      </c>
      <c r="I618" t="s">
        <v>2230</v>
      </c>
      <c r="J618" t="s">
        <v>3267</v>
      </c>
      <c r="K618" t="s">
        <v>3280</v>
      </c>
      <c r="L618" t="s">
        <v>3269</v>
      </c>
      <c r="M618" t="s">
        <v>622</v>
      </c>
      <c r="N618" t="s">
        <v>108</v>
      </c>
      <c r="O618" t="s">
        <v>629</v>
      </c>
      <c r="P618" t="s">
        <v>670</v>
      </c>
      <c r="Q618" t="s">
        <v>621</v>
      </c>
      <c r="R618" t="s">
        <v>622</v>
      </c>
      <c r="S618" t="s">
        <v>623</v>
      </c>
      <c r="T618" t="s">
        <v>659</v>
      </c>
      <c r="U618" t="s">
        <v>117</v>
      </c>
      <c r="V618" t="s">
        <v>3142</v>
      </c>
      <c r="W618" t="s">
        <v>3143</v>
      </c>
      <c r="X618" t="s">
        <v>3281</v>
      </c>
      <c r="Y618" s="19" t="str">
        <f t="shared" si="16"/>
        <v>3</v>
      </c>
      <c r="Z618" s="19" t="str">
        <f>IF(T618="","",IF(AND(T618&lt;&gt;'Tabelas auxiliares'!$B$241,T618&lt;&gt;'Tabelas auxiliares'!$B$242,T618&lt;&gt;'Tabelas auxiliares'!$C$241,T618&lt;&gt;'Tabelas auxiliares'!$C$242,T618&lt;&gt;'Tabelas auxiliares'!$D$241),"FOLHA DE PESSOAL",IF(Y618='Tabelas auxiliares'!$A$242,"CUSTEIO",IF(Y618='Tabelas auxiliares'!$A$241,"INVESTIMENTO","ERRO - VERIFICAR"))))</f>
        <v>FOLHA DE PESSOAL</v>
      </c>
      <c r="AA618" s="30">
        <f t="shared" si="17"/>
        <v>9412988.3000000007</v>
      </c>
      <c r="AD618" s="12">
        <v>9412988.3000000007</v>
      </c>
      <c r="AE618" s="36"/>
    </row>
    <row r="619" spans="1:31" x14ac:dyDescent="0.35">
      <c r="A619" t="s">
        <v>614</v>
      </c>
      <c r="B619" t="s">
        <v>224</v>
      </c>
      <c r="C619" t="s">
        <v>615</v>
      </c>
      <c r="D619" t="s">
        <v>83</v>
      </c>
      <c r="E619" t="s">
        <v>100</v>
      </c>
      <c r="F619" s="19" t="str">
        <f>IFERROR(VLOOKUP(D619,'Tabelas auxiliares'!$A$3:$B$63,2,FALSE),"")</f>
        <v>SUGEPE-FOLHA - PASEP + AUX. MORADIA</v>
      </c>
      <c r="G619" s="19" t="str">
        <f>IFERROR(VLOOKUP($B619,'Tabelas auxiliares'!$A$67:$C$107,2,FALSE),"")</f>
        <v>FOLHA DE PAGAMENTO - GERAL</v>
      </c>
      <c r="H619" s="19" t="str">
        <f>IFERROR(VLOOKUP($B619,'Tabelas auxiliares'!$A$67:$C$107,3,FALSE),"")</f>
        <v>FOLHA DE PAGAMENTO / CONTRIBUICAO PARA O PSS / SUBSTITUICOES / INSS PATRONAL / PASEP</v>
      </c>
      <c r="I619" t="s">
        <v>2230</v>
      </c>
      <c r="J619" t="s">
        <v>3267</v>
      </c>
      <c r="K619" t="s">
        <v>3280</v>
      </c>
      <c r="L619" t="s">
        <v>3269</v>
      </c>
      <c r="M619" t="s">
        <v>622</v>
      </c>
      <c r="N619" t="s">
        <v>108</v>
      </c>
      <c r="O619" t="s">
        <v>629</v>
      </c>
      <c r="P619" t="s">
        <v>670</v>
      </c>
      <c r="Q619" t="s">
        <v>621</v>
      </c>
      <c r="R619" t="s">
        <v>622</v>
      </c>
      <c r="S619" t="s">
        <v>623</v>
      </c>
      <c r="T619" t="s">
        <v>659</v>
      </c>
      <c r="U619" t="s">
        <v>117</v>
      </c>
      <c r="V619" t="s">
        <v>3145</v>
      </c>
      <c r="W619" t="s">
        <v>3146</v>
      </c>
      <c r="X619" t="s">
        <v>3282</v>
      </c>
      <c r="Y619" s="19" t="str">
        <f t="shared" si="16"/>
        <v>3</v>
      </c>
      <c r="Z619" s="19" t="str">
        <f>IF(T619="","",IF(AND(T619&lt;&gt;'Tabelas auxiliares'!$B$241,T619&lt;&gt;'Tabelas auxiliares'!$B$242,T619&lt;&gt;'Tabelas auxiliares'!$C$241,T619&lt;&gt;'Tabelas auxiliares'!$C$242,T619&lt;&gt;'Tabelas auxiliares'!$D$241),"FOLHA DE PESSOAL",IF(Y619='Tabelas auxiliares'!$A$242,"CUSTEIO",IF(Y619='Tabelas auxiliares'!$A$241,"INVESTIMENTO","ERRO - VERIFICAR"))))</f>
        <v>FOLHA DE PESSOAL</v>
      </c>
      <c r="AA619" s="30">
        <f t="shared" si="17"/>
        <v>2791.11</v>
      </c>
      <c r="AD619" s="12">
        <v>2791.11</v>
      </c>
      <c r="AE619" s="36"/>
    </row>
    <row r="620" spans="1:31" x14ac:dyDescent="0.35">
      <c r="A620" t="s">
        <v>614</v>
      </c>
      <c r="B620" t="s">
        <v>224</v>
      </c>
      <c r="C620" t="s">
        <v>615</v>
      </c>
      <c r="D620" t="s">
        <v>83</v>
      </c>
      <c r="E620" t="s">
        <v>100</v>
      </c>
      <c r="F620" s="19" t="str">
        <f>IFERROR(VLOOKUP(D620,'Tabelas auxiliares'!$A$3:$B$63,2,FALSE),"")</f>
        <v>SUGEPE-FOLHA - PASEP + AUX. MORADIA</v>
      </c>
      <c r="G620" s="19" t="str">
        <f>IFERROR(VLOOKUP($B620,'Tabelas auxiliares'!$A$67:$C$107,2,FALSE),"")</f>
        <v>FOLHA DE PAGAMENTO - GERAL</v>
      </c>
      <c r="H620" s="19" t="str">
        <f>IFERROR(VLOOKUP($B620,'Tabelas auxiliares'!$A$67:$C$107,3,FALSE),"")</f>
        <v>FOLHA DE PAGAMENTO / CONTRIBUICAO PARA O PSS / SUBSTITUICOES / INSS PATRONAL / PASEP</v>
      </c>
      <c r="I620" t="s">
        <v>2230</v>
      </c>
      <c r="J620" t="s">
        <v>3267</v>
      </c>
      <c r="K620" t="s">
        <v>3280</v>
      </c>
      <c r="L620" t="s">
        <v>3269</v>
      </c>
      <c r="M620" t="s">
        <v>622</v>
      </c>
      <c r="N620" t="s">
        <v>108</v>
      </c>
      <c r="O620" t="s">
        <v>629</v>
      </c>
      <c r="P620" t="s">
        <v>670</v>
      </c>
      <c r="Q620" t="s">
        <v>621</v>
      </c>
      <c r="R620" t="s">
        <v>622</v>
      </c>
      <c r="S620" t="s">
        <v>623</v>
      </c>
      <c r="T620" t="s">
        <v>659</v>
      </c>
      <c r="U620" t="s">
        <v>117</v>
      </c>
      <c r="V620" t="s">
        <v>3148</v>
      </c>
      <c r="W620" t="s">
        <v>3149</v>
      </c>
      <c r="X620" t="s">
        <v>3283</v>
      </c>
      <c r="Y620" s="19" t="str">
        <f t="shared" ref="Y620:Y683" si="18">LEFT(V620,1)</f>
        <v>3</v>
      </c>
      <c r="Z620" s="19" t="str">
        <f>IF(T620="","",IF(AND(T620&lt;&gt;'Tabelas auxiliares'!$B$241,T620&lt;&gt;'Tabelas auxiliares'!$B$242,T620&lt;&gt;'Tabelas auxiliares'!$C$241,T620&lt;&gt;'Tabelas auxiliares'!$C$242,T620&lt;&gt;'Tabelas auxiliares'!$D$241),"FOLHA DE PESSOAL",IF(Y620='Tabelas auxiliares'!$A$242,"CUSTEIO",IF(Y620='Tabelas auxiliares'!$A$241,"INVESTIMENTO","ERRO - VERIFICAR"))))</f>
        <v>FOLHA DE PESSOAL</v>
      </c>
      <c r="AA620" s="30">
        <f t="shared" si="17"/>
        <v>582.34</v>
      </c>
      <c r="AD620" s="12">
        <v>582.34</v>
      </c>
      <c r="AE620" s="36"/>
    </row>
    <row r="621" spans="1:31" x14ac:dyDescent="0.35">
      <c r="A621" t="s">
        <v>614</v>
      </c>
      <c r="B621" t="s">
        <v>224</v>
      </c>
      <c r="C621" t="s">
        <v>615</v>
      </c>
      <c r="D621" t="s">
        <v>83</v>
      </c>
      <c r="E621" t="s">
        <v>100</v>
      </c>
      <c r="F621" s="19" t="str">
        <f>IFERROR(VLOOKUP(D621,'Tabelas auxiliares'!$A$3:$B$63,2,FALSE),"")</f>
        <v>SUGEPE-FOLHA - PASEP + AUX. MORADIA</v>
      </c>
      <c r="G621" s="19" t="str">
        <f>IFERROR(VLOOKUP($B621,'Tabelas auxiliares'!$A$67:$C$107,2,FALSE),"")</f>
        <v>FOLHA DE PAGAMENTO - GERAL</v>
      </c>
      <c r="H621" s="19" t="str">
        <f>IFERROR(VLOOKUP($B621,'Tabelas auxiliares'!$A$67:$C$107,3,FALSE),"")</f>
        <v>FOLHA DE PAGAMENTO / CONTRIBUICAO PARA O PSS / SUBSTITUICOES / INSS PATRONAL / PASEP</v>
      </c>
      <c r="I621" t="s">
        <v>2230</v>
      </c>
      <c r="J621" t="s">
        <v>3267</v>
      </c>
      <c r="K621" t="s">
        <v>3280</v>
      </c>
      <c r="L621" t="s">
        <v>3269</v>
      </c>
      <c r="M621" t="s">
        <v>622</v>
      </c>
      <c r="N621" t="s">
        <v>108</v>
      </c>
      <c r="O621" t="s">
        <v>629</v>
      </c>
      <c r="P621" t="s">
        <v>670</v>
      </c>
      <c r="Q621" t="s">
        <v>621</v>
      </c>
      <c r="R621" t="s">
        <v>622</v>
      </c>
      <c r="S621" t="s">
        <v>623</v>
      </c>
      <c r="T621" t="s">
        <v>659</v>
      </c>
      <c r="U621" t="s">
        <v>117</v>
      </c>
      <c r="V621" t="s">
        <v>3151</v>
      </c>
      <c r="W621" t="s">
        <v>3152</v>
      </c>
      <c r="X621" t="s">
        <v>3284</v>
      </c>
      <c r="Y621" s="19" t="str">
        <f t="shared" si="18"/>
        <v>3</v>
      </c>
      <c r="Z621" s="19" t="str">
        <f>IF(T621="","",IF(AND(T621&lt;&gt;'Tabelas auxiliares'!$B$241,T621&lt;&gt;'Tabelas auxiliares'!$B$242,T621&lt;&gt;'Tabelas auxiliares'!$C$241,T621&lt;&gt;'Tabelas auxiliares'!$C$242,T621&lt;&gt;'Tabelas auxiliares'!$D$241),"FOLHA DE PESSOAL",IF(Y621='Tabelas auxiliares'!$A$242,"CUSTEIO",IF(Y621='Tabelas auxiliares'!$A$241,"INVESTIMENTO","ERRO - VERIFICAR"))))</f>
        <v>FOLHA DE PESSOAL</v>
      </c>
      <c r="AA621" s="30">
        <f t="shared" ref="AA621:AA684" si="19">IF(AB621+AC621+AD621&lt;&gt;0,AB621+AC621+AD621,"")</f>
        <v>11712.06</v>
      </c>
      <c r="AD621" s="12">
        <v>11712.06</v>
      </c>
      <c r="AE621" s="36"/>
    </row>
    <row r="622" spans="1:31" x14ac:dyDescent="0.35">
      <c r="A622" t="s">
        <v>614</v>
      </c>
      <c r="B622" t="s">
        <v>224</v>
      </c>
      <c r="C622" t="s">
        <v>615</v>
      </c>
      <c r="D622" t="s">
        <v>83</v>
      </c>
      <c r="E622" t="s">
        <v>100</v>
      </c>
      <c r="F622" s="19" t="str">
        <f>IFERROR(VLOOKUP(D622,'Tabelas auxiliares'!$A$3:$B$63,2,FALSE),"")</f>
        <v>SUGEPE-FOLHA - PASEP + AUX. MORADIA</v>
      </c>
      <c r="G622" s="19" t="str">
        <f>IFERROR(VLOOKUP($B622,'Tabelas auxiliares'!$A$67:$C$107,2,FALSE),"")</f>
        <v>FOLHA DE PAGAMENTO - GERAL</v>
      </c>
      <c r="H622" s="19" t="str">
        <f>IFERROR(VLOOKUP($B622,'Tabelas auxiliares'!$A$67:$C$107,3,FALSE),"")</f>
        <v>FOLHA DE PAGAMENTO / CONTRIBUICAO PARA O PSS / SUBSTITUICOES / INSS PATRONAL / PASEP</v>
      </c>
      <c r="I622" t="s">
        <v>2230</v>
      </c>
      <c r="J622" t="s">
        <v>3267</v>
      </c>
      <c r="K622" t="s">
        <v>3280</v>
      </c>
      <c r="L622" t="s">
        <v>3269</v>
      </c>
      <c r="M622" t="s">
        <v>622</v>
      </c>
      <c r="N622" t="s">
        <v>108</v>
      </c>
      <c r="O622" t="s">
        <v>629</v>
      </c>
      <c r="P622" t="s">
        <v>670</v>
      </c>
      <c r="Q622" t="s">
        <v>621</v>
      </c>
      <c r="R622" t="s">
        <v>622</v>
      </c>
      <c r="S622" t="s">
        <v>623</v>
      </c>
      <c r="T622" t="s">
        <v>659</v>
      </c>
      <c r="U622" t="s">
        <v>117</v>
      </c>
      <c r="V622" t="s">
        <v>3154</v>
      </c>
      <c r="W622" t="s">
        <v>3155</v>
      </c>
      <c r="X622" t="s">
        <v>3285</v>
      </c>
      <c r="Y622" s="19" t="str">
        <f t="shared" si="18"/>
        <v>3</v>
      </c>
      <c r="Z622" s="19" t="str">
        <f>IF(T622="","",IF(AND(T622&lt;&gt;'Tabelas auxiliares'!$B$241,T622&lt;&gt;'Tabelas auxiliares'!$B$242,T622&lt;&gt;'Tabelas auxiliares'!$C$241,T622&lt;&gt;'Tabelas auxiliares'!$C$242,T622&lt;&gt;'Tabelas auxiliares'!$D$241),"FOLHA DE PESSOAL",IF(Y622='Tabelas auxiliares'!$A$242,"CUSTEIO",IF(Y622='Tabelas auxiliares'!$A$241,"INVESTIMENTO","ERRO - VERIFICAR"))))</f>
        <v>FOLHA DE PESSOAL</v>
      </c>
      <c r="AA622" s="30">
        <f t="shared" si="19"/>
        <v>74379.58</v>
      </c>
      <c r="AD622" s="12">
        <v>74379.58</v>
      </c>
      <c r="AE622" s="36"/>
    </row>
    <row r="623" spans="1:31" x14ac:dyDescent="0.35">
      <c r="A623" t="s">
        <v>614</v>
      </c>
      <c r="B623" t="s">
        <v>224</v>
      </c>
      <c r="C623" t="s">
        <v>615</v>
      </c>
      <c r="D623" t="s">
        <v>83</v>
      </c>
      <c r="E623" t="s">
        <v>100</v>
      </c>
      <c r="F623" s="19" t="str">
        <f>IFERROR(VLOOKUP(D623,'Tabelas auxiliares'!$A$3:$B$63,2,FALSE),"")</f>
        <v>SUGEPE-FOLHA - PASEP + AUX. MORADIA</v>
      </c>
      <c r="G623" s="19" t="str">
        <f>IFERROR(VLOOKUP($B623,'Tabelas auxiliares'!$A$67:$C$107,2,FALSE),"")</f>
        <v>FOLHA DE PAGAMENTO - GERAL</v>
      </c>
      <c r="H623" s="19" t="str">
        <f>IFERROR(VLOOKUP($B623,'Tabelas auxiliares'!$A$67:$C$107,3,FALSE),"")</f>
        <v>FOLHA DE PAGAMENTO / CONTRIBUICAO PARA O PSS / SUBSTITUICOES / INSS PATRONAL / PASEP</v>
      </c>
      <c r="I623" t="s">
        <v>2230</v>
      </c>
      <c r="J623" t="s">
        <v>3267</v>
      </c>
      <c r="K623" t="s">
        <v>3280</v>
      </c>
      <c r="L623" t="s">
        <v>3269</v>
      </c>
      <c r="M623" t="s">
        <v>622</v>
      </c>
      <c r="N623" t="s">
        <v>108</v>
      </c>
      <c r="O623" t="s">
        <v>629</v>
      </c>
      <c r="P623" t="s">
        <v>670</v>
      </c>
      <c r="Q623" t="s">
        <v>621</v>
      </c>
      <c r="R623" t="s">
        <v>622</v>
      </c>
      <c r="S623" t="s">
        <v>623</v>
      </c>
      <c r="T623" t="s">
        <v>659</v>
      </c>
      <c r="U623" t="s">
        <v>117</v>
      </c>
      <c r="V623" t="s">
        <v>3157</v>
      </c>
      <c r="W623" t="s">
        <v>3158</v>
      </c>
      <c r="X623" t="s">
        <v>3286</v>
      </c>
      <c r="Y623" s="19" t="str">
        <f t="shared" si="18"/>
        <v>3</v>
      </c>
      <c r="Z623" s="19" t="str">
        <f>IF(T623="","",IF(AND(T623&lt;&gt;'Tabelas auxiliares'!$B$241,T623&lt;&gt;'Tabelas auxiliares'!$B$242,T623&lt;&gt;'Tabelas auxiliares'!$C$241,T623&lt;&gt;'Tabelas auxiliares'!$C$242,T623&lt;&gt;'Tabelas auxiliares'!$D$241),"FOLHA DE PESSOAL",IF(Y623='Tabelas auxiliares'!$A$242,"CUSTEIO",IF(Y623='Tabelas auxiliares'!$A$241,"INVESTIMENTO","ERRO - VERIFICAR"))))</f>
        <v>FOLHA DE PESSOAL</v>
      </c>
      <c r="AA623" s="30">
        <f t="shared" si="19"/>
        <v>6256.17</v>
      </c>
      <c r="AD623" s="12">
        <v>6256.17</v>
      </c>
      <c r="AE623" s="36"/>
    </row>
    <row r="624" spans="1:31" x14ac:dyDescent="0.35">
      <c r="A624" t="s">
        <v>614</v>
      </c>
      <c r="B624" t="s">
        <v>224</v>
      </c>
      <c r="C624" t="s">
        <v>615</v>
      </c>
      <c r="D624" t="s">
        <v>83</v>
      </c>
      <c r="E624" t="s">
        <v>100</v>
      </c>
      <c r="F624" s="19" t="str">
        <f>IFERROR(VLOOKUP(D624,'Tabelas auxiliares'!$A$3:$B$63,2,FALSE),"")</f>
        <v>SUGEPE-FOLHA - PASEP + AUX. MORADIA</v>
      </c>
      <c r="G624" s="19" t="str">
        <f>IFERROR(VLOOKUP($B624,'Tabelas auxiliares'!$A$67:$C$107,2,FALSE),"")</f>
        <v>FOLHA DE PAGAMENTO - GERAL</v>
      </c>
      <c r="H624" s="19" t="str">
        <f>IFERROR(VLOOKUP($B624,'Tabelas auxiliares'!$A$67:$C$107,3,FALSE),"")</f>
        <v>FOLHA DE PAGAMENTO / CONTRIBUICAO PARA O PSS / SUBSTITUICOES / INSS PATRONAL / PASEP</v>
      </c>
      <c r="I624" t="s">
        <v>2230</v>
      </c>
      <c r="J624" t="s">
        <v>3267</v>
      </c>
      <c r="K624" t="s">
        <v>3280</v>
      </c>
      <c r="L624" t="s">
        <v>3269</v>
      </c>
      <c r="M624" t="s">
        <v>622</v>
      </c>
      <c r="N624" t="s">
        <v>108</v>
      </c>
      <c r="O624" t="s">
        <v>629</v>
      </c>
      <c r="P624" t="s">
        <v>670</v>
      </c>
      <c r="Q624" t="s">
        <v>621</v>
      </c>
      <c r="R624" t="s">
        <v>622</v>
      </c>
      <c r="S624" t="s">
        <v>623</v>
      </c>
      <c r="T624" t="s">
        <v>659</v>
      </c>
      <c r="U624" t="s">
        <v>117</v>
      </c>
      <c r="V624" t="s">
        <v>3160</v>
      </c>
      <c r="W624" t="s">
        <v>3161</v>
      </c>
      <c r="X624" t="s">
        <v>3287</v>
      </c>
      <c r="Y624" s="19" t="str">
        <f t="shared" si="18"/>
        <v>3</v>
      </c>
      <c r="Z624" s="19" t="str">
        <f>IF(T624="","",IF(AND(T624&lt;&gt;'Tabelas auxiliares'!$B$241,T624&lt;&gt;'Tabelas auxiliares'!$B$242,T624&lt;&gt;'Tabelas auxiliares'!$C$241,T624&lt;&gt;'Tabelas auxiliares'!$C$242,T624&lt;&gt;'Tabelas auxiliares'!$D$241),"FOLHA DE PESSOAL",IF(Y624='Tabelas auxiliares'!$A$242,"CUSTEIO",IF(Y624='Tabelas auxiliares'!$A$241,"INVESTIMENTO","ERRO - VERIFICAR"))))</f>
        <v>FOLHA DE PESSOAL</v>
      </c>
      <c r="AA624" s="30">
        <f t="shared" si="19"/>
        <v>8071556.7699999996</v>
      </c>
      <c r="AD624" s="12">
        <v>8071556.7699999996</v>
      </c>
      <c r="AE624" s="36"/>
    </row>
    <row r="625" spans="1:31" x14ac:dyDescent="0.35">
      <c r="A625" t="s">
        <v>614</v>
      </c>
      <c r="B625" t="s">
        <v>224</v>
      </c>
      <c r="C625" t="s">
        <v>615</v>
      </c>
      <c r="D625" t="s">
        <v>83</v>
      </c>
      <c r="E625" t="s">
        <v>100</v>
      </c>
      <c r="F625" s="19" t="str">
        <f>IFERROR(VLOOKUP(D625,'Tabelas auxiliares'!$A$3:$B$63,2,FALSE),"")</f>
        <v>SUGEPE-FOLHA - PASEP + AUX. MORADIA</v>
      </c>
      <c r="G625" s="19" t="str">
        <f>IFERROR(VLOOKUP($B625,'Tabelas auxiliares'!$A$67:$C$107,2,FALSE),"")</f>
        <v>FOLHA DE PAGAMENTO - GERAL</v>
      </c>
      <c r="H625" s="19" t="str">
        <f>IFERROR(VLOOKUP($B625,'Tabelas auxiliares'!$A$67:$C$107,3,FALSE),"")</f>
        <v>FOLHA DE PAGAMENTO / CONTRIBUICAO PARA O PSS / SUBSTITUICOES / INSS PATRONAL / PASEP</v>
      </c>
      <c r="I625" t="s">
        <v>2230</v>
      </c>
      <c r="J625" t="s">
        <v>3267</v>
      </c>
      <c r="K625" t="s">
        <v>3280</v>
      </c>
      <c r="L625" t="s">
        <v>3269</v>
      </c>
      <c r="M625" t="s">
        <v>622</v>
      </c>
      <c r="N625" t="s">
        <v>108</v>
      </c>
      <c r="O625" t="s">
        <v>629</v>
      </c>
      <c r="P625" t="s">
        <v>670</v>
      </c>
      <c r="Q625" t="s">
        <v>621</v>
      </c>
      <c r="R625" t="s">
        <v>622</v>
      </c>
      <c r="S625" t="s">
        <v>623</v>
      </c>
      <c r="T625" t="s">
        <v>659</v>
      </c>
      <c r="U625" t="s">
        <v>117</v>
      </c>
      <c r="V625" t="s">
        <v>3163</v>
      </c>
      <c r="W625" t="s">
        <v>3164</v>
      </c>
      <c r="X625" t="s">
        <v>3288</v>
      </c>
      <c r="Y625" s="19" t="str">
        <f t="shared" si="18"/>
        <v>3</v>
      </c>
      <c r="Z625" s="19" t="str">
        <f>IF(T625="","",IF(AND(T625&lt;&gt;'Tabelas auxiliares'!$B$241,T625&lt;&gt;'Tabelas auxiliares'!$B$242,T625&lt;&gt;'Tabelas auxiliares'!$C$241,T625&lt;&gt;'Tabelas auxiliares'!$C$242,T625&lt;&gt;'Tabelas auxiliares'!$D$241),"FOLHA DE PESSOAL",IF(Y625='Tabelas auxiliares'!$A$242,"CUSTEIO",IF(Y625='Tabelas auxiliares'!$A$241,"INVESTIMENTO","ERRO - VERIFICAR"))))</f>
        <v>FOLHA DE PESSOAL</v>
      </c>
      <c r="AA625" s="30">
        <f t="shared" si="19"/>
        <v>121167.61</v>
      </c>
      <c r="AD625" s="12">
        <v>121167.61</v>
      </c>
      <c r="AE625" s="36"/>
    </row>
    <row r="626" spans="1:31" x14ac:dyDescent="0.35">
      <c r="A626" t="s">
        <v>614</v>
      </c>
      <c r="B626" t="s">
        <v>224</v>
      </c>
      <c r="C626" t="s">
        <v>615</v>
      </c>
      <c r="D626" t="s">
        <v>83</v>
      </c>
      <c r="E626" t="s">
        <v>100</v>
      </c>
      <c r="F626" s="19" t="str">
        <f>IFERROR(VLOOKUP(D626,'Tabelas auxiliares'!$A$3:$B$63,2,FALSE),"")</f>
        <v>SUGEPE-FOLHA - PASEP + AUX. MORADIA</v>
      </c>
      <c r="G626" s="19" t="str">
        <f>IFERROR(VLOOKUP($B626,'Tabelas auxiliares'!$A$67:$C$107,2,FALSE),"")</f>
        <v>FOLHA DE PAGAMENTO - GERAL</v>
      </c>
      <c r="H626" s="19" t="str">
        <f>IFERROR(VLOOKUP($B626,'Tabelas auxiliares'!$A$67:$C$107,3,FALSE),"")</f>
        <v>FOLHA DE PAGAMENTO / CONTRIBUICAO PARA O PSS / SUBSTITUICOES / INSS PATRONAL / PASEP</v>
      </c>
      <c r="I626" t="s">
        <v>2230</v>
      </c>
      <c r="J626" t="s">
        <v>3267</v>
      </c>
      <c r="K626" t="s">
        <v>3280</v>
      </c>
      <c r="L626" t="s">
        <v>3269</v>
      </c>
      <c r="M626" t="s">
        <v>622</v>
      </c>
      <c r="N626" t="s">
        <v>108</v>
      </c>
      <c r="O626" t="s">
        <v>629</v>
      </c>
      <c r="P626" t="s">
        <v>670</v>
      </c>
      <c r="Q626" t="s">
        <v>621</v>
      </c>
      <c r="R626" t="s">
        <v>622</v>
      </c>
      <c r="S626" t="s">
        <v>623</v>
      </c>
      <c r="T626" t="s">
        <v>659</v>
      </c>
      <c r="U626" t="s">
        <v>117</v>
      </c>
      <c r="V626" t="s">
        <v>3166</v>
      </c>
      <c r="W626" t="s">
        <v>3167</v>
      </c>
      <c r="X626" t="s">
        <v>3289</v>
      </c>
      <c r="Y626" s="19" t="str">
        <f t="shared" si="18"/>
        <v>3</v>
      </c>
      <c r="Z626" s="19" t="str">
        <f>IF(T626="","",IF(AND(T626&lt;&gt;'Tabelas auxiliares'!$B$241,T626&lt;&gt;'Tabelas auxiliares'!$B$242,T626&lt;&gt;'Tabelas auxiliares'!$C$241,T626&lt;&gt;'Tabelas auxiliares'!$C$242,T626&lt;&gt;'Tabelas auxiliares'!$D$241),"FOLHA DE PESSOAL",IF(Y626='Tabelas auxiliares'!$A$242,"CUSTEIO",IF(Y626='Tabelas auxiliares'!$A$241,"INVESTIMENTO","ERRO - VERIFICAR"))))</f>
        <v>FOLHA DE PESSOAL</v>
      </c>
      <c r="AA626" s="30">
        <f t="shared" si="19"/>
        <v>218511.96</v>
      </c>
      <c r="AD626" s="12">
        <v>218511.96</v>
      </c>
      <c r="AE626" s="36"/>
    </row>
    <row r="627" spans="1:31" x14ac:dyDescent="0.35">
      <c r="A627" t="s">
        <v>614</v>
      </c>
      <c r="B627" t="s">
        <v>224</v>
      </c>
      <c r="C627" t="s">
        <v>615</v>
      </c>
      <c r="D627" t="s">
        <v>83</v>
      </c>
      <c r="E627" t="s">
        <v>100</v>
      </c>
      <c r="F627" s="19" t="str">
        <f>IFERROR(VLOOKUP(D627,'Tabelas auxiliares'!$A$3:$B$63,2,FALSE),"")</f>
        <v>SUGEPE-FOLHA - PASEP + AUX. MORADIA</v>
      </c>
      <c r="G627" s="19" t="str">
        <f>IFERROR(VLOOKUP($B627,'Tabelas auxiliares'!$A$67:$C$107,2,FALSE),"")</f>
        <v>FOLHA DE PAGAMENTO - GERAL</v>
      </c>
      <c r="H627" s="19" t="str">
        <f>IFERROR(VLOOKUP($B627,'Tabelas auxiliares'!$A$67:$C$107,3,FALSE),"")</f>
        <v>FOLHA DE PAGAMENTO / CONTRIBUICAO PARA O PSS / SUBSTITUICOES / INSS PATRONAL / PASEP</v>
      </c>
      <c r="I627" t="s">
        <v>2230</v>
      </c>
      <c r="J627" t="s">
        <v>3267</v>
      </c>
      <c r="K627" t="s">
        <v>3280</v>
      </c>
      <c r="L627" t="s">
        <v>3269</v>
      </c>
      <c r="M627" t="s">
        <v>622</v>
      </c>
      <c r="N627" t="s">
        <v>108</v>
      </c>
      <c r="O627" t="s">
        <v>629</v>
      </c>
      <c r="P627" t="s">
        <v>670</v>
      </c>
      <c r="Q627" t="s">
        <v>621</v>
      </c>
      <c r="R627" t="s">
        <v>622</v>
      </c>
      <c r="S627" t="s">
        <v>623</v>
      </c>
      <c r="T627" t="s">
        <v>659</v>
      </c>
      <c r="U627" t="s">
        <v>117</v>
      </c>
      <c r="V627" t="s">
        <v>3169</v>
      </c>
      <c r="W627" t="s">
        <v>3170</v>
      </c>
      <c r="X627" t="s">
        <v>3290</v>
      </c>
      <c r="Y627" s="19" t="str">
        <f t="shared" si="18"/>
        <v>3</v>
      </c>
      <c r="Z627" s="19" t="str">
        <f>IF(T627="","",IF(AND(T627&lt;&gt;'Tabelas auxiliares'!$B$241,T627&lt;&gt;'Tabelas auxiliares'!$B$242,T627&lt;&gt;'Tabelas auxiliares'!$C$241,T627&lt;&gt;'Tabelas auxiliares'!$C$242,T627&lt;&gt;'Tabelas auxiliares'!$D$241),"FOLHA DE PESSOAL",IF(Y627='Tabelas auxiliares'!$A$242,"CUSTEIO",IF(Y627='Tabelas auxiliares'!$A$241,"INVESTIMENTO","ERRO - VERIFICAR"))))</f>
        <v>FOLHA DE PESSOAL</v>
      </c>
      <c r="AA627" s="30">
        <f t="shared" si="19"/>
        <v>4606.41</v>
      </c>
      <c r="AD627" s="12">
        <v>4606.41</v>
      </c>
      <c r="AE627" s="36"/>
    </row>
    <row r="628" spans="1:31" x14ac:dyDescent="0.35">
      <c r="A628" t="s">
        <v>614</v>
      </c>
      <c r="B628" t="s">
        <v>224</v>
      </c>
      <c r="C628" t="s">
        <v>615</v>
      </c>
      <c r="D628" t="s">
        <v>83</v>
      </c>
      <c r="E628" t="s">
        <v>100</v>
      </c>
      <c r="F628" s="19" t="str">
        <f>IFERROR(VLOOKUP(D628,'Tabelas auxiliares'!$A$3:$B$63,2,FALSE),"")</f>
        <v>SUGEPE-FOLHA - PASEP + AUX. MORADIA</v>
      </c>
      <c r="G628" s="19" t="str">
        <f>IFERROR(VLOOKUP($B628,'Tabelas auxiliares'!$A$67:$C$107,2,FALSE),"")</f>
        <v>FOLHA DE PAGAMENTO - GERAL</v>
      </c>
      <c r="H628" s="19" t="str">
        <f>IFERROR(VLOOKUP($B628,'Tabelas auxiliares'!$A$67:$C$107,3,FALSE),"")</f>
        <v>FOLHA DE PAGAMENTO / CONTRIBUICAO PARA O PSS / SUBSTITUICOES / INSS PATRONAL / PASEP</v>
      </c>
      <c r="I628" t="s">
        <v>2230</v>
      </c>
      <c r="J628" t="s">
        <v>3267</v>
      </c>
      <c r="K628" t="s">
        <v>3280</v>
      </c>
      <c r="L628" t="s">
        <v>3269</v>
      </c>
      <c r="M628" t="s">
        <v>622</v>
      </c>
      <c r="N628" t="s">
        <v>108</v>
      </c>
      <c r="O628" t="s">
        <v>629</v>
      </c>
      <c r="P628" t="s">
        <v>670</v>
      </c>
      <c r="Q628" t="s">
        <v>621</v>
      </c>
      <c r="R628" t="s">
        <v>622</v>
      </c>
      <c r="S628" t="s">
        <v>623</v>
      </c>
      <c r="T628" t="s">
        <v>659</v>
      </c>
      <c r="U628" t="s">
        <v>117</v>
      </c>
      <c r="V628" t="s">
        <v>3172</v>
      </c>
      <c r="W628" t="s">
        <v>3173</v>
      </c>
      <c r="X628" t="s">
        <v>3291</v>
      </c>
      <c r="Y628" s="19" t="str">
        <f t="shared" si="18"/>
        <v>3</v>
      </c>
      <c r="Z628" s="19" t="str">
        <f>IF(T628="","",IF(AND(T628&lt;&gt;'Tabelas auxiliares'!$B$241,T628&lt;&gt;'Tabelas auxiliares'!$B$242,T628&lt;&gt;'Tabelas auxiliares'!$C$241,T628&lt;&gt;'Tabelas auxiliares'!$C$242,T628&lt;&gt;'Tabelas auxiliares'!$D$241),"FOLHA DE PESSOAL",IF(Y628='Tabelas auxiliares'!$A$242,"CUSTEIO",IF(Y628='Tabelas auxiliares'!$A$241,"INVESTIMENTO","ERRO - VERIFICAR"))))</f>
        <v>FOLHA DE PESSOAL</v>
      </c>
      <c r="AA628" s="30">
        <f t="shared" si="19"/>
        <v>1872.75</v>
      </c>
      <c r="AD628" s="12">
        <v>1872.75</v>
      </c>
      <c r="AE628" s="36"/>
    </row>
    <row r="629" spans="1:31" x14ac:dyDescent="0.35">
      <c r="A629" t="s">
        <v>614</v>
      </c>
      <c r="B629" t="s">
        <v>224</v>
      </c>
      <c r="C629" t="s">
        <v>615</v>
      </c>
      <c r="D629" t="s">
        <v>83</v>
      </c>
      <c r="E629" t="s">
        <v>100</v>
      </c>
      <c r="F629" s="19" t="str">
        <f>IFERROR(VLOOKUP(D629,'Tabelas auxiliares'!$A$3:$B$63,2,FALSE),"")</f>
        <v>SUGEPE-FOLHA - PASEP + AUX. MORADIA</v>
      </c>
      <c r="G629" s="19" t="str">
        <f>IFERROR(VLOOKUP($B629,'Tabelas auxiliares'!$A$67:$C$107,2,FALSE),"")</f>
        <v>FOLHA DE PAGAMENTO - GERAL</v>
      </c>
      <c r="H629" s="19" t="str">
        <f>IFERROR(VLOOKUP($B629,'Tabelas auxiliares'!$A$67:$C$107,3,FALSE),"")</f>
        <v>FOLHA DE PAGAMENTO / CONTRIBUICAO PARA O PSS / SUBSTITUICOES / INSS PATRONAL / PASEP</v>
      </c>
      <c r="I629" t="s">
        <v>2230</v>
      </c>
      <c r="J629" t="s">
        <v>3267</v>
      </c>
      <c r="K629" t="s">
        <v>3280</v>
      </c>
      <c r="L629" t="s">
        <v>3269</v>
      </c>
      <c r="M629" t="s">
        <v>622</v>
      </c>
      <c r="N629" t="s">
        <v>108</v>
      </c>
      <c r="O629" t="s">
        <v>629</v>
      </c>
      <c r="P629" t="s">
        <v>670</v>
      </c>
      <c r="Q629" t="s">
        <v>621</v>
      </c>
      <c r="R629" t="s">
        <v>622</v>
      </c>
      <c r="S629" t="s">
        <v>623</v>
      </c>
      <c r="T629" t="s">
        <v>659</v>
      </c>
      <c r="U629" t="s">
        <v>117</v>
      </c>
      <c r="V629" t="s">
        <v>3175</v>
      </c>
      <c r="W629" t="s">
        <v>3176</v>
      </c>
      <c r="X629" t="s">
        <v>3292</v>
      </c>
      <c r="Y629" s="19" t="str">
        <f t="shared" si="18"/>
        <v>3</v>
      </c>
      <c r="Z629" s="19" t="str">
        <f>IF(T629="","",IF(AND(T629&lt;&gt;'Tabelas auxiliares'!$B$241,T629&lt;&gt;'Tabelas auxiliares'!$B$242,T629&lt;&gt;'Tabelas auxiliares'!$C$241,T629&lt;&gt;'Tabelas auxiliares'!$C$242,T629&lt;&gt;'Tabelas auxiliares'!$D$241),"FOLHA DE PESSOAL",IF(Y629='Tabelas auxiliares'!$A$242,"CUSTEIO",IF(Y629='Tabelas auxiliares'!$A$241,"INVESTIMENTO","ERRO - VERIFICAR"))))</f>
        <v>FOLHA DE PESSOAL</v>
      </c>
      <c r="AA629" s="30">
        <f t="shared" si="19"/>
        <v>192361.93</v>
      </c>
      <c r="AD629" s="12">
        <v>192361.93</v>
      </c>
      <c r="AE629" s="36"/>
    </row>
    <row r="630" spans="1:31" x14ac:dyDescent="0.35">
      <c r="A630" t="s">
        <v>614</v>
      </c>
      <c r="B630" t="s">
        <v>224</v>
      </c>
      <c r="C630" t="s">
        <v>615</v>
      </c>
      <c r="D630" t="s">
        <v>83</v>
      </c>
      <c r="E630" t="s">
        <v>100</v>
      </c>
      <c r="F630" s="19" t="str">
        <f>IFERROR(VLOOKUP(D630,'Tabelas auxiliares'!$A$3:$B$63,2,FALSE),"")</f>
        <v>SUGEPE-FOLHA - PASEP + AUX. MORADIA</v>
      </c>
      <c r="G630" s="19" t="str">
        <f>IFERROR(VLOOKUP($B630,'Tabelas auxiliares'!$A$67:$C$107,2,FALSE),"")</f>
        <v>FOLHA DE PAGAMENTO - GERAL</v>
      </c>
      <c r="H630" s="19" t="str">
        <f>IFERROR(VLOOKUP($B630,'Tabelas auxiliares'!$A$67:$C$107,3,FALSE),"")</f>
        <v>FOLHA DE PAGAMENTO / CONTRIBUICAO PARA O PSS / SUBSTITUICOES / INSS PATRONAL / PASEP</v>
      </c>
      <c r="I630" t="s">
        <v>2230</v>
      </c>
      <c r="J630" t="s">
        <v>3267</v>
      </c>
      <c r="K630" t="s">
        <v>3280</v>
      </c>
      <c r="L630" t="s">
        <v>3269</v>
      </c>
      <c r="M630" t="s">
        <v>622</v>
      </c>
      <c r="N630" t="s">
        <v>108</v>
      </c>
      <c r="O630" t="s">
        <v>629</v>
      </c>
      <c r="P630" t="s">
        <v>670</v>
      </c>
      <c r="Q630" t="s">
        <v>621</v>
      </c>
      <c r="R630" t="s">
        <v>622</v>
      </c>
      <c r="S630" t="s">
        <v>623</v>
      </c>
      <c r="T630" t="s">
        <v>659</v>
      </c>
      <c r="U630" t="s">
        <v>117</v>
      </c>
      <c r="V630" t="s">
        <v>3178</v>
      </c>
      <c r="W630" t="s">
        <v>3179</v>
      </c>
      <c r="X630" t="s">
        <v>3293</v>
      </c>
      <c r="Y630" s="19" t="str">
        <f t="shared" si="18"/>
        <v>3</v>
      </c>
      <c r="Z630" s="19" t="str">
        <f>IF(T630="","",IF(AND(T630&lt;&gt;'Tabelas auxiliares'!$B$241,T630&lt;&gt;'Tabelas auxiliares'!$B$242,T630&lt;&gt;'Tabelas auxiliares'!$C$241,T630&lt;&gt;'Tabelas auxiliares'!$C$242,T630&lt;&gt;'Tabelas auxiliares'!$D$241),"FOLHA DE PESSOAL",IF(Y630='Tabelas auxiliares'!$A$242,"CUSTEIO",IF(Y630='Tabelas auxiliares'!$A$241,"INVESTIMENTO","ERRO - VERIFICAR"))))</f>
        <v>FOLHA DE PESSOAL</v>
      </c>
      <c r="AA630" s="30">
        <f t="shared" si="19"/>
        <v>277084.24</v>
      </c>
      <c r="AD630" s="12">
        <v>277084.24</v>
      </c>
      <c r="AE630" s="36"/>
    </row>
    <row r="631" spans="1:31" x14ac:dyDescent="0.35">
      <c r="A631" t="s">
        <v>614</v>
      </c>
      <c r="B631" t="s">
        <v>224</v>
      </c>
      <c r="C631" t="s">
        <v>615</v>
      </c>
      <c r="D631" t="s">
        <v>83</v>
      </c>
      <c r="E631" t="s">
        <v>100</v>
      </c>
      <c r="F631" s="19" t="str">
        <f>IFERROR(VLOOKUP(D631,'Tabelas auxiliares'!$A$3:$B$63,2,FALSE),"")</f>
        <v>SUGEPE-FOLHA - PASEP + AUX. MORADIA</v>
      </c>
      <c r="G631" s="19" t="str">
        <f>IFERROR(VLOOKUP($B631,'Tabelas auxiliares'!$A$67:$C$107,2,FALSE),"")</f>
        <v>FOLHA DE PAGAMENTO - GERAL</v>
      </c>
      <c r="H631" s="19" t="str">
        <f>IFERROR(VLOOKUP($B631,'Tabelas auxiliares'!$A$67:$C$107,3,FALSE),"")</f>
        <v>FOLHA DE PAGAMENTO / CONTRIBUICAO PARA O PSS / SUBSTITUICOES / INSS PATRONAL / PASEP</v>
      </c>
      <c r="I631" t="s">
        <v>2230</v>
      </c>
      <c r="J631" t="s">
        <v>3267</v>
      </c>
      <c r="K631" t="s">
        <v>3280</v>
      </c>
      <c r="L631" t="s">
        <v>3269</v>
      </c>
      <c r="M631" t="s">
        <v>622</v>
      </c>
      <c r="N631" t="s">
        <v>108</v>
      </c>
      <c r="O631" t="s">
        <v>629</v>
      </c>
      <c r="P631" t="s">
        <v>670</v>
      </c>
      <c r="Q631" t="s">
        <v>621</v>
      </c>
      <c r="R631" t="s">
        <v>622</v>
      </c>
      <c r="S631" t="s">
        <v>623</v>
      </c>
      <c r="T631" t="s">
        <v>659</v>
      </c>
      <c r="U631" t="s">
        <v>117</v>
      </c>
      <c r="V631" t="s">
        <v>3181</v>
      </c>
      <c r="W631" t="s">
        <v>3182</v>
      </c>
      <c r="X631" t="s">
        <v>3294</v>
      </c>
      <c r="Y631" s="19" t="str">
        <f t="shared" si="18"/>
        <v>3</v>
      </c>
      <c r="Z631" s="19" t="str">
        <f>IF(T631="","",IF(AND(T631&lt;&gt;'Tabelas auxiliares'!$B$241,T631&lt;&gt;'Tabelas auxiliares'!$B$242,T631&lt;&gt;'Tabelas auxiliares'!$C$241,T631&lt;&gt;'Tabelas auxiliares'!$C$242,T631&lt;&gt;'Tabelas auxiliares'!$D$241),"FOLHA DE PESSOAL",IF(Y631='Tabelas auxiliares'!$A$242,"CUSTEIO",IF(Y631='Tabelas auxiliares'!$A$241,"INVESTIMENTO","ERRO - VERIFICAR"))))</f>
        <v>FOLHA DE PESSOAL</v>
      </c>
      <c r="AA631" s="30">
        <f t="shared" si="19"/>
        <v>20864.13</v>
      </c>
      <c r="AD631" s="12">
        <v>20864.13</v>
      </c>
      <c r="AE631" s="36"/>
    </row>
    <row r="632" spans="1:31" x14ac:dyDescent="0.35">
      <c r="A632" t="s">
        <v>614</v>
      </c>
      <c r="B632" t="s">
        <v>224</v>
      </c>
      <c r="C632" t="s">
        <v>615</v>
      </c>
      <c r="D632" t="s">
        <v>83</v>
      </c>
      <c r="E632" t="s">
        <v>100</v>
      </c>
      <c r="F632" s="19" t="str">
        <f>IFERROR(VLOOKUP(D632,'Tabelas auxiliares'!$A$3:$B$63,2,FALSE),"")</f>
        <v>SUGEPE-FOLHA - PASEP + AUX. MORADIA</v>
      </c>
      <c r="G632" s="19" t="str">
        <f>IFERROR(VLOOKUP($B632,'Tabelas auxiliares'!$A$67:$C$107,2,FALSE),"")</f>
        <v>FOLHA DE PAGAMENTO - GERAL</v>
      </c>
      <c r="H632" s="19" t="str">
        <f>IFERROR(VLOOKUP($B632,'Tabelas auxiliares'!$A$67:$C$107,3,FALSE),"")</f>
        <v>FOLHA DE PAGAMENTO / CONTRIBUICAO PARA O PSS / SUBSTITUICOES / INSS PATRONAL / PASEP</v>
      </c>
      <c r="I632" t="s">
        <v>2230</v>
      </c>
      <c r="J632" t="s">
        <v>3267</v>
      </c>
      <c r="K632" t="s">
        <v>3280</v>
      </c>
      <c r="L632" t="s">
        <v>3269</v>
      </c>
      <c r="M632" t="s">
        <v>622</v>
      </c>
      <c r="N632" t="s">
        <v>108</v>
      </c>
      <c r="O632" t="s">
        <v>629</v>
      </c>
      <c r="P632" t="s">
        <v>670</v>
      </c>
      <c r="Q632" t="s">
        <v>621</v>
      </c>
      <c r="R632" t="s">
        <v>622</v>
      </c>
      <c r="S632" t="s">
        <v>623</v>
      </c>
      <c r="T632" t="s">
        <v>659</v>
      </c>
      <c r="U632" t="s">
        <v>117</v>
      </c>
      <c r="V632" t="s">
        <v>3246</v>
      </c>
      <c r="W632" t="s">
        <v>3247</v>
      </c>
      <c r="X632" t="s">
        <v>3295</v>
      </c>
      <c r="Y632" s="19" t="str">
        <f t="shared" si="18"/>
        <v>3</v>
      </c>
      <c r="Z632" s="19" t="str">
        <f>IF(T632="","",IF(AND(T632&lt;&gt;'Tabelas auxiliares'!$B$241,T632&lt;&gt;'Tabelas auxiliares'!$B$242,T632&lt;&gt;'Tabelas auxiliares'!$C$241,T632&lt;&gt;'Tabelas auxiliares'!$C$242,T632&lt;&gt;'Tabelas auxiliares'!$D$241),"FOLHA DE PESSOAL",IF(Y632='Tabelas auxiliares'!$A$242,"CUSTEIO",IF(Y632='Tabelas auxiliares'!$A$241,"INVESTIMENTO","ERRO - VERIFICAR"))))</f>
        <v>FOLHA DE PESSOAL</v>
      </c>
      <c r="AA632" s="30">
        <f t="shared" si="19"/>
        <v>184.41</v>
      </c>
      <c r="AD632" s="12">
        <v>184.41</v>
      </c>
      <c r="AE632" s="36"/>
    </row>
    <row r="633" spans="1:31" x14ac:dyDescent="0.35">
      <c r="A633" t="s">
        <v>614</v>
      </c>
      <c r="B633" t="s">
        <v>224</v>
      </c>
      <c r="C633" t="s">
        <v>615</v>
      </c>
      <c r="D633" t="s">
        <v>83</v>
      </c>
      <c r="E633" t="s">
        <v>100</v>
      </c>
      <c r="F633" s="19" t="str">
        <f>IFERROR(VLOOKUP(D633,'Tabelas auxiliares'!$A$3:$B$63,2,FALSE),"")</f>
        <v>SUGEPE-FOLHA - PASEP + AUX. MORADIA</v>
      </c>
      <c r="G633" s="19" t="str">
        <f>IFERROR(VLOOKUP($B633,'Tabelas auxiliares'!$A$67:$C$107,2,FALSE),"")</f>
        <v>FOLHA DE PAGAMENTO - GERAL</v>
      </c>
      <c r="H633" s="19" t="str">
        <f>IFERROR(VLOOKUP($B633,'Tabelas auxiliares'!$A$67:$C$107,3,FALSE),"")</f>
        <v>FOLHA DE PAGAMENTO / CONTRIBUICAO PARA O PSS / SUBSTITUICOES / INSS PATRONAL / PASEP</v>
      </c>
      <c r="I633" t="s">
        <v>3296</v>
      </c>
      <c r="J633" t="s">
        <v>3267</v>
      </c>
      <c r="K633" t="s">
        <v>3297</v>
      </c>
      <c r="L633" t="s">
        <v>3269</v>
      </c>
      <c r="M633" t="s">
        <v>622</v>
      </c>
      <c r="N633" t="s">
        <v>108</v>
      </c>
      <c r="O633" t="s">
        <v>629</v>
      </c>
      <c r="P633" t="s">
        <v>670</v>
      </c>
      <c r="Q633" t="s">
        <v>621</v>
      </c>
      <c r="R633" t="s">
        <v>622</v>
      </c>
      <c r="S633" t="s">
        <v>623</v>
      </c>
      <c r="T633" t="s">
        <v>659</v>
      </c>
      <c r="U633" t="s">
        <v>117</v>
      </c>
      <c r="V633" t="s">
        <v>3185</v>
      </c>
      <c r="W633" t="s">
        <v>3186</v>
      </c>
      <c r="X633" t="s">
        <v>3298</v>
      </c>
      <c r="Y633" s="19" t="str">
        <f t="shared" si="18"/>
        <v>3</v>
      </c>
      <c r="Z633" s="19" t="str">
        <f>IF(T633="","",IF(AND(T633&lt;&gt;'Tabelas auxiliares'!$B$241,T633&lt;&gt;'Tabelas auxiliares'!$B$242,T633&lt;&gt;'Tabelas auxiliares'!$C$241,T633&lt;&gt;'Tabelas auxiliares'!$C$242,T633&lt;&gt;'Tabelas auxiliares'!$D$241),"FOLHA DE PESSOAL",IF(Y633='Tabelas auxiliares'!$A$242,"CUSTEIO",IF(Y633='Tabelas auxiliares'!$A$241,"INVESTIMENTO","ERRO - VERIFICAR"))))</f>
        <v>FOLHA DE PESSOAL</v>
      </c>
      <c r="AA633" s="30">
        <f t="shared" si="19"/>
        <v>15072.77</v>
      </c>
      <c r="AD633" s="12">
        <v>15072.77</v>
      </c>
      <c r="AE633" s="36"/>
    </row>
    <row r="634" spans="1:31" x14ac:dyDescent="0.35">
      <c r="A634" t="s">
        <v>614</v>
      </c>
      <c r="B634" t="s">
        <v>224</v>
      </c>
      <c r="C634" t="s">
        <v>615</v>
      </c>
      <c r="D634" t="s">
        <v>83</v>
      </c>
      <c r="E634" t="s">
        <v>100</v>
      </c>
      <c r="F634" s="19" t="str">
        <f>IFERROR(VLOOKUP(D634,'Tabelas auxiliares'!$A$3:$B$63,2,FALSE),"")</f>
        <v>SUGEPE-FOLHA - PASEP + AUX. MORADIA</v>
      </c>
      <c r="G634" s="19" t="str">
        <f>IFERROR(VLOOKUP($B634,'Tabelas auxiliares'!$A$67:$C$107,2,FALSE),"")</f>
        <v>FOLHA DE PAGAMENTO - GERAL</v>
      </c>
      <c r="H634" s="19" t="str">
        <f>IFERROR(VLOOKUP($B634,'Tabelas auxiliares'!$A$67:$C$107,3,FALSE),"")</f>
        <v>FOLHA DE PAGAMENTO / CONTRIBUICAO PARA O PSS / SUBSTITUICOES / INSS PATRONAL / PASEP</v>
      </c>
      <c r="I634" t="s">
        <v>3296</v>
      </c>
      <c r="J634" t="s">
        <v>3267</v>
      </c>
      <c r="K634" t="s">
        <v>3299</v>
      </c>
      <c r="L634" t="s">
        <v>3269</v>
      </c>
      <c r="M634" t="s">
        <v>622</v>
      </c>
      <c r="N634" t="s">
        <v>108</v>
      </c>
      <c r="O634" t="s">
        <v>629</v>
      </c>
      <c r="P634" t="s">
        <v>670</v>
      </c>
      <c r="Q634" t="s">
        <v>621</v>
      </c>
      <c r="R634" t="s">
        <v>622</v>
      </c>
      <c r="S634" t="s">
        <v>623</v>
      </c>
      <c r="T634" t="s">
        <v>659</v>
      </c>
      <c r="U634" t="s">
        <v>117</v>
      </c>
      <c r="V634" t="s">
        <v>3189</v>
      </c>
      <c r="W634" t="s">
        <v>3190</v>
      </c>
      <c r="X634" t="s">
        <v>3300</v>
      </c>
      <c r="Y634" s="19" t="str">
        <f t="shared" si="18"/>
        <v>3</v>
      </c>
      <c r="Z634" s="19" t="str">
        <f>IF(T634="","",IF(AND(T634&lt;&gt;'Tabelas auxiliares'!$B$241,T634&lt;&gt;'Tabelas auxiliares'!$B$242,T634&lt;&gt;'Tabelas auxiliares'!$C$241,T634&lt;&gt;'Tabelas auxiliares'!$C$242,T634&lt;&gt;'Tabelas auxiliares'!$D$241),"FOLHA DE PESSOAL",IF(Y634='Tabelas auxiliares'!$A$242,"CUSTEIO",IF(Y634='Tabelas auxiliares'!$A$241,"INVESTIMENTO","ERRO - VERIFICAR"))))</f>
        <v>FOLHA DE PESSOAL</v>
      </c>
      <c r="AA634" s="30">
        <f t="shared" si="19"/>
        <v>3885.87</v>
      </c>
      <c r="AD634" s="12">
        <v>3885.87</v>
      </c>
      <c r="AE634" s="36"/>
    </row>
    <row r="635" spans="1:31" x14ac:dyDescent="0.35">
      <c r="A635" t="s">
        <v>614</v>
      </c>
      <c r="B635" t="s">
        <v>224</v>
      </c>
      <c r="C635" t="s">
        <v>615</v>
      </c>
      <c r="D635" t="s">
        <v>83</v>
      </c>
      <c r="E635" t="s">
        <v>100</v>
      </c>
      <c r="F635" s="19" t="str">
        <f>IFERROR(VLOOKUP(D635,'Tabelas auxiliares'!$A$3:$B$63,2,FALSE),"")</f>
        <v>SUGEPE-FOLHA - PASEP + AUX. MORADIA</v>
      </c>
      <c r="G635" s="19" t="str">
        <f>IFERROR(VLOOKUP($B635,'Tabelas auxiliares'!$A$67:$C$107,2,FALSE),"")</f>
        <v>FOLHA DE PAGAMENTO - GERAL</v>
      </c>
      <c r="H635" s="19" t="str">
        <f>IFERROR(VLOOKUP($B635,'Tabelas auxiliares'!$A$67:$C$107,3,FALSE),"")</f>
        <v>FOLHA DE PAGAMENTO / CONTRIBUICAO PARA O PSS / SUBSTITUICOES / INSS PATRONAL / PASEP</v>
      </c>
      <c r="I635" t="s">
        <v>3296</v>
      </c>
      <c r="J635" t="s">
        <v>3267</v>
      </c>
      <c r="K635" t="s">
        <v>3301</v>
      </c>
      <c r="L635" t="s">
        <v>3269</v>
      </c>
      <c r="M635" t="s">
        <v>622</v>
      </c>
      <c r="N635" t="s">
        <v>108</v>
      </c>
      <c r="O635" t="s">
        <v>629</v>
      </c>
      <c r="P635" t="s">
        <v>670</v>
      </c>
      <c r="Q635" t="s">
        <v>621</v>
      </c>
      <c r="R635" t="s">
        <v>622</v>
      </c>
      <c r="S635" t="s">
        <v>623</v>
      </c>
      <c r="T635" t="s">
        <v>659</v>
      </c>
      <c r="U635" t="s">
        <v>117</v>
      </c>
      <c r="V635" t="s">
        <v>3193</v>
      </c>
      <c r="W635" t="s">
        <v>3194</v>
      </c>
      <c r="X635" t="s">
        <v>3302</v>
      </c>
      <c r="Y635" s="19" t="str">
        <f t="shared" si="18"/>
        <v>3</v>
      </c>
      <c r="Z635" s="19" t="str">
        <f>IF(T635="","",IF(AND(T635&lt;&gt;'Tabelas auxiliares'!$B$241,T635&lt;&gt;'Tabelas auxiliares'!$B$242,T635&lt;&gt;'Tabelas auxiliares'!$C$241,T635&lt;&gt;'Tabelas auxiliares'!$C$242,T635&lt;&gt;'Tabelas auxiliares'!$D$241),"FOLHA DE PESSOAL",IF(Y635='Tabelas auxiliares'!$A$242,"CUSTEIO",IF(Y635='Tabelas auxiliares'!$A$241,"INVESTIMENTO","ERRO - VERIFICAR"))))</f>
        <v>FOLHA DE PESSOAL</v>
      </c>
      <c r="AA635" s="30">
        <f t="shared" si="19"/>
        <v>20617.689999999999</v>
      </c>
      <c r="AD635" s="12">
        <v>20617.689999999999</v>
      </c>
      <c r="AE635" s="36"/>
    </row>
    <row r="636" spans="1:31" x14ac:dyDescent="0.35">
      <c r="A636" t="s">
        <v>614</v>
      </c>
      <c r="B636" t="s">
        <v>224</v>
      </c>
      <c r="C636" t="s">
        <v>615</v>
      </c>
      <c r="D636" t="s">
        <v>83</v>
      </c>
      <c r="E636" t="s">
        <v>100</v>
      </c>
      <c r="F636" s="19" t="str">
        <f>IFERROR(VLOOKUP(D636,'Tabelas auxiliares'!$A$3:$B$63,2,FALSE),"")</f>
        <v>SUGEPE-FOLHA - PASEP + AUX. MORADIA</v>
      </c>
      <c r="G636" s="19" t="str">
        <f>IFERROR(VLOOKUP($B636,'Tabelas auxiliares'!$A$67:$C$107,2,FALSE),"")</f>
        <v>FOLHA DE PAGAMENTO - GERAL</v>
      </c>
      <c r="H636" s="19" t="str">
        <f>IFERROR(VLOOKUP($B636,'Tabelas auxiliares'!$A$67:$C$107,3,FALSE),"")</f>
        <v>FOLHA DE PAGAMENTO / CONTRIBUICAO PARA O PSS / SUBSTITUICOES / INSS PATRONAL / PASEP</v>
      </c>
      <c r="I636" t="s">
        <v>3296</v>
      </c>
      <c r="J636" t="s">
        <v>3267</v>
      </c>
      <c r="K636" t="s">
        <v>3303</v>
      </c>
      <c r="L636" t="s">
        <v>3269</v>
      </c>
      <c r="M636" t="s">
        <v>3197</v>
      </c>
      <c r="N636" t="s">
        <v>108</v>
      </c>
      <c r="O636" t="s">
        <v>629</v>
      </c>
      <c r="P636" t="s">
        <v>670</v>
      </c>
      <c r="Q636" t="s">
        <v>621</v>
      </c>
      <c r="R636" t="s">
        <v>622</v>
      </c>
      <c r="S636" t="s">
        <v>623</v>
      </c>
      <c r="T636" t="s">
        <v>659</v>
      </c>
      <c r="U636" t="s">
        <v>117</v>
      </c>
      <c r="V636" t="s">
        <v>3198</v>
      </c>
      <c r="W636" t="s">
        <v>3199</v>
      </c>
      <c r="X636" t="s">
        <v>3304</v>
      </c>
      <c r="Y636" s="19" t="str">
        <f t="shared" si="18"/>
        <v>3</v>
      </c>
      <c r="Z636" s="19" t="str">
        <f>IF(T636="","",IF(AND(T636&lt;&gt;'Tabelas auxiliares'!$B$241,T636&lt;&gt;'Tabelas auxiliares'!$B$242,T636&lt;&gt;'Tabelas auxiliares'!$C$241,T636&lt;&gt;'Tabelas auxiliares'!$C$242,T636&lt;&gt;'Tabelas auxiliares'!$D$241),"FOLHA DE PESSOAL",IF(Y636='Tabelas auxiliares'!$A$242,"CUSTEIO",IF(Y636='Tabelas auxiliares'!$A$241,"INVESTIMENTO","ERRO - VERIFICAR"))))</f>
        <v>FOLHA DE PESSOAL</v>
      </c>
      <c r="AA636" s="30">
        <f t="shared" si="19"/>
        <v>132956.01999999999</v>
      </c>
      <c r="AD636" s="12">
        <v>132956.01999999999</v>
      </c>
      <c r="AE636" s="36"/>
    </row>
    <row r="637" spans="1:31" x14ac:dyDescent="0.35">
      <c r="A637" t="s">
        <v>614</v>
      </c>
      <c r="B637" t="s">
        <v>224</v>
      </c>
      <c r="C637" t="s">
        <v>615</v>
      </c>
      <c r="D637" t="s">
        <v>83</v>
      </c>
      <c r="E637" t="s">
        <v>100</v>
      </c>
      <c r="F637" s="19" t="str">
        <f>IFERROR(VLOOKUP(D637,'Tabelas auxiliares'!$A$3:$B$63,2,FALSE),"")</f>
        <v>SUGEPE-FOLHA - PASEP + AUX. MORADIA</v>
      </c>
      <c r="G637" s="19" t="str">
        <f>IFERROR(VLOOKUP($B637,'Tabelas auxiliares'!$A$67:$C$107,2,FALSE),"")</f>
        <v>FOLHA DE PAGAMENTO - GERAL</v>
      </c>
      <c r="H637" s="19" t="str">
        <f>IFERROR(VLOOKUP($B637,'Tabelas auxiliares'!$A$67:$C$107,3,FALSE),"")</f>
        <v>FOLHA DE PAGAMENTO / CONTRIBUICAO PARA O PSS / SUBSTITUICOES / INSS PATRONAL / PASEP</v>
      </c>
      <c r="I637" t="s">
        <v>3296</v>
      </c>
      <c r="J637" t="s">
        <v>3267</v>
      </c>
      <c r="K637" t="s">
        <v>3305</v>
      </c>
      <c r="L637" t="s">
        <v>3269</v>
      </c>
      <c r="M637" t="s">
        <v>3208</v>
      </c>
      <c r="N637" t="s">
        <v>107</v>
      </c>
      <c r="O637" t="s">
        <v>629</v>
      </c>
      <c r="P637" t="s">
        <v>671</v>
      </c>
      <c r="Q637" t="s">
        <v>621</v>
      </c>
      <c r="R637" t="s">
        <v>622</v>
      </c>
      <c r="S637" t="s">
        <v>623</v>
      </c>
      <c r="T637" t="s">
        <v>672</v>
      </c>
      <c r="U637" t="s">
        <v>101</v>
      </c>
      <c r="V637" t="s">
        <v>3083</v>
      </c>
      <c r="W637" t="s">
        <v>3084</v>
      </c>
      <c r="X637" t="s">
        <v>3306</v>
      </c>
      <c r="Y637" s="19" t="str">
        <f t="shared" si="18"/>
        <v>3</v>
      </c>
      <c r="Z637" s="19" t="str">
        <f>IF(T637="","",IF(AND(T637&lt;&gt;'Tabelas auxiliares'!$B$241,T637&lt;&gt;'Tabelas auxiliares'!$B$242,T637&lt;&gt;'Tabelas auxiliares'!$C$241,T637&lt;&gt;'Tabelas auxiliares'!$C$242,T637&lt;&gt;'Tabelas auxiliares'!$D$241),"FOLHA DE PESSOAL",IF(Y637='Tabelas auxiliares'!$A$242,"CUSTEIO",IF(Y637='Tabelas auxiliares'!$A$241,"INVESTIMENTO","ERRO - VERIFICAR"))))</f>
        <v>FOLHA DE PESSOAL</v>
      </c>
      <c r="AA637" s="30">
        <f t="shared" si="19"/>
        <v>3985856.18</v>
      </c>
      <c r="AD637" s="12">
        <v>3985856.18</v>
      </c>
      <c r="AE637" s="36"/>
    </row>
    <row r="638" spans="1:31" x14ac:dyDescent="0.35">
      <c r="A638" t="s">
        <v>614</v>
      </c>
      <c r="B638" t="s">
        <v>224</v>
      </c>
      <c r="C638" t="s">
        <v>615</v>
      </c>
      <c r="D638" t="s">
        <v>83</v>
      </c>
      <c r="E638" t="s">
        <v>100</v>
      </c>
      <c r="F638" s="19" t="str">
        <f>IFERROR(VLOOKUP(D638,'Tabelas auxiliares'!$A$3:$B$63,2,FALSE),"")</f>
        <v>SUGEPE-FOLHA - PASEP + AUX. MORADIA</v>
      </c>
      <c r="G638" s="19" t="str">
        <f>IFERROR(VLOOKUP($B638,'Tabelas auxiliares'!$A$67:$C$107,2,FALSE),"")</f>
        <v>FOLHA DE PAGAMENTO - GERAL</v>
      </c>
      <c r="H638" s="19" t="str">
        <f>IFERROR(VLOOKUP($B638,'Tabelas auxiliares'!$A$67:$C$107,3,FALSE),"")</f>
        <v>FOLHA DE PAGAMENTO / CONTRIBUICAO PARA O PSS / SUBSTITUICOES / INSS PATRONAL / PASEP</v>
      </c>
      <c r="I638" t="s">
        <v>1040</v>
      </c>
      <c r="J638" t="s">
        <v>3267</v>
      </c>
      <c r="K638" t="s">
        <v>3307</v>
      </c>
      <c r="L638" t="s">
        <v>3269</v>
      </c>
      <c r="M638" t="s">
        <v>3202</v>
      </c>
      <c r="N638" t="s">
        <v>628</v>
      </c>
      <c r="O638" t="s">
        <v>629</v>
      </c>
      <c r="P638" t="s">
        <v>630</v>
      </c>
      <c r="Q638" t="s">
        <v>621</v>
      </c>
      <c r="R638" t="s">
        <v>622</v>
      </c>
      <c r="S638" t="s">
        <v>623</v>
      </c>
      <c r="T638" t="s">
        <v>145</v>
      </c>
      <c r="U638" t="s">
        <v>645</v>
      </c>
      <c r="V638" t="s">
        <v>3203</v>
      </c>
      <c r="W638" t="s">
        <v>3204</v>
      </c>
      <c r="X638" t="s">
        <v>3308</v>
      </c>
      <c r="Y638" s="19" t="str">
        <f t="shared" si="18"/>
        <v>3</v>
      </c>
      <c r="Z638" s="19" t="str">
        <f>IF(T638="","",IF(AND(T638&lt;&gt;'Tabelas auxiliares'!$B$241,T638&lt;&gt;'Tabelas auxiliares'!$B$242,T638&lt;&gt;'Tabelas auxiliares'!$C$241,T638&lt;&gt;'Tabelas auxiliares'!$C$242,T638&lt;&gt;'Tabelas auxiliares'!$D$241),"FOLHA DE PESSOAL",IF(Y638='Tabelas auxiliares'!$A$242,"CUSTEIO",IF(Y638='Tabelas auxiliares'!$A$241,"INVESTIMENTO","ERRO - VERIFICAR"))))</f>
        <v>CUSTEIO</v>
      </c>
      <c r="AA638" s="30">
        <f t="shared" si="19"/>
        <v>192622.15</v>
      </c>
      <c r="AD638" s="12">
        <v>192622.15</v>
      </c>
      <c r="AE638" s="36"/>
    </row>
    <row r="639" spans="1:31" x14ac:dyDescent="0.35">
      <c r="A639" t="s">
        <v>614</v>
      </c>
      <c r="B639" t="s">
        <v>224</v>
      </c>
      <c r="C639" t="s">
        <v>615</v>
      </c>
      <c r="D639" t="s">
        <v>83</v>
      </c>
      <c r="E639" t="s">
        <v>100</v>
      </c>
      <c r="F639" s="19" t="str">
        <f>IFERROR(VLOOKUP(D639,'Tabelas auxiliares'!$A$3:$B$63,2,FALSE),"")</f>
        <v>SUGEPE-FOLHA - PASEP + AUX. MORADIA</v>
      </c>
      <c r="G639" s="19" t="str">
        <f>IFERROR(VLOOKUP($B639,'Tabelas auxiliares'!$A$67:$C$107,2,FALSE),"")</f>
        <v>FOLHA DE PAGAMENTO - GERAL</v>
      </c>
      <c r="H639" s="19" t="str">
        <f>IFERROR(VLOOKUP($B639,'Tabelas auxiliares'!$A$67:$C$107,3,FALSE),"")</f>
        <v>FOLHA DE PAGAMENTO / CONTRIBUICAO PARA O PSS / SUBSTITUICOES / INSS PATRONAL / PASEP</v>
      </c>
      <c r="I639" t="s">
        <v>3309</v>
      </c>
      <c r="J639" t="s">
        <v>3310</v>
      </c>
      <c r="K639" t="s">
        <v>3311</v>
      </c>
      <c r="L639" t="s">
        <v>3312</v>
      </c>
      <c r="M639" t="s">
        <v>3082</v>
      </c>
      <c r="N639" t="s">
        <v>107</v>
      </c>
      <c r="O639" t="s">
        <v>629</v>
      </c>
      <c r="P639" t="s">
        <v>671</v>
      </c>
      <c r="Q639" t="s">
        <v>621</v>
      </c>
      <c r="R639" t="s">
        <v>622</v>
      </c>
      <c r="S639" t="s">
        <v>623</v>
      </c>
      <c r="T639" t="s">
        <v>672</v>
      </c>
      <c r="U639" t="s">
        <v>101</v>
      </c>
      <c r="V639" t="s">
        <v>3083</v>
      </c>
      <c r="W639" t="s">
        <v>3084</v>
      </c>
      <c r="X639" t="s">
        <v>3313</v>
      </c>
      <c r="Y639" s="19" t="str">
        <f t="shared" si="18"/>
        <v>3</v>
      </c>
      <c r="Z639" s="19" t="str">
        <f>IF(T639="","",IF(AND(T639&lt;&gt;'Tabelas auxiliares'!$B$241,T639&lt;&gt;'Tabelas auxiliares'!$B$242,T639&lt;&gt;'Tabelas auxiliares'!$C$241,T639&lt;&gt;'Tabelas auxiliares'!$C$242,T639&lt;&gt;'Tabelas auxiliares'!$D$241),"FOLHA DE PESSOAL",IF(Y639='Tabelas auxiliares'!$A$242,"CUSTEIO",IF(Y639='Tabelas auxiliares'!$A$241,"INVESTIMENTO","ERRO - VERIFICAR"))))</f>
        <v>FOLHA DE PESSOAL</v>
      </c>
      <c r="AA639" s="30">
        <f t="shared" si="19"/>
        <v>17129.16</v>
      </c>
      <c r="AB639" s="12">
        <v>1903.24</v>
      </c>
      <c r="AD639" s="12">
        <v>15225.92</v>
      </c>
      <c r="AE639" s="36"/>
    </row>
    <row r="640" spans="1:31" x14ac:dyDescent="0.35">
      <c r="A640" t="s">
        <v>614</v>
      </c>
      <c r="B640" t="s">
        <v>224</v>
      </c>
      <c r="C640" t="s">
        <v>615</v>
      </c>
      <c r="D640" t="s">
        <v>83</v>
      </c>
      <c r="E640" t="s">
        <v>100</v>
      </c>
      <c r="F640" s="19" t="str">
        <f>IFERROR(VLOOKUP(D640,'Tabelas auxiliares'!$A$3:$B$63,2,FALSE),"")</f>
        <v>SUGEPE-FOLHA - PASEP + AUX. MORADIA</v>
      </c>
      <c r="G640" s="19" t="str">
        <f>IFERROR(VLOOKUP($B640,'Tabelas auxiliares'!$A$67:$C$107,2,FALSE),"")</f>
        <v>FOLHA DE PAGAMENTO - GERAL</v>
      </c>
      <c r="H640" s="19" t="str">
        <f>IFERROR(VLOOKUP($B640,'Tabelas auxiliares'!$A$67:$C$107,3,FALSE),"")</f>
        <v>FOLHA DE PAGAMENTO / CONTRIBUICAO PARA O PSS / SUBSTITUICOES / INSS PATRONAL / PASEP</v>
      </c>
      <c r="I640" t="s">
        <v>751</v>
      </c>
      <c r="J640" t="s">
        <v>3267</v>
      </c>
      <c r="K640" t="s">
        <v>3314</v>
      </c>
      <c r="L640" t="s">
        <v>3269</v>
      </c>
      <c r="M640" t="s">
        <v>3106</v>
      </c>
      <c r="N640" t="s">
        <v>108</v>
      </c>
      <c r="O640" t="s">
        <v>629</v>
      </c>
      <c r="P640" t="s">
        <v>670</v>
      </c>
      <c r="Q640" t="s">
        <v>621</v>
      </c>
      <c r="R640" t="s">
        <v>622</v>
      </c>
      <c r="S640" t="s">
        <v>623</v>
      </c>
      <c r="T640" t="s">
        <v>659</v>
      </c>
      <c r="U640" t="s">
        <v>117</v>
      </c>
      <c r="V640" t="s">
        <v>3107</v>
      </c>
      <c r="W640" t="s">
        <v>3108</v>
      </c>
      <c r="X640" t="s">
        <v>3315</v>
      </c>
      <c r="Y640" s="19" t="str">
        <f t="shared" si="18"/>
        <v>3</v>
      </c>
      <c r="Z640" s="19" t="str">
        <f>IF(T640="","",IF(AND(T640&lt;&gt;'Tabelas auxiliares'!$B$241,T640&lt;&gt;'Tabelas auxiliares'!$B$242,T640&lt;&gt;'Tabelas auxiliares'!$C$241,T640&lt;&gt;'Tabelas auxiliares'!$C$242,T640&lt;&gt;'Tabelas auxiliares'!$D$241),"FOLHA DE PESSOAL",IF(Y640='Tabelas auxiliares'!$A$242,"CUSTEIO",IF(Y640='Tabelas auxiliares'!$A$241,"INVESTIMENTO","ERRO - VERIFICAR"))))</f>
        <v>FOLHA DE PESSOAL</v>
      </c>
      <c r="AA640" s="30">
        <f t="shared" si="19"/>
        <v>155224.04999999999</v>
      </c>
      <c r="AD640" s="12">
        <v>155224.04999999999</v>
      </c>
      <c r="AE640" s="36"/>
    </row>
    <row r="641" spans="1:31" x14ac:dyDescent="0.35">
      <c r="A641" t="s">
        <v>614</v>
      </c>
      <c r="B641" t="s">
        <v>224</v>
      </c>
      <c r="C641" t="s">
        <v>615</v>
      </c>
      <c r="D641" t="s">
        <v>83</v>
      </c>
      <c r="E641" t="s">
        <v>100</v>
      </c>
      <c r="F641" s="19" t="str">
        <f>IFERROR(VLOOKUP(D641,'Tabelas auxiliares'!$A$3:$B$63,2,FALSE),"")</f>
        <v>SUGEPE-FOLHA - PASEP + AUX. MORADIA</v>
      </c>
      <c r="G641" s="19" t="str">
        <f>IFERROR(VLOOKUP($B641,'Tabelas auxiliares'!$A$67:$C$107,2,FALSE),"")</f>
        <v>FOLHA DE PAGAMENTO - GERAL</v>
      </c>
      <c r="H641" s="19" t="str">
        <f>IFERROR(VLOOKUP($B641,'Tabelas auxiliares'!$A$67:$C$107,3,FALSE),"")</f>
        <v>FOLHA DE PAGAMENTO / CONTRIBUICAO PARA O PSS / SUBSTITUICOES / INSS PATRONAL / PASEP</v>
      </c>
      <c r="I641" t="s">
        <v>751</v>
      </c>
      <c r="J641" t="s">
        <v>3267</v>
      </c>
      <c r="K641" t="s">
        <v>3314</v>
      </c>
      <c r="L641" t="s">
        <v>3269</v>
      </c>
      <c r="M641" t="s">
        <v>3106</v>
      </c>
      <c r="N641" t="s">
        <v>108</v>
      </c>
      <c r="O641" t="s">
        <v>629</v>
      </c>
      <c r="P641" t="s">
        <v>670</v>
      </c>
      <c r="Q641" t="s">
        <v>621</v>
      </c>
      <c r="R641" t="s">
        <v>622</v>
      </c>
      <c r="S641" t="s">
        <v>623</v>
      </c>
      <c r="T641" t="s">
        <v>659</v>
      </c>
      <c r="U641" t="s">
        <v>117</v>
      </c>
      <c r="V641" t="s">
        <v>3110</v>
      </c>
      <c r="W641" t="s">
        <v>3111</v>
      </c>
      <c r="X641" t="s">
        <v>3316</v>
      </c>
      <c r="Y641" s="19" t="str">
        <f t="shared" si="18"/>
        <v>3</v>
      </c>
      <c r="Z641" s="19" t="str">
        <f>IF(T641="","",IF(AND(T641&lt;&gt;'Tabelas auxiliares'!$B$241,T641&lt;&gt;'Tabelas auxiliares'!$B$242,T641&lt;&gt;'Tabelas auxiliares'!$C$241,T641&lt;&gt;'Tabelas auxiliares'!$C$242,T641&lt;&gt;'Tabelas auxiliares'!$D$241),"FOLHA DE PESSOAL",IF(Y641='Tabelas auxiliares'!$A$242,"CUSTEIO",IF(Y641='Tabelas auxiliares'!$A$241,"INVESTIMENTO","ERRO - VERIFICAR"))))</f>
        <v>FOLHA DE PESSOAL</v>
      </c>
      <c r="AA641" s="30">
        <f t="shared" si="19"/>
        <v>7761.2</v>
      </c>
      <c r="AD641" s="12">
        <v>7761.2</v>
      </c>
      <c r="AE641" s="36"/>
    </row>
    <row r="642" spans="1:31" x14ac:dyDescent="0.35">
      <c r="A642" t="s">
        <v>614</v>
      </c>
      <c r="B642" t="s">
        <v>224</v>
      </c>
      <c r="C642" t="s">
        <v>615</v>
      </c>
      <c r="D642" t="s">
        <v>83</v>
      </c>
      <c r="E642" t="s">
        <v>100</v>
      </c>
      <c r="F642" s="19" t="str">
        <f>IFERROR(VLOOKUP(D642,'Tabelas auxiliares'!$A$3:$B$63,2,FALSE),"")</f>
        <v>SUGEPE-FOLHA - PASEP + AUX. MORADIA</v>
      </c>
      <c r="G642" s="19" t="str">
        <f>IFERROR(VLOOKUP($B642,'Tabelas auxiliares'!$A$67:$C$107,2,FALSE),"")</f>
        <v>FOLHA DE PAGAMENTO - GERAL</v>
      </c>
      <c r="H642" s="19" t="str">
        <f>IFERROR(VLOOKUP($B642,'Tabelas auxiliares'!$A$67:$C$107,3,FALSE),"")</f>
        <v>FOLHA DE PAGAMENTO / CONTRIBUICAO PARA O PSS / SUBSTITUICOES / INSS PATRONAL / PASEP</v>
      </c>
      <c r="I642" t="s">
        <v>2167</v>
      </c>
      <c r="J642" t="s">
        <v>3317</v>
      </c>
      <c r="K642" t="s">
        <v>3318</v>
      </c>
      <c r="L642" t="s">
        <v>3319</v>
      </c>
      <c r="M642" t="s">
        <v>622</v>
      </c>
      <c r="N642" t="s">
        <v>106</v>
      </c>
      <c r="O642" t="s">
        <v>629</v>
      </c>
      <c r="P642" t="s">
        <v>658</v>
      </c>
      <c r="Q642" t="s">
        <v>621</v>
      </c>
      <c r="R642" t="s">
        <v>622</v>
      </c>
      <c r="S642" t="s">
        <v>3117</v>
      </c>
      <c r="T642" t="s">
        <v>659</v>
      </c>
      <c r="U642" t="s">
        <v>116</v>
      </c>
      <c r="V642" t="s">
        <v>3118</v>
      </c>
      <c r="W642" t="s">
        <v>3119</v>
      </c>
      <c r="X642" t="s">
        <v>3320</v>
      </c>
      <c r="Y642" s="19" t="str">
        <f t="shared" si="18"/>
        <v>3</v>
      </c>
      <c r="Z642" s="19" t="str">
        <f>IF(T642="","",IF(AND(T642&lt;&gt;'Tabelas auxiliares'!$B$241,T642&lt;&gt;'Tabelas auxiliares'!$B$242,T642&lt;&gt;'Tabelas auxiliares'!$C$241,T642&lt;&gt;'Tabelas auxiliares'!$C$242,T642&lt;&gt;'Tabelas auxiliares'!$D$241),"FOLHA DE PESSOAL",IF(Y642='Tabelas auxiliares'!$A$242,"CUSTEIO",IF(Y642='Tabelas auxiliares'!$A$241,"INVESTIMENTO","ERRO - VERIFICAR"))))</f>
        <v>FOLHA DE PESSOAL</v>
      </c>
      <c r="AA642" s="30">
        <f t="shared" si="19"/>
        <v>583379.23</v>
      </c>
      <c r="AD642" s="12">
        <v>583379.23</v>
      </c>
      <c r="AE642" s="36"/>
    </row>
    <row r="643" spans="1:31" x14ac:dyDescent="0.35">
      <c r="A643" t="s">
        <v>614</v>
      </c>
      <c r="B643" t="s">
        <v>224</v>
      </c>
      <c r="C643" t="s">
        <v>615</v>
      </c>
      <c r="D643" t="s">
        <v>83</v>
      </c>
      <c r="E643" t="s">
        <v>100</v>
      </c>
      <c r="F643" s="19" t="str">
        <f>IFERROR(VLOOKUP(D643,'Tabelas auxiliares'!$A$3:$B$63,2,FALSE),"")</f>
        <v>SUGEPE-FOLHA - PASEP + AUX. MORADIA</v>
      </c>
      <c r="G643" s="19" t="str">
        <f>IFERROR(VLOOKUP($B643,'Tabelas auxiliares'!$A$67:$C$107,2,FALSE),"")</f>
        <v>FOLHA DE PAGAMENTO - GERAL</v>
      </c>
      <c r="H643" s="19" t="str">
        <f>IFERROR(VLOOKUP($B643,'Tabelas auxiliares'!$A$67:$C$107,3,FALSE),"")</f>
        <v>FOLHA DE PAGAMENTO / CONTRIBUICAO PARA O PSS / SUBSTITUICOES / INSS PATRONAL / PASEP</v>
      </c>
      <c r="I643" t="s">
        <v>2167</v>
      </c>
      <c r="J643" t="s">
        <v>3317</v>
      </c>
      <c r="K643" t="s">
        <v>3318</v>
      </c>
      <c r="L643" t="s">
        <v>3319</v>
      </c>
      <c r="M643" t="s">
        <v>622</v>
      </c>
      <c r="N643" t="s">
        <v>106</v>
      </c>
      <c r="O643" t="s">
        <v>629</v>
      </c>
      <c r="P643" t="s">
        <v>658</v>
      </c>
      <c r="Q643" t="s">
        <v>621</v>
      </c>
      <c r="R643" t="s">
        <v>622</v>
      </c>
      <c r="S643" t="s">
        <v>3117</v>
      </c>
      <c r="T643" t="s">
        <v>659</v>
      </c>
      <c r="U643" t="s">
        <v>116</v>
      </c>
      <c r="V643" t="s">
        <v>3121</v>
      </c>
      <c r="W643" t="s">
        <v>3122</v>
      </c>
      <c r="X643" t="s">
        <v>3321</v>
      </c>
      <c r="Y643" s="19" t="str">
        <f t="shared" si="18"/>
        <v>3</v>
      </c>
      <c r="Z643" s="19" t="str">
        <f>IF(T643="","",IF(AND(T643&lt;&gt;'Tabelas auxiliares'!$B$241,T643&lt;&gt;'Tabelas auxiliares'!$B$242,T643&lt;&gt;'Tabelas auxiliares'!$C$241,T643&lt;&gt;'Tabelas auxiliares'!$C$242,T643&lt;&gt;'Tabelas auxiliares'!$D$241),"FOLHA DE PESSOAL",IF(Y643='Tabelas auxiliares'!$A$242,"CUSTEIO",IF(Y643='Tabelas auxiliares'!$A$241,"INVESTIMENTO","ERRO - VERIFICAR"))))</f>
        <v>FOLHA DE PESSOAL</v>
      </c>
      <c r="AA643" s="30">
        <f t="shared" si="19"/>
        <v>12838.12</v>
      </c>
      <c r="AD643" s="12">
        <v>12838.12</v>
      </c>
      <c r="AE643" s="36"/>
    </row>
    <row r="644" spans="1:31" x14ac:dyDescent="0.35">
      <c r="A644" t="s">
        <v>614</v>
      </c>
      <c r="B644" t="s">
        <v>224</v>
      </c>
      <c r="C644" t="s">
        <v>615</v>
      </c>
      <c r="D644" t="s">
        <v>83</v>
      </c>
      <c r="E644" t="s">
        <v>100</v>
      </c>
      <c r="F644" s="19" t="str">
        <f>IFERROR(VLOOKUP(D644,'Tabelas auxiliares'!$A$3:$B$63,2,FALSE),"")</f>
        <v>SUGEPE-FOLHA - PASEP + AUX. MORADIA</v>
      </c>
      <c r="G644" s="19" t="str">
        <f>IFERROR(VLOOKUP($B644,'Tabelas auxiliares'!$A$67:$C$107,2,FALSE),"")</f>
        <v>FOLHA DE PAGAMENTO - GERAL</v>
      </c>
      <c r="H644" s="19" t="str">
        <f>IFERROR(VLOOKUP($B644,'Tabelas auxiliares'!$A$67:$C$107,3,FALSE),"")</f>
        <v>FOLHA DE PAGAMENTO / CONTRIBUICAO PARA O PSS / SUBSTITUICOES / INSS PATRONAL / PASEP</v>
      </c>
      <c r="I644" t="s">
        <v>2167</v>
      </c>
      <c r="J644" t="s">
        <v>3317</v>
      </c>
      <c r="K644" t="s">
        <v>3318</v>
      </c>
      <c r="L644" t="s">
        <v>3319</v>
      </c>
      <c r="M644" t="s">
        <v>622</v>
      </c>
      <c r="N644" t="s">
        <v>106</v>
      </c>
      <c r="O644" t="s">
        <v>629</v>
      </c>
      <c r="P644" t="s">
        <v>658</v>
      </c>
      <c r="Q644" t="s">
        <v>621</v>
      </c>
      <c r="R644" t="s">
        <v>622</v>
      </c>
      <c r="S644" t="s">
        <v>3117</v>
      </c>
      <c r="T644" t="s">
        <v>659</v>
      </c>
      <c r="U644" t="s">
        <v>116</v>
      </c>
      <c r="V644" t="s">
        <v>3124</v>
      </c>
      <c r="W644" t="s">
        <v>3125</v>
      </c>
      <c r="X644" t="s">
        <v>3322</v>
      </c>
      <c r="Y644" s="19" t="str">
        <f t="shared" si="18"/>
        <v>3</v>
      </c>
      <c r="Z644" s="19" t="str">
        <f>IF(T644="","",IF(AND(T644&lt;&gt;'Tabelas auxiliares'!$B$241,T644&lt;&gt;'Tabelas auxiliares'!$B$242,T644&lt;&gt;'Tabelas auxiliares'!$C$241,T644&lt;&gt;'Tabelas auxiliares'!$C$242,T644&lt;&gt;'Tabelas auxiliares'!$D$241),"FOLHA DE PESSOAL",IF(Y644='Tabelas auxiliares'!$A$242,"CUSTEIO",IF(Y644='Tabelas auxiliares'!$A$241,"INVESTIMENTO","ERRO - VERIFICAR"))))</f>
        <v>FOLHA DE PESSOAL</v>
      </c>
      <c r="AA644" s="30">
        <f t="shared" si="19"/>
        <v>252.37</v>
      </c>
      <c r="AD644" s="12">
        <v>252.37</v>
      </c>
      <c r="AE644" s="36"/>
    </row>
    <row r="645" spans="1:31" x14ac:dyDescent="0.35">
      <c r="A645" t="s">
        <v>614</v>
      </c>
      <c r="B645" t="s">
        <v>224</v>
      </c>
      <c r="C645" t="s">
        <v>615</v>
      </c>
      <c r="D645" t="s">
        <v>83</v>
      </c>
      <c r="E645" t="s">
        <v>100</v>
      </c>
      <c r="F645" s="19" t="str">
        <f>IFERROR(VLOOKUP(D645,'Tabelas auxiliares'!$A$3:$B$63,2,FALSE),"")</f>
        <v>SUGEPE-FOLHA - PASEP + AUX. MORADIA</v>
      </c>
      <c r="G645" s="19" t="str">
        <f>IFERROR(VLOOKUP($B645,'Tabelas auxiliares'!$A$67:$C$107,2,FALSE),"")</f>
        <v>FOLHA DE PAGAMENTO - GERAL</v>
      </c>
      <c r="H645" s="19" t="str">
        <f>IFERROR(VLOOKUP($B645,'Tabelas auxiliares'!$A$67:$C$107,3,FALSE),"")</f>
        <v>FOLHA DE PAGAMENTO / CONTRIBUICAO PARA O PSS / SUBSTITUICOES / INSS PATRONAL / PASEP</v>
      </c>
      <c r="I645" t="s">
        <v>2167</v>
      </c>
      <c r="J645" t="s">
        <v>3317</v>
      </c>
      <c r="K645" t="s">
        <v>3323</v>
      </c>
      <c r="L645" t="s">
        <v>3319</v>
      </c>
      <c r="M645" t="s">
        <v>622</v>
      </c>
      <c r="N645" t="s">
        <v>106</v>
      </c>
      <c r="O645" t="s">
        <v>629</v>
      </c>
      <c r="P645" t="s">
        <v>658</v>
      </c>
      <c r="Q645" t="s">
        <v>621</v>
      </c>
      <c r="R645" t="s">
        <v>622</v>
      </c>
      <c r="S645" t="s">
        <v>3117</v>
      </c>
      <c r="T645" t="s">
        <v>659</v>
      </c>
      <c r="U645" t="s">
        <v>116</v>
      </c>
      <c r="V645" t="s">
        <v>3128</v>
      </c>
      <c r="W645" t="s">
        <v>3129</v>
      </c>
      <c r="X645" t="s">
        <v>3324</v>
      </c>
      <c r="Y645" s="19" t="str">
        <f t="shared" si="18"/>
        <v>3</v>
      </c>
      <c r="Z645" s="19" t="str">
        <f>IF(T645="","",IF(AND(T645&lt;&gt;'Tabelas auxiliares'!$B$241,T645&lt;&gt;'Tabelas auxiliares'!$B$242,T645&lt;&gt;'Tabelas auxiliares'!$C$241,T645&lt;&gt;'Tabelas auxiliares'!$C$242,T645&lt;&gt;'Tabelas auxiliares'!$D$241),"FOLHA DE PESSOAL",IF(Y645='Tabelas auxiliares'!$A$242,"CUSTEIO",IF(Y645='Tabelas auxiliares'!$A$241,"INVESTIMENTO","ERRO - VERIFICAR"))))</f>
        <v>FOLHA DE PESSOAL</v>
      </c>
      <c r="AA645" s="30">
        <f t="shared" si="19"/>
        <v>103106.33</v>
      </c>
      <c r="AD645" s="12">
        <v>103106.33</v>
      </c>
      <c r="AE645" s="36"/>
    </row>
    <row r="646" spans="1:31" x14ac:dyDescent="0.35">
      <c r="A646" t="s">
        <v>614</v>
      </c>
      <c r="B646" t="s">
        <v>224</v>
      </c>
      <c r="C646" t="s">
        <v>615</v>
      </c>
      <c r="D646" t="s">
        <v>83</v>
      </c>
      <c r="E646" t="s">
        <v>100</v>
      </c>
      <c r="F646" s="19" t="str">
        <f>IFERROR(VLOOKUP(D646,'Tabelas auxiliares'!$A$3:$B$63,2,FALSE),"")</f>
        <v>SUGEPE-FOLHA - PASEP + AUX. MORADIA</v>
      </c>
      <c r="G646" s="19" t="str">
        <f>IFERROR(VLOOKUP($B646,'Tabelas auxiliares'!$A$67:$C$107,2,FALSE),"")</f>
        <v>FOLHA DE PAGAMENTO - GERAL</v>
      </c>
      <c r="H646" s="19" t="str">
        <f>IFERROR(VLOOKUP($B646,'Tabelas auxiliares'!$A$67:$C$107,3,FALSE),"")</f>
        <v>FOLHA DE PAGAMENTO / CONTRIBUICAO PARA O PSS / SUBSTITUICOES / INSS PATRONAL / PASEP</v>
      </c>
      <c r="I646" t="s">
        <v>2167</v>
      </c>
      <c r="J646" t="s">
        <v>3317</v>
      </c>
      <c r="K646" t="s">
        <v>3325</v>
      </c>
      <c r="L646" t="s">
        <v>3319</v>
      </c>
      <c r="M646" t="s">
        <v>622</v>
      </c>
      <c r="N646" t="s">
        <v>108</v>
      </c>
      <c r="O646" t="s">
        <v>629</v>
      </c>
      <c r="P646" t="s">
        <v>670</v>
      </c>
      <c r="Q646" t="s">
        <v>621</v>
      </c>
      <c r="R646" t="s">
        <v>622</v>
      </c>
      <c r="S646" t="s">
        <v>623</v>
      </c>
      <c r="T646" t="s">
        <v>659</v>
      </c>
      <c r="U646" t="s">
        <v>117</v>
      </c>
      <c r="V646" t="s">
        <v>3132</v>
      </c>
      <c r="W646" t="s">
        <v>3133</v>
      </c>
      <c r="X646" t="s">
        <v>3326</v>
      </c>
      <c r="Y646" s="19" t="str">
        <f t="shared" si="18"/>
        <v>3</v>
      </c>
      <c r="Z646" s="19" t="str">
        <f>IF(T646="","",IF(AND(T646&lt;&gt;'Tabelas auxiliares'!$B$241,T646&lt;&gt;'Tabelas auxiliares'!$B$242,T646&lt;&gt;'Tabelas auxiliares'!$C$241,T646&lt;&gt;'Tabelas auxiliares'!$C$242,T646&lt;&gt;'Tabelas auxiliares'!$D$241),"FOLHA DE PESSOAL",IF(Y646='Tabelas auxiliares'!$A$242,"CUSTEIO",IF(Y646='Tabelas auxiliares'!$A$241,"INVESTIMENTO","ERRO - VERIFICAR"))))</f>
        <v>FOLHA DE PESSOAL</v>
      </c>
      <c r="AA646" s="30">
        <f t="shared" si="19"/>
        <v>1515663.58</v>
      </c>
      <c r="AD646" s="12">
        <v>1515663.58</v>
      </c>
      <c r="AE646" s="36"/>
    </row>
    <row r="647" spans="1:31" x14ac:dyDescent="0.35">
      <c r="A647" t="s">
        <v>614</v>
      </c>
      <c r="B647" t="s">
        <v>224</v>
      </c>
      <c r="C647" t="s">
        <v>615</v>
      </c>
      <c r="D647" t="s">
        <v>83</v>
      </c>
      <c r="E647" t="s">
        <v>100</v>
      </c>
      <c r="F647" s="19" t="str">
        <f>IFERROR(VLOOKUP(D647,'Tabelas auxiliares'!$A$3:$B$63,2,FALSE),"")</f>
        <v>SUGEPE-FOLHA - PASEP + AUX. MORADIA</v>
      </c>
      <c r="G647" s="19" t="str">
        <f>IFERROR(VLOOKUP($B647,'Tabelas auxiliares'!$A$67:$C$107,2,FALSE),"")</f>
        <v>FOLHA DE PAGAMENTO - GERAL</v>
      </c>
      <c r="H647" s="19" t="str">
        <f>IFERROR(VLOOKUP($B647,'Tabelas auxiliares'!$A$67:$C$107,3,FALSE),"")</f>
        <v>FOLHA DE PAGAMENTO / CONTRIBUICAO PARA O PSS / SUBSTITUICOES / INSS PATRONAL / PASEP</v>
      </c>
      <c r="I647" t="s">
        <v>2167</v>
      </c>
      <c r="J647" t="s">
        <v>3317</v>
      </c>
      <c r="K647" t="s">
        <v>3325</v>
      </c>
      <c r="L647" t="s">
        <v>3319</v>
      </c>
      <c r="M647" t="s">
        <v>622</v>
      </c>
      <c r="N647" t="s">
        <v>108</v>
      </c>
      <c r="O647" t="s">
        <v>629</v>
      </c>
      <c r="P647" t="s">
        <v>670</v>
      </c>
      <c r="Q647" t="s">
        <v>621</v>
      </c>
      <c r="R647" t="s">
        <v>622</v>
      </c>
      <c r="S647" t="s">
        <v>623</v>
      </c>
      <c r="T647" t="s">
        <v>659</v>
      </c>
      <c r="U647" t="s">
        <v>117</v>
      </c>
      <c r="V647" t="s">
        <v>3135</v>
      </c>
      <c r="W647" t="s">
        <v>3136</v>
      </c>
      <c r="X647" t="s">
        <v>3327</v>
      </c>
      <c r="Y647" s="19" t="str">
        <f t="shared" si="18"/>
        <v>3</v>
      </c>
      <c r="Z647" s="19" t="str">
        <f>IF(T647="","",IF(AND(T647&lt;&gt;'Tabelas auxiliares'!$B$241,T647&lt;&gt;'Tabelas auxiliares'!$B$242,T647&lt;&gt;'Tabelas auxiliares'!$C$241,T647&lt;&gt;'Tabelas auxiliares'!$C$242,T647&lt;&gt;'Tabelas auxiliares'!$D$241),"FOLHA DE PESSOAL",IF(Y647='Tabelas auxiliares'!$A$242,"CUSTEIO",IF(Y647='Tabelas auxiliares'!$A$241,"INVESTIMENTO","ERRO - VERIFICAR"))))</f>
        <v>FOLHA DE PESSOAL</v>
      </c>
      <c r="AA647" s="30">
        <f t="shared" si="19"/>
        <v>3322.21</v>
      </c>
      <c r="AD647" s="12">
        <v>3322.21</v>
      </c>
      <c r="AE647" s="36"/>
    </row>
    <row r="648" spans="1:31" x14ac:dyDescent="0.35">
      <c r="A648" t="s">
        <v>614</v>
      </c>
      <c r="B648" t="s">
        <v>224</v>
      </c>
      <c r="C648" t="s">
        <v>615</v>
      </c>
      <c r="D648" t="s">
        <v>83</v>
      </c>
      <c r="E648" t="s">
        <v>100</v>
      </c>
      <c r="F648" s="19" t="str">
        <f>IFERROR(VLOOKUP(D648,'Tabelas auxiliares'!$A$3:$B$63,2,FALSE),"")</f>
        <v>SUGEPE-FOLHA - PASEP + AUX. MORADIA</v>
      </c>
      <c r="G648" s="19" t="str">
        <f>IFERROR(VLOOKUP($B648,'Tabelas auxiliares'!$A$67:$C$107,2,FALSE),"")</f>
        <v>FOLHA DE PAGAMENTO - GERAL</v>
      </c>
      <c r="H648" s="19" t="str">
        <f>IFERROR(VLOOKUP($B648,'Tabelas auxiliares'!$A$67:$C$107,3,FALSE),"")</f>
        <v>FOLHA DE PAGAMENTO / CONTRIBUICAO PARA O PSS / SUBSTITUICOES / INSS PATRONAL / PASEP</v>
      </c>
      <c r="I648" t="s">
        <v>2167</v>
      </c>
      <c r="J648" t="s">
        <v>3317</v>
      </c>
      <c r="K648" t="s">
        <v>3325</v>
      </c>
      <c r="L648" t="s">
        <v>3319</v>
      </c>
      <c r="M648" t="s">
        <v>622</v>
      </c>
      <c r="N648" t="s">
        <v>108</v>
      </c>
      <c r="O648" t="s">
        <v>629</v>
      </c>
      <c r="P648" t="s">
        <v>670</v>
      </c>
      <c r="Q648" t="s">
        <v>621</v>
      </c>
      <c r="R648" t="s">
        <v>622</v>
      </c>
      <c r="S648" t="s">
        <v>623</v>
      </c>
      <c r="T648" t="s">
        <v>659</v>
      </c>
      <c r="U648" t="s">
        <v>117</v>
      </c>
      <c r="V648" t="s">
        <v>3227</v>
      </c>
      <c r="W648" t="s">
        <v>3228</v>
      </c>
      <c r="X648" t="s">
        <v>3328</v>
      </c>
      <c r="Y648" s="19" t="str">
        <f t="shared" si="18"/>
        <v>3</v>
      </c>
      <c r="Z648" s="19" t="str">
        <f>IF(T648="","",IF(AND(T648&lt;&gt;'Tabelas auxiliares'!$B$241,T648&lt;&gt;'Tabelas auxiliares'!$B$242,T648&lt;&gt;'Tabelas auxiliares'!$C$241,T648&lt;&gt;'Tabelas auxiliares'!$C$242,T648&lt;&gt;'Tabelas auxiliares'!$D$241),"FOLHA DE PESSOAL",IF(Y648='Tabelas auxiliares'!$A$242,"CUSTEIO",IF(Y648='Tabelas auxiliares'!$A$241,"INVESTIMENTO","ERRO - VERIFICAR"))))</f>
        <v>FOLHA DE PESSOAL</v>
      </c>
      <c r="AA648" s="30">
        <f t="shared" si="19"/>
        <v>9966.6299999999992</v>
      </c>
      <c r="AD648" s="12">
        <v>9966.6299999999992</v>
      </c>
      <c r="AE648" s="36"/>
    </row>
    <row r="649" spans="1:31" x14ac:dyDescent="0.35">
      <c r="A649" t="s">
        <v>614</v>
      </c>
      <c r="B649" t="s">
        <v>224</v>
      </c>
      <c r="C649" t="s">
        <v>615</v>
      </c>
      <c r="D649" t="s">
        <v>83</v>
      </c>
      <c r="E649" t="s">
        <v>100</v>
      </c>
      <c r="F649" s="19" t="str">
        <f>IFERROR(VLOOKUP(D649,'Tabelas auxiliares'!$A$3:$B$63,2,FALSE),"")</f>
        <v>SUGEPE-FOLHA - PASEP + AUX. MORADIA</v>
      </c>
      <c r="G649" s="19" t="str">
        <f>IFERROR(VLOOKUP($B649,'Tabelas auxiliares'!$A$67:$C$107,2,FALSE),"")</f>
        <v>FOLHA DE PAGAMENTO - GERAL</v>
      </c>
      <c r="H649" s="19" t="str">
        <f>IFERROR(VLOOKUP($B649,'Tabelas auxiliares'!$A$67:$C$107,3,FALSE),"")</f>
        <v>FOLHA DE PAGAMENTO / CONTRIBUICAO PARA O PSS / SUBSTITUICOES / INSS PATRONAL / PASEP</v>
      </c>
      <c r="I649" t="s">
        <v>2167</v>
      </c>
      <c r="J649" t="s">
        <v>3317</v>
      </c>
      <c r="K649" t="s">
        <v>3325</v>
      </c>
      <c r="L649" t="s">
        <v>3319</v>
      </c>
      <c r="M649" t="s">
        <v>622</v>
      </c>
      <c r="N649" t="s">
        <v>108</v>
      </c>
      <c r="O649" t="s">
        <v>629</v>
      </c>
      <c r="P649" t="s">
        <v>670</v>
      </c>
      <c r="Q649" t="s">
        <v>621</v>
      </c>
      <c r="R649" t="s">
        <v>622</v>
      </c>
      <c r="S649" t="s">
        <v>623</v>
      </c>
      <c r="T649" t="s">
        <v>659</v>
      </c>
      <c r="U649" t="s">
        <v>117</v>
      </c>
      <c r="V649" t="s">
        <v>3138</v>
      </c>
      <c r="W649" t="s">
        <v>3139</v>
      </c>
      <c r="X649" t="s">
        <v>3329</v>
      </c>
      <c r="Y649" s="19" t="str">
        <f t="shared" si="18"/>
        <v>3</v>
      </c>
      <c r="Z649" s="19" t="str">
        <f>IF(T649="","",IF(AND(T649&lt;&gt;'Tabelas auxiliares'!$B$241,T649&lt;&gt;'Tabelas auxiliares'!$B$242,T649&lt;&gt;'Tabelas auxiliares'!$C$241,T649&lt;&gt;'Tabelas auxiliares'!$C$242,T649&lt;&gt;'Tabelas auxiliares'!$D$241),"FOLHA DE PESSOAL",IF(Y649='Tabelas auxiliares'!$A$242,"CUSTEIO",IF(Y649='Tabelas auxiliares'!$A$241,"INVESTIMENTO","ERRO - VERIFICAR"))))</f>
        <v>FOLHA DE PESSOAL</v>
      </c>
      <c r="AA649" s="30">
        <f t="shared" si="19"/>
        <v>31390.6</v>
      </c>
      <c r="AD649" s="12">
        <v>31390.6</v>
      </c>
      <c r="AE649" s="36"/>
    </row>
    <row r="650" spans="1:31" x14ac:dyDescent="0.35">
      <c r="A650" t="s">
        <v>614</v>
      </c>
      <c r="B650" t="s">
        <v>224</v>
      </c>
      <c r="C650" t="s">
        <v>615</v>
      </c>
      <c r="D650" t="s">
        <v>83</v>
      </c>
      <c r="E650" t="s">
        <v>100</v>
      </c>
      <c r="F650" s="19" t="str">
        <f>IFERROR(VLOOKUP(D650,'Tabelas auxiliares'!$A$3:$B$63,2,FALSE),"")</f>
        <v>SUGEPE-FOLHA - PASEP + AUX. MORADIA</v>
      </c>
      <c r="G650" s="19" t="str">
        <f>IFERROR(VLOOKUP($B650,'Tabelas auxiliares'!$A$67:$C$107,2,FALSE),"")</f>
        <v>FOLHA DE PAGAMENTO - GERAL</v>
      </c>
      <c r="H650" s="19" t="str">
        <f>IFERROR(VLOOKUP($B650,'Tabelas auxiliares'!$A$67:$C$107,3,FALSE),"")</f>
        <v>FOLHA DE PAGAMENTO / CONTRIBUICAO PARA O PSS / SUBSTITUICOES / INSS PATRONAL / PASEP</v>
      </c>
      <c r="I650" t="s">
        <v>2167</v>
      </c>
      <c r="J650" t="s">
        <v>3317</v>
      </c>
      <c r="K650" t="s">
        <v>3330</v>
      </c>
      <c r="L650" t="s">
        <v>3319</v>
      </c>
      <c r="M650" t="s">
        <v>622</v>
      </c>
      <c r="N650" t="s">
        <v>108</v>
      </c>
      <c r="O650" t="s">
        <v>629</v>
      </c>
      <c r="P650" t="s">
        <v>670</v>
      </c>
      <c r="Q650" t="s">
        <v>621</v>
      </c>
      <c r="R650" t="s">
        <v>622</v>
      </c>
      <c r="S650" t="s">
        <v>623</v>
      </c>
      <c r="T650" t="s">
        <v>659</v>
      </c>
      <c r="U650" t="s">
        <v>117</v>
      </c>
      <c r="V650" t="s">
        <v>3142</v>
      </c>
      <c r="W650" t="s">
        <v>3143</v>
      </c>
      <c r="X650" t="s">
        <v>3331</v>
      </c>
      <c r="Y650" s="19" t="str">
        <f t="shared" si="18"/>
        <v>3</v>
      </c>
      <c r="Z650" s="19" t="str">
        <f>IF(T650="","",IF(AND(T650&lt;&gt;'Tabelas auxiliares'!$B$241,T650&lt;&gt;'Tabelas auxiliares'!$B$242,T650&lt;&gt;'Tabelas auxiliares'!$C$241,T650&lt;&gt;'Tabelas auxiliares'!$C$242,T650&lt;&gt;'Tabelas auxiliares'!$D$241),"FOLHA DE PESSOAL",IF(Y650='Tabelas auxiliares'!$A$242,"CUSTEIO",IF(Y650='Tabelas auxiliares'!$A$241,"INVESTIMENTO","ERRO - VERIFICAR"))))</f>
        <v>FOLHA DE PESSOAL</v>
      </c>
      <c r="AA650" s="30">
        <f t="shared" si="19"/>
        <v>13707659.99</v>
      </c>
      <c r="AD650" s="12">
        <v>13707659.99</v>
      </c>
      <c r="AE650" s="36"/>
    </row>
    <row r="651" spans="1:31" x14ac:dyDescent="0.35">
      <c r="A651" t="s">
        <v>614</v>
      </c>
      <c r="B651" t="s">
        <v>224</v>
      </c>
      <c r="C651" t="s">
        <v>615</v>
      </c>
      <c r="D651" t="s">
        <v>83</v>
      </c>
      <c r="E651" t="s">
        <v>100</v>
      </c>
      <c r="F651" s="19" t="str">
        <f>IFERROR(VLOOKUP(D651,'Tabelas auxiliares'!$A$3:$B$63,2,FALSE),"")</f>
        <v>SUGEPE-FOLHA - PASEP + AUX. MORADIA</v>
      </c>
      <c r="G651" s="19" t="str">
        <f>IFERROR(VLOOKUP($B651,'Tabelas auxiliares'!$A$67:$C$107,2,FALSE),"")</f>
        <v>FOLHA DE PAGAMENTO - GERAL</v>
      </c>
      <c r="H651" s="19" t="str">
        <f>IFERROR(VLOOKUP($B651,'Tabelas auxiliares'!$A$67:$C$107,3,FALSE),"")</f>
        <v>FOLHA DE PAGAMENTO / CONTRIBUICAO PARA O PSS / SUBSTITUICOES / INSS PATRONAL / PASEP</v>
      </c>
      <c r="I651" t="s">
        <v>2167</v>
      </c>
      <c r="J651" t="s">
        <v>3317</v>
      </c>
      <c r="K651" t="s">
        <v>3330</v>
      </c>
      <c r="L651" t="s">
        <v>3319</v>
      </c>
      <c r="M651" t="s">
        <v>622</v>
      </c>
      <c r="N651" t="s">
        <v>108</v>
      </c>
      <c r="O651" t="s">
        <v>629</v>
      </c>
      <c r="P651" t="s">
        <v>670</v>
      </c>
      <c r="Q651" t="s">
        <v>621</v>
      </c>
      <c r="R651" t="s">
        <v>622</v>
      </c>
      <c r="S651" t="s">
        <v>623</v>
      </c>
      <c r="T651" t="s">
        <v>659</v>
      </c>
      <c r="U651" t="s">
        <v>117</v>
      </c>
      <c r="V651" t="s">
        <v>3145</v>
      </c>
      <c r="W651" t="s">
        <v>3146</v>
      </c>
      <c r="X651" t="s">
        <v>3332</v>
      </c>
      <c r="Y651" s="19" t="str">
        <f t="shared" si="18"/>
        <v>3</v>
      </c>
      <c r="Z651" s="19" t="str">
        <f>IF(T651="","",IF(AND(T651&lt;&gt;'Tabelas auxiliares'!$B$241,T651&lt;&gt;'Tabelas auxiliares'!$B$242,T651&lt;&gt;'Tabelas auxiliares'!$C$241,T651&lt;&gt;'Tabelas auxiliares'!$C$242,T651&lt;&gt;'Tabelas auxiliares'!$D$241),"FOLHA DE PESSOAL",IF(Y651='Tabelas auxiliares'!$A$242,"CUSTEIO",IF(Y651='Tabelas auxiliares'!$A$241,"INVESTIMENTO","ERRO - VERIFICAR"))))</f>
        <v>FOLHA DE PESSOAL</v>
      </c>
      <c r="AA651" s="30">
        <f t="shared" si="19"/>
        <v>3018.64</v>
      </c>
      <c r="AD651" s="12">
        <v>3018.64</v>
      </c>
      <c r="AE651" s="36"/>
    </row>
    <row r="652" spans="1:31" x14ac:dyDescent="0.35">
      <c r="A652" t="s">
        <v>614</v>
      </c>
      <c r="B652" t="s">
        <v>224</v>
      </c>
      <c r="C652" t="s">
        <v>615</v>
      </c>
      <c r="D652" t="s">
        <v>83</v>
      </c>
      <c r="E652" t="s">
        <v>100</v>
      </c>
      <c r="F652" s="19" t="str">
        <f>IFERROR(VLOOKUP(D652,'Tabelas auxiliares'!$A$3:$B$63,2,FALSE),"")</f>
        <v>SUGEPE-FOLHA - PASEP + AUX. MORADIA</v>
      </c>
      <c r="G652" s="19" t="str">
        <f>IFERROR(VLOOKUP($B652,'Tabelas auxiliares'!$A$67:$C$107,2,FALSE),"")</f>
        <v>FOLHA DE PAGAMENTO - GERAL</v>
      </c>
      <c r="H652" s="19" t="str">
        <f>IFERROR(VLOOKUP($B652,'Tabelas auxiliares'!$A$67:$C$107,3,FALSE),"")</f>
        <v>FOLHA DE PAGAMENTO / CONTRIBUICAO PARA O PSS / SUBSTITUICOES / INSS PATRONAL / PASEP</v>
      </c>
      <c r="I652" t="s">
        <v>2167</v>
      </c>
      <c r="J652" t="s">
        <v>3317</v>
      </c>
      <c r="K652" t="s">
        <v>3330</v>
      </c>
      <c r="L652" t="s">
        <v>3319</v>
      </c>
      <c r="M652" t="s">
        <v>622</v>
      </c>
      <c r="N652" t="s">
        <v>108</v>
      </c>
      <c r="O652" t="s">
        <v>629</v>
      </c>
      <c r="P652" t="s">
        <v>670</v>
      </c>
      <c r="Q652" t="s">
        <v>621</v>
      </c>
      <c r="R652" t="s">
        <v>622</v>
      </c>
      <c r="S652" t="s">
        <v>623</v>
      </c>
      <c r="T652" t="s">
        <v>659</v>
      </c>
      <c r="U652" t="s">
        <v>117</v>
      </c>
      <c r="V652" t="s">
        <v>3148</v>
      </c>
      <c r="W652" t="s">
        <v>3149</v>
      </c>
      <c r="X652" t="s">
        <v>3333</v>
      </c>
      <c r="Y652" s="19" t="str">
        <f t="shared" si="18"/>
        <v>3</v>
      </c>
      <c r="Z652" s="19" t="str">
        <f>IF(T652="","",IF(AND(T652&lt;&gt;'Tabelas auxiliares'!$B$241,T652&lt;&gt;'Tabelas auxiliares'!$B$242,T652&lt;&gt;'Tabelas auxiliares'!$C$241,T652&lt;&gt;'Tabelas auxiliares'!$C$242,T652&lt;&gt;'Tabelas auxiliares'!$D$241),"FOLHA DE PESSOAL",IF(Y652='Tabelas auxiliares'!$A$242,"CUSTEIO",IF(Y652='Tabelas auxiliares'!$A$241,"INVESTIMENTO","ERRO - VERIFICAR"))))</f>
        <v>FOLHA DE PESSOAL</v>
      </c>
      <c r="AA652" s="30">
        <f t="shared" si="19"/>
        <v>582.34</v>
      </c>
      <c r="AD652" s="12">
        <v>582.34</v>
      </c>
      <c r="AE652" s="36"/>
    </row>
    <row r="653" spans="1:31" x14ac:dyDescent="0.35">
      <c r="A653" t="s">
        <v>614</v>
      </c>
      <c r="B653" t="s">
        <v>224</v>
      </c>
      <c r="C653" t="s">
        <v>615</v>
      </c>
      <c r="D653" t="s">
        <v>83</v>
      </c>
      <c r="E653" t="s">
        <v>100</v>
      </c>
      <c r="F653" s="19" t="str">
        <f>IFERROR(VLOOKUP(D653,'Tabelas auxiliares'!$A$3:$B$63,2,FALSE),"")</f>
        <v>SUGEPE-FOLHA - PASEP + AUX. MORADIA</v>
      </c>
      <c r="G653" s="19" t="str">
        <f>IFERROR(VLOOKUP($B653,'Tabelas auxiliares'!$A$67:$C$107,2,FALSE),"")</f>
        <v>FOLHA DE PAGAMENTO - GERAL</v>
      </c>
      <c r="H653" s="19" t="str">
        <f>IFERROR(VLOOKUP($B653,'Tabelas auxiliares'!$A$67:$C$107,3,FALSE),"")</f>
        <v>FOLHA DE PAGAMENTO / CONTRIBUICAO PARA O PSS / SUBSTITUICOES / INSS PATRONAL / PASEP</v>
      </c>
      <c r="I653" t="s">
        <v>2167</v>
      </c>
      <c r="J653" t="s">
        <v>3317</v>
      </c>
      <c r="K653" t="s">
        <v>3330</v>
      </c>
      <c r="L653" t="s">
        <v>3319</v>
      </c>
      <c r="M653" t="s">
        <v>622</v>
      </c>
      <c r="N653" t="s">
        <v>108</v>
      </c>
      <c r="O653" t="s">
        <v>629</v>
      </c>
      <c r="P653" t="s">
        <v>670</v>
      </c>
      <c r="Q653" t="s">
        <v>621</v>
      </c>
      <c r="R653" t="s">
        <v>622</v>
      </c>
      <c r="S653" t="s">
        <v>623</v>
      </c>
      <c r="T653" t="s">
        <v>659</v>
      </c>
      <c r="U653" t="s">
        <v>117</v>
      </c>
      <c r="V653" t="s">
        <v>3151</v>
      </c>
      <c r="W653" t="s">
        <v>3152</v>
      </c>
      <c r="X653" t="s">
        <v>3334</v>
      </c>
      <c r="Y653" s="19" t="str">
        <f t="shared" si="18"/>
        <v>3</v>
      </c>
      <c r="Z653" s="19" t="str">
        <f>IF(T653="","",IF(AND(T653&lt;&gt;'Tabelas auxiliares'!$B$241,T653&lt;&gt;'Tabelas auxiliares'!$B$242,T653&lt;&gt;'Tabelas auxiliares'!$C$241,T653&lt;&gt;'Tabelas auxiliares'!$C$242,T653&lt;&gt;'Tabelas auxiliares'!$D$241),"FOLHA DE PESSOAL",IF(Y653='Tabelas auxiliares'!$A$242,"CUSTEIO",IF(Y653='Tabelas auxiliares'!$A$241,"INVESTIMENTO","ERRO - VERIFICAR"))))</f>
        <v>FOLHA DE PESSOAL</v>
      </c>
      <c r="AA653" s="30">
        <f t="shared" si="19"/>
        <v>18689.37</v>
      </c>
      <c r="AD653" s="12">
        <v>18689.37</v>
      </c>
      <c r="AE653" s="36"/>
    </row>
    <row r="654" spans="1:31" x14ac:dyDescent="0.35">
      <c r="A654" t="s">
        <v>614</v>
      </c>
      <c r="B654" t="s">
        <v>224</v>
      </c>
      <c r="C654" t="s">
        <v>615</v>
      </c>
      <c r="D654" t="s">
        <v>83</v>
      </c>
      <c r="E654" t="s">
        <v>100</v>
      </c>
      <c r="F654" s="19" t="str">
        <f>IFERROR(VLOOKUP(D654,'Tabelas auxiliares'!$A$3:$B$63,2,FALSE),"")</f>
        <v>SUGEPE-FOLHA - PASEP + AUX. MORADIA</v>
      </c>
      <c r="G654" s="19" t="str">
        <f>IFERROR(VLOOKUP($B654,'Tabelas auxiliares'!$A$67:$C$107,2,FALSE),"")</f>
        <v>FOLHA DE PAGAMENTO - GERAL</v>
      </c>
      <c r="H654" s="19" t="str">
        <f>IFERROR(VLOOKUP($B654,'Tabelas auxiliares'!$A$67:$C$107,3,FALSE),"")</f>
        <v>FOLHA DE PAGAMENTO / CONTRIBUICAO PARA O PSS / SUBSTITUICOES / INSS PATRONAL / PASEP</v>
      </c>
      <c r="I654" t="s">
        <v>2167</v>
      </c>
      <c r="J654" t="s">
        <v>3317</v>
      </c>
      <c r="K654" t="s">
        <v>3330</v>
      </c>
      <c r="L654" t="s">
        <v>3319</v>
      </c>
      <c r="M654" t="s">
        <v>622</v>
      </c>
      <c r="N654" t="s">
        <v>108</v>
      </c>
      <c r="O654" t="s">
        <v>629</v>
      </c>
      <c r="P654" t="s">
        <v>670</v>
      </c>
      <c r="Q654" t="s">
        <v>621</v>
      </c>
      <c r="R654" t="s">
        <v>622</v>
      </c>
      <c r="S654" t="s">
        <v>623</v>
      </c>
      <c r="T654" t="s">
        <v>659</v>
      </c>
      <c r="U654" t="s">
        <v>117</v>
      </c>
      <c r="V654" t="s">
        <v>3154</v>
      </c>
      <c r="W654" t="s">
        <v>3155</v>
      </c>
      <c r="X654" t="s">
        <v>3335</v>
      </c>
      <c r="Y654" s="19" t="str">
        <f t="shared" si="18"/>
        <v>3</v>
      </c>
      <c r="Z654" s="19" t="str">
        <f>IF(T654="","",IF(AND(T654&lt;&gt;'Tabelas auxiliares'!$B$241,T654&lt;&gt;'Tabelas auxiliares'!$B$242,T654&lt;&gt;'Tabelas auxiliares'!$C$241,T654&lt;&gt;'Tabelas auxiliares'!$C$242,T654&lt;&gt;'Tabelas auxiliares'!$D$241),"FOLHA DE PESSOAL",IF(Y654='Tabelas auxiliares'!$A$242,"CUSTEIO",IF(Y654='Tabelas auxiliares'!$A$241,"INVESTIMENTO","ERRO - VERIFICAR"))))</f>
        <v>FOLHA DE PESSOAL</v>
      </c>
      <c r="AA654" s="30">
        <f t="shared" si="19"/>
        <v>121234.73</v>
      </c>
      <c r="AD654" s="12">
        <v>121234.73</v>
      </c>
      <c r="AE654" s="36"/>
    </row>
    <row r="655" spans="1:31" x14ac:dyDescent="0.35">
      <c r="A655" t="s">
        <v>614</v>
      </c>
      <c r="B655" t="s">
        <v>224</v>
      </c>
      <c r="C655" t="s">
        <v>615</v>
      </c>
      <c r="D655" t="s">
        <v>83</v>
      </c>
      <c r="E655" t="s">
        <v>100</v>
      </c>
      <c r="F655" s="19" t="str">
        <f>IFERROR(VLOOKUP(D655,'Tabelas auxiliares'!$A$3:$B$63,2,FALSE),"")</f>
        <v>SUGEPE-FOLHA - PASEP + AUX. MORADIA</v>
      </c>
      <c r="G655" s="19" t="str">
        <f>IFERROR(VLOOKUP($B655,'Tabelas auxiliares'!$A$67:$C$107,2,FALSE),"")</f>
        <v>FOLHA DE PAGAMENTO - GERAL</v>
      </c>
      <c r="H655" s="19" t="str">
        <f>IFERROR(VLOOKUP($B655,'Tabelas auxiliares'!$A$67:$C$107,3,FALSE),"")</f>
        <v>FOLHA DE PAGAMENTO / CONTRIBUICAO PARA O PSS / SUBSTITUICOES / INSS PATRONAL / PASEP</v>
      </c>
      <c r="I655" t="s">
        <v>2167</v>
      </c>
      <c r="J655" t="s">
        <v>3317</v>
      </c>
      <c r="K655" t="s">
        <v>3330</v>
      </c>
      <c r="L655" t="s">
        <v>3319</v>
      </c>
      <c r="M655" t="s">
        <v>622</v>
      </c>
      <c r="N655" t="s">
        <v>108</v>
      </c>
      <c r="O655" t="s">
        <v>629</v>
      </c>
      <c r="P655" t="s">
        <v>670</v>
      </c>
      <c r="Q655" t="s">
        <v>621</v>
      </c>
      <c r="R655" t="s">
        <v>622</v>
      </c>
      <c r="S655" t="s">
        <v>623</v>
      </c>
      <c r="T655" t="s">
        <v>659</v>
      </c>
      <c r="U655" t="s">
        <v>117</v>
      </c>
      <c r="V655" t="s">
        <v>3157</v>
      </c>
      <c r="W655" t="s">
        <v>3158</v>
      </c>
      <c r="X655" t="s">
        <v>3336</v>
      </c>
      <c r="Y655" s="19" t="str">
        <f t="shared" si="18"/>
        <v>3</v>
      </c>
      <c r="Z655" s="19" t="str">
        <f>IF(T655="","",IF(AND(T655&lt;&gt;'Tabelas auxiliares'!$B$241,T655&lt;&gt;'Tabelas auxiliares'!$B$242,T655&lt;&gt;'Tabelas auxiliares'!$C$241,T655&lt;&gt;'Tabelas auxiliares'!$C$242,T655&lt;&gt;'Tabelas auxiliares'!$D$241),"FOLHA DE PESSOAL",IF(Y655='Tabelas auxiliares'!$A$242,"CUSTEIO",IF(Y655='Tabelas auxiliares'!$A$241,"INVESTIMENTO","ERRO - VERIFICAR"))))</f>
        <v>FOLHA DE PESSOAL</v>
      </c>
      <c r="AA655" s="30">
        <f t="shared" si="19"/>
        <v>5709.15</v>
      </c>
      <c r="AD655" s="12">
        <v>5709.15</v>
      </c>
      <c r="AE655" s="36"/>
    </row>
    <row r="656" spans="1:31" x14ac:dyDescent="0.35">
      <c r="A656" t="s">
        <v>614</v>
      </c>
      <c r="B656" t="s">
        <v>224</v>
      </c>
      <c r="C656" t="s">
        <v>615</v>
      </c>
      <c r="D656" t="s">
        <v>83</v>
      </c>
      <c r="E656" t="s">
        <v>100</v>
      </c>
      <c r="F656" s="19" t="str">
        <f>IFERROR(VLOOKUP(D656,'Tabelas auxiliares'!$A$3:$B$63,2,FALSE),"")</f>
        <v>SUGEPE-FOLHA - PASEP + AUX. MORADIA</v>
      </c>
      <c r="G656" s="19" t="str">
        <f>IFERROR(VLOOKUP($B656,'Tabelas auxiliares'!$A$67:$C$107,2,FALSE),"")</f>
        <v>FOLHA DE PAGAMENTO - GERAL</v>
      </c>
      <c r="H656" s="19" t="str">
        <f>IFERROR(VLOOKUP($B656,'Tabelas auxiliares'!$A$67:$C$107,3,FALSE),"")</f>
        <v>FOLHA DE PAGAMENTO / CONTRIBUICAO PARA O PSS / SUBSTITUICOES / INSS PATRONAL / PASEP</v>
      </c>
      <c r="I656" t="s">
        <v>2167</v>
      </c>
      <c r="J656" t="s">
        <v>3317</v>
      </c>
      <c r="K656" t="s">
        <v>3330</v>
      </c>
      <c r="L656" t="s">
        <v>3319</v>
      </c>
      <c r="M656" t="s">
        <v>622</v>
      </c>
      <c r="N656" t="s">
        <v>108</v>
      </c>
      <c r="O656" t="s">
        <v>629</v>
      </c>
      <c r="P656" t="s">
        <v>670</v>
      </c>
      <c r="Q656" t="s">
        <v>621</v>
      </c>
      <c r="R656" t="s">
        <v>622</v>
      </c>
      <c r="S656" t="s">
        <v>623</v>
      </c>
      <c r="T656" t="s">
        <v>659</v>
      </c>
      <c r="U656" t="s">
        <v>117</v>
      </c>
      <c r="V656" t="s">
        <v>3160</v>
      </c>
      <c r="W656" t="s">
        <v>3161</v>
      </c>
      <c r="X656" t="s">
        <v>3337</v>
      </c>
      <c r="Y656" s="19" t="str">
        <f t="shared" si="18"/>
        <v>3</v>
      </c>
      <c r="Z656" s="19" t="str">
        <f>IF(T656="","",IF(AND(T656&lt;&gt;'Tabelas auxiliares'!$B$241,T656&lt;&gt;'Tabelas auxiliares'!$B$242,T656&lt;&gt;'Tabelas auxiliares'!$C$241,T656&lt;&gt;'Tabelas auxiliares'!$C$242,T656&lt;&gt;'Tabelas auxiliares'!$D$241),"FOLHA DE PESSOAL",IF(Y656='Tabelas auxiliares'!$A$242,"CUSTEIO",IF(Y656='Tabelas auxiliares'!$A$241,"INVESTIMENTO","ERRO - VERIFICAR"))))</f>
        <v>FOLHA DE PESSOAL</v>
      </c>
      <c r="AA656" s="30">
        <f t="shared" si="19"/>
        <v>11638328.49</v>
      </c>
      <c r="AD656" s="12">
        <v>11638328.49</v>
      </c>
      <c r="AE656" s="36"/>
    </row>
    <row r="657" spans="1:31" x14ac:dyDescent="0.35">
      <c r="A657" t="s">
        <v>614</v>
      </c>
      <c r="B657" t="s">
        <v>224</v>
      </c>
      <c r="C657" t="s">
        <v>615</v>
      </c>
      <c r="D657" t="s">
        <v>83</v>
      </c>
      <c r="E657" t="s">
        <v>100</v>
      </c>
      <c r="F657" s="19" t="str">
        <f>IFERROR(VLOOKUP(D657,'Tabelas auxiliares'!$A$3:$B$63,2,FALSE),"")</f>
        <v>SUGEPE-FOLHA - PASEP + AUX. MORADIA</v>
      </c>
      <c r="G657" s="19" t="str">
        <f>IFERROR(VLOOKUP($B657,'Tabelas auxiliares'!$A$67:$C$107,2,FALSE),"")</f>
        <v>FOLHA DE PAGAMENTO - GERAL</v>
      </c>
      <c r="H657" s="19" t="str">
        <f>IFERROR(VLOOKUP($B657,'Tabelas auxiliares'!$A$67:$C$107,3,FALSE),"")</f>
        <v>FOLHA DE PAGAMENTO / CONTRIBUICAO PARA O PSS / SUBSTITUICOES / INSS PATRONAL / PASEP</v>
      </c>
      <c r="I657" t="s">
        <v>2167</v>
      </c>
      <c r="J657" t="s">
        <v>3317</v>
      </c>
      <c r="K657" t="s">
        <v>3330</v>
      </c>
      <c r="L657" t="s">
        <v>3319</v>
      </c>
      <c r="M657" t="s">
        <v>622</v>
      </c>
      <c r="N657" t="s">
        <v>108</v>
      </c>
      <c r="O657" t="s">
        <v>629</v>
      </c>
      <c r="P657" t="s">
        <v>670</v>
      </c>
      <c r="Q657" t="s">
        <v>621</v>
      </c>
      <c r="R657" t="s">
        <v>622</v>
      </c>
      <c r="S657" t="s">
        <v>623</v>
      </c>
      <c r="T657" t="s">
        <v>659</v>
      </c>
      <c r="U657" t="s">
        <v>117</v>
      </c>
      <c r="V657" t="s">
        <v>3163</v>
      </c>
      <c r="W657" t="s">
        <v>3164</v>
      </c>
      <c r="X657" t="s">
        <v>3338</v>
      </c>
      <c r="Y657" s="19" t="str">
        <f t="shared" si="18"/>
        <v>3</v>
      </c>
      <c r="Z657" s="19" t="str">
        <f>IF(T657="","",IF(AND(T657&lt;&gt;'Tabelas auxiliares'!$B$241,T657&lt;&gt;'Tabelas auxiliares'!$B$242,T657&lt;&gt;'Tabelas auxiliares'!$C$241,T657&lt;&gt;'Tabelas auxiliares'!$C$242,T657&lt;&gt;'Tabelas auxiliares'!$D$241),"FOLHA DE PESSOAL",IF(Y657='Tabelas auxiliares'!$A$242,"CUSTEIO",IF(Y657='Tabelas auxiliares'!$A$241,"INVESTIMENTO","ERRO - VERIFICAR"))))</f>
        <v>FOLHA DE PESSOAL</v>
      </c>
      <c r="AA657" s="30">
        <f t="shared" si="19"/>
        <v>171539.76</v>
      </c>
      <c r="AD657" s="12">
        <v>171539.76</v>
      </c>
      <c r="AE657" s="36"/>
    </row>
    <row r="658" spans="1:31" x14ac:dyDescent="0.35">
      <c r="A658" t="s">
        <v>614</v>
      </c>
      <c r="B658" t="s">
        <v>224</v>
      </c>
      <c r="C658" t="s">
        <v>615</v>
      </c>
      <c r="D658" t="s">
        <v>83</v>
      </c>
      <c r="E658" t="s">
        <v>100</v>
      </c>
      <c r="F658" s="19" t="str">
        <f>IFERROR(VLOOKUP(D658,'Tabelas auxiliares'!$A$3:$B$63,2,FALSE),"")</f>
        <v>SUGEPE-FOLHA - PASEP + AUX. MORADIA</v>
      </c>
      <c r="G658" s="19" t="str">
        <f>IFERROR(VLOOKUP($B658,'Tabelas auxiliares'!$A$67:$C$107,2,FALSE),"")</f>
        <v>FOLHA DE PAGAMENTO - GERAL</v>
      </c>
      <c r="H658" s="19" t="str">
        <f>IFERROR(VLOOKUP($B658,'Tabelas auxiliares'!$A$67:$C$107,3,FALSE),"")</f>
        <v>FOLHA DE PAGAMENTO / CONTRIBUICAO PARA O PSS / SUBSTITUICOES / INSS PATRONAL / PASEP</v>
      </c>
      <c r="I658" t="s">
        <v>2167</v>
      </c>
      <c r="J658" t="s">
        <v>3317</v>
      </c>
      <c r="K658" t="s">
        <v>3330</v>
      </c>
      <c r="L658" t="s">
        <v>3319</v>
      </c>
      <c r="M658" t="s">
        <v>622</v>
      </c>
      <c r="N658" t="s">
        <v>108</v>
      </c>
      <c r="O658" t="s">
        <v>629</v>
      </c>
      <c r="P658" t="s">
        <v>670</v>
      </c>
      <c r="Q658" t="s">
        <v>621</v>
      </c>
      <c r="R658" t="s">
        <v>622</v>
      </c>
      <c r="S658" t="s">
        <v>623</v>
      </c>
      <c r="T658" t="s">
        <v>659</v>
      </c>
      <c r="U658" t="s">
        <v>117</v>
      </c>
      <c r="V658" t="s">
        <v>3166</v>
      </c>
      <c r="W658" t="s">
        <v>3167</v>
      </c>
      <c r="X658" t="s">
        <v>3339</v>
      </c>
      <c r="Y658" s="19" t="str">
        <f t="shared" si="18"/>
        <v>3</v>
      </c>
      <c r="Z658" s="19" t="str">
        <f>IF(T658="","",IF(AND(T658&lt;&gt;'Tabelas auxiliares'!$B$241,T658&lt;&gt;'Tabelas auxiliares'!$B$242,T658&lt;&gt;'Tabelas auxiliares'!$C$241,T658&lt;&gt;'Tabelas auxiliares'!$C$242,T658&lt;&gt;'Tabelas auxiliares'!$D$241),"FOLHA DE PESSOAL",IF(Y658='Tabelas auxiliares'!$A$242,"CUSTEIO",IF(Y658='Tabelas auxiliares'!$A$241,"INVESTIMENTO","ERRO - VERIFICAR"))))</f>
        <v>FOLHA DE PESSOAL</v>
      </c>
      <c r="AA658" s="30">
        <f t="shared" si="19"/>
        <v>313397.76000000001</v>
      </c>
      <c r="AD658" s="12">
        <v>313397.76000000001</v>
      </c>
      <c r="AE658" s="36"/>
    </row>
    <row r="659" spans="1:31" x14ac:dyDescent="0.35">
      <c r="A659" t="s">
        <v>614</v>
      </c>
      <c r="B659" t="s">
        <v>224</v>
      </c>
      <c r="C659" t="s">
        <v>615</v>
      </c>
      <c r="D659" t="s">
        <v>83</v>
      </c>
      <c r="E659" t="s">
        <v>100</v>
      </c>
      <c r="F659" s="19" t="str">
        <f>IFERROR(VLOOKUP(D659,'Tabelas auxiliares'!$A$3:$B$63,2,FALSE),"")</f>
        <v>SUGEPE-FOLHA - PASEP + AUX. MORADIA</v>
      </c>
      <c r="G659" s="19" t="str">
        <f>IFERROR(VLOOKUP($B659,'Tabelas auxiliares'!$A$67:$C$107,2,FALSE),"")</f>
        <v>FOLHA DE PAGAMENTO - GERAL</v>
      </c>
      <c r="H659" s="19" t="str">
        <f>IFERROR(VLOOKUP($B659,'Tabelas auxiliares'!$A$67:$C$107,3,FALSE),"")</f>
        <v>FOLHA DE PAGAMENTO / CONTRIBUICAO PARA O PSS / SUBSTITUICOES / INSS PATRONAL / PASEP</v>
      </c>
      <c r="I659" t="s">
        <v>2167</v>
      </c>
      <c r="J659" t="s">
        <v>3317</v>
      </c>
      <c r="K659" t="s">
        <v>3330</v>
      </c>
      <c r="L659" t="s">
        <v>3319</v>
      </c>
      <c r="M659" t="s">
        <v>622</v>
      </c>
      <c r="N659" t="s">
        <v>108</v>
      </c>
      <c r="O659" t="s">
        <v>629</v>
      </c>
      <c r="P659" t="s">
        <v>670</v>
      </c>
      <c r="Q659" t="s">
        <v>621</v>
      </c>
      <c r="R659" t="s">
        <v>622</v>
      </c>
      <c r="S659" t="s">
        <v>623</v>
      </c>
      <c r="T659" t="s">
        <v>659</v>
      </c>
      <c r="U659" t="s">
        <v>117</v>
      </c>
      <c r="V659" t="s">
        <v>3169</v>
      </c>
      <c r="W659" t="s">
        <v>3170</v>
      </c>
      <c r="X659" t="s">
        <v>3340</v>
      </c>
      <c r="Y659" s="19" t="str">
        <f t="shared" si="18"/>
        <v>3</v>
      </c>
      <c r="Z659" s="19" t="str">
        <f>IF(T659="","",IF(AND(T659&lt;&gt;'Tabelas auxiliares'!$B$241,T659&lt;&gt;'Tabelas auxiliares'!$B$242,T659&lt;&gt;'Tabelas auxiliares'!$C$241,T659&lt;&gt;'Tabelas auxiliares'!$C$242,T659&lt;&gt;'Tabelas auxiliares'!$D$241),"FOLHA DE PESSOAL",IF(Y659='Tabelas auxiliares'!$A$242,"CUSTEIO",IF(Y659='Tabelas auxiliares'!$A$241,"INVESTIMENTO","ERRO - VERIFICAR"))))</f>
        <v>FOLHA DE PESSOAL</v>
      </c>
      <c r="AA659" s="30">
        <f t="shared" si="19"/>
        <v>6663.46</v>
      </c>
      <c r="AD659" s="12">
        <v>6663.46</v>
      </c>
      <c r="AE659" s="36"/>
    </row>
    <row r="660" spans="1:31" x14ac:dyDescent="0.35">
      <c r="A660" t="s">
        <v>614</v>
      </c>
      <c r="B660" t="s">
        <v>224</v>
      </c>
      <c r="C660" t="s">
        <v>615</v>
      </c>
      <c r="D660" t="s">
        <v>83</v>
      </c>
      <c r="E660" t="s">
        <v>100</v>
      </c>
      <c r="F660" s="19" t="str">
        <f>IFERROR(VLOOKUP(D660,'Tabelas auxiliares'!$A$3:$B$63,2,FALSE),"")</f>
        <v>SUGEPE-FOLHA - PASEP + AUX. MORADIA</v>
      </c>
      <c r="G660" s="19" t="str">
        <f>IFERROR(VLOOKUP($B660,'Tabelas auxiliares'!$A$67:$C$107,2,FALSE),"")</f>
        <v>FOLHA DE PAGAMENTO - GERAL</v>
      </c>
      <c r="H660" s="19" t="str">
        <f>IFERROR(VLOOKUP($B660,'Tabelas auxiliares'!$A$67:$C$107,3,FALSE),"")</f>
        <v>FOLHA DE PAGAMENTO / CONTRIBUICAO PARA O PSS / SUBSTITUICOES / INSS PATRONAL / PASEP</v>
      </c>
      <c r="I660" t="s">
        <v>2167</v>
      </c>
      <c r="J660" t="s">
        <v>3317</v>
      </c>
      <c r="K660" t="s">
        <v>3330</v>
      </c>
      <c r="L660" t="s">
        <v>3319</v>
      </c>
      <c r="M660" t="s">
        <v>622</v>
      </c>
      <c r="N660" t="s">
        <v>108</v>
      </c>
      <c r="O660" t="s">
        <v>629</v>
      </c>
      <c r="P660" t="s">
        <v>670</v>
      </c>
      <c r="Q660" t="s">
        <v>621</v>
      </c>
      <c r="R660" t="s">
        <v>622</v>
      </c>
      <c r="S660" t="s">
        <v>623</v>
      </c>
      <c r="T660" t="s">
        <v>659</v>
      </c>
      <c r="U660" t="s">
        <v>117</v>
      </c>
      <c r="V660" t="s">
        <v>3172</v>
      </c>
      <c r="W660" t="s">
        <v>3173</v>
      </c>
      <c r="X660" t="s">
        <v>3341</v>
      </c>
      <c r="Y660" s="19" t="str">
        <f t="shared" si="18"/>
        <v>3</v>
      </c>
      <c r="Z660" s="19" t="str">
        <f>IF(T660="","",IF(AND(T660&lt;&gt;'Tabelas auxiliares'!$B$241,T660&lt;&gt;'Tabelas auxiliares'!$B$242,T660&lt;&gt;'Tabelas auxiliares'!$C$241,T660&lt;&gt;'Tabelas auxiliares'!$C$242,T660&lt;&gt;'Tabelas auxiliares'!$D$241),"FOLHA DE PESSOAL",IF(Y660='Tabelas auxiliares'!$A$242,"CUSTEIO",IF(Y660='Tabelas auxiliares'!$A$241,"INVESTIMENTO","ERRO - VERIFICAR"))))</f>
        <v>FOLHA DE PESSOAL</v>
      </c>
      <c r="AA660" s="30">
        <f t="shared" si="19"/>
        <v>52507.73</v>
      </c>
      <c r="AD660" s="12">
        <v>52507.73</v>
      </c>
      <c r="AE660" s="36"/>
    </row>
    <row r="661" spans="1:31" x14ac:dyDescent="0.35">
      <c r="A661" t="s">
        <v>614</v>
      </c>
      <c r="B661" t="s">
        <v>224</v>
      </c>
      <c r="C661" t="s">
        <v>615</v>
      </c>
      <c r="D661" t="s">
        <v>83</v>
      </c>
      <c r="E661" t="s">
        <v>100</v>
      </c>
      <c r="F661" s="19" t="str">
        <f>IFERROR(VLOOKUP(D661,'Tabelas auxiliares'!$A$3:$B$63,2,FALSE),"")</f>
        <v>SUGEPE-FOLHA - PASEP + AUX. MORADIA</v>
      </c>
      <c r="G661" s="19" t="str">
        <f>IFERROR(VLOOKUP($B661,'Tabelas auxiliares'!$A$67:$C$107,2,FALSE),"")</f>
        <v>FOLHA DE PAGAMENTO - GERAL</v>
      </c>
      <c r="H661" s="19" t="str">
        <f>IFERROR(VLOOKUP($B661,'Tabelas auxiliares'!$A$67:$C$107,3,FALSE),"")</f>
        <v>FOLHA DE PAGAMENTO / CONTRIBUICAO PARA O PSS / SUBSTITUICOES / INSS PATRONAL / PASEP</v>
      </c>
      <c r="I661" t="s">
        <v>2167</v>
      </c>
      <c r="J661" t="s">
        <v>3317</v>
      </c>
      <c r="K661" t="s">
        <v>3330</v>
      </c>
      <c r="L661" t="s">
        <v>3319</v>
      </c>
      <c r="M661" t="s">
        <v>622</v>
      </c>
      <c r="N661" t="s">
        <v>108</v>
      </c>
      <c r="O661" t="s">
        <v>629</v>
      </c>
      <c r="P661" t="s">
        <v>670</v>
      </c>
      <c r="Q661" t="s">
        <v>621</v>
      </c>
      <c r="R661" t="s">
        <v>622</v>
      </c>
      <c r="S661" t="s">
        <v>623</v>
      </c>
      <c r="T661" t="s">
        <v>659</v>
      </c>
      <c r="U661" t="s">
        <v>117</v>
      </c>
      <c r="V661" t="s">
        <v>3175</v>
      </c>
      <c r="W661" t="s">
        <v>3176</v>
      </c>
      <c r="X661" t="s">
        <v>3342</v>
      </c>
      <c r="Y661" s="19" t="str">
        <f t="shared" si="18"/>
        <v>3</v>
      </c>
      <c r="Z661" s="19" t="str">
        <f>IF(T661="","",IF(AND(T661&lt;&gt;'Tabelas auxiliares'!$B$241,T661&lt;&gt;'Tabelas auxiliares'!$B$242,T661&lt;&gt;'Tabelas auxiliares'!$C$241,T661&lt;&gt;'Tabelas auxiliares'!$C$242,T661&lt;&gt;'Tabelas auxiliares'!$D$241),"FOLHA DE PESSOAL",IF(Y661='Tabelas auxiliares'!$A$242,"CUSTEIO",IF(Y661='Tabelas auxiliares'!$A$241,"INVESTIMENTO","ERRO - VERIFICAR"))))</f>
        <v>FOLHA DE PESSOAL</v>
      </c>
      <c r="AA661" s="30">
        <f t="shared" si="19"/>
        <v>492970.05</v>
      </c>
      <c r="AD661" s="12">
        <v>492970.05</v>
      </c>
      <c r="AE661" s="36"/>
    </row>
    <row r="662" spans="1:31" x14ac:dyDescent="0.35">
      <c r="A662" t="s">
        <v>614</v>
      </c>
      <c r="B662" t="s">
        <v>224</v>
      </c>
      <c r="C662" t="s">
        <v>615</v>
      </c>
      <c r="D662" t="s">
        <v>83</v>
      </c>
      <c r="E662" t="s">
        <v>100</v>
      </c>
      <c r="F662" s="19" t="str">
        <f>IFERROR(VLOOKUP(D662,'Tabelas auxiliares'!$A$3:$B$63,2,FALSE),"")</f>
        <v>SUGEPE-FOLHA - PASEP + AUX. MORADIA</v>
      </c>
      <c r="G662" s="19" t="str">
        <f>IFERROR(VLOOKUP($B662,'Tabelas auxiliares'!$A$67:$C$107,2,FALSE),"")</f>
        <v>FOLHA DE PAGAMENTO - GERAL</v>
      </c>
      <c r="H662" s="19" t="str">
        <f>IFERROR(VLOOKUP($B662,'Tabelas auxiliares'!$A$67:$C$107,3,FALSE),"")</f>
        <v>FOLHA DE PAGAMENTO / CONTRIBUICAO PARA O PSS / SUBSTITUICOES / INSS PATRONAL / PASEP</v>
      </c>
      <c r="I662" t="s">
        <v>2167</v>
      </c>
      <c r="J662" t="s">
        <v>3317</v>
      </c>
      <c r="K662" t="s">
        <v>3330</v>
      </c>
      <c r="L662" t="s">
        <v>3319</v>
      </c>
      <c r="M662" t="s">
        <v>622</v>
      </c>
      <c r="N662" t="s">
        <v>108</v>
      </c>
      <c r="O662" t="s">
        <v>629</v>
      </c>
      <c r="P662" t="s">
        <v>670</v>
      </c>
      <c r="Q662" t="s">
        <v>621</v>
      </c>
      <c r="R662" t="s">
        <v>622</v>
      </c>
      <c r="S662" t="s">
        <v>623</v>
      </c>
      <c r="T662" t="s">
        <v>659</v>
      </c>
      <c r="U662" t="s">
        <v>117</v>
      </c>
      <c r="V662" t="s">
        <v>3178</v>
      </c>
      <c r="W662" t="s">
        <v>3179</v>
      </c>
      <c r="X662" t="s">
        <v>3343</v>
      </c>
      <c r="Y662" s="19" t="str">
        <f t="shared" si="18"/>
        <v>3</v>
      </c>
      <c r="Z662" s="19" t="str">
        <f>IF(T662="","",IF(AND(T662&lt;&gt;'Tabelas auxiliares'!$B$241,T662&lt;&gt;'Tabelas auxiliares'!$B$242,T662&lt;&gt;'Tabelas auxiliares'!$C$241,T662&lt;&gt;'Tabelas auxiliares'!$C$242,T662&lt;&gt;'Tabelas auxiliares'!$D$241),"FOLHA DE PESSOAL",IF(Y662='Tabelas auxiliares'!$A$242,"CUSTEIO",IF(Y662='Tabelas auxiliares'!$A$241,"INVESTIMENTO","ERRO - VERIFICAR"))))</f>
        <v>FOLHA DE PESSOAL</v>
      </c>
      <c r="AA662" s="30">
        <f t="shared" si="19"/>
        <v>1592103.31</v>
      </c>
      <c r="AD662" s="12">
        <v>1592103.31</v>
      </c>
      <c r="AE662" s="36"/>
    </row>
    <row r="663" spans="1:31" x14ac:dyDescent="0.35">
      <c r="A663" t="s">
        <v>614</v>
      </c>
      <c r="B663" t="s">
        <v>224</v>
      </c>
      <c r="C663" t="s">
        <v>615</v>
      </c>
      <c r="D663" t="s">
        <v>83</v>
      </c>
      <c r="E663" t="s">
        <v>100</v>
      </c>
      <c r="F663" s="19" t="str">
        <f>IFERROR(VLOOKUP(D663,'Tabelas auxiliares'!$A$3:$B$63,2,FALSE),"")</f>
        <v>SUGEPE-FOLHA - PASEP + AUX. MORADIA</v>
      </c>
      <c r="G663" s="19" t="str">
        <f>IFERROR(VLOOKUP($B663,'Tabelas auxiliares'!$A$67:$C$107,2,FALSE),"")</f>
        <v>FOLHA DE PAGAMENTO - GERAL</v>
      </c>
      <c r="H663" s="19" t="str">
        <f>IFERROR(VLOOKUP($B663,'Tabelas auxiliares'!$A$67:$C$107,3,FALSE),"")</f>
        <v>FOLHA DE PAGAMENTO / CONTRIBUICAO PARA O PSS / SUBSTITUICOES / INSS PATRONAL / PASEP</v>
      </c>
      <c r="I663" t="s">
        <v>2167</v>
      </c>
      <c r="J663" t="s">
        <v>3317</v>
      </c>
      <c r="K663" t="s">
        <v>3330</v>
      </c>
      <c r="L663" t="s">
        <v>3319</v>
      </c>
      <c r="M663" t="s">
        <v>622</v>
      </c>
      <c r="N663" t="s">
        <v>108</v>
      </c>
      <c r="O663" t="s">
        <v>629</v>
      </c>
      <c r="P663" t="s">
        <v>670</v>
      </c>
      <c r="Q663" t="s">
        <v>621</v>
      </c>
      <c r="R663" t="s">
        <v>622</v>
      </c>
      <c r="S663" t="s">
        <v>623</v>
      </c>
      <c r="T663" t="s">
        <v>659</v>
      </c>
      <c r="U663" t="s">
        <v>117</v>
      </c>
      <c r="V663" t="s">
        <v>3181</v>
      </c>
      <c r="W663" t="s">
        <v>3182</v>
      </c>
      <c r="X663" t="s">
        <v>3344</v>
      </c>
      <c r="Y663" s="19" t="str">
        <f t="shared" si="18"/>
        <v>3</v>
      </c>
      <c r="Z663" s="19" t="str">
        <f>IF(T663="","",IF(AND(T663&lt;&gt;'Tabelas auxiliares'!$B$241,T663&lt;&gt;'Tabelas auxiliares'!$B$242,T663&lt;&gt;'Tabelas auxiliares'!$C$241,T663&lt;&gt;'Tabelas auxiliares'!$C$242,T663&lt;&gt;'Tabelas auxiliares'!$D$241),"FOLHA DE PESSOAL",IF(Y663='Tabelas auxiliares'!$A$242,"CUSTEIO",IF(Y663='Tabelas auxiliares'!$A$241,"INVESTIMENTO","ERRO - VERIFICAR"))))</f>
        <v>FOLHA DE PESSOAL</v>
      </c>
      <c r="AA663" s="30">
        <f t="shared" si="19"/>
        <v>103069.55</v>
      </c>
      <c r="AD663" s="12">
        <v>103069.55</v>
      </c>
      <c r="AE663" s="36"/>
    </row>
    <row r="664" spans="1:31" x14ac:dyDescent="0.35">
      <c r="A664" t="s">
        <v>614</v>
      </c>
      <c r="B664" t="s">
        <v>224</v>
      </c>
      <c r="C664" t="s">
        <v>615</v>
      </c>
      <c r="D664" t="s">
        <v>83</v>
      </c>
      <c r="E664" t="s">
        <v>100</v>
      </c>
      <c r="F664" s="19" t="str">
        <f>IFERROR(VLOOKUP(D664,'Tabelas auxiliares'!$A$3:$B$63,2,FALSE),"")</f>
        <v>SUGEPE-FOLHA - PASEP + AUX. MORADIA</v>
      </c>
      <c r="G664" s="19" t="str">
        <f>IFERROR(VLOOKUP($B664,'Tabelas auxiliares'!$A$67:$C$107,2,FALSE),"")</f>
        <v>FOLHA DE PAGAMENTO - GERAL</v>
      </c>
      <c r="H664" s="19" t="str">
        <f>IFERROR(VLOOKUP($B664,'Tabelas auxiliares'!$A$67:$C$107,3,FALSE),"")</f>
        <v>FOLHA DE PAGAMENTO / CONTRIBUICAO PARA O PSS / SUBSTITUICOES / INSS PATRONAL / PASEP</v>
      </c>
      <c r="I664" t="s">
        <v>2167</v>
      </c>
      <c r="J664" t="s">
        <v>3317</v>
      </c>
      <c r="K664" t="s">
        <v>3330</v>
      </c>
      <c r="L664" t="s">
        <v>3319</v>
      </c>
      <c r="M664" t="s">
        <v>622</v>
      </c>
      <c r="N664" t="s">
        <v>108</v>
      </c>
      <c r="O664" t="s">
        <v>629</v>
      </c>
      <c r="P664" t="s">
        <v>670</v>
      </c>
      <c r="Q664" t="s">
        <v>621</v>
      </c>
      <c r="R664" t="s">
        <v>622</v>
      </c>
      <c r="S664" t="s">
        <v>623</v>
      </c>
      <c r="T664" t="s">
        <v>659</v>
      </c>
      <c r="U664" t="s">
        <v>117</v>
      </c>
      <c r="V664" t="s">
        <v>3246</v>
      </c>
      <c r="W664" t="s">
        <v>3247</v>
      </c>
      <c r="X664" t="s">
        <v>3345</v>
      </c>
      <c r="Y664" s="19" t="str">
        <f t="shared" si="18"/>
        <v>3</v>
      </c>
      <c r="Z664" s="19" t="str">
        <f>IF(T664="","",IF(AND(T664&lt;&gt;'Tabelas auxiliares'!$B$241,T664&lt;&gt;'Tabelas auxiliares'!$B$242,T664&lt;&gt;'Tabelas auxiliares'!$C$241,T664&lt;&gt;'Tabelas auxiliares'!$C$242,T664&lt;&gt;'Tabelas auxiliares'!$D$241),"FOLHA DE PESSOAL",IF(Y664='Tabelas auxiliares'!$A$242,"CUSTEIO",IF(Y664='Tabelas auxiliares'!$A$241,"INVESTIMENTO","ERRO - VERIFICAR"))))</f>
        <v>FOLHA DE PESSOAL</v>
      </c>
      <c r="AA664" s="30">
        <f t="shared" si="19"/>
        <v>3.05</v>
      </c>
      <c r="AD664" s="12">
        <v>3.05</v>
      </c>
      <c r="AE664" s="36"/>
    </row>
    <row r="665" spans="1:31" x14ac:dyDescent="0.35">
      <c r="A665" t="s">
        <v>614</v>
      </c>
      <c r="B665" t="s">
        <v>224</v>
      </c>
      <c r="C665" t="s">
        <v>615</v>
      </c>
      <c r="D665" t="s">
        <v>83</v>
      </c>
      <c r="E665" t="s">
        <v>100</v>
      </c>
      <c r="F665" s="19" t="str">
        <f>IFERROR(VLOOKUP(D665,'Tabelas auxiliares'!$A$3:$B$63,2,FALSE),"")</f>
        <v>SUGEPE-FOLHA - PASEP + AUX. MORADIA</v>
      </c>
      <c r="G665" s="19" t="str">
        <f>IFERROR(VLOOKUP($B665,'Tabelas auxiliares'!$A$67:$C$107,2,FALSE),"")</f>
        <v>FOLHA DE PAGAMENTO - GERAL</v>
      </c>
      <c r="H665" s="19" t="str">
        <f>IFERROR(VLOOKUP($B665,'Tabelas auxiliares'!$A$67:$C$107,3,FALSE),"")</f>
        <v>FOLHA DE PAGAMENTO / CONTRIBUICAO PARA O PSS / SUBSTITUICOES / INSS PATRONAL / PASEP</v>
      </c>
      <c r="I665" t="s">
        <v>2167</v>
      </c>
      <c r="J665" t="s">
        <v>3317</v>
      </c>
      <c r="K665" t="s">
        <v>3346</v>
      </c>
      <c r="L665" t="s">
        <v>3319</v>
      </c>
      <c r="M665" t="s">
        <v>622</v>
      </c>
      <c r="N665" t="s">
        <v>108</v>
      </c>
      <c r="O665" t="s">
        <v>629</v>
      </c>
      <c r="P665" t="s">
        <v>670</v>
      </c>
      <c r="Q665" t="s">
        <v>621</v>
      </c>
      <c r="R665" t="s">
        <v>622</v>
      </c>
      <c r="S665" t="s">
        <v>623</v>
      </c>
      <c r="T665" t="s">
        <v>659</v>
      </c>
      <c r="U665" t="s">
        <v>117</v>
      </c>
      <c r="V665" t="s">
        <v>3185</v>
      </c>
      <c r="W665" t="s">
        <v>3186</v>
      </c>
      <c r="X665" t="s">
        <v>3347</v>
      </c>
      <c r="Y665" s="19" t="str">
        <f t="shared" si="18"/>
        <v>3</v>
      </c>
      <c r="Z665" s="19" t="str">
        <f>IF(T665="","",IF(AND(T665&lt;&gt;'Tabelas auxiliares'!$B$241,T665&lt;&gt;'Tabelas auxiliares'!$B$242,T665&lt;&gt;'Tabelas auxiliares'!$C$241,T665&lt;&gt;'Tabelas auxiliares'!$C$242,T665&lt;&gt;'Tabelas auxiliares'!$D$241),"FOLHA DE PESSOAL",IF(Y665='Tabelas auxiliares'!$A$242,"CUSTEIO",IF(Y665='Tabelas auxiliares'!$A$241,"INVESTIMENTO","ERRO - VERIFICAR"))))</f>
        <v>FOLHA DE PESSOAL</v>
      </c>
      <c r="AA665" s="30">
        <f t="shared" si="19"/>
        <v>12705.12</v>
      </c>
      <c r="AD665" s="12">
        <v>12705.12</v>
      </c>
      <c r="AE665" s="36"/>
    </row>
    <row r="666" spans="1:31" x14ac:dyDescent="0.35">
      <c r="A666" t="s">
        <v>614</v>
      </c>
      <c r="B666" t="s">
        <v>224</v>
      </c>
      <c r="C666" t="s">
        <v>615</v>
      </c>
      <c r="D666" t="s">
        <v>83</v>
      </c>
      <c r="E666" t="s">
        <v>100</v>
      </c>
      <c r="F666" s="19" t="str">
        <f>IFERROR(VLOOKUP(D666,'Tabelas auxiliares'!$A$3:$B$63,2,FALSE),"")</f>
        <v>SUGEPE-FOLHA - PASEP + AUX. MORADIA</v>
      </c>
      <c r="G666" s="19" t="str">
        <f>IFERROR(VLOOKUP($B666,'Tabelas auxiliares'!$A$67:$C$107,2,FALSE),"")</f>
        <v>FOLHA DE PAGAMENTO - GERAL</v>
      </c>
      <c r="H666" s="19" t="str">
        <f>IFERROR(VLOOKUP($B666,'Tabelas auxiliares'!$A$67:$C$107,3,FALSE),"")</f>
        <v>FOLHA DE PAGAMENTO / CONTRIBUICAO PARA O PSS / SUBSTITUICOES / INSS PATRONAL / PASEP</v>
      </c>
      <c r="I666" t="s">
        <v>2167</v>
      </c>
      <c r="J666" t="s">
        <v>3317</v>
      </c>
      <c r="K666" t="s">
        <v>3348</v>
      </c>
      <c r="L666" t="s">
        <v>3349</v>
      </c>
      <c r="M666" t="s">
        <v>622</v>
      </c>
      <c r="N666" t="s">
        <v>108</v>
      </c>
      <c r="O666" t="s">
        <v>629</v>
      </c>
      <c r="P666" t="s">
        <v>670</v>
      </c>
      <c r="Q666" t="s">
        <v>621</v>
      </c>
      <c r="R666" t="s">
        <v>622</v>
      </c>
      <c r="S666" t="s">
        <v>623</v>
      </c>
      <c r="T666" t="s">
        <v>659</v>
      </c>
      <c r="U666" t="s">
        <v>117</v>
      </c>
      <c r="V666" t="s">
        <v>3189</v>
      </c>
      <c r="W666" t="s">
        <v>3190</v>
      </c>
      <c r="X666" t="s">
        <v>3350</v>
      </c>
      <c r="Y666" s="19" t="str">
        <f t="shared" si="18"/>
        <v>3</v>
      </c>
      <c r="Z666" s="19" t="str">
        <f>IF(T666="","",IF(AND(T666&lt;&gt;'Tabelas auxiliares'!$B$241,T666&lt;&gt;'Tabelas auxiliares'!$B$242,T666&lt;&gt;'Tabelas auxiliares'!$C$241,T666&lt;&gt;'Tabelas auxiliares'!$C$242,T666&lt;&gt;'Tabelas auxiliares'!$D$241),"FOLHA DE PESSOAL",IF(Y666='Tabelas auxiliares'!$A$242,"CUSTEIO",IF(Y666='Tabelas auxiliares'!$A$241,"INVESTIMENTO","ERRO - VERIFICAR"))))</f>
        <v>FOLHA DE PESSOAL</v>
      </c>
      <c r="AA666" s="30">
        <f t="shared" si="19"/>
        <v>3885.87</v>
      </c>
      <c r="AD666" s="12">
        <v>3885.87</v>
      </c>
      <c r="AE666" s="36"/>
    </row>
    <row r="667" spans="1:31" x14ac:dyDescent="0.35">
      <c r="A667" t="s">
        <v>614</v>
      </c>
      <c r="B667" t="s">
        <v>224</v>
      </c>
      <c r="C667" t="s">
        <v>615</v>
      </c>
      <c r="D667" t="s">
        <v>83</v>
      </c>
      <c r="E667" t="s">
        <v>100</v>
      </c>
      <c r="F667" s="19" t="str">
        <f>IFERROR(VLOOKUP(D667,'Tabelas auxiliares'!$A$3:$B$63,2,FALSE),"")</f>
        <v>SUGEPE-FOLHA - PASEP + AUX. MORADIA</v>
      </c>
      <c r="G667" s="19" t="str">
        <f>IFERROR(VLOOKUP($B667,'Tabelas auxiliares'!$A$67:$C$107,2,FALSE),"")</f>
        <v>FOLHA DE PAGAMENTO - GERAL</v>
      </c>
      <c r="H667" s="19" t="str">
        <f>IFERROR(VLOOKUP($B667,'Tabelas auxiliares'!$A$67:$C$107,3,FALSE),"")</f>
        <v>FOLHA DE PAGAMENTO / CONTRIBUICAO PARA O PSS / SUBSTITUICOES / INSS PATRONAL / PASEP</v>
      </c>
      <c r="I667" t="s">
        <v>2167</v>
      </c>
      <c r="J667" t="s">
        <v>3317</v>
      </c>
      <c r="K667" t="s">
        <v>3351</v>
      </c>
      <c r="L667" t="s">
        <v>3319</v>
      </c>
      <c r="M667" t="s">
        <v>622</v>
      </c>
      <c r="N667" t="s">
        <v>108</v>
      </c>
      <c r="O667" t="s">
        <v>629</v>
      </c>
      <c r="P667" t="s">
        <v>670</v>
      </c>
      <c r="Q667" t="s">
        <v>621</v>
      </c>
      <c r="R667" t="s">
        <v>622</v>
      </c>
      <c r="S667" t="s">
        <v>623</v>
      </c>
      <c r="T667" t="s">
        <v>659</v>
      </c>
      <c r="U667" t="s">
        <v>117</v>
      </c>
      <c r="V667" t="s">
        <v>3193</v>
      </c>
      <c r="W667" t="s">
        <v>3194</v>
      </c>
      <c r="X667" t="s">
        <v>3352</v>
      </c>
      <c r="Y667" s="19" t="str">
        <f t="shared" si="18"/>
        <v>3</v>
      </c>
      <c r="Z667" s="19" t="str">
        <f>IF(T667="","",IF(AND(T667&lt;&gt;'Tabelas auxiliares'!$B$241,T667&lt;&gt;'Tabelas auxiliares'!$B$242,T667&lt;&gt;'Tabelas auxiliares'!$C$241,T667&lt;&gt;'Tabelas auxiliares'!$C$242,T667&lt;&gt;'Tabelas auxiliares'!$D$241),"FOLHA DE PESSOAL",IF(Y667='Tabelas auxiliares'!$A$242,"CUSTEIO",IF(Y667='Tabelas auxiliares'!$A$241,"INVESTIMENTO","ERRO - VERIFICAR"))))</f>
        <v>FOLHA DE PESSOAL</v>
      </c>
      <c r="AA667" s="30">
        <f t="shared" si="19"/>
        <v>1969.42</v>
      </c>
      <c r="AD667" s="12">
        <v>1969.42</v>
      </c>
      <c r="AE667" s="36"/>
    </row>
    <row r="668" spans="1:31" x14ac:dyDescent="0.35">
      <c r="A668" t="s">
        <v>614</v>
      </c>
      <c r="B668" t="s">
        <v>224</v>
      </c>
      <c r="C668" t="s">
        <v>615</v>
      </c>
      <c r="D668" t="s">
        <v>83</v>
      </c>
      <c r="E668" t="s">
        <v>100</v>
      </c>
      <c r="F668" s="19" t="str">
        <f>IFERROR(VLOOKUP(D668,'Tabelas auxiliares'!$A$3:$B$63,2,FALSE),"")</f>
        <v>SUGEPE-FOLHA - PASEP + AUX. MORADIA</v>
      </c>
      <c r="G668" s="19" t="str">
        <f>IFERROR(VLOOKUP($B668,'Tabelas auxiliares'!$A$67:$C$107,2,FALSE),"")</f>
        <v>FOLHA DE PAGAMENTO - GERAL</v>
      </c>
      <c r="H668" s="19" t="str">
        <f>IFERROR(VLOOKUP($B668,'Tabelas auxiliares'!$A$67:$C$107,3,FALSE),"")</f>
        <v>FOLHA DE PAGAMENTO / CONTRIBUICAO PARA O PSS / SUBSTITUICOES / INSS PATRONAL / PASEP</v>
      </c>
      <c r="I668" t="s">
        <v>2167</v>
      </c>
      <c r="J668" t="s">
        <v>3317</v>
      </c>
      <c r="K668" t="s">
        <v>3353</v>
      </c>
      <c r="L668" t="s">
        <v>3319</v>
      </c>
      <c r="M668" t="s">
        <v>3202</v>
      </c>
      <c r="N668" t="s">
        <v>628</v>
      </c>
      <c r="O668" t="s">
        <v>629</v>
      </c>
      <c r="P668" t="s">
        <v>630</v>
      </c>
      <c r="Q668" t="s">
        <v>621</v>
      </c>
      <c r="R668" t="s">
        <v>622</v>
      </c>
      <c r="S668" t="s">
        <v>623</v>
      </c>
      <c r="T668" t="s">
        <v>145</v>
      </c>
      <c r="U668" t="s">
        <v>645</v>
      </c>
      <c r="V668" t="s">
        <v>3203</v>
      </c>
      <c r="W668" t="s">
        <v>3204</v>
      </c>
      <c r="X668" t="s">
        <v>3354</v>
      </c>
      <c r="Y668" s="19" t="str">
        <f t="shared" si="18"/>
        <v>3</v>
      </c>
      <c r="Z668" s="19" t="str">
        <f>IF(T668="","",IF(AND(T668&lt;&gt;'Tabelas auxiliares'!$B$241,T668&lt;&gt;'Tabelas auxiliares'!$B$242,T668&lt;&gt;'Tabelas auxiliares'!$C$241,T668&lt;&gt;'Tabelas auxiliares'!$C$242,T668&lt;&gt;'Tabelas auxiliares'!$D$241),"FOLHA DE PESSOAL",IF(Y668='Tabelas auxiliares'!$A$242,"CUSTEIO",IF(Y668='Tabelas auxiliares'!$A$241,"INVESTIMENTO","ERRO - VERIFICAR"))))</f>
        <v>CUSTEIO</v>
      </c>
      <c r="AA668" s="30">
        <f t="shared" si="19"/>
        <v>298063.81</v>
      </c>
      <c r="AD668" s="12">
        <v>298063.81</v>
      </c>
      <c r="AE668" s="36"/>
    </row>
    <row r="669" spans="1:31" x14ac:dyDescent="0.35">
      <c r="A669" t="s">
        <v>614</v>
      </c>
      <c r="B669" t="s">
        <v>224</v>
      </c>
      <c r="C669" t="s">
        <v>615</v>
      </c>
      <c r="D669" t="s">
        <v>83</v>
      </c>
      <c r="E669" t="s">
        <v>100</v>
      </c>
      <c r="F669" s="19" t="str">
        <f>IFERROR(VLOOKUP(D669,'Tabelas auxiliares'!$A$3:$B$63,2,FALSE),"")</f>
        <v>SUGEPE-FOLHA - PASEP + AUX. MORADIA</v>
      </c>
      <c r="G669" s="19" t="str">
        <f>IFERROR(VLOOKUP($B669,'Tabelas auxiliares'!$A$67:$C$107,2,FALSE),"")</f>
        <v>FOLHA DE PAGAMENTO - GERAL</v>
      </c>
      <c r="H669" s="19" t="str">
        <f>IFERROR(VLOOKUP($B669,'Tabelas auxiliares'!$A$67:$C$107,3,FALSE),"")</f>
        <v>FOLHA DE PAGAMENTO / CONTRIBUICAO PARA O PSS / SUBSTITUICOES / INSS PATRONAL / PASEP</v>
      </c>
      <c r="I669" t="s">
        <v>2167</v>
      </c>
      <c r="J669" t="s">
        <v>3317</v>
      </c>
      <c r="K669" t="s">
        <v>3355</v>
      </c>
      <c r="L669" t="s">
        <v>3319</v>
      </c>
      <c r="M669" t="s">
        <v>3197</v>
      </c>
      <c r="N669" t="s">
        <v>108</v>
      </c>
      <c r="O669" t="s">
        <v>629</v>
      </c>
      <c r="P669" t="s">
        <v>670</v>
      </c>
      <c r="Q669" t="s">
        <v>621</v>
      </c>
      <c r="R669" t="s">
        <v>622</v>
      </c>
      <c r="S669" t="s">
        <v>623</v>
      </c>
      <c r="T669" t="s">
        <v>659</v>
      </c>
      <c r="U669" t="s">
        <v>117</v>
      </c>
      <c r="V669" t="s">
        <v>3198</v>
      </c>
      <c r="W669" t="s">
        <v>3199</v>
      </c>
      <c r="X669" t="s">
        <v>3356</v>
      </c>
      <c r="Y669" s="19" t="str">
        <f t="shared" si="18"/>
        <v>3</v>
      </c>
      <c r="Z669" s="19" t="str">
        <f>IF(T669="","",IF(AND(T669&lt;&gt;'Tabelas auxiliares'!$B$241,T669&lt;&gt;'Tabelas auxiliares'!$B$242,T669&lt;&gt;'Tabelas auxiliares'!$C$241,T669&lt;&gt;'Tabelas auxiliares'!$C$242,T669&lt;&gt;'Tabelas auxiliares'!$D$241),"FOLHA DE PESSOAL",IF(Y669='Tabelas auxiliares'!$A$242,"CUSTEIO",IF(Y669='Tabelas auxiliares'!$A$241,"INVESTIMENTO","ERRO - VERIFICAR"))))</f>
        <v>FOLHA DE PESSOAL</v>
      </c>
      <c r="AA669" s="30">
        <f t="shared" si="19"/>
        <v>298288.59999999998</v>
      </c>
      <c r="AD669" s="12">
        <v>298288.59999999998</v>
      </c>
      <c r="AE669" s="36"/>
    </row>
    <row r="670" spans="1:31" x14ac:dyDescent="0.35">
      <c r="A670" t="s">
        <v>614</v>
      </c>
      <c r="B670" t="s">
        <v>224</v>
      </c>
      <c r="C670" t="s">
        <v>615</v>
      </c>
      <c r="D670" t="s">
        <v>83</v>
      </c>
      <c r="E670" t="s">
        <v>100</v>
      </c>
      <c r="F670" s="19" t="str">
        <f>IFERROR(VLOOKUP(D670,'Tabelas auxiliares'!$A$3:$B$63,2,FALSE),"")</f>
        <v>SUGEPE-FOLHA - PASEP + AUX. MORADIA</v>
      </c>
      <c r="G670" s="19" t="str">
        <f>IFERROR(VLOOKUP($B670,'Tabelas auxiliares'!$A$67:$C$107,2,FALSE),"")</f>
        <v>FOLHA DE PAGAMENTO - GERAL</v>
      </c>
      <c r="H670" s="19" t="str">
        <f>IFERROR(VLOOKUP($B670,'Tabelas auxiliares'!$A$67:$C$107,3,FALSE),"")</f>
        <v>FOLHA DE PAGAMENTO / CONTRIBUICAO PARA O PSS / SUBSTITUICOES / INSS PATRONAL / PASEP</v>
      </c>
      <c r="I670" t="s">
        <v>2167</v>
      </c>
      <c r="J670" t="s">
        <v>3317</v>
      </c>
      <c r="K670" t="s">
        <v>3357</v>
      </c>
      <c r="L670" t="s">
        <v>3319</v>
      </c>
      <c r="M670" t="s">
        <v>3208</v>
      </c>
      <c r="N670" t="s">
        <v>107</v>
      </c>
      <c r="O670" t="s">
        <v>629</v>
      </c>
      <c r="P670" t="s">
        <v>671</v>
      </c>
      <c r="Q670" t="s">
        <v>621</v>
      </c>
      <c r="R670" t="s">
        <v>622</v>
      </c>
      <c r="S670" t="s">
        <v>623</v>
      </c>
      <c r="T670" t="s">
        <v>672</v>
      </c>
      <c r="U670" t="s">
        <v>101</v>
      </c>
      <c r="V670" t="s">
        <v>3083</v>
      </c>
      <c r="W670" t="s">
        <v>3084</v>
      </c>
      <c r="X670" t="s">
        <v>3358</v>
      </c>
      <c r="Y670" s="19" t="str">
        <f t="shared" si="18"/>
        <v>3</v>
      </c>
      <c r="Z670" s="19" t="str">
        <f>IF(T670="","",IF(AND(T670&lt;&gt;'Tabelas auxiliares'!$B$241,T670&lt;&gt;'Tabelas auxiliares'!$B$242,T670&lt;&gt;'Tabelas auxiliares'!$C$241,T670&lt;&gt;'Tabelas auxiliares'!$C$242,T670&lt;&gt;'Tabelas auxiliares'!$D$241),"FOLHA DE PESSOAL",IF(Y670='Tabelas auxiliares'!$A$242,"CUSTEIO",IF(Y670='Tabelas auxiliares'!$A$241,"INVESTIMENTO","ERRO - VERIFICAR"))))</f>
        <v>FOLHA DE PESSOAL</v>
      </c>
      <c r="AA670" s="30">
        <f t="shared" si="19"/>
        <v>5775089.7999999998</v>
      </c>
      <c r="AD670" s="12">
        <v>5775089.7999999998</v>
      </c>
      <c r="AE670" s="36"/>
    </row>
    <row r="671" spans="1:31" x14ac:dyDescent="0.35">
      <c r="A671" t="s">
        <v>614</v>
      </c>
      <c r="B671" t="s">
        <v>224</v>
      </c>
      <c r="C671" t="s">
        <v>615</v>
      </c>
      <c r="D671" t="s">
        <v>83</v>
      </c>
      <c r="E671" t="s">
        <v>100</v>
      </c>
      <c r="F671" s="19" t="str">
        <f>IFERROR(VLOOKUP(D671,'Tabelas auxiliares'!$A$3:$B$63,2,FALSE),"")</f>
        <v>SUGEPE-FOLHA - PASEP + AUX. MORADIA</v>
      </c>
      <c r="G671" s="19" t="str">
        <f>IFERROR(VLOOKUP($B671,'Tabelas auxiliares'!$A$67:$C$107,2,FALSE),"")</f>
        <v>FOLHA DE PAGAMENTO - GERAL</v>
      </c>
      <c r="H671" s="19" t="str">
        <f>IFERROR(VLOOKUP($B671,'Tabelas auxiliares'!$A$67:$C$107,3,FALSE),"")</f>
        <v>FOLHA DE PAGAMENTO / CONTRIBUICAO PARA O PSS / SUBSTITUICOES / INSS PATRONAL / PASEP</v>
      </c>
      <c r="I671" t="s">
        <v>3359</v>
      </c>
      <c r="J671" t="s">
        <v>3360</v>
      </c>
      <c r="K671" t="s">
        <v>3361</v>
      </c>
      <c r="L671" t="s">
        <v>3362</v>
      </c>
      <c r="M671" t="s">
        <v>622</v>
      </c>
      <c r="N671" t="s">
        <v>108</v>
      </c>
      <c r="O671" t="s">
        <v>629</v>
      </c>
      <c r="P671" t="s">
        <v>670</v>
      </c>
      <c r="Q671" t="s">
        <v>621</v>
      </c>
      <c r="R671" t="s">
        <v>622</v>
      </c>
      <c r="S671" t="s">
        <v>623</v>
      </c>
      <c r="T671" t="s">
        <v>659</v>
      </c>
      <c r="U671" t="s">
        <v>117</v>
      </c>
      <c r="V671" t="s">
        <v>3142</v>
      </c>
      <c r="W671" t="s">
        <v>3143</v>
      </c>
      <c r="X671" t="s">
        <v>3363</v>
      </c>
      <c r="Y671" s="19" t="str">
        <f t="shared" si="18"/>
        <v>3</v>
      </c>
      <c r="Z671" s="19" t="str">
        <f>IF(T671="","",IF(AND(T671&lt;&gt;'Tabelas auxiliares'!$B$241,T671&lt;&gt;'Tabelas auxiliares'!$B$242,T671&lt;&gt;'Tabelas auxiliares'!$C$241,T671&lt;&gt;'Tabelas auxiliares'!$C$242,T671&lt;&gt;'Tabelas auxiliares'!$D$241),"FOLHA DE PESSOAL",IF(Y671='Tabelas auxiliares'!$A$242,"CUSTEIO",IF(Y671='Tabelas auxiliares'!$A$241,"INVESTIMENTO","ERRO - VERIFICAR"))))</f>
        <v>FOLHA DE PESSOAL</v>
      </c>
      <c r="AA671" s="30">
        <f t="shared" si="19"/>
        <v>17432.580000000002</v>
      </c>
      <c r="AD671" s="12">
        <v>17432.580000000002</v>
      </c>
      <c r="AE671" s="36"/>
    </row>
    <row r="672" spans="1:31" x14ac:dyDescent="0.35">
      <c r="A672" t="s">
        <v>614</v>
      </c>
      <c r="B672" t="s">
        <v>224</v>
      </c>
      <c r="C672" t="s">
        <v>615</v>
      </c>
      <c r="D672" t="s">
        <v>83</v>
      </c>
      <c r="E672" t="s">
        <v>100</v>
      </c>
      <c r="F672" s="19" t="str">
        <f>IFERROR(VLOOKUP(D672,'Tabelas auxiliares'!$A$3:$B$63,2,FALSE),"")</f>
        <v>SUGEPE-FOLHA - PASEP + AUX. MORADIA</v>
      </c>
      <c r="G672" s="19" t="str">
        <f>IFERROR(VLOOKUP($B672,'Tabelas auxiliares'!$A$67:$C$107,2,FALSE),"")</f>
        <v>FOLHA DE PAGAMENTO - GERAL</v>
      </c>
      <c r="H672" s="19" t="str">
        <f>IFERROR(VLOOKUP($B672,'Tabelas auxiliares'!$A$67:$C$107,3,FALSE),"")</f>
        <v>FOLHA DE PAGAMENTO / CONTRIBUICAO PARA O PSS / SUBSTITUICOES / INSS PATRONAL / PASEP</v>
      </c>
      <c r="I672" t="s">
        <v>3359</v>
      </c>
      <c r="J672" t="s">
        <v>3360</v>
      </c>
      <c r="K672" t="s">
        <v>3361</v>
      </c>
      <c r="L672" t="s">
        <v>3362</v>
      </c>
      <c r="M672" t="s">
        <v>622</v>
      </c>
      <c r="N672" t="s">
        <v>108</v>
      </c>
      <c r="O672" t="s">
        <v>629</v>
      </c>
      <c r="P672" t="s">
        <v>670</v>
      </c>
      <c r="Q672" t="s">
        <v>621</v>
      </c>
      <c r="R672" t="s">
        <v>622</v>
      </c>
      <c r="S672" t="s">
        <v>623</v>
      </c>
      <c r="T672" t="s">
        <v>659</v>
      </c>
      <c r="U672" t="s">
        <v>117</v>
      </c>
      <c r="V672" t="s">
        <v>3172</v>
      </c>
      <c r="W672" t="s">
        <v>3173</v>
      </c>
      <c r="X672" t="s">
        <v>3364</v>
      </c>
      <c r="Y672" s="19" t="str">
        <f t="shared" si="18"/>
        <v>3</v>
      </c>
      <c r="Z672" s="19" t="str">
        <f>IF(T672="","",IF(AND(T672&lt;&gt;'Tabelas auxiliares'!$B$241,T672&lt;&gt;'Tabelas auxiliares'!$B$242,T672&lt;&gt;'Tabelas auxiliares'!$C$241,T672&lt;&gt;'Tabelas auxiliares'!$C$242,T672&lt;&gt;'Tabelas auxiliares'!$D$241),"FOLHA DE PESSOAL",IF(Y672='Tabelas auxiliares'!$A$242,"CUSTEIO",IF(Y672='Tabelas auxiliares'!$A$241,"INVESTIMENTO","ERRO - VERIFICAR"))))</f>
        <v>FOLHA DE PESSOAL</v>
      </c>
      <c r="AA672" s="30">
        <f t="shared" si="19"/>
        <v>14409.88</v>
      </c>
      <c r="AD672" s="12">
        <v>14409.88</v>
      </c>
      <c r="AE672" s="36"/>
    </row>
    <row r="673" spans="1:31" x14ac:dyDescent="0.35">
      <c r="A673" t="s">
        <v>614</v>
      </c>
      <c r="B673" t="s">
        <v>224</v>
      </c>
      <c r="C673" t="s">
        <v>615</v>
      </c>
      <c r="D673" t="s">
        <v>83</v>
      </c>
      <c r="E673" t="s">
        <v>100</v>
      </c>
      <c r="F673" s="19" t="str">
        <f>IFERROR(VLOOKUP(D673,'Tabelas auxiliares'!$A$3:$B$63,2,FALSE),"")</f>
        <v>SUGEPE-FOLHA - PASEP + AUX. MORADIA</v>
      </c>
      <c r="G673" s="19" t="str">
        <f>IFERROR(VLOOKUP($B673,'Tabelas auxiliares'!$A$67:$C$107,2,FALSE),"")</f>
        <v>FOLHA DE PAGAMENTO - GERAL</v>
      </c>
      <c r="H673" s="19" t="str">
        <f>IFERROR(VLOOKUP($B673,'Tabelas auxiliares'!$A$67:$C$107,3,FALSE),"")</f>
        <v>FOLHA DE PAGAMENTO / CONTRIBUICAO PARA O PSS / SUBSTITUICOES / INSS PATRONAL / PASEP</v>
      </c>
      <c r="I673" t="s">
        <v>3359</v>
      </c>
      <c r="J673" t="s">
        <v>3360</v>
      </c>
      <c r="K673" t="s">
        <v>3361</v>
      </c>
      <c r="L673" t="s">
        <v>3362</v>
      </c>
      <c r="M673" t="s">
        <v>622</v>
      </c>
      <c r="N673" t="s">
        <v>108</v>
      </c>
      <c r="O673" t="s">
        <v>629</v>
      </c>
      <c r="P673" t="s">
        <v>670</v>
      </c>
      <c r="Q673" t="s">
        <v>621</v>
      </c>
      <c r="R673" t="s">
        <v>622</v>
      </c>
      <c r="S673" t="s">
        <v>623</v>
      </c>
      <c r="T673" t="s">
        <v>659</v>
      </c>
      <c r="U673" t="s">
        <v>117</v>
      </c>
      <c r="V673" t="s">
        <v>3175</v>
      </c>
      <c r="W673" t="s">
        <v>3176</v>
      </c>
      <c r="X673" t="s">
        <v>3365</v>
      </c>
      <c r="Y673" s="19" t="str">
        <f t="shared" si="18"/>
        <v>3</v>
      </c>
      <c r="Z673" s="19" t="str">
        <f>IF(T673="","",IF(AND(T673&lt;&gt;'Tabelas auxiliares'!$B$241,T673&lt;&gt;'Tabelas auxiliares'!$B$242,T673&lt;&gt;'Tabelas auxiliares'!$C$241,T673&lt;&gt;'Tabelas auxiliares'!$C$242,T673&lt;&gt;'Tabelas auxiliares'!$D$241),"FOLHA DE PESSOAL",IF(Y673='Tabelas auxiliares'!$A$242,"CUSTEIO",IF(Y673='Tabelas auxiliares'!$A$241,"INVESTIMENTO","ERRO - VERIFICAR"))))</f>
        <v>FOLHA DE PESSOAL</v>
      </c>
      <c r="AA673" s="30">
        <f t="shared" si="19"/>
        <v>3935.12</v>
      </c>
      <c r="AD673" s="12">
        <v>3935.12</v>
      </c>
      <c r="AE673" s="36"/>
    </row>
    <row r="674" spans="1:31" x14ac:dyDescent="0.35">
      <c r="A674" t="s">
        <v>614</v>
      </c>
      <c r="B674" t="s">
        <v>224</v>
      </c>
      <c r="C674" t="s">
        <v>615</v>
      </c>
      <c r="D674" t="s">
        <v>83</v>
      </c>
      <c r="E674" t="s">
        <v>100</v>
      </c>
      <c r="F674" s="19" t="str">
        <f>IFERROR(VLOOKUP(D674,'Tabelas auxiliares'!$A$3:$B$63,2,FALSE),"")</f>
        <v>SUGEPE-FOLHA - PASEP + AUX. MORADIA</v>
      </c>
      <c r="G674" s="19" t="str">
        <f>IFERROR(VLOOKUP($B674,'Tabelas auxiliares'!$A$67:$C$107,2,FALSE),"")</f>
        <v>FOLHA DE PAGAMENTO - GERAL</v>
      </c>
      <c r="H674" s="19" t="str">
        <f>IFERROR(VLOOKUP($B674,'Tabelas auxiliares'!$A$67:$C$107,3,FALSE),"")</f>
        <v>FOLHA DE PAGAMENTO / CONTRIBUICAO PARA O PSS / SUBSTITUICOES / INSS PATRONAL / PASEP</v>
      </c>
      <c r="I674" t="s">
        <v>3359</v>
      </c>
      <c r="J674" t="s">
        <v>3360</v>
      </c>
      <c r="K674" t="s">
        <v>3366</v>
      </c>
      <c r="L674" t="s">
        <v>3362</v>
      </c>
      <c r="M674" t="s">
        <v>3208</v>
      </c>
      <c r="N674" t="s">
        <v>107</v>
      </c>
      <c r="O674" t="s">
        <v>629</v>
      </c>
      <c r="P674" t="s">
        <v>671</v>
      </c>
      <c r="Q674" t="s">
        <v>621</v>
      </c>
      <c r="R674" t="s">
        <v>622</v>
      </c>
      <c r="S674" t="s">
        <v>623</v>
      </c>
      <c r="T674" t="s">
        <v>672</v>
      </c>
      <c r="U674" t="s">
        <v>101</v>
      </c>
      <c r="V674" t="s">
        <v>3083</v>
      </c>
      <c r="W674" t="s">
        <v>3084</v>
      </c>
      <c r="X674" t="s">
        <v>3367</v>
      </c>
      <c r="Y674" s="19" t="str">
        <f t="shared" si="18"/>
        <v>3</v>
      </c>
      <c r="Z674" s="19" t="str">
        <f>IF(T674="","",IF(AND(T674&lt;&gt;'Tabelas auxiliares'!$B$241,T674&lt;&gt;'Tabelas auxiliares'!$B$242,T674&lt;&gt;'Tabelas auxiliares'!$C$241,T674&lt;&gt;'Tabelas auxiliares'!$C$242,T674&lt;&gt;'Tabelas auxiliares'!$D$241),"FOLHA DE PESSOAL",IF(Y674='Tabelas auxiliares'!$A$242,"CUSTEIO",IF(Y674='Tabelas auxiliares'!$A$241,"INVESTIMENTO","ERRO - VERIFICAR"))))</f>
        <v>FOLHA DE PESSOAL</v>
      </c>
      <c r="AA674" s="30">
        <f t="shared" si="19"/>
        <v>4620.82</v>
      </c>
      <c r="AD674" s="12">
        <v>4620.82</v>
      </c>
      <c r="AE674" s="36"/>
    </row>
    <row r="675" spans="1:31" x14ac:dyDescent="0.35">
      <c r="A675" t="s">
        <v>614</v>
      </c>
      <c r="B675" t="s">
        <v>224</v>
      </c>
      <c r="C675" t="s">
        <v>615</v>
      </c>
      <c r="D675" t="s">
        <v>83</v>
      </c>
      <c r="E675" t="s">
        <v>100</v>
      </c>
      <c r="F675" s="19" t="str">
        <f>IFERROR(VLOOKUP(D675,'Tabelas auxiliares'!$A$3:$B$63,2,FALSE),"")</f>
        <v>SUGEPE-FOLHA - PASEP + AUX. MORADIA</v>
      </c>
      <c r="G675" s="19" t="str">
        <f>IFERROR(VLOOKUP($B675,'Tabelas auxiliares'!$A$67:$C$107,2,FALSE),"")</f>
        <v>FOLHA DE PAGAMENTO - GERAL</v>
      </c>
      <c r="H675" s="19" t="str">
        <f>IFERROR(VLOOKUP($B675,'Tabelas auxiliares'!$A$67:$C$107,3,FALSE),"")</f>
        <v>FOLHA DE PAGAMENTO / CONTRIBUICAO PARA O PSS / SUBSTITUICOES / INSS PATRONAL / PASEP</v>
      </c>
      <c r="I675" t="s">
        <v>3368</v>
      </c>
      <c r="J675" t="s">
        <v>3317</v>
      </c>
      <c r="K675" t="s">
        <v>3369</v>
      </c>
      <c r="L675" t="s">
        <v>3319</v>
      </c>
      <c r="M675" t="s">
        <v>3106</v>
      </c>
      <c r="N675" t="s">
        <v>108</v>
      </c>
      <c r="O675" t="s">
        <v>629</v>
      </c>
      <c r="P675" t="s">
        <v>670</v>
      </c>
      <c r="Q675" t="s">
        <v>621</v>
      </c>
      <c r="R675" t="s">
        <v>622</v>
      </c>
      <c r="S675" t="s">
        <v>623</v>
      </c>
      <c r="T675" t="s">
        <v>659</v>
      </c>
      <c r="U675" t="s">
        <v>117</v>
      </c>
      <c r="V675" t="s">
        <v>3107</v>
      </c>
      <c r="W675" t="s">
        <v>3108</v>
      </c>
      <c r="X675" t="s">
        <v>3370</v>
      </c>
      <c r="Y675" s="19" t="str">
        <f t="shared" si="18"/>
        <v>3</v>
      </c>
      <c r="Z675" s="19" t="str">
        <f>IF(T675="","",IF(AND(T675&lt;&gt;'Tabelas auxiliares'!$B$241,T675&lt;&gt;'Tabelas auxiliares'!$B$242,T675&lt;&gt;'Tabelas auxiliares'!$C$241,T675&lt;&gt;'Tabelas auxiliares'!$C$242,T675&lt;&gt;'Tabelas auxiliares'!$D$241),"FOLHA DE PESSOAL",IF(Y675='Tabelas auxiliares'!$A$242,"CUSTEIO",IF(Y675='Tabelas auxiliares'!$A$241,"INVESTIMENTO","ERRO - VERIFICAR"))))</f>
        <v>FOLHA DE PESSOAL</v>
      </c>
      <c r="AA675" s="30">
        <f t="shared" si="19"/>
        <v>311294.25</v>
      </c>
      <c r="AD675" s="12">
        <v>311294.25</v>
      </c>
      <c r="AE675" s="36"/>
    </row>
    <row r="676" spans="1:31" x14ac:dyDescent="0.35">
      <c r="A676" t="s">
        <v>614</v>
      </c>
      <c r="B676" t="s">
        <v>224</v>
      </c>
      <c r="C676" t="s">
        <v>615</v>
      </c>
      <c r="D676" t="s">
        <v>83</v>
      </c>
      <c r="E676" t="s">
        <v>100</v>
      </c>
      <c r="F676" s="19" t="str">
        <f>IFERROR(VLOOKUP(D676,'Tabelas auxiliares'!$A$3:$B$63,2,FALSE),"")</f>
        <v>SUGEPE-FOLHA - PASEP + AUX. MORADIA</v>
      </c>
      <c r="G676" s="19" t="str">
        <f>IFERROR(VLOOKUP($B676,'Tabelas auxiliares'!$A$67:$C$107,2,FALSE),"")</f>
        <v>FOLHA DE PAGAMENTO - GERAL</v>
      </c>
      <c r="H676" s="19" t="str">
        <f>IFERROR(VLOOKUP($B676,'Tabelas auxiliares'!$A$67:$C$107,3,FALSE),"")</f>
        <v>FOLHA DE PAGAMENTO / CONTRIBUICAO PARA O PSS / SUBSTITUICOES / INSS PATRONAL / PASEP</v>
      </c>
      <c r="I676" t="s">
        <v>3368</v>
      </c>
      <c r="J676" t="s">
        <v>3317</v>
      </c>
      <c r="K676" t="s">
        <v>3369</v>
      </c>
      <c r="L676" t="s">
        <v>3319</v>
      </c>
      <c r="M676" t="s">
        <v>3106</v>
      </c>
      <c r="N676" t="s">
        <v>108</v>
      </c>
      <c r="O676" t="s">
        <v>629</v>
      </c>
      <c r="P676" t="s">
        <v>670</v>
      </c>
      <c r="Q676" t="s">
        <v>621</v>
      </c>
      <c r="R676" t="s">
        <v>622</v>
      </c>
      <c r="S676" t="s">
        <v>623</v>
      </c>
      <c r="T676" t="s">
        <v>659</v>
      </c>
      <c r="U676" t="s">
        <v>117</v>
      </c>
      <c r="V676" t="s">
        <v>3110</v>
      </c>
      <c r="W676" t="s">
        <v>3111</v>
      </c>
      <c r="X676" t="s">
        <v>3371</v>
      </c>
      <c r="Y676" s="19" t="str">
        <f t="shared" si="18"/>
        <v>3</v>
      </c>
      <c r="Z676" s="19" t="str">
        <f>IF(T676="","",IF(AND(T676&lt;&gt;'Tabelas auxiliares'!$B$241,T676&lt;&gt;'Tabelas auxiliares'!$B$242,T676&lt;&gt;'Tabelas auxiliares'!$C$241,T676&lt;&gt;'Tabelas auxiliares'!$C$242,T676&lt;&gt;'Tabelas auxiliares'!$D$241),"FOLHA DE PESSOAL",IF(Y676='Tabelas auxiliares'!$A$242,"CUSTEIO",IF(Y676='Tabelas auxiliares'!$A$241,"INVESTIMENTO","ERRO - VERIFICAR"))))</f>
        <v>FOLHA DE PESSOAL</v>
      </c>
      <c r="AA676" s="30">
        <f t="shared" si="19"/>
        <v>15564.71</v>
      </c>
      <c r="AD676" s="12">
        <v>15564.71</v>
      </c>
      <c r="AE676" s="36"/>
    </row>
    <row r="677" spans="1:31" x14ac:dyDescent="0.35">
      <c r="A677" t="s">
        <v>614</v>
      </c>
      <c r="B677" t="s">
        <v>224</v>
      </c>
      <c r="C677" t="s">
        <v>615</v>
      </c>
      <c r="D677" t="s">
        <v>83</v>
      </c>
      <c r="E677" t="s">
        <v>100</v>
      </c>
      <c r="F677" s="19" t="str">
        <f>IFERROR(VLOOKUP(D677,'Tabelas auxiliares'!$A$3:$B$63,2,FALSE),"")</f>
        <v>SUGEPE-FOLHA - PASEP + AUX. MORADIA</v>
      </c>
      <c r="G677" s="19" t="str">
        <f>IFERROR(VLOOKUP($B677,'Tabelas auxiliares'!$A$67:$C$107,2,FALSE),"")</f>
        <v>FOLHA DE PAGAMENTO - GERAL</v>
      </c>
      <c r="H677" s="19" t="str">
        <f>IFERROR(VLOOKUP($B677,'Tabelas auxiliares'!$A$67:$C$107,3,FALSE),"")</f>
        <v>FOLHA DE PAGAMENTO / CONTRIBUICAO PARA O PSS / SUBSTITUICOES / INSS PATRONAL / PASEP</v>
      </c>
      <c r="I677" t="s">
        <v>3372</v>
      </c>
      <c r="J677" t="s">
        <v>3373</v>
      </c>
      <c r="K677" t="s">
        <v>3374</v>
      </c>
      <c r="L677" t="s">
        <v>3375</v>
      </c>
      <c r="M677" t="s">
        <v>622</v>
      </c>
      <c r="N677" t="s">
        <v>106</v>
      </c>
      <c r="O677" t="s">
        <v>629</v>
      </c>
      <c r="P677" t="s">
        <v>658</v>
      </c>
      <c r="Q677" t="s">
        <v>621</v>
      </c>
      <c r="R677" t="s">
        <v>622</v>
      </c>
      <c r="S677" t="s">
        <v>3117</v>
      </c>
      <c r="T677" t="s">
        <v>659</v>
      </c>
      <c r="U677" t="s">
        <v>116</v>
      </c>
      <c r="V677" t="s">
        <v>3118</v>
      </c>
      <c r="W677" t="s">
        <v>3119</v>
      </c>
      <c r="X677" t="s">
        <v>3376</v>
      </c>
      <c r="Y677" s="19" t="str">
        <f t="shared" si="18"/>
        <v>3</v>
      </c>
      <c r="Z677" s="19" t="str">
        <f>IF(T677="","",IF(AND(T677&lt;&gt;'Tabelas auxiliares'!$B$241,T677&lt;&gt;'Tabelas auxiliares'!$B$242,T677&lt;&gt;'Tabelas auxiliares'!$C$241,T677&lt;&gt;'Tabelas auxiliares'!$C$242,T677&lt;&gt;'Tabelas auxiliares'!$D$241),"FOLHA DE PESSOAL",IF(Y677='Tabelas auxiliares'!$A$242,"CUSTEIO",IF(Y677='Tabelas auxiliares'!$A$241,"INVESTIMENTO","ERRO - VERIFICAR"))))</f>
        <v>FOLHA DE PESSOAL</v>
      </c>
      <c r="AA677" s="30">
        <f t="shared" si="19"/>
        <v>525043.72</v>
      </c>
      <c r="AD677" s="12">
        <v>525043.72</v>
      </c>
      <c r="AE677" s="36"/>
    </row>
    <row r="678" spans="1:31" x14ac:dyDescent="0.35">
      <c r="A678" t="s">
        <v>614</v>
      </c>
      <c r="B678" t="s">
        <v>224</v>
      </c>
      <c r="C678" t="s">
        <v>615</v>
      </c>
      <c r="D678" t="s">
        <v>83</v>
      </c>
      <c r="E678" t="s">
        <v>100</v>
      </c>
      <c r="F678" s="19" t="str">
        <f>IFERROR(VLOOKUP(D678,'Tabelas auxiliares'!$A$3:$B$63,2,FALSE),"")</f>
        <v>SUGEPE-FOLHA - PASEP + AUX. MORADIA</v>
      </c>
      <c r="G678" s="19" t="str">
        <f>IFERROR(VLOOKUP($B678,'Tabelas auxiliares'!$A$67:$C$107,2,FALSE),"")</f>
        <v>FOLHA DE PAGAMENTO - GERAL</v>
      </c>
      <c r="H678" s="19" t="str">
        <f>IFERROR(VLOOKUP($B678,'Tabelas auxiliares'!$A$67:$C$107,3,FALSE),"")</f>
        <v>FOLHA DE PAGAMENTO / CONTRIBUICAO PARA O PSS / SUBSTITUICOES / INSS PATRONAL / PASEP</v>
      </c>
      <c r="I678" t="s">
        <v>3372</v>
      </c>
      <c r="J678" t="s">
        <v>3373</v>
      </c>
      <c r="K678" t="s">
        <v>3374</v>
      </c>
      <c r="L678" t="s">
        <v>3375</v>
      </c>
      <c r="M678" t="s">
        <v>622</v>
      </c>
      <c r="N678" t="s">
        <v>106</v>
      </c>
      <c r="O678" t="s">
        <v>629</v>
      </c>
      <c r="P678" t="s">
        <v>658</v>
      </c>
      <c r="Q678" t="s">
        <v>621</v>
      </c>
      <c r="R678" t="s">
        <v>622</v>
      </c>
      <c r="S678" t="s">
        <v>3117</v>
      </c>
      <c r="T678" t="s">
        <v>659</v>
      </c>
      <c r="U678" t="s">
        <v>116</v>
      </c>
      <c r="V678" t="s">
        <v>3377</v>
      </c>
      <c r="W678" t="s">
        <v>3378</v>
      </c>
      <c r="X678" t="s">
        <v>3379</v>
      </c>
      <c r="Y678" s="19" t="str">
        <f t="shared" si="18"/>
        <v>3</v>
      </c>
      <c r="Z678" s="19" t="str">
        <f>IF(T678="","",IF(AND(T678&lt;&gt;'Tabelas auxiliares'!$B$241,T678&lt;&gt;'Tabelas auxiliares'!$B$242,T678&lt;&gt;'Tabelas auxiliares'!$C$241,T678&lt;&gt;'Tabelas auxiliares'!$C$242,T678&lt;&gt;'Tabelas auxiliares'!$D$241),"FOLHA DE PESSOAL",IF(Y678='Tabelas auxiliares'!$A$242,"CUSTEIO",IF(Y678='Tabelas auxiliares'!$A$241,"INVESTIMENTO","ERRO - VERIFICAR"))))</f>
        <v>FOLHA DE PESSOAL</v>
      </c>
      <c r="AA678" s="30">
        <f t="shared" si="19"/>
        <v>198419.8</v>
      </c>
      <c r="AD678" s="12">
        <v>198419.8</v>
      </c>
      <c r="AE678" s="36"/>
    </row>
    <row r="679" spans="1:31" x14ac:dyDescent="0.35">
      <c r="A679" t="s">
        <v>614</v>
      </c>
      <c r="B679" t="s">
        <v>224</v>
      </c>
      <c r="C679" t="s">
        <v>615</v>
      </c>
      <c r="D679" t="s">
        <v>83</v>
      </c>
      <c r="E679" t="s">
        <v>100</v>
      </c>
      <c r="F679" s="19" t="str">
        <f>IFERROR(VLOOKUP(D679,'Tabelas auxiliares'!$A$3:$B$63,2,FALSE),"")</f>
        <v>SUGEPE-FOLHA - PASEP + AUX. MORADIA</v>
      </c>
      <c r="G679" s="19" t="str">
        <f>IFERROR(VLOOKUP($B679,'Tabelas auxiliares'!$A$67:$C$107,2,FALSE),"")</f>
        <v>FOLHA DE PAGAMENTO - GERAL</v>
      </c>
      <c r="H679" s="19" t="str">
        <f>IFERROR(VLOOKUP($B679,'Tabelas auxiliares'!$A$67:$C$107,3,FALSE),"")</f>
        <v>FOLHA DE PAGAMENTO / CONTRIBUICAO PARA O PSS / SUBSTITUICOES / INSS PATRONAL / PASEP</v>
      </c>
      <c r="I679" t="s">
        <v>3372</v>
      </c>
      <c r="J679" t="s">
        <v>3373</v>
      </c>
      <c r="K679" t="s">
        <v>3374</v>
      </c>
      <c r="L679" t="s">
        <v>3375</v>
      </c>
      <c r="M679" t="s">
        <v>622</v>
      </c>
      <c r="N679" t="s">
        <v>106</v>
      </c>
      <c r="O679" t="s">
        <v>629</v>
      </c>
      <c r="P679" t="s">
        <v>658</v>
      </c>
      <c r="Q679" t="s">
        <v>621</v>
      </c>
      <c r="R679" t="s">
        <v>622</v>
      </c>
      <c r="S679" t="s">
        <v>3117</v>
      </c>
      <c r="T679" t="s">
        <v>659</v>
      </c>
      <c r="U679" t="s">
        <v>116</v>
      </c>
      <c r="V679" t="s">
        <v>3121</v>
      </c>
      <c r="W679" t="s">
        <v>3122</v>
      </c>
      <c r="X679" t="s">
        <v>3380</v>
      </c>
      <c r="Y679" s="19" t="str">
        <f t="shared" si="18"/>
        <v>3</v>
      </c>
      <c r="Z679" s="19" t="str">
        <f>IF(T679="","",IF(AND(T679&lt;&gt;'Tabelas auxiliares'!$B$241,T679&lt;&gt;'Tabelas auxiliares'!$B$242,T679&lt;&gt;'Tabelas auxiliares'!$C$241,T679&lt;&gt;'Tabelas auxiliares'!$C$242,T679&lt;&gt;'Tabelas auxiliares'!$D$241),"FOLHA DE PESSOAL",IF(Y679='Tabelas auxiliares'!$A$242,"CUSTEIO",IF(Y679='Tabelas auxiliares'!$A$241,"INVESTIMENTO","ERRO - VERIFICAR"))))</f>
        <v>FOLHA DE PESSOAL</v>
      </c>
      <c r="AA679" s="30">
        <f t="shared" si="19"/>
        <v>10002.49</v>
      </c>
      <c r="AD679" s="12">
        <v>10002.49</v>
      </c>
      <c r="AE679" s="36"/>
    </row>
    <row r="680" spans="1:31" x14ac:dyDescent="0.35">
      <c r="A680" t="s">
        <v>614</v>
      </c>
      <c r="B680" t="s">
        <v>224</v>
      </c>
      <c r="C680" t="s">
        <v>615</v>
      </c>
      <c r="D680" t="s">
        <v>83</v>
      </c>
      <c r="E680" t="s">
        <v>100</v>
      </c>
      <c r="F680" s="19" t="str">
        <f>IFERROR(VLOOKUP(D680,'Tabelas auxiliares'!$A$3:$B$63,2,FALSE),"")</f>
        <v>SUGEPE-FOLHA - PASEP + AUX. MORADIA</v>
      </c>
      <c r="G680" s="19" t="str">
        <f>IFERROR(VLOOKUP($B680,'Tabelas auxiliares'!$A$67:$C$107,2,FALSE),"")</f>
        <v>FOLHA DE PAGAMENTO - GERAL</v>
      </c>
      <c r="H680" s="19" t="str">
        <f>IFERROR(VLOOKUP($B680,'Tabelas auxiliares'!$A$67:$C$107,3,FALSE),"")</f>
        <v>FOLHA DE PAGAMENTO / CONTRIBUICAO PARA O PSS / SUBSTITUICOES / INSS PATRONAL / PASEP</v>
      </c>
      <c r="I680" t="s">
        <v>3372</v>
      </c>
      <c r="J680" t="s">
        <v>3373</v>
      </c>
      <c r="K680" t="s">
        <v>3374</v>
      </c>
      <c r="L680" t="s">
        <v>3375</v>
      </c>
      <c r="M680" t="s">
        <v>622</v>
      </c>
      <c r="N680" t="s">
        <v>106</v>
      </c>
      <c r="O680" t="s">
        <v>629</v>
      </c>
      <c r="P680" t="s">
        <v>658</v>
      </c>
      <c r="Q680" t="s">
        <v>621</v>
      </c>
      <c r="R680" t="s">
        <v>622</v>
      </c>
      <c r="S680" t="s">
        <v>3117</v>
      </c>
      <c r="T680" t="s">
        <v>659</v>
      </c>
      <c r="U680" t="s">
        <v>116</v>
      </c>
      <c r="V680" t="s">
        <v>3124</v>
      </c>
      <c r="W680" t="s">
        <v>3125</v>
      </c>
      <c r="X680" t="s">
        <v>3381</v>
      </c>
      <c r="Y680" s="19" t="str">
        <f t="shared" si="18"/>
        <v>3</v>
      </c>
      <c r="Z680" s="19" t="str">
        <f>IF(T680="","",IF(AND(T680&lt;&gt;'Tabelas auxiliares'!$B$241,T680&lt;&gt;'Tabelas auxiliares'!$B$242,T680&lt;&gt;'Tabelas auxiliares'!$C$241,T680&lt;&gt;'Tabelas auxiliares'!$C$242,T680&lt;&gt;'Tabelas auxiliares'!$D$241),"FOLHA DE PESSOAL",IF(Y680='Tabelas auxiliares'!$A$242,"CUSTEIO",IF(Y680='Tabelas auxiliares'!$A$241,"INVESTIMENTO","ERRO - VERIFICAR"))))</f>
        <v>FOLHA DE PESSOAL</v>
      </c>
      <c r="AA680" s="30">
        <f t="shared" si="19"/>
        <v>252.37</v>
      </c>
      <c r="AD680" s="12">
        <v>252.37</v>
      </c>
      <c r="AE680" s="36"/>
    </row>
    <row r="681" spans="1:31" x14ac:dyDescent="0.35">
      <c r="A681" t="s">
        <v>614</v>
      </c>
      <c r="B681" t="s">
        <v>224</v>
      </c>
      <c r="C681" t="s">
        <v>615</v>
      </c>
      <c r="D681" t="s">
        <v>83</v>
      </c>
      <c r="E681" t="s">
        <v>100</v>
      </c>
      <c r="F681" s="19" t="str">
        <f>IFERROR(VLOOKUP(D681,'Tabelas auxiliares'!$A$3:$B$63,2,FALSE),"")</f>
        <v>SUGEPE-FOLHA - PASEP + AUX. MORADIA</v>
      </c>
      <c r="G681" s="19" t="str">
        <f>IFERROR(VLOOKUP($B681,'Tabelas auxiliares'!$A$67:$C$107,2,FALSE),"")</f>
        <v>FOLHA DE PAGAMENTO - GERAL</v>
      </c>
      <c r="H681" s="19" t="str">
        <f>IFERROR(VLOOKUP($B681,'Tabelas auxiliares'!$A$67:$C$107,3,FALSE),"")</f>
        <v>FOLHA DE PAGAMENTO / CONTRIBUICAO PARA O PSS / SUBSTITUICOES / INSS PATRONAL / PASEP</v>
      </c>
      <c r="I681" t="s">
        <v>3372</v>
      </c>
      <c r="J681" t="s">
        <v>3373</v>
      </c>
      <c r="K681" t="s">
        <v>3382</v>
      </c>
      <c r="L681" t="s">
        <v>3375</v>
      </c>
      <c r="M681" t="s">
        <v>622</v>
      </c>
      <c r="N681" t="s">
        <v>106</v>
      </c>
      <c r="O681" t="s">
        <v>629</v>
      </c>
      <c r="P681" t="s">
        <v>658</v>
      </c>
      <c r="Q681" t="s">
        <v>621</v>
      </c>
      <c r="R681" t="s">
        <v>622</v>
      </c>
      <c r="S681" t="s">
        <v>3117</v>
      </c>
      <c r="T681" t="s">
        <v>659</v>
      </c>
      <c r="U681" t="s">
        <v>116</v>
      </c>
      <c r="V681" t="s">
        <v>3128</v>
      </c>
      <c r="W681" t="s">
        <v>3129</v>
      </c>
      <c r="X681" t="s">
        <v>3383</v>
      </c>
      <c r="Y681" s="19" t="str">
        <f t="shared" si="18"/>
        <v>3</v>
      </c>
      <c r="Z681" s="19" t="str">
        <f>IF(T681="","",IF(AND(T681&lt;&gt;'Tabelas auxiliares'!$B$241,T681&lt;&gt;'Tabelas auxiliares'!$B$242,T681&lt;&gt;'Tabelas auxiliares'!$C$241,T681&lt;&gt;'Tabelas auxiliares'!$C$242,T681&lt;&gt;'Tabelas auxiliares'!$D$241),"FOLHA DE PESSOAL",IF(Y681='Tabelas auxiliares'!$A$242,"CUSTEIO",IF(Y681='Tabelas auxiliares'!$A$241,"INVESTIMENTO","ERRO - VERIFICAR"))))</f>
        <v>FOLHA DE PESSOAL</v>
      </c>
      <c r="AA681" s="30">
        <f t="shared" si="19"/>
        <v>103106.33</v>
      </c>
      <c r="AD681" s="12">
        <v>103106.33</v>
      </c>
      <c r="AE681" s="36"/>
    </row>
    <row r="682" spans="1:31" x14ac:dyDescent="0.35">
      <c r="A682" t="s">
        <v>614</v>
      </c>
      <c r="B682" t="s">
        <v>224</v>
      </c>
      <c r="C682" t="s">
        <v>615</v>
      </c>
      <c r="D682" t="s">
        <v>83</v>
      </c>
      <c r="E682" t="s">
        <v>100</v>
      </c>
      <c r="F682" s="19" t="str">
        <f>IFERROR(VLOOKUP(D682,'Tabelas auxiliares'!$A$3:$B$63,2,FALSE),"")</f>
        <v>SUGEPE-FOLHA - PASEP + AUX. MORADIA</v>
      </c>
      <c r="G682" s="19" t="str">
        <f>IFERROR(VLOOKUP($B682,'Tabelas auxiliares'!$A$67:$C$107,2,FALSE),"")</f>
        <v>FOLHA DE PAGAMENTO - GERAL</v>
      </c>
      <c r="H682" s="19" t="str">
        <f>IFERROR(VLOOKUP($B682,'Tabelas auxiliares'!$A$67:$C$107,3,FALSE),"")</f>
        <v>FOLHA DE PAGAMENTO / CONTRIBUICAO PARA O PSS / SUBSTITUICOES / INSS PATRONAL / PASEP</v>
      </c>
      <c r="I682" t="s">
        <v>3372</v>
      </c>
      <c r="J682" t="s">
        <v>3373</v>
      </c>
      <c r="K682" t="s">
        <v>3384</v>
      </c>
      <c r="L682" t="s">
        <v>3375</v>
      </c>
      <c r="M682" t="s">
        <v>622</v>
      </c>
      <c r="N682" t="s">
        <v>108</v>
      </c>
      <c r="O682" t="s">
        <v>629</v>
      </c>
      <c r="P682" t="s">
        <v>670</v>
      </c>
      <c r="Q682" t="s">
        <v>621</v>
      </c>
      <c r="R682" t="s">
        <v>622</v>
      </c>
      <c r="S682" t="s">
        <v>623</v>
      </c>
      <c r="T682" t="s">
        <v>659</v>
      </c>
      <c r="U682" t="s">
        <v>117</v>
      </c>
      <c r="V682" t="s">
        <v>3132</v>
      </c>
      <c r="W682" t="s">
        <v>3133</v>
      </c>
      <c r="X682" t="s">
        <v>3385</v>
      </c>
      <c r="Y682" s="19" t="str">
        <f t="shared" si="18"/>
        <v>3</v>
      </c>
      <c r="Z682" s="19" t="str">
        <f>IF(T682="","",IF(AND(T682&lt;&gt;'Tabelas auxiliares'!$B$241,T682&lt;&gt;'Tabelas auxiliares'!$B$242,T682&lt;&gt;'Tabelas auxiliares'!$C$241,T682&lt;&gt;'Tabelas auxiliares'!$C$242,T682&lt;&gt;'Tabelas auxiliares'!$D$241),"FOLHA DE PESSOAL",IF(Y682='Tabelas auxiliares'!$A$242,"CUSTEIO",IF(Y682='Tabelas auxiliares'!$A$241,"INVESTIMENTO","ERRO - VERIFICAR"))))</f>
        <v>FOLHA DE PESSOAL</v>
      </c>
      <c r="AA682" s="30">
        <f t="shared" si="19"/>
        <v>926055.41</v>
      </c>
      <c r="AD682" s="12">
        <v>926055.41</v>
      </c>
      <c r="AE682" s="36"/>
    </row>
    <row r="683" spans="1:31" x14ac:dyDescent="0.35">
      <c r="A683" t="s">
        <v>614</v>
      </c>
      <c r="B683" t="s">
        <v>224</v>
      </c>
      <c r="C683" t="s">
        <v>615</v>
      </c>
      <c r="D683" t="s">
        <v>83</v>
      </c>
      <c r="E683" t="s">
        <v>100</v>
      </c>
      <c r="F683" s="19" t="str">
        <f>IFERROR(VLOOKUP(D683,'Tabelas auxiliares'!$A$3:$B$63,2,FALSE),"")</f>
        <v>SUGEPE-FOLHA - PASEP + AUX. MORADIA</v>
      </c>
      <c r="G683" s="19" t="str">
        <f>IFERROR(VLOOKUP($B683,'Tabelas auxiliares'!$A$67:$C$107,2,FALSE),"")</f>
        <v>FOLHA DE PAGAMENTO - GERAL</v>
      </c>
      <c r="H683" s="19" t="str">
        <f>IFERROR(VLOOKUP($B683,'Tabelas auxiliares'!$A$67:$C$107,3,FALSE),"")</f>
        <v>FOLHA DE PAGAMENTO / CONTRIBUICAO PARA O PSS / SUBSTITUICOES / INSS PATRONAL / PASEP</v>
      </c>
      <c r="I683" t="s">
        <v>3372</v>
      </c>
      <c r="J683" t="s">
        <v>3373</v>
      </c>
      <c r="K683" t="s">
        <v>3384</v>
      </c>
      <c r="L683" t="s">
        <v>3375</v>
      </c>
      <c r="M683" t="s">
        <v>622</v>
      </c>
      <c r="N683" t="s">
        <v>108</v>
      </c>
      <c r="O683" t="s">
        <v>629</v>
      </c>
      <c r="P683" t="s">
        <v>670</v>
      </c>
      <c r="Q683" t="s">
        <v>621</v>
      </c>
      <c r="R683" t="s">
        <v>622</v>
      </c>
      <c r="S683" t="s">
        <v>623</v>
      </c>
      <c r="T683" t="s">
        <v>659</v>
      </c>
      <c r="U683" t="s">
        <v>117</v>
      </c>
      <c r="V683" t="s">
        <v>3135</v>
      </c>
      <c r="W683" t="s">
        <v>3136</v>
      </c>
      <c r="X683" t="s">
        <v>3386</v>
      </c>
      <c r="Y683" s="19" t="str">
        <f t="shared" si="18"/>
        <v>3</v>
      </c>
      <c r="Z683" s="19" t="str">
        <f>IF(T683="","",IF(AND(T683&lt;&gt;'Tabelas auxiliares'!$B$241,T683&lt;&gt;'Tabelas auxiliares'!$B$242,T683&lt;&gt;'Tabelas auxiliares'!$C$241,T683&lt;&gt;'Tabelas auxiliares'!$C$242,T683&lt;&gt;'Tabelas auxiliares'!$D$241),"FOLHA DE PESSOAL",IF(Y683='Tabelas auxiliares'!$A$242,"CUSTEIO",IF(Y683='Tabelas auxiliares'!$A$241,"INVESTIMENTO","ERRO - VERIFICAR"))))</f>
        <v>FOLHA DE PESSOAL</v>
      </c>
      <c r="AA683" s="30">
        <f t="shared" si="19"/>
        <v>156702.66</v>
      </c>
      <c r="AD683" s="12">
        <v>156702.66</v>
      </c>
      <c r="AE683" s="36"/>
    </row>
    <row r="684" spans="1:31" x14ac:dyDescent="0.35">
      <c r="A684" t="s">
        <v>614</v>
      </c>
      <c r="B684" t="s">
        <v>224</v>
      </c>
      <c r="C684" t="s">
        <v>615</v>
      </c>
      <c r="D684" t="s">
        <v>83</v>
      </c>
      <c r="E684" t="s">
        <v>100</v>
      </c>
      <c r="F684" s="19" t="str">
        <f>IFERROR(VLOOKUP(D684,'Tabelas auxiliares'!$A$3:$B$63,2,FALSE),"")</f>
        <v>SUGEPE-FOLHA - PASEP + AUX. MORADIA</v>
      </c>
      <c r="G684" s="19" t="str">
        <f>IFERROR(VLOOKUP($B684,'Tabelas auxiliares'!$A$67:$C$107,2,FALSE),"")</f>
        <v>FOLHA DE PAGAMENTO - GERAL</v>
      </c>
      <c r="H684" s="19" t="str">
        <f>IFERROR(VLOOKUP($B684,'Tabelas auxiliares'!$A$67:$C$107,3,FALSE),"")</f>
        <v>FOLHA DE PAGAMENTO / CONTRIBUICAO PARA O PSS / SUBSTITUICOES / INSS PATRONAL / PASEP</v>
      </c>
      <c r="I684" t="s">
        <v>3372</v>
      </c>
      <c r="J684" t="s">
        <v>3373</v>
      </c>
      <c r="K684" t="s">
        <v>3384</v>
      </c>
      <c r="L684" t="s">
        <v>3375</v>
      </c>
      <c r="M684" t="s">
        <v>622</v>
      </c>
      <c r="N684" t="s">
        <v>108</v>
      </c>
      <c r="O684" t="s">
        <v>629</v>
      </c>
      <c r="P684" t="s">
        <v>670</v>
      </c>
      <c r="Q684" t="s">
        <v>621</v>
      </c>
      <c r="R684" t="s">
        <v>622</v>
      </c>
      <c r="S684" t="s">
        <v>623</v>
      </c>
      <c r="T684" t="s">
        <v>659</v>
      </c>
      <c r="U684" t="s">
        <v>117</v>
      </c>
      <c r="V684" t="s">
        <v>3227</v>
      </c>
      <c r="W684" t="s">
        <v>3228</v>
      </c>
      <c r="X684" t="s">
        <v>3387</v>
      </c>
      <c r="Y684" s="19" t="str">
        <f t="shared" ref="Y684:Y747" si="20">LEFT(V684,1)</f>
        <v>3</v>
      </c>
      <c r="Z684" s="19" t="str">
        <f>IF(T684="","",IF(AND(T684&lt;&gt;'Tabelas auxiliares'!$B$241,T684&lt;&gt;'Tabelas auxiliares'!$B$242,T684&lt;&gt;'Tabelas auxiliares'!$C$241,T684&lt;&gt;'Tabelas auxiliares'!$C$242,T684&lt;&gt;'Tabelas auxiliares'!$D$241),"FOLHA DE PESSOAL",IF(Y684='Tabelas auxiliares'!$A$242,"CUSTEIO",IF(Y684='Tabelas auxiliares'!$A$241,"INVESTIMENTO","ERRO - VERIFICAR"))))</f>
        <v>FOLHA DE PESSOAL</v>
      </c>
      <c r="AA684" s="30">
        <f t="shared" si="19"/>
        <v>32301.55</v>
      </c>
      <c r="AD684" s="12">
        <v>32301.55</v>
      </c>
      <c r="AE684" s="36"/>
    </row>
    <row r="685" spans="1:31" x14ac:dyDescent="0.35">
      <c r="A685" t="s">
        <v>614</v>
      </c>
      <c r="B685" t="s">
        <v>224</v>
      </c>
      <c r="C685" t="s">
        <v>615</v>
      </c>
      <c r="D685" t="s">
        <v>83</v>
      </c>
      <c r="E685" t="s">
        <v>100</v>
      </c>
      <c r="F685" s="19" t="str">
        <f>IFERROR(VLOOKUP(D685,'Tabelas auxiliares'!$A$3:$B$63,2,FALSE),"")</f>
        <v>SUGEPE-FOLHA - PASEP + AUX. MORADIA</v>
      </c>
      <c r="G685" s="19" t="str">
        <f>IFERROR(VLOOKUP($B685,'Tabelas auxiliares'!$A$67:$C$107,2,FALSE),"")</f>
        <v>FOLHA DE PAGAMENTO - GERAL</v>
      </c>
      <c r="H685" s="19" t="str">
        <f>IFERROR(VLOOKUP($B685,'Tabelas auxiliares'!$A$67:$C$107,3,FALSE),"")</f>
        <v>FOLHA DE PAGAMENTO / CONTRIBUICAO PARA O PSS / SUBSTITUICOES / INSS PATRONAL / PASEP</v>
      </c>
      <c r="I685" t="s">
        <v>3372</v>
      </c>
      <c r="J685" t="s">
        <v>3373</v>
      </c>
      <c r="K685" t="s">
        <v>3384</v>
      </c>
      <c r="L685" t="s">
        <v>3375</v>
      </c>
      <c r="M685" t="s">
        <v>622</v>
      </c>
      <c r="N685" t="s">
        <v>108</v>
      </c>
      <c r="O685" t="s">
        <v>629</v>
      </c>
      <c r="P685" t="s">
        <v>670</v>
      </c>
      <c r="Q685" t="s">
        <v>621</v>
      </c>
      <c r="R685" t="s">
        <v>622</v>
      </c>
      <c r="S685" t="s">
        <v>623</v>
      </c>
      <c r="T685" t="s">
        <v>659</v>
      </c>
      <c r="U685" t="s">
        <v>117</v>
      </c>
      <c r="V685" t="s">
        <v>3138</v>
      </c>
      <c r="W685" t="s">
        <v>3139</v>
      </c>
      <c r="X685" t="s">
        <v>3388</v>
      </c>
      <c r="Y685" s="19" t="str">
        <f t="shared" si="20"/>
        <v>3</v>
      </c>
      <c r="Z685" s="19" t="str">
        <f>IF(T685="","",IF(AND(T685&lt;&gt;'Tabelas auxiliares'!$B$241,T685&lt;&gt;'Tabelas auxiliares'!$B$242,T685&lt;&gt;'Tabelas auxiliares'!$C$241,T685&lt;&gt;'Tabelas auxiliares'!$C$242,T685&lt;&gt;'Tabelas auxiliares'!$D$241),"FOLHA DE PESSOAL",IF(Y685='Tabelas auxiliares'!$A$242,"CUSTEIO",IF(Y685='Tabelas auxiliares'!$A$241,"INVESTIMENTO","ERRO - VERIFICAR"))))</f>
        <v>FOLHA DE PESSOAL</v>
      </c>
      <c r="AA685" s="30">
        <f t="shared" ref="AA685:AA748" si="21">IF(AB685+AC685+AD685&lt;&gt;0,AB685+AC685+AD685,"")</f>
        <v>41815.21</v>
      </c>
      <c r="AD685" s="12">
        <v>41815.21</v>
      </c>
      <c r="AE685" s="36"/>
    </row>
    <row r="686" spans="1:31" x14ac:dyDescent="0.35">
      <c r="A686" t="s">
        <v>614</v>
      </c>
      <c r="B686" t="s">
        <v>224</v>
      </c>
      <c r="C686" t="s">
        <v>615</v>
      </c>
      <c r="D686" t="s">
        <v>83</v>
      </c>
      <c r="E686" t="s">
        <v>100</v>
      </c>
      <c r="F686" s="19" t="str">
        <f>IFERROR(VLOOKUP(D686,'Tabelas auxiliares'!$A$3:$B$63,2,FALSE),"")</f>
        <v>SUGEPE-FOLHA - PASEP + AUX. MORADIA</v>
      </c>
      <c r="G686" s="19" t="str">
        <f>IFERROR(VLOOKUP($B686,'Tabelas auxiliares'!$A$67:$C$107,2,FALSE),"")</f>
        <v>FOLHA DE PAGAMENTO - GERAL</v>
      </c>
      <c r="H686" s="19" t="str">
        <f>IFERROR(VLOOKUP($B686,'Tabelas auxiliares'!$A$67:$C$107,3,FALSE),"")</f>
        <v>FOLHA DE PAGAMENTO / CONTRIBUICAO PARA O PSS / SUBSTITUICOES / INSS PATRONAL / PASEP</v>
      </c>
      <c r="I686" t="s">
        <v>3372</v>
      </c>
      <c r="J686" t="s">
        <v>3389</v>
      </c>
      <c r="K686" t="s">
        <v>3390</v>
      </c>
      <c r="L686" t="s">
        <v>3375</v>
      </c>
      <c r="M686" t="s">
        <v>622</v>
      </c>
      <c r="N686" t="s">
        <v>108</v>
      </c>
      <c r="O686" t="s">
        <v>629</v>
      </c>
      <c r="P686" t="s">
        <v>670</v>
      </c>
      <c r="Q686" t="s">
        <v>621</v>
      </c>
      <c r="R686" t="s">
        <v>622</v>
      </c>
      <c r="S686" t="s">
        <v>623</v>
      </c>
      <c r="T686" t="s">
        <v>659</v>
      </c>
      <c r="U686" t="s">
        <v>117</v>
      </c>
      <c r="V686" t="s">
        <v>3142</v>
      </c>
      <c r="W686" t="s">
        <v>3143</v>
      </c>
      <c r="X686" t="s">
        <v>3391</v>
      </c>
      <c r="Y686" s="19" t="str">
        <f t="shared" si="20"/>
        <v>3</v>
      </c>
      <c r="Z686" s="19" t="str">
        <f>IF(T686="","",IF(AND(T686&lt;&gt;'Tabelas auxiliares'!$B$241,T686&lt;&gt;'Tabelas auxiliares'!$B$242,T686&lt;&gt;'Tabelas auxiliares'!$C$241,T686&lt;&gt;'Tabelas auxiliares'!$C$242,T686&lt;&gt;'Tabelas auxiliares'!$D$241),"FOLHA DE PESSOAL",IF(Y686='Tabelas auxiliares'!$A$242,"CUSTEIO",IF(Y686='Tabelas auxiliares'!$A$241,"INVESTIMENTO","ERRO - VERIFICAR"))))</f>
        <v>FOLHA DE PESSOAL</v>
      </c>
      <c r="AA686" s="30">
        <f t="shared" si="21"/>
        <v>10715171.189999999</v>
      </c>
      <c r="AD686" s="12">
        <v>10715171.189999999</v>
      </c>
      <c r="AE686" s="36"/>
    </row>
    <row r="687" spans="1:31" x14ac:dyDescent="0.35">
      <c r="A687" t="s">
        <v>614</v>
      </c>
      <c r="B687" t="s">
        <v>224</v>
      </c>
      <c r="C687" t="s">
        <v>615</v>
      </c>
      <c r="D687" t="s">
        <v>83</v>
      </c>
      <c r="E687" t="s">
        <v>100</v>
      </c>
      <c r="F687" s="19" t="str">
        <f>IFERROR(VLOOKUP(D687,'Tabelas auxiliares'!$A$3:$B$63,2,FALSE),"")</f>
        <v>SUGEPE-FOLHA - PASEP + AUX. MORADIA</v>
      </c>
      <c r="G687" s="19" t="str">
        <f>IFERROR(VLOOKUP($B687,'Tabelas auxiliares'!$A$67:$C$107,2,FALSE),"")</f>
        <v>FOLHA DE PAGAMENTO - GERAL</v>
      </c>
      <c r="H687" s="19" t="str">
        <f>IFERROR(VLOOKUP($B687,'Tabelas auxiliares'!$A$67:$C$107,3,FALSE),"")</f>
        <v>FOLHA DE PAGAMENTO / CONTRIBUICAO PARA O PSS / SUBSTITUICOES / INSS PATRONAL / PASEP</v>
      </c>
      <c r="I687" t="s">
        <v>3372</v>
      </c>
      <c r="J687" t="s">
        <v>3389</v>
      </c>
      <c r="K687" t="s">
        <v>3390</v>
      </c>
      <c r="L687" t="s">
        <v>3375</v>
      </c>
      <c r="M687" t="s">
        <v>622</v>
      </c>
      <c r="N687" t="s">
        <v>108</v>
      </c>
      <c r="O687" t="s">
        <v>629</v>
      </c>
      <c r="P687" t="s">
        <v>670</v>
      </c>
      <c r="Q687" t="s">
        <v>621</v>
      </c>
      <c r="R687" t="s">
        <v>622</v>
      </c>
      <c r="S687" t="s">
        <v>623</v>
      </c>
      <c r="T687" t="s">
        <v>659</v>
      </c>
      <c r="U687" t="s">
        <v>117</v>
      </c>
      <c r="V687" t="s">
        <v>3145</v>
      </c>
      <c r="W687" t="s">
        <v>3146</v>
      </c>
      <c r="X687" t="s">
        <v>3392</v>
      </c>
      <c r="Y687" s="19" t="str">
        <f t="shared" si="20"/>
        <v>3</v>
      </c>
      <c r="Z687" s="19" t="str">
        <f>IF(T687="","",IF(AND(T687&lt;&gt;'Tabelas auxiliares'!$B$241,T687&lt;&gt;'Tabelas auxiliares'!$B$242,T687&lt;&gt;'Tabelas auxiliares'!$C$241,T687&lt;&gt;'Tabelas auxiliares'!$C$242,T687&lt;&gt;'Tabelas auxiliares'!$D$241),"FOLHA DE PESSOAL",IF(Y687='Tabelas auxiliares'!$A$242,"CUSTEIO",IF(Y687='Tabelas auxiliares'!$A$241,"INVESTIMENTO","ERRO - VERIFICAR"))))</f>
        <v>FOLHA DE PESSOAL</v>
      </c>
      <c r="AA687" s="30">
        <f t="shared" si="21"/>
        <v>2737.91</v>
      </c>
      <c r="AD687" s="12">
        <v>2737.91</v>
      </c>
      <c r="AE687" s="36"/>
    </row>
    <row r="688" spans="1:31" x14ac:dyDescent="0.35">
      <c r="A688" t="s">
        <v>614</v>
      </c>
      <c r="B688" t="s">
        <v>224</v>
      </c>
      <c r="C688" t="s">
        <v>615</v>
      </c>
      <c r="D688" t="s">
        <v>83</v>
      </c>
      <c r="E688" t="s">
        <v>100</v>
      </c>
      <c r="F688" s="19" t="str">
        <f>IFERROR(VLOOKUP(D688,'Tabelas auxiliares'!$A$3:$B$63,2,FALSE),"")</f>
        <v>SUGEPE-FOLHA - PASEP + AUX. MORADIA</v>
      </c>
      <c r="G688" s="19" t="str">
        <f>IFERROR(VLOOKUP($B688,'Tabelas auxiliares'!$A$67:$C$107,2,FALSE),"")</f>
        <v>FOLHA DE PAGAMENTO - GERAL</v>
      </c>
      <c r="H688" s="19" t="str">
        <f>IFERROR(VLOOKUP($B688,'Tabelas auxiliares'!$A$67:$C$107,3,FALSE),"")</f>
        <v>FOLHA DE PAGAMENTO / CONTRIBUICAO PARA O PSS / SUBSTITUICOES / INSS PATRONAL / PASEP</v>
      </c>
      <c r="I688" t="s">
        <v>3372</v>
      </c>
      <c r="J688" t="s">
        <v>3389</v>
      </c>
      <c r="K688" t="s">
        <v>3390</v>
      </c>
      <c r="L688" t="s">
        <v>3375</v>
      </c>
      <c r="M688" t="s">
        <v>622</v>
      </c>
      <c r="N688" t="s">
        <v>108</v>
      </c>
      <c r="O688" t="s">
        <v>629</v>
      </c>
      <c r="P688" t="s">
        <v>670</v>
      </c>
      <c r="Q688" t="s">
        <v>621</v>
      </c>
      <c r="R688" t="s">
        <v>622</v>
      </c>
      <c r="S688" t="s">
        <v>623</v>
      </c>
      <c r="T688" t="s">
        <v>659</v>
      </c>
      <c r="U688" t="s">
        <v>117</v>
      </c>
      <c r="V688" t="s">
        <v>3148</v>
      </c>
      <c r="W688" t="s">
        <v>3149</v>
      </c>
      <c r="X688" t="s">
        <v>3393</v>
      </c>
      <c r="Y688" s="19" t="str">
        <f t="shared" si="20"/>
        <v>3</v>
      </c>
      <c r="Z688" s="19" t="str">
        <f>IF(T688="","",IF(AND(T688&lt;&gt;'Tabelas auxiliares'!$B$241,T688&lt;&gt;'Tabelas auxiliares'!$B$242,T688&lt;&gt;'Tabelas auxiliares'!$C$241,T688&lt;&gt;'Tabelas auxiliares'!$C$242,T688&lt;&gt;'Tabelas auxiliares'!$D$241),"FOLHA DE PESSOAL",IF(Y688='Tabelas auxiliares'!$A$242,"CUSTEIO",IF(Y688='Tabelas auxiliares'!$A$241,"INVESTIMENTO","ERRO - VERIFICAR"))))</f>
        <v>FOLHA DE PESSOAL</v>
      </c>
      <c r="AA688" s="30">
        <f t="shared" si="21"/>
        <v>582.34</v>
      </c>
      <c r="AD688" s="12">
        <v>582.34</v>
      </c>
      <c r="AE688" s="36"/>
    </row>
    <row r="689" spans="1:31" x14ac:dyDescent="0.35">
      <c r="A689" t="s">
        <v>614</v>
      </c>
      <c r="B689" t="s">
        <v>224</v>
      </c>
      <c r="C689" t="s">
        <v>615</v>
      </c>
      <c r="D689" t="s">
        <v>83</v>
      </c>
      <c r="E689" t="s">
        <v>100</v>
      </c>
      <c r="F689" s="19" t="str">
        <f>IFERROR(VLOOKUP(D689,'Tabelas auxiliares'!$A$3:$B$63,2,FALSE),"")</f>
        <v>SUGEPE-FOLHA - PASEP + AUX. MORADIA</v>
      </c>
      <c r="G689" s="19" t="str">
        <f>IFERROR(VLOOKUP($B689,'Tabelas auxiliares'!$A$67:$C$107,2,FALSE),"")</f>
        <v>FOLHA DE PAGAMENTO - GERAL</v>
      </c>
      <c r="H689" s="19" t="str">
        <f>IFERROR(VLOOKUP($B689,'Tabelas auxiliares'!$A$67:$C$107,3,FALSE),"")</f>
        <v>FOLHA DE PAGAMENTO / CONTRIBUICAO PARA O PSS / SUBSTITUICOES / INSS PATRONAL / PASEP</v>
      </c>
      <c r="I689" t="s">
        <v>3372</v>
      </c>
      <c r="J689" t="s">
        <v>3389</v>
      </c>
      <c r="K689" t="s">
        <v>3390</v>
      </c>
      <c r="L689" t="s">
        <v>3375</v>
      </c>
      <c r="M689" t="s">
        <v>622</v>
      </c>
      <c r="N689" t="s">
        <v>108</v>
      </c>
      <c r="O689" t="s">
        <v>629</v>
      </c>
      <c r="P689" t="s">
        <v>670</v>
      </c>
      <c r="Q689" t="s">
        <v>621</v>
      </c>
      <c r="R689" t="s">
        <v>622</v>
      </c>
      <c r="S689" t="s">
        <v>623</v>
      </c>
      <c r="T689" t="s">
        <v>659</v>
      </c>
      <c r="U689" t="s">
        <v>117</v>
      </c>
      <c r="V689" t="s">
        <v>3151</v>
      </c>
      <c r="W689" t="s">
        <v>3152</v>
      </c>
      <c r="X689" t="s">
        <v>3394</v>
      </c>
      <c r="Y689" s="19" t="str">
        <f t="shared" si="20"/>
        <v>3</v>
      </c>
      <c r="Z689" s="19" t="str">
        <f>IF(T689="","",IF(AND(T689&lt;&gt;'Tabelas auxiliares'!$B$241,T689&lt;&gt;'Tabelas auxiliares'!$B$242,T689&lt;&gt;'Tabelas auxiliares'!$C$241,T689&lt;&gt;'Tabelas auxiliares'!$C$242,T689&lt;&gt;'Tabelas auxiliares'!$D$241),"FOLHA DE PESSOAL",IF(Y689='Tabelas auxiliares'!$A$242,"CUSTEIO",IF(Y689='Tabelas auxiliares'!$A$241,"INVESTIMENTO","ERRO - VERIFICAR"))))</f>
        <v>FOLHA DE PESSOAL</v>
      </c>
      <c r="AA689" s="30">
        <f t="shared" si="21"/>
        <v>15171.5</v>
      </c>
      <c r="AD689" s="12">
        <v>15171.5</v>
      </c>
      <c r="AE689" s="36"/>
    </row>
    <row r="690" spans="1:31" x14ac:dyDescent="0.35">
      <c r="A690" t="s">
        <v>614</v>
      </c>
      <c r="B690" t="s">
        <v>224</v>
      </c>
      <c r="C690" t="s">
        <v>615</v>
      </c>
      <c r="D690" t="s">
        <v>83</v>
      </c>
      <c r="E690" t="s">
        <v>100</v>
      </c>
      <c r="F690" s="19" t="str">
        <f>IFERROR(VLOOKUP(D690,'Tabelas auxiliares'!$A$3:$B$63,2,FALSE),"")</f>
        <v>SUGEPE-FOLHA - PASEP + AUX. MORADIA</v>
      </c>
      <c r="G690" s="19" t="str">
        <f>IFERROR(VLOOKUP($B690,'Tabelas auxiliares'!$A$67:$C$107,2,FALSE),"")</f>
        <v>FOLHA DE PAGAMENTO - GERAL</v>
      </c>
      <c r="H690" s="19" t="str">
        <f>IFERROR(VLOOKUP($B690,'Tabelas auxiliares'!$A$67:$C$107,3,FALSE),"")</f>
        <v>FOLHA DE PAGAMENTO / CONTRIBUICAO PARA O PSS / SUBSTITUICOES / INSS PATRONAL / PASEP</v>
      </c>
      <c r="I690" t="s">
        <v>3372</v>
      </c>
      <c r="J690" t="s">
        <v>3389</v>
      </c>
      <c r="K690" t="s">
        <v>3390</v>
      </c>
      <c r="L690" t="s">
        <v>3375</v>
      </c>
      <c r="M690" t="s">
        <v>622</v>
      </c>
      <c r="N690" t="s">
        <v>108</v>
      </c>
      <c r="O690" t="s">
        <v>629</v>
      </c>
      <c r="P690" t="s">
        <v>670</v>
      </c>
      <c r="Q690" t="s">
        <v>621</v>
      </c>
      <c r="R690" t="s">
        <v>622</v>
      </c>
      <c r="S690" t="s">
        <v>623</v>
      </c>
      <c r="T690" t="s">
        <v>659</v>
      </c>
      <c r="U690" t="s">
        <v>117</v>
      </c>
      <c r="V690" t="s">
        <v>3154</v>
      </c>
      <c r="W690" t="s">
        <v>3155</v>
      </c>
      <c r="X690" t="s">
        <v>3395</v>
      </c>
      <c r="Y690" s="19" t="str">
        <f t="shared" si="20"/>
        <v>3</v>
      </c>
      <c r="Z690" s="19" t="str">
        <f>IF(T690="","",IF(AND(T690&lt;&gt;'Tabelas auxiliares'!$B$241,T690&lt;&gt;'Tabelas auxiliares'!$B$242,T690&lt;&gt;'Tabelas auxiliares'!$C$241,T690&lt;&gt;'Tabelas auxiliares'!$C$242,T690&lt;&gt;'Tabelas auxiliares'!$D$241),"FOLHA DE PESSOAL",IF(Y690='Tabelas auxiliares'!$A$242,"CUSTEIO",IF(Y690='Tabelas auxiliares'!$A$241,"INVESTIMENTO","ERRO - VERIFICAR"))))</f>
        <v>FOLHA DE PESSOAL</v>
      </c>
      <c r="AA690" s="30">
        <f t="shared" si="21"/>
        <v>82930.61</v>
      </c>
      <c r="AD690" s="12">
        <v>82930.61</v>
      </c>
      <c r="AE690" s="36"/>
    </row>
    <row r="691" spans="1:31" x14ac:dyDescent="0.35">
      <c r="A691" t="s">
        <v>614</v>
      </c>
      <c r="B691" t="s">
        <v>224</v>
      </c>
      <c r="C691" t="s">
        <v>615</v>
      </c>
      <c r="D691" t="s">
        <v>83</v>
      </c>
      <c r="E691" t="s">
        <v>100</v>
      </c>
      <c r="F691" s="19" t="str">
        <f>IFERROR(VLOOKUP(D691,'Tabelas auxiliares'!$A$3:$B$63,2,FALSE),"")</f>
        <v>SUGEPE-FOLHA - PASEP + AUX. MORADIA</v>
      </c>
      <c r="G691" s="19" t="str">
        <f>IFERROR(VLOOKUP($B691,'Tabelas auxiliares'!$A$67:$C$107,2,FALSE),"")</f>
        <v>FOLHA DE PAGAMENTO - GERAL</v>
      </c>
      <c r="H691" s="19" t="str">
        <f>IFERROR(VLOOKUP($B691,'Tabelas auxiliares'!$A$67:$C$107,3,FALSE),"")</f>
        <v>FOLHA DE PAGAMENTO / CONTRIBUICAO PARA O PSS / SUBSTITUICOES / INSS PATRONAL / PASEP</v>
      </c>
      <c r="I691" t="s">
        <v>3372</v>
      </c>
      <c r="J691" t="s">
        <v>3389</v>
      </c>
      <c r="K691" t="s">
        <v>3390</v>
      </c>
      <c r="L691" t="s">
        <v>3375</v>
      </c>
      <c r="M691" t="s">
        <v>622</v>
      </c>
      <c r="N691" t="s">
        <v>108</v>
      </c>
      <c r="O691" t="s">
        <v>629</v>
      </c>
      <c r="P691" t="s">
        <v>670</v>
      </c>
      <c r="Q691" t="s">
        <v>621</v>
      </c>
      <c r="R691" t="s">
        <v>622</v>
      </c>
      <c r="S691" t="s">
        <v>623</v>
      </c>
      <c r="T691" t="s">
        <v>659</v>
      </c>
      <c r="U691" t="s">
        <v>117</v>
      </c>
      <c r="V691" t="s">
        <v>3157</v>
      </c>
      <c r="W691" t="s">
        <v>3158</v>
      </c>
      <c r="X691" t="s">
        <v>3396</v>
      </c>
      <c r="Y691" s="19" t="str">
        <f t="shared" si="20"/>
        <v>3</v>
      </c>
      <c r="Z691" s="19" t="str">
        <f>IF(T691="","",IF(AND(T691&lt;&gt;'Tabelas auxiliares'!$B$241,T691&lt;&gt;'Tabelas auxiliares'!$B$242,T691&lt;&gt;'Tabelas auxiliares'!$C$241,T691&lt;&gt;'Tabelas auxiliares'!$C$242,T691&lt;&gt;'Tabelas auxiliares'!$D$241),"FOLHA DE PESSOAL",IF(Y691='Tabelas auxiliares'!$A$242,"CUSTEIO",IF(Y691='Tabelas auxiliares'!$A$241,"INVESTIMENTO","ERRO - VERIFICAR"))))</f>
        <v>FOLHA DE PESSOAL</v>
      </c>
      <c r="AA691" s="30">
        <f t="shared" si="21"/>
        <v>3066.16</v>
      </c>
      <c r="AD691" s="12">
        <v>3066.16</v>
      </c>
      <c r="AE691" s="36"/>
    </row>
    <row r="692" spans="1:31" x14ac:dyDescent="0.35">
      <c r="A692" t="s">
        <v>614</v>
      </c>
      <c r="B692" t="s">
        <v>224</v>
      </c>
      <c r="C692" t="s">
        <v>615</v>
      </c>
      <c r="D692" t="s">
        <v>83</v>
      </c>
      <c r="E692" t="s">
        <v>100</v>
      </c>
      <c r="F692" s="19" t="str">
        <f>IFERROR(VLOOKUP(D692,'Tabelas auxiliares'!$A$3:$B$63,2,FALSE),"")</f>
        <v>SUGEPE-FOLHA - PASEP + AUX. MORADIA</v>
      </c>
      <c r="G692" s="19" t="str">
        <f>IFERROR(VLOOKUP($B692,'Tabelas auxiliares'!$A$67:$C$107,2,FALSE),"")</f>
        <v>FOLHA DE PAGAMENTO - GERAL</v>
      </c>
      <c r="H692" s="19" t="str">
        <f>IFERROR(VLOOKUP($B692,'Tabelas auxiliares'!$A$67:$C$107,3,FALSE),"")</f>
        <v>FOLHA DE PAGAMENTO / CONTRIBUICAO PARA O PSS / SUBSTITUICOES / INSS PATRONAL / PASEP</v>
      </c>
      <c r="I692" t="s">
        <v>3372</v>
      </c>
      <c r="J692" t="s">
        <v>3389</v>
      </c>
      <c r="K692" t="s">
        <v>3390</v>
      </c>
      <c r="L692" t="s">
        <v>3375</v>
      </c>
      <c r="M692" t="s">
        <v>622</v>
      </c>
      <c r="N692" t="s">
        <v>108</v>
      </c>
      <c r="O692" t="s">
        <v>629</v>
      </c>
      <c r="P692" t="s">
        <v>670</v>
      </c>
      <c r="Q692" t="s">
        <v>621</v>
      </c>
      <c r="R692" t="s">
        <v>622</v>
      </c>
      <c r="S692" t="s">
        <v>623</v>
      </c>
      <c r="T692" t="s">
        <v>659</v>
      </c>
      <c r="U692" t="s">
        <v>117</v>
      </c>
      <c r="V692" t="s">
        <v>3160</v>
      </c>
      <c r="W692" t="s">
        <v>3161</v>
      </c>
      <c r="X692" t="s">
        <v>3397</v>
      </c>
      <c r="Y692" s="19" t="str">
        <f t="shared" si="20"/>
        <v>3</v>
      </c>
      <c r="Z692" s="19" t="str">
        <f>IF(T692="","",IF(AND(T692&lt;&gt;'Tabelas auxiliares'!$B$241,T692&lt;&gt;'Tabelas auxiliares'!$B$242,T692&lt;&gt;'Tabelas auxiliares'!$C$241,T692&lt;&gt;'Tabelas auxiliares'!$C$242,T692&lt;&gt;'Tabelas auxiliares'!$D$241),"FOLHA DE PESSOAL",IF(Y692='Tabelas auxiliares'!$A$242,"CUSTEIO",IF(Y692='Tabelas auxiliares'!$A$241,"INVESTIMENTO","ERRO - VERIFICAR"))))</f>
        <v>FOLHA DE PESSOAL</v>
      </c>
      <c r="AA692" s="30">
        <f t="shared" si="21"/>
        <v>9181601.9100000001</v>
      </c>
      <c r="AD692" s="12">
        <v>9181601.9100000001</v>
      </c>
      <c r="AE692" s="36"/>
    </row>
    <row r="693" spans="1:31" x14ac:dyDescent="0.35">
      <c r="A693" t="s">
        <v>614</v>
      </c>
      <c r="B693" t="s">
        <v>224</v>
      </c>
      <c r="C693" t="s">
        <v>615</v>
      </c>
      <c r="D693" t="s">
        <v>83</v>
      </c>
      <c r="E693" t="s">
        <v>100</v>
      </c>
      <c r="F693" s="19" t="str">
        <f>IFERROR(VLOOKUP(D693,'Tabelas auxiliares'!$A$3:$B$63,2,FALSE),"")</f>
        <v>SUGEPE-FOLHA - PASEP + AUX. MORADIA</v>
      </c>
      <c r="G693" s="19" t="str">
        <f>IFERROR(VLOOKUP($B693,'Tabelas auxiliares'!$A$67:$C$107,2,FALSE),"")</f>
        <v>FOLHA DE PAGAMENTO - GERAL</v>
      </c>
      <c r="H693" s="19" t="str">
        <f>IFERROR(VLOOKUP($B693,'Tabelas auxiliares'!$A$67:$C$107,3,FALSE),"")</f>
        <v>FOLHA DE PAGAMENTO / CONTRIBUICAO PARA O PSS / SUBSTITUICOES / INSS PATRONAL / PASEP</v>
      </c>
      <c r="I693" t="s">
        <v>3372</v>
      </c>
      <c r="J693" t="s">
        <v>3389</v>
      </c>
      <c r="K693" t="s">
        <v>3390</v>
      </c>
      <c r="L693" t="s">
        <v>3375</v>
      </c>
      <c r="M693" t="s">
        <v>622</v>
      </c>
      <c r="N693" t="s">
        <v>108</v>
      </c>
      <c r="O693" t="s">
        <v>629</v>
      </c>
      <c r="P693" t="s">
        <v>670</v>
      </c>
      <c r="Q693" t="s">
        <v>621</v>
      </c>
      <c r="R693" t="s">
        <v>622</v>
      </c>
      <c r="S693" t="s">
        <v>623</v>
      </c>
      <c r="T693" t="s">
        <v>659</v>
      </c>
      <c r="U693" t="s">
        <v>117</v>
      </c>
      <c r="V693" t="s">
        <v>3163</v>
      </c>
      <c r="W693" t="s">
        <v>3164</v>
      </c>
      <c r="X693" t="s">
        <v>3398</v>
      </c>
      <c r="Y693" s="19" t="str">
        <f t="shared" si="20"/>
        <v>3</v>
      </c>
      <c r="Z693" s="19" t="str">
        <f>IF(T693="","",IF(AND(T693&lt;&gt;'Tabelas auxiliares'!$B$241,T693&lt;&gt;'Tabelas auxiliares'!$B$242,T693&lt;&gt;'Tabelas auxiliares'!$C$241,T693&lt;&gt;'Tabelas auxiliares'!$C$242,T693&lt;&gt;'Tabelas auxiliares'!$D$241),"FOLHA DE PESSOAL",IF(Y693='Tabelas auxiliares'!$A$242,"CUSTEIO",IF(Y693='Tabelas auxiliares'!$A$241,"INVESTIMENTO","ERRO - VERIFICAR"))))</f>
        <v>FOLHA DE PESSOAL</v>
      </c>
      <c r="AA693" s="30">
        <f t="shared" si="21"/>
        <v>137670.6</v>
      </c>
      <c r="AD693" s="12">
        <v>137670.6</v>
      </c>
      <c r="AE693" s="36"/>
    </row>
    <row r="694" spans="1:31" x14ac:dyDescent="0.35">
      <c r="A694" t="s">
        <v>614</v>
      </c>
      <c r="B694" t="s">
        <v>224</v>
      </c>
      <c r="C694" t="s">
        <v>615</v>
      </c>
      <c r="D694" t="s">
        <v>83</v>
      </c>
      <c r="E694" t="s">
        <v>100</v>
      </c>
      <c r="F694" s="19" t="str">
        <f>IFERROR(VLOOKUP(D694,'Tabelas auxiliares'!$A$3:$B$63,2,FALSE),"")</f>
        <v>SUGEPE-FOLHA - PASEP + AUX. MORADIA</v>
      </c>
      <c r="G694" s="19" t="str">
        <f>IFERROR(VLOOKUP($B694,'Tabelas auxiliares'!$A$67:$C$107,2,FALSE),"")</f>
        <v>FOLHA DE PAGAMENTO - GERAL</v>
      </c>
      <c r="H694" s="19" t="str">
        <f>IFERROR(VLOOKUP($B694,'Tabelas auxiliares'!$A$67:$C$107,3,FALSE),"")</f>
        <v>FOLHA DE PAGAMENTO / CONTRIBUICAO PARA O PSS / SUBSTITUICOES / INSS PATRONAL / PASEP</v>
      </c>
      <c r="I694" t="s">
        <v>3372</v>
      </c>
      <c r="J694" t="s">
        <v>3389</v>
      </c>
      <c r="K694" t="s">
        <v>3390</v>
      </c>
      <c r="L694" t="s">
        <v>3375</v>
      </c>
      <c r="M694" t="s">
        <v>622</v>
      </c>
      <c r="N694" t="s">
        <v>108</v>
      </c>
      <c r="O694" t="s">
        <v>629</v>
      </c>
      <c r="P694" t="s">
        <v>670</v>
      </c>
      <c r="Q694" t="s">
        <v>621</v>
      </c>
      <c r="R694" t="s">
        <v>622</v>
      </c>
      <c r="S694" t="s">
        <v>623</v>
      </c>
      <c r="T694" t="s">
        <v>659</v>
      </c>
      <c r="U694" t="s">
        <v>117</v>
      </c>
      <c r="V694" t="s">
        <v>3166</v>
      </c>
      <c r="W694" t="s">
        <v>3167</v>
      </c>
      <c r="X694" t="s">
        <v>3399</v>
      </c>
      <c r="Y694" s="19" t="str">
        <f t="shared" si="20"/>
        <v>3</v>
      </c>
      <c r="Z694" s="19" t="str">
        <f>IF(T694="","",IF(AND(T694&lt;&gt;'Tabelas auxiliares'!$B$241,T694&lt;&gt;'Tabelas auxiliares'!$B$242,T694&lt;&gt;'Tabelas auxiliares'!$C$241,T694&lt;&gt;'Tabelas auxiliares'!$C$242,T694&lt;&gt;'Tabelas auxiliares'!$D$241),"FOLHA DE PESSOAL",IF(Y694='Tabelas auxiliares'!$A$242,"CUSTEIO",IF(Y694='Tabelas auxiliares'!$A$241,"INVESTIMENTO","ERRO - VERIFICAR"))))</f>
        <v>FOLHA DE PESSOAL</v>
      </c>
      <c r="AA694" s="30">
        <f t="shared" si="21"/>
        <v>250140.56</v>
      </c>
      <c r="AD694" s="12">
        <v>250140.56</v>
      </c>
      <c r="AE694" s="36"/>
    </row>
    <row r="695" spans="1:31" x14ac:dyDescent="0.35">
      <c r="A695" t="s">
        <v>614</v>
      </c>
      <c r="B695" t="s">
        <v>224</v>
      </c>
      <c r="C695" t="s">
        <v>615</v>
      </c>
      <c r="D695" t="s">
        <v>83</v>
      </c>
      <c r="E695" t="s">
        <v>100</v>
      </c>
      <c r="F695" s="19" t="str">
        <f>IFERROR(VLOOKUP(D695,'Tabelas auxiliares'!$A$3:$B$63,2,FALSE),"")</f>
        <v>SUGEPE-FOLHA - PASEP + AUX. MORADIA</v>
      </c>
      <c r="G695" s="19" t="str">
        <f>IFERROR(VLOOKUP($B695,'Tabelas auxiliares'!$A$67:$C$107,2,FALSE),"")</f>
        <v>FOLHA DE PAGAMENTO - GERAL</v>
      </c>
      <c r="H695" s="19" t="str">
        <f>IFERROR(VLOOKUP($B695,'Tabelas auxiliares'!$A$67:$C$107,3,FALSE),"")</f>
        <v>FOLHA DE PAGAMENTO / CONTRIBUICAO PARA O PSS / SUBSTITUICOES / INSS PATRONAL / PASEP</v>
      </c>
      <c r="I695" t="s">
        <v>3372</v>
      </c>
      <c r="J695" t="s">
        <v>3389</v>
      </c>
      <c r="K695" t="s">
        <v>3390</v>
      </c>
      <c r="L695" t="s">
        <v>3375</v>
      </c>
      <c r="M695" t="s">
        <v>622</v>
      </c>
      <c r="N695" t="s">
        <v>108</v>
      </c>
      <c r="O695" t="s">
        <v>629</v>
      </c>
      <c r="P695" t="s">
        <v>670</v>
      </c>
      <c r="Q695" t="s">
        <v>621</v>
      </c>
      <c r="R695" t="s">
        <v>622</v>
      </c>
      <c r="S695" t="s">
        <v>623</v>
      </c>
      <c r="T695" t="s">
        <v>659</v>
      </c>
      <c r="U695" t="s">
        <v>117</v>
      </c>
      <c r="V695" t="s">
        <v>3169</v>
      </c>
      <c r="W695" t="s">
        <v>3170</v>
      </c>
      <c r="X695" t="s">
        <v>3400</v>
      </c>
      <c r="Y695" s="19" t="str">
        <f t="shared" si="20"/>
        <v>3</v>
      </c>
      <c r="Z695" s="19" t="str">
        <f>IF(T695="","",IF(AND(T695&lt;&gt;'Tabelas auxiliares'!$B$241,T695&lt;&gt;'Tabelas auxiliares'!$B$242,T695&lt;&gt;'Tabelas auxiliares'!$C$241,T695&lt;&gt;'Tabelas auxiliares'!$C$242,T695&lt;&gt;'Tabelas auxiliares'!$D$241),"FOLHA DE PESSOAL",IF(Y695='Tabelas auxiliares'!$A$242,"CUSTEIO",IF(Y695='Tabelas auxiliares'!$A$241,"INVESTIMENTO","ERRO - VERIFICAR"))))</f>
        <v>FOLHA DE PESSOAL</v>
      </c>
      <c r="AA695" s="30">
        <f t="shared" si="21"/>
        <v>5121.28</v>
      </c>
      <c r="AD695" s="12">
        <v>5121.28</v>
      </c>
      <c r="AE695" s="36"/>
    </row>
    <row r="696" spans="1:31" x14ac:dyDescent="0.35">
      <c r="A696" t="s">
        <v>614</v>
      </c>
      <c r="B696" t="s">
        <v>224</v>
      </c>
      <c r="C696" t="s">
        <v>615</v>
      </c>
      <c r="D696" t="s">
        <v>83</v>
      </c>
      <c r="E696" t="s">
        <v>100</v>
      </c>
      <c r="F696" s="19" t="str">
        <f>IFERROR(VLOOKUP(D696,'Tabelas auxiliares'!$A$3:$B$63,2,FALSE),"")</f>
        <v>SUGEPE-FOLHA - PASEP + AUX. MORADIA</v>
      </c>
      <c r="G696" s="19" t="str">
        <f>IFERROR(VLOOKUP($B696,'Tabelas auxiliares'!$A$67:$C$107,2,FALSE),"")</f>
        <v>FOLHA DE PAGAMENTO - GERAL</v>
      </c>
      <c r="H696" s="19" t="str">
        <f>IFERROR(VLOOKUP($B696,'Tabelas auxiliares'!$A$67:$C$107,3,FALSE),"")</f>
        <v>FOLHA DE PAGAMENTO / CONTRIBUICAO PARA O PSS / SUBSTITUICOES / INSS PATRONAL / PASEP</v>
      </c>
      <c r="I696" t="s">
        <v>3372</v>
      </c>
      <c r="J696" t="s">
        <v>3389</v>
      </c>
      <c r="K696" t="s">
        <v>3390</v>
      </c>
      <c r="L696" t="s">
        <v>3375</v>
      </c>
      <c r="M696" t="s">
        <v>622</v>
      </c>
      <c r="N696" t="s">
        <v>108</v>
      </c>
      <c r="O696" t="s">
        <v>629</v>
      </c>
      <c r="P696" t="s">
        <v>670</v>
      </c>
      <c r="Q696" t="s">
        <v>621</v>
      </c>
      <c r="R696" t="s">
        <v>622</v>
      </c>
      <c r="S696" t="s">
        <v>623</v>
      </c>
      <c r="T696" t="s">
        <v>659</v>
      </c>
      <c r="U696" t="s">
        <v>117</v>
      </c>
      <c r="V696" t="s">
        <v>3172</v>
      </c>
      <c r="W696" t="s">
        <v>3173</v>
      </c>
      <c r="X696" t="s">
        <v>3401</v>
      </c>
      <c r="Y696" s="19" t="str">
        <f t="shared" si="20"/>
        <v>3</v>
      </c>
      <c r="Z696" s="19" t="str">
        <f>IF(T696="","",IF(AND(T696&lt;&gt;'Tabelas auxiliares'!$B$241,T696&lt;&gt;'Tabelas auxiliares'!$B$242,T696&lt;&gt;'Tabelas auxiliares'!$C$241,T696&lt;&gt;'Tabelas auxiliares'!$C$242,T696&lt;&gt;'Tabelas auxiliares'!$D$241),"FOLHA DE PESSOAL",IF(Y696='Tabelas auxiliares'!$A$242,"CUSTEIO",IF(Y696='Tabelas auxiliares'!$A$241,"INVESTIMENTO","ERRO - VERIFICAR"))))</f>
        <v>FOLHA DE PESSOAL</v>
      </c>
      <c r="AA696" s="30">
        <f t="shared" si="21"/>
        <v>26983.85</v>
      </c>
      <c r="AD696" s="12">
        <v>26983.85</v>
      </c>
      <c r="AE696" s="36"/>
    </row>
    <row r="697" spans="1:31" x14ac:dyDescent="0.35">
      <c r="A697" t="s">
        <v>614</v>
      </c>
      <c r="B697" t="s">
        <v>224</v>
      </c>
      <c r="C697" t="s">
        <v>615</v>
      </c>
      <c r="D697" t="s">
        <v>83</v>
      </c>
      <c r="E697" t="s">
        <v>100</v>
      </c>
      <c r="F697" s="19" t="str">
        <f>IFERROR(VLOOKUP(D697,'Tabelas auxiliares'!$A$3:$B$63,2,FALSE),"")</f>
        <v>SUGEPE-FOLHA - PASEP + AUX. MORADIA</v>
      </c>
      <c r="G697" s="19" t="str">
        <f>IFERROR(VLOOKUP($B697,'Tabelas auxiliares'!$A$67:$C$107,2,FALSE),"")</f>
        <v>FOLHA DE PAGAMENTO - GERAL</v>
      </c>
      <c r="H697" s="19" t="str">
        <f>IFERROR(VLOOKUP($B697,'Tabelas auxiliares'!$A$67:$C$107,3,FALSE),"")</f>
        <v>FOLHA DE PAGAMENTO / CONTRIBUICAO PARA O PSS / SUBSTITUICOES / INSS PATRONAL / PASEP</v>
      </c>
      <c r="I697" t="s">
        <v>3372</v>
      </c>
      <c r="J697" t="s">
        <v>3389</v>
      </c>
      <c r="K697" t="s">
        <v>3390</v>
      </c>
      <c r="L697" t="s">
        <v>3375</v>
      </c>
      <c r="M697" t="s">
        <v>622</v>
      </c>
      <c r="N697" t="s">
        <v>108</v>
      </c>
      <c r="O697" t="s">
        <v>629</v>
      </c>
      <c r="P697" t="s">
        <v>670</v>
      </c>
      <c r="Q697" t="s">
        <v>621</v>
      </c>
      <c r="R697" t="s">
        <v>622</v>
      </c>
      <c r="S697" t="s">
        <v>623</v>
      </c>
      <c r="T697" t="s">
        <v>659</v>
      </c>
      <c r="U697" t="s">
        <v>117</v>
      </c>
      <c r="V697" t="s">
        <v>3175</v>
      </c>
      <c r="W697" t="s">
        <v>3176</v>
      </c>
      <c r="X697" t="s">
        <v>3402</v>
      </c>
      <c r="Y697" s="19" t="str">
        <f t="shared" si="20"/>
        <v>3</v>
      </c>
      <c r="Z697" s="19" t="str">
        <f>IF(T697="","",IF(AND(T697&lt;&gt;'Tabelas auxiliares'!$B$241,T697&lt;&gt;'Tabelas auxiliares'!$B$242,T697&lt;&gt;'Tabelas auxiliares'!$C$241,T697&lt;&gt;'Tabelas auxiliares'!$C$242,T697&lt;&gt;'Tabelas auxiliares'!$D$241),"FOLHA DE PESSOAL",IF(Y697='Tabelas auxiliares'!$A$242,"CUSTEIO",IF(Y697='Tabelas auxiliares'!$A$241,"INVESTIMENTO","ERRO - VERIFICAR"))))</f>
        <v>FOLHA DE PESSOAL</v>
      </c>
      <c r="AA697" s="30">
        <f t="shared" si="21"/>
        <v>188625.68</v>
      </c>
      <c r="AD697" s="12">
        <v>188625.68</v>
      </c>
      <c r="AE697" s="36"/>
    </row>
    <row r="698" spans="1:31" x14ac:dyDescent="0.35">
      <c r="A698" t="s">
        <v>614</v>
      </c>
      <c r="B698" t="s">
        <v>224</v>
      </c>
      <c r="C698" t="s">
        <v>615</v>
      </c>
      <c r="D698" t="s">
        <v>83</v>
      </c>
      <c r="E698" t="s">
        <v>100</v>
      </c>
      <c r="F698" s="19" t="str">
        <f>IFERROR(VLOOKUP(D698,'Tabelas auxiliares'!$A$3:$B$63,2,FALSE),"")</f>
        <v>SUGEPE-FOLHA - PASEP + AUX. MORADIA</v>
      </c>
      <c r="G698" s="19" t="str">
        <f>IFERROR(VLOOKUP($B698,'Tabelas auxiliares'!$A$67:$C$107,2,FALSE),"")</f>
        <v>FOLHA DE PAGAMENTO - GERAL</v>
      </c>
      <c r="H698" s="19" t="str">
        <f>IFERROR(VLOOKUP($B698,'Tabelas auxiliares'!$A$67:$C$107,3,FALSE),"")</f>
        <v>FOLHA DE PAGAMENTO / CONTRIBUICAO PARA O PSS / SUBSTITUICOES / INSS PATRONAL / PASEP</v>
      </c>
      <c r="I698" t="s">
        <v>3372</v>
      </c>
      <c r="J698" t="s">
        <v>3389</v>
      </c>
      <c r="K698" t="s">
        <v>3390</v>
      </c>
      <c r="L698" t="s">
        <v>3375</v>
      </c>
      <c r="M698" t="s">
        <v>622</v>
      </c>
      <c r="N698" t="s">
        <v>108</v>
      </c>
      <c r="O698" t="s">
        <v>629</v>
      </c>
      <c r="P698" t="s">
        <v>670</v>
      </c>
      <c r="Q698" t="s">
        <v>621</v>
      </c>
      <c r="R698" t="s">
        <v>622</v>
      </c>
      <c r="S698" t="s">
        <v>623</v>
      </c>
      <c r="T698" t="s">
        <v>659</v>
      </c>
      <c r="U698" t="s">
        <v>117</v>
      </c>
      <c r="V698" t="s">
        <v>3178</v>
      </c>
      <c r="W698" t="s">
        <v>3179</v>
      </c>
      <c r="X698" t="s">
        <v>3403</v>
      </c>
      <c r="Y698" s="19" t="str">
        <f t="shared" si="20"/>
        <v>3</v>
      </c>
      <c r="Z698" s="19" t="str">
        <f>IF(T698="","",IF(AND(T698&lt;&gt;'Tabelas auxiliares'!$B$241,T698&lt;&gt;'Tabelas auxiliares'!$B$242,T698&lt;&gt;'Tabelas auxiliares'!$C$241,T698&lt;&gt;'Tabelas auxiliares'!$C$242,T698&lt;&gt;'Tabelas auxiliares'!$D$241),"FOLHA DE PESSOAL",IF(Y698='Tabelas auxiliares'!$A$242,"CUSTEIO",IF(Y698='Tabelas auxiliares'!$A$241,"INVESTIMENTO","ERRO - VERIFICAR"))))</f>
        <v>FOLHA DE PESSOAL</v>
      </c>
      <c r="AA698" s="30">
        <f t="shared" si="21"/>
        <v>586427.55000000005</v>
      </c>
      <c r="AD698" s="12">
        <v>586427.55000000005</v>
      </c>
      <c r="AE698" s="36"/>
    </row>
    <row r="699" spans="1:31" x14ac:dyDescent="0.35">
      <c r="A699" t="s">
        <v>614</v>
      </c>
      <c r="B699" t="s">
        <v>224</v>
      </c>
      <c r="C699" t="s">
        <v>615</v>
      </c>
      <c r="D699" t="s">
        <v>83</v>
      </c>
      <c r="E699" t="s">
        <v>100</v>
      </c>
      <c r="F699" s="19" t="str">
        <f>IFERROR(VLOOKUP(D699,'Tabelas auxiliares'!$A$3:$B$63,2,FALSE),"")</f>
        <v>SUGEPE-FOLHA - PASEP + AUX. MORADIA</v>
      </c>
      <c r="G699" s="19" t="str">
        <f>IFERROR(VLOOKUP($B699,'Tabelas auxiliares'!$A$67:$C$107,2,FALSE),"")</f>
        <v>FOLHA DE PAGAMENTO - GERAL</v>
      </c>
      <c r="H699" s="19" t="str">
        <f>IFERROR(VLOOKUP($B699,'Tabelas auxiliares'!$A$67:$C$107,3,FALSE),"")</f>
        <v>FOLHA DE PAGAMENTO / CONTRIBUICAO PARA O PSS / SUBSTITUICOES / INSS PATRONAL / PASEP</v>
      </c>
      <c r="I699" t="s">
        <v>3372</v>
      </c>
      <c r="J699" t="s">
        <v>3389</v>
      </c>
      <c r="K699" t="s">
        <v>3390</v>
      </c>
      <c r="L699" t="s">
        <v>3375</v>
      </c>
      <c r="M699" t="s">
        <v>622</v>
      </c>
      <c r="N699" t="s">
        <v>108</v>
      </c>
      <c r="O699" t="s">
        <v>629</v>
      </c>
      <c r="P699" t="s">
        <v>670</v>
      </c>
      <c r="Q699" t="s">
        <v>621</v>
      </c>
      <c r="R699" t="s">
        <v>622</v>
      </c>
      <c r="S699" t="s">
        <v>623</v>
      </c>
      <c r="T699" t="s">
        <v>659</v>
      </c>
      <c r="U699" t="s">
        <v>117</v>
      </c>
      <c r="V699" t="s">
        <v>3181</v>
      </c>
      <c r="W699" t="s">
        <v>3182</v>
      </c>
      <c r="X699" t="s">
        <v>3404</v>
      </c>
      <c r="Y699" s="19" t="str">
        <f t="shared" si="20"/>
        <v>3</v>
      </c>
      <c r="Z699" s="19" t="str">
        <f>IF(T699="","",IF(AND(T699&lt;&gt;'Tabelas auxiliares'!$B$241,T699&lt;&gt;'Tabelas auxiliares'!$B$242,T699&lt;&gt;'Tabelas auxiliares'!$C$241,T699&lt;&gt;'Tabelas auxiliares'!$C$242,T699&lt;&gt;'Tabelas auxiliares'!$D$241),"FOLHA DE PESSOAL",IF(Y699='Tabelas auxiliares'!$A$242,"CUSTEIO",IF(Y699='Tabelas auxiliares'!$A$241,"INVESTIMENTO","ERRO - VERIFICAR"))))</f>
        <v>FOLHA DE PESSOAL</v>
      </c>
      <c r="AA699" s="30">
        <f t="shared" si="21"/>
        <v>87167.75</v>
      </c>
      <c r="AD699" s="12">
        <v>87167.75</v>
      </c>
      <c r="AE699" s="36"/>
    </row>
    <row r="700" spans="1:31" x14ac:dyDescent="0.35">
      <c r="A700" t="s">
        <v>614</v>
      </c>
      <c r="B700" t="s">
        <v>224</v>
      </c>
      <c r="C700" t="s">
        <v>615</v>
      </c>
      <c r="D700" t="s">
        <v>83</v>
      </c>
      <c r="E700" t="s">
        <v>100</v>
      </c>
      <c r="F700" s="19" t="str">
        <f>IFERROR(VLOOKUP(D700,'Tabelas auxiliares'!$A$3:$B$63,2,FALSE),"")</f>
        <v>SUGEPE-FOLHA - PASEP + AUX. MORADIA</v>
      </c>
      <c r="G700" s="19" t="str">
        <f>IFERROR(VLOOKUP($B700,'Tabelas auxiliares'!$A$67:$C$107,2,FALSE),"")</f>
        <v>FOLHA DE PAGAMENTO - GERAL</v>
      </c>
      <c r="H700" s="19" t="str">
        <f>IFERROR(VLOOKUP($B700,'Tabelas auxiliares'!$A$67:$C$107,3,FALSE),"")</f>
        <v>FOLHA DE PAGAMENTO / CONTRIBUICAO PARA O PSS / SUBSTITUICOES / INSS PATRONAL / PASEP</v>
      </c>
      <c r="I700" t="s">
        <v>3372</v>
      </c>
      <c r="J700" t="s">
        <v>3389</v>
      </c>
      <c r="K700" t="s">
        <v>3405</v>
      </c>
      <c r="L700" t="s">
        <v>3375</v>
      </c>
      <c r="M700" t="s">
        <v>622</v>
      </c>
      <c r="N700" t="s">
        <v>108</v>
      </c>
      <c r="O700" t="s">
        <v>629</v>
      </c>
      <c r="P700" t="s">
        <v>670</v>
      </c>
      <c r="Q700" t="s">
        <v>621</v>
      </c>
      <c r="R700" t="s">
        <v>622</v>
      </c>
      <c r="S700" t="s">
        <v>623</v>
      </c>
      <c r="T700" t="s">
        <v>659</v>
      </c>
      <c r="U700" t="s">
        <v>117</v>
      </c>
      <c r="V700" t="s">
        <v>3185</v>
      </c>
      <c r="W700" t="s">
        <v>3186</v>
      </c>
      <c r="X700" t="s">
        <v>3406</v>
      </c>
      <c r="Y700" s="19" t="str">
        <f t="shared" si="20"/>
        <v>3</v>
      </c>
      <c r="Z700" s="19" t="str">
        <f>IF(T700="","",IF(AND(T700&lt;&gt;'Tabelas auxiliares'!$B$241,T700&lt;&gt;'Tabelas auxiliares'!$B$242,T700&lt;&gt;'Tabelas auxiliares'!$C$241,T700&lt;&gt;'Tabelas auxiliares'!$C$242,T700&lt;&gt;'Tabelas auxiliares'!$D$241),"FOLHA DE PESSOAL",IF(Y700='Tabelas auxiliares'!$A$242,"CUSTEIO",IF(Y700='Tabelas auxiliares'!$A$241,"INVESTIMENTO","ERRO - VERIFICAR"))))</f>
        <v>FOLHA DE PESSOAL</v>
      </c>
      <c r="AA700" s="30">
        <f t="shared" si="21"/>
        <v>27415.5</v>
      </c>
      <c r="AD700" s="12">
        <v>27415.5</v>
      </c>
      <c r="AE700" s="36"/>
    </row>
    <row r="701" spans="1:31" x14ac:dyDescent="0.35">
      <c r="A701" t="s">
        <v>614</v>
      </c>
      <c r="B701" t="s">
        <v>224</v>
      </c>
      <c r="C701" t="s">
        <v>615</v>
      </c>
      <c r="D701" t="s">
        <v>83</v>
      </c>
      <c r="E701" t="s">
        <v>100</v>
      </c>
      <c r="F701" s="19" t="str">
        <f>IFERROR(VLOOKUP(D701,'Tabelas auxiliares'!$A$3:$B$63,2,FALSE),"")</f>
        <v>SUGEPE-FOLHA - PASEP + AUX. MORADIA</v>
      </c>
      <c r="G701" s="19" t="str">
        <f>IFERROR(VLOOKUP($B701,'Tabelas auxiliares'!$A$67:$C$107,2,FALSE),"")</f>
        <v>FOLHA DE PAGAMENTO - GERAL</v>
      </c>
      <c r="H701" s="19" t="str">
        <f>IFERROR(VLOOKUP($B701,'Tabelas auxiliares'!$A$67:$C$107,3,FALSE),"")</f>
        <v>FOLHA DE PAGAMENTO / CONTRIBUICAO PARA O PSS / SUBSTITUICOES / INSS PATRONAL / PASEP</v>
      </c>
      <c r="I701" t="s">
        <v>3372</v>
      </c>
      <c r="J701" t="s">
        <v>3389</v>
      </c>
      <c r="K701" t="s">
        <v>3407</v>
      </c>
      <c r="L701" t="s">
        <v>3375</v>
      </c>
      <c r="M701" t="s">
        <v>622</v>
      </c>
      <c r="N701" t="s">
        <v>108</v>
      </c>
      <c r="O701" t="s">
        <v>629</v>
      </c>
      <c r="P701" t="s">
        <v>670</v>
      </c>
      <c r="Q701" t="s">
        <v>621</v>
      </c>
      <c r="R701" t="s">
        <v>622</v>
      </c>
      <c r="S701" t="s">
        <v>623</v>
      </c>
      <c r="T701" t="s">
        <v>659</v>
      </c>
      <c r="U701" t="s">
        <v>117</v>
      </c>
      <c r="V701" t="s">
        <v>3189</v>
      </c>
      <c r="W701" t="s">
        <v>3190</v>
      </c>
      <c r="X701" t="s">
        <v>3408</v>
      </c>
      <c r="Y701" s="19" t="str">
        <f t="shared" si="20"/>
        <v>3</v>
      </c>
      <c r="Z701" s="19" t="str">
        <f>IF(T701="","",IF(AND(T701&lt;&gt;'Tabelas auxiliares'!$B$241,T701&lt;&gt;'Tabelas auxiliares'!$B$242,T701&lt;&gt;'Tabelas auxiliares'!$C$241,T701&lt;&gt;'Tabelas auxiliares'!$C$242,T701&lt;&gt;'Tabelas auxiliares'!$D$241),"FOLHA DE PESSOAL",IF(Y701='Tabelas auxiliares'!$A$242,"CUSTEIO",IF(Y701='Tabelas auxiliares'!$A$241,"INVESTIMENTO","ERRO - VERIFICAR"))))</f>
        <v>FOLHA DE PESSOAL</v>
      </c>
      <c r="AA701" s="30">
        <f t="shared" si="21"/>
        <v>4123.3500000000004</v>
      </c>
      <c r="AD701" s="12">
        <v>4123.3500000000004</v>
      </c>
      <c r="AE701" s="36"/>
    </row>
    <row r="702" spans="1:31" x14ac:dyDescent="0.35">
      <c r="A702" t="s">
        <v>614</v>
      </c>
      <c r="B702" t="s">
        <v>224</v>
      </c>
      <c r="C702" t="s">
        <v>615</v>
      </c>
      <c r="D702" t="s">
        <v>83</v>
      </c>
      <c r="E702" t="s">
        <v>100</v>
      </c>
      <c r="F702" s="19" t="str">
        <f>IFERROR(VLOOKUP(D702,'Tabelas auxiliares'!$A$3:$B$63,2,FALSE),"")</f>
        <v>SUGEPE-FOLHA - PASEP + AUX. MORADIA</v>
      </c>
      <c r="G702" s="19" t="str">
        <f>IFERROR(VLOOKUP($B702,'Tabelas auxiliares'!$A$67:$C$107,2,FALSE),"")</f>
        <v>FOLHA DE PAGAMENTO - GERAL</v>
      </c>
      <c r="H702" s="19" t="str">
        <f>IFERROR(VLOOKUP($B702,'Tabelas auxiliares'!$A$67:$C$107,3,FALSE),"")</f>
        <v>FOLHA DE PAGAMENTO / CONTRIBUICAO PARA O PSS / SUBSTITUICOES / INSS PATRONAL / PASEP</v>
      </c>
      <c r="I702" t="s">
        <v>3372</v>
      </c>
      <c r="J702" t="s">
        <v>3389</v>
      </c>
      <c r="K702" t="s">
        <v>3409</v>
      </c>
      <c r="L702" t="s">
        <v>3375</v>
      </c>
      <c r="M702" t="s">
        <v>622</v>
      </c>
      <c r="N702" t="s">
        <v>108</v>
      </c>
      <c r="O702" t="s">
        <v>629</v>
      </c>
      <c r="P702" t="s">
        <v>670</v>
      </c>
      <c r="Q702" t="s">
        <v>621</v>
      </c>
      <c r="R702" t="s">
        <v>622</v>
      </c>
      <c r="S702" t="s">
        <v>623</v>
      </c>
      <c r="T702" t="s">
        <v>659</v>
      </c>
      <c r="U702" t="s">
        <v>117</v>
      </c>
      <c r="V702" t="s">
        <v>3193</v>
      </c>
      <c r="W702" t="s">
        <v>3194</v>
      </c>
      <c r="X702" t="s">
        <v>3410</v>
      </c>
      <c r="Y702" s="19" t="str">
        <f t="shared" si="20"/>
        <v>3</v>
      </c>
      <c r="Z702" s="19" t="str">
        <f>IF(T702="","",IF(AND(T702&lt;&gt;'Tabelas auxiliares'!$B$241,T702&lt;&gt;'Tabelas auxiliares'!$B$242,T702&lt;&gt;'Tabelas auxiliares'!$C$241,T702&lt;&gt;'Tabelas auxiliares'!$C$242,T702&lt;&gt;'Tabelas auxiliares'!$D$241),"FOLHA DE PESSOAL",IF(Y702='Tabelas auxiliares'!$A$242,"CUSTEIO",IF(Y702='Tabelas auxiliares'!$A$241,"INVESTIMENTO","ERRO - VERIFICAR"))))</f>
        <v>FOLHA DE PESSOAL</v>
      </c>
      <c r="AA702" s="30">
        <f t="shared" si="21"/>
        <v>23992.15</v>
      </c>
      <c r="AD702" s="12">
        <v>23992.15</v>
      </c>
      <c r="AE702" s="36"/>
    </row>
    <row r="703" spans="1:31" x14ac:dyDescent="0.35">
      <c r="A703" t="s">
        <v>614</v>
      </c>
      <c r="B703" t="s">
        <v>224</v>
      </c>
      <c r="C703" t="s">
        <v>615</v>
      </c>
      <c r="D703" t="s">
        <v>83</v>
      </c>
      <c r="E703" t="s">
        <v>100</v>
      </c>
      <c r="F703" s="19" t="str">
        <f>IFERROR(VLOOKUP(D703,'Tabelas auxiliares'!$A$3:$B$63,2,FALSE),"")</f>
        <v>SUGEPE-FOLHA - PASEP + AUX. MORADIA</v>
      </c>
      <c r="G703" s="19" t="str">
        <f>IFERROR(VLOOKUP($B703,'Tabelas auxiliares'!$A$67:$C$107,2,FALSE),"")</f>
        <v>FOLHA DE PAGAMENTO - GERAL</v>
      </c>
      <c r="H703" s="19" t="str">
        <f>IFERROR(VLOOKUP($B703,'Tabelas auxiliares'!$A$67:$C$107,3,FALSE),"")</f>
        <v>FOLHA DE PAGAMENTO / CONTRIBUICAO PARA O PSS / SUBSTITUICOES / INSS PATRONAL / PASEP</v>
      </c>
      <c r="I703" t="s">
        <v>3372</v>
      </c>
      <c r="J703" t="s">
        <v>3389</v>
      </c>
      <c r="K703" t="s">
        <v>3411</v>
      </c>
      <c r="L703" t="s">
        <v>3375</v>
      </c>
      <c r="M703" t="s">
        <v>3197</v>
      </c>
      <c r="N703" t="s">
        <v>108</v>
      </c>
      <c r="O703" t="s">
        <v>629</v>
      </c>
      <c r="P703" t="s">
        <v>670</v>
      </c>
      <c r="Q703" t="s">
        <v>621</v>
      </c>
      <c r="R703" t="s">
        <v>622</v>
      </c>
      <c r="S703" t="s">
        <v>623</v>
      </c>
      <c r="T703" t="s">
        <v>659</v>
      </c>
      <c r="U703" t="s">
        <v>117</v>
      </c>
      <c r="V703" t="s">
        <v>3198</v>
      </c>
      <c r="W703" t="s">
        <v>3199</v>
      </c>
      <c r="X703" t="s">
        <v>3412</v>
      </c>
      <c r="Y703" s="19" t="str">
        <f t="shared" si="20"/>
        <v>3</v>
      </c>
      <c r="Z703" s="19" t="str">
        <f>IF(T703="","",IF(AND(T703&lt;&gt;'Tabelas auxiliares'!$B$241,T703&lt;&gt;'Tabelas auxiliares'!$B$242,T703&lt;&gt;'Tabelas auxiliares'!$C$241,T703&lt;&gt;'Tabelas auxiliares'!$C$242,T703&lt;&gt;'Tabelas auxiliares'!$D$241),"FOLHA DE PESSOAL",IF(Y703='Tabelas auxiliares'!$A$242,"CUSTEIO",IF(Y703='Tabelas auxiliares'!$A$241,"INVESTIMENTO","ERRO - VERIFICAR"))))</f>
        <v>FOLHA DE PESSOAL</v>
      </c>
      <c r="AA703" s="30">
        <f t="shared" si="21"/>
        <v>179131.75</v>
      </c>
      <c r="AD703" s="12">
        <v>179131.75</v>
      </c>
      <c r="AE703" s="36"/>
    </row>
    <row r="704" spans="1:31" x14ac:dyDescent="0.35">
      <c r="A704" t="s">
        <v>614</v>
      </c>
      <c r="B704" t="s">
        <v>224</v>
      </c>
      <c r="C704" t="s">
        <v>615</v>
      </c>
      <c r="D704" t="s">
        <v>83</v>
      </c>
      <c r="E704" t="s">
        <v>100</v>
      </c>
      <c r="F704" s="19" t="str">
        <f>IFERROR(VLOOKUP(D704,'Tabelas auxiliares'!$A$3:$B$63,2,FALSE),"")</f>
        <v>SUGEPE-FOLHA - PASEP + AUX. MORADIA</v>
      </c>
      <c r="G704" s="19" t="str">
        <f>IFERROR(VLOOKUP($B704,'Tabelas auxiliares'!$A$67:$C$107,2,FALSE),"")</f>
        <v>FOLHA DE PAGAMENTO - GERAL</v>
      </c>
      <c r="H704" s="19" t="str">
        <f>IFERROR(VLOOKUP($B704,'Tabelas auxiliares'!$A$67:$C$107,3,FALSE),"")</f>
        <v>FOLHA DE PAGAMENTO / CONTRIBUICAO PARA O PSS / SUBSTITUICOES / INSS PATRONAL / PASEP</v>
      </c>
      <c r="I704" t="s">
        <v>3372</v>
      </c>
      <c r="J704" t="s">
        <v>3389</v>
      </c>
      <c r="K704" t="s">
        <v>3413</v>
      </c>
      <c r="L704" t="s">
        <v>3375</v>
      </c>
      <c r="M704" t="s">
        <v>3208</v>
      </c>
      <c r="N704" t="s">
        <v>107</v>
      </c>
      <c r="O704" t="s">
        <v>629</v>
      </c>
      <c r="P704" t="s">
        <v>671</v>
      </c>
      <c r="Q704" t="s">
        <v>621</v>
      </c>
      <c r="R704" t="s">
        <v>622</v>
      </c>
      <c r="S704" t="s">
        <v>623</v>
      </c>
      <c r="T704" t="s">
        <v>672</v>
      </c>
      <c r="U704" t="s">
        <v>101</v>
      </c>
      <c r="V704" t="s">
        <v>3083</v>
      </c>
      <c r="W704" t="s">
        <v>3084</v>
      </c>
      <c r="X704" t="s">
        <v>3414</v>
      </c>
      <c r="Y704" s="19" t="str">
        <f t="shared" si="20"/>
        <v>3</v>
      </c>
      <c r="Z704" s="19" t="str">
        <f>IF(T704="","",IF(AND(T704&lt;&gt;'Tabelas auxiliares'!$B$241,T704&lt;&gt;'Tabelas auxiliares'!$B$242,T704&lt;&gt;'Tabelas auxiliares'!$C$241,T704&lt;&gt;'Tabelas auxiliares'!$C$242,T704&lt;&gt;'Tabelas auxiliares'!$D$241),"FOLHA DE PESSOAL",IF(Y704='Tabelas auxiliares'!$A$242,"CUSTEIO",IF(Y704='Tabelas auxiliares'!$A$241,"INVESTIMENTO","ERRO - VERIFICAR"))))</f>
        <v>FOLHA DE PESSOAL</v>
      </c>
      <c r="AA704" s="30">
        <f t="shared" si="21"/>
        <v>4544729.82</v>
      </c>
      <c r="AD704" s="12">
        <v>4544729.82</v>
      </c>
      <c r="AE704" s="36"/>
    </row>
    <row r="705" spans="1:31" x14ac:dyDescent="0.35">
      <c r="A705" t="s">
        <v>614</v>
      </c>
      <c r="B705" t="s">
        <v>224</v>
      </c>
      <c r="C705" t="s">
        <v>615</v>
      </c>
      <c r="D705" t="s">
        <v>83</v>
      </c>
      <c r="E705" t="s">
        <v>100</v>
      </c>
      <c r="F705" s="19" t="str">
        <f>IFERROR(VLOOKUP(D705,'Tabelas auxiliares'!$A$3:$B$63,2,FALSE),"")</f>
        <v>SUGEPE-FOLHA - PASEP + AUX. MORADIA</v>
      </c>
      <c r="G705" s="19" t="str">
        <f>IFERROR(VLOOKUP($B705,'Tabelas auxiliares'!$A$67:$C$107,2,FALSE),"")</f>
        <v>FOLHA DE PAGAMENTO - GERAL</v>
      </c>
      <c r="H705" s="19" t="str">
        <f>IFERROR(VLOOKUP($B705,'Tabelas auxiliares'!$A$67:$C$107,3,FALSE),"")</f>
        <v>FOLHA DE PAGAMENTO / CONTRIBUICAO PARA O PSS / SUBSTITUICOES / INSS PATRONAL / PASEP</v>
      </c>
      <c r="I705" t="s">
        <v>3372</v>
      </c>
      <c r="J705" t="s">
        <v>3389</v>
      </c>
      <c r="K705" t="s">
        <v>3415</v>
      </c>
      <c r="L705" t="s">
        <v>3375</v>
      </c>
      <c r="M705" t="s">
        <v>3202</v>
      </c>
      <c r="N705" t="s">
        <v>628</v>
      </c>
      <c r="O705" t="s">
        <v>629</v>
      </c>
      <c r="P705" t="s">
        <v>630</v>
      </c>
      <c r="Q705" t="s">
        <v>621</v>
      </c>
      <c r="R705" t="s">
        <v>622</v>
      </c>
      <c r="S705" t="s">
        <v>623</v>
      </c>
      <c r="T705" t="s">
        <v>145</v>
      </c>
      <c r="U705" t="s">
        <v>645</v>
      </c>
      <c r="V705" t="s">
        <v>3203</v>
      </c>
      <c r="W705" t="s">
        <v>3204</v>
      </c>
      <c r="X705" t="s">
        <v>3416</v>
      </c>
      <c r="Y705" s="19" t="str">
        <f t="shared" si="20"/>
        <v>3</v>
      </c>
      <c r="Z705" s="19" t="str">
        <f>IF(T705="","",IF(AND(T705&lt;&gt;'Tabelas auxiliares'!$B$241,T705&lt;&gt;'Tabelas auxiliares'!$B$242,T705&lt;&gt;'Tabelas auxiliares'!$C$241,T705&lt;&gt;'Tabelas auxiliares'!$C$242,T705&lt;&gt;'Tabelas auxiliares'!$D$241),"FOLHA DE PESSOAL",IF(Y705='Tabelas auxiliares'!$A$242,"CUSTEIO",IF(Y705='Tabelas auxiliares'!$A$241,"INVESTIMENTO","ERRO - VERIFICAR"))))</f>
        <v>CUSTEIO</v>
      </c>
      <c r="AA705" s="30">
        <f t="shared" si="21"/>
        <v>224958.05</v>
      </c>
      <c r="AD705" s="12">
        <v>224958.05</v>
      </c>
      <c r="AE705" s="36"/>
    </row>
    <row r="706" spans="1:31" x14ac:dyDescent="0.35">
      <c r="A706" t="s">
        <v>614</v>
      </c>
      <c r="B706" t="s">
        <v>224</v>
      </c>
      <c r="C706" t="s">
        <v>615</v>
      </c>
      <c r="D706" t="s">
        <v>83</v>
      </c>
      <c r="E706" t="s">
        <v>100</v>
      </c>
      <c r="F706" s="19" t="str">
        <f>IFERROR(VLOOKUP(D706,'Tabelas auxiliares'!$A$3:$B$63,2,FALSE),"")</f>
        <v>SUGEPE-FOLHA - PASEP + AUX. MORADIA</v>
      </c>
      <c r="G706" s="19" t="str">
        <f>IFERROR(VLOOKUP($B706,'Tabelas auxiliares'!$A$67:$C$107,2,FALSE),"")</f>
        <v>FOLHA DE PAGAMENTO - GERAL</v>
      </c>
      <c r="H706" s="19" t="str">
        <f>IFERROR(VLOOKUP($B706,'Tabelas auxiliares'!$A$67:$C$107,3,FALSE),"")</f>
        <v>FOLHA DE PAGAMENTO / CONTRIBUICAO PARA O PSS / SUBSTITUICOES / INSS PATRONAL / PASEP</v>
      </c>
      <c r="I706" t="s">
        <v>1154</v>
      </c>
      <c r="J706" t="s">
        <v>3389</v>
      </c>
      <c r="K706" t="s">
        <v>3417</v>
      </c>
      <c r="L706" t="s">
        <v>3418</v>
      </c>
      <c r="M706" t="s">
        <v>3106</v>
      </c>
      <c r="N706" t="s">
        <v>108</v>
      </c>
      <c r="O706" t="s">
        <v>629</v>
      </c>
      <c r="P706" t="s">
        <v>670</v>
      </c>
      <c r="Q706" t="s">
        <v>621</v>
      </c>
      <c r="R706" t="s">
        <v>622</v>
      </c>
      <c r="S706" t="s">
        <v>623</v>
      </c>
      <c r="T706" t="s">
        <v>659</v>
      </c>
      <c r="U706" t="s">
        <v>117</v>
      </c>
      <c r="V706" t="s">
        <v>3107</v>
      </c>
      <c r="W706" t="s">
        <v>3108</v>
      </c>
      <c r="X706" t="s">
        <v>3419</v>
      </c>
      <c r="Y706" s="19" t="str">
        <f t="shared" si="20"/>
        <v>3</v>
      </c>
      <c r="Z706" s="19" t="str">
        <f>IF(T706="","",IF(AND(T706&lt;&gt;'Tabelas auxiliares'!$B$241,T706&lt;&gt;'Tabelas auxiliares'!$B$242,T706&lt;&gt;'Tabelas auxiliares'!$C$241,T706&lt;&gt;'Tabelas auxiliares'!$C$242,T706&lt;&gt;'Tabelas auxiliares'!$D$241),"FOLHA DE PESSOAL",IF(Y706='Tabelas auxiliares'!$A$242,"CUSTEIO",IF(Y706='Tabelas auxiliares'!$A$241,"INVESTIMENTO","ERRO - VERIFICAR"))))</f>
        <v>FOLHA DE PESSOAL</v>
      </c>
      <c r="AA706" s="30">
        <f t="shared" si="21"/>
        <v>2261.5700000000002</v>
      </c>
      <c r="AD706" s="12">
        <v>2261.5700000000002</v>
      </c>
      <c r="AE706" s="36"/>
    </row>
    <row r="707" spans="1:31" x14ac:dyDescent="0.35">
      <c r="A707" t="s">
        <v>614</v>
      </c>
      <c r="B707" t="s">
        <v>224</v>
      </c>
      <c r="C707" t="s">
        <v>615</v>
      </c>
      <c r="D707" t="s">
        <v>83</v>
      </c>
      <c r="E707" t="s">
        <v>100</v>
      </c>
      <c r="F707" s="19" t="str">
        <f>IFERROR(VLOOKUP(D707,'Tabelas auxiliares'!$A$3:$B$63,2,FALSE),"")</f>
        <v>SUGEPE-FOLHA - PASEP + AUX. MORADIA</v>
      </c>
      <c r="G707" s="19" t="str">
        <f>IFERROR(VLOOKUP($B707,'Tabelas auxiliares'!$A$67:$C$107,2,FALSE),"")</f>
        <v>FOLHA DE PAGAMENTO - GERAL</v>
      </c>
      <c r="H707" s="19" t="str">
        <f>IFERROR(VLOOKUP($B707,'Tabelas auxiliares'!$A$67:$C$107,3,FALSE),"")</f>
        <v>FOLHA DE PAGAMENTO / CONTRIBUICAO PARA O PSS / SUBSTITUICOES / INSS PATRONAL / PASEP</v>
      </c>
      <c r="I707" t="s">
        <v>1154</v>
      </c>
      <c r="J707" t="s">
        <v>3389</v>
      </c>
      <c r="K707" t="s">
        <v>3417</v>
      </c>
      <c r="L707" t="s">
        <v>3418</v>
      </c>
      <c r="M707" t="s">
        <v>3106</v>
      </c>
      <c r="N707" t="s">
        <v>108</v>
      </c>
      <c r="O707" t="s">
        <v>629</v>
      </c>
      <c r="P707" t="s">
        <v>670</v>
      </c>
      <c r="Q707" t="s">
        <v>621</v>
      </c>
      <c r="R707" t="s">
        <v>622</v>
      </c>
      <c r="S707" t="s">
        <v>623</v>
      </c>
      <c r="T707" t="s">
        <v>659</v>
      </c>
      <c r="U707" t="s">
        <v>117</v>
      </c>
      <c r="V707" t="s">
        <v>3110</v>
      </c>
      <c r="W707" t="s">
        <v>3111</v>
      </c>
      <c r="X707" t="s">
        <v>3420</v>
      </c>
      <c r="Y707" s="19" t="str">
        <f t="shared" si="20"/>
        <v>3</v>
      </c>
      <c r="Z707" s="19" t="str">
        <f>IF(T707="","",IF(AND(T707&lt;&gt;'Tabelas auxiliares'!$B$241,T707&lt;&gt;'Tabelas auxiliares'!$B$242,T707&lt;&gt;'Tabelas auxiliares'!$C$241,T707&lt;&gt;'Tabelas auxiliares'!$C$242,T707&lt;&gt;'Tabelas auxiliares'!$D$241),"FOLHA DE PESSOAL",IF(Y707='Tabelas auxiliares'!$A$242,"CUSTEIO",IF(Y707='Tabelas auxiliares'!$A$241,"INVESTIMENTO","ERRO - VERIFICAR"))))</f>
        <v>FOLHA DE PESSOAL</v>
      </c>
      <c r="AA707" s="30">
        <f t="shared" si="21"/>
        <v>113.08</v>
      </c>
      <c r="AD707" s="12">
        <v>113.08</v>
      </c>
      <c r="AE707" s="36"/>
    </row>
    <row r="708" spans="1:31" x14ac:dyDescent="0.35">
      <c r="A708" t="s">
        <v>614</v>
      </c>
      <c r="B708" t="s">
        <v>224</v>
      </c>
      <c r="C708" t="s">
        <v>615</v>
      </c>
      <c r="D708" t="s">
        <v>83</v>
      </c>
      <c r="E708" t="s">
        <v>100</v>
      </c>
      <c r="F708" s="19" t="str">
        <f>IFERROR(VLOOKUP(D708,'Tabelas auxiliares'!$A$3:$B$63,2,FALSE),"")</f>
        <v>SUGEPE-FOLHA - PASEP + AUX. MORADIA</v>
      </c>
      <c r="G708" s="19" t="str">
        <f>IFERROR(VLOOKUP($B708,'Tabelas auxiliares'!$A$67:$C$107,2,FALSE),"")</f>
        <v>FOLHA DE PAGAMENTO - GERAL</v>
      </c>
      <c r="H708" s="19" t="str">
        <f>IFERROR(VLOOKUP($B708,'Tabelas auxiliares'!$A$67:$C$107,3,FALSE),"")</f>
        <v>FOLHA DE PAGAMENTO / CONTRIBUICAO PARA O PSS / SUBSTITUICOES / INSS PATRONAL / PASEP</v>
      </c>
      <c r="I708" t="s">
        <v>3421</v>
      </c>
      <c r="J708" t="s">
        <v>3389</v>
      </c>
      <c r="K708" t="s">
        <v>3422</v>
      </c>
      <c r="L708" t="s">
        <v>3423</v>
      </c>
      <c r="M708" t="s">
        <v>622</v>
      </c>
      <c r="N708" t="s">
        <v>108</v>
      </c>
      <c r="O708" t="s">
        <v>629</v>
      </c>
      <c r="P708" t="s">
        <v>670</v>
      </c>
      <c r="Q708" t="s">
        <v>621</v>
      </c>
      <c r="R708" t="s">
        <v>622</v>
      </c>
      <c r="S708" t="s">
        <v>623</v>
      </c>
      <c r="T708" t="s">
        <v>659</v>
      </c>
      <c r="U708" t="s">
        <v>117</v>
      </c>
      <c r="V708" t="s">
        <v>3142</v>
      </c>
      <c r="W708" t="s">
        <v>3143</v>
      </c>
      <c r="X708" t="s">
        <v>3424</v>
      </c>
      <c r="Y708" s="19" t="str">
        <f t="shared" si="20"/>
        <v>3</v>
      </c>
      <c r="Z708" s="19" t="str">
        <f>IF(T708="","",IF(AND(T708&lt;&gt;'Tabelas auxiliares'!$B$241,T708&lt;&gt;'Tabelas auxiliares'!$B$242,T708&lt;&gt;'Tabelas auxiliares'!$C$241,T708&lt;&gt;'Tabelas auxiliares'!$C$242,T708&lt;&gt;'Tabelas auxiliares'!$D$241),"FOLHA DE PESSOAL",IF(Y708='Tabelas auxiliares'!$A$242,"CUSTEIO",IF(Y708='Tabelas auxiliares'!$A$241,"INVESTIMENTO","ERRO - VERIFICAR"))))</f>
        <v>FOLHA DE PESSOAL</v>
      </c>
      <c r="AA708" s="30">
        <f t="shared" si="21"/>
        <v>1242.99</v>
      </c>
      <c r="AD708" s="12">
        <v>1242.99</v>
      </c>
      <c r="AE708" s="36"/>
    </row>
    <row r="709" spans="1:31" x14ac:dyDescent="0.35">
      <c r="A709" t="s">
        <v>614</v>
      </c>
      <c r="B709" t="s">
        <v>224</v>
      </c>
      <c r="C709" t="s">
        <v>615</v>
      </c>
      <c r="D709" t="s">
        <v>83</v>
      </c>
      <c r="E709" t="s">
        <v>100</v>
      </c>
      <c r="F709" s="19" t="str">
        <f>IFERROR(VLOOKUP(D709,'Tabelas auxiliares'!$A$3:$B$63,2,FALSE),"")</f>
        <v>SUGEPE-FOLHA - PASEP + AUX. MORADIA</v>
      </c>
      <c r="G709" s="19" t="str">
        <f>IFERROR(VLOOKUP($B709,'Tabelas auxiliares'!$A$67:$C$107,2,FALSE),"")</f>
        <v>FOLHA DE PAGAMENTO - GERAL</v>
      </c>
      <c r="H709" s="19" t="str">
        <f>IFERROR(VLOOKUP($B709,'Tabelas auxiliares'!$A$67:$C$107,3,FALSE),"")</f>
        <v>FOLHA DE PAGAMENTO / CONTRIBUICAO PARA O PSS / SUBSTITUICOES / INSS PATRONAL / PASEP</v>
      </c>
      <c r="I709" t="s">
        <v>927</v>
      </c>
      <c r="J709" t="s">
        <v>3425</v>
      </c>
      <c r="K709" t="s">
        <v>3426</v>
      </c>
      <c r="L709" t="s">
        <v>3427</v>
      </c>
      <c r="M709" t="s">
        <v>622</v>
      </c>
      <c r="N709" t="s">
        <v>108</v>
      </c>
      <c r="O709" t="s">
        <v>629</v>
      </c>
      <c r="P709" t="s">
        <v>670</v>
      </c>
      <c r="Q709" t="s">
        <v>621</v>
      </c>
      <c r="R709" t="s">
        <v>622</v>
      </c>
      <c r="S709" t="s">
        <v>623</v>
      </c>
      <c r="T709" t="s">
        <v>659</v>
      </c>
      <c r="U709" t="s">
        <v>117</v>
      </c>
      <c r="V709" t="s">
        <v>3142</v>
      </c>
      <c r="W709" t="s">
        <v>3143</v>
      </c>
      <c r="X709" t="s">
        <v>3428</v>
      </c>
      <c r="Y709" s="19" t="str">
        <f t="shared" si="20"/>
        <v>3</v>
      </c>
      <c r="Z709" s="19" t="str">
        <f>IF(T709="","",IF(AND(T709&lt;&gt;'Tabelas auxiliares'!$B$241,T709&lt;&gt;'Tabelas auxiliares'!$B$242,T709&lt;&gt;'Tabelas auxiliares'!$C$241,T709&lt;&gt;'Tabelas auxiliares'!$C$242,T709&lt;&gt;'Tabelas auxiliares'!$D$241),"FOLHA DE PESSOAL",IF(Y709='Tabelas auxiliares'!$A$242,"CUSTEIO",IF(Y709='Tabelas auxiliares'!$A$241,"INVESTIMENTO","ERRO - VERIFICAR"))))</f>
        <v>FOLHA DE PESSOAL</v>
      </c>
      <c r="AA709" s="30">
        <f t="shared" si="21"/>
        <v>3521.87</v>
      </c>
      <c r="AB709" s="12">
        <v>418.73</v>
      </c>
      <c r="AD709" s="12">
        <v>3103.14</v>
      </c>
      <c r="AE709" s="36"/>
    </row>
    <row r="710" spans="1:31" x14ac:dyDescent="0.35">
      <c r="A710" t="s">
        <v>614</v>
      </c>
      <c r="B710" t="s">
        <v>224</v>
      </c>
      <c r="C710" t="s">
        <v>615</v>
      </c>
      <c r="D710" t="s">
        <v>83</v>
      </c>
      <c r="E710" t="s">
        <v>100</v>
      </c>
      <c r="F710" s="19" t="str">
        <f>IFERROR(VLOOKUP(D710,'Tabelas auxiliares'!$A$3:$B$63,2,FALSE),"")</f>
        <v>SUGEPE-FOLHA - PASEP + AUX. MORADIA</v>
      </c>
      <c r="G710" s="19" t="str">
        <f>IFERROR(VLOOKUP($B710,'Tabelas auxiliares'!$A$67:$C$107,2,FALSE),"")</f>
        <v>FOLHA DE PAGAMENTO - GERAL</v>
      </c>
      <c r="H710" s="19" t="str">
        <f>IFERROR(VLOOKUP($B710,'Tabelas auxiliares'!$A$67:$C$107,3,FALSE),"")</f>
        <v>FOLHA DE PAGAMENTO / CONTRIBUICAO PARA O PSS / SUBSTITUICOES / INSS PATRONAL / PASEP</v>
      </c>
      <c r="I710" t="s">
        <v>927</v>
      </c>
      <c r="J710" t="s">
        <v>3425</v>
      </c>
      <c r="K710" t="s">
        <v>3426</v>
      </c>
      <c r="L710" t="s">
        <v>3427</v>
      </c>
      <c r="M710" t="s">
        <v>622</v>
      </c>
      <c r="N710" t="s">
        <v>108</v>
      </c>
      <c r="O710" t="s">
        <v>629</v>
      </c>
      <c r="P710" t="s">
        <v>670</v>
      </c>
      <c r="Q710" t="s">
        <v>621</v>
      </c>
      <c r="R710" t="s">
        <v>622</v>
      </c>
      <c r="S710" t="s">
        <v>623</v>
      </c>
      <c r="T710" t="s">
        <v>659</v>
      </c>
      <c r="U710" t="s">
        <v>117</v>
      </c>
      <c r="V710" t="s">
        <v>3160</v>
      </c>
      <c r="W710" t="s">
        <v>3161</v>
      </c>
      <c r="X710" t="s">
        <v>3429</v>
      </c>
      <c r="Y710" s="19" t="str">
        <f t="shared" si="20"/>
        <v>3</v>
      </c>
      <c r="Z710" s="19" t="str">
        <f>IF(T710="","",IF(AND(T710&lt;&gt;'Tabelas auxiliares'!$B$241,T710&lt;&gt;'Tabelas auxiliares'!$B$242,T710&lt;&gt;'Tabelas auxiliares'!$C$241,T710&lt;&gt;'Tabelas auxiliares'!$C$242,T710&lt;&gt;'Tabelas auxiliares'!$D$241),"FOLHA DE PESSOAL",IF(Y710='Tabelas auxiliares'!$A$242,"CUSTEIO",IF(Y710='Tabelas auxiliares'!$A$241,"INVESTIMENTO","ERRO - VERIFICAR"))))</f>
        <v>FOLHA DE PESSOAL</v>
      </c>
      <c r="AA710" s="30">
        <f t="shared" si="21"/>
        <v>4050.12</v>
      </c>
      <c r="AD710" s="12">
        <v>4050.12</v>
      </c>
      <c r="AE710" s="36"/>
    </row>
    <row r="711" spans="1:31" x14ac:dyDescent="0.35">
      <c r="A711" t="s">
        <v>614</v>
      </c>
      <c r="B711" t="s">
        <v>224</v>
      </c>
      <c r="C711" t="s">
        <v>615</v>
      </c>
      <c r="D711" t="s">
        <v>83</v>
      </c>
      <c r="E711" t="s">
        <v>100</v>
      </c>
      <c r="F711" s="19" t="str">
        <f>IFERROR(VLOOKUP(D711,'Tabelas auxiliares'!$A$3:$B$63,2,FALSE),"")</f>
        <v>SUGEPE-FOLHA - PASEP + AUX. MORADIA</v>
      </c>
      <c r="G711" s="19" t="str">
        <f>IFERROR(VLOOKUP($B711,'Tabelas auxiliares'!$A$67:$C$107,2,FALSE),"")</f>
        <v>FOLHA DE PAGAMENTO - GERAL</v>
      </c>
      <c r="H711" s="19" t="str">
        <f>IFERROR(VLOOKUP($B711,'Tabelas auxiliares'!$A$67:$C$107,3,FALSE),"")</f>
        <v>FOLHA DE PAGAMENTO / CONTRIBUICAO PARA O PSS / SUBSTITUICOES / INSS PATRONAL / PASEP</v>
      </c>
      <c r="I711" t="s">
        <v>927</v>
      </c>
      <c r="J711" t="s">
        <v>3425</v>
      </c>
      <c r="K711" t="s">
        <v>3426</v>
      </c>
      <c r="L711" t="s">
        <v>3427</v>
      </c>
      <c r="M711" t="s">
        <v>622</v>
      </c>
      <c r="N711" t="s">
        <v>108</v>
      </c>
      <c r="O711" t="s">
        <v>629</v>
      </c>
      <c r="P711" t="s">
        <v>670</v>
      </c>
      <c r="Q711" t="s">
        <v>621</v>
      </c>
      <c r="R711" t="s">
        <v>622</v>
      </c>
      <c r="S711" t="s">
        <v>623</v>
      </c>
      <c r="T711" t="s">
        <v>659</v>
      </c>
      <c r="U711" t="s">
        <v>117</v>
      </c>
      <c r="V711" t="s">
        <v>3172</v>
      </c>
      <c r="W711" t="s">
        <v>3173</v>
      </c>
      <c r="X711" t="s">
        <v>3430</v>
      </c>
      <c r="Y711" s="19" t="str">
        <f t="shared" si="20"/>
        <v>3</v>
      </c>
      <c r="Z711" s="19" t="str">
        <f>IF(T711="","",IF(AND(T711&lt;&gt;'Tabelas auxiliares'!$B$241,T711&lt;&gt;'Tabelas auxiliares'!$B$242,T711&lt;&gt;'Tabelas auxiliares'!$C$241,T711&lt;&gt;'Tabelas auxiliares'!$C$242,T711&lt;&gt;'Tabelas auxiliares'!$D$241),"FOLHA DE PESSOAL",IF(Y711='Tabelas auxiliares'!$A$242,"CUSTEIO",IF(Y711='Tabelas auxiliares'!$A$241,"INVESTIMENTO","ERRO - VERIFICAR"))))</f>
        <v>FOLHA DE PESSOAL</v>
      </c>
      <c r="AA711" s="30">
        <f t="shared" si="21"/>
        <v>52162.48</v>
      </c>
      <c r="AD711" s="12">
        <v>52162.48</v>
      </c>
      <c r="AE711" s="36"/>
    </row>
    <row r="712" spans="1:31" x14ac:dyDescent="0.35">
      <c r="A712" t="s">
        <v>614</v>
      </c>
      <c r="B712" t="s">
        <v>224</v>
      </c>
      <c r="C712" t="s">
        <v>615</v>
      </c>
      <c r="D712" t="s">
        <v>83</v>
      </c>
      <c r="E712" t="s">
        <v>100</v>
      </c>
      <c r="F712" s="19" t="str">
        <f>IFERROR(VLOOKUP(D712,'Tabelas auxiliares'!$A$3:$B$63,2,FALSE),"")</f>
        <v>SUGEPE-FOLHA - PASEP + AUX. MORADIA</v>
      </c>
      <c r="G712" s="19" t="str">
        <f>IFERROR(VLOOKUP($B712,'Tabelas auxiliares'!$A$67:$C$107,2,FALSE),"")</f>
        <v>FOLHA DE PAGAMENTO - GERAL</v>
      </c>
      <c r="H712" s="19" t="str">
        <f>IFERROR(VLOOKUP($B712,'Tabelas auxiliares'!$A$67:$C$107,3,FALSE),"")</f>
        <v>FOLHA DE PAGAMENTO / CONTRIBUICAO PARA O PSS / SUBSTITUICOES / INSS PATRONAL / PASEP</v>
      </c>
      <c r="I712" t="s">
        <v>927</v>
      </c>
      <c r="J712" t="s">
        <v>3425</v>
      </c>
      <c r="K712" t="s">
        <v>3431</v>
      </c>
      <c r="L712" t="s">
        <v>3427</v>
      </c>
      <c r="M712" t="s">
        <v>3208</v>
      </c>
      <c r="N712" t="s">
        <v>107</v>
      </c>
      <c r="O712" t="s">
        <v>629</v>
      </c>
      <c r="P712" t="s">
        <v>671</v>
      </c>
      <c r="Q712" t="s">
        <v>621</v>
      </c>
      <c r="R712" t="s">
        <v>622</v>
      </c>
      <c r="S712" t="s">
        <v>623</v>
      </c>
      <c r="T712" t="s">
        <v>672</v>
      </c>
      <c r="U712" t="s">
        <v>101</v>
      </c>
      <c r="V712" t="s">
        <v>3083</v>
      </c>
      <c r="W712" t="s">
        <v>3084</v>
      </c>
      <c r="X712" t="s">
        <v>3432</v>
      </c>
      <c r="Y712" s="19" t="str">
        <f t="shared" si="20"/>
        <v>3</v>
      </c>
      <c r="Z712" s="19" t="str">
        <f>IF(T712="","",IF(AND(T712&lt;&gt;'Tabelas auxiliares'!$B$241,T712&lt;&gt;'Tabelas auxiliares'!$B$242,T712&lt;&gt;'Tabelas auxiliares'!$C$241,T712&lt;&gt;'Tabelas auxiliares'!$C$242,T712&lt;&gt;'Tabelas auxiliares'!$D$241),"FOLHA DE PESSOAL",IF(Y712='Tabelas auxiliares'!$A$242,"CUSTEIO",IF(Y712='Tabelas auxiliares'!$A$241,"INVESTIMENTO","ERRO - VERIFICAR"))))</f>
        <v>FOLHA DE PESSOAL</v>
      </c>
      <c r="AA712" s="30">
        <f t="shared" si="21"/>
        <v>1757.78</v>
      </c>
      <c r="AD712" s="12">
        <v>1757.78</v>
      </c>
      <c r="AE712" s="36"/>
    </row>
    <row r="713" spans="1:31" x14ac:dyDescent="0.35">
      <c r="A713" t="s">
        <v>614</v>
      </c>
      <c r="B713" t="s">
        <v>224</v>
      </c>
      <c r="C713" t="s">
        <v>615</v>
      </c>
      <c r="D713" t="s">
        <v>83</v>
      </c>
      <c r="E713" t="s">
        <v>100</v>
      </c>
      <c r="F713" s="19" t="str">
        <f>IFERROR(VLOOKUP(D713,'Tabelas auxiliares'!$A$3:$B$63,2,FALSE),"")</f>
        <v>SUGEPE-FOLHA - PASEP + AUX. MORADIA</v>
      </c>
      <c r="G713" s="19" t="str">
        <f>IFERROR(VLOOKUP($B713,'Tabelas auxiliares'!$A$67:$C$107,2,FALSE),"")</f>
        <v>FOLHA DE PAGAMENTO - GERAL</v>
      </c>
      <c r="H713" s="19" t="str">
        <f>IFERROR(VLOOKUP($B713,'Tabelas auxiliares'!$A$67:$C$107,3,FALSE),"")</f>
        <v>FOLHA DE PAGAMENTO / CONTRIBUICAO PARA O PSS / SUBSTITUICOES / INSS PATRONAL / PASEP</v>
      </c>
      <c r="I713" t="s">
        <v>1016</v>
      </c>
      <c r="J713" t="s">
        <v>3389</v>
      </c>
      <c r="K713" t="s">
        <v>3433</v>
      </c>
      <c r="L713" t="s">
        <v>3375</v>
      </c>
      <c r="M713" t="s">
        <v>3106</v>
      </c>
      <c r="N713" t="s">
        <v>108</v>
      </c>
      <c r="O713" t="s">
        <v>629</v>
      </c>
      <c r="P713" t="s">
        <v>670</v>
      </c>
      <c r="Q713" t="s">
        <v>621</v>
      </c>
      <c r="R713" t="s">
        <v>622</v>
      </c>
      <c r="S713" t="s">
        <v>623</v>
      </c>
      <c r="T713" t="s">
        <v>659</v>
      </c>
      <c r="U713" t="s">
        <v>117</v>
      </c>
      <c r="V713" t="s">
        <v>3107</v>
      </c>
      <c r="W713" t="s">
        <v>3108</v>
      </c>
      <c r="X713" t="s">
        <v>3434</v>
      </c>
      <c r="Y713" s="19" t="str">
        <f t="shared" si="20"/>
        <v>3</v>
      </c>
      <c r="Z713" s="19" t="str">
        <f>IF(T713="","",IF(AND(T713&lt;&gt;'Tabelas auxiliares'!$B$241,T713&lt;&gt;'Tabelas auxiliares'!$B$242,T713&lt;&gt;'Tabelas auxiliares'!$C$241,T713&lt;&gt;'Tabelas auxiliares'!$C$242,T713&lt;&gt;'Tabelas auxiliares'!$D$241),"FOLHA DE PESSOAL",IF(Y713='Tabelas auxiliares'!$A$242,"CUSTEIO",IF(Y713='Tabelas auxiliares'!$A$241,"INVESTIMENTO","ERRO - VERIFICAR"))))</f>
        <v>FOLHA DE PESSOAL</v>
      </c>
      <c r="AA713" s="30">
        <f t="shared" si="21"/>
        <v>194837.38</v>
      </c>
      <c r="AD713" s="12">
        <v>194837.38</v>
      </c>
      <c r="AE713" s="36"/>
    </row>
    <row r="714" spans="1:31" x14ac:dyDescent="0.35">
      <c r="A714" t="s">
        <v>614</v>
      </c>
      <c r="B714" t="s">
        <v>224</v>
      </c>
      <c r="C714" t="s">
        <v>615</v>
      </c>
      <c r="D714" t="s">
        <v>83</v>
      </c>
      <c r="E714" t="s">
        <v>100</v>
      </c>
      <c r="F714" s="19" t="str">
        <f>IFERROR(VLOOKUP(D714,'Tabelas auxiliares'!$A$3:$B$63,2,FALSE),"")</f>
        <v>SUGEPE-FOLHA - PASEP + AUX. MORADIA</v>
      </c>
      <c r="G714" s="19" t="str">
        <f>IFERROR(VLOOKUP($B714,'Tabelas auxiliares'!$A$67:$C$107,2,FALSE),"")</f>
        <v>FOLHA DE PAGAMENTO - GERAL</v>
      </c>
      <c r="H714" s="19" t="str">
        <f>IFERROR(VLOOKUP($B714,'Tabelas auxiliares'!$A$67:$C$107,3,FALSE),"")</f>
        <v>FOLHA DE PAGAMENTO / CONTRIBUICAO PARA O PSS / SUBSTITUICOES / INSS PATRONAL / PASEP</v>
      </c>
      <c r="I714" t="s">
        <v>1016</v>
      </c>
      <c r="J714" t="s">
        <v>3389</v>
      </c>
      <c r="K714" t="s">
        <v>3433</v>
      </c>
      <c r="L714" t="s">
        <v>3375</v>
      </c>
      <c r="M714" t="s">
        <v>3106</v>
      </c>
      <c r="N714" t="s">
        <v>108</v>
      </c>
      <c r="O714" t="s">
        <v>629</v>
      </c>
      <c r="P714" t="s">
        <v>670</v>
      </c>
      <c r="Q714" t="s">
        <v>621</v>
      </c>
      <c r="R714" t="s">
        <v>622</v>
      </c>
      <c r="S714" t="s">
        <v>623</v>
      </c>
      <c r="T714" t="s">
        <v>659</v>
      </c>
      <c r="U714" t="s">
        <v>117</v>
      </c>
      <c r="V714" t="s">
        <v>3110</v>
      </c>
      <c r="W714" t="s">
        <v>3111</v>
      </c>
      <c r="X714" t="s">
        <v>3435</v>
      </c>
      <c r="Y714" s="19" t="str">
        <f t="shared" si="20"/>
        <v>3</v>
      </c>
      <c r="Z714" s="19" t="str">
        <f>IF(T714="","",IF(AND(T714&lt;&gt;'Tabelas auxiliares'!$B$241,T714&lt;&gt;'Tabelas auxiliares'!$B$242,T714&lt;&gt;'Tabelas auxiliares'!$C$241,T714&lt;&gt;'Tabelas auxiliares'!$C$242,T714&lt;&gt;'Tabelas auxiliares'!$D$241),"FOLHA DE PESSOAL",IF(Y714='Tabelas auxiliares'!$A$242,"CUSTEIO",IF(Y714='Tabelas auxiliares'!$A$241,"INVESTIMENTO","ERRO - VERIFICAR"))))</f>
        <v>FOLHA DE PESSOAL</v>
      </c>
      <c r="AA714" s="30">
        <f t="shared" si="21"/>
        <v>9741.8700000000008</v>
      </c>
      <c r="AD714" s="12">
        <v>9741.8700000000008</v>
      </c>
      <c r="AE714" s="36"/>
    </row>
    <row r="715" spans="1:31" x14ac:dyDescent="0.35">
      <c r="A715" t="s">
        <v>614</v>
      </c>
      <c r="B715" t="s">
        <v>224</v>
      </c>
      <c r="C715" t="s">
        <v>615</v>
      </c>
      <c r="D715" t="s">
        <v>83</v>
      </c>
      <c r="E715" t="s">
        <v>100</v>
      </c>
      <c r="F715" s="19" t="str">
        <f>IFERROR(VLOOKUP(D715,'Tabelas auxiliares'!$A$3:$B$63,2,FALSE),"")</f>
        <v>SUGEPE-FOLHA - PASEP + AUX. MORADIA</v>
      </c>
      <c r="G715" s="19" t="str">
        <f>IFERROR(VLOOKUP($B715,'Tabelas auxiliares'!$A$67:$C$107,2,FALSE),"")</f>
        <v>FOLHA DE PAGAMENTO - GERAL</v>
      </c>
      <c r="H715" s="19" t="str">
        <f>IFERROR(VLOOKUP($B715,'Tabelas auxiliares'!$A$67:$C$107,3,FALSE),"")</f>
        <v>FOLHA DE PAGAMENTO / CONTRIBUICAO PARA O PSS / SUBSTITUICOES / INSS PATRONAL / PASEP</v>
      </c>
      <c r="I715" t="s">
        <v>2350</v>
      </c>
      <c r="J715" t="s">
        <v>3436</v>
      </c>
      <c r="K715" t="s">
        <v>3437</v>
      </c>
      <c r="L715" t="s">
        <v>3438</v>
      </c>
      <c r="M715" t="s">
        <v>622</v>
      </c>
      <c r="N715" t="s">
        <v>106</v>
      </c>
      <c r="O715" t="s">
        <v>629</v>
      </c>
      <c r="P715" t="s">
        <v>658</v>
      </c>
      <c r="Q715" t="s">
        <v>621</v>
      </c>
      <c r="R715" t="s">
        <v>622</v>
      </c>
      <c r="S715" t="s">
        <v>3117</v>
      </c>
      <c r="T715" t="s">
        <v>659</v>
      </c>
      <c r="U715" t="s">
        <v>116</v>
      </c>
      <c r="V715" t="s">
        <v>3118</v>
      </c>
      <c r="W715" t="s">
        <v>3119</v>
      </c>
      <c r="X715" t="s">
        <v>3439</v>
      </c>
      <c r="Y715" s="19" t="str">
        <f t="shared" si="20"/>
        <v>3</v>
      </c>
      <c r="Z715" s="19" t="str">
        <f>IF(T715="","",IF(AND(T715&lt;&gt;'Tabelas auxiliares'!$B$241,T715&lt;&gt;'Tabelas auxiliares'!$B$242,T715&lt;&gt;'Tabelas auxiliares'!$C$241,T715&lt;&gt;'Tabelas auxiliares'!$C$242,T715&lt;&gt;'Tabelas auxiliares'!$D$241),"FOLHA DE PESSOAL",IF(Y715='Tabelas auxiliares'!$A$242,"CUSTEIO",IF(Y715='Tabelas auxiliares'!$A$241,"INVESTIMENTO","ERRO - VERIFICAR"))))</f>
        <v>FOLHA DE PESSOAL</v>
      </c>
      <c r="AA715" s="30">
        <f t="shared" si="21"/>
        <v>586811.71</v>
      </c>
      <c r="AD715" s="12">
        <v>586811.71</v>
      </c>
      <c r="AE715" s="36"/>
    </row>
    <row r="716" spans="1:31" x14ac:dyDescent="0.35">
      <c r="A716" t="s">
        <v>614</v>
      </c>
      <c r="B716" t="s">
        <v>224</v>
      </c>
      <c r="C716" t="s">
        <v>615</v>
      </c>
      <c r="D716" t="s">
        <v>83</v>
      </c>
      <c r="E716" t="s">
        <v>100</v>
      </c>
      <c r="F716" s="19" t="str">
        <f>IFERROR(VLOOKUP(D716,'Tabelas auxiliares'!$A$3:$B$63,2,FALSE),"")</f>
        <v>SUGEPE-FOLHA - PASEP + AUX. MORADIA</v>
      </c>
      <c r="G716" s="19" t="str">
        <f>IFERROR(VLOOKUP($B716,'Tabelas auxiliares'!$A$67:$C$107,2,FALSE),"")</f>
        <v>FOLHA DE PAGAMENTO - GERAL</v>
      </c>
      <c r="H716" s="19" t="str">
        <f>IFERROR(VLOOKUP($B716,'Tabelas auxiliares'!$A$67:$C$107,3,FALSE),"")</f>
        <v>FOLHA DE PAGAMENTO / CONTRIBUICAO PARA O PSS / SUBSTITUICOES / INSS PATRONAL / PASEP</v>
      </c>
      <c r="I716" t="s">
        <v>2350</v>
      </c>
      <c r="J716" t="s">
        <v>3436</v>
      </c>
      <c r="K716" t="s">
        <v>3437</v>
      </c>
      <c r="L716" t="s">
        <v>3438</v>
      </c>
      <c r="M716" t="s">
        <v>622</v>
      </c>
      <c r="N716" t="s">
        <v>106</v>
      </c>
      <c r="O716" t="s">
        <v>629</v>
      </c>
      <c r="P716" t="s">
        <v>658</v>
      </c>
      <c r="Q716" t="s">
        <v>621</v>
      </c>
      <c r="R716" t="s">
        <v>622</v>
      </c>
      <c r="S716" t="s">
        <v>3117</v>
      </c>
      <c r="T716" t="s">
        <v>659</v>
      </c>
      <c r="U716" t="s">
        <v>116</v>
      </c>
      <c r="V716" t="s">
        <v>3440</v>
      </c>
      <c r="W716" t="s">
        <v>3441</v>
      </c>
      <c r="X716" t="s">
        <v>3442</v>
      </c>
      <c r="Y716" s="19" t="str">
        <f t="shared" si="20"/>
        <v>3</v>
      </c>
      <c r="Z716" s="19" t="str">
        <f>IF(T716="","",IF(AND(T716&lt;&gt;'Tabelas auxiliares'!$B$241,T716&lt;&gt;'Tabelas auxiliares'!$B$242,T716&lt;&gt;'Tabelas auxiliares'!$C$241,T716&lt;&gt;'Tabelas auxiliares'!$C$242,T716&lt;&gt;'Tabelas auxiliares'!$D$241),"FOLHA DE PESSOAL",IF(Y716='Tabelas auxiliares'!$A$242,"CUSTEIO",IF(Y716='Tabelas auxiliares'!$A$241,"INVESTIMENTO","ERRO - VERIFICAR"))))</f>
        <v>FOLHA DE PESSOAL</v>
      </c>
      <c r="AA716" s="30">
        <f t="shared" si="21"/>
        <v>290529.31</v>
      </c>
      <c r="AD716" s="12">
        <v>290529.31</v>
      </c>
      <c r="AE716" s="36"/>
    </row>
    <row r="717" spans="1:31" x14ac:dyDescent="0.35">
      <c r="A717" t="s">
        <v>614</v>
      </c>
      <c r="B717" t="s">
        <v>224</v>
      </c>
      <c r="C717" t="s">
        <v>615</v>
      </c>
      <c r="D717" t="s">
        <v>83</v>
      </c>
      <c r="E717" t="s">
        <v>100</v>
      </c>
      <c r="F717" s="19" t="str">
        <f>IFERROR(VLOOKUP(D717,'Tabelas auxiliares'!$A$3:$B$63,2,FALSE),"")</f>
        <v>SUGEPE-FOLHA - PASEP + AUX. MORADIA</v>
      </c>
      <c r="G717" s="19" t="str">
        <f>IFERROR(VLOOKUP($B717,'Tabelas auxiliares'!$A$67:$C$107,2,FALSE),"")</f>
        <v>FOLHA DE PAGAMENTO - GERAL</v>
      </c>
      <c r="H717" s="19" t="str">
        <f>IFERROR(VLOOKUP($B717,'Tabelas auxiliares'!$A$67:$C$107,3,FALSE),"")</f>
        <v>FOLHA DE PAGAMENTO / CONTRIBUICAO PARA O PSS / SUBSTITUICOES / INSS PATRONAL / PASEP</v>
      </c>
      <c r="I717" t="s">
        <v>2350</v>
      </c>
      <c r="J717" t="s">
        <v>3436</v>
      </c>
      <c r="K717" t="s">
        <v>3437</v>
      </c>
      <c r="L717" t="s">
        <v>3438</v>
      </c>
      <c r="M717" t="s">
        <v>622</v>
      </c>
      <c r="N717" t="s">
        <v>106</v>
      </c>
      <c r="O717" t="s">
        <v>629</v>
      </c>
      <c r="P717" t="s">
        <v>658</v>
      </c>
      <c r="Q717" t="s">
        <v>621</v>
      </c>
      <c r="R717" t="s">
        <v>622</v>
      </c>
      <c r="S717" t="s">
        <v>3117</v>
      </c>
      <c r="T717" t="s">
        <v>659</v>
      </c>
      <c r="U717" t="s">
        <v>116</v>
      </c>
      <c r="V717" t="s">
        <v>3377</v>
      </c>
      <c r="W717" t="s">
        <v>3378</v>
      </c>
      <c r="X717" t="s">
        <v>3443</v>
      </c>
      <c r="Y717" s="19" t="str">
        <f t="shared" si="20"/>
        <v>3</v>
      </c>
      <c r="Z717" s="19" t="str">
        <f>IF(T717="","",IF(AND(T717&lt;&gt;'Tabelas auxiliares'!$B$241,T717&lt;&gt;'Tabelas auxiliares'!$B$242,T717&lt;&gt;'Tabelas auxiliares'!$C$241,T717&lt;&gt;'Tabelas auxiliares'!$C$242,T717&lt;&gt;'Tabelas auxiliares'!$D$241),"FOLHA DE PESSOAL",IF(Y717='Tabelas auxiliares'!$A$242,"CUSTEIO",IF(Y717='Tabelas auxiliares'!$A$241,"INVESTIMENTO","ERRO - VERIFICAR"))))</f>
        <v>FOLHA DE PESSOAL</v>
      </c>
      <c r="AA717" s="30">
        <f t="shared" si="21"/>
        <v>150302.79999999999</v>
      </c>
      <c r="AD717" s="12">
        <v>150302.79999999999</v>
      </c>
      <c r="AE717" s="36"/>
    </row>
    <row r="718" spans="1:31" x14ac:dyDescent="0.35">
      <c r="A718" t="s">
        <v>614</v>
      </c>
      <c r="B718" t="s">
        <v>224</v>
      </c>
      <c r="C718" t="s">
        <v>615</v>
      </c>
      <c r="D718" t="s">
        <v>83</v>
      </c>
      <c r="E718" t="s">
        <v>100</v>
      </c>
      <c r="F718" s="19" t="str">
        <f>IFERROR(VLOOKUP(D718,'Tabelas auxiliares'!$A$3:$B$63,2,FALSE),"")</f>
        <v>SUGEPE-FOLHA - PASEP + AUX. MORADIA</v>
      </c>
      <c r="G718" s="19" t="str">
        <f>IFERROR(VLOOKUP($B718,'Tabelas auxiliares'!$A$67:$C$107,2,FALSE),"")</f>
        <v>FOLHA DE PAGAMENTO - GERAL</v>
      </c>
      <c r="H718" s="19" t="str">
        <f>IFERROR(VLOOKUP($B718,'Tabelas auxiliares'!$A$67:$C$107,3,FALSE),"")</f>
        <v>FOLHA DE PAGAMENTO / CONTRIBUICAO PARA O PSS / SUBSTITUICOES / INSS PATRONAL / PASEP</v>
      </c>
      <c r="I718" t="s">
        <v>2350</v>
      </c>
      <c r="J718" t="s">
        <v>3436</v>
      </c>
      <c r="K718" t="s">
        <v>3437</v>
      </c>
      <c r="L718" t="s">
        <v>3438</v>
      </c>
      <c r="M718" t="s">
        <v>622</v>
      </c>
      <c r="N718" t="s">
        <v>106</v>
      </c>
      <c r="O718" t="s">
        <v>629</v>
      </c>
      <c r="P718" t="s">
        <v>658</v>
      </c>
      <c r="Q718" t="s">
        <v>621</v>
      </c>
      <c r="R718" t="s">
        <v>622</v>
      </c>
      <c r="S718" t="s">
        <v>3117</v>
      </c>
      <c r="T718" t="s">
        <v>659</v>
      </c>
      <c r="U718" t="s">
        <v>116</v>
      </c>
      <c r="V718" t="s">
        <v>3121</v>
      </c>
      <c r="W718" t="s">
        <v>3122</v>
      </c>
      <c r="X718" t="s">
        <v>3444</v>
      </c>
      <c r="Y718" s="19" t="str">
        <f t="shared" si="20"/>
        <v>3</v>
      </c>
      <c r="Z718" s="19" t="str">
        <f>IF(T718="","",IF(AND(T718&lt;&gt;'Tabelas auxiliares'!$B$241,T718&lt;&gt;'Tabelas auxiliares'!$B$242,T718&lt;&gt;'Tabelas auxiliares'!$C$241,T718&lt;&gt;'Tabelas auxiliares'!$C$242,T718&lt;&gt;'Tabelas auxiliares'!$D$241),"FOLHA DE PESSOAL",IF(Y718='Tabelas auxiliares'!$A$242,"CUSTEIO",IF(Y718='Tabelas auxiliares'!$A$241,"INVESTIMENTO","ERRO - VERIFICAR"))))</f>
        <v>FOLHA DE PESSOAL</v>
      </c>
      <c r="AA718" s="30">
        <f t="shared" si="21"/>
        <v>10002.49</v>
      </c>
      <c r="AD718" s="12">
        <v>10002.49</v>
      </c>
      <c r="AE718" s="36"/>
    </row>
    <row r="719" spans="1:31" x14ac:dyDescent="0.35">
      <c r="A719" t="s">
        <v>614</v>
      </c>
      <c r="B719" t="s">
        <v>224</v>
      </c>
      <c r="C719" t="s">
        <v>615</v>
      </c>
      <c r="D719" t="s">
        <v>83</v>
      </c>
      <c r="E719" t="s">
        <v>100</v>
      </c>
      <c r="F719" s="19" t="str">
        <f>IFERROR(VLOOKUP(D719,'Tabelas auxiliares'!$A$3:$B$63,2,FALSE),"")</f>
        <v>SUGEPE-FOLHA - PASEP + AUX. MORADIA</v>
      </c>
      <c r="G719" s="19" t="str">
        <f>IFERROR(VLOOKUP($B719,'Tabelas auxiliares'!$A$67:$C$107,2,FALSE),"")</f>
        <v>FOLHA DE PAGAMENTO - GERAL</v>
      </c>
      <c r="H719" s="19" t="str">
        <f>IFERROR(VLOOKUP($B719,'Tabelas auxiliares'!$A$67:$C$107,3,FALSE),"")</f>
        <v>FOLHA DE PAGAMENTO / CONTRIBUICAO PARA O PSS / SUBSTITUICOES / INSS PATRONAL / PASEP</v>
      </c>
      <c r="I719" t="s">
        <v>2350</v>
      </c>
      <c r="J719" t="s">
        <v>3436</v>
      </c>
      <c r="K719" t="s">
        <v>3437</v>
      </c>
      <c r="L719" t="s">
        <v>3438</v>
      </c>
      <c r="M719" t="s">
        <v>622</v>
      </c>
      <c r="N719" t="s">
        <v>106</v>
      </c>
      <c r="O719" t="s">
        <v>629</v>
      </c>
      <c r="P719" t="s">
        <v>658</v>
      </c>
      <c r="Q719" t="s">
        <v>621</v>
      </c>
      <c r="R719" t="s">
        <v>622</v>
      </c>
      <c r="S719" t="s">
        <v>3117</v>
      </c>
      <c r="T719" t="s">
        <v>659</v>
      </c>
      <c r="U719" t="s">
        <v>116</v>
      </c>
      <c r="V719" t="s">
        <v>3124</v>
      </c>
      <c r="W719" t="s">
        <v>3125</v>
      </c>
      <c r="X719" t="s">
        <v>3445</v>
      </c>
      <c r="Y719" s="19" t="str">
        <f t="shared" si="20"/>
        <v>3</v>
      </c>
      <c r="Z719" s="19" t="str">
        <f>IF(T719="","",IF(AND(T719&lt;&gt;'Tabelas auxiliares'!$B$241,T719&lt;&gt;'Tabelas auxiliares'!$B$242,T719&lt;&gt;'Tabelas auxiliares'!$C$241,T719&lt;&gt;'Tabelas auxiliares'!$C$242,T719&lt;&gt;'Tabelas auxiliares'!$D$241),"FOLHA DE PESSOAL",IF(Y719='Tabelas auxiliares'!$A$242,"CUSTEIO",IF(Y719='Tabelas auxiliares'!$A$241,"INVESTIMENTO","ERRO - VERIFICAR"))))</f>
        <v>FOLHA DE PESSOAL</v>
      </c>
      <c r="AA719" s="30">
        <f t="shared" si="21"/>
        <v>252.37</v>
      </c>
      <c r="AD719" s="12">
        <v>252.37</v>
      </c>
      <c r="AE719" s="36"/>
    </row>
    <row r="720" spans="1:31" x14ac:dyDescent="0.35">
      <c r="A720" t="s">
        <v>614</v>
      </c>
      <c r="B720" t="s">
        <v>224</v>
      </c>
      <c r="C720" t="s">
        <v>615</v>
      </c>
      <c r="D720" t="s">
        <v>83</v>
      </c>
      <c r="E720" t="s">
        <v>100</v>
      </c>
      <c r="F720" s="19" t="str">
        <f>IFERROR(VLOOKUP(D720,'Tabelas auxiliares'!$A$3:$B$63,2,FALSE),"")</f>
        <v>SUGEPE-FOLHA - PASEP + AUX. MORADIA</v>
      </c>
      <c r="G720" s="19" t="str">
        <f>IFERROR(VLOOKUP($B720,'Tabelas auxiliares'!$A$67:$C$107,2,FALSE),"")</f>
        <v>FOLHA DE PAGAMENTO - GERAL</v>
      </c>
      <c r="H720" s="19" t="str">
        <f>IFERROR(VLOOKUP($B720,'Tabelas auxiliares'!$A$67:$C$107,3,FALSE),"")</f>
        <v>FOLHA DE PAGAMENTO / CONTRIBUICAO PARA O PSS / SUBSTITUICOES / INSS PATRONAL / PASEP</v>
      </c>
      <c r="I720" t="s">
        <v>2350</v>
      </c>
      <c r="J720" t="s">
        <v>3436</v>
      </c>
      <c r="K720" t="s">
        <v>3446</v>
      </c>
      <c r="L720" t="s">
        <v>3447</v>
      </c>
      <c r="M720" t="s">
        <v>622</v>
      </c>
      <c r="N720" t="s">
        <v>106</v>
      </c>
      <c r="O720" t="s">
        <v>629</v>
      </c>
      <c r="P720" t="s">
        <v>658</v>
      </c>
      <c r="Q720" t="s">
        <v>621</v>
      </c>
      <c r="R720" t="s">
        <v>622</v>
      </c>
      <c r="S720" t="s">
        <v>3117</v>
      </c>
      <c r="T720" t="s">
        <v>659</v>
      </c>
      <c r="U720" t="s">
        <v>116</v>
      </c>
      <c r="V720" t="s">
        <v>3128</v>
      </c>
      <c r="W720" t="s">
        <v>3129</v>
      </c>
      <c r="X720" t="s">
        <v>3448</v>
      </c>
      <c r="Y720" s="19" t="str">
        <f t="shared" si="20"/>
        <v>3</v>
      </c>
      <c r="Z720" s="19" t="str">
        <f>IF(T720="","",IF(AND(T720&lt;&gt;'Tabelas auxiliares'!$B$241,T720&lt;&gt;'Tabelas auxiliares'!$B$242,T720&lt;&gt;'Tabelas auxiliares'!$C$241,T720&lt;&gt;'Tabelas auxiliares'!$C$242,T720&lt;&gt;'Tabelas auxiliares'!$D$241),"FOLHA DE PESSOAL",IF(Y720='Tabelas auxiliares'!$A$242,"CUSTEIO",IF(Y720='Tabelas auxiliares'!$A$241,"INVESTIMENTO","ERRO - VERIFICAR"))))</f>
        <v>FOLHA DE PESSOAL</v>
      </c>
      <c r="AA720" s="30">
        <f t="shared" si="21"/>
        <v>103106.33</v>
      </c>
      <c r="AD720" s="12">
        <v>103106.33</v>
      </c>
      <c r="AE720" s="36"/>
    </row>
    <row r="721" spans="1:31" x14ac:dyDescent="0.35">
      <c r="A721" t="s">
        <v>614</v>
      </c>
      <c r="B721" t="s">
        <v>224</v>
      </c>
      <c r="C721" t="s">
        <v>615</v>
      </c>
      <c r="D721" t="s">
        <v>83</v>
      </c>
      <c r="E721" t="s">
        <v>100</v>
      </c>
      <c r="F721" s="19" t="str">
        <f>IFERROR(VLOOKUP(D721,'Tabelas auxiliares'!$A$3:$B$63,2,FALSE),"")</f>
        <v>SUGEPE-FOLHA - PASEP + AUX. MORADIA</v>
      </c>
      <c r="G721" s="19" t="str">
        <f>IFERROR(VLOOKUP($B721,'Tabelas auxiliares'!$A$67:$C$107,2,FALSE),"")</f>
        <v>FOLHA DE PAGAMENTO - GERAL</v>
      </c>
      <c r="H721" s="19" t="str">
        <f>IFERROR(VLOOKUP($B721,'Tabelas auxiliares'!$A$67:$C$107,3,FALSE),"")</f>
        <v>FOLHA DE PAGAMENTO / CONTRIBUICAO PARA O PSS / SUBSTITUICOES / INSS PATRONAL / PASEP</v>
      </c>
      <c r="I721" t="s">
        <v>2350</v>
      </c>
      <c r="J721" t="s">
        <v>3436</v>
      </c>
      <c r="K721" t="s">
        <v>3446</v>
      </c>
      <c r="L721" t="s">
        <v>3447</v>
      </c>
      <c r="M721" t="s">
        <v>622</v>
      </c>
      <c r="N721" t="s">
        <v>106</v>
      </c>
      <c r="O721" t="s">
        <v>629</v>
      </c>
      <c r="P721" t="s">
        <v>658</v>
      </c>
      <c r="Q721" t="s">
        <v>621</v>
      </c>
      <c r="R721" t="s">
        <v>622</v>
      </c>
      <c r="S721" t="s">
        <v>3117</v>
      </c>
      <c r="T721" t="s">
        <v>659</v>
      </c>
      <c r="U721" t="s">
        <v>116</v>
      </c>
      <c r="V721" t="s">
        <v>3449</v>
      </c>
      <c r="W721" t="s">
        <v>3450</v>
      </c>
      <c r="X721" t="s">
        <v>3451</v>
      </c>
      <c r="Y721" s="19" t="str">
        <f t="shared" si="20"/>
        <v>3</v>
      </c>
      <c r="Z721" s="19" t="str">
        <f>IF(T721="","",IF(AND(T721&lt;&gt;'Tabelas auxiliares'!$B$241,T721&lt;&gt;'Tabelas auxiliares'!$B$242,T721&lt;&gt;'Tabelas auxiliares'!$C$241,T721&lt;&gt;'Tabelas auxiliares'!$C$242,T721&lt;&gt;'Tabelas auxiliares'!$D$241),"FOLHA DE PESSOAL",IF(Y721='Tabelas auxiliares'!$A$242,"CUSTEIO",IF(Y721='Tabelas auxiliares'!$A$241,"INVESTIMENTO","ERRO - VERIFICAR"))))</f>
        <v>FOLHA DE PESSOAL</v>
      </c>
      <c r="AA721" s="30">
        <f t="shared" si="21"/>
        <v>51553.13</v>
      </c>
      <c r="AD721" s="12">
        <v>51553.13</v>
      </c>
      <c r="AE721" s="36"/>
    </row>
    <row r="722" spans="1:31" x14ac:dyDescent="0.35">
      <c r="A722" t="s">
        <v>614</v>
      </c>
      <c r="B722" t="s">
        <v>224</v>
      </c>
      <c r="C722" t="s">
        <v>615</v>
      </c>
      <c r="D722" t="s">
        <v>83</v>
      </c>
      <c r="E722" t="s">
        <v>100</v>
      </c>
      <c r="F722" s="19" t="str">
        <f>IFERROR(VLOOKUP(D722,'Tabelas auxiliares'!$A$3:$B$63,2,FALSE),"")</f>
        <v>SUGEPE-FOLHA - PASEP + AUX. MORADIA</v>
      </c>
      <c r="G722" s="19" t="str">
        <f>IFERROR(VLOOKUP($B722,'Tabelas auxiliares'!$A$67:$C$107,2,FALSE),"")</f>
        <v>FOLHA DE PAGAMENTO - GERAL</v>
      </c>
      <c r="H722" s="19" t="str">
        <f>IFERROR(VLOOKUP($B722,'Tabelas auxiliares'!$A$67:$C$107,3,FALSE),"")</f>
        <v>FOLHA DE PAGAMENTO / CONTRIBUICAO PARA O PSS / SUBSTITUICOES / INSS PATRONAL / PASEP</v>
      </c>
      <c r="I722" t="s">
        <v>2350</v>
      </c>
      <c r="J722" t="s">
        <v>3436</v>
      </c>
      <c r="K722" t="s">
        <v>3452</v>
      </c>
      <c r="L722" t="s">
        <v>3447</v>
      </c>
      <c r="M722" t="s">
        <v>622</v>
      </c>
      <c r="N722" t="s">
        <v>108</v>
      </c>
      <c r="O722" t="s">
        <v>629</v>
      </c>
      <c r="P722" t="s">
        <v>670</v>
      </c>
      <c r="Q722" t="s">
        <v>621</v>
      </c>
      <c r="R722" t="s">
        <v>622</v>
      </c>
      <c r="S722" t="s">
        <v>623</v>
      </c>
      <c r="T722" t="s">
        <v>659</v>
      </c>
      <c r="U722" t="s">
        <v>117</v>
      </c>
      <c r="V722" t="s">
        <v>3132</v>
      </c>
      <c r="W722" t="s">
        <v>3133</v>
      </c>
      <c r="X722" t="s">
        <v>3453</v>
      </c>
      <c r="Y722" s="19" t="str">
        <f t="shared" si="20"/>
        <v>3</v>
      </c>
      <c r="Z722" s="19" t="str">
        <f>IF(T722="","",IF(AND(T722&lt;&gt;'Tabelas auxiliares'!$B$241,T722&lt;&gt;'Tabelas auxiliares'!$B$242,T722&lt;&gt;'Tabelas auxiliares'!$C$241,T722&lt;&gt;'Tabelas auxiliares'!$C$242,T722&lt;&gt;'Tabelas auxiliares'!$D$241),"FOLHA DE PESSOAL",IF(Y722='Tabelas auxiliares'!$A$242,"CUSTEIO",IF(Y722='Tabelas auxiliares'!$A$241,"INVESTIMENTO","ERRO - VERIFICAR"))))</f>
        <v>FOLHA DE PESSOAL</v>
      </c>
      <c r="AA722" s="30">
        <f t="shared" si="21"/>
        <v>942606.28</v>
      </c>
      <c r="AD722" s="12">
        <v>942606.28</v>
      </c>
      <c r="AE722" s="36"/>
    </row>
    <row r="723" spans="1:31" x14ac:dyDescent="0.35">
      <c r="A723" t="s">
        <v>614</v>
      </c>
      <c r="B723" t="s">
        <v>224</v>
      </c>
      <c r="C723" t="s">
        <v>615</v>
      </c>
      <c r="D723" t="s">
        <v>83</v>
      </c>
      <c r="E723" t="s">
        <v>100</v>
      </c>
      <c r="F723" s="19" t="str">
        <f>IFERROR(VLOOKUP(D723,'Tabelas auxiliares'!$A$3:$B$63,2,FALSE),"")</f>
        <v>SUGEPE-FOLHA - PASEP + AUX. MORADIA</v>
      </c>
      <c r="G723" s="19" t="str">
        <f>IFERROR(VLOOKUP($B723,'Tabelas auxiliares'!$A$67:$C$107,2,FALSE),"")</f>
        <v>FOLHA DE PAGAMENTO - GERAL</v>
      </c>
      <c r="H723" s="19" t="str">
        <f>IFERROR(VLOOKUP($B723,'Tabelas auxiliares'!$A$67:$C$107,3,FALSE),"")</f>
        <v>FOLHA DE PAGAMENTO / CONTRIBUICAO PARA O PSS / SUBSTITUICOES / INSS PATRONAL / PASEP</v>
      </c>
      <c r="I723" t="s">
        <v>2350</v>
      </c>
      <c r="J723" t="s">
        <v>3436</v>
      </c>
      <c r="K723" t="s">
        <v>3452</v>
      </c>
      <c r="L723" t="s">
        <v>3447</v>
      </c>
      <c r="M723" t="s">
        <v>622</v>
      </c>
      <c r="N723" t="s">
        <v>108</v>
      </c>
      <c r="O723" t="s">
        <v>629</v>
      </c>
      <c r="P723" t="s">
        <v>670</v>
      </c>
      <c r="Q723" t="s">
        <v>621</v>
      </c>
      <c r="R723" t="s">
        <v>622</v>
      </c>
      <c r="S723" t="s">
        <v>623</v>
      </c>
      <c r="T723" t="s">
        <v>659</v>
      </c>
      <c r="U723" t="s">
        <v>117</v>
      </c>
      <c r="V723" t="s">
        <v>3135</v>
      </c>
      <c r="W723" t="s">
        <v>3136</v>
      </c>
      <c r="X723" t="s">
        <v>3454</v>
      </c>
      <c r="Y723" s="19" t="str">
        <f t="shared" si="20"/>
        <v>3</v>
      </c>
      <c r="Z723" s="19" t="str">
        <f>IF(T723="","",IF(AND(T723&lt;&gt;'Tabelas auxiliares'!$B$241,T723&lt;&gt;'Tabelas auxiliares'!$B$242,T723&lt;&gt;'Tabelas auxiliares'!$C$241,T723&lt;&gt;'Tabelas auxiliares'!$C$242,T723&lt;&gt;'Tabelas auxiliares'!$D$241),"FOLHA DE PESSOAL",IF(Y723='Tabelas auxiliares'!$A$242,"CUSTEIO",IF(Y723='Tabelas auxiliares'!$A$241,"INVESTIMENTO","ERRO - VERIFICAR"))))</f>
        <v>FOLHA DE PESSOAL</v>
      </c>
      <c r="AA723" s="30">
        <f t="shared" si="21"/>
        <v>39866.550000000003</v>
      </c>
      <c r="AD723" s="12">
        <v>39866.550000000003</v>
      </c>
      <c r="AE723" s="36"/>
    </row>
    <row r="724" spans="1:31" x14ac:dyDescent="0.35">
      <c r="A724" t="s">
        <v>614</v>
      </c>
      <c r="B724" t="s">
        <v>224</v>
      </c>
      <c r="C724" t="s">
        <v>615</v>
      </c>
      <c r="D724" t="s">
        <v>83</v>
      </c>
      <c r="E724" t="s">
        <v>100</v>
      </c>
      <c r="F724" s="19" t="str">
        <f>IFERROR(VLOOKUP(D724,'Tabelas auxiliares'!$A$3:$B$63,2,FALSE),"")</f>
        <v>SUGEPE-FOLHA - PASEP + AUX. MORADIA</v>
      </c>
      <c r="G724" s="19" t="str">
        <f>IFERROR(VLOOKUP($B724,'Tabelas auxiliares'!$A$67:$C$107,2,FALSE),"")</f>
        <v>FOLHA DE PAGAMENTO - GERAL</v>
      </c>
      <c r="H724" s="19" t="str">
        <f>IFERROR(VLOOKUP($B724,'Tabelas auxiliares'!$A$67:$C$107,3,FALSE),"")</f>
        <v>FOLHA DE PAGAMENTO / CONTRIBUICAO PARA O PSS / SUBSTITUICOES / INSS PATRONAL / PASEP</v>
      </c>
      <c r="I724" t="s">
        <v>2350</v>
      </c>
      <c r="J724" t="s">
        <v>3436</v>
      </c>
      <c r="K724" t="s">
        <v>3452</v>
      </c>
      <c r="L724" t="s">
        <v>3447</v>
      </c>
      <c r="M724" t="s">
        <v>622</v>
      </c>
      <c r="N724" t="s">
        <v>108</v>
      </c>
      <c r="O724" t="s">
        <v>629</v>
      </c>
      <c r="P724" t="s">
        <v>670</v>
      </c>
      <c r="Q724" t="s">
        <v>621</v>
      </c>
      <c r="R724" t="s">
        <v>622</v>
      </c>
      <c r="S724" t="s">
        <v>623</v>
      </c>
      <c r="T724" t="s">
        <v>659</v>
      </c>
      <c r="U724" t="s">
        <v>117</v>
      </c>
      <c r="V724" t="s">
        <v>3227</v>
      </c>
      <c r="W724" t="s">
        <v>3228</v>
      </c>
      <c r="X724" t="s">
        <v>3455</v>
      </c>
      <c r="Y724" s="19" t="str">
        <f t="shared" si="20"/>
        <v>3</v>
      </c>
      <c r="Z724" s="19" t="str">
        <f>IF(T724="","",IF(AND(T724&lt;&gt;'Tabelas auxiliares'!$B$241,T724&lt;&gt;'Tabelas auxiliares'!$B$242,T724&lt;&gt;'Tabelas auxiliares'!$C$241,T724&lt;&gt;'Tabelas auxiliares'!$C$242,T724&lt;&gt;'Tabelas auxiliares'!$D$241),"FOLHA DE PESSOAL",IF(Y724='Tabelas auxiliares'!$A$242,"CUSTEIO",IF(Y724='Tabelas auxiliares'!$A$241,"INVESTIMENTO","ERRO - VERIFICAR"))))</f>
        <v>FOLHA DE PESSOAL</v>
      </c>
      <c r="AA724" s="30">
        <f t="shared" si="21"/>
        <v>426379.52000000002</v>
      </c>
      <c r="AD724" s="12">
        <v>426379.52000000002</v>
      </c>
      <c r="AE724" s="36"/>
    </row>
    <row r="725" spans="1:31" x14ac:dyDescent="0.35">
      <c r="A725" t="s">
        <v>614</v>
      </c>
      <c r="B725" t="s">
        <v>224</v>
      </c>
      <c r="C725" t="s">
        <v>615</v>
      </c>
      <c r="D725" t="s">
        <v>83</v>
      </c>
      <c r="E725" t="s">
        <v>100</v>
      </c>
      <c r="F725" s="19" t="str">
        <f>IFERROR(VLOOKUP(D725,'Tabelas auxiliares'!$A$3:$B$63,2,FALSE),"")</f>
        <v>SUGEPE-FOLHA - PASEP + AUX. MORADIA</v>
      </c>
      <c r="G725" s="19" t="str">
        <f>IFERROR(VLOOKUP($B725,'Tabelas auxiliares'!$A$67:$C$107,2,FALSE),"")</f>
        <v>FOLHA DE PAGAMENTO - GERAL</v>
      </c>
      <c r="H725" s="19" t="str">
        <f>IFERROR(VLOOKUP($B725,'Tabelas auxiliares'!$A$67:$C$107,3,FALSE),"")</f>
        <v>FOLHA DE PAGAMENTO / CONTRIBUICAO PARA O PSS / SUBSTITUICOES / INSS PATRONAL / PASEP</v>
      </c>
      <c r="I725" t="s">
        <v>2350</v>
      </c>
      <c r="J725" t="s">
        <v>3436</v>
      </c>
      <c r="K725" t="s">
        <v>3452</v>
      </c>
      <c r="L725" t="s">
        <v>3447</v>
      </c>
      <c r="M725" t="s">
        <v>622</v>
      </c>
      <c r="N725" t="s">
        <v>108</v>
      </c>
      <c r="O725" t="s">
        <v>629</v>
      </c>
      <c r="P725" t="s">
        <v>670</v>
      </c>
      <c r="Q725" t="s">
        <v>621</v>
      </c>
      <c r="R725" t="s">
        <v>622</v>
      </c>
      <c r="S725" t="s">
        <v>623</v>
      </c>
      <c r="T725" t="s">
        <v>659</v>
      </c>
      <c r="U725" t="s">
        <v>117</v>
      </c>
      <c r="V725" t="s">
        <v>3138</v>
      </c>
      <c r="W725" t="s">
        <v>3139</v>
      </c>
      <c r="X725" t="s">
        <v>3456</v>
      </c>
      <c r="Y725" s="19" t="str">
        <f t="shared" si="20"/>
        <v>3</v>
      </c>
      <c r="Z725" s="19" t="str">
        <f>IF(T725="","",IF(AND(T725&lt;&gt;'Tabelas auxiliares'!$B$241,T725&lt;&gt;'Tabelas auxiliares'!$B$242,T725&lt;&gt;'Tabelas auxiliares'!$C$241,T725&lt;&gt;'Tabelas auxiliares'!$C$242,T725&lt;&gt;'Tabelas auxiliares'!$D$241),"FOLHA DE PESSOAL",IF(Y725='Tabelas auxiliares'!$A$242,"CUSTEIO",IF(Y725='Tabelas auxiliares'!$A$241,"INVESTIMENTO","ERRO - VERIFICAR"))))</f>
        <v>FOLHA DE PESSOAL</v>
      </c>
      <c r="AA725" s="30">
        <f t="shared" si="21"/>
        <v>13288.85</v>
      </c>
      <c r="AD725" s="12">
        <v>13288.85</v>
      </c>
      <c r="AE725" s="36"/>
    </row>
    <row r="726" spans="1:31" x14ac:dyDescent="0.35">
      <c r="A726" t="s">
        <v>614</v>
      </c>
      <c r="B726" t="s">
        <v>224</v>
      </c>
      <c r="C726" t="s">
        <v>615</v>
      </c>
      <c r="D726" t="s">
        <v>83</v>
      </c>
      <c r="E726" t="s">
        <v>100</v>
      </c>
      <c r="F726" s="19" t="str">
        <f>IFERROR(VLOOKUP(D726,'Tabelas auxiliares'!$A$3:$B$63,2,FALSE),"")</f>
        <v>SUGEPE-FOLHA - PASEP + AUX. MORADIA</v>
      </c>
      <c r="G726" s="19" t="str">
        <f>IFERROR(VLOOKUP($B726,'Tabelas auxiliares'!$A$67:$C$107,2,FALSE),"")</f>
        <v>FOLHA DE PAGAMENTO - GERAL</v>
      </c>
      <c r="H726" s="19" t="str">
        <f>IFERROR(VLOOKUP($B726,'Tabelas auxiliares'!$A$67:$C$107,3,FALSE),"")</f>
        <v>FOLHA DE PAGAMENTO / CONTRIBUICAO PARA O PSS / SUBSTITUICOES / INSS PATRONAL / PASEP</v>
      </c>
      <c r="I726" t="s">
        <v>2350</v>
      </c>
      <c r="J726" t="s">
        <v>3436</v>
      </c>
      <c r="K726" t="s">
        <v>3457</v>
      </c>
      <c r="L726" t="s">
        <v>3447</v>
      </c>
      <c r="M726" t="s">
        <v>622</v>
      </c>
      <c r="N726" t="s">
        <v>108</v>
      </c>
      <c r="O726" t="s">
        <v>629</v>
      </c>
      <c r="P726" t="s">
        <v>670</v>
      </c>
      <c r="Q726" t="s">
        <v>621</v>
      </c>
      <c r="R726" t="s">
        <v>622</v>
      </c>
      <c r="S726" t="s">
        <v>623</v>
      </c>
      <c r="T726" t="s">
        <v>659</v>
      </c>
      <c r="U726" t="s">
        <v>117</v>
      </c>
      <c r="V726" t="s">
        <v>3142</v>
      </c>
      <c r="W726" t="s">
        <v>3143</v>
      </c>
      <c r="X726" t="s">
        <v>3458</v>
      </c>
      <c r="Y726" s="19" t="str">
        <f t="shared" si="20"/>
        <v>3</v>
      </c>
      <c r="Z726" s="19" t="str">
        <f>IF(T726="","",IF(AND(T726&lt;&gt;'Tabelas auxiliares'!$B$241,T726&lt;&gt;'Tabelas auxiliares'!$B$242,T726&lt;&gt;'Tabelas auxiliares'!$C$241,T726&lt;&gt;'Tabelas auxiliares'!$C$242,T726&lt;&gt;'Tabelas auxiliares'!$D$241),"FOLHA DE PESSOAL",IF(Y726='Tabelas auxiliares'!$A$242,"CUSTEIO",IF(Y726='Tabelas auxiliares'!$A$241,"INVESTIMENTO","ERRO - VERIFICAR"))))</f>
        <v>FOLHA DE PESSOAL</v>
      </c>
      <c r="AA726" s="30">
        <f t="shared" si="21"/>
        <v>13044189.789999999</v>
      </c>
      <c r="AD726" s="12">
        <v>13044189.789999999</v>
      </c>
      <c r="AE726" s="36"/>
    </row>
    <row r="727" spans="1:31" x14ac:dyDescent="0.35">
      <c r="A727" t="s">
        <v>614</v>
      </c>
      <c r="B727" t="s">
        <v>224</v>
      </c>
      <c r="C727" t="s">
        <v>615</v>
      </c>
      <c r="D727" t="s">
        <v>83</v>
      </c>
      <c r="E727" t="s">
        <v>100</v>
      </c>
      <c r="F727" s="19" t="str">
        <f>IFERROR(VLOOKUP(D727,'Tabelas auxiliares'!$A$3:$B$63,2,FALSE),"")</f>
        <v>SUGEPE-FOLHA - PASEP + AUX. MORADIA</v>
      </c>
      <c r="G727" s="19" t="str">
        <f>IFERROR(VLOOKUP($B727,'Tabelas auxiliares'!$A$67:$C$107,2,FALSE),"")</f>
        <v>FOLHA DE PAGAMENTO - GERAL</v>
      </c>
      <c r="H727" s="19" t="str">
        <f>IFERROR(VLOOKUP($B727,'Tabelas auxiliares'!$A$67:$C$107,3,FALSE),"")</f>
        <v>FOLHA DE PAGAMENTO / CONTRIBUICAO PARA O PSS / SUBSTITUICOES / INSS PATRONAL / PASEP</v>
      </c>
      <c r="I727" t="s">
        <v>2350</v>
      </c>
      <c r="J727" t="s">
        <v>3436</v>
      </c>
      <c r="K727" t="s">
        <v>3457</v>
      </c>
      <c r="L727" t="s">
        <v>3447</v>
      </c>
      <c r="M727" t="s">
        <v>622</v>
      </c>
      <c r="N727" t="s">
        <v>108</v>
      </c>
      <c r="O727" t="s">
        <v>629</v>
      </c>
      <c r="P727" t="s">
        <v>670</v>
      </c>
      <c r="Q727" t="s">
        <v>621</v>
      </c>
      <c r="R727" t="s">
        <v>622</v>
      </c>
      <c r="S727" t="s">
        <v>623</v>
      </c>
      <c r="T727" t="s">
        <v>659</v>
      </c>
      <c r="U727" t="s">
        <v>117</v>
      </c>
      <c r="V727" t="s">
        <v>3145</v>
      </c>
      <c r="W727" t="s">
        <v>3146</v>
      </c>
      <c r="X727" t="s">
        <v>3459</v>
      </c>
      <c r="Y727" s="19" t="str">
        <f t="shared" si="20"/>
        <v>3</v>
      </c>
      <c r="Z727" s="19" t="str">
        <f>IF(T727="","",IF(AND(T727&lt;&gt;'Tabelas auxiliares'!$B$241,T727&lt;&gt;'Tabelas auxiliares'!$B$242,T727&lt;&gt;'Tabelas auxiliares'!$C$241,T727&lt;&gt;'Tabelas auxiliares'!$C$242,T727&lt;&gt;'Tabelas auxiliares'!$D$241),"FOLHA DE PESSOAL",IF(Y727='Tabelas auxiliares'!$A$242,"CUSTEIO",IF(Y727='Tabelas auxiliares'!$A$241,"INVESTIMENTO","ERRO - VERIFICAR"))))</f>
        <v>FOLHA DE PESSOAL</v>
      </c>
      <c r="AA727" s="30">
        <f t="shared" si="21"/>
        <v>1986.83</v>
      </c>
      <c r="AD727" s="12">
        <v>1986.83</v>
      </c>
      <c r="AE727" s="36"/>
    </row>
    <row r="728" spans="1:31" x14ac:dyDescent="0.35">
      <c r="A728" t="s">
        <v>614</v>
      </c>
      <c r="B728" t="s">
        <v>224</v>
      </c>
      <c r="C728" t="s">
        <v>615</v>
      </c>
      <c r="D728" t="s">
        <v>83</v>
      </c>
      <c r="E728" t="s">
        <v>100</v>
      </c>
      <c r="F728" s="19" t="str">
        <f>IFERROR(VLOOKUP(D728,'Tabelas auxiliares'!$A$3:$B$63,2,FALSE),"")</f>
        <v>SUGEPE-FOLHA - PASEP + AUX. MORADIA</v>
      </c>
      <c r="G728" s="19" t="str">
        <f>IFERROR(VLOOKUP($B728,'Tabelas auxiliares'!$A$67:$C$107,2,FALSE),"")</f>
        <v>FOLHA DE PAGAMENTO - GERAL</v>
      </c>
      <c r="H728" s="19" t="str">
        <f>IFERROR(VLOOKUP($B728,'Tabelas auxiliares'!$A$67:$C$107,3,FALSE),"")</f>
        <v>FOLHA DE PAGAMENTO / CONTRIBUICAO PARA O PSS / SUBSTITUICOES / INSS PATRONAL / PASEP</v>
      </c>
      <c r="I728" t="s">
        <v>2350</v>
      </c>
      <c r="J728" t="s">
        <v>3436</v>
      </c>
      <c r="K728" t="s">
        <v>3457</v>
      </c>
      <c r="L728" t="s">
        <v>3447</v>
      </c>
      <c r="M728" t="s">
        <v>622</v>
      </c>
      <c r="N728" t="s">
        <v>108</v>
      </c>
      <c r="O728" t="s">
        <v>629</v>
      </c>
      <c r="P728" t="s">
        <v>670</v>
      </c>
      <c r="Q728" t="s">
        <v>621</v>
      </c>
      <c r="R728" t="s">
        <v>622</v>
      </c>
      <c r="S728" t="s">
        <v>623</v>
      </c>
      <c r="T728" t="s">
        <v>659</v>
      </c>
      <c r="U728" t="s">
        <v>117</v>
      </c>
      <c r="V728" t="s">
        <v>3148</v>
      </c>
      <c r="W728" t="s">
        <v>3149</v>
      </c>
      <c r="X728" t="s">
        <v>3460</v>
      </c>
      <c r="Y728" s="19" t="str">
        <f t="shared" si="20"/>
        <v>3</v>
      </c>
      <c r="Z728" s="19" t="str">
        <f>IF(T728="","",IF(AND(T728&lt;&gt;'Tabelas auxiliares'!$B$241,T728&lt;&gt;'Tabelas auxiliares'!$B$242,T728&lt;&gt;'Tabelas auxiliares'!$C$241,T728&lt;&gt;'Tabelas auxiliares'!$C$242,T728&lt;&gt;'Tabelas auxiliares'!$D$241),"FOLHA DE PESSOAL",IF(Y728='Tabelas auxiliares'!$A$242,"CUSTEIO",IF(Y728='Tabelas auxiliares'!$A$241,"INVESTIMENTO","ERRO - VERIFICAR"))))</f>
        <v>FOLHA DE PESSOAL</v>
      </c>
      <c r="AA728" s="30">
        <f t="shared" si="21"/>
        <v>582.34</v>
      </c>
      <c r="AD728" s="12">
        <v>582.34</v>
      </c>
      <c r="AE728" s="36"/>
    </row>
    <row r="729" spans="1:31" x14ac:dyDescent="0.35">
      <c r="A729" t="s">
        <v>614</v>
      </c>
      <c r="B729" t="s">
        <v>224</v>
      </c>
      <c r="C729" t="s">
        <v>615</v>
      </c>
      <c r="D729" t="s">
        <v>83</v>
      </c>
      <c r="E729" t="s">
        <v>100</v>
      </c>
      <c r="F729" s="19" t="str">
        <f>IFERROR(VLOOKUP(D729,'Tabelas auxiliares'!$A$3:$B$63,2,FALSE),"")</f>
        <v>SUGEPE-FOLHA - PASEP + AUX. MORADIA</v>
      </c>
      <c r="G729" s="19" t="str">
        <f>IFERROR(VLOOKUP($B729,'Tabelas auxiliares'!$A$67:$C$107,2,FALSE),"")</f>
        <v>FOLHA DE PAGAMENTO - GERAL</v>
      </c>
      <c r="H729" s="19" t="str">
        <f>IFERROR(VLOOKUP($B729,'Tabelas auxiliares'!$A$67:$C$107,3,FALSE),"")</f>
        <v>FOLHA DE PAGAMENTO / CONTRIBUICAO PARA O PSS / SUBSTITUICOES / INSS PATRONAL / PASEP</v>
      </c>
      <c r="I729" t="s">
        <v>2350</v>
      </c>
      <c r="J729" t="s">
        <v>3436</v>
      </c>
      <c r="K729" t="s">
        <v>3457</v>
      </c>
      <c r="L729" t="s">
        <v>3447</v>
      </c>
      <c r="M729" t="s">
        <v>622</v>
      </c>
      <c r="N729" t="s">
        <v>108</v>
      </c>
      <c r="O729" t="s">
        <v>629</v>
      </c>
      <c r="P729" t="s">
        <v>670</v>
      </c>
      <c r="Q729" t="s">
        <v>621</v>
      </c>
      <c r="R729" t="s">
        <v>622</v>
      </c>
      <c r="S729" t="s">
        <v>623</v>
      </c>
      <c r="T729" t="s">
        <v>659</v>
      </c>
      <c r="U729" t="s">
        <v>117</v>
      </c>
      <c r="V729" t="s">
        <v>3151</v>
      </c>
      <c r="W729" t="s">
        <v>3152</v>
      </c>
      <c r="X729" t="s">
        <v>3461</v>
      </c>
      <c r="Y729" s="19" t="str">
        <f t="shared" si="20"/>
        <v>3</v>
      </c>
      <c r="Z729" s="19" t="str">
        <f>IF(T729="","",IF(AND(T729&lt;&gt;'Tabelas auxiliares'!$B$241,T729&lt;&gt;'Tabelas auxiliares'!$B$242,T729&lt;&gt;'Tabelas auxiliares'!$C$241,T729&lt;&gt;'Tabelas auxiliares'!$C$242,T729&lt;&gt;'Tabelas auxiliares'!$D$241),"FOLHA DE PESSOAL",IF(Y729='Tabelas auxiliares'!$A$242,"CUSTEIO",IF(Y729='Tabelas auxiliares'!$A$241,"INVESTIMENTO","ERRO - VERIFICAR"))))</f>
        <v>FOLHA DE PESSOAL</v>
      </c>
      <c r="AA729" s="30">
        <f t="shared" si="21"/>
        <v>15863.67</v>
      </c>
      <c r="AD729" s="12">
        <v>15863.67</v>
      </c>
      <c r="AE729" s="36"/>
    </row>
    <row r="730" spans="1:31" x14ac:dyDescent="0.35">
      <c r="A730" t="s">
        <v>614</v>
      </c>
      <c r="B730" t="s">
        <v>224</v>
      </c>
      <c r="C730" t="s">
        <v>615</v>
      </c>
      <c r="D730" t="s">
        <v>83</v>
      </c>
      <c r="E730" t="s">
        <v>100</v>
      </c>
      <c r="F730" s="19" t="str">
        <f>IFERROR(VLOOKUP(D730,'Tabelas auxiliares'!$A$3:$B$63,2,FALSE),"")</f>
        <v>SUGEPE-FOLHA - PASEP + AUX. MORADIA</v>
      </c>
      <c r="G730" s="19" t="str">
        <f>IFERROR(VLOOKUP($B730,'Tabelas auxiliares'!$A$67:$C$107,2,FALSE),"")</f>
        <v>FOLHA DE PAGAMENTO - GERAL</v>
      </c>
      <c r="H730" s="19" t="str">
        <f>IFERROR(VLOOKUP($B730,'Tabelas auxiliares'!$A$67:$C$107,3,FALSE),"")</f>
        <v>FOLHA DE PAGAMENTO / CONTRIBUICAO PARA O PSS / SUBSTITUICOES / INSS PATRONAL / PASEP</v>
      </c>
      <c r="I730" t="s">
        <v>2350</v>
      </c>
      <c r="J730" t="s">
        <v>3436</v>
      </c>
      <c r="K730" t="s">
        <v>3457</v>
      </c>
      <c r="L730" t="s">
        <v>3447</v>
      </c>
      <c r="M730" t="s">
        <v>622</v>
      </c>
      <c r="N730" t="s">
        <v>108</v>
      </c>
      <c r="O730" t="s">
        <v>629</v>
      </c>
      <c r="P730" t="s">
        <v>670</v>
      </c>
      <c r="Q730" t="s">
        <v>621</v>
      </c>
      <c r="R730" t="s">
        <v>622</v>
      </c>
      <c r="S730" t="s">
        <v>623</v>
      </c>
      <c r="T730" t="s">
        <v>659</v>
      </c>
      <c r="U730" t="s">
        <v>117</v>
      </c>
      <c r="V730" t="s">
        <v>3154</v>
      </c>
      <c r="W730" t="s">
        <v>3155</v>
      </c>
      <c r="X730" t="s">
        <v>3462</v>
      </c>
      <c r="Y730" s="19" t="str">
        <f t="shared" si="20"/>
        <v>3</v>
      </c>
      <c r="Z730" s="19" t="str">
        <f>IF(T730="","",IF(AND(T730&lt;&gt;'Tabelas auxiliares'!$B$241,T730&lt;&gt;'Tabelas auxiliares'!$B$242,T730&lt;&gt;'Tabelas auxiliares'!$C$241,T730&lt;&gt;'Tabelas auxiliares'!$C$242,T730&lt;&gt;'Tabelas auxiliares'!$D$241),"FOLHA DE PESSOAL",IF(Y730='Tabelas auxiliares'!$A$242,"CUSTEIO",IF(Y730='Tabelas auxiliares'!$A$241,"INVESTIMENTO","ERRO - VERIFICAR"))))</f>
        <v>FOLHA DE PESSOAL</v>
      </c>
      <c r="AA730" s="30">
        <f t="shared" si="21"/>
        <v>99443.38</v>
      </c>
      <c r="AD730" s="12">
        <v>99443.38</v>
      </c>
      <c r="AE730" s="36"/>
    </row>
    <row r="731" spans="1:31" x14ac:dyDescent="0.35">
      <c r="A731" t="s">
        <v>614</v>
      </c>
      <c r="B731" t="s">
        <v>224</v>
      </c>
      <c r="C731" t="s">
        <v>615</v>
      </c>
      <c r="D731" t="s">
        <v>83</v>
      </c>
      <c r="E731" t="s">
        <v>100</v>
      </c>
      <c r="F731" s="19" t="str">
        <f>IFERROR(VLOOKUP(D731,'Tabelas auxiliares'!$A$3:$B$63,2,FALSE),"")</f>
        <v>SUGEPE-FOLHA - PASEP + AUX. MORADIA</v>
      </c>
      <c r="G731" s="19" t="str">
        <f>IFERROR(VLOOKUP($B731,'Tabelas auxiliares'!$A$67:$C$107,2,FALSE),"")</f>
        <v>FOLHA DE PAGAMENTO - GERAL</v>
      </c>
      <c r="H731" s="19" t="str">
        <f>IFERROR(VLOOKUP($B731,'Tabelas auxiliares'!$A$67:$C$107,3,FALSE),"")</f>
        <v>FOLHA DE PAGAMENTO / CONTRIBUICAO PARA O PSS / SUBSTITUICOES / INSS PATRONAL / PASEP</v>
      </c>
      <c r="I731" t="s">
        <v>2350</v>
      </c>
      <c r="J731" t="s">
        <v>3436</v>
      </c>
      <c r="K731" t="s">
        <v>3457</v>
      </c>
      <c r="L731" t="s">
        <v>3447</v>
      </c>
      <c r="M731" t="s">
        <v>622</v>
      </c>
      <c r="N731" t="s">
        <v>108</v>
      </c>
      <c r="O731" t="s">
        <v>629</v>
      </c>
      <c r="P731" t="s">
        <v>670</v>
      </c>
      <c r="Q731" t="s">
        <v>621</v>
      </c>
      <c r="R731" t="s">
        <v>622</v>
      </c>
      <c r="S731" t="s">
        <v>623</v>
      </c>
      <c r="T731" t="s">
        <v>659</v>
      </c>
      <c r="U731" t="s">
        <v>117</v>
      </c>
      <c r="V731" t="s">
        <v>3157</v>
      </c>
      <c r="W731" t="s">
        <v>3158</v>
      </c>
      <c r="X731" t="s">
        <v>3463</v>
      </c>
      <c r="Y731" s="19" t="str">
        <f t="shared" si="20"/>
        <v>3</v>
      </c>
      <c r="Z731" s="19" t="str">
        <f>IF(T731="","",IF(AND(T731&lt;&gt;'Tabelas auxiliares'!$B$241,T731&lt;&gt;'Tabelas auxiliares'!$B$242,T731&lt;&gt;'Tabelas auxiliares'!$C$241,T731&lt;&gt;'Tabelas auxiliares'!$C$242,T731&lt;&gt;'Tabelas auxiliares'!$D$241),"FOLHA DE PESSOAL",IF(Y731='Tabelas auxiliares'!$A$242,"CUSTEIO",IF(Y731='Tabelas auxiliares'!$A$241,"INVESTIMENTO","ERRO - VERIFICAR"))))</f>
        <v>FOLHA DE PESSOAL</v>
      </c>
      <c r="AA731" s="30">
        <f t="shared" si="21"/>
        <v>8654.0400000000009</v>
      </c>
      <c r="AD731" s="12">
        <v>8654.0400000000009</v>
      </c>
      <c r="AE731" s="36"/>
    </row>
    <row r="732" spans="1:31" x14ac:dyDescent="0.35">
      <c r="A732" t="s">
        <v>614</v>
      </c>
      <c r="B732" t="s">
        <v>224</v>
      </c>
      <c r="C732" t="s">
        <v>615</v>
      </c>
      <c r="D732" t="s">
        <v>83</v>
      </c>
      <c r="E732" t="s">
        <v>100</v>
      </c>
      <c r="F732" s="19" t="str">
        <f>IFERROR(VLOOKUP(D732,'Tabelas auxiliares'!$A$3:$B$63,2,FALSE),"")</f>
        <v>SUGEPE-FOLHA - PASEP + AUX. MORADIA</v>
      </c>
      <c r="G732" s="19" t="str">
        <f>IFERROR(VLOOKUP($B732,'Tabelas auxiliares'!$A$67:$C$107,2,FALSE),"")</f>
        <v>FOLHA DE PAGAMENTO - GERAL</v>
      </c>
      <c r="H732" s="19" t="str">
        <f>IFERROR(VLOOKUP($B732,'Tabelas auxiliares'!$A$67:$C$107,3,FALSE),"")</f>
        <v>FOLHA DE PAGAMENTO / CONTRIBUICAO PARA O PSS / SUBSTITUICOES / INSS PATRONAL / PASEP</v>
      </c>
      <c r="I732" t="s">
        <v>2350</v>
      </c>
      <c r="J732" t="s">
        <v>3436</v>
      </c>
      <c r="K732" t="s">
        <v>3457</v>
      </c>
      <c r="L732" t="s">
        <v>3447</v>
      </c>
      <c r="M732" t="s">
        <v>622</v>
      </c>
      <c r="N732" t="s">
        <v>108</v>
      </c>
      <c r="O732" t="s">
        <v>629</v>
      </c>
      <c r="P732" t="s">
        <v>670</v>
      </c>
      <c r="Q732" t="s">
        <v>621</v>
      </c>
      <c r="R732" t="s">
        <v>622</v>
      </c>
      <c r="S732" t="s">
        <v>623</v>
      </c>
      <c r="T732" t="s">
        <v>659</v>
      </c>
      <c r="U732" t="s">
        <v>117</v>
      </c>
      <c r="V732" t="s">
        <v>3160</v>
      </c>
      <c r="W732" t="s">
        <v>3161</v>
      </c>
      <c r="X732" t="s">
        <v>3464</v>
      </c>
      <c r="Y732" s="19" t="str">
        <f t="shared" si="20"/>
        <v>3</v>
      </c>
      <c r="Z732" s="19" t="str">
        <f>IF(T732="","",IF(AND(T732&lt;&gt;'Tabelas auxiliares'!$B$241,T732&lt;&gt;'Tabelas auxiliares'!$B$242,T732&lt;&gt;'Tabelas auxiliares'!$C$241,T732&lt;&gt;'Tabelas auxiliares'!$C$242,T732&lt;&gt;'Tabelas auxiliares'!$D$241),"FOLHA DE PESSOAL",IF(Y732='Tabelas auxiliares'!$A$242,"CUSTEIO",IF(Y732='Tabelas auxiliares'!$A$241,"INVESTIMENTO","ERRO - VERIFICAR"))))</f>
        <v>FOLHA DE PESSOAL</v>
      </c>
      <c r="AA732" s="30">
        <f t="shared" si="21"/>
        <v>10064697.869999999</v>
      </c>
      <c r="AD732" s="12">
        <v>10064697.869999999</v>
      </c>
      <c r="AE732" s="36"/>
    </row>
    <row r="733" spans="1:31" x14ac:dyDescent="0.35">
      <c r="A733" t="s">
        <v>614</v>
      </c>
      <c r="B733" t="s">
        <v>224</v>
      </c>
      <c r="C733" t="s">
        <v>615</v>
      </c>
      <c r="D733" t="s">
        <v>83</v>
      </c>
      <c r="E733" t="s">
        <v>100</v>
      </c>
      <c r="F733" s="19" t="str">
        <f>IFERROR(VLOOKUP(D733,'Tabelas auxiliares'!$A$3:$B$63,2,FALSE),"")</f>
        <v>SUGEPE-FOLHA - PASEP + AUX. MORADIA</v>
      </c>
      <c r="G733" s="19" t="str">
        <f>IFERROR(VLOOKUP($B733,'Tabelas auxiliares'!$A$67:$C$107,2,FALSE),"")</f>
        <v>FOLHA DE PAGAMENTO - GERAL</v>
      </c>
      <c r="H733" s="19" t="str">
        <f>IFERROR(VLOOKUP($B733,'Tabelas auxiliares'!$A$67:$C$107,3,FALSE),"")</f>
        <v>FOLHA DE PAGAMENTO / CONTRIBUICAO PARA O PSS / SUBSTITUICOES / INSS PATRONAL / PASEP</v>
      </c>
      <c r="I733" t="s">
        <v>2350</v>
      </c>
      <c r="J733" t="s">
        <v>3436</v>
      </c>
      <c r="K733" t="s">
        <v>3457</v>
      </c>
      <c r="L733" t="s">
        <v>3447</v>
      </c>
      <c r="M733" t="s">
        <v>622</v>
      </c>
      <c r="N733" t="s">
        <v>108</v>
      </c>
      <c r="O733" t="s">
        <v>629</v>
      </c>
      <c r="P733" t="s">
        <v>670</v>
      </c>
      <c r="Q733" t="s">
        <v>621</v>
      </c>
      <c r="R733" t="s">
        <v>622</v>
      </c>
      <c r="S733" t="s">
        <v>623</v>
      </c>
      <c r="T733" t="s">
        <v>659</v>
      </c>
      <c r="U733" t="s">
        <v>117</v>
      </c>
      <c r="V733" t="s">
        <v>3163</v>
      </c>
      <c r="W733" t="s">
        <v>3164</v>
      </c>
      <c r="X733" t="s">
        <v>3465</v>
      </c>
      <c r="Y733" s="19" t="str">
        <f t="shared" si="20"/>
        <v>3</v>
      </c>
      <c r="Z733" s="19" t="str">
        <f>IF(T733="","",IF(AND(T733&lt;&gt;'Tabelas auxiliares'!$B$241,T733&lt;&gt;'Tabelas auxiliares'!$B$242,T733&lt;&gt;'Tabelas auxiliares'!$C$241,T733&lt;&gt;'Tabelas auxiliares'!$C$242,T733&lt;&gt;'Tabelas auxiliares'!$D$241),"FOLHA DE PESSOAL",IF(Y733='Tabelas auxiliares'!$A$242,"CUSTEIO",IF(Y733='Tabelas auxiliares'!$A$241,"INVESTIMENTO","ERRO - VERIFICAR"))))</f>
        <v>FOLHA DE PESSOAL</v>
      </c>
      <c r="AA733" s="30">
        <f t="shared" si="21"/>
        <v>137534.60999999999</v>
      </c>
      <c r="AD733" s="12">
        <v>137534.60999999999</v>
      </c>
      <c r="AE733" s="36"/>
    </row>
    <row r="734" spans="1:31" x14ac:dyDescent="0.35">
      <c r="A734" t="s">
        <v>614</v>
      </c>
      <c r="B734" t="s">
        <v>224</v>
      </c>
      <c r="C734" t="s">
        <v>615</v>
      </c>
      <c r="D734" t="s">
        <v>83</v>
      </c>
      <c r="E734" t="s">
        <v>100</v>
      </c>
      <c r="F734" s="19" t="str">
        <f>IFERROR(VLOOKUP(D734,'Tabelas auxiliares'!$A$3:$B$63,2,FALSE),"")</f>
        <v>SUGEPE-FOLHA - PASEP + AUX. MORADIA</v>
      </c>
      <c r="G734" s="19" t="str">
        <f>IFERROR(VLOOKUP($B734,'Tabelas auxiliares'!$A$67:$C$107,2,FALSE),"")</f>
        <v>FOLHA DE PAGAMENTO - GERAL</v>
      </c>
      <c r="H734" s="19" t="str">
        <f>IFERROR(VLOOKUP($B734,'Tabelas auxiliares'!$A$67:$C$107,3,FALSE),"")</f>
        <v>FOLHA DE PAGAMENTO / CONTRIBUICAO PARA O PSS / SUBSTITUICOES / INSS PATRONAL / PASEP</v>
      </c>
      <c r="I734" t="s">
        <v>2350</v>
      </c>
      <c r="J734" t="s">
        <v>3436</v>
      </c>
      <c r="K734" t="s">
        <v>3457</v>
      </c>
      <c r="L734" t="s">
        <v>3447</v>
      </c>
      <c r="M734" t="s">
        <v>622</v>
      </c>
      <c r="N734" t="s">
        <v>108</v>
      </c>
      <c r="O734" t="s">
        <v>629</v>
      </c>
      <c r="P734" t="s">
        <v>670</v>
      </c>
      <c r="Q734" t="s">
        <v>621</v>
      </c>
      <c r="R734" t="s">
        <v>622</v>
      </c>
      <c r="S734" t="s">
        <v>623</v>
      </c>
      <c r="T734" t="s">
        <v>659</v>
      </c>
      <c r="U734" t="s">
        <v>117</v>
      </c>
      <c r="V734" t="s">
        <v>3166</v>
      </c>
      <c r="W734" t="s">
        <v>3167</v>
      </c>
      <c r="X734" t="s">
        <v>3466</v>
      </c>
      <c r="Y734" s="19" t="str">
        <f t="shared" si="20"/>
        <v>3</v>
      </c>
      <c r="Z734" s="19" t="str">
        <f>IF(T734="","",IF(AND(T734&lt;&gt;'Tabelas auxiliares'!$B$241,T734&lt;&gt;'Tabelas auxiliares'!$B$242,T734&lt;&gt;'Tabelas auxiliares'!$C$241,T734&lt;&gt;'Tabelas auxiliares'!$C$242,T734&lt;&gt;'Tabelas auxiliares'!$D$241),"FOLHA DE PESSOAL",IF(Y734='Tabelas auxiliares'!$A$242,"CUSTEIO",IF(Y734='Tabelas auxiliares'!$A$241,"INVESTIMENTO","ERRO - VERIFICAR"))))</f>
        <v>FOLHA DE PESSOAL</v>
      </c>
      <c r="AA734" s="30">
        <f t="shared" si="21"/>
        <v>250140.56</v>
      </c>
      <c r="AD734" s="12">
        <v>250140.56</v>
      </c>
      <c r="AE734" s="36"/>
    </row>
    <row r="735" spans="1:31" x14ac:dyDescent="0.35">
      <c r="A735" t="s">
        <v>614</v>
      </c>
      <c r="B735" t="s">
        <v>224</v>
      </c>
      <c r="C735" t="s">
        <v>615</v>
      </c>
      <c r="D735" t="s">
        <v>83</v>
      </c>
      <c r="E735" t="s">
        <v>100</v>
      </c>
      <c r="F735" s="19" t="str">
        <f>IFERROR(VLOOKUP(D735,'Tabelas auxiliares'!$A$3:$B$63,2,FALSE),"")</f>
        <v>SUGEPE-FOLHA - PASEP + AUX. MORADIA</v>
      </c>
      <c r="G735" s="19" t="str">
        <f>IFERROR(VLOOKUP($B735,'Tabelas auxiliares'!$A$67:$C$107,2,FALSE),"")</f>
        <v>FOLHA DE PAGAMENTO - GERAL</v>
      </c>
      <c r="H735" s="19" t="str">
        <f>IFERROR(VLOOKUP($B735,'Tabelas auxiliares'!$A$67:$C$107,3,FALSE),"")</f>
        <v>FOLHA DE PAGAMENTO / CONTRIBUICAO PARA O PSS / SUBSTITUICOES / INSS PATRONAL / PASEP</v>
      </c>
      <c r="I735" t="s">
        <v>2350</v>
      </c>
      <c r="J735" t="s">
        <v>3436</v>
      </c>
      <c r="K735" t="s">
        <v>3457</v>
      </c>
      <c r="L735" t="s">
        <v>3447</v>
      </c>
      <c r="M735" t="s">
        <v>622</v>
      </c>
      <c r="N735" t="s">
        <v>108</v>
      </c>
      <c r="O735" t="s">
        <v>629</v>
      </c>
      <c r="P735" t="s">
        <v>670</v>
      </c>
      <c r="Q735" t="s">
        <v>621</v>
      </c>
      <c r="R735" t="s">
        <v>622</v>
      </c>
      <c r="S735" t="s">
        <v>623</v>
      </c>
      <c r="T735" t="s">
        <v>659</v>
      </c>
      <c r="U735" t="s">
        <v>117</v>
      </c>
      <c r="V735" t="s">
        <v>3169</v>
      </c>
      <c r="W735" t="s">
        <v>3170</v>
      </c>
      <c r="X735" t="s">
        <v>3467</v>
      </c>
      <c r="Y735" s="19" t="str">
        <f t="shared" si="20"/>
        <v>3</v>
      </c>
      <c r="Z735" s="19" t="str">
        <f>IF(T735="","",IF(AND(T735&lt;&gt;'Tabelas auxiliares'!$B$241,T735&lt;&gt;'Tabelas auxiliares'!$B$242,T735&lt;&gt;'Tabelas auxiliares'!$C$241,T735&lt;&gt;'Tabelas auxiliares'!$C$242,T735&lt;&gt;'Tabelas auxiliares'!$D$241),"FOLHA DE PESSOAL",IF(Y735='Tabelas auxiliares'!$A$242,"CUSTEIO",IF(Y735='Tabelas auxiliares'!$A$241,"INVESTIMENTO","ERRO - VERIFICAR"))))</f>
        <v>FOLHA DE PESSOAL</v>
      </c>
      <c r="AA735" s="30">
        <f t="shared" si="21"/>
        <v>5458.79</v>
      </c>
      <c r="AD735" s="12">
        <v>5458.79</v>
      </c>
      <c r="AE735" s="36"/>
    </row>
    <row r="736" spans="1:31" x14ac:dyDescent="0.35">
      <c r="A736" t="s">
        <v>614</v>
      </c>
      <c r="B736" t="s">
        <v>224</v>
      </c>
      <c r="C736" t="s">
        <v>615</v>
      </c>
      <c r="D736" t="s">
        <v>83</v>
      </c>
      <c r="E736" t="s">
        <v>100</v>
      </c>
      <c r="F736" s="19" t="str">
        <f>IFERROR(VLOOKUP(D736,'Tabelas auxiliares'!$A$3:$B$63,2,FALSE),"")</f>
        <v>SUGEPE-FOLHA - PASEP + AUX. MORADIA</v>
      </c>
      <c r="G736" s="19" t="str">
        <f>IFERROR(VLOOKUP($B736,'Tabelas auxiliares'!$A$67:$C$107,2,FALSE),"")</f>
        <v>FOLHA DE PAGAMENTO - GERAL</v>
      </c>
      <c r="H736" s="19" t="str">
        <f>IFERROR(VLOOKUP($B736,'Tabelas auxiliares'!$A$67:$C$107,3,FALSE),"")</f>
        <v>FOLHA DE PAGAMENTO / CONTRIBUICAO PARA O PSS / SUBSTITUICOES / INSS PATRONAL / PASEP</v>
      </c>
      <c r="I736" t="s">
        <v>2350</v>
      </c>
      <c r="J736" t="s">
        <v>3436</v>
      </c>
      <c r="K736" t="s">
        <v>3457</v>
      </c>
      <c r="L736" t="s">
        <v>3447</v>
      </c>
      <c r="M736" t="s">
        <v>622</v>
      </c>
      <c r="N736" t="s">
        <v>108</v>
      </c>
      <c r="O736" t="s">
        <v>629</v>
      </c>
      <c r="P736" t="s">
        <v>670</v>
      </c>
      <c r="Q736" t="s">
        <v>621</v>
      </c>
      <c r="R736" t="s">
        <v>622</v>
      </c>
      <c r="S736" t="s">
        <v>623</v>
      </c>
      <c r="T736" t="s">
        <v>659</v>
      </c>
      <c r="U736" t="s">
        <v>117</v>
      </c>
      <c r="V736" t="s">
        <v>3172</v>
      </c>
      <c r="W736" t="s">
        <v>3173</v>
      </c>
      <c r="X736" t="s">
        <v>3468</v>
      </c>
      <c r="Y736" s="19" t="str">
        <f t="shared" si="20"/>
        <v>3</v>
      </c>
      <c r="Z736" s="19" t="str">
        <f>IF(T736="","",IF(AND(T736&lt;&gt;'Tabelas auxiliares'!$B$241,T736&lt;&gt;'Tabelas auxiliares'!$B$242,T736&lt;&gt;'Tabelas auxiliares'!$C$241,T736&lt;&gt;'Tabelas auxiliares'!$C$242,T736&lt;&gt;'Tabelas auxiliares'!$D$241),"FOLHA DE PESSOAL",IF(Y736='Tabelas auxiliares'!$A$242,"CUSTEIO",IF(Y736='Tabelas auxiliares'!$A$241,"INVESTIMENTO","ERRO - VERIFICAR"))))</f>
        <v>FOLHA DE PESSOAL</v>
      </c>
      <c r="AA736" s="30">
        <f t="shared" si="21"/>
        <v>97470.99</v>
      </c>
      <c r="AD736" s="12">
        <v>97470.99</v>
      </c>
      <c r="AE736" s="36"/>
    </row>
    <row r="737" spans="1:31" x14ac:dyDescent="0.35">
      <c r="A737" t="s">
        <v>614</v>
      </c>
      <c r="B737" t="s">
        <v>224</v>
      </c>
      <c r="C737" t="s">
        <v>615</v>
      </c>
      <c r="D737" t="s">
        <v>83</v>
      </c>
      <c r="E737" t="s">
        <v>100</v>
      </c>
      <c r="F737" s="19" t="str">
        <f>IFERROR(VLOOKUP(D737,'Tabelas auxiliares'!$A$3:$B$63,2,FALSE),"")</f>
        <v>SUGEPE-FOLHA - PASEP + AUX. MORADIA</v>
      </c>
      <c r="G737" s="19" t="str">
        <f>IFERROR(VLOOKUP($B737,'Tabelas auxiliares'!$A$67:$C$107,2,FALSE),"")</f>
        <v>FOLHA DE PAGAMENTO - GERAL</v>
      </c>
      <c r="H737" s="19" t="str">
        <f>IFERROR(VLOOKUP($B737,'Tabelas auxiliares'!$A$67:$C$107,3,FALSE),"")</f>
        <v>FOLHA DE PAGAMENTO / CONTRIBUICAO PARA O PSS / SUBSTITUICOES / INSS PATRONAL / PASEP</v>
      </c>
      <c r="I737" t="s">
        <v>2350</v>
      </c>
      <c r="J737" t="s">
        <v>3436</v>
      </c>
      <c r="K737" t="s">
        <v>3457</v>
      </c>
      <c r="L737" t="s">
        <v>3447</v>
      </c>
      <c r="M737" t="s">
        <v>622</v>
      </c>
      <c r="N737" t="s">
        <v>108</v>
      </c>
      <c r="O737" t="s">
        <v>629</v>
      </c>
      <c r="P737" t="s">
        <v>670</v>
      </c>
      <c r="Q737" t="s">
        <v>621</v>
      </c>
      <c r="R737" t="s">
        <v>622</v>
      </c>
      <c r="S737" t="s">
        <v>623</v>
      </c>
      <c r="T737" t="s">
        <v>659</v>
      </c>
      <c r="U737" t="s">
        <v>117</v>
      </c>
      <c r="V737" t="s">
        <v>3175</v>
      </c>
      <c r="W737" t="s">
        <v>3176</v>
      </c>
      <c r="X737" t="s">
        <v>3469</v>
      </c>
      <c r="Y737" s="19" t="str">
        <f t="shared" si="20"/>
        <v>3</v>
      </c>
      <c r="Z737" s="19" t="str">
        <f>IF(T737="","",IF(AND(T737&lt;&gt;'Tabelas auxiliares'!$B$241,T737&lt;&gt;'Tabelas auxiliares'!$B$242,T737&lt;&gt;'Tabelas auxiliares'!$C$241,T737&lt;&gt;'Tabelas auxiliares'!$C$242,T737&lt;&gt;'Tabelas auxiliares'!$D$241),"FOLHA DE PESSOAL",IF(Y737='Tabelas auxiliares'!$A$242,"CUSTEIO",IF(Y737='Tabelas auxiliares'!$A$241,"INVESTIMENTO","ERRO - VERIFICAR"))))</f>
        <v>FOLHA DE PESSOAL</v>
      </c>
      <c r="AA737" s="30">
        <f t="shared" si="21"/>
        <v>6925893.5199999996</v>
      </c>
      <c r="AD737" s="12">
        <v>6925893.5199999996</v>
      </c>
      <c r="AE737" s="36"/>
    </row>
    <row r="738" spans="1:31" x14ac:dyDescent="0.35">
      <c r="A738" t="s">
        <v>614</v>
      </c>
      <c r="B738" t="s">
        <v>224</v>
      </c>
      <c r="C738" t="s">
        <v>615</v>
      </c>
      <c r="D738" t="s">
        <v>83</v>
      </c>
      <c r="E738" t="s">
        <v>100</v>
      </c>
      <c r="F738" s="19" t="str">
        <f>IFERROR(VLOOKUP(D738,'Tabelas auxiliares'!$A$3:$B$63,2,FALSE),"")</f>
        <v>SUGEPE-FOLHA - PASEP + AUX. MORADIA</v>
      </c>
      <c r="G738" s="19" t="str">
        <f>IFERROR(VLOOKUP($B738,'Tabelas auxiliares'!$A$67:$C$107,2,FALSE),"")</f>
        <v>FOLHA DE PAGAMENTO - GERAL</v>
      </c>
      <c r="H738" s="19" t="str">
        <f>IFERROR(VLOOKUP($B738,'Tabelas auxiliares'!$A$67:$C$107,3,FALSE),"")</f>
        <v>FOLHA DE PAGAMENTO / CONTRIBUICAO PARA O PSS / SUBSTITUICOES / INSS PATRONAL / PASEP</v>
      </c>
      <c r="I738" t="s">
        <v>2350</v>
      </c>
      <c r="J738" t="s">
        <v>3436</v>
      </c>
      <c r="K738" t="s">
        <v>3457</v>
      </c>
      <c r="L738" t="s">
        <v>3447</v>
      </c>
      <c r="M738" t="s">
        <v>622</v>
      </c>
      <c r="N738" t="s">
        <v>108</v>
      </c>
      <c r="O738" t="s">
        <v>629</v>
      </c>
      <c r="P738" t="s">
        <v>670</v>
      </c>
      <c r="Q738" t="s">
        <v>621</v>
      </c>
      <c r="R738" t="s">
        <v>622</v>
      </c>
      <c r="S738" t="s">
        <v>623</v>
      </c>
      <c r="T738" t="s">
        <v>659</v>
      </c>
      <c r="U738" t="s">
        <v>117</v>
      </c>
      <c r="V738" t="s">
        <v>3178</v>
      </c>
      <c r="W738" t="s">
        <v>3179</v>
      </c>
      <c r="X738" t="s">
        <v>3470</v>
      </c>
      <c r="Y738" s="19" t="str">
        <f t="shared" si="20"/>
        <v>3</v>
      </c>
      <c r="Z738" s="19" t="str">
        <f>IF(T738="","",IF(AND(T738&lt;&gt;'Tabelas auxiliares'!$B$241,T738&lt;&gt;'Tabelas auxiliares'!$B$242,T738&lt;&gt;'Tabelas auxiliares'!$C$241,T738&lt;&gt;'Tabelas auxiliares'!$C$242,T738&lt;&gt;'Tabelas auxiliares'!$D$241),"FOLHA DE PESSOAL",IF(Y738='Tabelas auxiliares'!$A$242,"CUSTEIO",IF(Y738='Tabelas auxiliares'!$A$241,"INVESTIMENTO","ERRO - VERIFICAR"))))</f>
        <v>FOLHA DE PESSOAL</v>
      </c>
      <c r="AA738" s="30">
        <f t="shared" si="21"/>
        <v>600225.38</v>
      </c>
      <c r="AD738" s="12">
        <v>600225.38</v>
      </c>
      <c r="AE738" s="36"/>
    </row>
    <row r="739" spans="1:31" x14ac:dyDescent="0.35">
      <c r="A739" t="s">
        <v>614</v>
      </c>
      <c r="B739" t="s">
        <v>224</v>
      </c>
      <c r="C739" t="s">
        <v>615</v>
      </c>
      <c r="D739" t="s">
        <v>83</v>
      </c>
      <c r="E739" t="s">
        <v>100</v>
      </c>
      <c r="F739" s="19" t="str">
        <f>IFERROR(VLOOKUP(D739,'Tabelas auxiliares'!$A$3:$B$63,2,FALSE),"")</f>
        <v>SUGEPE-FOLHA - PASEP + AUX. MORADIA</v>
      </c>
      <c r="G739" s="19" t="str">
        <f>IFERROR(VLOOKUP($B739,'Tabelas auxiliares'!$A$67:$C$107,2,FALSE),"")</f>
        <v>FOLHA DE PAGAMENTO - GERAL</v>
      </c>
      <c r="H739" s="19" t="str">
        <f>IFERROR(VLOOKUP($B739,'Tabelas auxiliares'!$A$67:$C$107,3,FALSE),"")</f>
        <v>FOLHA DE PAGAMENTO / CONTRIBUICAO PARA O PSS / SUBSTITUICOES / INSS PATRONAL / PASEP</v>
      </c>
      <c r="I739" t="s">
        <v>2350</v>
      </c>
      <c r="J739" t="s">
        <v>3436</v>
      </c>
      <c r="K739" t="s">
        <v>3457</v>
      </c>
      <c r="L739" t="s">
        <v>3447</v>
      </c>
      <c r="M739" t="s">
        <v>622</v>
      </c>
      <c r="N739" t="s">
        <v>108</v>
      </c>
      <c r="O739" t="s">
        <v>629</v>
      </c>
      <c r="P739" t="s">
        <v>670</v>
      </c>
      <c r="Q739" t="s">
        <v>621</v>
      </c>
      <c r="R739" t="s">
        <v>622</v>
      </c>
      <c r="S739" t="s">
        <v>623</v>
      </c>
      <c r="T739" t="s">
        <v>659</v>
      </c>
      <c r="U739" t="s">
        <v>117</v>
      </c>
      <c r="V739" t="s">
        <v>3181</v>
      </c>
      <c r="W739" t="s">
        <v>3182</v>
      </c>
      <c r="X739" t="s">
        <v>3471</v>
      </c>
      <c r="Y739" s="19" t="str">
        <f t="shared" si="20"/>
        <v>3</v>
      </c>
      <c r="Z739" s="19" t="str">
        <f>IF(T739="","",IF(AND(T739&lt;&gt;'Tabelas auxiliares'!$B$241,T739&lt;&gt;'Tabelas auxiliares'!$B$242,T739&lt;&gt;'Tabelas auxiliares'!$C$241,T739&lt;&gt;'Tabelas auxiliares'!$C$242,T739&lt;&gt;'Tabelas auxiliares'!$D$241),"FOLHA DE PESSOAL",IF(Y739='Tabelas auxiliares'!$A$242,"CUSTEIO",IF(Y739='Tabelas auxiliares'!$A$241,"INVESTIMENTO","ERRO - VERIFICAR"))))</f>
        <v>FOLHA DE PESSOAL</v>
      </c>
      <c r="AA739" s="30">
        <f t="shared" si="21"/>
        <v>134184.31</v>
      </c>
      <c r="AD739" s="12">
        <v>134184.31</v>
      </c>
      <c r="AE739" s="36"/>
    </row>
    <row r="740" spans="1:31" x14ac:dyDescent="0.35">
      <c r="A740" t="s">
        <v>614</v>
      </c>
      <c r="B740" t="s">
        <v>224</v>
      </c>
      <c r="C740" t="s">
        <v>615</v>
      </c>
      <c r="D740" t="s">
        <v>83</v>
      </c>
      <c r="E740" t="s">
        <v>100</v>
      </c>
      <c r="F740" s="19" t="str">
        <f>IFERROR(VLOOKUP(D740,'Tabelas auxiliares'!$A$3:$B$63,2,FALSE),"")</f>
        <v>SUGEPE-FOLHA - PASEP + AUX. MORADIA</v>
      </c>
      <c r="G740" s="19" t="str">
        <f>IFERROR(VLOOKUP($B740,'Tabelas auxiliares'!$A$67:$C$107,2,FALSE),"")</f>
        <v>FOLHA DE PAGAMENTO - GERAL</v>
      </c>
      <c r="H740" s="19" t="str">
        <f>IFERROR(VLOOKUP($B740,'Tabelas auxiliares'!$A$67:$C$107,3,FALSE),"")</f>
        <v>FOLHA DE PAGAMENTO / CONTRIBUICAO PARA O PSS / SUBSTITUICOES / INSS PATRONAL / PASEP</v>
      </c>
      <c r="I740" t="s">
        <v>2350</v>
      </c>
      <c r="J740" t="s">
        <v>3436</v>
      </c>
      <c r="K740" t="s">
        <v>3472</v>
      </c>
      <c r="L740" t="s">
        <v>3447</v>
      </c>
      <c r="M740" t="s">
        <v>622</v>
      </c>
      <c r="N740" t="s">
        <v>108</v>
      </c>
      <c r="O740" t="s">
        <v>629</v>
      </c>
      <c r="P740" t="s">
        <v>670</v>
      </c>
      <c r="Q740" t="s">
        <v>621</v>
      </c>
      <c r="R740" t="s">
        <v>622</v>
      </c>
      <c r="S740" t="s">
        <v>623</v>
      </c>
      <c r="T740" t="s">
        <v>659</v>
      </c>
      <c r="U740" t="s">
        <v>117</v>
      </c>
      <c r="V740" t="s">
        <v>3185</v>
      </c>
      <c r="W740" t="s">
        <v>3186</v>
      </c>
      <c r="X740" t="s">
        <v>3473</v>
      </c>
      <c r="Y740" s="19" t="str">
        <f t="shared" si="20"/>
        <v>3</v>
      </c>
      <c r="Z740" s="19" t="str">
        <f>IF(T740="","",IF(AND(T740&lt;&gt;'Tabelas auxiliares'!$B$241,T740&lt;&gt;'Tabelas auxiliares'!$B$242,T740&lt;&gt;'Tabelas auxiliares'!$C$241,T740&lt;&gt;'Tabelas auxiliares'!$C$242,T740&lt;&gt;'Tabelas auxiliares'!$D$241),"FOLHA DE PESSOAL",IF(Y740='Tabelas auxiliares'!$A$242,"CUSTEIO",IF(Y740='Tabelas auxiliares'!$A$241,"INVESTIMENTO","ERRO - VERIFICAR"))))</f>
        <v>FOLHA DE PESSOAL</v>
      </c>
      <c r="AA740" s="30">
        <f t="shared" si="21"/>
        <v>23443.77</v>
      </c>
      <c r="AD740" s="12">
        <v>23443.77</v>
      </c>
      <c r="AE740" s="36"/>
    </row>
    <row r="741" spans="1:31" x14ac:dyDescent="0.35">
      <c r="A741" t="s">
        <v>614</v>
      </c>
      <c r="B741" t="s">
        <v>224</v>
      </c>
      <c r="C741" t="s">
        <v>615</v>
      </c>
      <c r="D741" t="s">
        <v>83</v>
      </c>
      <c r="E741" t="s">
        <v>100</v>
      </c>
      <c r="F741" s="19" t="str">
        <f>IFERROR(VLOOKUP(D741,'Tabelas auxiliares'!$A$3:$B$63,2,FALSE),"")</f>
        <v>SUGEPE-FOLHA - PASEP + AUX. MORADIA</v>
      </c>
      <c r="G741" s="19" t="str">
        <f>IFERROR(VLOOKUP($B741,'Tabelas auxiliares'!$A$67:$C$107,2,FALSE),"")</f>
        <v>FOLHA DE PAGAMENTO - GERAL</v>
      </c>
      <c r="H741" s="19" t="str">
        <f>IFERROR(VLOOKUP($B741,'Tabelas auxiliares'!$A$67:$C$107,3,FALSE),"")</f>
        <v>FOLHA DE PAGAMENTO / CONTRIBUICAO PARA O PSS / SUBSTITUICOES / INSS PATRONAL / PASEP</v>
      </c>
      <c r="I741" t="s">
        <v>2350</v>
      </c>
      <c r="J741" t="s">
        <v>3436</v>
      </c>
      <c r="K741" t="s">
        <v>3474</v>
      </c>
      <c r="L741" t="s">
        <v>3447</v>
      </c>
      <c r="M741" t="s">
        <v>622</v>
      </c>
      <c r="N741" t="s">
        <v>108</v>
      </c>
      <c r="O741" t="s">
        <v>629</v>
      </c>
      <c r="P741" t="s">
        <v>670</v>
      </c>
      <c r="Q741" t="s">
        <v>621</v>
      </c>
      <c r="R741" t="s">
        <v>622</v>
      </c>
      <c r="S741" t="s">
        <v>623</v>
      </c>
      <c r="T741" t="s">
        <v>659</v>
      </c>
      <c r="U741" t="s">
        <v>117</v>
      </c>
      <c r="V741" t="s">
        <v>3189</v>
      </c>
      <c r="W741" t="s">
        <v>3190</v>
      </c>
      <c r="X741" t="s">
        <v>3475</v>
      </c>
      <c r="Y741" s="19" t="str">
        <f t="shared" si="20"/>
        <v>3</v>
      </c>
      <c r="Z741" s="19" t="str">
        <f>IF(T741="","",IF(AND(T741&lt;&gt;'Tabelas auxiliares'!$B$241,T741&lt;&gt;'Tabelas auxiliares'!$B$242,T741&lt;&gt;'Tabelas auxiliares'!$C$241,T741&lt;&gt;'Tabelas auxiliares'!$C$242,T741&lt;&gt;'Tabelas auxiliares'!$D$241),"FOLHA DE PESSOAL",IF(Y741='Tabelas auxiliares'!$A$242,"CUSTEIO",IF(Y741='Tabelas auxiliares'!$A$241,"INVESTIMENTO","ERRO - VERIFICAR"))))</f>
        <v>FOLHA DE PESSOAL</v>
      </c>
      <c r="AA741" s="30">
        <f t="shared" si="21"/>
        <v>3945.24</v>
      </c>
      <c r="AD741" s="12">
        <v>3945.24</v>
      </c>
      <c r="AE741" s="36"/>
    </row>
    <row r="742" spans="1:31" x14ac:dyDescent="0.35">
      <c r="A742" t="s">
        <v>614</v>
      </c>
      <c r="B742" t="s">
        <v>224</v>
      </c>
      <c r="C742" t="s">
        <v>615</v>
      </c>
      <c r="D742" t="s">
        <v>83</v>
      </c>
      <c r="E742" t="s">
        <v>100</v>
      </c>
      <c r="F742" s="19" t="str">
        <f>IFERROR(VLOOKUP(D742,'Tabelas auxiliares'!$A$3:$B$63,2,FALSE),"")</f>
        <v>SUGEPE-FOLHA - PASEP + AUX. MORADIA</v>
      </c>
      <c r="G742" s="19" t="str">
        <f>IFERROR(VLOOKUP($B742,'Tabelas auxiliares'!$A$67:$C$107,2,FALSE),"")</f>
        <v>FOLHA DE PAGAMENTO - GERAL</v>
      </c>
      <c r="H742" s="19" t="str">
        <f>IFERROR(VLOOKUP($B742,'Tabelas auxiliares'!$A$67:$C$107,3,FALSE),"")</f>
        <v>FOLHA DE PAGAMENTO / CONTRIBUICAO PARA O PSS / SUBSTITUICOES / INSS PATRONAL / PASEP</v>
      </c>
      <c r="I742" t="s">
        <v>2350</v>
      </c>
      <c r="J742" t="s">
        <v>3436</v>
      </c>
      <c r="K742" t="s">
        <v>3476</v>
      </c>
      <c r="L742" t="s">
        <v>3447</v>
      </c>
      <c r="M742" t="s">
        <v>622</v>
      </c>
      <c r="N742" t="s">
        <v>108</v>
      </c>
      <c r="O742" t="s">
        <v>629</v>
      </c>
      <c r="P742" t="s">
        <v>670</v>
      </c>
      <c r="Q742" t="s">
        <v>621</v>
      </c>
      <c r="R742" t="s">
        <v>622</v>
      </c>
      <c r="S742" t="s">
        <v>623</v>
      </c>
      <c r="T742" t="s">
        <v>659</v>
      </c>
      <c r="U742" t="s">
        <v>117</v>
      </c>
      <c r="V742" t="s">
        <v>3193</v>
      </c>
      <c r="W742" t="s">
        <v>3194</v>
      </c>
      <c r="X742" t="s">
        <v>3477</v>
      </c>
      <c r="Y742" s="19" t="str">
        <f t="shared" si="20"/>
        <v>3</v>
      </c>
      <c r="Z742" s="19" t="str">
        <f>IF(T742="","",IF(AND(T742&lt;&gt;'Tabelas auxiliares'!$B$241,T742&lt;&gt;'Tabelas auxiliares'!$B$242,T742&lt;&gt;'Tabelas auxiliares'!$C$241,T742&lt;&gt;'Tabelas auxiliares'!$C$242,T742&lt;&gt;'Tabelas auxiliares'!$D$241),"FOLHA DE PESSOAL",IF(Y742='Tabelas auxiliares'!$A$242,"CUSTEIO",IF(Y742='Tabelas auxiliares'!$A$241,"INVESTIMENTO","ERRO - VERIFICAR"))))</f>
        <v>FOLHA DE PESSOAL</v>
      </c>
      <c r="AA742" s="30">
        <f t="shared" si="21"/>
        <v>10390.27</v>
      </c>
      <c r="AD742" s="12">
        <v>10390.27</v>
      </c>
      <c r="AE742" s="36"/>
    </row>
    <row r="743" spans="1:31" x14ac:dyDescent="0.35">
      <c r="A743" t="s">
        <v>614</v>
      </c>
      <c r="B743" t="s">
        <v>224</v>
      </c>
      <c r="C743" t="s">
        <v>615</v>
      </c>
      <c r="D743" t="s">
        <v>83</v>
      </c>
      <c r="E743" t="s">
        <v>100</v>
      </c>
      <c r="F743" s="19" t="str">
        <f>IFERROR(VLOOKUP(D743,'Tabelas auxiliares'!$A$3:$B$63,2,FALSE),"")</f>
        <v>SUGEPE-FOLHA - PASEP + AUX. MORADIA</v>
      </c>
      <c r="G743" s="19" t="str">
        <f>IFERROR(VLOOKUP($B743,'Tabelas auxiliares'!$A$67:$C$107,2,FALSE),"")</f>
        <v>FOLHA DE PAGAMENTO - GERAL</v>
      </c>
      <c r="H743" s="19" t="str">
        <f>IFERROR(VLOOKUP($B743,'Tabelas auxiliares'!$A$67:$C$107,3,FALSE),"")</f>
        <v>FOLHA DE PAGAMENTO / CONTRIBUICAO PARA O PSS / SUBSTITUICOES / INSS PATRONAL / PASEP</v>
      </c>
      <c r="I743" t="s">
        <v>2350</v>
      </c>
      <c r="J743" t="s">
        <v>3436</v>
      </c>
      <c r="K743" t="s">
        <v>3478</v>
      </c>
      <c r="L743" t="s">
        <v>3447</v>
      </c>
      <c r="M743" t="s">
        <v>3197</v>
      </c>
      <c r="N743" t="s">
        <v>108</v>
      </c>
      <c r="O743" t="s">
        <v>629</v>
      </c>
      <c r="P743" t="s">
        <v>670</v>
      </c>
      <c r="Q743" t="s">
        <v>621</v>
      </c>
      <c r="R743" t="s">
        <v>622</v>
      </c>
      <c r="S743" t="s">
        <v>623</v>
      </c>
      <c r="T743" t="s">
        <v>659</v>
      </c>
      <c r="U743" t="s">
        <v>117</v>
      </c>
      <c r="V743" t="s">
        <v>3198</v>
      </c>
      <c r="W743" t="s">
        <v>3199</v>
      </c>
      <c r="X743" t="s">
        <v>3479</v>
      </c>
      <c r="Y743" s="19" t="str">
        <f t="shared" si="20"/>
        <v>3</v>
      </c>
      <c r="Z743" s="19" t="str">
        <f>IF(T743="","",IF(AND(T743&lt;&gt;'Tabelas auxiliares'!$B$241,T743&lt;&gt;'Tabelas auxiliares'!$B$242,T743&lt;&gt;'Tabelas auxiliares'!$C$241,T743&lt;&gt;'Tabelas auxiliares'!$C$242,T743&lt;&gt;'Tabelas auxiliares'!$D$241),"FOLHA DE PESSOAL",IF(Y743='Tabelas auxiliares'!$A$242,"CUSTEIO",IF(Y743='Tabelas auxiliares'!$A$241,"INVESTIMENTO","ERRO - VERIFICAR"))))</f>
        <v>FOLHA DE PESSOAL</v>
      </c>
      <c r="AA743" s="30">
        <f t="shared" si="21"/>
        <v>185543.97</v>
      </c>
      <c r="AD743" s="12">
        <v>185543.97</v>
      </c>
      <c r="AE743" s="36"/>
    </row>
    <row r="744" spans="1:31" x14ac:dyDescent="0.35">
      <c r="A744" t="s">
        <v>614</v>
      </c>
      <c r="B744" t="s">
        <v>224</v>
      </c>
      <c r="C744" t="s">
        <v>615</v>
      </c>
      <c r="D744" t="s">
        <v>83</v>
      </c>
      <c r="E744" t="s">
        <v>100</v>
      </c>
      <c r="F744" s="19" t="str">
        <f>IFERROR(VLOOKUP(D744,'Tabelas auxiliares'!$A$3:$B$63,2,FALSE),"")</f>
        <v>SUGEPE-FOLHA - PASEP + AUX. MORADIA</v>
      </c>
      <c r="G744" s="19" t="str">
        <f>IFERROR(VLOOKUP($B744,'Tabelas auxiliares'!$A$67:$C$107,2,FALSE),"")</f>
        <v>FOLHA DE PAGAMENTO - GERAL</v>
      </c>
      <c r="H744" s="19" t="str">
        <f>IFERROR(VLOOKUP($B744,'Tabelas auxiliares'!$A$67:$C$107,3,FALSE),"")</f>
        <v>FOLHA DE PAGAMENTO / CONTRIBUICAO PARA O PSS / SUBSTITUICOES / INSS PATRONAL / PASEP</v>
      </c>
      <c r="I744" t="s">
        <v>2350</v>
      </c>
      <c r="J744" t="s">
        <v>3436</v>
      </c>
      <c r="K744" t="s">
        <v>3480</v>
      </c>
      <c r="L744" t="s">
        <v>3447</v>
      </c>
      <c r="M744" t="s">
        <v>3208</v>
      </c>
      <c r="N744" t="s">
        <v>107</v>
      </c>
      <c r="O744" t="s">
        <v>629</v>
      </c>
      <c r="P744" t="s">
        <v>671</v>
      </c>
      <c r="Q744" t="s">
        <v>621</v>
      </c>
      <c r="R744" t="s">
        <v>622</v>
      </c>
      <c r="S744" t="s">
        <v>623</v>
      </c>
      <c r="T744" t="s">
        <v>672</v>
      </c>
      <c r="U744" t="s">
        <v>101</v>
      </c>
      <c r="V744" t="s">
        <v>3083</v>
      </c>
      <c r="W744" t="s">
        <v>3084</v>
      </c>
      <c r="X744" t="s">
        <v>3481</v>
      </c>
      <c r="Y744" s="19" t="str">
        <f t="shared" si="20"/>
        <v>3</v>
      </c>
      <c r="Z744" s="19" t="str">
        <f>IF(T744="","",IF(AND(T744&lt;&gt;'Tabelas auxiliares'!$B$241,T744&lt;&gt;'Tabelas auxiliares'!$B$242,T744&lt;&gt;'Tabelas auxiliares'!$C$241,T744&lt;&gt;'Tabelas auxiliares'!$C$242,T744&lt;&gt;'Tabelas auxiliares'!$D$241),"FOLHA DE PESSOAL",IF(Y744='Tabelas auxiliares'!$A$242,"CUSTEIO",IF(Y744='Tabelas auxiliares'!$A$241,"INVESTIMENTO","ERRO - VERIFICAR"))))</f>
        <v>FOLHA DE PESSOAL</v>
      </c>
      <c r="AA744" s="30">
        <f t="shared" si="21"/>
        <v>5370969.1799999997</v>
      </c>
      <c r="AD744" s="12">
        <v>5370969.1799999997</v>
      </c>
      <c r="AE744" s="36"/>
    </row>
    <row r="745" spans="1:31" x14ac:dyDescent="0.35">
      <c r="A745" t="s">
        <v>614</v>
      </c>
      <c r="B745" t="s">
        <v>224</v>
      </c>
      <c r="C745" t="s">
        <v>615</v>
      </c>
      <c r="D745" t="s">
        <v>83</v>
      </c>
      <c r="E745" t="s">
        <v>100</v>
      </c>
      <c r="F745" s="19" t="str">
        <f>IFERROR(VLOOKUP(D745,'Tabelas auxiliares'!$A$3:$B$63,2,FALSE),"")</f>
        <v>SUGEPE-FOLHA - PASEP + AUX. MORADIA</v>
      </c>
      <c r="G745" s="19" t="str">
        <f>IFERROR(VLOOKUP($B745,'Tabelas auxiliares'!$A$67:$C$107,2,FALSE),"")</f>
        <v>FOLHA DE PAGAMENTO - GERAL</v>
      </c>
      <c r="H745" s="19" t="str">
        <f>IFERROR(VLOOKUP($B745,'Tabelas auxiliares'!$A$67:$C$107,3,FALSE),"")</f>
        <v>FOLHA DE PAGAMENTO / CONTRIBUICAO PARA O PSS / SUBSTITUICOES / INSS PATRONAL / PASEP</v>
      </c>
      <c r="I745" t="s">
        <v>2350</v>
      </c>
      <c r="J745" t="s">
        <v>3436</v>
      </c>
      <c r="K745" t="s">
        <v>3482</v>
      </c>
      <c r="L745" t="s">
        <v>3447</v>
      </c>
      <c r="M745" t="s">
        <v>3202</v>
      </c>
      <c r="N745" t="s">
        <v>628</v>
      </c>
      <c r="O745" t="s">
        <v>629</v>
      </c>
      <c r="P745" t="s">
        <v>630</v>
      </c>
      <c r="Q745" t="s">
        <v>621</v>
      </c>
      <c r="R745" t="s">
        <v>622</v>
      </c>
      <c r="S745" t="s">
        <v>623</v>
      </c>
      <c r="T745" t="s">
        <v>145</v>
      </c>
      <c r="U745" t="s">
        <v>645</v>
      </c>
      <c r="V745" t="s">
        <v>3203</v>
      </c>
      <c r="W745" t="s">
        <v>3204</v>
      </c>
      <c r="X745" t="s">
        <v>3483</v>
      </c>
      <c r="Y745" s="19" t="str">
        <f t="shared" si="20"/>
        <v>3</v>
      </c>
      <c r="Z745" s="19" t="str">
        <f>IF(T745="","",IF(AND(T745&lt;&gt;'Tabelas auxiliares'!$B$241,T745&lt;&gt;'Tabelas auxiliares'!$B$242,T745&lt;&gt;'Tabelas auxiliares'!$C$241,T745&lt;&gt;'Tabelas auxiliares'!$C$242,T745&lt;&gt;'Tabelas auxiliares'!$D$241),"FOLHA DE PESSOAL",IF(Y745='Tabelas auxiliares'!$A$242,"CUSTEIO",IF(Y745='Tabelas auxiliares'!$A$241,"INVESTIMENTO","ERRO - VERIFICAR"))))</f>
        <v>CUSTEIO</v>
      </c>
      <c r="AA745" s="30">
        <f t="shared" si="21"/>
        <v>328285.02</v>
      </c>
      <c r="AD745" s="12">
        <v>328285.02</v>
      </c>
      <c r="AE745" s="36"/>
    </row>
    <row r="746" spans="1:31" x14ac:dyDescent="0.35">
      <c r="A746" t="s">
        <v>614</v>
      </c>
      <c r="B746" t="s">
        <v>224</v>
      </c>
      <c r="C746" t="s">
        <v>615</v>
      </c>
      <c r="D746" t="s">
        <v>83</v>
      </c>
      <c r="E746" t="s">
        <v>100</v>
      </c>
      <c r="F746" s="19" t="str">
        <f>IFERROR(VLOOKUP(D746,'Tabelas auxiliares'!$A$3:$B$63,2,FALSE),"")</f>
        <v>SUGEPE-FOLHA - PASEP + AUX. MORADIA</v>
      </c>
      <c r="G746" s="19" t="str">
        <f>IFERROR(VLOOKUP($B746,'Tabelas auxiliares'!$A$67:$C$107,2,FALSE),"")</f>
        <v>FOLHA DE PAGAMENTO - GERAL</v>
      </c>
      <c r="H746" s="19" t="str">
        <f>IFERROR(VLOOKUP($B746,'Tabelas auxiliares'!$A$67:$C$107,3,FALSE),"")</f>
        <v>FOLHA DE PAGAMENTO / CONTRIBUICAO PARA O PSS / SUBSTITUICOES / INSS PATRONAL / PASEP</v>
      </c>
      <c r="I746" t="s">
        <v>2281</v>
      </c>
      <c r="J746" t="s">
        <v>3436</v>
      </c>
      <c r="K746" t="s">
        <v>3484</v>
      </c>
      <c r="L746" t="s">
        <v>3485</v>
      </c>
      <c r="M746" t="s">
        <v>3106</v>
      </c>
      <c r="N746" t="s">
        <v>108</v>
      </c>
      <c r="O746" t="s">
        <v>629</v>
      </c>
      <c r="P746" t="s">
        <v>670</v>
      </c>
      <c r="Q746" t="s">
        <v>621</v>
      </c>
      <c r="R746" t="s">
        <v>622</v>
      </c>
      <c r="S746" t="s">
        <v>623</v>
      </c>
      <c r="T746" t="s">
        <v>659</v>
      </c>
      <c r="U746" t="s">
        <v>117</v>
      </c>
      <c r="V746" t="s">
        <v>3107</v>
      </c>
      <c r="W746" t="s">
        <v>3108</v>
      </c>
      <c r="X746" t="s">
        <v>3486</v>
      </c>
      <c r="Y746" s="19" t="str">
        <f t="shared" si="20"/>
        <v>3</v>
      </c>
      <c r="Z746" s="19" t="str">
        <f>IF(T746="","",IF(AND(T746&lt;&gt;'Tabelas auxiliares'!$B$241,T746&lt;&gt;'Tabelas auxiliares'!$B$242,T746&lt;&gt;'Tabelas auxiliares'!$C$241,T746&lt;&gt;'Tabelas auxiliares'!$C$242,T746&lt;&gt;'Tabelas auxiliares'!$D$241),"FOLHA DE PESSOAL",IF(Y746='Tabelas auxiliares'!$A$242,"CUSTEIO",IF(Y746='Tabelas auxiliares'!$A$241,"INVESTIMENTO","ERRO - VERIFICAR"))))</f>
        <v>FOLHA DE PESSOAL</v>
      </c>
      <c r="AA746" s="30">
        <f t="shared" si="21"/>
        <v>192722.88</v>
      </c>
      <c r="AD746" s="12">
        <v>192722.88</v>
      </c>
      <c r="AE746" s="36"/>
    </row>
    <row r="747" spans="1:31" x14ac:dyDescent="0.35">
      <c r="A747" t="s">
        <v>614</v>
      </c>
      <c r="B747" t="s">
        <v>224</v>
      </c>
      <c r="C747" t="s">
        <v>615</v>
      </c>
      <c r="D747" t="s">
        <v>83</v>
      </c>
      <c r="E747" t="s">
        <v>100</v>
      </c>
      <c r="F747" s="19" t="str">
        <f>IFERROR(VLOOKUP(D747,'Tabelas auxiliares'!$A$3:$B$63,2,FALSE),"")</f>
        <v>SUGEPE-FOLHA - PASEP + AUX. MORADIA</v>
      </c>
      <c r="G747" s="19" t="str">
        <f>IFERROR(VLOOKUP($B747,'Tabelas auxiliares'!$A$67:$C$107,2,FALSE),"")</f>
        <v>FOLHA DE PAGAMENTO - GERAL</v>
      </c>
      <c r="H747" s="19" t="str">
        <f>IFERROR(VLOOKUP($B747,'Tabelas auxiliares'!$A$67:$C$107,3,FALSE),"")</f>
        <v>FOLHA DE PAGAMENTO / CONTRIBUICAO PARA O PSS / SUBSTITUICOES / INSS PATRONAL / PASEP</v>
      </c>
      <c r="I747" t="s">
        <v>2281</v>
      </c>
      <c r="J747" t="s">
        <v>3436</v>
      </c>
      <c r="K747" t="s">
        <v>3484</v>
      </c>
      <c r="L747" t="s">
        <v>3485</v>
      </c>
      <c r="M747" t="s">
        <v>3106</v>
      </c>
      <c r="N747" t="s">
        <v>108</v>
      </c>
      <c r="O747" t="s">
        <v>629</v>
      </c>
      <c r="P747" t="s">
        <v>670</v>
      </c>
      <c r="Q747" t="s">
        <v>621</v>
      </c>
      <c r="R747" t="s">
        <v>622</v>
      </c>
      <c r="S747" t="s">
        <v>623</v>
      </c>
      <c r="T747" t="s">
        <v>659</v>
      </c>
      <c r="U747" t="s">
        <v>117</v>
      </c>
      <c r="V747" t="s">
        <v>3110</v>
      </c>
      <c r="W747" t="s">
        <v>3111</v>
      </c>
      <c r="X747" t="s">
        <v>3487</v>
      </c>
      <c r="Y747" s="19" t="str">
        <f t="shared" si="20"/>
        <v>3</v>
      </c>
      <c r="Z747" s="19" t="str">
        <f>IF(T747="","",IF(AND(T747&lt;&gt;'Tabelas auxiliares'!$B$241,T747&lt;&gt;'Tabelas auxiliares'!$B$242,T747&lt;&gt;'Tabelas auxiliares'!$C$241,T747&lt;&gt;'Tabelas auxiliares'!$C$242,T747&lt;&gt;'Tabelas auxiliares'!$D$241),"FOLHA DE PESSOAL",IF(Y747='Tabelas auxiliares'!$A$242,"CUSTEIO",IF(Y747='Tabelas auxiliares'!$A$241,"INVESTIMENTO","ERRO - VERIFICAR"))))</f>
        <v>FOLHA DE PESSOAL</v>
      </c>
      <c r="AA747" s="30">
        <f t="shared" si="21"/>
        <v>9636.14</v>
      </c>
      <c r="AD747" s="12">
        <v>9636.14</v>
      </c>
      <c r="AE747" s="36"/>
    </row>
    <row r="748" spans="1:31" x14ac:dyDescent="0.35">
      <c r="A748" t="s">
        <v>614</v>
      </c>
      <c r="B748" t="s">
        <v>224</v>
      </c>
      <c r="C748" t="s">
        <v>615</v>
      </c>
      <c r="D748" t="s">
        <v>83</v>
      </c>
      <c r="E748" t="s">
        <v>100</v>
      </c>
      <c r="F748" s="19" t="str">
        <f>IFERROR(VLOOKUP(D748,'Tabelas auxiliares'!$A$3:$B$63,2,FALSE),"")</f>
        <v>SUGEPE-FOLHA - PASEP + AUX. MORADIA</v>
      </c>
      <c r="G748" s="19" t="str">
        <f>IFERROR(VLOOKUP($B748,'Tabelas auxiliares'!$A$67:$C$107,2,FALSE),"")</f>
        <v>FOLHA DE PAGAMENTO - GERAL</v>
      </c>
      <c r="H748" s="19" t="str">
        <f>IFERROR(VLOOKUP($B748,'Tabelas auxiliares'!$A$67:$C$107,3,FALSE),"")</f>
        <v>FOLHA DE PAGAMENTO / CONTRIBUICAO PARA O PSS / SUBSTITUICOES / INSS PATRONAL / PASEP</v>
      </c>
      <c r="I748" t="s">
        <v>1249</v>
      </c>
      <c r="J748" t="s">
        <v>3436</v>
      </c>
      <c r="K748" t="s">
        <v>3488</v>
      </c>
      <c r="L748" t="s">
        <v>3489</v>
      </c>
      <c r="M748" t="s">
        <v>3208</v>
      </c>
      <c r="N748" t="s">
        <v>107</v>
      </c>
      <c r="O748" t="s">
        <v>629</v>
      </c>
      <c r="P748" t="s">
        <v>671</v>
      </c>
      <c r="Q748" t="s">
        <v>621</v>
      </c>
      <c r="R748" t="s">
        <v>622</v>
      </c>
      <c r="S748" t="s">
        <v>623</v>
      </c>
      <c r="T748" t="s">
        <v>672</v>
      </c>
      <c r="U748" t="s">
        <v>101</v>
      </c>
      <c r="V748" t="s">
        <v>3083</v>
      </c>
      <c r="W748" t="s">
        <v>3084</v>
      </c>
      <c r="X748" t="s">
        <v>3490</v>
      </c>
      <c r="Y748" s="19" t="str">
        <f t="shared" ref="Y748:Y811" si="22">LEFT(V748,1)</f>
        <v>3</v>
      </c>
      <c r="Z748" s="19" t="str">
        <f>IF(T748="","",IF(AND(T748&lt;&gt;'Tabelas auxiliares'!$B$241,T748&lt;&gt;'Tabelas auxiliares'!$B$242,T748&lt;&gt;'Tabelas auxiliares'!$C$241,T748&lt;&gt;'Tabelas auxiliares'!$C$242,T748&lt;&gt;'Tabelas auxiliares'!$D$241),"FOLHA DE PESSOAL",IF(Y748='Tabelas auxiliares'!$A$242,"CUSTEIO",IF(Y748='Tabelas auxiliares'!$A$241,"INVESTIMENTO","ERRO - VERIFICAR"))))</f>
        <v>FOLHA DE PESSOAL</v>
      </c>
      <c r="AA748" s="30">
        <f t="shared" si="21"/>
        <v>35448.39</v>
      </c>
      <c r="AD748" s="12">
        <v>35448.39</v>
      </c>
      <c r="AE748" s="36"/>
    </row>
    <row r="749" spans="1:31" x14ac:dyDescent="0.35">
      <c r="A749" t="s">
        <v>614</v>
      </c>
      <c r="B749" t="s">
        <v>224</v>
      </c>
      <c r="C749" t="s">
        <v>615</v>
      </c>
      <c r="D749" t="s">
        <v>83</v>
      </c>
      <c r="E749" t="s">
        <v>100</v>
      </c>
      <c r="F749" s="19" t="str">
        <f>IFERROR(VLOOKUP(D749,'Tabelas auxiliares'!$A$3:$B$63,2,FALSE),"")</f>
        <v>SUGEPE-FOLHA - PASEP + AUX. MORADIA</v>
      </c>
      <c r="G749" s="19" t="str">
        <f>IFERROR(VLOOKUP($B749,'Tabelas auxiliares'!$A$67:$C$107,2,FALSE),"")</f>
        <v>FOLHA DE PAGAMENTO - GERAL</v>
      </c>
      <c r="H749" s="19" t="str">
        <f>IFERROR(VLOOKUP($B749,'Tabelas auxiliares'!$A$67:$C$107,3,FALSE),"")</f>
        <v>FOLHA DE PAGAMENTO / CONTRIBUICAO PARA O PSS / SUBSTITUICOES / INSS PATRONAL / PASEP</v>
      </c>
      <c r="I749" t="s">
        <v>1884</v>
      </c>
      <c r="J749" t="s">
        <v>3491</v>
      </c>
      <c r="K749" t="s">
        <v>3492</v>
      </c>
      <c r="L749" t="s">
        <v>3493</v>
      </c>
      <c r="M749" t="s">
        <v>622</v>
      </c>
      <c r="N749" t="s">
        <v>106</v>
      </c>
      <c r="O749" t="s">
        <v>629</v>
      </c>
      <c r="P749" t="s">
        <v>658</v>
      </c>
      <c r="Q749" t="s">
        <v>621</v>
      </c>
      <c r="R749" t="s">
        <v>622</v>
      </c>
      <c r="S749" t="s">
        <v>3117</v>
      </c>
      <c r="T749" t="s">
        <v>659</v>
      </c>
      <c r="U749" t="s">
        <v>116</v>
      </c>
      <c r="V749" t="s">
        <v>3118</v>
      </c>
      <c r="W749" t="s">
        <v>3119</v>
      </c>
      <c r="X749" t="s">
        <v>3494</v>
      </c>
      <c r="Y749" s="19" t="str">
        <f t="shared" si="22"/>
        <v>3</v>
      </c>
      <c r="Z749" s="19" t="str">
        <f>IF(T749="","",IF(AND(T749&lt;&gt;'Tabelas auxiliares'!$B$241,T749&lt;&gt;'Tabelas auxiliares'!$B$242,T749&lt;&gt;'Tabelas auxiliares'!$C$241,T749&lt;&gt;'Tabelas auxiliares'!$C$242,T749&lt;&gt;'Tabelas auxiliares'!$D$241),"FOLHA DE PESSOAL",IF(Y749='Tabelas auxiliares'!$A$242,"CUSTEIO",IF(Y749='Tabelas auxiliares'!$A$241,"INVESTIMENTO","ERRO - VERIFICAR"))))</f>
        <v>FOLHA DE PESSOAL</v>
      </c>
      <c r="AA749" s="30">
        <f t="shared" ref="AA749:AA812" si="23">IF(AB749+AC749+AD749&lt;&gt;0,AB749+AC749+AD749,"")</f>
        <v>571217.89</v>
      </c>
      <c r="AD749" s="12">
        <v>571217.89</v>
      </c>
      <c r="AE749" s="36"/>
    </row>
    <row r="750" spans="1:31" x14ac:dyDescent="0.35">
      <c r="A750" t="s">
        <v>614</v>
      </c>
      <c r="B750" t="s">
        <v>224</v>
      </c>
      <c r="C750" t="s">
        <v>615</v>
      </c>
      <c r="D750" t="s">
        <v>83</v>
      </c>
      <c r="E750" t="s">
        <v>100</v>
      </c>
      <c r="F750" s="19" t="str">
        <f>IFERROR(VLOOKUP(D750,'Tabelas auxiliares'!$A$3:$B$63,2,FALSE),"")</f>
        <v>SUGEPE-FOLHA - PASEP + AUX. MORADIA</v>
      </c>
      <c r="G750" s="19" t="str">
        <f>IFERROR(VLOOKUP($B750,'Tabelas auxiliares'!$A$67:$C$107,2,FALSE),"")</f>
        <v>FOLHA DE PAGAMENTO - GERAL</v>
      </c>
      <c r="H750" s="19" t="str">
        <f>IFERROR(VLOOKUP($B750,'Tabelas auxiliares'!$A$67:$C$107,3,FALSE),"")</f>
        <v>FOLHA DE PAGAMENTO / CONTRIBUICAO PARA O PSS / SUBSTITUICOES / INSS PATRONAL / PASEP</v>
      </c>
      <c r="I750" t="s">
        <v>1884</v>
      </c>
      <c r="J750" t="s">
        <v>3491</v>
      </c>
      <c r="K750" t="s">
        <v>3492</v>
      </c>
      <c r="L750" t="s">
        <v>3493</v>
      </c>
      <c r="M750" t="s">
        <v>622</v>
      </c>
      <c r="N750" t="s">
        <v>106</v>
      </c>
      <c r="O750" t="s">
        <v>629</v>
      </c>
      <c r="P750" t="s">
        <v>658</v>
      </c>
      <c r="Q750" t="s">
        <v>621</v>
      </c>
      <c r="R750" t="s">
        <v>622</v>
      </c>
      <c r="S750" t="s">
        <v>3117</v>
      </c>
      <c r="T750" t="s">
        <v>659</v>
      </c>
      <c r="U750" t="s">
        <v>116</v>
      </c>
      <c r="V750" t="s">
        <v>3121</v>
      </c>
      <c r="W750" t="s">
        <v>3122</v>
      </c>
      <c r="X750" t="s">
        <v>3495</v>
      </c>
      <c r="Y750" s="19" t="str">
        <f t="shared" si="22"/>
        <v>3</v>
      </c>
      <c r="Z750" s="19" t="str">
        <f>IF(T750="","",IF(AND(T750&lt;&gt;'Tabelas auxiliares'!$B$241,T750&lt;&gt;'Tabelas auxiliares'!$B$242,T750&lt;&gt;'Tabelas auxiliares'!$C$241,T750&lt;&gt;'Tabelas auxiliares'!$C$242,T750&lt;&gt;'Tabelas auxiliares'!$D$241),"FOLHA DE PESSOAL",IF(Y750='Tabelas auxiliares'!$A$242,"CUSTEIO",IF(Y750='Tabelas auxiliares'!$A$241,"INVESTIMENTO","ERRO - VERIFICAR"))))</f>
        <v>FOLHA DE PESSOAL</v>
      </c>
      <c r="AA750" s="30">
        <f t="shared" si="23"/>
        <v>10002.49</v>
      </c>
      <c r="AD750" s="12">
        <v>10002.49</v>
      </c>
      <c r="AE750" s="36"/>
    </row>
    <row r="751" spans="1:31" x14ac:dyDescent="0.35">
      <c r="A751" t="s">
        <v>614</v>
      </c>
      <c r="B751" t="s">
        <v>224</v>
      </c>
      <c r="C751" t="s">
        <v>615</v>
      </c>
      <c r="D751" t="s">
        <v>83</v>
      </c>
      <c r="E751" t="s">
        <v>100</v>
      </c>
      <c r="F751" s="19" t="str">
        <f>IFERROR(VLOOKUP(D751,'Tabelas auxiliares'!$A$3:$B$63,2,FALSE),"")</f>
        <v>SUGEPE-FOLHA - PASEP + AUX. MORADIA</v>
      </c>
      <c r="G751" s="19" t="str">
        <f>IFERROR(VLOOKUP($B751,'Tabelas auxiliares'!$A$67:$C$107,2,FALSE),"")</f>
        <v>FOLHA DE PAGAMENTO - GERAL</v>
      </c>
      <c r="H751" s="19" t="str">
        <f>IFERROR(VLOOKUP($B751,'Tabelas auxiliares'!$A$67:$C$107,3,FALSE),"")</f>
        <v>FOLHA DE PAGAMENTO / CONTRIBUICAO PARA O PSS / SUBSTITUICOES / INSS PATRONAL / PASEP</v>
      </c>
      <c r="I751" t="s">
        <v>1884</v>
      </c>
      <c r="J751" t="s">
        <v>3491</v>
      </c>
      <c r="K751" t="s">
        <v>3492</v>
      </c>
      <c r="L751" t="s">
        <v>3493</v>
      </c>
      <c r="M751" t="s">
        <v>622</v>
      </c>
      <c r="N751" t="s">
        <v>106</v>
      </c>
      <c r="O751" t="s">
        <v>629</v>
      </c>
      <c r="P751" t="s">
        <v>658</v>
      </c>
      <c r="Q751" t="s">
        <v>621</v>
      </c>
      <c r="R751" t="s">
        <v>622</v>
      </c>
      <c r="S751" t="s">
        <v>3117</v>
      </c>
      <c r="T751" t="s">
        <v>659</v>
      </c>
      <c r="U751" t="s">
        <v>116</v>
      </c>
      <c r="V751" t="s">
        <v>3124</v>
      </c>
      <c r="W751" t="s">
        <v>3125</v>
      </c>
      <c r="X751" t="s">
        <v>3496</v>
      </c>
      <c r="Y751" s="19" t="str">
        <f t="shared" si="22"/>
        <v>3</v>
      </c>
      <c r="Z751" s="19" t="str">
        <f>IF(T751="","",IF(AND(T751&lt;&gt;'Tabelas auxiliares'!$B$241,T751&lt;&gt;'Tabelas auxiliares'!$B$242,T751&lt;&gt;'Tabelas auxiliares'!$C$241,T751&lt;&gt;'Tabelas auxiliares'!$C$242,T751&lt;&gt;'Tabelas auxiliares'!$D$241),"FOLHA DE PESSOAL",IF(Y751='Tabelas auxiliares'!$A$242,"CUSTEIO",IF(Y751='Tabelas auxiliares'!$A$241,"INVESTIMENTO","ERRO - VERIFICAR"))))</f>
        <v>FOLHA DE PESSOAL</v>
      </c>
      <c r="AA751" s="30">
        <f t="shared" si="23"/>
        <v>252.37</v>
      </c>
      <c r="AD751" s="12">
        <v>252.37</v>
      </c>
      <c r="AE751" s="36"/>
    </row>
    <row r="752" spans="1:31" x14ac:dyDescent="0.35">
      <c r="A752" t="s">
        <v>614</v>
      </c>
      <c r="B752" t="s">
        <v>224</v>
      </c>
      <c r="C752" t="s">
        <v>615</v>
      </c>
      <c r="D752" t="s">
        <v>83</v>
      </c>
      <c r="E752" t="s">
        <v>100</v>
      </c>
      <c r="F752" s="19" t="str">
        <f>IFERROR(VLOOKUP(D752,'Tabelas auxiliares'!$A$3:$B$63,2,FALSE),"")</f>
        <v>SUGEPE-FOLHA - PASEP + AUX. MORADIA</v>
      </c>
      <c r="G752" s="19" t="str">
        <f>IFERROR(VLOOKUP($B752,'Tabelas auxiliares'!$A$67:$C$107,2,FALSE),"")</f>
        <v>FOLHA DE PAGAMENTO - GERAL</v>
      </c>
      <c r="H752" s="19" t="str">
        <f>IFERROR(VLOOKUP($B752,'Tabelas auxiliares'!$A$67:$C$107,3,FALSE),"")</f>
        <v>FOLHA DE PAGAMENTO / CONTRIBUICAO PARA O PSS / SUBSTITUICOES / INSS PATRONAL / PASEP</v>
      </c>
      <c r="I752" t="s">
        <v>1884</v>
      </c>
      <c r="J752" t="s">
        <v>3491</v>
      </c>
      <c r="K752" t="s">
        <v>3497</v>
      </c>
      <c r="L752" t="s">
        <v>3493</v>
      </c>
      <c r="M752" t="s">
        <v>622</v>
      </c>
      <c r="N752" t="s">
        <v>106</v>
      </c>
      <c r="O752" t="s">
        <v>629</v>
      </c>
      <c r="P752" t="s">
        <v>658</v>
      </c>
      <c r="Q752" t="s">
        <v>621</v>
      </c>
      <c r="R752" t="s">
        <v>622</v>
      </c>
      <c r="S752" t="s">
        <v>3117</v>
      </c>
      <c r="T752" t="s">
        <v>659</v>
      </c>
      <c r="U752" t="s">
        <v>116</v>
      </c>
      <c r="V752" t="s">
        <v>3128</v>
      </c>
      <c r="W752" t="s">
        <v>3129</v>
      </c>
      <c r="X752" t="s">
        <v>3498</v>
      </c>
      <c r="Y752" s="19" t="str">
        <f t="shared" si="22"/>
        <v>3</v>
      </c>
      <c r="Z752" s="19" t="str">
        <f>IF(T752="","",IF(AND(T752&lt;&gt;'Tabelas auxiliares'!$B$241,T752&lt;&gt;'Tabelas auxiliares'!$B$242,T752&lt;&gt;'Tabelas auxiliares'!$C$241,T752&lt;&gt;'Tabelas auxiliares'!$C$242,T752&lt;&gt;'Tabelas auxiliares'!$D$241),"FOLHA DE PESSOAL",IF(Y752='Tabelas auxiliares'!$A$242,"CUSTEIO",IF(Y752='Tabelas auxiliares'!$A$241,"INVESTIMENTO","ERRO - VERIFICAR"))))</f>
        <v>FOLHA DE PESSOAL</v>
      </c>
      <c r="AA752" s="30">
        <f t="shared" si="23"/>
        <v>103106.33</v>
      </c>
      <c r="AD752" s="12">
        <v>103106.33</v>
      </c>
      <c r="AE752" s="36"/>
    </row>
    <row r="753" spans="1:31" x14ac:dyDescent="0.35">
      <c r="A753" t="s">
        <v>614</v>
      </c>
      <c r="B753" t="s">
        <v>224</v>
      </c>
      <c r="C753" t="s">
        <v>615</v>
      </c>
      <c r="D753" t="s">
        <v>83</v>
      </c>
      <c r="E753" t="s">
        <v>100</v>
      </c>
      <c r="F753" s="19" t="str">
        <f>IFERROR(VLOOKUP(D753,'Tabelas auxiliares'!$A$3:$B$63,2,FALSE),"")</f>
        <v>SUGEPE-FOLHA - PASEP + AUX. MORADIA</v>
      </c>
      <c r="G753" s="19" t="str">
        <f>IFERROR(VLOOKUP($B753,'Tabelas auxiliares'!$A$67:$C$107,2,FALSE),"")</f>
        <v>FOLHA DE PAGAMENTO - GERAL</v>
      </c>
      <c r="H753" s="19" t="str">
        <f>IFERROR(VLOOKUP($B753,'Tabelas auxiliares'!$A$67:$C$107,3,FALSE),"")</f>
        <v>FOLHA DE PAGAMENTO / CONTRIBUICAO PARA O PSS / SUBSTITUICOES / INSS PATRONAL / PASEP</v>
      </c>
      <c r="I753" t="s">
        <v>1884</v>
      </c>
      <c r="J753" t="s">
        <v>3491</v>
      </c>
      <c r="K753" t="s">
        <v>3499</v>
      </c>
      <c r="L753" t="s">
        <v>3493</v>
      </c>
      <c r="M753" t="s">
        <v>622</v>
      </c>
      <c r="N753" t="s">
        <v>108</v>
      </c>
      <c r="O753" t="s">
        <v>629</v>
      </c>
      <c r="P753" t="s">
        <v>670</v>
      </c>
      <c r="Q753" t="s">
        <v>621</v>
      </c>
      <c r="R753" t="s">
        <v>622</v>
      </c>
      <c r="S753" t="s">
        <v>623</v>
      </c>
      <c r="T753" t="s">
        <v>659</v>
      </c>
      <c r="U753" t="s">
        <v>117</v>
      </c>
      <c r="V753" t="s">
        <v>3132</v>
      </c>
      <c r="W753" t="s">
        <v>3133</v>
      </c>
      <c r="X753" t="s">
        <v>3500</v>
      </c>
      <c r="Y753" s="19" t="str">
        <f t="shared" si="22"/>
        <v>3</v>
      </c>
      <c r="Z753" s="19" t="str">
        <f>IF(T753="","",IF(AND(T753&lt;&gt;'Tabelas auxiliares'!$B$241,T753&lt;&gt;'Tabelas auxiliares'!$B$242,T753&lt;&gt;'Tabelas auxiliares'!$C$241,T753&lt;&gt;'Tabelas auxiliares'!$C$242,T753&lt;&gt;'Tabelas auxiliares'!$D$241),"FOLHA DE PESSOAL",IF(Y753='Tabelas auxiliares'!$A$242,"CUSTEIO",IF(Y753='Tabelas auxiliares'!$A$241,"INVESTIMENTO","ERRO - VERIFICAR"))))</f>
        <v>FOLHA DE PESSOAL</v>
      </c>
      <c r="AA753" s="30">
        <f t="shared" si="23"/>
        <v>982212.48</v>
      </c>
      <c r="AD753" s="12">
        <v>982212.48</v>
      </c>
      <c r="AE753" s="36"/>
    </row>
    <row r="754" spans="1:31" x14ac:dyDescent="0.35">
      <c r="A754" t="s">
        <v>614</v>
      </c>
      <c r="B754" t="s">
        <v>224</v>
      </c>
      <c r="C754" t="s">
        <v>615</v>
      </c>
      <c r="D754" t="s">
        <v>83</v>
      </c>
      <c r="E754" t="s">
        <v>100</v>
      </c>
      <c r="F754" s="19" t="str">
        <f>IFERROR(VLOOKUP(D754,'Tabelas auxiliares'!$A$3:$B$63,2,FALSE),"")</f>
        <v>SUGEPE-FOLHA - PASEP + AUX. MORADIA</v>
      </c>
      <c r="G754" s="19" t="str">
        <f>IFERROR(VLOOKUP($B754,'Tabelas auxiliares'!$A$67:$C$107,2,FALSE),"")</f>
        <v>FOLHA DE PAGAMENTO - GERAL</v>
      </c>
      <c r="H754" s="19" t="str">
        <f>IFERROR(VLOOKUP($B754,'Tabelas auxiliares'!$A$67:$C$107,3,FALSE),"")</f>
        <v>FOLHA DE PAGAMENTO / CONTRIBUICAO PARA O PSS / SUBSTITUICOES / INSS PATRONAL / PASEP</v>
      </c>
      <c r="I754" t="s">
        <v>1884</v>
      </c>
      <c r="J754" t="s">
        <v>3491</v>
      </c>
      <c r="K754" t="s">
        <v>3499</v>
      </c>
      <c r="L754" t="s">
        <v>3493</v>
      </c>
      <c r="M754" t="s">
        <v>622</v>
      </c>
      <c r="N754" t="s">
        <v>108</v>
      </c>
      <c r="O754" t="s">
        <v>629</v>
      </c>
      <c r="P754" t="s">
        <v>670</v>
      </c>
      <c r="Q754" t="s">
        <v>621</v>
      </c>
      <c r="R754" t="s">
        <v>622</v>
      </c>
      <c r="S754" t="s">
        <v>623</v>
      </c>
      <c r="T754" t="s">
        <v>659</v>
      </c>
      <c r="U754" t="s">
        <v>117</v>
      </c>
      <c r="V754" t="s">
        <v>3135</v>
      </c>
      <c r="W754" t="s">
        <v>3136</v>
      </c>
      <c r="X754" t="s">
        <v>3501</v>
      </c>
      <c r="Y754" s="19" t="str">
        <f t="shared" si="22"/>
        <v>3</v>
      </c>
      <c r="Z754" s="19" t="str">
        <f>IF(T754="","",IF(AND(T754&lt;&gt;'Tabelas auxiliares'!$B$241,T754&lt;&gt;'Tabelas auxiliares'!$B$242,T754&lt;&gt;'Tabelas auxiliares'!$C$241,T754&lt;&gt;'Tabelas auxiliares'!$C$242,T754&lt;&gt;'Tabelas auxiliares'!$D$241),"FOLHA DE PESSOAL",IF(Y754='Tabelas auxiliares'!$A$242,"CUSTEIO",IF(Y754='Tabelas auxiliares'!$A$241,"INVESTIMENTO","ERRO - VERIFICAR"))))</f>
        <v>FOLHA DE PESSOAL</v>
      </c>
      <c r="AA754" s="30">
        <f t="shared" si="23"/>
        <v>45403.57</v>
      </c>
      <c r="AD754" s="12">
        <v>45403.57</v>
      </c>
      <c r="AE754" s="36"/>
    </row>
    <row r="755" spans="1:31" x14ac:dyDescent="0.35">
      <c r="A755" t="s">
        <v>614</v>
      </c>
      <c r="B755" t="s">
        <v>224</v>
      </c>
      <c r="C755" t="s">
        <v>615</v>
      </c>
      <c r="D755" t="s">
        <v>83</v>
      </c>
      <c r="E755" t="s">
        <v>100</v>
      </c>
      <c r="F755" s="19" t="str">
        <f>IFERROR(VLOOKUP(D755,'Tabelas auxiliares'!$A$3:$B$63,2,FALSE),"")</f>
        <v>SUGEPE-FOLHA - PASEP + AUX. MORADIA</v>
      </c>
      <c r="G755" s="19" t="str">
        <f>IFERROR(VLOOKUP($B755,'Tabelas auxiliares'!$A$67:$C$107,2,FALSE),"")</f>
        <v>FOLHA DE PAGAMENTO - GERAL</v>
      </c>
      <c r="H755" s="19" t="str">
        <f>IFERROR(VLOOKUP($B755,'Tabelas auxiliares'!$A$67:$C$107,3,FALSE),"")</f>
        <v>FOLHA DE PAGAMENTO / CONTRIBUICAO PARA O PSS / SUBSTITUICOES / INSS PATRONAL / PASEP</v>
      </c>
      <c r="I755" t="s">
        <v>1884</v>
      </c>
      <c r="J755" t="s">
        <v>3491</v>
      </c>
      <c r="K755" t="s">
        <v>3499</v>
      </c>
      <c r="L755" t="s">
        <v>3493</v>
      </c>
      <c r="M755" t="s">
        <v>622</v>
      </c>
      <c r="N755" t="s">
        <v>108</v>
      </c>
      <c r="O755" t="s">
        <v>629</v>
      </c>
      <c r="P755" t="s">
        <v>670</v>
      </c>
      <c r="Q755" t="s">
        <v>621</v>
      </c>
      <c r="R755" t="s">
        <v>622</v>
      </c>
      <c r="S755" t="s">
        <v>623</v>
      </c>
      <c r="T755" t="s">
        <v>659</v>
      </c>
      <c r="U755" t="s">
        <v>117</v>
      </c>
      <c r="V755" t="s">
        <v>3227</v>
      </c>
      <c r="W755" t="s">
        <v>3228</v>
      </c>
      <c r="X755" t="s">
        <v>3502</v>
      </c>
      <c r="Y755" s="19" t="str">
        <f t="shared" si="22"/>
        <v>3</v>
      </c>
      <c r="Z755" s="19" t="str">
        <f>IF(T755="","",IF(AND(T755&lt;&gt;'Tabelas auxiliares'!$B$241,T755&lt;&gt;'Tabelas auxiliares'!$B$242,T755&lt;&gt;'Tabelas auxiliares'!$C$241,T755&lt;&gt;'Tabelas auxiliares'!$C$242,T755&lt;&gt;'Tabelas auxiliares'!$D$241),"FOLHA DE PESSOAL",IF(Y755='Tabelas auxiliares'!$A$242,"CUSTEIO",IF(Y755='Tabelas auxiliares'!$A$241,"INVESTIMENTO","ERRO - VERIFICAR"))))</f>
        <v>FOLHA DE PESSOAL</v>
      </c>
      <c r="AA755" s="30">
        <f t="shared" si="23"/>
        <v>5537.04</v>
      </c>
      <c r="AD755" s="12">
        <v>5537.04</v>
      </c>
      <c r="AE755" s="36"/>
    </row>
    <row r="756" spans="1:31" x14ac:dyDescent="0.35">
      <c r="A756" t="s">
        <v>614</v>
      </c>
      <c r="B756" t="s">
        <v>224</v>
      </c>
      <c r="C756" t="s">
        <v>615</v>
      </c>
      <c r="D756" t="s">
        <v>83</v>
      </c>
      <c r="E756" t="s">
        <v>100</v>
      </c>
      <c r="F756" s="19" t="str">
        <f>IFERROR(VLOOKUP(D756,'Tabelas auxiliares'!$A$3:$B$63,2,FALSE),"")</f>
        <v>SUGEPE-FOLHA - PASEP + AUX. MORADIA</v>
      </c>
      <c r="G756" s="19" t="str">
        <f>IFERROR(VLOOKUP($B756,'Tabelas auxiliares'!$A$67:$C$107,2,FALSE),"")</f>
        <v>FOLHA DE PAGAMENTO - GERAL</v>
      </c>
      <c r="H756" s="19" t="str">
        <f>IFERROR(VLOOKUP($B756,'Tabelas auxiliares'!$A$67:$C$107,3,FALSE),"")</f>
        <v>FOLHA DE PAGAMENTO / CONTRIBUICAO PARA O PSS / SUBSTITUICOES / INSS PATRONAL / PASEP</v>
      </c>
      <c r="I756" t="s">
        <v>1884</v>
      </c>
      <c r="J756" t="s">
        <v>3491</v>
      </c>
      <c r="K756" t="s">
        <v>3499</v>
      </c>
      <c r="L756" t="s">
        <v>3493</v>
      </c>
      <c r="M756" t="s">
        <v>622</v>
      </c>
      <c r="N756" t="s">
        <v>108</v>
      </c>
      <c r="O756" t="s">
        <v>629</v>
      </c>
      <c r="P756" t="s">
        <v>670</v>
      </c>
      <c r="Q756" t="s">
        <v>621</v>
      </c>
      <c r="R756" t="s">
        <v>622</v>
      </c>
      <c r="S756" t="s">
        <v>623</v>
      </c>
      <c r="T756" t="s">
        <v>659</v>
      </c>
      <c r="U756" t="s">
        <v>117</v>
      </c>
      <c r="V756" t="s">
        <v>3138</v>
      </c>
      <c r="W756" t="s">
        <v>3139</v>
      </c>
      <c r="X756" t="s">
        <v>3503</v>
      </c>
      <c r="Y756" s="19" t="str">
        <f t="shared" si="22"/>
        <v>3</v>
      </c>
      <c r="Z756" s="19" t="str">
        <f>IF(T756="","",IF(AND(T756&lt;&gt;'Tabelas auxiliares'!$B$241,T756&lt;&gt;'Tabelas auxiliares'!$B$242,T756&lt;&gt;'Tabelas auxiliares'!$C$241,T756&lt;&gt;'Tabelas auxiliares'!$C$242,T756&lt;&gt;'Tabelas auxiliares'!$D$241),"FOLHA DE PESSOAL",IF(Y756='Tabelas auxiliares'!$A$242,"CUSTEIO",IF(Y756='Tabelas auxiliares'!$A$241,"INVESTIMENTO","ERRO - VERIFICAR"))))</f>
        <v>FOLHA DE PESSOAL</v>
      </c>
      <c r="AA756" s="30">
        <f t="shared" si="23"/>
        <v>23993.74</v>
      </c>
      <c r="AD756" s="12">
        <v>23993.74</v>
      </c>
      <c r="AE756" s="36"/>
    </row>
    <row r="757" spans="1:31" x14ac:dyDescent="0.35">
      <c r="A757" t="s">
        <v>614</v>
      </c>
      <c r="B757" t="s">
        <v>224</v>
      </c>
      <c r="C757" t="s">
        <v>615</v>
      </c>
      <c r="D757" t="s">
        <v>83</v>
      </c>
      <c r="E757" t="s">
        <v>100</v>
      </c>
      <c r="F757" s="19" t="str">
        <f>IFERROR(VLOOKUP(D757,'Tabelas auxiliares'!$A$3:$B$63,2,FALSE),"")</f>
        <v>SUGEPE-FOLHA - PASEP + AUX. MORADIA</v>
      </c>
      <c r="G757" s="19" t="str">
        <f>IFERROR(VLOOKUP($B757,'Tabelas auxiliares'!$A$67:$C$107,2,FALSE),"")</f>
        <v>FOLHA DE PAGAMENTO - GERAL</v>
      </c>
      <c r="H757" s="19" t="str">
        <f>IFERROR(VLOOKUP($B757,'Tabelas auxiliares'!$A$67:$C$107,3,FALSE),"")</f>
        <v>FOLHA DE PAGAMENTO / CONTRIBUICAO PARA O PSS / SUBSTITUICOES / INSS PATRONAL / PASEP</v>
      </c>
      <c r="I757" t="s">
        <v>1884</v>
      </c>
      <c r="J757" t="s">
        <v>3491</v>
      </c>
      <c r="K757" t="s">
        <v>3504</v>
      </c>
      <c r="L757" t="s">
        <v>3493</v>
      </c>
      <c r="M757" t="s">
        <v>622</v>
      </c>
      <c r="N757" t="s">
        <v>108</v>
      </c>
      <c r="O757" t="s">
        <v>629</v>
      </c>
      <c r="P757" t="s">
        <v>670</v>
      </c>
      <c r="Q757" t="s">
        <v>621</v>
      </c>
      <c r="R757" t="s">
        <v>622</v>
      </c>
      <c r="S757" t="s">
        <v>623</v>
      </c>
      <c r="T757" t="s">
        <v>659</v>
      </c>
      <c r="U757" t="s">
        <v>117</v>
      </c>
      <c r="V757" t="s">
        <v>3142</v>
      </c>
      <c r="W757" t="s">
        <v>3143</v>
      </c>
      <c r="X757" t="s">
        <v>3505</v>
      </c>
      <c r="Y757" s="19" t="str">
        <f t="shared" si="22"/>
        <v>3</v>
      </c>
      <c r="Z757" s="19" t="str">
        <f>IF(T757="","",IF(AND(T757&lt;&gt;'Tabelas auxiliares'!$B$241,T757&lt;&gt;'Tabelas auxiliares'!$B$242,T757&lt;&gt;'Tabelas auxiliares'!$C$241,T757&lt;&gt;'Tabelas auxiliares'!$C$242,T757&lt;&gt;'Tabelas auxiliares'!$D$241),"FOLHA DE PESSOAL",IF(Y757='Tabelas auxiliares'!$A$242,"CUSTEIO",IF(Y757='Tabelas auxiliares'!$A$241,"INVESTIMENTO","ERRO - VERIFICAR"))))</f>
        <v>FOLHA DE PESSOAL</v>
      </c>
      <c r="AA757" s="30">
        <f t="shared" si="23"/>
        <v>11564162.76</v>
      </c>
      <c r="AD757" s="12">
        <v>11564162.76</v>
      </c>
      <c r="AE757" s="36"/>
    </row>
    <row r="758" spans="1:31" x14ac:dyDescent="0.35">
      <c r="A758" t="s">
        <v>614</v>
      </c>
      <c r="B758" t="s">
        <v>224</v>
      </c>
      <c r="C758" t="s">
        <v>615</v>
      </c>
      <c r="D758" t="s">
        <v>83</v>
      </c>
      <c r="E758" t="s">
        <v>100</v>
      </c>
      <c r="F758" s="19" t="str">
        <f>IFERROR(VLOOKUP(D758,'Tabelas auxiliares'!$A$3:$B$63,2,FALSE),"")</f>
        <v>SUGEPE-FOLHA - PASEP + AUX. MORADIA</v>
      </c>
      <c r="G758" s="19" t="str">
        <f>IFERROR(VLOOKUP($B758,'Tabelas auxiliares'!$A$67:$C$107,2,FALSE),"")</f>
        <v>FOLHA DE PAGAMENTO - GERAL</v>
      </c>
      <c r="H758" s="19" t="str">
        <f>IFERROR(VLOOKUP($B758,'Tabelas auxiliares'!$A$67:$C$107,3,FALSE),"")</f>
        <v>FOLHA DE PAGAMENTO / CONTRIBUICAO PARA O PSS / SUBSTITUICOES / INSS PATRONAL / PASEP</v>
      </c>
      <c r="I758" t="s">
        <v>1884</v>
      </c>
      <c r="J758" t="s">
        <v>3491</v>
      </c>
      <c r="K758" t="s">
        <v>3504</v>
      </c>
      <c r="L758" t="s">
        <v>3493</v>
      </c>
      <c r="M758" t="s">
        <v>622</v>
      </c>
      <c r="N758" t="s">
        <v>108</v>
      </c>
      <c r="O758" t="s">
        <v>629</v>
      </c>
      <c r="P758" t="s">
        <v>670</v>
      </c>
      <c r="Q758" t="s">
        <v>621</v>
      </c>
      <c r="R758" t="s">
        <v>622</v>
      </c>
      <c r="S758" t="s">
        <v>623</v>
      </c>
      <c r="T758" t="s">
        <v>659</v>
      </c>
      <c r="U758" t="s">
        <v>117</v>
      </c>
      <c r="V758" t="s">
        <v>3145</v>
      </c>
      <c r="W758" t="s">
        <v>3146</v>
      </c>
      <c r="X758" t="s">
        <v>3506</v>
      </c>
      <c r="Y758" s="19" t="str">
        <f t="shared" si="22"/>
        <v>3</v>
      </c>
      <c r="Z758" s="19" t="str">
        <f>IF(T758="","",IF(AND(T758&lt;&gt;'Tabelas auxiliares'!$B$241,T758&lt;&gt;'Tabelas auxiliares'!$B$242,T758&lt;&gt;'Tabelas auxiliares'!$C$241,T758&lt;&gt;'Tabelas auxiliares'!$C$242,T758&lt;&gt;'Tabelas auxiliares'!$D$241),"FOLHA DE PESSOAL",IF(Y758='Tabelas auxiliares'!$A$242,"CUSTEIO",IF(Y758='Tabelas auxiliares'!$A$241,"INVESTIMENTO","ERRO - VERIFICAR"))))</f>
        <v>FOLHA DE PESSOAL</v>
      </c>
      <c r="AA758" s="30">
        <f t="shared" si="23"/>
        <v>3391.07</v>
      </c>
      <c r="AD758" s="12">
        <v>3391.07</v>
      </c>
      <c r="AE758" s="36"/>
    </row>
    <row r="759" spans="1:31" x14ac:dyDescent="0.35">
      <c r="A759" t="s">
        <v>614</v>
      </c>
      <c r="B759" t="s">
        <v>224</v>
      </c>
      <c r="C759" t="s">
        <v>615</v>
      </c>
      <c r="D759" t="s">
        <v>83</v>
      </c>
      <c r="E759" t="s">
        <v>100</v>
      </c>
      <c r="F759" s="19" t="str">
        <f>IFERROR(VLOOKUP(D759,'Tabelas auxiliares'!$A$3:$B$63,2,FALSE),"")</f>
        <v>SUGEPE-FOLHA - PASEP + AUX. MORADIA</v>
      </c>
      <c r="G759" s="19" t="str">
        <f>IFERROR(VLOOKUP($B759,'Tabelas auxiliares'!$A$67:$C$107,2,FALSE),"")</f>
        <v>FOLHA DE PAGAMENTO - GERAL</v>
      </c>
      <c r="H759" s="19" t="str">
        <f>IFERROR(VLOOKUP($B759,'Tabelas auxiliares'!$A$67:$C$107,3,FALSE),"")</f>
        <v>FOLHA DE PAGAMENTO / CONTRIBUICAO PARA O PSS / SUBSTITUICOES / INSS PATRONAL / PASEP</v>
      </c>
      <c r="I759" t="s">
        <v>1884</v>
      </c>
      <c r="J759" t="s">
        <v>3491</v>
      </c>
      <c r="K759" t="s">
        <v>3504</v>
      </c>
      <c r="L759" t="s">
        <v>3493</v>
      </c>
      <c r="M759" t="s">
        <v>622</v>
      </c>
      <c r="N759" t="s">
        <v>108</v>
      </c>
      <c r="O759" t="s">
        <v>629</v>
      </c>
      <c r="P759" t="s">
        <v>670</v>
      </c>
      <c r="Q759" t="s">
        <v>621</v>
      </c>
      <c r="R759" t="s">
        <v>622</v>
      </c>
      <c r="S759" t="s">
        <v>623</v>
      </c>
      <c r="T759" t="s">
        <v>659</v>
      </c>
      <c r="U759" t="s">
        <v>117</v>
      </c>
      <c r="V759" t="s">
        <v>3148</v>
      </c>
      <c r="W759" t="s">
        <v>3149</v>
      </c>
      <c r="X759" t="s">
        <v>3507</v>
      </c>
      <c r="Y759" s="19" t="str">
        <f t="shared" si="22"/>
        <v>3</v>
      </c>
      <c r="Z759" s="19" t="str">
        <f>IF(T759="","",IF(AND(T759&lt;&gt;'Tabelas auxiliares'!$B$241,T759&lt;&gt;'Tabelas auxiliares'!$B$242,T759&lt;&gt;'Tabelas auxiliares'!$C$241,T759&lt;&gt;'Tabelas auxiliares'!$C$242,T759&lt;&gt;'Tabelas auxiliares'!$D$241),"FOLHA DE PESSOAL",IF(Y759='Tabelas auxiliares'!$A$242,"CUSTEIO",IF(Y759='Tabelas auxiliares'!$A$241,"INVESTIMENTO","ERRO - VERIFICAR"))))</f>
        <v>FOLHA DE PESSOAL</v>
      </c>
      <c r="AA759" s="30">
        <f t="shared" si="23"/>
        <v>582.34</v>
      </c>
      <c r="AD759" s="12">
        <v>582.34</v>
      </c>
      <c r="AE759" s="36"/>
    </row>
    <row r="760" spans="1:31" x14ac:dyDescent="0.35">
      <c r="A760" t="s">
        <v>614</v>
      </c>
      <c r="B760" t="s">
        <v>224</v>
      </c>
      <c r="C760" t="s">
        <v>615</v>
      </c>
      <c r="D760" t="s">
        <v>83</v>
      </c>
      <c r="E760" t="s">
        <v>100</v>
      </c>
      <c r="F760" s="19" t="str">
        <f>IFERROR(VLOOKUP(D760,'Tabelas auxiliares'!$A$3:$B$63,2,FALSE),"")</f>
        <v>SUGEPE-FOLHA - PASEP + AUX. MORADIA</v>
      </c>
      <c r="G760" s="19" t="str">
        <f>IFERROR(VLOOKUP($B760,'Tabelas auxiliares'!$A$67:$C$107,2,FALSE),"")</f>
        <v>FOLHA DE PAGAMENTO - GERAL</v>
      </c>
      <c r="H760" s="19" t="str">
        <f>IFERROR(VLOOKUP($B760,'Tabelas auxiliares'!$A$67:$C$107,3,FALSE),"")</f>
        <v>FOLHA DE PAGAMENTO / CONTRIBUICAO PARA O PSS / SUBSTITUICOES / INSS PATRONAL / PASEP</v>
      </c>
      <c r="I760" t="s">
        <v>1884</v>
      </c>
      <c r="J760" t="s">
        <v>3491</v>
      </c>
      <c r="K760" t="s">
        <v>3504</v>
      </c>
      <c r="L760" t="s">
        <v>3493</v>
      </c>
      <c r="M760" t="s">
        <v>622</v>
      </c>
      <c r="N760" t="s">
        <v>108</v>
      </c>
      <c r="O760" t="s">
        <v>629</v>
      </c>
      <c r="P760" t="s">
        <v>670</v>
      </c>
      <c r="Q760" t="s">
        <v>621</v>
      </c>
      <c r="R760" t="s">
        <v>622</v>
      </c>
      <c r="S760" t="s">
        <v>623</v>
      </c>
      <c r="T760" t="s">
        <v>659</v>
      </c>
      <c r="U760" t="s">
        <v>117</v>
      </c>
      <c r="V760" t="s">
        <v>3151</v>
      </c>
      <c r="W760" t="s">
        <v>3152</v>
      </c>
      <c r="X760" t="s">
        <v>3508</v>
      </c>
      <c r="Y760" s="19" t="str">
        <f t="shared" si="22"/>
        <v>3</v>
      </c>
      <c r="Z760" s="19" t="str">
        <f>IF(T760="","",IF(AND(T760&lt;&gt;'Tabelas auxiliares'!$B$241,T760&lt;&gt;'Tabelas auxiliares'!$B$242,T760&lt;&gt;'Tabelas auxiliares'!$C$241,T760&lt;&gt;'Tabelas auxiliares'!$C$242,T760&lt;&gt;'Tabelas auxiliares'!$D$241),"FOLHA DE PESSOAL",IF(Y760='Tabelas auxiliares'!$A$242,"CUSTEIO",IF(Y760='Tabelas auxiliares'!$A$241,"INVESTIMENTO","ERRO - VERIFICAR"))))</f>
        <v>FOLHA DE PESSOAL</v>
      </c>
      <c r="AA760" s="30">
        <f t="shared" si="23"/>
        <v>15024.67</v>
      </c>
      <c r="AD760" s="12">
        <v>15024.67</v>
      </c>
      <c r="AE760" s="36"/>
    </row>
    <row r="761" spans="1:31" x14ac:dyDescent="0.35">
      <c r="A761" t="s">
        <v>614</v>
      </c>
      <c r="B761" t="s">
        <v>224</v>
      </c>
      <c r="C761" t="s">
        <v>615</v>
      </c>
      <c r="D761" t="s">
        <v>83</v>
      </c>
      <c r="E761" t="s">
        <v>100</v>
      </c>
      <c r="F761" s="19" t="str">
        <f>IFERROR(VLOOKUP(D761,'Tabelas auxiliares'!$A$3:$B$63,2,FALSE),"")</f>
        <v>SUGEPE-FOLHA - PASEP + AUX. MORADIA</v>
      </c>
      <c r="G761" s="19" t="str">
        <f>IFERROR(VLOOKUP($B761,'Tabelas auxiliares'!$A$67:$C$107,2,FALSE),"")</f>
        <v>FOLHA DE PAGAMENTO - GERAL</v>
      </c>
      <c r="H761" s="19" t="str">
        <f>IFERROR(VLOOKUP($B761,'Tabelas auxiliares'!$A$67:$C$107,3,FALSE),"")</f>
        <v>FOLHA DE PAGAMENTO / CONTRIBUICAO PARA O PSS / SUBSTITUICOES / INSS PATRONAL / PASEP</v>
      </c>
      <c r="I761" t="s">
        <v>1884</v>
      </c>
      <c r="J761" t="s">
        <v>3491</v>
      </c>
      <c r="K761" t="s">
        <v>3504</v>
      </c>
      <c r="L761" t="s">
        <v>3493</v>
      </c>
      <c r="M761" t="s">
        <v>622</v>
      </c>
      <c r="N761" t="s">
        <v>108</v>
      </c>
      <c r="O761" t="s">
        <v>629</v>
      </c>
      <c r="P761" t="s">
        <v>670</v>
      </c>
      <c r="Q761" t="s">
        <v>621</v>
      </c>
      <c r="R761" t="s">
        <v>622</v>
      </c>
      <c r="S761" t="s">
        <v>623</v>
      </c>
      <c r="T761" t="s">
        <v>659</v>
      </c>
      <c r="U761" t="s">
        <v>117</v>
      </c>
      <c r="V761" t="s">
        <v>3154</v>
      </c>
      <c r="W761" t="s">
        <v>3155</v>
      </c>
      <c r="X761" t="s">
        <v>3509</v>
      </c>
      <c r="Y761" s="19" t="str">
        <f t="shared" si="22"/>
        <v>3</v>
      </c>
      <c r="Z761" s="19" t="str">
        <f>IF(T761="","",IF(AND(T761&lt;&gt;'Tabelas auxiliares'!$B$241,T761&lt;&gt;'Tabelas auxiliares'!$B$242,T761&lt;&gt;'Tabelas auxiliares'!$C$241,T761&lt;&gt;'Tabelas auxiliares'!$C$242,T761&lt;&gt;'Tabelas auxiliares'!$D$241),"FOLHA DE PESSOAL",IF(Y761='Tabelas auxiliares'!$A$242,"CUSTEIO",IF(Y761='Tabelas auxiliares'!$A$241,"INVESTIMENTO","ERRO - VERIFICAR"))))</f>
        <v>FOLHA DE PESSOAL</v>
      </c>
      <c r="AA761" s="30">
        <f t="shared" si="23"/>
        <v>107439.67</v>
      </c>
      <c r="AD761" s="12">
        <v>107439.67</v>
      </c>
      <c r="AE761" s="36"/>
    </row>
    <row r="762" spans="1:31" x14ac:dyDescent="0.35">
      <c r="A762" t="s">
        <v>614</v>
      </c>
      <c r="B762" t="s">
        <v>224</v>
      </c>
      <c r="C762" t="s">
        <v>615</v>
      </c>
      <c r="D762" t="s">
        <v>83</v>
      </c>
      <c r="E762" t="s">
        <v>100</v>
      </c>
      <c r="F762" s="19" t="str">
        <f>IFERROR(VLOOKUP(D762,'Tabelas auxiliares'!$A$3:$B$63,2,FALSE),"")</f>
        <v>SUGEPE-FOLHA - PASEP + AUX. MORADIA</v>
      </c>
      <c r="G762" s="19" t="str">
        <f>IFERROR(VLOOKUP($B762,'Tabelas auxiliares'!$A$67:$C$107,2,FALSE),"")</f>
        <v>FOLHA DE PAGAMENTO - GERAL</v>
      </c>
      <c r="H762" s="19" t="str">
        <f>IFERROR(VLOOKUP($B762,'Tabelas auxiliares'!$A$67:$C$107,3,FALSE),"")</f>
        <v>FOLHA DE PAGAMENTO / CONTRIBUICAO PARA O PSS / SUBSTITUICOES / INSS PATRONAL / PASEP</v>
      </c>
      <c r="I762" t="s">
        <v>1884</v>
      </c>
      <c r="J762" t="s">
        <v>3491</v>
      </c>
      <c r="K762" t="s">
        <v>3504</v>
      </c>
      <c r="L762" t="s">
        <v>3493</v>
      </c>
      <c r="M762" t="s">
        <v>622</v>
      </c>
      <c r="N762" t="s">
        <v>108</v>
      </c>
      <c r="O762" t="s">
        <v>629</v>
      </c>
      <c r="P762" t="s">
        <v>670</v>
      </c>
      <c r="Q762" t="s">
        <v>621</v>
      </c>
      <c r="R762" t="s">
        <v>622</v>
      </c>
      <c r="S762" t="s">
        <v>623</v>
      </c>
      <c r="T762" t="s">
        <v>659</v>
      </c>
      <c r="U762" t="s">
        <v>117</v>
      </c>
      <c r="V762" t="s">
        <v>3157</v>
      </c>
      <c r="W762" t="s">
        <v>3158</v>
      </c>
      <c r="X762" t="s">
        <v>3510</v>
      </c>
      <c r="Y762" s="19" t="str">
        <f t="shared" si="22"/>
        <v>3</v>
      </c>
      <c r="Z762" s="19" t="str">
        <f>IF(T762="","",IF(AND(T762&lt;&gt;'Tabelas auxiliares'!$B$241,T762&lt;&gt;'Tabelas auxiliares'!$B$242,T762&lt;&gt;'Tabelas auxiliares'!$C$241,T762&lt;&gt;'Tabelas auxiliares'!$C$242,T762&lt;&gt;'Tabelas auxiliares'!$D$241),"FOLHA DE PESSOAL",IF(Y762='Tabelas auxiliares'!$A$242,"CUSTEIO",IF(Y762='Tabelas auxiliares'!$A$241,"INVESTIMENTO","ERRO - VERIFICAR"))))</f>
        <v>FOLHA DE PESSOAL</v>
      </c>
      <c r="AA762" s="30">
        <f t="shared" si="23"/>
        <v>3930.81</v>
      </c>
      <c r="AD762" s="12">
        <v>3930.81</v>
      </c>
      <c r="AE762" s="36"/>
    </row>
    <row r="763" spans="1:31" x14ac:dyDescent="0.35">
      <c r="A763" t="s">
        <v>614</v>
      </c>
      <c r="B763" t="s">
        <v>224</v>
      </c>
      <c r="C763" t="s">
        <v>615</v>
      </c>
      <c r="D763" t="s">
        <v>83</v>
      </c>
      <c r="E763" t="s">
        <v>100</v>
      </c>
      <c r="F763" s="19" t="str">
        <f>IFERROR(VLOOKUP(D763,'Tabelas auxiliares'!$A$3:$B$63,2,FALSE),"")</f>
        <v>SUGEPE-FOLHA - PASEP + AUX. MORADIA</v>
      </c>
      <c r="G763" s="19" t="str">
        <f>IFERROR(VLOOKUP($B763,'Tabelas auxiliares'!$A$67:$C$107,2,FALSE),"")</f>
        <v>FOLHA DE PAGAMENTO - GERAL</v>
      </c>
      <c r="H763" s="19" t="str">
        <f>IFERROR(VLOOKUP($B763,'Tabelas auxiliares'!$A$67:$C$107,3,FALSE),"")</f>
        <v>FOLHA DE PAGAMENTO / CONTRIBUICAO PARA O PSS / SUBSTITUICOES / INSS PATRONAL / PASEP</v>
      </c>
      <c r="I763" t="s">
        <v>1884</v>
      </c>
      <c r="J763" t="s">
        <v>3491</v>
      </c>
      <c r="K763" t="s">
        <v>3504</v>
      </c>
      <c r="L763" t="s">
        <v>3493</v>
      </c>
      <c r="M763" t="s">
        <v>622</v>
      </c>
      <c r="N763" t="s">
        <v>108</v>
      </c>
      <c r="O763" t="s">
        <v>629</v>
      </c>
      <c r="P763" t="s">
        <v>670</v>
      </c>
      <c r="Q763" t="s">
        <v>621</v>
      </c>
      <c r="R763" t="s">
        <v>622</v>
      </c>
      <c r="S763" t="s">
        <v>623</v>
      </c>
      <c r="T763" t="s">
        <v>659</v>
      </c>
      <c r="U763" t="s">
        <v>117</v>
      </c>
      <c r="V763" t="s">
        <v>3160</v>
      </c>
      <c r="W763" t="s">
        <v>3161</v>
      </c>
      <c r="X763" t="s">
        <v>3511</v>
      </c>
      <c r="Y763" s="19" t="str">
        <f t="shared" si="22"/>
        <v>3</v>
      </c>
      <c r="Z763" s="19" t="str">
        <f>IF(T763="","",IF(AND(T763&lt;&gt;'Tabelas auxiliares'!$B$241,T763&lt;&gt;'Tabelas auxiliares'!$B$242,T763&lt;&gt;'Tabelas auxiliares'!$C$241,T763&lt;&gt;'Tabelas auxiliares'!$C$242,T763&lt;&gt;'Tabelas auxiliares'!$D$241),"FOLHA DE PESSOAL",IF(Y763='Tabelas auxiliares'!$A$242,"CUSTEIO",IF(Y763='Tabelas auxiliares'!$A$241,"INVESTIMENTO","ERRO - VERIFICAR"))))</f>
        <v>FOLHA DE PESSOAL</v>
      </c>
      <c r="AA763" s="30">
        <f t="shared" si="23"/>
        <v>9482914.1400000006</v>
      </c>
      <c r="AD763" s="12">
        <v>9482914.1400000006</v>
      </c>
      <c r="AE763" s="36"/>
    </row>
    <row r="764" spans="1:31" x14ac:dyDescent="0.35">
      <c r="A764" t="s">
        <v>614</v>
      </c>
      <c r="B764" t="s">
        <v>224</v>
      </c>
      <c r="C764" t="s">
        <v>615</v>
      </c>
      <c r="D764" t="s">
        <v>83</v>
      </c>
      <c r="E764" t="s">
        <v>100</v>
      </c>
      <c r="F764" s="19" t="str">
        <f>IFERROR(VLOOKUP(D764,'Tabelas auxiliares'!$A$3:$B$63,2,FALSE),"")</f>
        <v>SUGEPE-FOLHA - PASEP + AUX. MORADIA</v>
      </c>
      <c r="G764" s="19" t="str">
        <f>IFERROR(VLOOKUP($B764,'Tabelas auxiliares'!$A$67:$C$107,2,FALSE),"")</f>
        <v>FOLHA DE PAGAMENTO - GERAL</v>
      </c>
      <c r="H764" s="19" t="str">
        <f>IFERROR(VLOOKUP($B764,'Tabelas auxiliares'!$A$67:$C$107,3,FALSE),"")</f>
        <v>FOLHA DE PAGAMENTO / CONTRIBUICAO PARA O PSS / SUBSTITUICOES / INSS PATRONAL / PASEP</v>
      </c>
      <c r="I764" t="s">
        <v>1884</v>
      </c>
      <c r="J764" t="s">
        <v>3491</v>
      </c>
      <c r="K764" t="s">
        <v>3504</v>
      </c>
      <c r="L764" t="s">
        <v>3493</v>
      </c>
      <c r="M764" t="s">
        <v>622</v>
      </c>
      <c r="N764" t="s">
        <v>108</v>
      </c>
      <c r="O764" t="s">
        <v>629</v>
      </c>
      <c r="P764" t="s">
        <v>670</v>
      </c>
      <c r="Q764" t="s">
        <v>621</v>
      </c>
      <c r="R764" t="s">
        <v>622</v>
      </c>
      <c r="S764" t="s">
        <v>623</v>
      </c>
      <c r="T764" t="s">
        <v>659</v>
      </c>
      <c r="U764" t="s">
        <v>117</v>
      </c>
      <c r="V764" t="s">
        <v>3163</v>
      </c>
      <c r="W764" t="s">
        <v>3164</v>
      </c>
      <c r="X764" t="s">
        <v>3512</v>
      </c>
      <c r="Y764" s="19" t="str">
        <f t="shared" si="22"/>
        <v>3</v>
      </c>
      <c r="Z764" s="19" t="str">
        <f>IF(T764="","",IF(AND(T764&lt;&gt;'Tabelas auxiliares'!$B$241,T764&lt;&gt;'Tabelas auxiliares'!$B$242,T764&lt;&gt;'Tabelas auxiliares'!$C$241,T764&lt;&gt;'Tabelas auxiliares'!$C$242,T764&lt;&gt;'Tabelas auxiliares'!$D$241),"FOLHA DE PESSOAL",IF(Y764='Tabelas auxiliares'!$A$242,"CUSTEIO",IF(Y764='Tabelas auxiliares'!$A$241,"INVESTIMENTO","ERRO - VERIFICAR"))))</f>
        <v>FOLHA DE PESSOAL</v>
      </c>
      <c r="AA764" s="30">
        <f t="shared" si="23"/>
        <v>137670.6</v>
      </c>
      <c r="AD764" s="12">
        <v>137670.6</v>
      </c>
      <c r="AE764" s="36"/>
    </row>
    <row r="765" spans="1:31" x14ac:dyDescent="0.35">
      <c r="A765" t="s">
        <v>614</v>
      </c>
      <c r="B765" t="s">
        <v>224</v>
      </c>
      <c r="C765" t="s">
        <v>615</v>
      </c>
      <c r="D765" t="s">
        <v>83</v>
      </c>
      <c r="E765" t="s">
        <v>100</v>
      </c>
      <c r="F765" s="19" t="str">
        <f>IFERROR(VLOOKUP(D765,'Tabelas auxiliares'!$A$3:$B$63,2,FALSE),"")</f>
        <v>SUGEPE-FOLHA - PASEP + AUX. MORADIA</v>
      </c>
      <c r="G765" s="19" t="str">
        <f>IFERROR(VLOOKUP($B765,'Tabelas auxiliares'!$A$67:$C$107,2,FALSE),"")</f>
        <v>FOLHA DE PAGAMENTO - GERAL</v>
      </c>
      <c r="H765" s="19" t="str">
        <f>IFERROR(VLOOKUP($B765,'Tabelas auxiliares'!$A$67:$C$107,3,FALSE),"")</f>
        <v>FOLHA DE PAGAMENTO / CONTRIBUICAO PARA O PSS / SUBSTITUICOES / INSS PATRONAL / PASEP</v>
      </c>
      <c r="I765" t="s">
        <v>1884</v>
      </c>
      <c r="J765" t="s">
        <v>3491</v>
      </c>
      <c r="K765" t="s">
        <v>3504</v>
      </c>
      <c r="L765" t="s">
        <v>3493</v>
      </c>
      <c r="M765" t="s">
        <v>622</v>
      </c>
      <c r="N765" t="s">
        <v>108</v>
      </c>
      <c r="O765" t="s">
        <v>629</v>
      </c>
      <c r="P765" t="s">
        <v>670</v>
      </c>
      <c r="Q765" t="s">
        <v>621</v>
      </c>
      <c r="R765" t="s">
        <v>622</v>
      </c>
      <c r="S765" t="s">
        <v>623</v>
      </c>
      <c r="T765" t="s">
        <v>659</v>
      </c>
      <c r="U765" t="s">
        <v>117</v>
      </c>
      <c r="V765" t="s">
        <v>3166</v>
      </c>
      <c r="W765" t="s">
        <v>3167</v>
      </c>
      <c r="X765" t="s">
        <v>3513</v>
      </c>
      <c r="Y765" s="19" t="str">
        <f t="shared" si="22"/>
        <v>3</v>
      </c>
      <c r="Z765" s="19" t="str">
        <f>IF(T765="","",IF(AND(T765&lt;&gt;'Tabelas auxiliares'!$B$241,T765&lt;&gt;'Tabelas auxiliares'!$B$242,T765&lt;&gt;'Tabelas auxiliares'!$C$241,T765&lt;&gt;'Tabelas auxiliares'!$C$242,T765&lt;&gt;'Tabelas auxiliares'!$D$241),"FOLHA DE PESSOAL",IF(Y765='Tabelas auxiliares'!$A$242,"CUSTEIO",IF(Y765='Tabelas auxiliares'!$A$241,"INVESTIMENTO","ERRO - VERIFICAR"))))</f>
        <v>FOLHA DE PESSOAL</v>
      </c>
      <c r="AA765" s="30">
        <f t="shared" si="23"/>
        <v>250140.56</v>
      </c>
      <c r="AD765" s="12">
        <v>250140.56</v>
      </c>
      <c r="AE765" s="36"/>
    </row>
    <row r="766" spans="1:31" x14ac:dyDescent="0.35">
      <c r="A766" t="s">
        <v>614</v>
      </c>
      <c r="B766" t="s">
        <v>224</v>
      </c>
      <c r="C766" t="s">
        <v>615</v>
      </c>
      <c r="D766" t="s">
        <v>83</v>
      </c>
      <c r="E766" t="s">
        <v>100</v>
      </c>
      <c r="F766" s="19" t="str">
        <f>IFERROR(VLOOKUP(D766,'Tabelas auxiliares'!$A$3:$B$63,2,FALSE),"")</f>
        <v>SUGEPE-FOLHA - PASEP + AUX. MORADIA</v>
      </c>
      <c r="G766" s="19" t="str">
        <f>IFERROR(VLOOKUP($B766,'Tabelas auxiliares'!$A$67:$C$107,2,FALSE),"")</f>
        <v>FOLHA DE PAGAMENTO - GERAL</v>
      </c>
      <c r="H766" s="19" t="str">
        <f>IFERROR(VLOOKUP($B766,'Tabelas auxiliares'!$A$67:$C$107,3,FALSE),"")</f>
        <v>FOLHA DE PAGAMENTO / CONTRIBUICAO PARA O PSS / SUBSTITUICOES / INSS PATRONAL / PASEP</v>
      </c>
      <c r="I766" t="s">
        <v>1884</v>
      </c>
      <c r="J766" t="s">
        <v>3491</v>
      </c>
      <c r="K766" t="s">
        <v>3504</v>
      </c>
      <c r="L766" t="s">
        <v>3493</v>
      </c>
      <c r="M766" t="s">
        <v>622</v>
      </c>
      <c r="N766" t="s">
        <v>108</v>
      </c>
      <c r="O766" t="s">
        <v>629</v>
      </c>
      <c r="P766" t="s">
        <v>670</v>
      </c>
      <c r="Q766" t="s">
        <v>621</v>
      </c>
      <c r="R766" t="s">
        <v>622</v>
      </c>
      <c r="S766" t="s">
        <v>623</v>
      </c>
      <c r="T766" t="s">
        <v>659</v>
      </c>
      <c r="U766" t="s">
        <v>117</v>
      </c>
      <c r="V766" t="s">
        <v>3169</v>
      </c>
      <c r="W766" t="s">
        <v>3170</v>
      </c>
      <c r="X766" t="s">
        <v>3514</v>
      </c>
      <c r="Y766" s="19" t="str">
        <f t="shared" si="22"/>
        <v>3</v>
      </c>
      <c r="Z766" s="19" t="str">
        <f>IF(T766="","",IF(AND(T766&lt;&gt;'Tabelas auxiliares'!$B$241,T766&lt;&gt;'Tabelas auxiliares'!$B$242,T766&lt;&gt;'Tabelas auxiliares'!$C$241,T766&lt;&gt;'Tabelas auxiliares'!$C$242,T766&lt;&gt;'Tabelas auxiliares'!$D$241),"FOLHA DE PESSOAL",IF(Y766='Tabelas auxiliares'!$A$242,"CUSTEIO",IF(Y766='Tabelas auxiliares'!$A$241,"INVESTIMENTO","ERRO - VERIFICAR"))))</f>
        <v>FOLHA DE PESSOAL</v>
      </c>
      <c r="AA766" s="30">
        <f t="shared" si="23"/>
        <v>5255.31</v>
      </c>
      <c r="AD766" s="12">
        <v>5255.31</v>
      </c>
      <c r="AE766" s="36"/>
    </row>
    <row r="767" spans="1:31" x14ac:dyDescent="0.35">
      <c r="A767" t="s">
        <v>614</v>
      </c>
      <c r="B767" t="s">
        <v>224</v>
      </c>
      <c r="C767" t="s">
        <v>615</v>
      </c>
      <c r="D767" t="s">
        <v>83</v>
      </c>
      <c r="E767" t="s">
        <v>100</v>
      </c>
      <c r="F767" s="19" t="str">
        <f>IFERROR(VLOOKUP(D767,'Tabelas auxiliares'!$A$3:$B$63,2,FALSE),"")</f>
        <v>SUGEPE-FOLHA - PASEP + AUX. MORADIA</v>
      </c>
      <c r="G767" s="19" t="str">
        <f>IFERROR(VLOOKUP($B767,'Tabelas auxiliares'!$A$67:$C$107,2,FALSE),"")</f>
        <v>FOLHA DE PAGAMENTO - GERAL</v>
      </c>
      <c r="H767" s="19" t="str">
        <f>IFERROR(VLOOKUP($B767,'Tabelas auxiliares'!$A$67:$C$107,3,FALSE),"")</f>
        <v>FOLHA DE PAGAMENTO / CONTRIBUICAO PARA O PSS / SUBSTITUICOES / INSS PATRONAL / PASEP</v>
      </c>
      <c r="I767" t="s">
        <v>1884</v>
      </c>
      <c r="J767" t="s">
        <v>3491</v>
      </c>
      <c r="K767" t="s">
        <v>3504</v>
      </c>
      <c r="L767" t="s">
        <v>3493</v>
      </c>
      <c r="M767" t="s">
        <v>622</v>
      </c>
      <c r="N767" t="s">
        <v>108</v>
      </c>
      <c r="O767" t="s">
        <v>629</v>
      </c>
      <c r="P767" t="s">
        <v>670</v>
      </c>
      <c r="Q767" t="s">
        <v>621</v>
      </c>
      <c r="R767" t="s">
        <v>622</v>
      </c>
      <c r="S767" t="s">
        <v>623</v>
      </c>
      <c r="T767" t="s">
        <v>659</v>
      </c>
      <c r="U767" t="s">
        <v>117</v>
      </c>
      <c r="V767" t="s">
        <v>3172</v>
      </c>
      <c r="W767" t="s">
        <v>3173</v>
      </c>
      <c r="X767" t="s">
        <v>3515</v>
      </c>
      <c r="Y767" s="19" t="str">
        <f t="shared" si="22"/>
        <v>3</v>
      </c>
      <c r="Z767" s="19" t="str">
        <f>IF(T767="","",IF(AND(T767&lt;&gt;'Tabelas auxiliares'!$B$241,T767&lt;&gt;'Tabelas auxiliares'!$B$242,T767&lt;&gt;'Tabelas auxiliares'!$C$241,T767&lt;&gt;'Tabelas auxiliares'!$C$242,T767&lt;&gt;'Tabelas auxiliares'!$D$241),"FOLHA DE PESSOAL",IF(Y767='Tabelas auxiliares'!$A$242,"CUSTEIO",IF(Y767='Tabelas auxiliares'!$A$241,"INVESTIMENTO","ERRO - VERIFICAR"))))</f>
        <v>FOLHA DE PESSOAL</v>
      </c>
      <c r="AA767" s="30">
        <f t="shared" si="23"/>
        <v>14444.09</v>
      </c>
      <c r="AD767" s="12">
        <v>14444.09</v>
      </c>
      <c r="AE767" s="36"/>
    </row>
    <row r="768" spans="1:31" x14ac:dyDescent="0.35">
      <c r="A768" t="s">
        <v>614</v>
      </c>
      <c r="B768" t="s">
        <v>224</v>
      </c>
      <c r="C768" t="s">
        <v>615</v>
      </c>
      <c r="D768" t="s">
        <v>83</v>
      </c>
      <c r="E768" t="s">
        <v>100</v>
      </c>
      <c r="F768" s="19" t="str">
        <f>IFERROR(VLOOKUP(D768,'Tabelas auxiliares'!$A$3:$B$63,2,FALSE),"")</f>
        <v>SUGEPE-FOLHA - PASEP + AUX. MORADIA</v>
      </c>
      <c r="G768" s="19" t="str">
        <f>IFERROR(VLOOKUP($B768,'Tabelas auxiliares'!$A$67:$C$107,2,FALSE),"")</f>
        <v>FOLHA DE PAGAMENTO - GERAL</v>
      </c>
      <c r="H768" s="19" t="str">
        <f>IFERROR(VLOOKUP($B768,'Tabelas auxiliares'!$A$67:$C$107,3,FALSE),"")</f>
        <v>FOLHA DE PAGAMENTO / CONTRIBUICAO PARA O PSS / SUBSTITUICOES / INSS PATRONAL / PASEP</v>
      </c>
      <c r="I768" t="s">
        <v>1884</v>
      </c>
      <c r="J768" t="s">
        <v>3491</v>
      </c>
      <c r="K768" t="s">
        <v>3504</v>
      </c>
      <c r="L768" t="s">
        <v>3493</v>
      </c>
      <c r="M768" t="s">
        <v>622</v>
      </c>
      <c r="N768" t="s">
        <v>108</v>
      </c>
      <c r="O768" t="s">
        <v>629</v>
      </c>
      <c r="P768" t="s">
        <v>670</v>
      </c>
      <c r="Q768" t="s">
        <v>621</v>
      </c>
      <c r="R768" t="s">
        <v>622</v>
      </c>
      <c r="S768" t="s">
        <v>623</v>
      </c>
      <c r="T768" t="s">
        <v>659</v>
      </c>
      <c r="U768" t="s">
        <v>117</v>
      </c>
      <c r="V768" t="s">
        <v>3175</v>
      </c>
      <c r="W768" t="s">
        <v>3176</v>
      </c>
      <c r="X768" t="s">
        <v>3516</v>
      </c>
      <c r="Y768" s="19" t="str">
        <f t="shared" si="22"/>
        <v>3</v>
      </c>
      <c r="Z768" s="19" t="str">
        <f>IF(T768="","",IF(AND(T768&lt;&gt;'Tabelas auxiliares'!$B$241,T768&lt;&gt;'Tabelas auxiliares'!$B$242,T768&lt;&gt;'Tabelas auxiliares'!$C$241,T768&lt;&gt;'Tabelas auxiliares'!$C$242,T768&lt;&gt;'Tabelas auxiliares'!$D$241),"FOLHA DE PESSOAL",IF(Y768='Tabelas auxiliares'!$A$242,"CUSTEIO",IF(Y768='Tabelas auxiliares'!$A$241,"INVESTIMENTO","ERRO - VERIFICAR"))))</f>
        <v>FOLHA DE PESSOAL</v>
      </c>
      <c r="AA768" s="30">
        <f t="shared" si="23"/>
        <v>216.35</v>
      </c>
      <c r="AD768" s="12">
        <v>216.35</v>
      </c>
      <c r="AE768" s="36"/>
    </row>
    <row r="769" spans="1:31" x14ac:dyDescent="0.35">
      <c r="A769" t="s">
        <v>614</v>
      </c>
      <c r="B769" t="s">
        <v>224</v>
      </c>
      <c r="C769" t="s">
        <v>615</v>
      </c>
      <c r="D769" t="s">
        <v>83</v>
      </c>
      <c r="E769" t="s">
        <v>100</v>
      </c>
      <c r="F769" s="19" t="str">
        <f>IFERROR(VLOOKUP(D769,'Tabelas auxiliares'!$A$3:$B$63,2,FALSE),"")</f>
        <v>SUGEPE-FOLHA - PASEP + AUX. MORADIA</v>
      </c>
      <c r="G769" s="19" t="str">
        <f>IFERROR(VLOOKUP($B769,'Tabelas auxiliares'!$A$67:$C$107,2,FALSE),"")</f>
        <v>FOLHA DE PAGAMENTO - GERAL</v>
      </c>
      <c r="H769" s="19" t="str">
        <f>IFERROR(VLOOKUP($B769,'Tabelas auxiliares'!$A$67:$C$107,3,FALSE),"")</f>
        <v>FOLHA DE PAGAMENTO / CONTRIBUICAO PARA O PSS / SUBSTITUICOES / INSS PATRONAL / PASEP</v>
      </c>
      <c r="I769" t="s">
        <v>1884</v>
      </c>
      <c r="J769" t="s">
        <v>3491</v>
      </c>
      <c r="K769" t="s">
        <v>3504</v>
      </c>
      <c r="L769" t="s">
        <v>3493</v>
      </c>
      <c r="M769" t="s">
        <v>622</v>
      </c>
      <c r="N769" t="s">
        <v>108</v>
      </c>
      <c r="O769" t="s">
        <v>629</v>
      </c>
      <c r="P769" t="s">
        <v>670</v>
      </c>
      <c r="Q769" t="s">
        <v>621</v>
      </c>
      <c r="R769" t="s">
        <v>622</v>
      </c>
      <c r="S769" t="s">
        <v>623</v>
      </c>
      <c r="T769" t="s">
        <v>659</v>
      </c>
      <c r="U769" t="s">
        <v>117</v>
      </c>
      <c r="V769" t="s">
        <v>3178</v>
      </c>
      <c r="W769" t="s">
        <v>3179</v>
      </c>
      <c r="X769" t="s">
        <v>3517</v>
      </c>
      <c r="Y769" s="19" t="str">
        <f t="shared" si="22"/>
        <v>3</v>
      </c>
      <c r="Z769" s="19" t="str">
        <f>IF(T769="","",IF(AND(T769&lt;&gt;'Tabelas auxiliares'!$B$241,T769&lt;&gt;'Tabelas auxiliares'!$B$242,T769&lt;&gt;'Tabelas auxiliares'!$C$241,T769&lt;&gt;'Tabelas auxiliares'!$C$242,T769&lt;&gt;'Tabelas auxiliares'!$D$241),"FOLHA DE PESSOAL",IF(Y769='Tabelas auxiliares'!$A$242,"CUSTEIO",IF(Y769='Tabelas auxiliares'!$A$241,"INVESTIMENTO","ERRO - VERIFICAR"))))</f>
        <v>FOLHA DE PESSOAL</v>
      </c>
      <c r="AA769" s="30">
        <f t="shared" si="23"/>
        <v>275621.71000000002</v>
      </c>
      <c r="AD769" s="12">
        <v>275621.71000000002</v>
      </c>
      <c r="AE769" s="36"/>
    </row>
    <row r="770" spans="1:31" x14ac:dyDescent="0.35">
      <c r="A770" t="s">
        <v>614</v>
      </c>
      <c r="B770" t="s">
        <v>224</v>
      </c>
      <c r="C770" t="s">
        <v>615</v>
      </c>
      <c r="D770" t="s">
        <v>83</v>
      </c>
      <c r="E770" t="s">
        <v>100</v>
      </c>
      <c r="F770" s="19" t="str">
        <f>IFERROR(VLOOKUP(D770,'Tabelas auxiliares'!$A$3:$B$63,2,FALSE),"")</f>
        <v>SUGEPE-FOLHA - PASEP + AUX. MORADIA</v>
      </c>
      <c r="G770" s="19" t="str">
        <f>IFERROR(VLOOKUP($B770,'Tabelas auxiliares'!$A$67:$C$107,2,FALSE),"")</f>
        <v>FOLHA DE PAGAMENTO - GERAL</v>
      </c>
      <c r="H770" s="19" t="str">
        <f>IFERROR(VLOOKUP($B770,'Tabelas auxiliares'!$A$67:$C$107,3,FALSE),"")</f>
        <v>FOLHA DE PAGAMENTO / CONTRIBUICAO PARA O PSS / SUBSTITUICOES / INSS PATRONAL / PASEP</v>
      </c>
      <c r="I770" t="s">
        <v>1884</v>
      </c>
      <c r="J770" t="s">
        <v>3491</v>
      </c>
      <c r="K770" t="s">
        <v>3504</v>
      </c>
      <c r="L770" t="s">
        <v>3493</v>
      </c>
      <c r="M770" t="s">
        <v>622</v>
      </c>
      <c r="N770" t="s">
        <v>108</v>
      </c>
      <c r="O770" t="s">
        <v>629</v>
      </c>
      <c r="P770" t="s">
        <v>670</v>
      </c>
      <c r="Q770" t="s">
        <v>621</v>
      </c>
      <c r="R770" t="s">
        <v>622</v>
      </c>
      <c r="S770" t="s">
        <v>623</v>
      </c>
      <c r="T770" t="s">
        <v>659</v>
      </c>
      <c r="U770" t="s">
        <v>117</v>
      </c>
      <c r="V770" t="s">
        <v>3181</v>
      </c>
      <c r="W770" t="s">
        <v>3182</v>
      </c>
      <c r="X770" t="s">
        <v>3518</v>
      </c>
      <c r="Y770" s="19" t="str">
        <f t="shared" si="22"/>
        <v>3</v>
      </c>
      <c r="Z770" s="19" t="str">
        <f>IF(T770="","",IF(AND(T770&lt;&gt;'Tabelas auxiliares'!$B$241,T770&lt;&gt;'Tabelas auxiliares'!$B$242,T770&lt;&gt;'Tabelas auxiliares'!$C$241,T770&lt;&gt;'Tabelas auxiliares'!$C$242,T770&lt;&gt;'Tabelas auxiliares'!$D$241),"FOLHA DE PESSOAL",IF(Y770='Tabelas auxiliares'!$A$242,"CUSTEIO",IF(Y770='Tabelas auxiliares'!$A$241,"INVESTIMENTO","ERRO - VERIFICAR"))))</f>
        <v>FOLHA DE PESSOAL</v>
      </c>
      <c r="AA770" s="30">
        <f t="shared" si="23"/>
        <v>67907.12</v>
      </c>
      <c r="AD770" s="12">
        <v>67907.12</v>
      </c>
      <c r="AE770" s="36"/>
    </row>
    <row r="771" spans="1:31" x14ac:dyDescent="0.35">
      <c r="A771" t="s">
        <v>614</v>
      </c>
      <c r="B771" t="s">
        <v>224</v>
      </c>
      <c r="C771" t="s">
        <v>615</v>
      </c>
      <c r="D771" t="s">
        <v>83</v>
      </c>
      <c r="E771" t="s">
        <v>100</v>
      </c>
      <c r="F771" s="19" t="str">
        <f>IFERROR(VLOOKUP(D771,'Tabelas auxiliares'!$A$3:$B$63,2,FALSE),"")</f>
        <v>SUGEPE-FOLHA - PASEP + AUX. MORADIA</v>
      </c>
      <c r="G771" s="19" t="str">
        <f>IFERROR(VLOOKUP($B771,'Tabelas auxiliares'!$A$67:$C$107,2,FALSE),"")</f>
        <v>FOLHA DE PAGAMENTO - GERAL</v>
      </c>
      <c r="H771" s="19" t="str">
        <f>IFERROR(VLOOKUP($B771,'Tabelas auxiliares'!$A$67:$C$107,3,FALSE),"")</f>
        <v>FOLHA DE PAGAMENTO / CONTRIBUICAO PARA O PSS / SUBSTITUICOES / INSS PATRONAL / PASEP</v>
      </c>
      <c r="I771" t="s">
        <v>1884</v>
      </c>
      <c r="J771" t="s">
        <v>3491</v>
      </c>
      <c r="K771" t="s">
        <v>3519</v>
      </c>
      <c r="L771" t="s">
        <v>3493</v>
      </c>
      <c r="M771" t="s">
        <v>622</v>
      </c>
      <c r="N771" t="s">
        <v>108</v>
      </c>
      <c r="O771" t="s">
        <v>629</v>
      </c>
      <c r="P771" t="s">
        <v>670</v>
      </c>
      <c r="Q771" t="s">
        <v>621</v>
      </c>
      <c r="R771" t="s">
        <v>622</v>
      </c>
      <c r="S771" t="s">
        <v>623</v>
      </c>
      <c r="T771" t="s">
        <v>659</v>
      </c>
      <c r="U771" t="s">
        <v>117</v>
      </c>
      <c r="V771" t="s">
        <v>3185</v>
      </c>
      <c r="W771" t="s">
        <v>3186</v>
      </c>
      <c r="X771" t="s">
        <v>3520</v>
      </c>
      <c r="Y771" s="19" t="str">
        <f t="shared" si="22"/>
        <v>3</v>
      </c>
      <c r="Z771" s="19" t="str">
        <f>IF(T771="","",IF(AND(T771&lt;&gt;'Tabelas auxiliares'!$B$241,T771&lt;&gt;'Tabelas auxiliares'!$B$242,T771&lt;&gt;'Tabelas auxiliares'!$C$241,T771&lt;&gt;'Tabelas auxiliares'!$C$242,T771&lt;&gt;'Tabelas auxiliares'!$D$241),"FOLHA DE PESSOAL",IF(Y771='Tabelas auxiliares'!$A$242,"CUSTEIO",IF(Y771='Tabelas auxiliares'!$A$241,"INVESTIMENTO","ERRO - VERIFICAR"))))</f>
        <v>FOLHA DE PESSOAL</v>
      </c>
      <c r="AA771" s="30">
        <f t="shared" si="23"/>
        <v>20317.66</v>
      </c>
      <c r="AD771" s="12">
        <v>20317.66</v>
      </c>
      <c r="AE771" s="36"/>
    </row>
    <row r="772" spans="1:31" x14ac:dyDescent="0.35">
      <c r="A772" t="s">
        <v>614</v>
      </c>
      <c r="B772" t="s">
        <v>224</v>
      </c>
      <c r="C772" t="s">
        <v>615</v>
      </c>
      <c r="D772" t="s">
        <v>83</v>
      </c>
      <c r="E772" t="s">
        <v>100</v>
      </c>
      <c r="F772" s="19" t="str">
        <f>IFERROR(VLOOKUP(D772,'Tabelas auxiliares'!$A$3:$B$63,2,FALSE),"")</f>
        <v>SUGEPE-FOLHA - PASEP + AUX. MORADIA</v>
      </c>
      <c r="G772" s="19" t="str">
        <f>IFERROR(VLOOKUP($B772,'Tabelas auxiliares'!$A$67:$C$107,2,FALSE),"")</f>
        <v>FOLHA DE PAGAMENTO - GERAL</v>
      </c>
      <c r="H772" s="19" t="str">
        <f>IFERROR(VLOOKUP($B772,'Tabelas auxiliares'!$A$67:$C$107,3,FALSE),"")</f>
        <v>FOLHA DE PAGAMENTO / CONTRIBUICAO PARA O PSS / SUBSTITUICOES / INSS PATRONAL / PASEP</v>
      </c>
      <c r="I772" t="s">
        <v>1884</v>
      </c>
      <c r="J772" t="s">
        <v>3491</v>
      </c>
      <c r="K772" t="s">
        <v>3521</v>
      </c>
      <c r="L772" t="s">
        <v>3493</v>
      </c>
      <c r="M772" t="s">
        <v>622</v>
      </c>
      <c r="N772" t="s">
        <v>108</v>
      </c>
      <c r="O772" t="s">
        <v>629</v>
      </c>
      <c r="P772" t="s">
        <v>670</v>
      </c>
      <c r="Q772" t="s">
        <v>621</v>
      </c>
      <c r="R772" t="s">
        <v>622</v>
      </c>
      <c r="S772" t="s">
        <v>623</v>
      </c>
      <c r="T772" t="s">
        <v>659</v>
      </c>
      <c r="U772" t="s">
        <v>117</v>
      </c>
      <c r="V772" t="s">
        <v>3189</v>
      </c>
      <c r="W772" t="s">
        <v>3190</v>
      </c>
      <c r="X772" t="s">
        <v>3522</v>
      </c>
      <c r="Y772" s="19" t="str">
        <f t="shared" si="22"/>
        <v>3</v>
      </c>
      <c r="Z772" s="19" t="str">
        <f>IF(T772="","",IF(AND(T772&lt;&gt;'Tabelas auxiliares'!$B$241,T772&lt;&gt;'Tabelas auxiliares'!$B$242,T772&lt;&gt;'Tabelas auxiliares'!$C$241,T772&lt;&gt;'Tabelas auxiliares'!$C$242,T772&lt;&gt;'Tabelas auxiliares'!$D$241),"FOLHA DE PESSOAL",IF(Y772='Tabelas auxiliares'!$A$242,"CUSTEIO",IF(Y772='Tabelas auxiliares'!$A$241,"INVESTIMENTO","ERRO - VERIFICAR"))))</f>
        <v>FOLHA DE PESSOAL</v>
      </c>
      <c r="AA772" s="30">
        <f t="shared" si="23"/>
        <v>3945.24</v>
      </c>
      <c r="AD772" s="12">
        <v>3945.24</v>
      </c>
      <c r="AE772" s="36"/>
    </row>
    <row r="773" spans="1:31" x14ac:dyDescent="0.35">
      <c r="A773" t="s">
        <v>614</v>
      </c>
      <c r="B773" t="s">
        <v>224</v>
      </c>
      <c r="C773" t="s">
        <v>615</v>
      </c>
      <c r="D773" t="s">
        <v>83</v>
      </c>
      <c r="E773" t="s">
        <v>100</v>
      </c>
      <c r="F773" s="19" t="str">
        <f>IFERROR(VLOOKUP(D773,'Tabelas auxiliares'!$A$3:$B$63,2,FALSE),"")</f>
        <v>SUGEPE-FOLHA - PASEP + AUX. MORADIA</v>
      </c>
      <c r="G773" s="19" t="str">
        <f>IFERROR(VLOOKUP($B773,'Tabelas auxiliares'!$A$67:$C$107,2,FALSE),"")</f>
        <v>FOLHA DE PAGAMENTO - GERAL</v>
      </c>
      <c r="H773" s="19" t="str">
        <f>IFERROR(VLOOKUP($B773,'Tabelas auxiliares'!$A$67:$C$107,3,FALSE),"")</f>
        <v>FOLHA DE PAGAMENTO / CONTRIBUICAO PARA O PSS / SUBSTITUICOES / INSS PATRONAL / PASEP</v>
      </c>
      <c r="I773" t="s">
        <v>1884</v>
      </c>
      <c r="J773" t="s">
        <v>3491</v>
      </c>
      <c r="K773" t="s">
        <v>3523</v>
      </c>
      <c r="L773" t="s">
        <v>3493</v>
      </c>
      <c r="M773" t="s">
        <v>622</v>
      </c>
      <c r="N773" t="s">
        <v>108</v>
      </c>
      <c r="O773" t="s">
        <v>629</v>
      </c>
      <c r="P773" t="s">
        <v>670</v>
      </c>
      <c r="Q773" t="s">
        <v>621</v>
      </c>
      <c r="R773" t="s">
        <v>622</v>
      </c>
      <c r="S773" t="s">
        <v>623</v>
      </c>
      <c r="T773" t="s">
        <v>659</v>
      </c>
      <c r="U773" t="s">
        <v>117</v>
      </c>
      <c r="V773" t="s">
        <v>3193</v>
      </c>
      <c r="W773" t="s">
        <v>3194</v>
      </c>
      <c r="X773" t="s">
        <v>3524</v>
      </c>
      <c r="Y773" s="19" t="str">
        <f t="shared" si="22"/>
        <v>3</v>
      </c>
      <c r="Z773" s="19" t="str">
        <f>IF(T773="","",IF(AND(T773&lt;&gt;'Tabelas auxiliares'!$B$241,T773&lt;&gt;'Tabelas auxiliares'!$B$242,T773&lt;&gt;'Tabelas auxiliares'!$C$241,T773&lt;&gt;'Tabelas auxiliares'!$C$242,T773&lt;&gt;'Tabelas auxiliares'!$D$241),"FOLHA DE PESSOAL",IF(Y773='Tabelas auxiliares'!$A$242,"CUSTEIO",IF(Y773='Tabelas auxiliares'!$A$241,"INVESTIMENTO","ERRO - VERIFICAR"))))</f>
        <v>FOLHA DE PESSOAL</v>
      </c>
      <c r="AA773" s="30">
        <f t="shared" si="23"/>
        <v>873.08</v>
      </c>
      <c r="AD773" s="12">
        <v>873.08</v>
      </c>
      <c r="AE773" s="36"/>
    </row>
    <row r="774" spans="1:31" x14ac:dyDescent="0.35">
      <c r="A774" t="s">
        <v>614</v>
      </c>
      <c r="B774" t="s">
        <v>224</v>
      </c>
      <c r="C774" t="s">
        <v>615</v>
      </c>
      <c r="D774" t="s">
        <v>83</v>
      </c>
      <c r="E774" t="s">
        <v>100</v>
      </c>
      <c r="F774" s="19" t="str">
        <f>IFERROR(VLOOKUP(D774,'Tabelas auxiliares'!$A$3:$B$63,2,FALSE),"")</f>
        <v>SUGEPE-FOLHA - PASEP + AUX. MORADIA</v>
      </c>
      <c r="G774" s="19" t="str">
        <f>IFERROR(VLOOKUP($B774,'Tabelas auxiliares'!$A$67:$C$107,2,FALSE),"")</f>
        <v>FOLHA DE PAGAMENTO - GERAL</v>
      </c>
      <c r="H774" s="19" t="str">
        <f>IFERROR(VLOOKUP($B774,'Tabelas auxiliares'!$A$67:$C$107,3,FALSE),"")</f>
        <v>FOLHA DE PAGAMENTO / CONTRIBUICAO PARA O PSS / SUBSTITUICOES / INSS PATRONAL / PASEP</v>
      </c>
      <c r="I774" t="s">
        <v>1884</v>
      </c>
      <c r="J774" t="s">
        <v>3491</v>
      </c>
      <c r="K774" t="s">
        <v>3525</v>
      </c>
      <c r="L774" t="s">
        <v>3493</v>
      </c>
      <c r="M774" t="s">
        <v>3197</v>
      </c>
      <c r="N774" t="s">
        <v>108</v>
      </c>
      <c r="O774" t="s">
        <v>629</v>
      </c>
      <c r="P774" t="s">
        <v>670</v>
      </c>
      <c r="Q774" t="s">
        <v>621</v>
      </c>
      <c r="R774" t="s">
        <v>622</v>
      </c>
      <c r="S774" t="s">
        <v>623</v>
      </c>
      <c r="T774" t="s">
        <v>659</v>
      </c>
      <c r="U774" t="s">
        <v>117</v>
      </c>
      <c r="V774" t="s">
        <v>3198</v>
      </c>
      <c r="W774" t="s">
        <v>3199</v>
      </c>
      <c r="X774" t="s">
        <v>3526</v>
      </c>
      <c r="Y774" s="19" t="str">
        <f t="shared" si="22"/>
        <v>3</v>
      </c>
      <c r="Z774" s="19" t="str">
        <f>IF(T774="","",IF(AND(T774&lt;&gt;'Tabelas auxiliares'!$B$241,T774&lt;&gt;'Tabelas auxiliares'!$B$242,T774&lt;&gt;'Tabelas auxiliares'!$C$241,T774&lt;&gt;'Tabelas auxiliares'!$C$242,T774&lt;&gt;'Tabelas auxiliares'!$D$241),"FOLHA DE PESSOAL",IF(Y774='Tabelas auxiliares'!$A$242,"CUSTEIO",IF(Y774='Tabelas auxiliares'!$A$241,"INVESTIMENTO","ERRO - VERIFICAR"))))</f>
        <v>FOLHA DE PESSOAL</v>
      </c>
      <c r="AA774" s="30">
        <f t="shared" si="23"/>
        <v>187701.36</v>
      </c>
      <c r="AD774" s="12">
        <v>187701.36</v>
      </c>
      <c r="AE774" s="36"/>
    </row>
    <row r="775" spans="1:31" x14ac:dyDescent="0.35">
      <c r="A775" t="s">
        <v>614</v>
      </c>
      <c r="B775" t="s">
        <v>224</v>
      </c>
      <c r="C775" t="s">
        <v>615</v>
      </c>
      <c r="D775" t="s">
        <v>83</v>
      </c>
      <c r="E775" t="s">
        <v>100</v>
      </c>
      <c r="F775" s="19" t="str">
        <f>IFERROR(VLOOKUP(D775,'Tabelas auxiliares'!$A$3:$B$63,2,FALSE),"")</f>
        <v>SUGEPE-FOLHA - PASEP + AUX. MORADIA</v>
      </c>
      <c r="G775" s="19" t="str">
        <f>IFERROR(VLOOKUP($B775,'Tabelas auxiliares'!$A$67:$C$107,2,FALSE),"")</f>
        <v>FOLHA DE PAGAMENTO - GERAL</v>
      </c>
      <c r="H775" s="19" t="str">
        <f>IFERROR(VLOOKUP($B775,'Tabelas auxiliares'!$A$67:$C$107,3,FALSE),"")</f>
        <v>FOLHA DE PAGAMENTO / CONTRIBUICAO PARA O PSS / SUBSTITUICOES / INSS PATRONAL / PASEP</v>
      </c>
      <c r="I775" t="s">
        <v>1884</v>
      </c>
      <c r="J775" t="s">
        <v>3491</v>
      </c>
      <c r="K775" t="s">
        <v>3527</v>
      </c>
      <c r="L775" t="s">
        <v>3493</v>
      </c>
      <c r="M775" t="s">
        <v>3208</v>
      </c>
      <c r="N775" t="s">
        <v>107</v>
      </c>
      <c r="O775" t="s">
        <v>629</v>
      </c>
      <c r="P775" t="s">
        <v>671</v>
      </c>
      <c r="Q775" t="s">
        <v>621</v>
      </c>
      <c r="R775" t="s">
        <v>622</v>
      </c>
      <c r="S775" t="s">
        <v>623</v>
      </c>
      <c r="T775" t="s">
        <v>672</v>
      </c>
      <c r="U775" t="s">
        <v>101</v>
      </c>
      <c r="V775" t="s">
        <v>3083</v>
      </c>
      <c r="W775" t="s">
        <v>3084</v>
      </c>
      <c r="X775" t="s">
        <v>3528</v>
      </c>
      <c r="Y775" s="19" t="str">
        <f t="shared" si="22"/>
        <v>3</v>
      </c>
      <c r="Z775" s="19" t="str">
        <f>IF(T775="","",IF(AND(T775&lt;&gt;'Tabelas auxiliares'!$B$241,T775&lt;&gt;'Tabelas auxiliares'!$B$242,T775&lt;&gt;'Tabelas auxiliares'!$C$241,T775&lt;&gt;'Tabelas auxiliares'!$C$242,T775&lt;&gt;'Tabelas auxiliares'!$D$241),"FOLHA DE PESSOAL",IF(Y775='Tabelas auxiliares'!$A$242,"CUSTEIO",IF(Y775='Tabelas auxiliares'!$A$241,"INVESTIMENTO","ERRO - VERIFICAR"))))</f>
        <v>FOLHA DE PESSOAL</v>
      </c>
      <c r="AA775" s="30">
        <f t="shared" si="23"/>
        <v>4805182.04</v>
      </c>
      <c r="AD775" s="12">
        <v>4805182.04</v>
      </c>
      <c r="AE775" s="36"/>
    </row>
    <row r="776" spans="1:31" x14ac:dyDescent="0.35">
      <c r="A776" t="s">
        <v>614</v>
      </c>
      <c r="B776" t="s">
        <v>224</v>
      </c>
      <c r="C776" t="s">
        <v>615</v>
      </c>
      <c r="D776" t="s">
        <v>83</v>
      </c>
      <c r="E776" t="s">
        <v>100</v>
      </c>
      <c r="F776" s="19" t="str">
        <f>IFERROR(VLOOKUP(D776,'Tabelas auxiliares'!$A$3:$B$63,2,FALSE),"")</f>
        <v>SUGEPE-FOLHA - PASEP + AUX. MORADIA</v>
      </c>
      <c r="G776" s="19" t="str">
        <f>IFERROR(VLOOKUP($B776,'Tabelas auxiliares'!$A$67:$C$107,2,FALSE),"")</f>
        <v>FOLHA DE PAGAMENTO - GERAL</v>
      </c>
      <c r="H776" s="19" t="str">
        <f>IFERROR(VLOOKUP($B776,'Tabelas auxiliares'!$A$67:$C$107,3,FALSE),"")</f>
        <v>FOLHA DE PAGAMENTO / CONTRIBUICAO PARA O PSS / SUBSTITUICOES / INSS PATRONAL / PASEP</v>
      </c>
      <c r="I776" t="s">
        <v>1884</v>
      </c>
      <c r="J776" t="s">
        <v>3491</v>
      </c>
      <c r="K776" t="s">
        <v>3529</v>
      </c>
      <c r="L776" t="s">
        <v>3493</v>
      </c>
      <c r="M776" t="s">
        <v>3202</v>
      </c>
      <c r="N776" t="s">
        <v>628</v>
      </c>
      <c r="O776" t="s">
        <v>629</v>
      </c>
      <c r="P776" t="s">
        <v>630</v>
      </c>
      <c r="Q776" t="s">
        <v>621</v>
      </c>
      <c r="R776" t="s">
        <v>622</v>
      </c>
      <c r="S776" t="s">
        <v>623</v>
      </c>
      <c r="T776" t="s">
        <v>145</v>
      </c>
      <c r="U776" t="s">
        <v>645</v>
      </c>
      <c r="V776" t="s">
        <v>3203</v>
      </c>
      <c r="W776" t="s">
        <v>3204</v>
      </c>
      <c r="X776" t="s">
        <v>3530</v>
      </c>
      <c r="Y776" s="19" t="str">
        <f t="shared" si="22"/>
        <v>3</v>
      </c>
      <c r="Z776" s="19" t="str">
        <f>IF(T776="","",IF(AND(T776&lt;&gt;'Tabelas auxiliares'!$B$241,T776&lt;&gt;'Tabelas auxiliares'!$B$242,T776&lt;&gt;'Tabelas auxiliares'!$C$241,T776&lt;&gt;'Tabelas auxiliares'!$C$242,T776&lt;&gt;'Tabelas auxiliares'!$D$241),"FOLHA DE PESSOAL",IF(Y776='Tabelas auxiliares'!$A$242,"CUSTEIO",IF(Y776='Tabelas auxiliares'!$A$241,"INVESTIMENTO","ERRO - VERIFICAR"))))</f>
        <v>CUSTEIO</v>
      </c>
      <c r="AA776" s="30">
        <f t="shared" si="23"/>
        <v>230123.06</v>
      </c>
      <c r="AD776" s="12">
        <v>230123.06</v>
      </c>
      <c r="AE776" s="36"/>
    </row>
    <row r="777" spans="1:31" x14ac:dyDescent="0.35">
      <c r="A777" t="s">
        <v>614</v>
      </c>
      <c r="B777" t="s">
        <v>224</v>
      </c>
      <c r="C777" t="s">
        <v>615</v>
      </c>
      <c r="D777" t="s">
        <v>83</v>
      </c>
      <c r="E777" t="s">
        <v>100</v>
      </c>
      <c r="F777" s="19" t="str">
        <f>IFERROR(VLOOKUP(D777,'Tabelas auxiliares'!$A$3:$B$63,2,FALSE),"")</f>
        <v>SUGEPE-FOLHA - PASEP + AUX. MORADIA</v>
      </c>
      <c r="G777" s="19" t="str">
        <f>IFERROR(VLOOKUP($B777,'Tabelas auxiliares'!$A$67:$C$107,2,FALSE),"")</f>
        <v>FOLHA DE PAGAMENTO - GERAL</v>
      </c>
      <c r="H777" s="19" t="str">
        <f>IFERROR(VLOOKUP($B777,'Tabelas auxiliares'!$A$67:$C$107,3,FALSE),"")</f>
        <v>FOLHA DE PAGAMENTO / CONTRIBUICAO PARA O PSS / SUBSTITUICOES / INSS PATRONAL / PASEP</v>
      </c>
      <c r="I777" t="s">
        <v>3531</v>
      </c>
      <c r="J777" t="s">
        <v>3491</v>
      </c>
      <c r="K777" t="s">
        <v>3532</v>
      </c>
      <c r="L777" t="s">
        <v>3533</v>
      </c>
      <c r="M777" t="s">
        <v>3106</v>
      </c>
      <c r="N777" t="s">
        <v>108</v>
      </c>
      <c r="O777" t="s">
        <v>629</v>
      </c>
      <c r="P777" t="s">
        <v>670</v>
      </c>
      <c r="Q777" t="s">
        <v>621</v>
      </c>
      <c r="R777" t="s">
        <v>622</v>
      </c>
      <c r="S777" t="s">
        <v>623</v>
      </c>
      <c r="T777" t="s">
        <v>659</v>
      </c>
      <c r="U777" t="s">
        <v>117</v>
      </c>
      <c r="V777" t="s">
        <v>3107</v>
      </c>
      <c r="W777" t="s">
        <v>3108</v>
      </c>
      <c r="X777" t="s">
        <v>3534</v>
      </c>
      <c r="Y777" s="19" t="str">
        <f t="shared" si="22"/>
        <v>3</v>
      </c>
      <c r="Z777" s="19" t="str">
        <f>IF(T777="","",IF(AND(T777&lt;&gt;'Tabelas auxiliares'!$B$241,T777&lt;&gt;'Tabelas auxiliares'!$B$242,T777&lt;&gt;'Tabelas auxiliares'!$C$241,T777&lt;&gt;'Tabelas auxiliares'!$C$242,T777&lt;&gt;'Tabelas auxiliares'!$D$241),"FOLHA DE PESSOAL",IF(Y777='Tabelas auxiliares'!$A$242,"CUSTEIO",IF(Y777='Tabelas auxiliares'!$A$241,"INVESTIMENTO","ERRO - VERIFICAR"))))</f>
        <v>FOLHA DE PESSOAL</v>
      </c>
      <c r="AA777" s="30">
        <f t="shared" si="23"/>
        <v>203080.4</v>
      </c>
      <c r="AD777" s="12">
        <v>203080.4</v>
      </c>
      <c r="AE777" s="36"/>
    </row>
    <row r="778" spans="1:31" x14ac:dyDescent="0.35">
      <c r="A778" t="s">
        <v>614</v>
      </c>
      <c r="B778" t="s">
        <v>224</v>
      </c>
      <c r="C778" t="s">
        <v>615</v>
      </c>
      <c r="D778" t="s">
        <v>83</v>
      </c>
      <c r="E778" t="s">
        <v>100</v>
      </c>
      <c r="F778" s="19" t="str">
        <f>IFERROR(VLOOKUP(D778,'Tabelas auxiliares'!$A$3:$B$63,2,FALSE),"")</f>
        <v>SUGEPE-FOLHA - PASEP + AUX. MORADIA</v>
      </c>
      <c r="G778" s="19" t="str">
        <f>IFERROR(VLOOKUP($B778,'Tabelas auxiliares'!$A$67:$C$107,2,FALSE),"")</f>
        <v>FOLHA DE PAGAMENTO - GERAL</v>
      </c>
      <c r="H778" s="19" t="str">
        <f>IFERROR(VLOOKUP($B778,'Tabelas auxiliares'!$A$67:$C$107,3,FALSE),"")</f>
        <v>FOLHA DE PAGAMENTO / CONTRIBUICAO PARA O PSS / SUBSTITUICOES / INSS PATRONAL / PASEP</v>
      </c>
      <c r="I778" t="s">
        <v>3531</v>
      </c>
      <c r="J778" t="s">
        <v>3491</v>
      </c>
      <c r="K778" t="s">
        <v>3532</v>
      </c>
      <c r="L778" t="s">
        <v>3533</v>
      </c>
      <c r="M778" t="s">
        <v>3106</v>
      </c>
      <c r="N778" t="s">
        <v>108</v>
      </c>
      <c r="O778" t="s">
        <v>629</v>
      </c>
      <c r="P778" t="s">
        <v>670</v>
      </c>
      <c r="Q778" t="s">
        <v>621</v>
      </c>
      <c r="R778" t="s">
        <v>622</v>
      </c>
      <c r="S778" t="s">
        <v>623</v>
      </c>
      <c r="T778" t="s">
        <v>659</v>
      </c>
      <c r="U778" t="s">
        <v>117</v>
      </c>
      <c r="V778" t="s">
        <v>3110</v>
      </c>
      <c r="W778" t="s">
        <v>3111</v>
      </c>
      <c r="X778" t="s">
        <v>3535</v>
      </c>
      <c r="Y778" s="19" t="str">
        <f t="shared" si="22"/>
        <v>3</v>
      </c>
      <c r="Z778" s="19" t="str">
        <f>IF(T778="","",IF(AND(T778&lt;&gt;'Tabelas auxiliares'!$B$241,T778&lt;&gt;'Tabelas auxiliares'!$B$242,T778&lt;&gt;'Tabelas auxiliares'!$C$241,T778&lt;&gt;'Tabelas auxiliares'!$C$242,T778&lt;&gt;'Tabelas auxiliares'!$D$241),"FOLHA DE PESSOAL",IF(Y778='Tabelas auxiliares'!$A$242,"CUSTEIO",IF(Y778='Tabelas auxiliares'!$A$241,"INVESTIMENTO","ERRO - VERIFICAR"))))</f>
        <v>FOLHA DE PESSOAL</v>
      </c>
      <c r="AA778" s="30">
        <f t="shared" si="23"/>
        <v>10154.02</v>
      </c>
      <c r="AD778" s="12">
        <v>10154.02</v>
      </c>
      <c r="AE778" s="36"/>
    </row>
    <row r="779" spans="1:31" x14ac:dyDescent="0.35">
      <c r="A779" t="s">
        <v>614</v>
      </c>
      <c r="B779" t="s">
        <v>224</v>
      </c>
      <c r="C779" t="s">
        <v>615</v>
      </c>
      <c r="D779" t="s">
        <v>83</v>
      </c>
      <c r="E779" t="s">
        <v>100</v>
      </c>
      <c r="F779" s="19" t="str">
        <f>IFERROR(VLOOKUP(D779,'Tabelas auxiliares'!$A$3:$B$63,2,FALSE),"")</f>
        <v>SUGEPE-FOLHA - PASEP + AUX. MORADIA</v>
      </c>
      <c r="G779" s="19" t="str">
        <f>IFERROR(VLOOKUP($B779,'Tabelas auxiliares'!$A$67:$C$107,2,FALSE),"")</f>
        <v>FOLHA DE PAGAMENTO - GERAL</v>
      </c>
      <c r="H779" s="19" t="str">
        <f>IFERROR(VLOOKUP($B779,'Tabelas auxiliares'!$A$67:$C$107,3,FALSE),"")</f>
        <v>FOLHA DE PAGAMENTO / CONTRIBUICAO PARA O PSS / SUBSTITUICOES / INSS PATRONAL / PASEP</v>
      </c>
      <c r="I779" t="s">
        <v>1395</v>
      </c>
      <c r="J779" t="s">
        <v>3536</v>
      </c>
      <c r="K779" t="s">
        <v>3537</v>
      </c>
      <c r="L779" t="s">
        <v>3538</v>
      </c>
      <c r="M779" t="s">
        <v>622</v>
      </c>
      <c r="N779" t="s">
        <v>106</v>
      </c>
      <c r="O779" t="s">
        <v>629</v>
      </c>
      <c r="P779" t="s">
        <v>658</v>
      </c>
      <c r="Q779" t="s">
        <v>621</v>
      </c>
      <c r="R779" t="s">
        <v>622</v>
      </c>
      <c r="S779" t="s">
        <v>3117</v>
      </c>
      <c r="T779" t="s">
        <v>659</v>
      </c>
      <c r="U779" t="s">
        <v>116</v>
      </c>
      <c r="V779" t="s">
        <v>3118</v>
      </c>
      <c r="W779" t="s">
        <v>3119</v>
      </c>
      <c r="X779" t="s">
        <v>3539</v>
      </c>
      <c r="Y779" s="19" t="str">
        <f t="shared" si="22"/>
        <v>3</v>
      </c>
      <c r="Z779" s="19" t="str">
        <f>IF(T779="","",IF(AND(T779&lt;&gt;'Tabelas auxiliares'!$B$241,T779&lt;&gt;'Tabelas auxiliares'!$B$242,T779&lt;&gt;'Tabelas auxiliares'!$C$241,T779&lt;&gt;'Tabelas auxiliares'!$C$242,T779&lt;&gt;'Tabelas auxiliares'!$D$241),"FOLHA DE PESSOAL",IF(Y779='Tabelas auxiliares'!$A$242,"CUSTEIO",IF(Y779='Tabelas auxiliares'!$A$241,"INVESTIMENTO","ERRO - VERIFICAR"))))</f>
        <v>FOLHA DE PESSOAL</v>
      </c>
      <c r="AA779" s="30">
        <f t="shared" si="23"/>
        <v>571217.89</v>
      </c>
      <c r="AD779" s="12">
        <v>571217.89</v>
      </c>
      <c r="AE779" s="36"/>
    </row>
    <row r="780" spans="1:31" x14ac:dyDescent="0.35">
      <c r="A780" t="s">
        <v>614</v>
      </c>
      <c r="B780" t="s">
        <v>224</v>
      </c>
      <c r="C780" t="s">
        <v>615</v>
      </c>
      <c r="D780" t="s">
        <v>83</v>
      </c>
      <c r="E780" t="s">
        <v>100</v>
      </c>
      <c r="F780" s="19" t="str">
        <f>IFERROR(VLOOKUP(D780,'Tabelas auxiliares'!$A$3:$B$63,2,FALSE),"")</f>
        <v>SUGEPE-FOLHA - PASEP + AUX. MORADIA</v>
      </c>
      <c r="G780" s="19" t="str">
        <f>IFERROR(VLOOKUP($B780,'Tabelas auxiliares'!$A$67:$C$107,2,FALSE),"")</f>
        <v>FOLHA DE PAGAMENTO - GERAL</v>
      </c>
      <c r="H780" s="19" t="str">
        <f>IFERROR(VLOOKUP($B780,'Tabelas auxiliares'!$A$67:$C$107,3,FALSE),"")</f>
        <v>FOLHA DE PAGAMENTO / CONTRIBUICAO PARA O PSS / SUBSTITUICOES / INSS PATRONAL / PASEP</v>
      </c>
      <c r="I780" t="s">
        <v>1395</v>
      </c>
      <c r="J780" t="s">
        <v>3536</v>
      </c>
      <c r="K780" t="s">
        <v>3537</v>
      </c>
      <c r="L780" t="s">
        <v>3538</v>
      </c>
      <c r="M780" t="s">
        <v>622</v>
      </c>
      <c r="N780" t="s">
        <v>106</v>
      </c>
      <c r="O780" t="s">
        <v>629</v>
      </c>
      <c r="P780" t="s">
        <v>658</v>
      </c>
      <c r="Q780" t="s">
        <v>621</v>
      </c>
      <c r="R780" t="s">
        <v>622</v>
      </c>
      <c r="S780" t="s">
        <v>3117</v>
      </c>
      <c r="T780" t="s">
        <v>659</v>
      </c>
      <c r="U780" t="s">
        <v>116</v>
      </c>
      <c r="V780" t="s">
        <v>3121</v>
      </c>
      <c r="W780" t="s">
        <v>3122</v>
      </c>
      <c r="X780" t="s">
        <v>3540</v>
      </c>
      <c r="Y780" s="19" t="str">
        <f t="shared" si="22"/>
        <v>3</v>
      </c>
      <c r="Z780" s="19" t="str">
        <f>IF(T780="","",IF(AND(T780&lt;&gt;'Tabelas auxiliares'!$B$241,T780&lt;&gt;'Tabelas auxiliares'!$B$242,T780&lt;&gt;'Tabelas auxiliares'!$C$241,T780&lt;&gt;'Tabelas auxiliares'!$C$242,T780&lt;&gt;'Tabelas auxiliares'!$D$241),"FOLHA DE PESSOAL",IF(Y780='Tabelas auxiliares'!$A$242,"CUSTEIO",IF(Y780='Tabelas auxiliares'!$A$241,"INVESTIMENTO","ERRO - VERIFICAR"))))</f>
        <v>FOLHA DE PESSOAL</v>
      </c>
      <c r="AA780" s="30">
        <f t="shared" si="23"/>
        <v>10002.49</v>
      </c>
      <c r="AD780" s="12">
        <v>10002.49</v>
      </c>
      <c r="AE780" s="36"/>
    </row>
    <row r="781" spans="1:31" x14ac:dyDescent="0.35">
      <c r="A781" t="s">
        <v>614</v>
      </c>
      <c r="B781" t="s">
        <v>224</v>
      </c>
      <c r="C781" t="s">
        <v>615</v>
      </c>
      <c r="D781" t="s">
        <v>83</v>
      </c>
      <c r="E781" t="s">
        <v>100</v>
      </c>
      <c r="F781" s="19" t="str">
        <f>IFERROR(VLOOKUP(D781,'Tabelas auxiliares'!$A$3:$B$63,2,FALSE),"")</f>
        <v>SUGEPE-FOLHA - PASEP + AUX. MORADIA</v>
      </c>
      <c r="G781" s="19" t="str">
        <f>IFERROR(VLOOKUP($B781,'Tabelas auxiliares'!$A$67:$C$107,2,FALSE),"")</f>
        <v>FOLHA DE PAGAMENTO - GERAL</v>
      </c>
      <c r="H781" s="19" t="str">
        <f>IFERROR(VLOOKUP($B781,'Tabelas auxiliares'!$A$67:$C$107,3,FALSE),"")</f>
        <v>FOLHA DE PAGAMENTO / CONTRIBUICAO PARA O PSS / SUBSTITUICOES / INSS PATRONAL / PASEP</v>
      </c>
      <c r="I781" t="s">
        <v>1395</v>
      </c>
      <c r="J781" t="s">
        <v>3536</v>
      </c>
      <c r="K781" t="s">
        <v>3537</v>
      </c>
      <c r="L781" t="s">
        <v>3538</v>
      </c>
      <c r="M781" t="s">
        <v>622</v>
      </c>
      <c r="N781" t="s">
        <v>106</v>
      </c>
      <c r="O781" t="s">
        <v>629</v>
      </c>
      <c r="P781" t="s">
        <v>658</v>
      </c>
      <c r="Q781" t="s">
        <v>621</v>
      </c>
      <c r="R781" t="s">
        <v>622</v>
      </c>
      <c r="S781" t="s">
        <v>3117</v>
      </c>
      <c r="T781" t="s">
        <v>659</v>
      </c>
      <c r="U781" t="s">
        <v>116</v>
      </c>
      <c r="V781" t="s">
        <v>3124</v>
      </c>
      <c r="W781" t="s">
        <v>3125</v>
      </c>
      <c r="X781" t="s">
        <v>3541</v>
      </c>
      <c r="Y781" s="19" t="str">
        <f t="shared" si="22"/>
        <v>3</v>
      </c>
      <c r="Z781" s="19" t="str">
        <f>IF(T781="","",IF(AND(T781&lt;&gt;'Tabelas auxiliares'!$B$241,T781&lt;&gt;'Tabelas auxiliares'!$B$242,T781&lt;&gt;'Tabelas auxiliares'!$C$241,T781&lt;&gt;'Tabelas auxiliares'!$C$242,T781&lt;&gt;'Tabelas auxiliares'!$D$241),"FOLHA DE PESSOAL",IF(Y781='Tabelas auxiliares'!$A$242,"CUSTEIO",IF(Y781='Tabelas auxiliares'!$A$241,"INVESTIMENTO","ERRO - VERIFICAR"))))</f>
        <v>FOLHA DE PESSOAL</v>
      </c>
      <c r="AA781" s="30">
        <f t="shared" si="23"/>
        <v>252.37</v>
      </c>
      <c r="AD781" s="12">
        <v>252.37</v>
      </c>
      <c r="AE781" s="36"/>
    </row>
    <row r="782" spans="1:31" x14ac:dyDescent="0.35">
      <c r="A782" t="s">
        <v>614</v>
      </c>
      <c r="B782" t="s">
        <v>224</v>
      </c>
      <c r="C782" t="s">
        <v>615</v>
      </c>
      <c r="D782" t="s">
        <v>83</v>
      </c>
      <c r="E782" t="s">
        <v>100</v>
      </c>
      <c r="F782" s="19" t="str">
        <f>IFERROR(VLOOKUP(D782,'Tabelas auxiliares'!$A$3:$B$63,2,FALSE),"")</f>
        <v>SUGEPE-FOLHA - PASEP + AUX. MORADIA</v>
      </c>
      <c r="G782" s="19" t="str">
        <f>IFERROR(VLOOKUP($B782,'Tabelas auxiliares'!$A$67:$C$107,2,FALSE),"")</f>
        <v>FOLHA DE PAGAMENTO - GERAL</v>
      </c>
      <c r="H782" s="19" t="str">
        <f>IFERROR(VLOOKUP($B782,'Tabelas auxiliares'!$A$67:$C$107,3,FALSE),"")</f>
        <v>FOLHA DE PAGAMENTO / CONTRIBUICAO PARA O PSS / SUBSTITUICOES / INSS PATRONAL / PASEP</v>
      </c>
      <c r="I782" t="s">
        <v>1395</v>
      </c>
      <c r="J782" t="s">
        <v>3536</v>
      </c>
      <c r="K782" t="s">
        <v>3542</v>
      </c>
      <c r="L782" t="s">
        <v>3538</v>
      </c>
      <c r="M782" t="s">
        <v>622</v>
      </c>
      <c r="N782" t="s">
        <v>106</v>
      </c>
      <c r="O782" t="s">
        <v>629</v>
      </c>
      <c r="P782" t="s">
        <v>658</v>
      </c>
      <c r="Q782" t="s">
        <v>621</v>
      </c>
      <c r="R782" t="s">
        <v>622</v>
      </c>
      <c r="S782" t="s">
        <v>3117</v>
      </c>
      <c r="T782" t="s">
        <v>659</v>
      </c>
      <c r="U782" t="s">
        <v>116</v>
      </c>
      <c r="V782" t="s">
        <v>3128</v>
      </c>
      <c r="W782" t="s">
        <v>3129</v>
      </c>
      <c r="X782" t="s">
        <v>3543</v>
      </c>
      <c r="Y782" s="19" t="str">
        <f t="shared" si="22"/>
        <v>3</v>
      </c>
      <c r="Z782" s="19" t="str">
        <f>IF(T782="","",IF(AND(T782&lt;&gt;'Tabelas auxiliares'!$B$241,T782&lt;&gt;'Tabelas auxiliares'!$B$242,T782&lt;&gt;'Tabelas auxiliares'!$C$241,T782&lt;&gt;'Tabelas auxiliares'!$C$242,T782&lt;&gt;'Tabelas auxiliares'!$D$241),"FOLHA DE PESSOAL",IF(Y782='Tabelas auxiliares'!$A$242,"CUSTEIO",IF(Y782='Tabelas auxiliares'!$A$241,"INVESTIMENTO","ERRO - VERIFICAR"))))</f>
        <v>FOLHA DE PESSOAL</v>
      </c>
      <c r="AA782" s="30">
        <f t="shared" si="23"/>
        <v>126161.81</v>
      </c>
      <c r="AD782" s="12">
        <v>126161.81</v>
      </c>
      <c r="AE782" s="36"/>
    </row>
    <row r="783" spans="1:31" x14ac:dyDescent="0.35">
      <c r="A783" t="s">
        <v>614</v>
      </c>
      <c r="B783" t="s">
        <v>224</v>
      </c>
      <c r="C783" t="s">
        <v>615</v>
      </c>
      <c r="D783" t="s">
        <v>83</v>
      </c>
      <c r="E783" t="s">
        <v>100</v>
      </c>
      <c r="F783" s="19" t="str">
        <f>IFERROR(VLOOKUP(D783,'Tabelas auxiliares'!$A$3:$B$63,2,FALSE),"")</f>
        <v>SUGEPE-FOLHA - PASEP + AUX. MORADIA</v>
      </c>
      <c r="G783" s="19" t="str">
        <f>IFERROR(VLOOKUP($B783,'Tabelas auxiliares'!$A$67:$C$107,2,FALSE),"")</f>
        <v>FOLHA DE PAGAMENTO - GERAL</v>
      </c>
      <c r="H783" s="19" t="str">
        <f>IFERROR(VLOOKUP($B783,'Tabelas auxiliares'!$A$67:$C$107,3,FALSE),"")</f>
        <v>FOLHA DE PAGAMENTO / CONTRIBUICAO PARA O PSS / SUBSTITUICOES / INSS PATRONAL / PASEP</v>
      </c>
      <c r="I783" t="s">
        <v>1395</v>
      </c>
      <c r="J783" t="s">
        <v>3536</v>
      </c>
      <c r="K783" t="s">
        <v>3544</v>
      </c>
      <c r="L783" t="s">
        <v>3538</v>
      </c>
      <c r="M783" t="s">
        <v>622</v>
      </c>
      <c r="N783" t="s">
        <v>108</v>
      </c>
      <c r="O783" t="s">
        <v>629</v>
      </c>
      <c r="P783" t="s">
        <v>670</v>
      </c>
      <c r="Q783" t="s">
        <v>621</v>
      </c>
      <c r="R783" t="s">
        <v>622</v>
      </c>
      <c r="S783" t="s">
        <v>623</v>
      </c>
      <c r="T783" t="s">
        <v>659</v>
      </c>
      <c r="U783" t="s">
        <v>117</v>
      </c>
      <c r="V783" t="s">
        <v>3132</v>
      </c>
      <c r="W783" t="s">
        <v>3133</v>
      </c>
      <c r="X783" t="s">
        <v>3545</v>
      </c>
      <c r="Y783" s="19" t="str">
        <f t="shared" si="22"/>
        <v>3</v>
      </c>
      <c r="Z783" s="19" t="str">
        <f>IF(T783="","",IF(AND(T783&lt;&gt;'Tabelas auxiliares'!$B$241,T783&lt;&gt;'Tabelas auxiliares'!$B$242,T783&lt;&gt;'Tabelas auxiliares'!$C$241,T783&lt;&gt;'Tabelas auxiliares'!$C$242,T783&lt;&gt;'Tabelas auxiliares'!$D$241),"FOLHA DE PESSOAL",IF(Y783='Tabelas auxiliares'!$A$242,"CUSTEIO",IF(Y783='Tabelas auxiliares'!$A$241,"INVESTIMENTO","ERRO - VERIFICAR"))))</f>
        <v>FOLHA DE PESSOAL</v>
      </c>
      <c r="AA783" s="30">
        <f t="shared" si="23"/>
        <v>886078.43</v>
      </c>
      <c r="AD783" s="12">
        <v>886078.43</v>
      </c>
      <c r="AE783" s="36"/>
    </row>
    <row r="784" spans="1:31" x14ac:dyDescent="0.35">
      <c r="A784" t="s">
        <v>614</v>
      </c>
      <c r="B784" t="s">
        <v>224</v>
      </c>
      <c r="C784" t="s">
        <v>615</v>
      </c>
      <c r="D784" t="s">
        <v>83</v>
      </c>
      <c r="E784" t="s">
        <v>100</v>
      </c>
      <c r="F784" s="19" t="str">
        <f>IFERROR(VLOOKUP(D784,'Tabelas auxiliares'!$A$3:$B$63,2,FALSE),"")</f>
        <v>SUGEPE-FOLHA - PASEP + AUX. MORADIA</v>
      </c>
      <c r="G784" s="19" t="str">
        <f>IFERROR(VLOOKUP($B784,'Tabelas auxiliares'!$A$67:$C$107,2,FALSE),"")</f>
        <v>FOLHA DE PAGAMENTO - GERAL</v>
      </c>
      <c r="H784" s="19" t="str">
        <f>IFERROR(VLOOKUP($B784,'Tabelas auxiliares'!$A$67:$C$107,3,FALSE),"")</f>
        <v>FOLHA DE PAGAMENTO / CONTRIBUICAO PARA O PSS / SUBSTITUICOES / INSS PATRONAL / PASEP</v>
      </c>
      <c r="I784" t="s">
        <v>1395</v>
      </c>
      <c r="J784" t="s">
        <v>3536</v>
      </c>
      <c r="K784" t="s">
        <v>3544</v>
      </c>
      <c r="L784" t="s">
        <v>3538</v>
      </c>
      <c r="M784" t="s">
        <v>622</v>
      </c>
      <c r="N784" t="s">
        <v>108</v>
      </c>
      <c r="O784" t="s">
        <v>629</v>
      </c>
      <c r="P784" t="s">
        <v>670</v>
      </c>
      <c r="Q784" t="s">
        <v>621</v>
      </c>
      <c r="R784" t="s">
        <v>622</v>
      </c>
      <c r="S784" t="s">
        <v>623</v>
      </c>
      <c r="T784" t="s">
        <v>659</v>
      </c>
      <c r="U784" t="s">
        <v>117</v>
      </c>
      <c r="V784" t="s">
        <v>3546</v>
      </c>
      <c r="W784" t="s">
        <v>3547</v>
      </c>
      <c r="X784" t="s">
        <v>3548</v>
      </c>
      <c r="Y784" s="19" t="str">
        <f t="shared" si="22"/>
        <v>3</v>
      </c>
      <c r="Z784" s="19" t="str">
        <f>IF(T784="","",IF(AND(T784&lt;&gt;'Tabelas auxiliares'!$B$241,T784&lt;&gt;'Tabelas auxiliares'!$B$242,T784&lt;&gt;'Tabelas auxiliares'!$C$241,T784&lt;&gt;'Tabelas auxiliares'!$C$242,T784&lt;&gt;'Tabelas auxiliares'!$D$241),"FOLHA DE PESSOAL",IF(Y784='Tabelas auxiliares'!$A$242,"CUSTEIO",IF(Y784='Tabelas auxiliares'!$A$241,"INVESTIMENTO","ERRO - VERIFICAR"))))</f>
        <v>FOLHA DE PESSOAL</v>
      </c>
      <c r="AA784" s="30">
        <f t="shared" si="23"/>
        <v>6583.17</v>
      </c>
      <c r="AD784" s="12">
        <v>6583.17</v>
      </c>
      <c r="AE784" s="36"/>
    </row>
    <row r="785" spans="1:31" x14ac:dyDescent="0.35">
      <c r="A785" t="s">
        <v>614</v>
      </c>
      <c r="B785" t="s">
        <v>224</v>
      </c>
      <c r="C785" t="s">
        <v>615</v>
      </c>
      <c r="D785" t="s">
        <v>83</v>
      </c>
      <c r="E785" t="s">
        <v>100</v>
      </c>
      <c r="F785" s="19" t="str">
        <f>IFERROR(VLOOKUP(D785,'Tabelas auxiliares'!$A$3:$B$63,2,FALSE),"")</f>
        <v>SUGEPE-FOLHA - PASEP + AUX. MORADIA</v>
      </c>
      <c r="G785" s="19" t="str">
        <f>IFERROR(VLOOKUP($B785,'Tabelas auxiliares'!$A$67:$C$107,2,FALSE),"")</f>
        <v>FOLHA DE PAGAMENTO - GERAL</v>
      </c>
      <c r="H785" s="19" t="str">
        <f>IFERROR(VLOOKUP($B785,'Tabelas auxiliares'!$A$67:$C$107,3,FALSE),"")</f>
        <v>FOLHA DE PAGAMENTO / CONTRIBUICAO PARA O PSS / SUBSTITUICOES / INSS PATRONAL / PASEP</v>
      </c>
      <c r="I785" t="s">
        <v>1395</v>
      </c>
      <c r="J785" t="s">
        <v>3536</v>
      </c>
      <c r="K785" t="s">
        <v>3544</v>
      </c>
      <c r="L785" t="s">
        <v>3538</v>
      </c>
      <c r="M785" t="s">
        <v>622</v>
      </c>
      <c r="N785" t="s">
        <v>108</v>
      </c>
      <c r="O785" t="s">
        <v>629</v>
      </c>
      <c r="P785" t="s">
        <v>670</v>
      </c>
      <c r="Q785" t="s">
        <v>621</v>
      </c>
      <c r="R785" t="s">
        <v>622</v>
      </c>
      <c r="S785" t="s">
        <v>623</v>
      </c>
      <c r="T785" t="s">
        <v>659</v>
      </c>
      <c r="U785" t="s">
        <v>117</v>
      </c>
      <c r="V785" t="s">
        <v>3135</v>
      </c>
      <c r="W785" t="s">
        <v>3136</v>
      </c>
      <c r="X785" t="s">
        <v>3549</v>
      </c>
      <c r="Y785" s="19" t="str">
        <f t="shared" si="22"/>
        <v>3</v>
      </c>
      <c r="Z785" s="19" t="str">
        <f>IF(T785="","",IF(AND(T785&lt;&gt;'Tabelas auxiliares'!$B$241,T785&lt;&gt;'Tabelas auxiliares'!$B$242,T785&lt;&gt;'Tabelas auxiliares'!$C$241,T785&lt;&gt;'Tabelas auxiliares'!$C$242,T785&lt;&gt;'Tabelas auxiliares'!$D$241),"FOLHA DE PESSOAL",IF(Y785='Tabelas auxiliares'!$A$242,"CUSTEIO",IF(Y785='Tabelas auxiliares'!$A$241,"INVESTIMENTO","ERRO - VERIFICAR"))))</f>
        <v>FOLHA DE PESSOAL</v>
      </c>
      <c r="AA785" s="30">
        <f t="shared" si="23"/>
        <v>68659.06</v>
      </c>
      <c r="AD785" s="12">
        <v>68659.06</v>
      </c>
      <c r="AE785" s="36"/>
    </row>
    <row r="786" spans="1:31" x14ac:dyDescent="0.35">
      <c r="A786" t="s">
        <v>614</v>
      </c>
      <c r="B786" t="s">
        <v>224</v>
      </c>
      <c r="C786" t="s">
        <v>615</v>
      </c>
      <c r="D786" t="s">
        <v>83</v>
      </c>
      <c r="E786" t="s">
        <v>100</v>
      </c>
      <c r="F786" s="19" t="str">
        <f>IFERROR(VLOOKUP(D786,'Tabelas auxiliares'!$A$3:$B$63,2,FALSE),"")</f>
        <v>SUGEPE-FOLHA - PASEP + AUX. MORADIA</v>
      </c>
      <c r="G786" s="19" t="str">
        <f>IFERROR(VLOOKUP($B786,'Tabelas auxiliares'!$A$67:$C$107,2,FALSE),"")</f>
        <v>FOLHA DE PAGAMENTO - GERAL</v>
      </c>
      <c r="H786" s="19" t="str">
        <f>IFERROR(VLOOKUP($B786,'Tabelas auxiliares'!$A$67:$C$107,3,FALSE),"")</f>
        <v>FOLHA DE PAGAMENTO / CONTRIBUICAO PARA O PSS / SUBSTITUICOES / INSS PATRONAL / PASEP</v>
      </c>
      <c r="I786" t="s">
        <v>1395</v>
      </c>
      <c r="J786" t="s">
        <v>3536</v>
      </c>
      <c r="K786" t="s">
        <v>3544</v>
      </c>
      <c r="L786" t="s">
        <v>3538</v>
      </c>
      <c r="M786" t="s">
        <v>622</v>
      </c>
      <c r="N786" t="s">
        <v>108</v>
      </c>
      <c r="O786" t="s">
        <v>629</v>
      </c>
      <c r="P786" t="s">
        <v>670</v>
      </c>
      <c r="Q786" t="s">
        <v>621</v>
      </c>
      <c r="R786" t="s">
        <v>622</v>
      </c>
      <c r="S786" t="s">
        <v>623</v>
      </c>
      <c r="T786" t="s">
        <v>659</v>
      </c>
      <c r="U786" t="s">
        <v>117</v>
      </c>
      <c r="V786" t="s">
        <v>3227</v>
      </c>
      <c r="W786" t="s">
        <v>3228</v>
      </c>
      <c r="X786" t="s">
        <v>3550</v>
      </c>
      <c r="Y786" s="19" t="str">
        <f t="shared" si="22"/>
        <v>3</v>
      </c>
      <c r="Z786" s="19" t="str">
        <f>IF(T786="","",IF(AND(T786&lt;&gt;'Tabelas auxiliares'!$B$241,T786&lt;&gt;'Tabelas auxiliares'!$B$242,T786&lt;&gt;'Tabelas auxiliares'!$C$241,T786&lt;&gt;'Tabelas auxiliares'!$C$242,T786&lt;&gt;'Tabelas auxiliares'!$D$241),"FOLHA DE PESSOAL",IF(Y786='Tabelas auxiliares'!$A$242,"CUSTEIO",IF(Y786='Tabelas auxiliares'!$A$241,"INVESTIMENTO","ERRO - VERIFICAR"))))</f>
        <v>FOLHA DE PESSOAL</v>
      </c>
      <c r="AA786" s="30">
        <f t="shared" si="23"/>
        <v>6601.57</v>
      </c>
      <c r="AD786" s="12">
        <v>6601.57</v>
      </c>
      <c r="AE786" s="36"/>
    </row>
    <row r="787" spans="1:31" x14ac:dyDescent="0.35">
      <c r="A787" t="s">
        <v>614</v>
      </c>
      <c r="B787" t="s">
        <v>224</v>
      </c>
      <c r="C787" t="s">
        <v>615</v>
      </c>
      <c r="D787" t="s">
        <v>83</v>
      </c>
      <c r="E787" t="s">
        <v>100</v>
      </c>
      <c r="F787" s="19" t="str">
        <f>IFERROR(VLOOKUP(D787,'Tabelas auxiliares'!$A$3:$B$63,2,FALSE),"")</f>
        <v>SUGEPE-FOLHA - PASEP + AUX. MORADIA</v>
      </c>
      <c r="G787" s="19" t="str">
        <f>IFERROR(VLOOKUP($B787,'Tabelas auxiliares'!$A$67:$C$107,2,FALSE),"")</f>
        <v>FOLHA DE PAGAMENTO - GERAL</v>
      </c>
      <c r="H787" s="19" t="str">
        <f>IFERROR(VLOOKUP($B787,'Tabelas auxiliares'!$A$67:$C$107,3,FALSE),"")</f>
        <v>FOLHA DE PAGAMENTO / CONTRIBUICAO PARA O PSS / SUBSTITUICOES / INSS PATRONAL / PASEP</v>
      </c>
      <c r="I787" t="s">
        <v>1395</v>
      </c>
      <c r="J787" t="s">
        <v>3536</v>
      </c>
      <c r="K787" t="s">
        <v>3544</v>
      </c>
      <c r="L787" t="s">
        <v>3538</v>
      </c>
      <c r="M787" t="s">
        <v>622</v>
      </c>
      <c r="N787" t="s">
        <v>108</v>
      </c>
      <c r="O787" t="s">
        <v>629</v>
      </c>
      <c r="P787" t="s">
        <v>670</v>
      </c>
      <c r="Q787" t="s">
        <v>621</v>
      </c>
      <c r="R787" t="s">
        <v>622</v>
      </c>
      <c r="S787" t="s">
        <v>623</v>
      </c>
      <c r="T787" t="s">
        <v>659</v>
      </c>
      <c r="U787" t="s">
        <v>117</v>
      </c>
      <c r="V787" t="s">
        <v>3138</v>
      </c>
      <c r="W787" t="s">
        <v>3139</v>
      </c>
      <c r="X787" t="s">
        <v>3551</v>
      </c>
      <c r="Y787" s="19" t="str">
        <f t="shared" si="22"/>
        <v>3</v>
      </c>
      <c r="Z787" s="19" t="str">
        <f>IF(T787="","",IF(AND(T787&lt;&gt;'Tabelas auxiliares'!$B$241,T787&lt;&gt;'Tabelas auxiliares'!$B$242,T787&lt;&gt;'Tabelas auxiliares'!$C$241,T787&lt;&gt;'Tabelas auxiliares'!$C$242,T787&lt;&gt;'Tabelas auxiliares'!$D$241),"FOLHA DE PESSOAL",IF(Y787='Tabelas auxiliares'!$A$242,"CUSTEIO",IF(Y787='Tabelas auxiliares'!$A$241,"INVESTIMENTO","ERRO - VERIFICAR"))))</f>
        <v>FOLHA DE PESSOAL</v>
      </c>
      <c r="AA787" s="30">
        <f t="shared" si="23"/>
        <v>35333.01</v>
      </c>
      <c r="AD787" s="12">
        <v>35333.01</v>
      </c>
      <c r="AE787" s="36"/>
    </row>
    <row r="788" spans="1:31" x14ac:dyDescent="0.35">
      <c r="A788" t="s">
        <v>614</v>
      </c>
      <c r="B788" t="s">
        <v>224</v>
      </c>
      <c r="C788" t="s">
        <v>615</v>
      </c>
      <c r="D788" t="s">
        <v>83</v>
      </c>
      <c r="E788" t="s">
        <v>100</v>
      </c>
      <c r="F788" s="19" t="str">
        <f>IFERROR(VLOOKUP(D788,'Tabelas auxiliares'!$A$3:$B$63,2,FALSE),"")</f>
        <v>SUGEPE-FOLHA - PASEP + AUX. MORADIA</v>
      </c>
      <c r="G788" s="19" t="str">
        <f>IFERROR(VLOOKUP($B788,'Tabelas auxiliares'!$A$67:$C$107,2,FALSE),"")</f>
        <v>FOLHA DE PAGAMENTO - GERAL</v>
      </c>
      <c r="H788" s="19" t="str">
        <f>IFERROR(VLOOKUP($B788,'Tabelas auxiliares'!$A$67:$C$107,3,FALSE),"")</f>
        <v>FOLHA DE PAGAMENTO / CONTRIBUICAO PARA O PSS / SUBSTITUICOES / INSS PATRONAL / PASEP</v>
      </c>
      <c r="I788" t="s">
        <v>1395</v>
      </c>
      <c r="J788" t="s">
        <v>3536</v>
      </c>
      <c r="K788" t="s">
        <v>3544</v>
      </c>
      <c r="L788" t="s">
        <v>3538</v>
      </c>
      <c r="M788" t="s">
        <v>622</v>
      </c>
      <c r="N788" t="s">
        <v>108</v>
      </c>
      <c r="O788" t="s">
        <v>629</v>
      </c>
      <c r="P788" t="s">
        <v>670</v>
      </c>
      <c r="Q788" t="s">
        <v>621</v>
      </c>
      <c r="R788" t="s">
        <v>622</v>
      </c>
      <c r="S788" t="s">
        <v>623</v>
      </c>
      <c r="T788" t="s">
        <v>659</v>
      </c>
      <c r="U788" t="s">
        <v>117</v>
      </c>
      <c r="V788" t="s">
        <v>3552</v>
      </c>
      <c r="W788" t="s">
        <v>3553</v>
      </c>
      <c r="X788" t="s">
        <v>3554</v>
      </c>
      <c r="Y788" s="19" t="str">
        <f t="shared" si="22"/>
        <v>3</v>
      </c>
      <c r="Z788" s="19" t="str">
        <f>IF(T788="","",IF(AND(T788&lt;&gt;'Tabelas auxiliares'!$B$241,T788&lt;&gt;'Tabelas auxiliares'!$B$242,T788&lt;&gt;'Tabelas auxiliares'!$C$241,T788&lt;&gt;'Tabelas auxiliares'!$C$242,T788&lt;&gt;'Tabelas auxiliares'!$D$241),"FOLHA DE PESSOAL",IF(Y788='Tabelas auxiliares'!$A$242,"CUSTEIO",IF(Y788='Tabelas auxiliares'!$A$241,"INVESTIMENTO","ERRO - VERIFICAR"))))</f>
        <v>FOLHA DE PESSOAL</v>
      </c>
      <c r="AA788" s="30">
        <f t="shared" si="23"/>
        <v>9302.19</v>
      </c>
      <c r="AD788" s="12">
        <v>9302.19</v>
      </c>
      <c r="AE788" s="36"/>
    </row>
    <row r="789" spans="1:31" x14ac:dyDescent="0.35">
      <c r="A789" t="s">
        <v>614</v>
      </c>
      <c r="B789" t="s">
        <v>224</v>
      </c>
      <c r="C789" t="s">
        <v>615</v>
      </c>
      <c r="D789" t="s">
        <v>83</v>
      </c>
      <c r="E789" t="s">
        <v>100</v>
      </c>
      <c r="F789" s="19" t="str">
        <f>IFERROR(VLOOKUP(D789,'Tabelas auxiliares'!$A$3:$B$63,2,FALSE),"")</f>
        <v>SUGEPE-FOLHA - PASEP + AUX. MORADIA</v>
      </c>
      <c r="G789" s="19" t="str">
        <f>IFERROR(VLOOKUP($B789,'Tabelas auxiliares'!$A$67:$C$107,2,FALSE),"")</f>
        <v>FOLHA DE PAGAMENTO - GERAL</v>
      </c>
      <c r="H789" s="19" t="str">
        <f>IFERROR(VLOOKUP($B789,'Tabelas auxiliares'!$A$67:$C$107,3,FALSE),"")</f>
        <v>FOLHA DE PAGAMENTO / CONTRIBUICAO PARA O PSS / SUBSTITUICOES / INSS PATRONAL / PASEP</v>
      </c>
      <c r="I789" t="s">
        <v>1395</v>
      </c>
      <c r="J789" t="s">
        <v>3536</v>
      </c>
      <c r="K789" t="s">
        <v>3555</v>
      </c>
      <c r="L789" t="s">
        <v>3538</v>
      </c>
      <c r="M789" t="s">
        <v>622</v>
      </c>
      <c r="N789" t="s">
        <v>108</v>
      </c>
      <c r="O789" t="s">
        <v>629</v>
      </c>
      <c r="P789" t="s">
        <v>670</v>
      </c>
      <c r="Q789" t="s">
        <v>621</v>
      </c>
      <c r="R789" t="s">
        <v>622</v>
      </c>
      <c r="S789" t="s">
        <v>623</v>
      </c>
      <c r="T789" t="s">
        <v>659</v>
      </c>
      <c r="U789" t="s">
        <v>117</v>
      </c>
      <c r="V789" t="s">
        <v>3142</v>
      </c>
      <c r="W789" t="s">
        <v>3143</v>
      </c>
      <c r="X789" t="s">
        <v>3556</v>
      </c>
      <c r="Y789" s="19" t="str">
        <f t="shared" si="22"/>
        <v>3</v>
      </c>
      <c r="Z789" s="19" t="str">
        <f>IF(T789="","",IF(AND(T789&lt;&gt;'Tabelas auxiliares'!$B$241,T789&lt;&gt;'Tabelas auxiliares'!$B$242,T789&lt;&gt;'Tabelas auxiliares'!$C$241,T789&lt;&gt;'Tabelas auxiliares'!$C$242,T789&lt;&gt;'Tabelas auxiliares'!$D$241),"FOLHA DE PESSOAL",IF(Y789='Tabelas auxiliares'!$A$242,"CUSTEIO",IF(Y789='Tabelas auxiliares'!$A$241,"INVESTIMENTO","ERRO - VERIFICAR"))))</f>
        <v>FOLHA DE PESSOAL</v>
      </c>
      <c r="AA789" s="30">
        <f t="shared" si="23"/>
        <v>11085924.880000001</v>
      </c>
      <c r="AD789" s="12">
        <v>11085924.880000001</v>
      </c>
      <c r="AE789" s="36"/>
    </row>
    <row r="790" spans="1:31" x14ac:dyDescent="0.35">
      <c r="A790" t="s">
        <v>614</v>
      </c>
      <c r="B790" t="s">
        <v>224</v>
      </c>
      <c r="C790" t="s">
        <v>615</v>
      </c>
      <c r="D790" t="s">
        <v>83</v>
      </c>
      <c r="E790" t="s">
        <v>100</v>
      </c>
      <c r="F790" s="19" t="str">
        <f>IFERROR(VLOOKUP(D790,'Tabelas auxiliares'!$A$3:$B$63,2,FALSE),"")</f>
        <v>SUGEPE-FOLHA - PASEP + AUX. MORADIA</v>
      </c>
      <c r="G790" s="19" t="str">
        <f>IFERROR(VLOOKUP($B790,'Tabelas auxiliares'!$A$67:$C$107,2,FALSE),"")</f>
        <v>FOLHA DE PAGAMENTO - GERAL</v>
      </c>
      <c r="H790" s="19" t="str">
        <f>IFERROR(VLOOKUP($B790,'Tabelas auxiliares'!$A$67:$C$107,3,FALSE),"")</f>
        <v>FOLHA DE PAGAMENTO / CONTRIBUICAO PARA O PSS / SUBSTITUICOES / INSS PATRONAL / PASEP</v>
      </c>
      <c r="I790" t="s">
        <v>1395</v>
      </c>
      <c r="J790" t="s">
        <v>3536</v>
      </c>
      <c r="K790" t="s">
        <v>3555</v>
      </c>
      <c r="L790" t="s">
        <v>3538</v>
      </c>
      <c r="M790" t="s">
        <v>622</v>
      </c>
      <c r="N790" t="s">
        <v>108</v>
      </c>
      <c r="O790" t="s">
        <v>629</v>
      </c>
      <c r="P790" t="s">
        <v>670</v>
      </c>
      <c r="Q790" t="s">
        <v>621</v>
      </c>
      <c r="R790" t="s">
        <v>622</v>
      </c>
      <c r="S790" t="s">
        <v>623</v>
      </c>
      <c r="T790" t="s">
        <v>659</v>
      </c>
      <c r="U790" t="s">
        <v>117</v>
      </c>
      <c r="V790" t="s">
        <v>3145</v>
      </c>
      <c r="W790" t="s">
        <v>3146</v>
      </c>
      <c r="X790" t="s">
        <v>3557</v>
      </c>
      <c r="Y790" s="19" t="str">
        <f t="shared" si="22"/>
        <v>3</v>
      </c>
      <c r="Z790" s="19" t="str">
        <f>IF(T790="","",IF(AND(T790&lt;&gt;'Tabelas auxiliares'!$B$241,T790&lt;&gt;'Tabelas auxiliares'!$B$242,T790&lt;&gt;'Tabelas auxiliares'!$C$241,T790&lt;&gt;'Tabelas auxiliares'!$C$242,T790&lt;&gt;'Tabelas auxiliares'!$D$241),"FOLHA DE PESSOAL",IF(Y790='Tabelas auxiliares'!$A$242,"CUSTEIO",IF(Y790='Tabelas auxiliares'!$A$241,"INVESTIMENTO","ERRO - VERIFICAR"))))</f>
        <v>FOLHA DE PESSOAL</v>
      </c>
      <c r="AA790" s="30">
        <f t="shared" si="23"/>
        <v>95155.91</v>
      </c>
      <c r="AD790" s="12">
        <v>95155.91</v>
      </c>
      <c r="AE790" s="36"/>
    </row>
    <row r="791" spans="1:31" x14ac:dyDescent="0.35">
      <c r="A791" t="s">
        <v>614</v>
      </c>
      <c r="B791" t="s">
        <v>224</v>
      </c>
      <c r="C791" t="s">
        <v>615</v>
      </c>
      <c r="D791" t="s">
        <v>83</v>
      </c>
      <c r="E791" t="s">
        <v>100</v>
      </c>
      <c r="F791" s="19" t="str">
        <f>IFERROR(VLOOKUP(D791,'Tabelas auxiliares'!$A$3:$B$63,2,FALSE),"")</f>
        <v>SUGEPE-FOLHA - PASEP + AUX. MORADIA</v>
      </c>
      <c r="G791" s="19" t="str">
        <f>IFERROR(VLOOKUP($B791,'Tabelas auxiliares'!$A$67:$C$107,2,FALSE),"")</f>
        <v>FOLHA DE PAGAMENTO - GERAL</v>
      </c>
      <c r="H791" s="19" t="str">
        <f>IFERROR(VLOOKUP($B791,'Tabelas auxiliares'!$A$67:$C$107,3,FALSE),"")</f>
        <v>FOLHA DE PAGAMENTO / CONTRIBUICAO PARA O PSS / SUBSTITUICOES / INSS PATRONAL / PASEP</v>
      </c>
      <c r="I791" t="s">
        <v>1395</v>
      </c>
      <c r="J791" t="s">
        <v>3536</v>
      </c>
      <c r="K791" t="s">
        <v>3555</v>
      </c>
      <c r="L791" t="s">
        <v>3538</v>
      </c>
      <c r="M791" t="s">
        <v>622</v>
      </c>
      <c r="N791" t="s">
        <v>108</v>
      </c>
      <c r="O791" t="s">
        <v>629</v>
      </c>
      <c r="P791" t="s">
        <v>670</v>
      </c>
      <c r="Q791" t="s">
        <v>621</v>
      </c>
      <c r="R791" t="s">
        <v>622</v>
      </c>
      <c r="S791" t="s">
        <v>623</v>
      </c>
      <c r="T791" t="s">
        <v>659</v>
      </c>
      <c r="U791" t="s">
        <v>117</v>
      </c>
      <c r="V791" t="s">
        <v>3148</v>
      </c>
      <c r="W791" t="s">
        <v>3149</v>
      </c>
      <c r="X791" t="s">
        <v>3558</v>
      </c>
      <c r="Y791" s="19" t="str">
        <f t="shared" si="22"/>
        <v>3</v>
      </c>
      <c r="Z791" s="19" t="str">
        <f>IF(T791="","",IF(AND(T791&lt;&gt;'Tabelas auxiliares'!$B$241,T791&lt;&gt;'Tabelas auxiliares'!$B$242,T791&lt;&gt;'Tabelas auxiliares'!$C$241,T791&lt;&gt;'Tabelas auxiliares'!$C$242,T791&lt;&gt;'Tabelas auxiliares'!$D$241),"FOLHA DE PESSOAL",IF(Y791='Tabelas auxiliares'!$A$242,"CUSTEIO",IF(Y791='Tabelas auxiliares'!$A$241,"INVESTIMENTO","ERRO - VERIFICAR"))))</f>
        <v>FOLHA DE PESSOAL</v>
      </c>
      <c r="AA791" s="30">
        <f t="shared" si="23"/>
        <v>582.34</v>
      </c>
      <c r="AD791" s="12">
        <v>582.34</v>
      </c>
      <c r="AE791" s="36"/>
    </row>
    <row r="792" spans="1:31" x14ac:dyDescent="0.35">
      <c r="A792" t="s">
        <v>614</v>
      </c>
      <c r="B792" t="s">
        <v>224</v>
      </c>
      <c r="C792" t="s">
        <v>615</v>
      </c>
      <c r="D792" t="s">
        <v>83</v>
      </c>
      <c r="E792" t="s">
        <v>100</v>
      </c>
      <c r="F792" s="19" t="str">
        <f>IFERROR(VLOOKUP(D792,'Tabelas auxiliares'!$A$3:$B$63,2,FALSE),"")</f>
        <v>SUGEPE-FOLHA - PASEP + AUX. MORADIA</v>
      </c>
      <c r="G792" s="19" t="str">
        <f>IFERROR(VLOOKUP($B792,'Tabelas auxiliares'!$A$67:$C$107,2,FALSE),"")</f>
        <v>FOLHA DE PAGAMENTO - GERAL</v>
      </c>
      <c r="H792" s="19" t="str">
        <f>IFERROR(VLOOKUP($B792,'Tabelas auxiliares'!$A$67:$C$107,3,FALSE),"")</f>
        <v>FOLHA DE PAGAMENTO / CONTRIBUICAO PARA O PSS / SUBSTITUICOES / INSS PATRONAL / PASEP</v>
      </c>
      <c r="I792" t="s">
        <v>1395</v>
      </c>
      <c r="J792" t="s">
        <v>3536</v>
      </c>
      <c r="K792" t="s">
        <v>3555</v>
      </c>
      <c r="L792" t="s">
        <v>3538</v>
      </c>
      <c r="M792" t="s">
        <v>622</v>
      </c>
      <c r="N792" t="s">
        <v>108</v>
      </c>
      <c r="O792" t="s">
        <v>629</v>
      </c>
      <c r="P792" t="s">
        <v>670</v>
      </c>
      <c r="Q792" t="s">
        <v>621</v>
      </c>
      <c r="R792" t="s">
        <v>622</v>
      </c>
      <c r="S792" t="s">
        <v>623</v>
      </c>
      <c r="T792" t="s">
        <v>659</v>
      </c>
      <c r="U792" t="s">
        <v>117</v>
      </c>
      <c r="V792" t="s">
        <v>3151</v>
      </c>
      <c r="W792" t="s">
        <v>3152</v>
      </c>
      <c r="X792" t="s">
        <v>3559</v>
      </c>
      <c r="Y792" s="19" t="str">
        <f t="shared" si="22"/>
        <v>3</v>
      </c>
      <c r="Z792" s="19" t="str">
        <f>IF(T792="","",IF(AND(T792&lt;&gt;'Tabelas auxiliares'!$B$241,T792&lt;&gt;'Tabelas auxiliares'!$B$242,T792&lt;&gt;'Tabelas auxiliares'!$C$241,T792&lt;&gt;'Tabelas auxiliares'!$C$242,T792&lt;&gt;'Tabelas auxiliares'!$D$241),"FOLHA DE PESSOAL",IF(Y792='Tabelas auxiliares'!$A$242,"CUSTEIO",IF(Y792='Tabelas auxiliares'!$A$241,"INVESTIMENTO","ERRO - VERIFICAR"))))</f>
        <v>FOLHA DE PESSOAL</v>
      </c>
      <c r="AA792" s="30">
        <f t="shared" si="23"/>
        <v>15171.5</v>
      </c>
      <c r="AD792" s="12">
        <v>15171.5</v>
      </c>
      <c r="AE792" s="36"/>
    </row>
    <row r="793" spans="1:31" x14ac:dyDescent="0.35">
      <c r="A793" t="s">
        <v>614</v>
      </c>
      <c r="B793" t="s">
        <v>224</v>
      </c>
      <c r="C793" t="s">
        <v>615</v>
      </c>
      <c r="D793" t="s">
        <v>83</v>
      </c>
      <c r="E793" t="s">
        <v>100</v>
      </c>
      <c r="F793" s="19" t="str">
        <f>IFERROR(VLOOKUP(D793,'Tabelas auxiliares'!$A$3:$B$63,2,FALSE),"")</f>
        <v>SUGEPE-FOLHA - PASEP + AUX. MORADIA</v>
      </c>
      <c r="G793" s="19" t="str">
        <f>IFERROR(VLOOKUP($B793,'Tabelas auxiliares'!$A$67:$C$107,2,FALSE),"")</f>
        <v>FOLHA DE PAGAMENTO - GERAL</v>
      </c>
      <c r="H793" s="19" t="str">
        <f>IFERROR(VLOOKUP($B793,'Tabelas auxiliares'!$A$67:$C$107,3,FALSE),"")</f>
        <v>FOLHA DE PAGAMENTO / CONTRIBUICAO PARA O PSS / SUBSTITUICOES / INSS PATRONAL / PASEP</v>
      </c>
      <c r="I793" t="s">
        <v>1395</v>
      </c>
      <c r="J793" t="s">
        <v>3536</v>
      </c>
      <c r="K793" t="s">
        <v>3555</v>
      </c>
      <c r="L793" t="s">
        <v>3538</v>
      </c>
      <c r="M793" t="s">
        <v>622</v>
      </c>
      <c r="N793" t="s">
        <v>108</v>
      </c>
      <c r="O793" t="s">
        <v>629</v>
      </c>
      <c r="P793" t="s">
        <v>670</v>
      </c>
      <c r="Q793" t="s">
        <v>621</v>
      </c>
      <c r="R793" t="s">
        <v>622</v>
      </c>
      <c r="S793" t="s">
        <v>623</v>
      </c>
      <c r="T793" t="s">
        <v>659</v>
      </c>
      <c r="U793" t="s">
        <v>117</v>
      </c>
      <c r="V793" t="s">
        <v>3154</v>
      </c>
      <c r="W793" t="s">
        <v>3155</v>
      </c>
      <c r="X793" t="s">
        <v>3560</v>
      </c>
      <c r="Y793" s="19" t="str">
        <f t="shared" si="22"/>
        <v>3</v>
      </c>
      <c r="Z793" s="19" t="str">
        <f>IF(T793="","",IF(AND(T793&lt;&gt;'Tabelas auxiliares'!$B$241,T793&lt;&gt;'Tabelas auxiliares'!$B$242,T793&lt;&gt;'Tabelas auxiliares'!$C$241,T793&lt;&gt;'Tabelas auxiliares'!$C$242,T793&lt;&gt;'Tabelas auxiliares'!$D$241),"FOLHA DE PESSOAL",IF(Y793='Tabelas auxiliares'!$A$242,"CUSTEIO",IF(Y793='Tabelas auxiliares'!$A$241,"INVESTIMENTO","ERRO - VERIFICAR"))))</f>
        <v>FOLHA DE PESSOAL</v>
      </c>
      <c r="AA793" s="30">
        <f t="shared" si="23"/>
        <v>82492.56</v>
      </c>
      <c r="AD793" s="12">
        <v>82492.56</v>
      </c>
      <c r="AE793" s="36"/>
    </row>
    <row r="794" spans="1:31" x14ac:dyDescent="0.35">
      <c r="A794" t="s">
        <v>614</v>
      </c>
      <c r="B794" t="s">
        <v>224</v>
      </c>
      <c r="C794" t="s">
        <v>615</v>
      </c>
      <c r="D794" t="s">
        <v>83</v>
      </c>
      <c r="E794" t="s">
        <v>100</v>
      </c>
      <c r="F794" s="19" t="str">
        <f>IFERROR(VLOOKUP(D794,'Tabelas auxiliares'!$A$3:$B$63,2,FALSE),"")</f>
        <v>SUGEPE-FOLHA - PASEP + AUX. MORADIA</v>
      </c>
      <c r="G794" s="19" t="str">
        <f>IFERROR(VLOOKUP($B794,'Tabelas auxiliares'!$A$67:$C$107,2,FALSE),"")</f>
        <v>FOLHA DE PAGAMENTO - GERAL</v>
      </c>
      <c r="H794" s="19" t="str">
        <f>IFERROR(VLOOKUP($B794,'Tabelas auxiliares'!$A$67:$C$107,3,FALSE),"")</f>
        <v>FOLHA DE PAGAMENTO / CONTRIBUICAO PARA O PSS / SUBSTITUICOES / INSS PATRONAL / PASEP</v>
      </c>
      <c r="I794" t="s">
        <v>1395</v>
      </c>
      <c r="J794" t="s">
        <v>3536</v>
      </c>
      <c r="K794" t="s">
        <v>3555</v>
      </c>
      <c r="L794" t="s">
        <v>3538</v>
      </c>
      <c r="M794" t="s">
        <v>622</v>
      </c>
      <c r="N794" t="s">
        <v>108</v>
      </c>
      <c r="O794" t="s">
        <v>629</v>
      </c>
      <c r="P794" t="s">
        <v>670</v>
      </c>
      <c r="Q794" t="s">
        <v>621</v>
      </c>
      <c r="R794" t="s">
        <v>622</v>
      </c>
      <c r="S794" t="s">
        <v>623</v>
      </c>
      <c r="T794" t="s">
        <v>659</v>
      </c>
      <c r="U794" t="s">
        <v>117</v>
      </c>
      <c r="V794" t="s">
        <v>3157</v>
      </c>
      <c r="W794" t="s">
        <v>3158</v>
      </c>
      <c r="X794" t="s">
        <v>3561</v>
      </c>
      <c r="Y794" s="19" t="str">
        <f t="shared" si="22"/>
        <v>3</v>
      </c>
      <c r="Z794" s="19" t="str">
        <f>IF(T794="","",IF(AND(T794&lt;&gt;'Tabelas auxiliares'!$B$241,T794&lt;&gt;'Tabelas auxiliares'!$B$242,T794&lt;&gt;'Tabelas auxiliares'!$C$241,T794&lt;&gt;'Tabelas auxiliares'!$C$242,T794&lt;&gt;'Tabelas auxiliares'!$D$241),"FOLHA DE PESSOAL",IF(Y794='Tabelas auxiliares'!$A$242,"CUSTEIO",IF(Y794='Tabelas auxiliares'!$A$241,"INVESTIMENTO","ERRO - VERIFICAR"))))</f>
        <v>FOLHA DE PESSOAL</v>
      </c>
      <c r="AA794" s="30">
        <f t="shared" si="23"/>
        <v>3670.27</v>
      </c>
      <c r="AD794" s="12">
        <v>3670.27</v>
      </c>
      <c r="AE794" s="36"/>
    </row>
    <row r="795" spans="1:31" x14ac:dyDescent="0.35">
      <c r="A795" t="s">
        <v>614</v>
      </c>
      <c r="B795" t="s">
        <v>224</v>
      </c>
      <c r="C795" t="s">
        <v>615</v>
      </c>
      <c r="D795" t="s">
        <v>83</v>
      </c>
      <c r="E795" t="s">
        <v>100</v>
      </c>
      <c r="F795" s="19" t="str">
        <f>IFERROR(VLOOKUP(D795,'Tabelas auxiliares'!$A$3:$B$63,2,FALSE),"")</f>
        <v>SUGEPE-FOLHA - PASEP + AUX. MORADIA</v>
      </c>
      <c r="G795" s="19" t="str">
        <f>IFERROR(VLOOKUP($B795,'Tabelas auxiliares'!$A$67:$C$107,2,FALSE),"")</f>
        <v>FOLHA DE PAGAMENTO - GERAL</v>
      </c>
      <c r="H795" s="19" t="str">
        <f>IFERROR(VLOOKUP($B795,'Tabelas auxiliares'!$A$67:$C$107,3,FALSE),"")</f>
        <v>FOLHA DE PAGAMENTO / CONTRIBUICAO PARA O PSS / SUBSTITUICOES / INSS PATRONAL / PASEP</v>
      </c>
      <c r="I795" t="s">
        <v>1395</v>
      </c>
      <c r="J795" t="s">
        <v>3536</v>
      </c>
      <c r="K795" t="s">
        <v>3555</v>
      </c>
      <c r="L795" t="s">
        <v>3538</v>
      </c>
      <c r="M795" t="s">
        <v>622</v>
      </c>
      <c r="N795" t="s">
        <v>108</v>
      </c>
      <c r="O795" t="s">
        <v>629</v>
      </c>
      <c r="P795" t="s">
        <v>670</v>
      </c>
      <c r="Q795" t="s">
        <v>621</v>
      </c>
      <c r="R795" t="s">
        <v>622</v>
      </c>
      <c r="S795" t="s">
        <v>623</v>
      </c>
      <c r="T795" t="s">
        <v>659</v>
      </c>
      <c r="U795" t="s">
        <v>117</v>
      </c>
      <c r="V795" t="s">
        <v>3160</v>
      </c>
      <c r="W795" t="s">
        <v>3161</v>
      </c>
      <c r="X795" t="s">
        <v>3562</v>
      </c>
      <c r="Y795" s="19" t="str">
        <f t="shared" si="22"/>
        <v>3</v>
      </c>
      <c r="Z795" s="19" t="str">
        <f>IF(T795="","",IF(AND(T795&lt;&gt;'Tabelas auxiliares'!$B$241,T795&lt;&gt;'Tabelas auxiliares'!$B$242,T795&lt;&gt;'Tabelas auxiliares'!$C$241,T795&lt;&gt;'Tabelas auxiliares'!$C$242,T795&lt;&gt;'Tabelas auxiliares'!$D$241),"FOLHA DE PESSOAL",IF(Y795='Tabelas auxiliares'!$A$242,"CUSTEIO",IF(Y795='Tabelas auxiliares'!$A$241,"INVESTIMENTO","ERRO - VERIFICAR"))))</f>
        <v>FOLHA DE PESSOAL</v>
      </c>
      <c r="AA795" s="30">
        <f t="shared" si="23"/>
        <v>9307733.9299999997</v>
      </c>
      <c r="AD795" s="12">
        <v>9307733.9299999997</v>
      </c>
      <c r="AE795" s="36"/>
    </row>
    <row r="796" spans="1:31" x14ac:dyDescent="0.35">
      <c r="A796" t="s">
        <v>614</v>
      </c>
      <c r="B796" t="s">
        <v>224</v>
      </c>
      <c r="C796" t="s">
        <v>615</v>
      </c>
      <c r="D796" t="s">
        <v>83</v>
      </c>
      <c r="E796" t="s">
        <v>100</v>
      </c>
      <c r="F796" s="19" t="str">
        <f>IFERROR(VLOOKUP(D796,'Tabelas auxiliares'!$A$3:$B$63,2,FALSE),"")</f>
        <v>SUGEPE-FOLHA - PASEP + AUX. MORADIA</v>
      </c>
      <c r="G796" s="19" t="str">
        <f>IFERROR(VLOOKUP($B796,'Tabelas auxiliares'!$A$67:$C$107,2,FALSE),"")</f>
        <v>FOLHA DE PAGAMENTO - GERAL</v>
      </c>
      <c r="H796" s="19" t="str">
        <f>IFERROR(VLOOKUP($B796,'Tabelas auxiliares'!$A$67:$C$107,3,FALSE),"")</f>
        <v>FOLHA DE PAGAMENTO / CONTRIBUICAO PARA O PSS / SUBSTITUICOES / INSS PATRONAL / PASEP</v>
      </c>
      <c r="I796" t="s">
        <v>1395</v>
      </c>
      <c r="J796" t="s">
        <v>3536</v>
      </c>
      <c r="K796" t="s">
        <v>3555</v>
      </c>
      <c r="L796" t="s">
        <v>3538</v>
      </c>
      <c r="M796" t="s">
        <v>622</v>
      </c>
      <c r="N796" t="s">
        <v>108</v>
      </c>
      <c r="O796" t="s">
        <v>629</v>
      </c>
      <c r="P796" t="s">
        <v>670</v>
      </c>
      <c r="Q796" t="s">
        <v>621</v>
      </c>
      <c r="R796" t="s">
        <v>622</v>
      </c>
      <c r="S796" t="s">
        <v>623</v>
      </c>
      <c r="T796" t="s">
        <v>659</v>
      </c>
      <c r="U796" t="s">
        <v>117</v>
      </c>
      <c r="V796" t="s">
        <v>3163</v>
      </c>
      <c r="W796" t="s">
        <v>3164</v>
      </c>
      <c r="X796" t="s">
        <v>3563</v>
      </c>
      <c r="Y796" s="19" t="str">
        <f t="shared" si="22"/>
        <v>3</v>
      </c>
      <c r="Z796" s="19" t="str">
        <f>IF(T796="","",IF(AND(T796&lt;&gt;'Tabelas auxiliares'!$B$241,T796&lt;&gt;'Tabelas auxiliares'!$B$242,T796&lt;&gt;'Tabelas auxiliares'!$C$241,T796&lt;&gt;'Tabelas auxiliares'!$C$242,T796&lt;&gt;'Tabelas auxiliares'!$D$241),"FOLHA DE PESSOAL",IF(Y796='Tabelas auxiliares'!$A$242,"CUSTEIO",IF(Y796='Tabelas auxiliares'!$A$241,"INVESTIMENTO","ERRO - VERIFICAR"))))</f>
        <v>FOLHA DE PESSOAL</v>
      </c>
      <c r="AA796" s="30">
        <f t="shared" si="23"/>
        <v>137687.54</v>
      </c>
      <c r="AD796" s="12">
        <v>137687.54</v>
      </c>
      <c r="AE796" s="36"/>
    </row>
    <row r="797" spans="1:31" x14ac:dyDescent="0.35">
      <c r="A797" t="s">
        <v>614</v>
      </c>
      <c r="B797" t="s">
        <v>224</v>
      </c>
      <c r="C797" t="s">
        <v>615</v>
      </c>
      <c r="D797" t="s">
        <v>83</v>
      </c>
      <c r="E797" t="s">
        <v>100</v>
      </c>
      <c r="F797" s="19" t="str">
        <f>IFERROR(VLOOKUP(D797,'Tabelas auxiliares'!$A$3:$B$63,2,FALSE),"")</f>
        <v>SUGEPE-FOLHA - PASEP + AUX. MORADIA</v>
      </c>
      <c r="G797" s="19" t="str">
        <f>IFERROR(VLOOKUP($B797,'Tabelas auxiliares'!$A$67:$C$107,2,FALSE),"")</f>
        <v>FOLHA DE PAGAMENTO - GERAL</v>
      </c>
      <c r="H797" s="19" t="str">
        <f>IFERROR(VLOOKUP($B797,'Tabelas auxiliares'!$A$67:$C$107,3,FALSE),"")</f>
        <v>FOLHA DE PAGAMENTO / CONTRIBUICAO PARA O PSS / SUBSTITUICOES / INSS PATRONAL / PASEP</v>
      </c>
      <c r="I797" t="s">
        <v>1395</v>
      </c>
      <c r="J797" t="s">
        <v>3536</v>
      </c>
      <c r="K797" t="s">
        <v>3555</v>
      </c>
      <c r="L797" t="s">
        <v>3538</v>
      </c>
      <c r="M797" t="s">
        <v>622</v>
      </c>
      <c r="N797" t="s">
        <v>108</v>
      </c>
      <c r="O797" t="s">
        <v>629</v>
      </c>
      <c r="P797" t="s">
        <v>670</v>
      </c>
      <c r="Q797" t="s">
        <v>621</v>
      </c>
      <c r="R797" t="s">
        <v>622</v>
      </c>
      <c r="S797" t="s">
        <v>623</v>
      </c>
      <c r="T797" t="s">
        <v>659</v>
      </c>
      <c r="U797" t="s">
        <v>117</v>
      </c>
      <c r="V797" t="s">
        <v>3166</v>
      </c>
      <c r="W797" t="s">
        <v>3167</v>
      </c>
      <c r="X797" t="s">
        <v>3564</v>
      </c>
      <c r="Y797" s="19" t="str">
        <f t="shared" si="22"/>
        <v>3</v>
      </c>
      <c r="Z797" s="19" t="str">
        <f>IF(T797="","",IF(AND(T797&lt;&gt;'Tabelas auxiliares'!$B$241,T797&lt;&gt;'Tabelas auxiliares'!$B$242,T797&lt;&gt;'Tabelas auxiliares'!$C$241,T797&lt;&gt;'Tabelas auxiliares'!$C$242,T797&lt;&gt;'Tabelas auxiliares'!$D$241),"FOLHA DE PESSOAL",IF(Y797='Tabelas auxiliares'!$A$242,"CUSTEIO",IF(Y797='Tabelas auxiliares'!$A$241,"INVESTIMENTO","ERRO - VERIFICAR"))))</f>
        <v>FOLHA DE PESSOAL</v>
      </c>
      <c r="AA797" s="30">
        <f t="shared" si="23"/>
        <v>250140.56</v>
      </c>
      <c r="AD797" s="12">
        <v>250140.56</v>
      </c>
      <c r="AE797" s="36"/>
    </row>
    <row r="798" spans="1:31" x14ac:dyDescent="0.35">
      <c r="A798" t="s">
        <v>614</v>
      </c>
      <c r="B798" t="s">
        <v>224</v>
      </c>
      <c r="C798" t="s">
        <v>615</v>
      </c>
      <c r="D798" t="s">
        <v>83</v>
      </c>
      <c r="E798" t="s">
        <v>100</v>
      </c>
      <c r="F798" s="19" t="str">
        <f>IFERROR(VLOOKUP(D798,'Tabelas auxiliares'!$A$3:$B$63,2,FALSE),"")</f>
        <v>SUGEPE-FOLHA - PASEP + AUX. MORADIA</v>
      </c>
      <c r="G798" s="19" t="str">
        <f>IFERROR(VLOOKUP($B798,'Tabelas auxiliares'!$A$67:$C$107,2,FALSE),"")</f>
        <v>FOLHA DE PAGAMENTO - GERAL</v>
      </c>
      <c r="H798" s="19" t="str">
        <f>IFERROR(VLOOKUP($B798,'Tabelas auxiliares'!$A$67:$C$107,3,FALSE),"")</f>
        <v>FOLHA DE PAGAMENTO / CONTRIBUICAO PARA O PSS / SUBSTITUICOES / INSS PATRONAL / PASEP</v>
      </c>
      <c r="I798" t="s">
        <v>1395</v>
      </c>
      <c r="J798" t="s">
        <v>3536</v>
      </c>
      <c r="K798" t="s">
        <v>3555</v>
      </c>
      <c r="L798" t="s">
        <v>3538</v>
      </c>
      <c r="M798" t="s">
        <v>622</v>
      </c>
      <c r="N798" t="s">
        <v>108</v>
      </c>
      <c r="O798" t="s">
        <v>629</v>
      </c>
      <c r="P798" t="s">
        <v>670</v>
      </c>
      <c r="Q798" t="s">
        <v>621</v>
      </c>
      <c r="R798" t="s">
        <v>622</v>
      </c>
      <c r="S798" t="s">
        <v>623</v>
      </c>
      <c r="T798" t="s">
        <v>659</v>
      </c>
      <c r="U798" t="s">
        <v>117</v>
      </c>
      <c r="V798" t="s">
        <v>3169</v>
      </c>
      <c r="W798" t="s">
        <v>3170</v>
      </c>
      <c r="X798" t="s">
        <v>3565</v>
      </c>
      <c r="Y798" s="19" t="str">
        <f t="shared" si="22"/>
        <v>3</v>
      </c>
      <c r="Z798" s="19" t="str">
        <f>IF(T798="","",IF(AND(T798&lt;&gt;'Tabelas auxiliares'!$B$241,T798&lt;&gt;'Tabelas auxiliares'!$B$242,T798&lt;&gt;'Tabelas auxiliares'!$C$241,T798&lt;&gt;'Tabelas auxiliares'!$C$242,T798&lt;&gt;'Tabelas auxiliares'!$D$241),"FOLHA DE PESSOAL",IF(Y798='Tabelas auxiliares'!$A$242,"CUSTEIO",IF(Y798='Tabelas auxiliares'!$A$241,"INVESTIMENTO","ERRO - VERIFICAR"))))</f>
        <v>FOLHA DE PESSOAL</v>
      </c>
      <c r="AA798" s="30">
        <f t="shared" si="23"/>
        <v>2617.9499999999998</v>
      </c>
      <c r="AD798" s="12">
        <v>2617.9499999999998</v>
      </c>
      <c r="AE798" s="36"/>
    </row>
    <row r="799" spans="1:31" x14ac:dyDescent="0.35">
      <c r="A799" t="s">
        <v>614</v>
      </c>
      <c r="B799" t="s">
        <v>224</v>
      </c>
      <c r="C799" t="s">
        <v>615</v>
      </c>
      <c r="D799" t="s">
        <v>83</v>
      </c>
      <c r="E799" t="s">
        <v>100</v>
      </c>
      <c r="F799" s="19" t="str">
        <f>IFERROR(VLOOKUP(D799,'Tabelas auxiliares'!$A$3:$B$63,2,FALSE),"")</f>
        <v>SUGEPE-FOLHA - PASEP + AUX. MORADIA</v>
      </c>
      <c r="G799" s="19" t="str">
        <f>IFERROR(VLOOKUP($B799,'Tabelas auxiliares'!$A$67:$C$107,2,FALSE),"")</f>
        <v>FOLHA DE PAGAMENTO - GERAL</v>
      </c>
      <c r="H799" s="19" t="str">
        <f>IFERROR(VLOOKUP($B799,'Tabelas auxiliares'!$A$67:$C$107,3,FALSE),"")</f>
        <v>FOLHA DE PAGAMENTO / CONTRIBUICAO PARA O PSS / SUBSTITUICOES / INSS PATRONAL / PASEP</v>
      </c>
      <c r="I799" t="s">
        <v>1395</v>
      </c>
      <c r="J799" t="s">
        <v>3536</v>
      </c>
      <c r="K799" t="s">
        <v>3555</v>
      </c>
      <c r="L799" t="s">
        <v>3538</v>
      </c>
      <c r="M799" t="s">
        <v>622</v>
      </c>
      <c r="N799" t="s">
        <v>108</v>
      </c>
      <c r="O799" t="s">
        <v>629</v>
      </c>
      <c r="P799" t="s">
        <v>670</v>
      </c>
      <c r="Q799" t="s">
        <v>621</v>
      </c>
      <c r="R799" t="s">
        <v>622</v>
      </c>
      <c r="S799" t="s">
        <v>623</v>
      </c>
      <c r="T799" t="s">
        <v>659</v>
      </c>
      <c r="U799" t="s">
        <v>117</v>
      </c>
      <c r="V799" t="s">
        <v>3172</v>
      </c>
      <c r="W799" t="s">
        <v>3173</v>
      </c>
      <c r="X799" t="s">
        <v>3566</v>
      </c>
      <c r="Y799" s="19" t="str">
        <f t="shared" si="22"/>
        <v>3</v>
      </c>
      <c r="Z799" s="19" t="str">
        <f>IF(T799="","",IF(AND(T799&lt;&gt;'Tabelas auxiliares'!$B$241,T799&lt;&gt;'Tabelas auxiliares'!$B$242,T799&lt;&gt;'Tabelas auxiliares'!$C$241,T799&lt;&gt;'Tabelas auxiliares'!$C$242,T799&lt;&gt;'Tabelas auxiliares'!$D$241),"FOLHA DE PESSOAL",IF(Y799='Tabelas auxiliares'!$A$242,"CUSTEIO",IF(Y799='Tabelas auxiliares'!$A$241,"INVESTIMENTO","ERRO - VERIFICAR"))))</f>
        <v>FOLHA DE PESSOAL</v>
      </c>
      <c r="AA799" s="30">
        <f t="shared" si="23"/>
        <v>2257.9299999999998</v>
      </c>
      <c r="AD799" s="12">
        <v>2257.9299999999998</v>
      </c>
      <c r="AE799" s="36"/>
    </row>
    <row r="800" spans="1:31" x14ac:dyDescent="0.35">
      <c r="A800" t="s">
        <v>614</v>
      </c>
      <c r="B800" t="s">
        <v>224</v>
      </c>
      <c r="C800" t="s">
        <v>615</v>
      </c>
      <c r="D800" t="s">
        <v>83</v>
      </c>
      <c r="E800" t="s">
        <v>100</v>
      </c>
      <c r="F800" s="19" t="str">
        <f>IFERROR(VLOOKUP(D800,'Tabelas auxiliares'!$A$3:$B$63,2,FALSE),"")</f>
        <v>SUGEPE-FOLHA - PASEP + AUX. MORADIA</v>
      </c>
      <c r="G800" s="19" t="str">
        <f>IFERROR(VLOOKUP($B800,'Tabelas auxiliares'!$A$67:$C$107,2,FALSE),"")</f>
        <v>FOLHA DE PAGAMENTO - GERAL</v>
      </c>
      <c r="H800" s="19" t="str">
        <f>IFERROR(VLOOKUP($B800,'Tabelas auxiliares'!$A$67:$C$107,3,FALSE),"")</f>
        <v>FOLHA DE PAGAMENTO / CONTRIBUICAO PARA O PSS / SUBSTITUICOES / INSS PATRONAL / PASEP</v>
      </c>
      <c r="I800" t="s">
        <v>1395</v>
      </c>
      <c r="J800" t="s">
        <v>3536</v>
      </c>
      <c r="K800" t="s">
        <v>3555</v>
      </c>
      <c r="L800" t="s">
        <v>3538</v>
      </c>
      <c r="M800" t="s">
        <v>622</v>
      </c>
      <c r="N800" t="s">
        <v>108</v>
      </c>
      <c r="O800" t="s">
        <v>629</v>
      </c>
      <c r="P800" t="s">
        <v>670</v>
      </c>
      <c r="Q800" t="s">
        <v>621</v>
      </c>
      <c r="R800" t="s">
        <v>622</v>
      </c>
      <c r="S800" t="s">
        <v>623</v>
      </c>
      <c r="T800" t="s">
        <v>659</v>
      </c>
      <c r="U800" t="s">
        <v>117</v>
      </c>
      <c r="V800" t="s">
        <v>3175</v>
      </c>
      <c r="W800" t="s">
        <v>3176</v>
      </c>
      <c r="X800" t="s">
        <v>3567</v>
      </c>
      <c r="Y800" s="19" t="str">
        <f t="shared" si="22"/>
        <v>3</v>
      </c>
      <c r="Z800" s="19" t="str">
        <f>IF(T800="","",IF(AND(T800&lt;&gt;'Tabelas auxiliares'!$B$241,T800&lt;&gt;'Tabelas auxiliares'!$B$242,T800&lt;&gt;'Tabelas auxiliares'!$C$241,T800&lt;&gt;'Tabelas auxiliares'!$C$242,T800&lt;&gt;'Tabelas auxiliares'!$D$241),"FOLHA DE PESSOAL",IF(Y800='Tabelas auxiliares'!$A$242,"CUSTEIO",IF(Y800='Tabelas auxiliares'!$A$241,"INVESTIMENTO","ERRO - VERIFICAR"))))</f>
        <v>FOLHA DE PESSOAL</v>
      </c>
      <c r="AA800" s="30">
        <f t="shared" si="23"/>
        <v>1544.73</v>
      </c>
      <c r="AD800" s="12">
        <v>1544.73</v>
      </c>
      <c r="AE800" s="36"/>
    </row>
    <row r="801" spans="1:31" x14ac:dyDescent="0.35">
      <c r="A801" t="s">
        <v>614</v>
      </c>
      <c r="B801" t="s">
        <v>224</v>
      </c>
      <c r="C801" t="s">
        <v>615</v>
      </c>
      <c r="D801" t="s">
        <v>83</v>
      </c>
      <c r="E801" t="s">
        <v>100</v>
      </c>
      <c r="F801" s="19" t="str">
        <f>IFERROR(VLOOKUP(D801,'Tabelas auxiliares'!$A$3:$B$63,2,FALSE),"")</f>
        <v>SUGEPE-FOLHA - PASEP + AUX. MORADIA</v>
      </c>
      <c r="G801" s="19" t="str">
        <f>IFERROR(VLOOKUP($B801,'Tabelas auxiliares'!$A$67:$C$107,2,FALSE),"")</f>
        <v>FOLHA DE PAGAMENTO - GERAL</v>
      </c>
      <c r="H801" s="19" t="str">
        <f>IFERROR(VLOOKUP($B801,'Tabelas auxiliares'!$A$67:$C$107,3,FALSE),"")</f>
        <v>FOLHA DE PAGAMENTO / CONTRIBUICAO PARA O PSS / SUBSTITUICOES / INSS PATRONAL / PASEP</v>
      </c>
      <c r="I801" t="s">
        <v>1395</v>
      </c>
      <c r="J801" t="s">
        <v>3536</v>
      </c>
      <c r="K801" t="s">
        <v>3555</v>
      </c>
      <c r="L801" t="s">
        <v>3538</v>
      </c>
      <c r="M801" t="s">
        <v>622</v>
      </c>
      <c r="N801" t="s">
        <v>108</v>
      </c>
      <c r="O801" t="s">
        <v>629</v>
      </c>
      <c r="P801" t="s">
        <v>670</v>
      </c>
      <c r="Q801" t="s">
        <v>621</v>
      </c>
      <c r="R801" t="s">
        <v>622</v>
      </c>
      <c r="S801" t="s">
        <v>623</v>
      </c>
      <c r="T801" t="s">
        <v>659</v>
      </c>
      <c r="U801" t="s">
        <v>117</v>
      </c>
      <c r="V801" t="s">
        <v>3178</v>
      </c>
      <c r="W801" t="s">
        <v>3179</v>
      </c>
      <c r="X801" t="s">
        <v>3568</v>
      </c>
      <c r="Y801" s="19" t="str">
        <f t="shared" si="22"/>
        <v>3</v>
      </c>
      <c r="Z801" s="19" t="str">
        <f>IF(T801="","",IF(AND(T801&lt;&gt;'Tabelas auxiliares'!$B$241,T801&lt;&gt;'Tabelas auxiliares'!$B$242,T801&lt;&gt;'Tabelas auxiliares'!$C$241,T801&lt;&gt;'Tabelas auxiliares'!$C$242,T801&lt;&gt;'Tabelas auxiliares'!$D$241),"FOLHA DE PESSOAL",IF(Y801='Tabelas auxiliares'!$A$242,"CUSTEIO",IF(Y801='Tabelas auxiliares'!$A$241,"INVESTIMENTO","ERRO - VERIFICAR"))))</f>
        <v>FOLHA DE PESSOAL</v>
      </c>
      <c r="AA801" s="30">
        <f t="shared" si="23"/>
        <v>710504.28</v>
      </c>
      <c r="AD801" s="12">
        <v>710504.28</v>
      </c>
      <c r="AE801" s="36"/>
    </row>
    <row r="802" spans="1:31" x14ac:dyDescent="0.35">
      <c r="A802" t="s">
        <v>614</v>
      </c>
      <c r="B802" t="s">
        <v>224</v>
      </c>
      <c r="C802" t="s">
        <v>615</v>
      </c>
      <c r="D802" t="s">
        <v>83</v>
      </c>
      <c r="E802" t="s">
        <v>100</v>
      </c>
      <c r="F802" s="19" t="str">
        <f>IFERROR(VLOOKUP(D802,'Tabelas auxiliares'!$A$3:$B$63,2,FALSE),"")</f>
        <v>SUGEPE-FOLHA - PASEP + AUX. MORADIA</v>
      </c>
      <c r="G802" s="19" t="str">
        <f>IFERROR(VLOOKUP($B802,'Tabelas auxiliares'!$A$67:$C$107,2,FALSE),"")</f>
        <v>FOLHA DE PAGAMENTO - GERAL</v>
      </c>
      <c r="H802" s="19" t="str">
        <f>IFERROR(VLOOKUP($B802,'Tabelas auxiliares'!$A$67:$C$107,3,FALSE),"")</f>
        <v>FOLHA DE PAGAMENTO / CONTRIBUICAO PARA O PSS / SUBSTITUICOES / INSS PATRONAL / PASEP</v>
      </c>
      <c r="I802" t="s">
        <v>1395</v>
      </c>
      <c r="J802" t="s">
        <v>3536</v>
      </c>
      <c r="K802" t="s">
        <v>3555</v>
      </c>
      <c r="L802" t="s">
        <v>3538</v>
      </c>
      <c r="M802" t="s">
        <v>622</v>
      </c>
      <c r="N802" t="s">
        <v>108</v>
      </c>
      <c r="O802" t="s">
        <v>629</v>
      </c>
      <c r="P802" t="s">
        <v>670</v>
      </c>
      <c r="Q802" t="s">
        <v>621</v>
      </c>
      <c r="R802" t="s">
        <v>622</v>
      </c>
      <c r="S802" t="s">
        <v>623</v>
      </c>
      <c r="T802" t="s">
        <v>659</v>
      </c>
      <c r="U802" t="s">
        <v>117</v>
      </c>
      <c r="V802" t="s">
        <v>3181</v>
      </c>
      <c r="W802" t="s">
        <v>3182</v>
      </c>
      <c r="X802" t="s">
        <v>3569</v>
      </c>
      <c r="Y802" s="19" t="str">
        <f t="shared" si="22"/>
        <v>3</v>
      </c>
      <c r="Z802" s="19" t="str">
        <f>IF(T802="","",IF(AND(T802&lt;&gt;'Tabelas auxiliares'!$B$241,T802&lt;&gt;'Tabelas auxiliares'!$B$242,T802&lt;&gt;'Tabelas auxiliares'!$C$241,T802&lt;&gt;'Tabelas auxiliares'!$C$242,T802&lt;&gt;'Tabelas auxiliares'!$D$241),"FOLHA DE PESSOAL",IF(Y802='Tabelas auxiliares'!$A$242,"CUSTEIO",IF(Y802='Tabelas auxiliares'!$A$241,"INVESTIMENTO","ERRO - VERIFICAR"))))</f>
        <v>FOLHA DE PESSOAL</v>
      </c>
      <c r="AA802" s="30">
        <f t="shared" si="23"/>
        <v>80504.17</v>
      </c>
      <c r="AD802" s="12">
        <v>80504.17</v>
      </c>
      <c r="AE802" s="36"/>
    </row>
    <row r="803" spans="1:31" x14ac:dyDescent="0.35">
      <c r="A803" t="s">
        <v>614</v>
      </c>
      <c r="B803" t="s">
        <v>224</v>
      </c>
      <c r="C803" t="s">
        <v>615</v>
      </c>
      <c r="D803" t="s">
        <v>83</v>
      </c>
      <c r="E803" t="s">
        <v>100</v>
      </c>
      <c r="F803" s="19" t="str">
        <f>IFERROR(VLOOKUP(D803,'Tabelas auxiliares'!$A$3:$B$63,2,FALSE),"")</f>
        <v>SUGEPE-FOLHA - PASEP + AUX. MORADIA</v>
      </c>
      <c r="G803" s="19" t="str">
        <f>IFERROR(VLOOKUP($B803,'Tabelas auxiliares'!$A$67:$C$107,2,FALSE),"")</f>
        <v>FOLHA DE PAGAMENTO - GERAL</v>
      </c>
      <c r="H803" s="19" t="str">
        <f>IFERROR(VLOOKUP($B803,'Tabelas auxiliares'!$A$67:$C$107,3,FALSE),"")</f>
        <v>FOLHA DE PAGAMENTO / CONTRIBUICAO PARA O PSS / SUBSTITUICOES / INSS PATRONAL / PASEP</v>
      </c>
      <c r="I803" t="s">
        <v>1395</v>
      </c>
      <c r="J803" t="s">
        <v>3536</v>
      </c>
      <c r="K803" t="s">
        <v>3570</v>
      </c>
      <c r="L803" t="s">
        <v>3538</v>
      </c>
      <c r="M803" t="s">
        <v>622</v>
      </c>
      <c r="N803" t="s">
        <v>108</v>
      </c>
      <c r="O803" t="s">
        <v>629</v>
      </c>
      <c r="P803" t="s">
        <v>670</v>
      </c>
      <c r="Q803" t="s">
        <v>621</v>
      </c>
      <c r="R803" t="s">
        <v>622</v>
      </c>
      <c r="S803" t="s">
        <v>623</v>
      </c>
      <c r="T803" t="s">
        <v>659</v>
      </c>
      <c r="U803" t="s">
        <v>117</v>
      </c>
      <c r="V803" t="s">
        <v>3185</v>
      </c>
      <c r="W803" t="s">
        <v>3186</v>
      </c>
      <c r="X803" t="s">
        <v>3571</v>
      </c>
      <c r="Y803" s="19" t="str">
        <f t="shared" si="22"/>
        <v>3</v>
      </c>
      <c r="Z803" s="19" t="str">
        <f>IF(T803="","",IF(AND(T803&lt;&gt;'Tabelas auxiliares'!$B$241,T803&lt;&gt;'Tabelas auxiliares'!$B$242,T803&lt;&gt;'Tabelas auxiliares'!$C$241,T803&lt;&gt;'Tabelas auxiliares'!$C$242,T803&lt;&gt;'Tabelas auxiliares'!$D$241),"FOLHA DE PESSOAL",IF(Y803='Tabelas auxiliares'!$A$242,"CUSTEIO",IF(Y803='Tabelas auxiliares'!$A$241,"INVESTIMENTO","ERRO - VERIFICAR"))))</f>
        <v>FOLHA DE PESSOAL</v>
      </c>
      <c r="AA803" s="30">
        <f t="shared" si="23"/>
        <v>32150.02</v>
      </c>
      <c r="AD803" s="12">
        <v>32150.02</v>
      </c>
      <c r="AE803" s="36"/>
    </row>
    <row r="804" spans="1:31" x14ac:dyDescent="0.35">
      <c r="A804" t="s">
        <v>614</v>
      </c>
      <c r="B804" t="s">
        <v>224</v>
      </c>
      <c r="C804" t="s">
        <v>615</v>
      </c>
      <c r="D804" t="s">
        <v>83</v>
      </c>
      <c r="E804" t="s">
        <v>100</v>
      </c>
      <c r="F804" s="19" t="str">
        <f>IFERROR(VLOOKUP(D804,'Tabelas auxiliares'!$A$3:$B$63,2,FALSE),"")</f>
        <v>SUGEPE-FOLHA - PASEP + AUX. MORADIA</v>
      </c>
      <c r="G804" s="19" t="str">
        <f>IFERROR(VLOOKUP($B804,'Tabelas auxiliares'!$A$67:$C$107,2,FALSE),"")</f>
        <v>FOLHA DE PAGAMENTO - GERAL</v>
      </c>
      <c r="H804" s="19" t="str">
        <f>IFERROR(VLOOKUP($B804,'Tabelas auxiliares'!$A$67:$C$107,3,FALSE),"")</f>
        <v>FOLHA DE PAGAMENTO / CONTRIBUICAO PARA O PSS / SUBSTITUICOES / INSS PATRONAL / PASEP</v>
      </c>
      <c r="I804" t="s">
        <v>1395</v>
      </c>
      <c r="J804" t="s">
        <v>3536</v>
      </c>
      <c r="K804" t="s">
        <v>3572</v>
      </c>
      <c r="L804" t="s">
        <v>3256</v>
      </c>
      <c r="M804" t="s">
        <v>622</v>
      </c>
      <c r="N804" t="s">
        <v>108</v>
      </c>
      <c r="O804" t="s">
        <v>629</v>
      </c>
      <c r="P804" t="s">
        <v>670</v>
      </c>
      <c r="Q804" t="s">
        <v>621</v>
      </c>
      <c r="R804" t="s">
        <v>622</v>
      </c>
      <c r="S804" t="s">
        <v>623</v>
      </c>
      <c r="T804" t="s">
        <v>659</v>
      </c>
      <c r="U804" t="s">
        <v>117</v>
      </c>
      <c r="V804" t="s">
        <v>3189</v>
      </c>
      <c r="W804" t="s">
        <v>3190</v>
      </c>
      <c r="X804" t="s">
        <v>3573</v>
      </c>
      <c r="Y804" s="19" t="str">
        <f t="shared" si="22"/>
        <v>3</v>
      </c>
      <c r="Z804" s="19" t="str">
        <f>IF(T804="","",IF(AND(T804&lt;&gt;'Tabelas auxiliares'!$B$241,T804&lt;&gt;'Tabelas auxiliares'!$B$242,T804&lt;&gt;'Tabelas auxiliares'!$C$241,T804&lt;&gt;'Tabelas auxiliares'!$C$242,T804&lt;&gt;'Tabelas auxiliares'!$D$241),"FOLHA DE PESSOAL",IF(Y804='Tabelas auxiliares'!$A$242,"CUSTEIO",IF(Y804='Tabelas auxiliares'!$A$241,"INVESTIMENTO","ERRO - VERIFICAR"))))</f>
        <v>FOLHA DE PESSOAL</v>
      </c>
      <c r="AA804" s="30">
        <f t="shared" si="23"/>
        <v>3945.24</v>
      </c>
      <c r="AD804" s="12">
        <v>3945.24</v>
      </c>
      <c r="AE804" s="36"/>
    </row>
    <row r="805" spans="1:31" x14ac:dyDescent="0.35">
      <c r="A805" t="s">
        <v>614</v>
      </c>
      <c r="B805" t="s">
        <v>224</v>
      </c>
      <c r="C805" t="s">
        <v>615</v>
      </c>
      <c r="D805" t="s">
        <v>83</v>
      </c>
      <c r="E805" t="s">
        <v>100</v>
      </c>
      <c r="F805" s="19" t="str">
        <f>IFERROR(VLOOKUP(D805,'Tabelas auxiliares'!$A$3:$B$63,2,FALSE),"")</f>
        <v>SUGEPE-FOLHA - PASEP + AUX. MORADIA</v>
      </c>
      <c r="G805" s="19" t="str">
        <f>IFERROR(VLOOKUP($B805,'Tabelas auxiliares'!$A$67:$C$107,2,FALSE),"")</f>
        <v>FOLHA DE PAGAMENTO - GERAL</v>
      </c>
      <c r="H805" s="19" t="str">
        <f>IFERROR(VLOOKUP($B805,'Tabelas auxiliares'!$A$67:$C$107,3,FALSE),"")</f>
        <v>FOLHA DE PAGAMENTO / CONTRIBUICAO PARA O PSS / SUBSTITUICOES / INSS PATRONAL / PASEP</v>
      </c>
      <c r="I805" t="s">
        <v>1395</v>
      </c>
      <c r="J805" t="s">
        <v>3536</v>
      </c>
      <c r="K805" t="s">
        <v>3574</v>
      </c>
      <c r="L805" t="s">
        <v>3575</v>
      </c>
      <c r="M805" t="s">
        <v>622</v>
      </c>
      <c r="N805" t="s">
        <v>108</v>
      </c>
      <c r="O805" t="s">
        <v>629</v>
      </c>
      <c r="P805" t="s">
        <v>670</v>
      </c>
      <c r="Q805" t="s">
        <v>621</v>
      </c>
      <c r="R805" t="s">
        <v>622</v>
      </c>
      <c r="S805" t="s">
        <v>623</v>
      </c>
      <c r="T805" t="s">
        <v>659</v>
      </c>
      <c r="U805" t="s">
        <v>117</v>
      </c>
      <c r="V805" t="s">
        <v>3193</v>
      </c>
      <c r="W805" t="s">
        <v>3194</v>
      </c>
      <c r="X805" t="s">
        <v>3576</v>
      </c>
      <c r="Y805" s="19" t="str">
        <f t="shared" si="22"/>
        <v>3</v>
      </c>
      <c r="Z805" s="19" t="str">
        <f>IF(T805="","",IF(AND(T805&lt;&gt;'Tabelas auxiliares'!$B$241,T805&lt;&gt;'Tabelas auxiliares'!$B$242,T805&lt;&gt;'Tabelas auxiliares'!$C$241,T805&lt;&gt;'Tabelas auxiliares'!$C$242,T805&lt;&gt;'Tabelas auxiliares'!$D$241),"FOLHA DE PESSOAL",IF(Y805='Tabelas auxiliares'!$A$242,"CUSTEIO",IF(Y805='Tabelas auxiliares'!$A$241,"INVESTIMENTO","ERRO - VERIFICAR"))))</f>
        <v>FOLHA DE PESSOAL</v>
      </c>
      <c r="AA805" s="30">
        <f t="shared" si="23"/>
        <v>3001.83</v>
      </c>
      <c r="AD805" s="12">
        <v>3001.83</v>
      </c>
      <c r="AE805" s="36"/>
    </row>
    <row r="806" spans="1:31" x14ac:dyDescent="0.35">
      <c r="A806" t="s">
        <v>614</v>
      </c>
      <c r="B806" t="s">
        <v>224</v>
      </c>
      <c r="C806" t="s">
        <v>615</v>
      </c>
      <c r="D806" t="s">
        <v>83</v>
      </c>
      <c r="E806" t="s">
        <v>100</v>
      </c>
      <c r="F806" s="19" t="str">
        <f>IFERROR(VLOOKUP(D806,'Tabelas auxiliares'!$A$3:$B$63,2,FALSE),"")</f>
        <v>SUGEPE-FOLHA - PASEP + AUX. MORADIA</v>
      </c>
      <c r="G806" s="19" t="str">
        <f>IFERROR(VLOOKUP($B806,'Tabelas auxiliares'!$A$67:$C$107,2,FALSE),"")</f>
        <v>FOLHA DE PAGAMENTO - GERAL</v>
      </c>
      <c r="H806" s="19" t="str">
        <f>IFERROR(VLOOKUP($B806,'Tabelas auxiliares'!$A$67:$C$107,3,FALSE),"")</f>
        <v>FOLHA DE PAGAMENTO / CONTRIBUICAO PARA O PSS / SUBSTITUICOES / INSS PATRONAL / PASEP</v>
      </c>
      <c r="I806" t="s">
        <v>1395</v>
      </c>
      <c r="J806" t="s">
        <v>3536</v>
      </c>
      <c r="K806" t="s">
        <v>3577</v>
      </c>
      <c r="L806" t="s">
        <v>3575</v>
      </c>
      <c r="M806" t="s">
        <v>3197</v>
      </c>
      <c r="N806" t="s">
        <v>108</v>
      </c>
      <c r="O806" t="s">
        <v>629</v>
      </c>
      <c r="P806" t="s">
        <v>670</v>
      </c>
      <c r="Q806" t="s">
        <v>621</v>
      </c>
      <c r="R806" t="s">
        <v>622</v>
      </c>
      <c r="S806" t="s">
        <v>623</v>
      </c>
      <c r="T806" t="s">
        <v>659</v>
      </c>
      <c r="U806" t="s">
        <v>117</v>
      </c>
      <c r="V806" t="s">
        <v>3198</v>
      </c>
      <c r="W806" t="s">
        <v>3199</v>
      </c>
      <c r="X806" t="s">
        <v>3578</v>
      </c>
      <c r="Y806" s="19" t="str">
        <f t="shared" si="22"/>
        <v>3</v>
      </c>
      <c r="Z806" s="19" t="str">
        <f>IF(T806="","",IF(AND(T806&lt;&gt;'Tabelas auxiliares'!$B$241,T806&lt;&gt;'Tabelas auxiliares'!$B$242,T806&lt;&gt;'Tabelas auxiliares'!$C$241,T806&lt;&gt;'Tabelas auxiliares'!$C$242,T806&lt;&gt;'Tabelas auxiliares'!$D$241),"FOLHA DE PESSOAL",IF(Y806='Tabelas auxiliares'!$A$242,"CUSTEIO",IF(Y806='Tabelas auxiliares'!$A$241,"INVESTIMENTO","ERRO - VERIFICAR"))))</f>
        <v>FOLHA DE PESSOAL</v>
      </c>
      <c r="AA806" s="30">
        <f t="shared" si="23"/>
        <v>189523.19</v>
      </c>
      <c r="AD806" s="12">
        <v>189523.19</v>
      </c>
      <c r="AE806" s="36"/>
    </row>
    <row r="807" spans="1:31" x14ac:dyDescent="0.35">
      <c r="A807" t="s">
        <v>614</v>
      </c>
      <c r="B807" t="s">
        <v>224</v>
      </c>
      <c r="C807" t="s">
        <v>615</v>
      </c>
      <c r="D807" t="s">
        <v>83</v>
      </c>
      <c r="E807" t="s">
        <v>100</v>
      </c>
      <c r="F807" s="19" t="str">
        <f>IFERROR(VLOOKUP(D807,'Tabelas auxiliares'!$A$3:$B$63,2,FALSE),"")</f>
        <v>SUGEPE-FOLHA - PASEP + AUX. MORADIA</v>
      </c>
      <c r="G807" s="19" t="str">
        <f>IFERROR(VLOOKUP($B807,'Tabelas auxiliares'!$A$67:$C$107,2,FALSE),"")</f>
        <v>FOLHA DE PAGAMENTO - GERAL</v>
      </c>
      <c r="H807" s="19" t="str">
        <f>IFERROR(VLOOKUP($B807,'Tabelas auxiliares'!$A$67:$C$107,3,FALSE),"")</f>
        <v>FOLHA DE PAGAMENTO / CONTRIBUICAO PARA O PSS / SUBSTITUICOES / INSS PATRONAL / PASEP</v>
      </c>
      <c r="I807" t="s">
        <v>1395</v>
      </c>
      <c r="J807" t="s">
        <v>3536</v>
      </c>
      <c r="K807" t="s">
        <v>3579</v>
      </c>
      <c r="L807" t="s">
        <v>3575</v>
      </c>
      <c r="M807" t="s">
        <v>3208</v>
      </c>
      <c r="N807" t="s">
        <v>107</v>
      </c>
      <c r="O807" t="s">
        <v>629</v>
      </c>
      <c r="P807" t="s">
        <v>671</v>
      </c>
      <c r="Q807" t="s">
        <v>621</v>
      </c>
      <c r="R807" t="s">
        <v>622</v>
      </c>
      <c r="S807" t="s">
        <v>623</v>
      </c>
      <c r="T807" t="s">
        <v>672</v>
      </c>
      <c r="U807" t="s">
        <v>101</v>
      </c>
      <c r="V807" t="s">
        <v>3083</v>
      </c>
      <c r="W807" t="s">
        <v>3084</v>
      </c>
      <c r="X807" t="s">
        <v>3580</v>
      </c>
      <c r="Y807" s="19" t="str">
        <f t="shared" si="22"/>
        <v>3</v>
      </c>
      <c r="Z807" s="19" t="str">
        <f>IF(T807="","",IF(AND(T807&lt;&gt;'Tabelas auxiliares'!$B$241,T807&lt;&gt;'Tabelas auxiliares'!$B$242,T807&lt;&gt;'Tabelas auxiliares'!$C$241,T807&lt;&gt;'Tabelas auxiliares'!$C$242,T807&lt;&gt;'Tabelas auxiliares'!$D$241),"FOLHA DE PESSOAL",IF(Y807='Tabelas auxiliares'!$A$242,"CUSTEIO",IF(Y807='Tabelas auxiliares'!$A$241,"INVESTIMENTO","ERRO - VERIFICAR"))))</f>
        <v>FOLHA DE PESSOAL</v>
      </c>
      <c r="AA807" s="30">
        <f t="shared" si="23"/>
        <v>4627424.9400000004</v>
      </c>
      <c r="AD807" s="12">
        <v>4627424.9400000004</v>
      </c>
      <c r="AE807" s="36"/>
    </row>
    <row r="808" spans="1:31" x14ac:dyDescent="0.35">
      <c r="A808" t="s">
        <v>614</v>
      </c>
      <c r="B808" t="s">
        <v>224</v>
      </c>
      <c r="C808" t="s">
        <v>615</v>
      </c>
      <c r="D808" t="s">
        <v>83</v>
      </c>
      <c r="E808" t="s">
        <v>100</v>
      </c>
      <c r="F808" s="19" t="str">
        <f>IFERROR(VLOOKUP(D808,'Tabelas auxiliares'!$A$3:$B$63,2,FALSE),"")</f>
        <v>SUGEPE-FOLHA - PASEP + AUX. MORADIA</v>
      </c>
      <c r="G808" s="19" t="str">
        <f>IFERROR(VLOOKUP($B808,'Tabelas auxiliares'!$A$67:$C$107,2,FALSE),"")</f>
        <v>FOLHA DE PAGAMENTO - GERAL</v>
      </c>
      <c r="H808" s="19" t="str">
        <f>IFERROR(VLOOKUP($B808,'Tabelas auxiliares'!$A$67:$C$107,3,FALSE),"")</f>
        <v>FOLHA DE PAGAMENTO / CONTRIBUICAO PARA O PSS / SUBSTITUICOES / INSS PATRONAL / PASEP</v>
      </c>
      <c r="I808" t="s">
        <v>1395</v>
      </c>
      <c r="J808" t="s">
        <v>3536</v>
      </c>
      <c r="K808" t="s">
        <v>3581</v>
      </c>
      <c r="L808" t="s">
        <v>3575</v>
      </c>
      <c r="M808" t="s">
        <v>3202</v>
      </c>
      <c r="N808" t="s">
        <v>628</v>
      </c>
      <c r="O808" t="s">
        <v>629</v>
      </c>
      <c r="P808" t="s">
        <v>630</v>
      </c>
      <c r="Q808" t="s">
        <v>621</v>
      </c>
      <c r="R808" t="s">
        <v>622</v>
      </c>
      <c r="S808" t="s">
        <v>623</v>
      </c>
      <c r="T808" t="s">
        <v>145</v>
      </c>
      <c r="U808" t="s">
        <v>645</v>
      </c>
      <c r="V808" t="s">
        <v>3203</v>
      </c>
      <c r="W808" t="s">
        <v>3204</v>
      </c>
      <c r="X808" t="s">
        <v>3582</v>
      </c>
      <c r="Y808" s="19" t="str">
        <f t="shared" si="22"/>
        <v>3</v>
      </c>
      <c r="Z808" s="19" t="str">
        <f>IF(T808="","",IF(AND(T808&lt;&gt;'Tabelas auxiliares'!$B$241,T808&lt;&gt;'Tabelas auxiliares'!$B$242,T808&lt;&gt;'Tabelas auxiliares'!$C$241,T808&lt;&gt;'Tabelas auxiliares'!$C$242,T808&lt;&gt;'Tabelas auxiliares'!$D$241),"FOLHA DE PESSOAL",IF(Y808='Tabelas auxiliares'!$A$242,"CUSTEIO",IF(Y808='Tabelas auxiliares'!$A$241,"INVESTIMENTO","ERRO - VERIFICAR"))))</f>
        <v>CUSTEIO</v>
      </c>
      <c r="AA808" s="30">
        <f t="shared" si="23"/>
        <v>228276.43</v>
      </c>
      <c r="AD808" s="12">
        <v>228276.43</v>
      </c>
      <c r="AE808" s="36"/>
    </row>
    <row r="809" spans="1:31" x14ac:dyDescent="0.35">
      <c r="A809" t="s">
        <v>614</v>
      </c>
      <c r="B809" t="s">
        <v>224</v>
      </c>
      <c r="C809" t="s">
        <v>615</v>
      </c>
      <c r="D809" t="s">
        <v>83</v>
      </c>
      <c r="E809" t="s">
        <v>100</v>
      </c>
      <c r="F809" s="19" t="str">
        <f>IFERROR(VLOOKUP(D809,'Tabelas auxiliares'!$A$3:$B$63,2,FALSE),"")</f>
        <v>SUGEPE-FOLHA - PASEP + AUX. MORADIA</v>
      </c>
      <c r="G809" s="19" t="str">
        <f>IFERROR(VLOOKUP($B809,'Tabelas auxiliares'!$A$67:$C$107,2,FALSE),"")</f>
        <v>FOLHA DE PAGAMENTO - GERAL</v>
      </c>
      <c r="H809" s="19" t="str">
        <f>IFERROR(VLOOKUP($B809,'Tabelas auxiliares'!$A$67:$C$107,3,FALSE),"")</f>
        <v>FOLHA DE PAGAMENTO / CONTRIBUICAO PARA O PSS / SUBSTITUICOES / INSS PATRONAL / PASEP</v>
      </c>
      <c r="I809" t="s">
        <v>1487</v>
      </c>
      <c r="J809" t="s">
        <v>3536</v>
      </c>
      <c r="K809" t="s">
        <v>3583</v>
      </c>
      <c r="L809" t="s">
        <v>3575</v>
      </c>
      <c r="M809" t="s">
        <v>3106</v>
      </c>
      <c r="N809" t="s">
        <v>108</v>
      </c>
      <c r="O809" t="s">
        <v>629</v>
      </c>
      <c r="P809" t="s">
        <v>670</v>
      </c>
      <c r="Q809" t="s">
        <v>621</v>
      </c>
      <c r="R809" t="s">
        <v>622</v>
      </c>
      <c r="S809" t="s">
        <v>623</v>
      </c>
      <c r="T809" t="s">
        <v>659</v>
      </c>
      <c r="U809" t="s">
        <v>117</v>
      </c>
      <c r="V809" t="s">
        <v>3107</v>
      </c>
      <c r="W809" t="s">
        <v>3108</v>
      </c>
      <c r="X809" t="s">
        <v>3584</v>
      </c>
      <c r="Y809" s="19" t="str">
        <f t="shared" si="22"/>
        <v>3</v>
      </c>
      <c r="Z809" s="19" t="str">
        <f>IF(T809="","",IF(AND(T809&lt;&gt;'Tabelas auxiliares'!$B$241,T809&lt;&gt;'Tabelas auxiliares'!$B$242,T809&lt;&gt;'Tabelas auxiliares'!$C$241,T809&lt;&gt;'Tabelas auxiliares'!$C$242,T809&lt;&gt;'Tabelas auxiliares'!$D$241),"FOLHA DE PESSOAL",IF(Y809='Tabelas auxiliares'!$A$242,"CUSTEIO",IF(Y809='Tabelas auxiliares'!$A$241,"INVESTIMENTO","ERRO - VERIFICAR"))))</f>
        <v>FOLHA DE PESSOAL</v>
      </c>
      <c r="AA809" s="30">
        <f t="shared" si="23"/>
        <v>193075.23</v>
      </c>
      <c r="AD809" s="12">
        <v>193075.23</v>
      </c>
      <c r="AE809" s="36"/>
    </row>
    <row r="810" spans="1:31" x14ac:dyDescent="0.35">
      <c r="A810" t="s">
        <v>614</v>
      </c>
      <c r="B810" t="s">
        <v>224</v>
      </c>
      <c r="C810" t="s">
        <v>615</v>
      </c>
      <c r="D810" t="s">
        <v>83</v>
      </c>
      <c r="E810" t="s">
        <v>100</v>
      </c>
      <c r="F810" s="19" t="str">
        <f>IFERROR(VLOOKUP(D810,'Tabelas auxiliares'!$A$3:$B$63,2,FALSE),"")</f>
        <v>SUGEPE-FOLHA - PASEP + AUX. MORADIA</v>
      </c>
      <c r="G810" s="19" t="str">
        <f>IFERROR(VLOOKUP($B810,'Tabelas auxiliares'!$A$67:$C$107,2,FALSE),"")</f>
        <v>FOLHA DE PAGAMENTO - GERAL</v>
      </c>
      <c r="H810" s="19" t="str">
        <f>IFERROR(VLOOKUP($B810,'Tabelas auxiliares'!$A$67:$C$107,3,FALSE),"")</f>
        <v>FOLHA DE PAGAMENTO / CONTRIBUICAO PARA O PSS / SUBSTITUICOES / INSS PATRONAL / PASEP</v>
      </c>
      <c r="I810" t="s">
        <v>1487</v>
      </c>
      <c r="J810" t="s">
        <v>3536</v>
      </c>
      <c r="K810" t="s">
        <v>3583</v>
      </c>
      <c r="L810" t="s">
        <v>3575</v>
      </c>
      <c r="M810" t="s">
        <v>3106</v>
      </c>
      <c r="N810" t="s">
        <v>108</v>
      </c>
      <c r="O810" t="s">
        <v>629</v>
      </c>
      <c r="P810" t="s">
        <v>670</v>
      </c>
      <c r="Q810" t="s">
        <v>621</v>
      </c>
      <c r="R810" t="s">
        <v>622</v>
      </c>
      <c r="S810" t="s">
        <v>623</v>
      </c>
      <c r="T810" t="s">
        <v>659</v>
      </c>
      <c r="U810" t="s">
        <v>117</v>
      </c>
      <c r="V810" t="s">
        <v>3110</v>
      </c>
      <c r="W810" t="s">
        <v>3111</v>
      </c>
      <c r="X810" t="s">
        <v>3585</v>
      </c>
      <c r="Y810" s="19" t="str">
        <f t="shared" si="22"/>
        <v>3</v>
      </c>
      <c r="Z810" s="19" t="str">
        <f>IF(T810="","",IF(AND(T810&lt;&gt;'Tabelas auxiliares'!$B$241,T810&lt;&gt;'Tabelas auxiliares'!$B$242,T810&lt;&gt;'Tabelas auxiliares'!$C$241,T810&lt;&gt;'Tabelas auxiliares'!$C$242,T810&lt;&gt;'Tabelas auxiliares'!$D$241),"FOLHA DE PESSOAL",IF(Y810='Tabelas auxiliares'!$A$242,"CUSTEIO",IF(Y810='Tabelas auxiliares'!$A$241,"INVESTIMENTO","ERRO - VERIFICAR"))))</f>
        <v>FOLHA DE PESSOAL</v>
      </c>
      <c r="AA810" s="30">
        <f t="shared" si="23"/>
        <v>9653.76</v>
      </c>
      <c r="AD810" s="12">
        <v>9653.76</v>
      </c>
      <c r="AE810" s="36"/>
    </row>
    <row r="811" spans="1:31" x14ac:dyDescent="0.35">
      <c r="A811" t="s">
        <v>614</v>
      </c>
      <c r="B811" t="s">
        <v>224</v>
      </c>
      <c r="C811" t="s">
        <v>615</v>
      </c>
      <c r="D811" t="s">
        <v>83</v>
      </c>
      <c r="E811" t="s">
        <v>100</v>
      </c>
      <c r="F811" s="19" t="str">
        <f>IFERROR(VLOOKUP(D811,'Tabelas auxiliares'!$A$3:$B$63,2,FALSE),"")</f>
        <v>SUGEPE-FOLHA - PASEP + AUX. MORADIA</v>
      </c>
      <c r="G811" s="19" t="str">
        <f>IFERROR(VLOOKUP($B811,'Tabelas auxiliares'!$A$67:$C$107,2,FALSE),"")</f>
        <v>FOLHA DE PAGAMENTO - GERAL</v>
      </c>
      <c r="H811" s="19" t="str">
        <f>IFERROR(VLOOKUP($B811,'Tabelas auxiliares'!$A$67:$C$107,3,FALSE),"")</f>
        <v>FOLHA DE PAGAMENTO / CONTRIBUICAO PARA O PSS / SUBSTITUICOES / INSS PATRONAL / PASEP</v>
      </c>
      <c r="I811" t="s">
        <v>1502</v>
      </c>
      <c r="J811" t="s">
        <v>3586</v>
      </c>
      <c r="K811" t="s">
        <v>3587</v>
      </c>
      <c r="L811" t="s">
        <v>3588</v>
      </c>
      <c r="M811" t="s">
        <v>622</v>
      </c>
      <c r="N811" t="s">
        <v>106</v>
      </c>
      <c r="O811" t="s">
        <v>629</v>
      </c>
      <c r="P811" t="s">
        <v>658</v>
      </c>
      <c r="Q811" t="s">
        <v>621</v>
      </c>
      <c r="R811" t="s">
        <v>622</v>
      </c>
      <c r="S811" t="s">
        <v>3117</v>
      </c>
      <c r="T811" t="s">
        <v>659</v>
      </c>
      <c r="U811" t="s">
        <v>116</v>
      </c>
      <c r="V811" t="s">
        <v>3118</v>
      </c>
      <c r="W811" t="s">
        <v>3119</v>
      </c>
      <c r="X811" t="s">
        <v>3589</v>
      </c>
      <c r="Y811" s="19" t="str">
        <f t="shared" si="22"/>
        <v>3</v>
      </c>
      <c r="Z811" s="19" t="str">
        <f>IF(T811="","",IF(AND(T811&lt;&gt;'Tabelas auxiliares'!$B$241,T811&lt;&gt;'Tabelas auxiliares'!$B$242,T811&lt;&gt;'Tabelas auxiliares'!$C$241,T811&lt;&gt;'Tabelas auxiliares'!$C$242,T811&lt;&gt;'Tabelas auxiliares'!$D$241),"FOLHA DE PESSOAL",IF(Y811='Tabelas auxiliares'!$A$242,"CUSTEIO",IF(Y811='Tabelas auxiliares'!$A$241,"INVESTIMENTO","ERRO - VERIFICAR"))))</f>
        <v>FOLHA DE PESSOAL</v>
      </c>
      <c r="AA811" s="30">
        <f t="shared" si="23"/>
        <v>571217.89</v>
      </c>
      <c r="AD811" s="12">
        <v>571217.89</v>
      </c>
      <c r="AE811" s="36"/>
    </row>
    <row r="812" spans="1:31" x14ac:dyDescent="0.35">
      <c r="A812" t="s">
        <v>614</v>
      </c>
      <c r="B812" t="s">
        <v>224</v>
      </c>
      <c r="C812" t="s">
        <v>615</v>
      </c>
      <c r="D812" t="s">
        <v>83</v>
      </c>
      <c r="E812" t="s">
        <v>100</v>
      </c>
      <c r="F812" s="19" t="str">
        <f>IFERROR(VLOOKUP(D812,'Tabelas auxiliares'!$A$3:$B$63,2,FALSE),"")</f>
        <v>SUGEPE-FOLHA - PASEP + AUX. MORADIA</v>
      </c>
      <c r="G812" s="19" t="str">
        <f>IFERROR(VLOOKUP($B812,'Tabelas auxiliares'!$A$67:$C$107,2,FALSE),"")</f>
        <v>FOLHA DE PAGAMENTO - GERAL</v>
      </c>
      <c r="H812" s="19" t="str">
        <f>IFERROR(VLOOKUP($B812,'Tabelas auxiliares'!$A$67:$C$107,3,FALSE),"")</f>
        <v>FOLHA DE PAGAMENTO / CONTRIBUICAO PARA O PSS / SUBSTITUICOES / INSS PATRONAL / PASEP</v>
      </c>
      <c r="I812" t="s">
        <v>1502</v>
      </c>
      <c r="J812" t="s">
        <v>3586</v>
      </c>
      <c r="K812" t="s">
        <v>3587</v>
      </c>
      <c r="L812" t="s">
        <v>3588</v>
      </c>
      <c r="M812" t="s">
        <v>622</v>
      </c>
      <c r="N812" t="s">
        <v>106</v>
      </c>
      <c r="O812" t="s">
        <v>629</v>
      </c>
      <c r="P812" t="s">
        <v>658</v>
      </c>
      <c r="Q812" t="s">
        <v>621</v>
      </c>
      <c r="R812" t="s">
        <v>622</v>
      </c>
      <c r="S812" t="s">
        <v>3117</v>
      </c>
      <c r="T812" t="s">
        <v>659</v>
      </c>
      <c r="U812" t="s">
        <v>116</v>
      </c>
      <c r="V812" t="s">
        <v>3121</v>
      </c>
      <c r="W812" t="s">
        <v>3122</v>
      </c>
      <c r="X812" t="s">
        <v>3590</v>
      </c>
      <c r="Y812" s="19" t="str">
        <f t="shared" ref="Y812:Y875" si="24">LEFT(V812,1)</f>
        <v>3</v>
      </c>
      <c r="Z812" s="19" t="str">
        <f>IF(T812="","",IF(AND(T812&lt;&gt;'Tabelas auxiliares'!$B$241,T812&lt;&gt;'Tabelas auxiliares'!$B$242,T812&lt;&gt;'Tabelas auxiliares'!$C$241,T812&lt;&gt;'Tabelas auxiliares'!$C$242,T812&lt;&gt;'Tabelas auxiliares'!$D$241),"FOLHA DE PESSOAL",IF(Y812='Tabelas auxiliares'!$A$242,"CUSTEIO",IF(Y812='Tabelas auxiliares'!$A$241,"INVESTIMENTO","ERRO - VERIFICAR"))))</f>
        <v>FOLHA DE PESSOAL</v>
      </c>
      <c r="AA812" s="30">
        <f t="shared" si="23"/>
        <v>10002.49</v>
      </c>
      <c r="AD812" s="12">
        <v>10002.49</v>
      </c>
      <c r="AE812" s="36"/>
    </row>
    <row r="813" spans="1:31" x14ac:dyDescent="0.35">
      <c r="A813" t="s">
        <v>614</v>
      </c>
      <c r="B813" t="s">
        <v>224</v>
      </c>
      <c r="C813" t="s">
        <v>615</v>
      </c>
      <c r="D813" t="s">
        <v>83</v>
      </c>
      <c r="E813" t="s">
        <v>100</v>
      </c>
      <c r="F813" s="19" t="str">
        <f>IFERROR(VLOOKUP(D813,'Tabelas auxiliares'!$A$3:$B$63,2,FALSE),"")</f>
        <v>SUGEPE-FOLHA - PASEP + AUX. MORADIA</v>
      </c>
      <c r="G813" s="19" t="str">
        <f>IFERROR(VLOOKUP($B813,'Tabelas auxiliares'!$A$67:$C$107,2,FALSE),"")</f>
        <v>FOLHA DE PAGAMENTO - GERAL</v>
      </c>
      <c r="H813" s="19" t="str">
        <f>IFERROR(VLOOKUP($B813,'Tabelas auxiliares'!$A$67:$C$107,3,FALSE),"")</f>
        <v>FOLHA DE PAGAMENTO / CONTRIBUICAO PARA O PSS / SUBSTITUICOES / INSS PATRONAL / PASEP</v>
      </c>
      <c r="I813" t="s">
        <v>1502</v>
      </c>
      <c r="J813" t="s">
        <v>3586</v>
      </c>
      <c r="K813" t="s">
        <v>3587</v>
      </c>
      <c r="L813" t="s">
        <v>3588</v>
      </c>
      <c r="M813" t="s">
        <v>622</v>
      </c>
      <c r="N813" t="s">
        <v>106</v>
      </c>
      <c r="O813" t="s">
        <v>629</v>
      </c>
      <c r="P813" t="s">
        <v>658</v>
      </c>
      <c r="Q813" t="s">
        <v>621</v>
      </c>
      <c r="R813" t="s">
        <v>622</v>
      </c>
      <c r="S813" t="s">
        <v>3117</v>
      </c>
      <c r="T813" t="s">
        <v>659</v>
      </c>
      <c r="U813" t="s">
        <v>116</v>
      </c>
      <c r="V813" t="s">
        <v>3124</v>
      </c>
      <c r="W813" t="s">
        <v>3125</v>
      </c>
      <c r="X813" t="s">
        <v>3591</v>
      </c>
      <c r="Y813" s="19" t="str">
        <f t="shared" si="24"/>
        <v>3</v>
      </c>
      <c r="Z813" s="19" t="str">
        <f>IF(T813="","",IF(AND(T813&lt;&gt;'Tabelas auxiliares'!$B$241,T813&lt;&gt;'Tabelas auxiliares'!$B$242,T813&lt;&gt;'Tabelas auxiliares'!$C$241,T813&lt;&gt;'Tabelas auxiliares'!$C$242,T813&lt;&gt;'Tabelas auxiliares'!$D$241),"FOLHA DE PESSOAL",IF(Y813='Tabelas auxiliares'!$A$242,"CUSTEIO",IF(Y813='Tabelas auxiliares'!$A$241,"INVESTIMENTO","ERRO - VERIFICAR"))))</f>
        <v>FOLHA DE PESSOAL</v>
      </c>
      <c r="AA813" s="30">
        <f t="shared" ref="AA813:AA876" si="25">IF(AB813+AC813+AD813&lt;&gt;0,AB813+AC813+AD813,"")</f>
        <v>252.37</v>
      </c>
      <c r="AD813" s="12">
        <v>252.37</v>
      </c>
      <c r="AE813" s="36"/>
    </row>
    <row r="814" spans="1:31" x14ac:dyDescent="0.35">
      <c r="A814" t="s">
        <v>614</v>
      </c>
      <c r="B814" t="s">
        <v>224</v>
      </c>
      <c r="C814" t="s">
        <v>615</v>
      </c>
      <c r="D814" t="s">
        <v>83</v>
      </c>
      <c r="E814" t="s">
        <v>100</v>
      </c>
      <c r="F814" s="19" t="str">
        <f>IFERROR(VLOOKUP(D814,'Tabelas auxiliares'!$A$3:$B$63,2,FALSE),"")</f>
        <v>SUGEPE-FOLHA - PASEP + AUX. MORADIA</v>
      </c>
      <c r="G814" s="19" t="str">
        <f>IFERROR(VLOOKUP($B814,'Tabelas auxiliares'!$A$67:$C$107,2,FALSE),"")</f>
        <v>FOLHA DE PAGAMENTO - GERAL</v>
      </c>
      <c r="H814" s="19" t="str">
        <f>IFERROR(VLOOKUP($B814,'Tabelas auxiliares'!$A$67:$C$107,3,FALSE),"")</f>
        <v>FOLHA DE PAGAMENTO / CONTRIBUICAO PARA O PSS / SUBSTITUICOES / INSS PATRONAL / PASEP</v>
      </c>
      <c r="I814" t="s">
        <v>1502</v>
      </c>
      <c r="J814" t="s">
        <v>3586</v>
      </c>
      <c r="K814" t="s">
        <v>3592</v>
      </c>
      <c r="L814" t="s">
        <v>3588</v>
      </c>
      <c r="M814" t="s">
        <v>622</v>
      </c>
      <c r="N814" t="s">
        <v>106</v>
      </c>
      <c r="O814" t="s">
        <v>629</v>
      </c>
      <c r="P814" t="s">
        <v>658</v>
      </c>
      <c r="Q814" t="s">
        <v>621</v>
      </c>
      <c r="R814" t="s">
        <v>622</v>
      </c>
      <c r="S814" t="s">
        <v>3117</v>
      </c>
      <c r="T814" t="s">
        <v>659</v>
      </c>
      <c r="U814" t="s">
        <v>116</v>
      </c>
      <c r="V814" t="s">
        <v>3128</v>
      </c>
      <c r="W814" t="s">
        <v>3129</v>
      </c>
      <c r="X814" t="s">
        <v>3593</v>
      </c>
      <c r="Y814" s="19" t="str">
        <f t="shared" si="24"/>
        <v>3</v>
      </c>
      <c r="Z814" s="19" t="str">
        <f>IF(T814="","",IF(AND(T814&lt;&gt;'Tabelas auxiliares'!$B$241,T814&lt;&gt;'Tabelas auxiliares'!$B$242,T814&lt;&gt;'Tabelas auxiliares'!$C$241,T814&lt;&gt;'Tabelas auxiliares'!$C$242,T814&lt;&gt;'Tabelas auxiliares'!$D$241),"FOLHA DE PESSOAL",IF(Y814='Tabelas auxiliares'!$A$242,"CUSTEIO",IF(Y814='Tabelas auxiliares'!$A$241,"INVESTIMENTO","ERRO - VERIFICAR"))))</f>
        <v>FOLHA DE PESSOAL</v>
      </c>
      <c r="AA814" s="30">
        <f t="shared" si="25"/>
        <v>107876.43</v>
      </c>
      <c r="AD814" s="12">
        <v>107876.43</v>
      </c>
      <c r="AE814" s="36"/>
    </row>
    <row r="815" spans="1:31" x14ac:dyDescent="0.35">
      <c r="A815" t="s">
        <v>614</v>
      </c>
      <c r="B815" t="s">
        <v>224</v>
      </c>
      <c r="C815" t="s">
        <v>615</v>
      </c>
      <c r="D815" t="s">
        <v>83</v>
      </c>
      <c r="E815" t="s">
        <v>100</v>
      </c>
      <c r="F815" s="19" t="str">
        <f>IFERROR(VLOOKUP(D815,'Tabelas auxiliares'!$A$3:$B$63,2,FALSE),"")</f>
        <v>SUGEPE-FOLHA - PASEP + AUX. MORADIA</v>
      </c>
      <c r="G815" s="19" t="str">
        <f>IFERROR(VLOOKUP($B815,'Tabelas auxiliares'!$A$67:$C$107,2,FALSE),"")</f>
        <v>FOLHA DE PAGAMENTO - GERAL</v>
      </c>
      <c r="H815" s="19" t="str">
        <f>IFERROR(VLOOKUP($B815,'Tabelas auxiliares'!$A$67:$C$107,3,FALSE),"")</f>
        <v>FOLHA DE PAGAMENTO / CONTRIBUICAO PARA O PSS / SUBSTITUICOES / INSS PATRONAL / PASEP</v>
      </c>
      <c r="I815" t="s">
        <v>1502</v>
      </c>
      <c r="J815" t="s">
        <v>3586</v>
      </c>
      <c r="K815" t="s">
        <v>3594</v>
      </c>
      <c r="L815" t="s">
        <v>3588</v>
      </c>
      <c r="M815" t="s">
        <v>622</v>
      </c>
      <c r="N815" t="s">
        <v>108</v>
      </c>
      <c r="O815" t="s">
        <v>629</v>
      </c>
      <c r="P815" t="s">
        <v>670</v>
      </c>
      <c r="Q815" t="s">
        <v>621</v>
      </c>
      <c r="R815" t="s">
        <v>622</v>
      </c>
      <c r="S815" t="s">
        <v>623</v>
      </c>
      <c r="T815" t="s">
        <v>659</v>
      </c>
      <c r="U815" t="s">
        <v>117</v>
      </c>
      <c r="V815" t="s">
        <v>3132</v>
      </c>
      <c r="W815" t="s">
        <v>3133</v>
      </c>
      <c r="X815" t="s">
        <v>3595</v>
      </c>
      <c r="Y815" s="19" t="str">
        <f t="shared" si="24"/>
        <v>3</v>
      </c>
      <c r="Z815" s="19" t="str">
        <f>IF(T815="","",IF(AND(T815&lt;&gt;'Tabelas auxiliares'!$B$241,T815&lt;&gt;'Tabelas auxiliares'!$B$242,T815&lt;&gt;'Tabelas auxiliares'!$C$241,T815&lt;&gt;'Tabelas auxiliares'!$C$242,T815&lt;&gt;'Tabelas auxiliares'!$D$241),"FOLHA DE PESSOAL",IF(Y815='Tabelas auxiliares'!$A$242,"CUSTEIO",IF(Y815='Tabelas auxiliares'!$A$241,"INVESTIMENTO","ERRO - VERIFICAR"))))</f>
        <v>FOLHA DE PESSOAL</v>
      </c>
      <c r="AA815" s="30">
        <f t="shared" si="25"/>
        <v>843382.85</v>
      </c>
      <c r="AD815" s="12">
        <v>843382.85</v>
      </c>
      <c r="AE815" s="36"/>
    </row>
    <row r="816" spans="1:31" x14ac:dyDescent="0.35">
      <c r="A816" t="s">
        <v>614</v>
      </c>
      <c r="B816" t="s">
        <v>224</v>
      </c>
      <c r="C816" t="s">
        <v>615</v>
      </c>
      <c r="D816" t="s">
        <v>83</v>
      </c>
      <c r="E816" t="s">
        <v>100</v>
      </c>
      <c r="F816" s="19" t="str">
        <f>IFERROR(VLOOKUP(D816,'Tabelas auxiliares'!$A$3:$B$63,2,FALSE),"")</f>
        <v>SUGEPE-FOLHA - PASEP + AUX. MORADIA</v>
      </c>
      <c r="G816" s="19" t="str">
        <f>IFERROR(VLOOKUP($B816,'Tabelas auxiliares'!$A$67:$C$107,2,FALSE),"")</f>
        <v>FOLHA DE PAGAMENTO - GERAL</v>
      </c>
      <c r="H816" s="19" t="str">
        <f>IFERROR(VLOOKUP($B816,'Tabelas auxiliares'!$A$67:$C$107,3,FALSE),"")</f>
        <v>FOLHA DE PAGAMENTO / CONTRIBUICAO PARA O PSS / SUBSTITUICOES / INSS PATRONAL / PASEP</v>
      </c>
      <c r="I816" t="s">
        <v>1502</v>
      </c>
      <c r="J816" t="s">
        <v>3586</v>
      </c>
      <c r="K816" t="s">
        <v>3594</v>
      </c>
      <c r="L816" t="s">
        <v>3588</v>
      </c>
      <c r="M816" t="s">
        <v>622</v>
      </c>
      <c r="N816" t="s">
        <v>108</v>
      </c>
      <c r="O816" t="s">
        <v>629</v>
      </c>
      <c r="P816" t="s">
        <v>670</v>
      </c>
      <c r="Q816" t="s">
        <v>621</v>
      </c>
      <c r="R816" t="s">
        <v>622</v>
      </c>
      <c r="S816" t="s">
        <v>623</v>
      </c>
      <c r="T816" t="s">
        <v>659</v>
      </c>
      <c r="U816" t="s">
        <v>117</v>
      </c>
      <c r="V816" t="s">
        <v>3135</v>
      </c>
      <c r="W816" t="s">
        <v>3136</v>
      </c>
      <c r="X816" t="s">
        <v>3596</v>
      </c>
      <c r="Y816" s="19" t="str">
        <f t="shared" si="24"/>
        <v>3</v>
      </c>
      <c r="Z816" s="19" t="str">
        <f>IF(T816="","",IF(AND(T816&lt;&gt;'Tabelas auxiliares'!$B$241,T816&lt;&gt;'Tabelas auxiliares'!$B$242,T816&lt;&gt;'Tabelas auxiliares'!$C$241,T816&lt;&gt;'Tabelas auxiliares'!$C$242,T816&lt;&gt;'Tabelas auxiliares'!$D$241),"FOLHA DE PESSOAL",IF(Y816='Tabelas auxiliares'!$A$242,"CUSTEIO",IF(Y816='Tabelas auxiliares'!$A$241,"INVESTIMENTO","ERRO - VERIFICAR"))))</f>
        <v>FOLHA DE PESSOAL</v>
      </c>
      <c r="AA816" s="30">
        <f t="shared" si="25"/>
        <v>124029.27</v>
      </c>
      <c r="AD816" s="12">
        <v>124029.27</v>
      </c>
      <c r="AE816" s="36"/>
    </row>
    <row r="817" spans="1:31" x14ac:dyDescent="0.35">
      <c r="A817" t="s">
        <v>614</v>
      </c>
      <c r="B817" t="s">
        <v>224</v>
      </c>
      <c r="C817" t="s">
        <v>615</v>
      </c>
      <c r="D817" t="s">
        <v>83</v>
      </c>
      <c r="E817" t="s">
        <v>100</v>
      </c>
      <c r="F817" s="19" t="str">
        <f>IFERROR(VLOOKUP(D817,'Tabelas auxiliares'!$A$3:$B$63,2,FALSE),"")</f>
        <v>SUGEPE-FOLHA - PASEP + AUX. MORADIA</v>
      </c>
      <c r="G817" s="19" t="str">
        <f>IFERROR(VLOOKUP($B817,'Tabelas auxiliares'!$A$67:$C$107,2,FALSE),"")</f>
        <v>FOLHA DE PAGAMENTO - GERAL</v>
      </c>
      <c r="H817" s="19" t="str">
        <f>IFERROR(VLOOKUP($B817,'Tabelas auxiliares'!$A$67:$C$107,3,FALSE),"")</f>
        <v>FOLHA DE PAGAMENTO / CONTRIBUICAO PARA O PSS / SUBSTITUICOES / INSS PATRONAL / PASEP</v>
      </c>
      <c r="I817" t="s">
        <v>1502</v>
      </c>
      <c r="J817" t="s">
        <v>3586</v>
      </c>
      <c r="K817" t="s">
        <v>3594</v>
      </c>
      <c r="L817" t="s">
        <v>3588</v>
      </c>
      <c r="M817" t="s">
        <v>622</v>
      </c>
      <c r="N817" t="s">
        <v>108</v>
      </c>
      <c r="O817" t="s">
        <v>629</v>
      </c>
      <c r="P817" t="s">
        <v>670</v>
      </c>
      <c r="Q817" t="s">
        <v>621</v>
      </c>
      <c r="R817" t="s">
        <v>622</v>
      </c>
      <c r="S817" t="s">
        <v>623</v>
      </c>
      <c r="T817" t="s">
        <v>659</v>
      </c>
      <c r="U817" t="s">
        <v>117</v>
      </c>
      <c r="V817" t="s">
        <v>3227</v>
      </c>
      <c r="W817" t="s">
        <v>3228</v>
      </c>
      <c r="X817" t="s">
        <v>3597</v>
      </c>
      <c r="Y817" s="19" t="str">
        <f t="shared" si="24"/>
        <v>3</v>
      </c>
      <c r="Z817" s="19" t="str">
        <f>IF(T817="","",IF(AND(T817&lt;&gt;'Tabelas auxiliares'!$B$241,T817&lt;&gt;'Tabelas auxiliares'!$B$242,T817&lt;&gt;'Tabelas auxiliares'!$C$241,T817&lt;&gt;'Tabelas auxiliares'!$C$242,T817&lt;&gt;'Tabelas auxiliares'!$D$241),"FOLHA DE PESSOAL",IF(Y817='Tabelas auxiliares'!$A$242,"CUSTEIO",IF(Y817='Tabelas auxiliares'!$A$241,"INVESTIMENTO","ERRO - VERIFICAR"))))</f>
        <v>FOLHA DE PESSOAL</v>
      </c>
      <c r="AA817" s="30">
        <f t="shared" si="25"/>
        <v>13288.86</v>
      </c>
      <c r="AD817" s="12">
        <v>13288.86</v>
      </c>
      <c r="AE817" s="36"/>
    </row>
    <row r="818" spans="1:31" x14ac:dyDescent="0.35">
      <c r="A818" t="s">
        <v>614</v>
      </c>
      <c r="B818" t="s">
        <v>224</v>
      </c>
      <c r="C818" t="s">
        <v>615</v>
      </c>
      <c r="D818" t="s">
        <v>83</v>
      </c>
      <c r="E818" t="s">
        <v>100</v>
      </c>
      <c r="F818" s="19" t="str">
        <f>IFERROR(VLOOKUP(D818,'Tabelas auxiliares'!$A$3:$B$63,2,FALSE),"")</f>
        <v>SUGEPE-FOLHA - PASEP + AUX. MORADIA</v>
      </c>
      <c r="G818" s="19" t="str">
        <f>IFERROR(VLOOKUP($B818,'Tabelas auxiliares'!$A$67:$C$107,2,FALSE),"")</f>
        <v>FOLHA DE PAGAMENTO - GERAL</v>
      </c>
      <c r="H818" s="19" t="str">
        <f>IFERROR(VLOOKUP($B818,'Tabelas auxiliares'!$A$67:$C$107,3,FALSE),"")</f>
        <v>FOLHA DE PAGAMENTO / CONTRIBUICAO PARA O PSS / SUBSTITUICOES / INSS PATRONAL / PASEP</v>
      </c>
      <c r="I818" t="s">
        <v>1502</v>
      </c>
      <c r="J818" t="s">
        <v>3586</v>
      </c>
      <c r="K818" t="s">
        <v>3594</v>
      </c>
      <c r="L818" t="s">
        <v>3588</v>
      </c>
      <c r="M818" t="s">
        <v>622</v>
      </c>
      <c r="N818" t="s">
        <v>108</v>
      </c>
      <c r="O818" t="s">
        <v>629</v>
      </c>
      <c r="P818" t="s">
        <v>670</v>
      </c>
      <c r="Q818" t="s">
        <v>621</v>
      </c>
      <c r="R818" t="s">
        <v>622</v>
      </c>
      <c r="S818" t="s">
        <v>623</v>
      </c>
      <c r="T818" t="s">
        <v>659</v>
      </c>
      <c r="U818" t="s">
        <v>117</v>
      </c>
      <c r="V818" t="s">
        <v>3138</v>
      </c>
      <c r="W818" t="s">
        <v>3139</v>
      </c>
      <c r="X818" t="s">
        <v>3598</v>
      </c>
      <c r="Y818" s="19" t="str">
        <f t="shared" si="24"/>
        <v>3</v>
      </c>
      <c r="Z818" s="19" t="str">
        <f>IF(T818="","",IF(AND(T818&lt;&gt;'Tabelas auxiliares'!$B$241,T818&lt;&gt;'Tabelas auxiliares'!$B$242,T818&lt;&gt;'Tabelas auxiliares'!$C$241,T818&lt;&gt;'Tabelas auxiliares'!$C$242,T818&lt;&gt;'Tabelas auxiliares'!$D$241),"FOLHA DE PESSOAL",IF(Y818='Tabelas auxiliares'!$A$242,"CUSTEIO",IF(Y818='Tabelas auxiliares'!$A$241,"INVESTIMENTO","ERRO - VERIFICAR"))))</f>
        <v>FOLHA DE PESSOAL</v>
      </c>
      <c r="AA818" s="30">
        <f t="shared" si="25"/>
        <v>37208.78</v>
      </c>
      <c r="AD818" s="12">
        <v>37208.78</v>
      </c>
      <c r="AE818" s="36"/>
    </row>
    <row r="819" spans="1:31" x14ac:dyDescent="0.35">
      <c r="A819" t="s">
        <v>614</v>
      </c>
      <c r="B819" t="s">
        <v>224</v>
      </c>
      <c r="C819" t="s">
        <v>615</v>
      </c>
      <c r="D819" t="s">
        <v>83</v>
      </c>
      <c r="E819" t="s">
        <v>100</v>
      </c>
      <c r="F819" s="19" t="str">
        <f>IFERROR(VLOOKUP(D819,'Tabelas auxiliares'!$A$3:$B$63,2,FALSE),"")</f>
        <v>SUGEPE-FOLHA - PASEP + AUX. MORADIA</v>
      </c>
      <c r="G819" s="19" t="str">
        <f>IFERROR(VLOOKUP($B819,'Tabelas auxiliares'!$A$67:$C$107,2,FALSE),"")</f>
        <v>FOLHA DE PAGAMENTO - GERAL</v>
      </c>
      <c r="H819" s="19" t="str">
        <f>IFERROR(VLOOKUP($B819,'Tabelas auxiliares'!$A$67:$C$107,3,FALSE),"")</f>
        <v>FOLHA DE PAGAMENTO / CONTRIBUICAO PARA O PSS / SUBSTITUICOES / INSS PATRONAL / PASEP</v>
      </c>
      <c r="I819" t="s">
        <v>1502</v>
      </c>
      <c r="J819" t="s">
        <v>3586</v>
      </c>
      <c r="K819" t="s">
        <v>3599</v>
      </c>
      <c r="L819" t="s">
        <v>3588</v>
      </c>
      <c r="M819" t="s">
        <v>622</v>
      </c>
      <c r="N819" t="s">
        <v>108</v>
      </c>
      <c r="O819" t="s">
        <v>629</v>
      </c>
      <c r="P819" t="s">
        <v>670</v>
      </c>
      <c r="Q819" t="s">
        <v>621</v>
      </c>
      <c r="R819" t="s">
        <v>622</v>
      </c>
      <c r="S819" t="s">
        <v>623</v>
      </c>
      <c r="T819" t="s">
        <v>659</v>
      </c>
      <c r="U819" t="s">
        <v>117</v>
      </c>
      <c r="V819" t="s">
        <v>3142</v>
      </c>
      <c r="W819" t="s">
        <v>3143</v>
      </c>
      <c r="X819" t="s">
        <v>3600</v>
      </c>
      <c r="Y819" s="19" t="str">
        <f t="shared" si="24"/>
        <v>3</v>
      </c>
      <c r="Z819" s="19" t="str">
        <f>IF(T819="","",IF(AND(T819&lt;&gt;'Tabelas auxiliares'!$B$241,T819&lt;&gt;'Tabelas auxiliares'!$B$242,T819&lt;&gt;'Tabelas auxiliares'!$C$241,T819&lt;&gt;'Tabelas auxiliares'!$C$242,T819&lt;&gt;'Tabelas auxiliares'!$D$241),"FOLHA DE PESSOAL",IF(Y819='Tabelas auxiliares'!$A$242,"CUSTEIO",IF(Y819='Tabelas auxiliares'!$A$241,"INVESTIMENTO","ERRO - VERIFICAR"))))</f>
        <v>FOLHA DE PESSOAL</v>
      </c>
      <c r="AA819" s="30">
        <f t="shared" si="25"/>
        <v>11141786.800000001</v>
      </c>
      <c r="AD819" s="12">
        <v>11141786.800000001</v>
      </c>
      <c r="AE819" s="36"/>
    </row>
    <row r="820" spans="1:31" x14ac:dyDescent="0.35">
      <c r="A820" t="s">
        <v>614</v>
      </c>
      <c r="B820" t="s">
        <v>224</v>
      </c>
      <c r="C820" t="s">
        <v>615</v>
      </c>
      <c r="D820" t="s">
        <v>83</v>
      </c>
      <c r="E820" t="s">
        <v>100</v>
      </c>
      <c r="F820" s="19" t="str">
        <f>IFERROR(VLOOKUP(D820,'Tabelas auxiliares'!$A$3:$B$63,2,FALSE),"")</f>
        <v>SUGEPE-FOLHA - PASEP + AUX. MORADIA</v>
      </c>
      <c r="G820" s="19" t="str">
        <f>IFERROR(VLOOKUP($B820,'Tabelas auxiliares'!$A$67:$C$107,2,FALSE),"")</f>
        <v>FOLHA DE PAGAMENTO - GERAL</v>
      </c>
      <c r="H820" s="19" t="str">
        <f>IFERROR(VLOOKUP($B820,'Tabelas auxiliares'!$A$67:$C$107,3,FALSE),"")</f>
        <v>FOLHA DE PAGAMENTO / CONTRIBUICAO PARA O PSS / SUBSTITUICOES / INSS PATRONAL / PASEP</v>
      </c>
      <c r="I820" t="s">
        <v>1502</v>
      </c>
      <c r="J820" t="s">
        <v>3586</v>
      </c>
      <c r="K820" t="s">
        <v>3599</v>
      </c>
      <c r="L820" t="s">
        <v>3588</v>
      </c>
      <c r="M820" t="s">
        <v>622</v>
      </c>
      <c r="N820" t="s">
        <v>108</v>
      </c>
      <c r="O820" t="s">
        <v>629</v>
      </c>
      <c r="P820" t="s">
        <v>670</v>
      </c>
      <c r="Q820" t="s">
        <v>621</v>
      </c>
      <c r="R820" t="s">
        <v>622</v>
      </c>
      <c r="S820" t="s">
        <v>623</v>
      </c>
      <c r="T820" t="s">
        <v>659</v>
      </c>
      <c r="U820" t="s">
        <v>117</v>
      </c>
      <c r="V820" t="s">
        <v>3145</v>
      </c>
      <c r="W820" t="s">
        <v>3146</v>
      </c>
      <c r="X820" t="s">
        <v>3601</v>
      </c>
      <c r="Y820" s="19" t="str">
        <f t="shared" si="24"/>
        <v>3</v>
      </c>
      <c r="Z820" s="19" t="str">
        <f>IF(T820="","",IF(AND(T820&lt;&gt;'Tabelas auxiliares'!$B$241,T820&lt;&gt;'Tabelas auxiliares'!$B$242,T820&lt;&gt;'Tabelas auxiliares'!$C$241,T820&lt;&gt;'Tabelas auxiliares'!$C$242,T820&lt;&gt;'Tabelas auxiliares'!$D$241),"FOLHA DE PESSOAL",IF(Y820='Tabelas auxiliares'!$A$242,"CUSTEIO",IF(Y820='Tabelas auxiliares'!$A$241,"INVESTIMENTO","ERRO - VERIFICAR"))))</f>
        <v>FOLHA DE PESSOAL</v>
      </c>
      <c r="AA820" s="30">
        <f t="shared" si="25"/>
        <v>1193.71</v>
      </c>
      <c r="AD820" s="12">
        <v>1193.71</v>
      </c>
      <c r="AE820" s="36"/>
    </row>
    <row r="821" spans="1:31" x14ac:dyDescent="0.35">
      <c r="A821" t="s">
        <v>614</v>
      </c>
      <c r="B821" t="s">
        <v>224</v>
      </c>
      <c r="C821" t="s">
        <v>615</v>
      </c>
      <c r="D821" t="s">
        <v>83</v>
      </c>
      <c r="E821" t="s">
        <v>100</v>
      </c>
      <c r="F821" s="19" t="str">
        <f>IFERROR(VLOOKUP(D821,'Tabelas auxiliares'!$A$3:$B$63,2,FALSE),"")</f>
        <v>SUGEPE-FOLHA - PASEP + AUX. MORADIA</v>
      </c>
      <c r="G821" s="19" t="str">
        <f>IFERROR(VLOOKUP($B821,'Tabelas auxiliares'!$A$67:$C$107,2,FALSE),"")</f>
        <v>FOLHA DE PAGAMENTO - GERAL</v>
      </c>
      <c r="H821" s="19" t="str">
        <f>IFERROR(VLOOKUP($B821,'Tabelas auxiliares'!$A$67:$C$107,3,FALSE),"")</f>
        <v>FOLHA DE PAGAMENTO / CONTRIBUICAO PARA O PSS / SUBSTITUICOES / INSS PATRONAL / PASEP</v>
      </c>
      <c r="I821" t="s">
        <v>1502</v>
      </c>
      <c r="J821" t="s">
        <v>3586</v>
      </c>
      <c r="K821" t="s">
        <v>3599</v>
      </c>
      <c r="L821" t="s">
        <v>3588</v>
      </c>
      <c r="M821" t="s">
        <v>622</v>
      </c>
      <c r="N821" t="s">
        <v>108</v>
      </c>
      <c r="O821" t="s">
        <v>629</v>
      </c>
      <c r="P821" t="s">
        <v>670</v>
      </c>
      <c r="Q821" t="s">
        <v>621</v>
      </c>
      <c r="R821" t="s">
        <v>622</v>
      </c>
      <c r="S821" t="s">
        <v>623</v>
      </c>
      <c r="T821" t="s">
        <v>659</v>
      </c>
      <c r="U821" t="s">
        <v>117</v>
      </c>
      <c r="V821" t="s">
        <v>3148</v>
      </c>
      <c r="W821" t="s">
        <v>3149</v>
      </c>
      <c r="X821" t="s">
        <v>3602</v>
      </c>
      <c r="Y821" s="19" t="str">
        <f t="shared" si="24"/>
        <v>3</v>
      </c>
      <c r="Z821" s="19" t="str">
        <f>IF(T821="","",IF(AND(T821&lt;&gt;'Tabelas auxiliares'!$B$241,T821&lt;&gt;'Tabelas auxiliares'!$B$242,T821&lt;&gt;'Tabelas auxiliares'!$C$241,T821&lt;&gt;'Tabelas auxiliares'!$C$242,T821&lt;&gt;'Tabelas auxiliares'!$D$241),"FOLHA DE PESSOAL",IF(Y821='Tabelas auxiliares'!$A$242,"CUSTEIO",IF(Y821='Tabelas auxiliares'!$A$241,"INVESTIMENTO","ERRO - VERIFICAR"))))</f>
        <v>FOLHA DE PESSOAL</v>
      </c>
      <c r="AA821" s="30">
        <f t="shared" si="25"/>
        <v>582.34</v>
      </c>
      <c r="AD821" s="12">
        <v>582.34</v>
      </c>
      <c r="AE821" s="36"/>
    </row>
    <row r="822" spans="1:31" x14ac:dyDescent="0.35">
      <c r="A822" t="s">
        <v>614</v>
      </c>
      <c r="B822" t="s">
        <v>224</v>
      </c>
      <c r="C822" t="s">
        <v>615</v>
      </c>
      <c r="D822" t="s">
        <v>83</v>
      </c>
      <c r="E822" t="s">
        <v>100</v>
      </c>
      <c r="F822" s="19" t="str">
        <f>IFERROR(VLOOKUP(D822,'Tabelas auxiliares'!$A$3:$B$63,2,FALSE),"")</f>
        <v>SUGEPE-FOLHA - PASEP + AUX. MORADIA</v>
      </c>
      <c r="G822" s="19" t="str">
        <f>IFERROR(VLOOKUP($B822,'Tabelas auxiliares'!$A$67:$C$107,2,FALSE),"")</f>
        <v>FOLHA DE PAGAMENTO - GERAL</v>
      </c>
      <c r="H822" s="19" t="str">
        <f>IFERROR(VLOOKUP($B822,'Tabelas auxiliares'!$A$67:$C$107,3,FALSE),"")</f>
        <v>FOLHA DE PAGAMENTO / CONTRIBUICAO PARA O PSS / SUBSTITUICOES / INSS PATRONAL / PASEP</v>
      </c>
      <c r="I822" t="s">
        <v>1502</v>
      </c>
      <c r="J822" t="s">
        <v>3586</v>
      </c>
      <c r="K822" t="s">
        <v>3599</v>
      </c>
      <c r="L822" t="s">
        <v>3588</v>
      </c>
      <c r="M822" t="s">
        <v>622</v>
      </c>
      <c r="N822" t="s">
        <v>108</v>
      </c>
      <c r="O822" t="s">
        <v>629</v>
      </c>
      <c r="P822" t="s">
        <v>670</v>
      </c>
      <c r="Q822" t="s">
        <v>621</v>
      </c>
      <c r="R822" t="s">
        <v>622</v>
      </c>
      <c r="S822" t="s">
        <v>623</v>
      </c>
      <c r="T822" t="s">
        <v>659</v>
      </c>
      <c r="U822" t="s">
        <v>117</v>
      </c>
      <c r="V822" t="s">
        <v>3151</v>
      </c>
      <c r="W822" t="s">
        <v>3152</v>
      </c>
      <c r="X822" t="s">
        <v>3603</v>
      </c>
      <c r="Y822" s="19" t="str">
        <f t="shared" si="24"/>
        <v>3</v>
      </c>
      <c r="Z822" s="19" t="str">
        <f>IF(T822="","",IF(AND(T822&lt;&gt;'Tabelas auxiliares'!$B$241,T822&lt;&gt;'Tabelas auxiliares'!$B$242,T822&lt;&gt;'Tabelas auxiliares'!$C$241,T822&lt;&gt;'Tabelas auxiliares'!$C$242,T822&lt;&gt;'Tabelas auxiliares'!$D$241),"FOLHA DE PESSOAL",IF(Y822='Tabelas auxiliares'!$A$242,"CUSTEIO",IF(Y822='Tabelas auxiliares'!$A$241,"INVESTIMENTO","ERRO - VERIFICAR"))))</f>
        <v>FOLHA DE PESSOAL</v>
      </c>
      <c r="AA822" s="30">
        <f t="shared" si="25"/>
        <v>15171.5</v>
      </c>
      <c r="AD822" s="12">
        <v>15171.5</v>
      </c>
      <c r="AE822" s="36"/>
    </row>
    <row r="823" spans="1:31" x14ac:dyDescent="0.35">
      <c r="A823" t="s">
        <v>614</v>
      </c>
      <c r="B823" t="s">
        <v>224</v>
      </c>
      <c r="C823" t="s">
        <v>615</v>
      </c>
      <c r="D823" t="s">
        <v>83</v>
      </c>
      <c r="E823" t="s">
        <v>100</v>
      </c>
      <c r="F823" s="19" t="str">
        <f>IFERROR(VLOOKUP(D823,'Tabelas auxiliares'!$A$3:$B$63,2,FALSE),"")</f>
        <v>SUGEPE-FOLHA - PASEP + AUX. MORADIA</v>
      </c>
      <c r="G823" s="19" t="str">
        <f>IFERROR(VLOOKUP($B823,'Tabelas auxiliares'!$A$67:$C$107,2,FALSE),"")</f>
        <v>FOLHA DE PAGAMENTO - GERAL</v>
      </c>
      <c r="H823" s="19" t="str">
        <f>IFERROR(VLOOKUP($B823,'Tabelas auxiliares'!$A$67:$C$107,3,FALSE),"")</f>
        <v>FOLHA DE PAGAMENTO / CONTRIBUICAO PARA O PSS / SUBSTITUICOES / INSS PATRONAL / PASEP</v>
      </c>
      <c r="I823" t="s">
        <v>1502</v>
      </c>
      <c r="J823" t="s">
        <v>3586</v>
      </c>
      <c r="K823" t="s">
        <v>3599</v>
      </c>
      <c r="L823" t="s">
        <v>3588</v>
      </c>
      <c r="M823" t="s">
        <v>622</v>
      </c>
      <c r="N823" t="s">
        <v>108</v>
      </c>
      <c r="O823" t="s">
        <v>629</v>
      </c>
      <c r="P823" t="s">
        <v>670</v>
      </c>
      <c r="Q823" t="s">
        <v>621</v>
      </c>
      <c r="R823" t="s">
        <v>622</v>
      </c>
      <c r="S823" t="s">
        <v>623</v>
      </c>
      <c r="T823" t="s">
        <v>659</v>
      </c>
      <c r="U823" t="s">
        <v>117</v>
      </c>
      <c r="V823" t="s">
        <v>3154</v>
      </c>
      <c r="W823" t="s">
        <v>3155</v>
      </c>
      <c r="X823" t="s">
        <v>3604</v>
      </c>
      <c r="Y823" s="19" t="str">
        <f t="shared" si="24"/>
        <v>3</v>
      </c>
      <c r="Z823" s="19" t="str">
        <f>IF(T823="","",IF(AND(T823&lt;&gt;'Tabelas auxiliares'!$B$241,T823&lt;&gt;'Tabelas auxiliares'!$B$242,T823&lt;&gt;'Tabelas auxiliares'!$C$241,T823&lt;&gt;'Tabelas auxiliares'!$C$242,T823&lt;&gt;'Tabelas auxiliares'!$D$241),"FOLHA DE PESSOAL",IF(Y823='Tabelas auxiliares'!$A$242,"CUSTEIO",IF(Y823='Tabelas auxiliares'!$A$241,"INVESTIMENTO","ERRO - VERIFICAR"))))</f>
        <v>FOLHA DE PESSOAL</v>
      </c>
      <c r="AA823" s="30">
        <f t="shared" si="25"/>
        <v>145875.42000000001</v>
      </c>
      <c r="AD823" s="12">
        <v>145875.42000000001</v>
      </c>
      <c r="AE823" s="36"/>
    </row>
    <row r="824" spans="1:31" x14ac:dyDescent="0.35">
      <c r="A824" t="s">
        <v>614</v>
      </c>
      <c r="B824" t="s">
        <v>224</v>
      </c>
      <c r="C824" t="s">
        <v>615</v>
      </c>
      <c r="D824" t="s">
        <v>83</v>
      </c>
      <c r="E824" t="s">
        <v>100</v>
      </c>
      <c r="F824" s="19" t="str">
        <f>IFERROR(VLOOKUP(D824,'Tabelas auxiliares'!$A$3:$B$63,2,FALSE),"")</f>
        <v>SUGEPE-FOLHA - PASEP + AUX. MORADIA</v>
      </c>
      <c r="G824" s="19" t="str">
        <f>IFERROR(VLOOKUP($B824,'Tabelas auxiliares'!$A$67:$C$107,2,FALSE),"")</f>
        <v>FOLHA DE PAGAMENTO - GERAL</v>
      </c>
      <c r="H824" s="19" t="str">
        <f>IFERROR(VLOOKUP($B824,'Tabelas auxiliares'!$A$67:$C$107,3,FALSE),"")</f>
        <v>FOLHA DE PAGAMENTO / CONTRIBUICAO PARA O PSS / SUBSTITUICOES / INSS PATRONAL / PASEP</v>
      </c>
      <c r="I824" t="s">
        <v>1502</v>
      </c>
      <c r="J824" t="s">
        <v>3586</v>
      </c>
      <c r="K824" t="s">
        <v>3599</v>
      </c>
      <c r="L824" t="s">
        <v>3588</v>
      </c>
      <c r="M824" t="s">
        <v>622</v>
      </c>
      <c r="N824" t="s">
        <v>108</v>
      </c>
      <c r="O824" t="s">
        <v>629</v>
      </c>
      <c r="P824" t="s">
        <v>670</v>
      </c>
      <c r="Q824" t="s">
        <v>621</v>
      </c>
      <c r="R824" t="s">
        <v>622</v>
      </c>
      <c r="S824" t="s">
        <v>623</v>
      </c>
      <c r="T824" t="s">
        <v>659</v>
      </c>
      <c r="U824" t="s">
        <v>117</v>
      </c>
      <c r="V824" t="s">
        <v>3157</v>
      </c>
      <c r="W824" t="s">
        <v>3158</v>
      </c>
      <c r="X824" t="s">
        <v>3605</v>
      </c>
      <c r="Y824" s="19" t="str">
        <f t="shared" si="24"/>
        <v>3</v>
      </c>
      <c r="Z824" s="19" t="str">
        <f>IF(T824="","",IF(AND(T824&lt;&gt;'Tabelas auxiliares'!$B$241,T824&lt;&gt;'Tabelas auxiliares'!$B$242,T824&lt;&gt;'Tabelas auxiliares'!$C$241,T824&lt;&gt;'Tabelas auxiliares'!$C$242,T824&lt;&gt;'Tabelas auxiliares'!$D$241),"FOLHA DE PESSOAL",IF(Y824='Tabelas auxiliares'!$A$242,"CUSTEIO",IF(Y824='Tabelas auxiliares'!$A$241,"INVESTIMENTO","ERRO - VERIFICAR"))))</f>
        <v>FOLHA DE PESSOAL</v>
      </c>
      <c r="AA824" s="30">
        <f t="shared" si="25"/>
        <v>4608.1499999999996</v>
      </c>
      <c r="AD824" s="12">
        <v>4608.1499999999996</v>
      </c>
      <c r="AE824" s="36"/>
    </row>
    <row r="825" spans="1:31" x14ac:dyDescent="0.35">
      <c r="A825" t="s">
        <v>614</v>
      </c>
      <c r="B825" t="s">
        <v>224</v>
      </c>
      <c r="C825" t="s">
        <v>615</v>
      </c>
      <c r="D825" t="s">
        <v>83</v>
      </c>
      <c r="E825" t="s">
        <v>100</v>
      </c>
      <c r="F825" s="19" t="str">
        <f>IFERROR(VLOOKUP(D825,'Tabelas auxiliares'!$A$3:$B$63,2,FALSE),"")</f>
        <v>SUGEPE-FOLHA - PASEP + AUX. MORADIA</v>
      </c>
      <c r="G825" s="19" t="str">
        <f>IFERROR(VLOOKUP($B825,'Tabelas auxiliares'!$A$67:$C$107,2,FALSE),"")</f>
        <v>FOLHA DE PAGAMENTO - GERAL</v>
      </c>
      <c r="H825" s="19" t="str">
        <f>IFERROR(VLOOKUP($B825,'Tabelas auxiliares'!$A$67:$C$107,3,FALSE),"")</f>
        <v>FOLHA DE PAGAMENTO / CONTRIBUICAO PARA O PSS / SUBSTITUICOES / INSS PATRONAL / PASEP</v>
      </c>
      <c r="I825" t="s">
        <v>1502</v>
      </c>
      <c r="J825" t="s">
        <v>3586</v>
      </c>
      <c r="K825" t="s">
        <v>3599</v>
      </c>
      <c r="L825" t="s">
        <v>3588</v>
      </c>
      <c r="M825" t="s">
        <v>622</v>
      </c>
      <c r="N825" t="s">
        <v>108</v>
      </c>
      <c r="O825" t="s">
        <v>629</v>
      </c>
      <c r="P825" t="s">
        <v>670</v>
      </c>
      <c r="Q825" t="s">
        <v>621</v>
      </c>
      <c r="R825" t="s">
        <v>622</v>
      </c>
      <c r="S825" t="s">
        <v>623</v>
      </c>
      <c r="T825" t="s">
        <v>659</v>
      </c>
      <c r="U825" t="s">
        <v>117</v>
      </c>
      <c r="V825" t="s">
        <v>3160</v>
      </c>
      <c r="W825" t="s">
        <v>3161</v>
      </c>
      <c r="X825" t="s">
        <v>3606</v>
      </c>
      <c r="Y825" s="19" t="str">
        <f t="shared" si="24"/>
        <v>3</v>
      </c>
      <c r="Z825" s="19" t="str">
        <f>IF(T825="","",IF(AND(T825&lt;&gt;'Tabelas auxiliares'!$B$241,T825&lt;&gt;'Tabelas auxiliares'!$B$242,T825&lt;&gt;'Tabelas auxiliares'!$C$241,T825&lt;&gt;'Tabelas auxiliares'!$C$242,T825&lt;&gt;'Tabelas auxiliares'!$D$241),"FOLHA DE PESSOAL",IF(Y825='Tabelas auxiliares'!$A$242,"CUSTEIO",IF(Y825='Tabelas auxiliares'!$A$241,"INVESTIMENTO","ERRO - VERIFICAR"))))</f>
        <v>FOLHA DE PESSOAL</v>
      </c>
      <c r="AA825" s="30">
        <f t="shared" si="25"/>
        <v>9382790.1099999994</v>
      </c>
      <c r="AD825" s="12">
        <v>9382790.1099999994</v>
      </c>
      <c r="AE825" s="36"/>
    </row>
    <row r="826" spans="1:31" x14ac:dyDescent="0.35">
      <c r="A826" t="s">
        <v>614</v>
      </c>
      <c r="B826" t="s">
        <v>224</v>
      </c>
      <c r="C826" t="s">
        <v>615</v>
      </c>
      <c r="D826" t="s">
        <v>83</v>
      </c>
      <c r="E826" t="s">
        <v>100</v>
      </c>
      <c r="F826" s="19" t="str">
        <f>IFERROR(VLOOKUP(D826,'Tabelas auxiliares'!$A$3:$B$63,2,FALSE),"")</f>
        <v>SUGEPE-FOLHA - PASEP + AUX. MORADIA</v>
      </c>
      <c r="G826" s="19" t="str">
        <f>IFERROR(VLOOKUP($B826,'Tabelas auxiliares'!$A$67:$C$107,2,FALSE),"")</f>
        <v>FOLHA DE PAGAMENTO - GERAL</v>
      </c>
      <c r="H826" s="19" t="str">
        <f>IFERROR(VLOOKUP($B826,'Tabelas auxiliares'!$A$67:$C$107,3,FALSE),"")</f>
        <v>FOLHA DE PAGAMENTO / CONTRIBUICAO PARA O PSS / SUBSTITUICOES / INSS PATRONAL / PASEP</v>
      </c>
      <c r="I826" t="s">
        <v>1502</v>
      </c>
      <c r="J826" t="s">
        <v>3586</v>
      </c>
      <c r="K826" t="s">
        <v>3599</v>
      </c>
      <c r="L826" t="s">
        <v>3588</v>
      </c>
      <c r="M826" t="s">
        <v>622</v>
      </c>
      <c r="N826" t="s">
        <v>108</v>
      </c>
      <c r="O826" t="s">
        <v>629</v>
      </c>
      <c r="P826" t="s">
        <v>670</v>
      </c>
      <c r="Q826" t="s">
        <v>621</v>
      </c>
      <c r="R826" t="s">
        <v>622</v>
      </c>
      <c r="S826" t="s">
        <v>623</v>
      </c>
      <c r="T826" t="s">
        <v>659</v>
      </c>
      <c r="U826" t="s">
        <v>117</v>
      </c>
      <c r="V826" t="s">
        <v>3163</v>
      </c>
      <c r="W826" t="s">
        <v>3164</v>
      </c>
      <c r="X826" t="s">
        <v>3607</v>
      </c>
      <c r="Y826" s="19" t="str">
        <f t="shared" si="24"/>
        <v>3</v>
      </c>
      <c r="Z826" s="19" t="str">
        <f>IF(T826="","",IF(AND(T826&lt;&gt;'Tabelas auxiliares'!$B$241,T826&lt;&gt;'Tabelas auxiliares'!$B$242,T826&lt;&gt;'Tabelas auxiliares'!$C$241,T826&lt;&gt;'Tabelas auxiliares'!$C$242,T826&lt;&gt;'Tabelas auxiliares'!$D$241),"FOLHA DE PESSOAL",IF(Y826='Tabelas auxiliares'!$A$242,"CUSTEIO",IF(Y826='Tabelas auxiliares'!$A$241,"INVESTIMENTO","ERRO - VERIFICAR"))))</f>
        <v>FOLHA DE PESSOAL</v>
      </c>
      <c r="AA826" s="30">
        <f t="shared" si="25"/>
        <v>137045.15</v>
      </c>
      <c r="AD826" s="12">
        <v>137045.15</v>
      </c>
      <c r="AE826" s="36"/>
    </row>
    <row r="827" spans="1:31" x14ac:dyDescent="0.35">
      <c r="A827" t="s">
        <v>614</v>
      </c>
      <c r="B827" t="s">
        <v>224</v>
      </c>
      <c r="C827" t="s">
        <v>615</v>
      </c>
      <c r="D827" t="s">
        <v>83</v>
      </c>
      <c r="E827" t="s">
        <v>100</v>
      </c>
      <c r="F827" s="19" t="str">
        <f>IFERROR(VLOOKUP(D827,'Tabelas auxiliares'!$A$3:$B$63,2,FALSE),"")</f>
        <v>SUGEPE-FOLHA - PASEP + AUX. MORADIA</v>
      </c>
      <c r="G827" s="19" t="str">
        <f>IFERROR(VLOOKUP($B827,'Tabelas auxiliares'!$A$67:$C$107,2,FALSE),"")</f>
        <v>FOLHA DE PAGAMENTO - GERAL</v>
      </c>
      <c r="H827" s="19" t="str">
        <f>IFERROR(VLOOKUP($B827,'Tabelas auxiliares'!$A$67:$C$107,3,FALSE),"")</f>
        <v>FOLHA DE PAGAMENTO / CONTRIBUICAO PARA O PSS / SUBSTITUICOES / INSS PATRONAL / PASEP</v>
      </c>
      <c r="I827" t="s">
        <v>1502</v>
      </c>
      <c r="J827" t="s">
        <v>3586</v>
      </c>
      <c r="K827" t="s">
        <v>3599</v>
      </c>
      <c r="L827" t="s">
        <v>3588</v>
      </c>
      <c r="M827" t="s">
        <v>622</v>
      </c>
      <c r="N827" t="s">
        <v>108</v>
      </c>
      <c r="O827" t="s">
        <v>629</v>
      </c>
      <c r="P827" t="s">
        <v>670</v>
      </c>
      <c r="Q827" t="s">
        <v>621</v>
      </c>
      <c r="R827" t="s">
        <v>622</v>
      </c>
      <c r="S827" t="s">
        <v>623</v>
      </c>
      <c r="T827" t="s">
        <v>659</v>
      </c>
      <c r="U827" t="s">
        <v>117</v>
      </c>
      <c r="V827" t="s">
        <v>3166</v>
      </c>
      <c r="W827" t="s">
        <v>3167</v>
      </c>
      <c r="X827" t="s">
        <v>3608</v>
      </c>
      <c r="Y827" s="19" t="str">
        <f t="shared" si="24"/>
        <v>3</v>
      </c>
      <c r="Z827" s="19" t="str">
        <f>IF(T827="","",IF(AND(T827&lt;&gt;'Tabelas auxiliares'!$B$241,T827&lt;&gt;'Tabelas auxiliares'!$B$242,T827&lt;&gt;'Tabelas auxiliares'!$C$241,T827&lt;&gt;'Tabelas auxiliares'!$C$242,T827&lt;&gt;'Tabelas auxiliares'!$D$241),"FOLHA DE PESSOAL",IF(Y827='Tabelas auxiliares'!$A$242,"CUSTEIO",IF(Y827='Tabelas auxiliares'!$A$241,"INVESTIMENTO","ERRO - VERIFICAR"))))</f>
        <v>FOLHA DE PESSOAL</v>
      </c>
      <c r="AA827" s="30">
        <f t="shared" si="25"/>
        <v>250140.56</v>
      </c>
      <c r="AD827" s="12">
        <v>250140.56</v>
      </c>
      <c r="AE827" s="36"/>
    </row>
    <row r="828" spans="1:31" x14ac:dyDescent="0.35">
      <c r="A828" t="s">
        <v>614</v>
      </c>
      <c r="B828" t="s">
        <v>224</v>
      </c>
      <c r="C828" t="s">
        <v>615</v>
      </c>
      <c r="D828" t="s">
        <v>83</v>
      </c>
      <c r="E828" t="s">
        <v>100</v>
      </c>
      <c r="F828" s="19" t="str">
        <f>IFERROR(VLOOKUP(D828,'Tabelas auxiliares'!$A$3:$B$63,2,FALSE),"")</f>
        <v>SUGEPE-FOLHA - PASEP + AUX. MORADIA</v>
      </c>
      <c r="G828" s="19" t="str">
        <f>IFERROR(VLOOKUP($B828,'Tabelas auxiliares'!$A$67:$C$107,2,FALSE),"")</f>
        <v>FOLHA DE PAGAMENTO - GERAL</v>
      </c>
      <c r="H828" s="19" t="str">
        <f>IFERROR(VLOOKUP($B828,'Tabelas auxiliares'!$A$67:$C$107,3,FALSE),"")</f>
        <v>FOLHA DE PAGAMENTO / CONTRIBUICAO PARA O PSS / SUBSTITUICOES / INSS PATRONAL / PASEP</v>
      </c>
      <c r="I828" t="s">
        <v>1502</v>
      </c>
      <c r="J828" t="s">
        <v>3586</v>
      </c>
      <c r="K828" t="s">
        <v>3599</v>
      </c>
      <c r="L828" t="s">
        <v>3588</v>
      </c>
      <c r="M828" t="s">
        <v>622</v>
      </c>
      <c r="N828" t="s">
        <v>108</v>
      </c>
      <c r="O828" t="s">
        <v>629</v>
      </c>
      <c r="P828" t="s">
        <v>670</v>
      </c>
      <c r="Q828" t="s">
        <v>621</v>
      </c>
      <c r="R828" t="s">
        <v>622</v>
      </c>
      <c r="S828" t="s">
        <v>623</v>
      </c>
      <c r="T828" t="s">
        <v>659</v>
      </c>
      <c r="U828" t="s">
        <v>117</v>
      </c>
      <c r="V828" t="s">
        <v>3169</v>
      </c>
      <c r="W828" t="s">
        <v>3170</v>
      </c>
      <c r="X828" t="s">
        <v>3609</v>
      </c>
      <c r="Y828" s="19" t="str">
        <f t="shared" si="24"/>
        <v>3</v>
      </c>
      <c r="Z828" s="19" t="str">
        <f>IF(T828="","",IF(AND(T828&lt;&gt;'Tabelas auxiliares'!$B$241,T828&lt;&gt;'Tabelas auxiliares'!$B$242,T828&lt;&gt;'Tabelas auxiliares'!$C$241,T828&lt;&gt;'Tabelas auxiliares'!$C$242,T828&lt;&gt;'Tabelas auxiliares'!$D$241),"FOLHA DE PESSOAL",IF(Y828='Tabelas auxiliares'!$A$242,"CUSTEIO",IF(Y828='Tabelas auxiliares'!$A$241,"INVESTIMENTO","ERRO - VERIFICAR"))))</f>
        <v>FOLHA DE PESSOAL</v>
      </c>
      <c r="AA828" s="30">
        <f t="shared" si="25"/>
        <v>5188.29</v>
      </c>
      <c r="AD828" s="12">
        <v>5188.29</v>
      </c>
      <c r="AE828" s="36"/>
    </row>
    <row r="829" spans="1:31" x14ac:dyDescent="0.35">
      <c r="A829" t="s">
        <v>614</v>
      </c>
      <c r="B829" t="s">
        <v>224</v>
      </c>
      <c r="C829" t="s">
        <v>615</v>
      </c>
      <c r="D829" t="s">
        <v>83</v>
      </c>
      <c r="E829" t="s">
        <v>100</v>
      </c>
      <c r="F829" s="19" t="str">
        <f>IFERROR(VLOOKUP(D829,'Tabelas auxiliares'!$A$3:$B$63,2,FALSE),"")</f>
        <v>SUGEPE-FOLHA - PASEP + AUX. MORADIA</v>
      </c>
      <c r="G829" s="19" t="str">
        <f>IFERROR(VLOOKUP($B829,'Tabelas auxiliares'!$A$67:$C$107,2,FALSE),"")</f>
        <v>FOLHA DE PAGAMENTO - GERAL</v>
      </c>
      <c r="H829" s="19" t="str">
        <f>IFERROR(VLOOKUP($B829,'Tabelas auxiliares'!$A$67:$C$107,3,FALSE),"")</f>
        <v>FOLHA DE PAGAMENTO / CONTRIBUICAO PARA O PSS / SUBSTITUICOES / INSS PATRONAL / PASEP</v>
      </c>
      <c r="I829" t="s">
        <v>1502</v>
      </c>
      <c r="J829" t="s">
        <v>3586</v>
      </c>
      <c r="K829" t="s">
        <v>3599</v>
      </c>
      <c r="L829" t="s">
        <v>3588</v>
      </c>
      <c r="M829" t="s">
        <v>622</v>
      </c>
      <c r="N829" t="s">
        <v>108</v>
      </c>
      <c r="O829" t="s">
        <v>629</v>
      </c>
      <c r="P829" t="s">
        <v>670</v>
      </c>
      <c r="Q829" t="s">
        <v>621</v>
      </c>
      <c r="R829" t="s">
        <v>622</v>
      </c>
      <c r="S829" t="s">
        <v>623</v>
      </c>
      <c r="T829" t="s">
        <v>659</v>
      </c>
      <c r="U829" t="s">
        <v>117</v>
      </c>
      <c r="V829" t="s">
        <v>3172</v>
      </c>
      <c r="W829" t="s">
        <v>3173</v>
      </c>
      <c r="X829" t="s">
        <v>3610</v>
      </c>
      <c r="Y829" s="19" t="str">
        <f t="shared" si="24"/>
        <v>3</v>
      </c>
      <c r="Z829" s="19" t="str">
        <f>IF(T829="","",IF(AND(T829&lt;&gt;'Tabelas auxiliares'!$B$241,T829&lt;&gt;'Tabelas auxiliares'!$B$242,T829&lt;&gt;'Tabelas auxiliares'!$C$241,T829&lt;&gt;'Tabelas auxiliares'!$C$242,T829&lt;&gt;'Tabelas auxiliares'!$D$241),"FOLHA DE PESSOAL",IF(Y829='Tabelas auxiliares'!$A$242,"CUSTEIO",IF(Y829='Tabelas auxiliares'!$A$241,"INVESTIMENTO","ERRO - VERIFICAR"))))</f>
        <v>FOLHA DE PESSOAL</v>
      </c>
      <c r="AA829" s="30">
        <f t="shared" si="25"/>
        <v>6629.11</v>
      </c>
      <c r="AD829" s="12">
        <v>6629.11</v>
      </c>
      <c r="AE829" s="36"/>
    </row>
    <row r="830" spans="1:31" x14ac:dyDescent="0.35">
      <c r="A830" t="s">
        <v>614</v>
      </c>
      <c r="B830" t="s">
        <v>224</v>
      </c>
      <c r="C830" t="s">
        <v>615</v>
      </c>
      <c r="D830" t="s">
        <v>83</v>
      </c>
      <c r="E830" t="s">
        <v>100</v>
      </c>
      <c r="F830" s="19" t="str">
        <f>IFERROR(VLOOKUP(D830,'Tabelas auxiliares'!$A$3:$B$63,2,FALSE),"")</f>
        <v>SUGEPE-FOLHA - PASEP + AUX. MORADIA</v>
      </c>
      <c r="G830" s="19" t="str">
        <f>IFERROR(VLOOKUP($B830,'Tabelas auxiliares'!$A$67:$C$107,2,FALSE),"")</f>
        <v>FOLHA DE PAGAMENTO - GERAL</v>
      </c>
      <c r="H830" s="19" t="str">
        <f>IFERROR(VLOOKUP($B830,'Tabelas auxiliares'!$A$67:$C$107,3,FALSE),"")</f>
        <v>FOLHA DE PAGAMENTO / CONTRIBUICAO PARA O PSS / SUBSTITUICOES / INSS PATRONAL / PASEP</v>
      </c>
      <c r="I830" t="s">
        <v>1502</v>
      </c>
      <c r="J830" t="s">
        <v>3586</v>
      </c>
      <c r="K830" t="s">
        <v>3599</v>
      </c>
      <c r="L830" t="s">
        <v>3588</v>
      </c>
      <c r="M830" t="s">
        <v>622</v>
      </c>
      <c r="N830" t="s">
        <v>108</v>
      </c>
      <c r="O830" t="s">
        <v>629</v>
      </c>
      <c r="P830" t="s">
        <v>670</v>
      </c>
      <c r="Q830" t="s">
        <v>621</v>
      </c>
      <c r="R830" t="s">
        <v>622</v>
      </c>
      <c r="S830" t="s">
        <v>623</v>
      </c>
      <c r="T830" t="s">
        <v>659</v>
      </c>
      <c r="U830" t="s">
        <v>117</v>
      </c>
      <c r="V830" t="s">
        <v>3175</v>
      </c>
      <c r="W830" t="s">
        <v>3176</v>
      </c>
      <c r="X830" t="s">
        <v>3611</v>
      </c>
      <c r="Y830" s="19" t="str">
        <f t="shared" si="24"/>
        <v>3</v>
      </c>
      <c r="Z830" s="19" t="str">
        <f>IF(T830="","",IF(AND(T830&lt;&gt;'Tabelas auxiliares'!$B$241,T830&lt;&gt;'Tabelas auxiliares'!$B$242,T830&lt;&gt;'Tabelas auxiliares'!$C$241,T830&lt;&gt;'Tabelas auxiliares'!$C$242,T830&lt;&gt;'Tabelas auxiliares'!$D$241),"FOLHA DE PESSOAL",IF(Y830='Tabelas auxiliares'!$A$242,"CUSTEIO",IF(Y830='Tabelas auxiliares'!$A$241,"INVESTIMENTO","ERRO - VERIFICAR"))))</f>
        <v>FOLHA DE PESSOAL</v>
      </c>
      <c r="AA830" s="30">
        <f t="shared" si="25"/>
        <v>5135.66</v>
      </c>
      <c r="AD830" s="12">
        <v>5135.66</v>
      </c>
      <c r="AE830" s="36"/>
    </row>
    <row r="831" spans="1:31" x14ac:dyDescent="0.35">
      <c r="A831" t="s">
        <v>614</v>
      </c>
      <c r="B831" t="s">
        <v>224</v>
      </c>
      <c r="C831" t="s">
        <v>615</v>
      </c>
      <c r="D831" t="s">
        <v>83</v>
      </c>
      <c r="E831" t="s">
        <v>100</v>
      </c>
      <c r="F831" s="19" t="str">
        <f>IFERROR(VLOOKUP(D831,'Tabelas auxiliares'!$A$3:$B$63,2,FALSE),"")</f>
        <v>SUGEPE-FOLHA - PASEP + AUX. MORADIA</v>
      </c>
      <c r="G831" s="19" t="str">
        <f>IFERROR(VLOOKUP($B831,'Tabelas auxiliares'!$A$67:$C$107,2,FALSE),"")</f>
        <v>FOLHA DE PAGAMENTO - GERAL</v>
      </c>
      <c r="H831" s="19" t="str">
        <f>IFERROR(VLOOKUP($B831,'Tabelas auxiliares'!$A$67:$C$107,3,FALSE),"")</f>
        <v>FOLHA DE PAGAMENTO / CONTRIBUICAO PARA O PSS / SUBSTITUICOES / INSS PATRONAL / PASEP</v>
      </c>
      <c r="I831" t="s">
        <v>1502</v>
      </c>
      <c r="J831" t="s">
        <v>3586</v>
      </c>
      <c r="K831" t="s">
        <v>3599</v>
      </c>
      <c r="L831" t="s">
        <v>3588</v>
      </c>
      <c r="M831" t="s">
        <v>622</v>
      </c>
      <c r="N831" t="s">
        <v>108</v>
      </c>
      <c r="O831" t="s">
        <v>629</v>
      </c>
      <c r="P831" t="s">
        <v>670</v>
      </c>
      <c r="Q831" t="s">
        <v>621</v>
      </c>
      <c r="R831" t="s">
        <v>622</v>
      </c>
      <c r="S831" t="s">
        <v>623</v>
      </c>
      <c r="T831" t="s">
        <v>659</v>
      </c>
      <c r="U831" t="s">
        <v>117</v>
      </c>
      <c r="V831" t="s">
        <v>3178</v>
      </c>
      <c r="W831" t="s">
        <v>3179</v>
      </c>
      <c r="X831" t="s">
        <v>3612</v>
      </c>
      <c r="Y831" s="19" t="str">
        <f t="shared" si="24"/>
        <v>3</v>
      </c>
      <c r="Z831" s="19" t="str">
        <f>IF(T831="","",IF(AND(T831&lt;&gt;'Tabelas auxiliares'!$B$241,T831&lt;&gt;'Tabelas auxiliares'!$B$242,T831&lt;&gt;'Tabelas auxiliares'!$C$241,T831&lt;&gt;'Tabelas auxiliares'!$C$242,T831&lt;&gt;'Tabelas auxiliares'!$D$241),"FOLHA DE PESSOAL",IF(Y831='Tabelas auxiliares'!$A$242,"CUSTEIO",IF(Y831='Tabelas auxiliares'!$A$241,"INVESTIMENTO","ERRO - VERIFICAR"))))</f>
        <v>FOLHA DE PESSOAL</v>
      </c>
      <c r="AA831" s="30">
        <f t="shared" si="25"/>
        <v>105465.24</v>
      </c>
      <c r="AD831" s="12">
        <v>105465.24</v>
      </c>
      <c r="AE831" s="36"/>
    </row>
    <row r="832" spans="1:31" x14ac:dyDescent="0.35">
      <c r="A832" t="s">
        <v>614</v>
      </c>
      <c r="B832" t="s">
        <v>224</v>
      </c>
      <c r="C832" t="s">
        <v>615</v>
      </c>
      <c r="D832" t="s">
        <v>83</v>
      </c>
      <c r="E832" t="s">
        <v>100</v>
      </c>
      <c r="F832" s="19" t="str">
        <f>IFERROR(VLOOKUP(D832,'Tabelas auxiliares'!$A$3:$B$63,2,FALSE),"")</f>
        <v>SUGEPE-FOLHA - PASEP + AUX. MORADIA</v>
      </c>
      <c r="G832" s="19" t="str">
        <f>IFERROR(VLOOKUP($B832,'Tabelas auxiliares'!$A$67:$C$107,2,FALSE),"")</f>
        <v>FOLHA DE PAGAMENTO - GERAL</v>
      </c>
      <c r="H832" s="19" t="str">
        <f>IFERROR(VLOOKUP($B832,'Tabelas auxiliares'!$A$67:$C$107,3,FALSE),"")</f>
        <v>FOLHA DE PAGAMENTO / CONTRIBUICAO PARA O PSS / SUBSTITUICOES / INSS PATRONAL / PASEP</v>
      </c>
      <c r="I832" t="s">
        <v>1502</v>
      </c>
      <c r="J832" t="s">
        <v>3586</v>
      </c>
      <c r="K832" t="s">
        <v>3613</v>
      </c>
      <c r="L832" t="s">
        <v>3588</v>
      </c>
      <c r="M832" t="s">
        <v>622</v>
      </c>
      <c r="N832" t="s">
        <v>108</v>
      </c>
      <c r="O832" t="s">
        <v>629</v>
      </c>
      <c r="P832" t="s">
        <v>670</v>
      </c>
      <c r="Q832" t="s">
        <v>621</v>
      </c>
      <c r="R832" t="s">
        <v>622</v>
      </c>
      <c r="S832" t="s">
        <v>623</v>
      </c>
      <c r="T832" t="s">
        <v>659</v>
      </c>
      <c r="U832" t="s">
        <v>117</v>
      </c>
      <c r="V832" t="s">
        <v>3185</v>
      </c>
      <c r="W832" t="s">
        <v>3186</v>
      </c>
      <c r="X832" t="s">
        <v>3614</v>
      </c>
      <c r="Y832" s="19" t="str">
        <f t="shared" si="24"/>
        <v>3</v>
      </c>
      <c r="Z832" s="19" t="str">
        <f>IF(T832="","",IF(AND(T832&lt;&gt;'Tabelas auxiliares'!$B$241,T832&lt;&gt;'Tabelas auxiliares'!$B$242,T832&lt;&gt;'Tabelas auxiliares'!$C$241,T832&lt;&gt;'Tabelas auxiliares'!$C$242,T832&lt;&gt;'Tabelas auxiliares'!$D$241),"FOLHA DE PESSOAL",IF(Y832='Tabelas auxiliares'!$A$242,"CUSTEIO",IF(Y832='Tabelas auxiliares'!$A$241,"INVESTIMENTO","ERRO - VERIFICAR"))))</f>
        <v>FOLHA DE PESSOAL</v>
      </c>
      <c r="AA832" s="30">
        <f t="shared" si="25"/>
        <v>45024.84</v>
      </c>
      <c r="AD832" s="12">
        <v>45024.84</v>
      </c>
      <c r="AE832" s="36"/>
    </row>
    <row r="833" spans="1:31" x14ac:dyDescent="0.35">
      <c r="A833" t="s">
        <v>614</v>
      </c>
      <c r="B833" t="s">
        <v>224</v>
      </c>
      <c r="C833" t="s">
        <v>615</v>
      </c>
      <c r="D833" t="s">
        <v>83</v>
      </c>
      <c r="E833" t="s">
        <v>100</v>
      </c>
      <c r="F833" s="19" t="str">
        <f>IFERROR(VLOOKUP(D833,'Tabelas auxiliares'!$A$3:$B$63,2,FALSE),"")</f>
        <v>SUGEPE-FOLHA - PASEP + AUX. MORADIA</v>
      </c>
      <c r="G833" s="19" t="str">
        <f>IFERROR(VLOOKUP($B833,'Tabelas auxiliares'!$A$67:$C$107,2,FALSE),"")</f>
        <v>FOLHA DE PAGAMENTO - GERAL</v>
      </c>
      <c r="H833" s="19" t="str">
        <f>IFERROR(VLOOKUP($B833,'Tabelas auxiliares'!$A$67:$C$107,3,FALSE),"")</f>
        <v>FOLHA DE PAGAMENTO / CONTRIBUICAO PARA O PSS / SUBSTITUICOES / INSS PATRONAL / PASEP</v>
      </c>
      <c r="I833" t="s">
        <v>1502</v>
      </c>
      <c r="J833" t="s">
        <v>3586</v>
      </c>
      <c r="K833" t="s">
        <v>3615</v>
      </c>
      <c r="L833" t="s">
        <v>3588</v>
      </c>
      <c r="M833" t="s">
        <v>622</v>
      </c>
      <c r="N833" t="s">
        <v>108</v>
      </c>
      <c r="O833" t="s">
        <v>629</v>
      </c>
      <c r="P833" t="s">
        <v>670</v>
      </c>
      <c r="Q833" t="s">
        <v>621</v>
      </c>
      <c r="R833" t="s">
        <v>622</v>
      </c>
      <c r="S833" t="s">
        <v>623</v>
      </c>
      <c r="T833" t="s">
        <v>659</v>
      </c>
      <c r="U833" t="s">
        <v>117</v>
      </c>
      <c r="V833" t="s">
        <v>3189</v>
      </c>
      <c r="W833" t="s">
        <v>3190</v>
      </c>
      <c r="X833" t="s">
        <v>3616</v>
      </c>
      <c r="Y833" s="19" t="str">
        <f t="shared" si="24"/>
        <v>3</v>
      </c>
      <c r="Z833" s="19" t="str">
        <f>IF(T833="","",IF(AND(T833&lt;&gt;'Tabelas auxiliares'!$B$241,T833&lt;&gt;'Tabelas auxiliares'!$B$242,T833&lt;&gt;'Tabelas auxiliares'!$C$241,T833&lt;&gt;'Tabelas auxiliares'!$C$242,T833&lt;&gt;'Tabelas auxiliares'!$D$241),"FOLHA DE PESSOAL",IF(Y833='Tabelas auxiliares'!$A$242,"CUSTEIO",IF(Y833='Tabelas auxiliares'!$A$241,"INVESTIMENTO","ERRO - VERIFICAR"))))</f>
        <v>FOLHA DE PESSOAL</v>
      </c>
      <c r="AA833" s="30">
        <f t="shared" si="25"/>
        <v>3945.24</v>
      </c>
      <c r="AD833" s="12">
        <v>3945.24</v>
      </c>
      <c r="AE833" s="36"/>
    </row>
    <row r="834" spans="1:31" x14ac:dyDescent="0.35">
      <c r="A834" t="s">
        <v>614</v>
      </c>
      <c r="B834" t="s">
        <v>224</v>
      </c>
      <c r="C834" t="s">
        <v>615</v>
      </c>
      <c r="D834" t="s">
        <v>83</v>
      </c>
      <c r="E834" t="s">
        <v>100</v>
      </c>
      <c r="F834" s="19" t="str">
        <f>IFERROR(VLOOKUP(D834,'Tabelas auxiliares'!$A$3:$B$63,2,FALSE),"")</f>
        <v>SUGEPE-FOLHA - PASEP + AUX. MORADIA</v>
      </c>
      <c r="G834" s="19" t="str">
        <f>IFERROR(VLOOKUP($B834,'Tabelas auxiliares'!$A$67:$C$107,2,FALSE),"")</f>
        <v>FOLHA DE PAGAMENTO - GERAL</v>
      </c>
      <c r="H834" s="19" t="str">
        <f>IFERROR(VLOOKUP($B834,'Tabelas auxiliares'!$A$67:$C$107,3,FALSE),"")</f>
        <v>FOLHA DE PAGAMENTO / CONTRIBUICAO PARA O PSS / SUBSTITUICOES / INSS PATRONAL / PASEP</v>
      </c>
      <c r="I834" t="s">
        <v>1502</v>
      </c>
      <c r="J834" t="s">
        <v>3586</v>
      </c>
      <c r="K834" t="s">
        <v>3617</v>
      </c>
      <c r="L834" t="s">
        <v>3588</v>
      </c>
      <c r="M834" t="s">
        <v>3197</v>
      </c>
      <c r="N834" t="s">
        <v>108</v>
      </c>
      <c r="O834" t="s">
        <v>629</v>
      </c>
      <c r="P834" t="s">
        <v>670</v>
      </c>
      <c r="Q834" t="s">
        <v>621</v>
      </c>
      <c r="R834" t="s">
        <v>622</v>
      </c>
      <c r="S834" t="s">
        <v>623</v>
      </c>
      <c r="T834" t="s">
        <v>659</v>
      </c>
      <c r="U834" t="s">
        <v>117</v>
      </c>
      <c r="V834" t="s">
        <v>3198</v>
      </c>
      <c r="W834" t="s">
        <v>3199</v>
      </c>
      <c r="X834" t="s">
        <v>3618</v>
      </c>
      <c r="Y834" s="19" t="str">
        <f t="shared" si="24"/>
        <v>3</v>
      </c>
      <c r="Z834" s="19" t="str">
        <f>IF(T834="","",IF(AND(T834&lt;&gt;'Tabelas auxiliares'!$B$241,T834&lt;&gt;'Tabelas auxiliares'!$B$242,T834&lt;&gt;'Tabelas auxiliares'!$C$241,T834&lt;&gt;'Tabelas auxiliares'!$C$242,T834&lt;&gt;'Tabelas auxiliares'!$D$241),"FOLHA DE PESSOAL",IF(Y834='Tabelas auxiliares'!$A$242,"CUSTEIO",IF(Y834='Tabelas auxiliares'!$A$241,"INVESTIMENTO","ERRO - VERIFICAR"))))</f>
        <v>FOLHA DE PESSOAL</v>
      </c>
      <c r="AA834" s="30">
        <f t="shared" si="25"/>
        <v>193053.34</v>
      </c>
      <c r="AD834" s="12">
        <v>193053.34</v>
      </c>
      <c r="AE834" s="36"/>
    </row>
    <row r="835" spans="1:31" x14ac:dyDescent="0.35">
      <c r="A835" t="s">
        <v>614</v>
      </c>
      <c r="B835" t="s">
        <v>224</v>
      </c>
      <c r="C835" t="s">
        <v>615</v>
      </c>
      <c r="D835" t="s">
        <v>83</v>
      </c>
      <c r="E835" t="s">
        <v>100</v>
      </c>
      <c r="F835" s="19" t="str">
        <f>IFERROR(VLOOKUP(D835,'Tabelas auxiliares'!$A$3:$B$63,2,FALSE),"")</f>
        <v>SUGEPE-FOLHA - PASEP + AUX. MORADIA</v>
      </c>
      <c r="G835" s="19" t="str">
        <f>IFERROR(VLOOKUP($B835,'Tabelas auxiliares'!$A$67:$C$107,2,FALSE),"")</f>
        <v>FOLHA DE PAGAMENTO - GERAL</v>
      </c>
      <c r="H835" s="19" t="str">
        <f>IFERROR(VLOOKUP($B835,'Tabelas auxiliares'!$A$67:$C$107,3,FALSE),"")</f>
        <v>FOLHA DE PAGAMENTO / CONTRIBUICAO PARA O PSS / SUBSTITUICOES / INSS PATRONAL / PASEP</v>
      </c>
      <c r="I835" t="s">
        <v>1502</v>
      </c>
      <c r="J835" t="s">
        <v>3586</v>
      </c>
      <c r="K835" t="s">
        <v>3619</v>
      </c>
      <c r="L835" t="s">
        <v>3588</v>
      </c>
      <c r="M835" t="s">
        <v>3208</v>
      </c>
      <c r="N835" t="s">
        <v>107</v>
      </c>
      <c r="O835" t="s">
        <v>629</v>
      </c>
      <c r="P835" t="s">
        <v>671</v>
      </c>
      <c r="Q835" t="s">
        <v>621</v>
      </c>
      <c r="R835" t="s">
        <v>622</v>
      </c>
      <c r="S835" t="s">
        <v>623</v>
      </c>
      <c r="T835" t="s">
        <v>672</v>
      </c>
      <c r="U835" t="s">
        <v>101</v>
      </c>
      <c r="V835" t="s">
        <v>3083</v>
      </c>
      <c r="W835" t="s">
        <v>3084</v>
      </c>
      <c r="X835" t="s">
        <v>3620</v>
      </c>
      <c r="Y835" s="19" t="str">
        <f t="shared" si="24"/>
        <v>3</v>
      </c>
      <c r="Z835" s="19" t="str">
        <f>IF(T835="","",IF(AND(T835&lt;&gt;'Tabelas auxiliares'!$B$241,T835&lt;&gt;'Tabelas auxiliares'!$B$242,T835&lt;&gt;'Tabelas auxiliares'!$C$241,T835&lt;&gt;'Tabelas auxiliares'!$C$242,T835&lt;&gt;'Tabelas auxiliares'!$D$241),"FOLHA DE PESSOAL",IF(Y835='Tabelas auxiliares'!$A$242,"CUSTEIO",IF(Y835='Tabelas auxiliares'!$A$241,"INVESTIMENTO","ERRO - VERIFICAR"))))</f>
        <v>FOLHA DE PESSOAL</v>
      </c>
      <c r="AA835" s="30">
        <f t="shared" si="25"/>
        <v>4671038.08</v>
      </c>
      <c r="AD835" s="12">
        <v>4671038.08</v>
      </c>
      <c r="AE835" s="36"/>
    </row>
    <row r="836" spans="1:31" x14ac:dyDescent="0.35">
      <c r="A836" t="s">
        <v>614</v>
      </c>
      <c r="B836" t="s">
        <v>224</v>
      </c>
      <c r="C836" t="s">
        <v>615</v>
      </c>
      <c r="D836" t="s">
        <v>83</v>
      </c>
      <c r="E836" t="s">
        <v>100</v>
      </c>
      <c r="F836" s="19" t="str">
        <f>IFERROR(VLOOKUP(D836,'Tabelas auxiliares'!$A$3:$B$63,2,FALSE),"")</f>
        <v>SUGEPE-FOLHA - PASEP + AUX. MORADIA</v>
      </c>
      <c r="G836" s="19" t="str">
        <f>IFERROR(VLOOKUP($B836,'Tabelas auxiliares'!$A$67:$C$107,2,FALSE),"")</f>
        <v>FOLHA DE PAGAMENTO - GERAL</v>
      </c>
      <c r="H836" s="19" t="str">
        <f>IFERROR(VLOOKUP($B836,'Tabelas auxiliares'!$A$67:$C$107,3,FALSE),"")</f>
        <v>FOLHA DE PAGAMENTO / CONTRIBUICAO PARA O PSS / SUBSTITUICOES / INSS PATRONAL / PASEP</v>
      </c>
      <c r="I836" t="s">
        <v>1502</v>
      </c>
      <c r="J836" t="s">
        <v>3586</v>
      </c>
      <c r="K836" t="s">
        <v>3621</v>
      </c>
      <c r="L836" t="s">
        <v>3588</v>
      </c>
      <c r="M836" t="s">
        <v>3202</v>
      </c>
      <c r="N836" t="s">
        <v>628</v>
      </c>
      <c r="O836" t="s">
        <v>629</v>
      </c>
      <c r="P836" t="s">
        <v>630</v>
      </c>
      <c r="Q836" t="s">
        <v>621</v>
      </c>
      <c r="R836" t="s">
        <v>622</v>
      </c>
      <c r="S836" t="s">
        <v>623</v>
      </c>
      <c r="T836" t="s">
        <v>145</v>
      </c>
      <c r="U836" t="s">
        <v>645</v>
      </c>
      <c r="V836" t="s">
        <v>3203</v>
      </c>
      <c r="W836" t="s">
        <v>3204</v>
      </c>
      <c r="X836" t="s">
        <v>3622</v>
      </c>
      <c r="Y836" s="19" t="str">
        <f t="shared" si="24"/>
        <v>3</v>
      </c>
      <c r="Z836" s="19" t="str">
        <f>IF(T836="","",IF(AND(T836&lt;&gt;'Tabelas auxiliares'!$B$241,T836&lt;&gt;'Tabelas auxiliares'!$B$242,T836&lt;&gt;'Tabelas auxiliares'!$C$241,T836&lt;&gt;'Tabelas auxiliares'!$C$242,T836&lt;&gt;'Tabelas auxiliares'!$D$241),"FOLHA DE PESSOAL",IF(Y836='Tabelas auxiliares'!$A$242,"CUSTEIO",IF(Y836='Tabelas auxiliares'!$A$241,"INVESTIMENTO","ERRO - VERIFICAR"))))</f>
        <v>CUSTEIO</v>
      </c>
      <c r="AA836" s="30">
        <f t="shared" si="25"/>
        <v>222684.92</v>
      </c>
      <c r="AD836" s="12">
        <v>222684.92</v>
      </c>
      <c r="AE836" s="36"/>
    </row>
    <row r="837" spans="1:31" x14ac:dyDescent="0.35">
      <c r="A837" t="s">
        <v>614</v>
      </c>
      <c r="B837" t="s">
        <v>224</v>
      </c>
      <c r="C837" t="s">
        <v>615</v>
      </c>
      <c r="D837" t="s">
        <v>83</v>
      </c>
      <c r="E837" t="s">
        <v>100</v>
      </c>
      <c r="F837" s="19" t="str">
        <f>IFERROR(VLOOKUP(D837,'Tabelas auxiliares'!$A$3:$B$63,2,FALSE),"")</f>
        <v>SUGEPE-FOLHA - PASEP + AUX. MORADIA</v>
      </c>
      <c r="G837" s="19" t="str">
        <f>IFERROR(VLOOKUP($B837,'Tabelas auxiliares'!$A$67:$C$107,2,FALSE),"")</f>
        <v>FOLHA DE PAGAMENTO - GERAL</v>
      </c>
      <c r="H837" s="19" t="str">
        <f>IFERROR(VLOOKUP($B837,'Tabelas auxiliares'!$A$67:$C$107,3,FALSE),"")</f>
        <v>FOLHA DE PAGAMENTO / CONTRIBUICAO PARA O PSS / SUBSTITUICOES / INSS PATRONAL / PASEP</v>
      </c>
      <c r="I837" t="s">
        <v>2774</v>
      </c>
      <c r="J837" t="s">
        <v>3586</v>
      </c>
      <c r="K837" t="s">
        <v>3623</v>
      </c>
      <c r="L837" t="s">
        <v>3624</v>
      </c>
      <c r="M837" t="s">
        <v>3106</v>
      </c>
      <c r="N837" t="s">
        <v>108</v>
      </c>
      <c r="O837" t="s">
        <v>629</v>
      </c>
      <c r="P837" t="s">
        <v>670</v>
      </c>
      <c r="Q837" t="s">
        <v>621</v>
      </c>
      <c r="R837" t="s">
        <v>622</v>
      </c>
      <c r="S837" t="s">
        <v>623</v>
      </c>
      <c r="T837" t="s">
        <v>659</v>
      </c>
      <c r="U837" t="s">
        <v>117</v>
      </c>
      <c r="V837" t="s">
        <v>3107</v>
      </c>
      <c r="W837" t="s">
        <v>3108</v>
      </c>
      <c r="X837" t="s">
        <v>3625</v>
      </c>
      <c r="Y837" s="19" t="str">
        <f t="shared" si="24"/>
        <v>3</v>
      </c>
      <c r="Z837" s="19" t="str">
        <f>IF(T837="","",IF(AND(T837&lt;&gt;'Tabelas auxiliares'!$B$241,T837&lt;&gt;'Tabelas auxiliares'!$B$242,T837&lt;&gt;'Tabelas auxiliares'!$C$241,T837&lt;&gt;'Tabelas auxiliares'!$C$242,T837&lt;&gt;'Tabelas auxiliares'!$D$241),"FOLHA DE PESSOAL",IF(Y837='Tabelas auxiliares'!$A$242,"CUSTEIO",IF(Y837='Tabelas auxiliares'!$A$241,"INVESTIMENTO","ERRO - VERIFICAR"))))</f>
        <v>FOLHA DE PESSOAL</v>
      </c>
      <c r="AA837" s="30">
        <f t="shared" si="25"/>
        <v>180290.42</v>
      </c>
      <c r="AD837" s="12">
        <v>180290.42</v>
      </c>
      <c r="AE837" s="36"/>
    </row>
    <row r="838" spans="1:31" x14ac:dyDescent="0.35">
      <c r="A838" t="s">
        <v>614</v>
      </c>
      <c r="B838" t="s">
        <v>224</v>
      </c>
      <c r="C838" t="s">
        <v>615</v>
      </c>
      <c r="D838" t="s">
        <v>83</v>
      </c>
      <c r="E838" t="s">
        <v>100</v>
      </c>
      <c r="F838" s="19" t="str">
        <f>IFERROR(VLOOKUP(D838,'Tabelas auxiliares'!$A$3:$B$63,2,FALSE),"")</f>
        <v>SUGEPE-FOLHA - PASEP + AUX. MORADIA</v>
      </c>
      <c r="G838" s="19" t="str">
        <f>IFERROR(VLOOKUP($B838,'Tabelas auxiliares'!$A$67:$C$107,2,FALSE),"")</f>
        <v>FOLHA DE PAGAMENTO - GERAL</v>
      </c>
      <c r="H838" s="19" t="str">
        <f>IFERROR(VLOOKUP($B838,'Tabelas auxiliares'!$A$67:$C$107,3,FALSE),"")</f>
        <v>FOLHA DE PAGAMENTO / CONTRIBUICAO PARA O PSS / SUBSTITUICOES / INSS PATRONAL / PASEP</v>
      </c>
      <c r="I838" t="s">
        <v>2774</v>
      </c>
      <c r="J838" t="s">
        <v>3586</v>
      </c>
      <c r="K838" t="s">
        <v>3623</v>
      </c>
      <c r="L838" t="s">
        <v>3624</v>
      </c>
      <c r="M838" t="s">
        <v>3106</v>
      </c>
      <c r="N838" t="s">
        <v>108</v>
      </c>
      <c r="O838" t="s">
        <v>629</v>
      </c>
      <c r="P838" t="s">
        <v>670</v>
      </c>
      <c r="Q838" t="s">
        <v>621</v>
      </c>
      <c r="R838" t="s">
        <v>622</v>
      </c>
      <c r="S838" t="s">
        <v>623</v>
      </c>
      <c r="T838" t="s">
        <v>659</v>
      </c>
      <c r="U838" t="s">
        <v>117</v>
      </c>
      <c r="V838" t="s">
        <v>3110</v>
      </c>
      <c r="W838" t="s">
        <v>3111</v>
      </c>
      <c r="X838" t="s">
        <v>3626</v>
      </c>
      <c r="Y838" s="19" t="str">
        <f t="shared" si="24"/>
        <v>3</v>
      </c>
      <c r="Z838" s="19" t="str">
        <f>IF(T838="","",IF(AND(T838&lt;&gt;'Tabelas auxiliares'!$B$241,T838&lt;&gt;'Tabelas auxiliares'!$B$242,T838&lt;&gt;'Tabelas auxiliares'!$C$241,T838&lt;&gt;'Tabelas auxiliares'!$C$242,T838&lt;&gt;'Tabelas auxiliares'!$D$241),"FOLHA DE PESSOAL",IF(Y838='Tabelas auxiliares'!$A$242,"CUSTEIO",IF(Y838='Tabelas auxiliares'!$A$241,"INVESTIMENTO","ERRO - VERIFICAR"))))</f>
        <v>FOLHA DE PESSOAL</v>
      </c>
      <c r="AA838" s="30">
        <f t="shared" si="25"/>
        <v>9014.52</v>
      </c>
      <c r="AD838" s="12">
        <v>9014.52</v>
      </c>
      <c r="AE838" s="36"/>
    </row>
    <row r="839" spans="1:31" x14ac:dyDescent="0.35">
      <c r="A839" t="s">
        <v>614</v>
      </c>
      <c r="B839" t="s">
        <v>224</v>
      </c>
      <c r="C839" t="s">
        <v>615</v>
      </c>
      <c r="D839" t="s">
        <v>83</v>
      </c>
      <c r="E839" t="s">
        <v>100</v>
      </c>
      <c r="F839" s="19" t="str">
        <f>IFERROR(VLOOKUP(D839,'Tabelas auxiliares'!$A$3:$B$63,2,FALSE),"")</f>
        <v>SUGEPE-FOLHA - PASEP + AUX. MORADIA</v>
      </c>
      <c r="G839" s="19" t="str">
        <f>IFERROR(VLOOKUP($B839,'Tabelas auxiliares'!$A$67:$C$107,2,FALSE),"")</f>
        <v>FOLHA DE PAGAMENTO - GERAL</v>
      </c>
      <c r="H839" s="19" t="str">
        <f>IFERROR(VLOOKUP($B839,'Tabelas auxiliares'!$A$67:$C$107,3,FALSE),"")</f>
        <v>FOLHA DE PAGAMENTO / CONTRIBUICAO PARA O PSS / SUBSTITUICOES / INSS PATRONAL / PASEP</v>
      </c>
      <c r="I839" t="s">
        <v>904</v>
      </c>
      <c r="J839" t="s">
        <v>3627</v>
      </c>
      <c r="K839" t="s">
        <v>3628</v>
      </c>
      <c r="L839" t="s">
        <v>3629</v>
      </c>
      <c r="M839" t="s">
        <v>3630</v>
      </c>
      <c r="N839" t="s">
        <v>108</v>
      </c>
      <c r="O839" t="s">
        <v>629</v>
      </c>
      <c r="P839" t="s">
        <v>670</v>
      </c>
      <c r="Q839" t="s">
        <v>621</v>
      </c>
      <c r="R839" t="s">
        <v>622</v>
      </c>
      <c r="S839" t="s">
        <v>623</v>
      </c>
      <c r="T839" t="s">
        <v>659</v>
      </c>
      <c r="U839" t="s">
        <v>117</v>
      </c>
      <c r="V839" t="s">
        <v>3142</v>
      </c>
      <c r="W839" t="s">
        <v>3143</v>
      </c>
      <c r="X839" t="s">
        <v>3631</v>
      </c>
      <c r="Y839" s="19" t="str">
        <f t="shared" si="24"/>
        <v>3</v>
      </c>
      <c r="Z839" s="19" t="str">
        <f>IF(T839="","",IF(AND(T839&lt;&gt;'Tabelas auxiliares'!$B$241,T839&lt;&gt;'Tabelas auxiliares'!$B$242,T839&lt;&gt;'Tabelas auxiliares'!$C$241,T839&lt;&gt;'Tabelas auxiliares'!$C$242,T839&lt;&gt;'Tabelas auxiliares'!$D$241),"FOLHA DE PESSOAL",IF(Y839='Tabelas auxiliares'!$A$242,"CUSTEIO",IF(Y839='Tabelas auxiliares'!$A$241,"INVESTIMENTO","ERRO - VERIFICAR"))))</f>
        <v>FOLHA DE PESSOAL</v>
      </c>
      <c r="AA839" s="30">
        <f t="shared" si="25"/>
        <v>773.71</v>
      </c>
      <c r="AB839" s="12">
        <v>66.31</v>
      </c>
      <c r="AD839" s="12">
        <v>707.4</v>
      </c>
      <c r="AE839" s="36"/>
    </row>
    <row r="840" spans="1:31" x14ac:dyDescent="0.35">
      <c r="A840" t="s">
        <v>614</v>
      </c>
      <c r="B840" t="s">
        <v>224</v>
      </c>
      <c r="C840" t="s">
        <v>615</v>
      </c>
      <c r="D840" t="s">
        <v>83</v>
      </c>
      <c r="E840" t="s">
        <v>100</v>
      </c>
      <c r="F840" s="19" t="str">
        <f>IFERROR(VLOOKUP(D840,'Tabelas auxiliares'!$A$3:$B$63,2,FALSE),"")</f>
        <v>SUGEPE-FOLHA - PASEP + AUX. MORADIA</v>
      </c>
      <c r="G840" s="19" t="str">
        <f>IFERROR(VLOOKUP($B840,'Tabelas auxiliares'!$A$67:$C$107,2,FALSE),"")</f>
        <v>FOLHA DE PAGAMENTO - GERAL</v>
      </c>
      <c r="H840" s="19" t="str">
        <f>IFERROR(VLOOKUP($B840,'Tabelas auxiliares'!$A$67:$C$107,3,FALSE),"")</f>
        <v>FOLHA DE PAGAMENTO / CONTRIBUICAO PARA O PSS / SUBSTITUICOES / INSS PATRONAL / PASEP</v>
      </c>
      <c r="I840" t="s">
        <v>904</v>
      </c>
      <c r="J840" t="s">
        <v>3627</v>
      </c>
      <c r="K840" t="s">
        <v>3628</v>
      </c>
      <c r="L840" t="s">
        <v>3629</v>
      </c>
      <c r="M840" t="s">
        <v>3630</v>
      </c>
      <c r="N840" t="s">
        <v>108</v>
      </c>
      <c r="O840" t="s">
        <v>629</v>
      </c>
      <c r="P840" t="s">
        <v>670</v>
      </c>
      <c r="Q840" t="s">
        <v>621</v>
      </c>
      <c r="R840" t="s">
        <v>622</v>
      </c>
      <c r="S840" t="s">
        <v>623</v>
      </c>
      <c r="T840" t="s">
        <v>659</v>
      </c>
      <c r="U840" t="s">
        <v>117</v>
      </c>
      <c r="V840" t="s">
        <v>3160</v>
      </c>
      <c r="W840" t="s">
        <v>3161</v>
      </c>
      <c r="X840" t="s">
        <v>3632</v>
      </c>
      <c r="Y840" s="19" t="str">
        <f t="shared" si="24"/>
        <v>3</v>
      </c>
      <c r="Z840" s="19" t="str">
        <f>IF(T840="","",IF(AND(T840&lt;&gt;'Tabelas auxiliares'!$B$241,T840&lt;&gt;'Tabelas auxiliares'!$B$242,T840&lt;&gt;'Tabelas auxiliares'!$C$241,T840&lt;&gt;'Tabelas auxiliares'!$C$242,T840&lt;&gt;'Tabelas auxiliares'!$D$241),"FOLHA DE PESSOAL",IF(Y840='Tabelas auxiliares'!$A$242,"CUSTEIO",IF(Y840='Tabelas auxiliares'!$A$241,"INVESTIMENTO","ERRO - VERIFICAR"))))</f>
        <v>FOLHA DE PESSOAL</v>
      </c>
      <c r="AA840" s="30">
        <f t="shared" si="25"/>
        <v>176.85</v>
      </c>
      <c r="AD840" s="12">
        <v>176.85</v>
      </c>
      <c r="AE840" s="36"/>
    </row>
    <row r="841" spans="1:31" x14ac:dyDescent="0.35">
      <c r="A841" t="s">
        <v>614</v>
      </c>
      <c r="B841" t="s">
        <v>224</v>
      </c>
      <c r="C841" t="s">
        <v>615</v>
      </c>
      <c r="D841" t="s">
        <v>83</v>
      </c>
      <c r="E841" t="s">
        <v>100</v>
      </c>
      <c r="F841" s="19" t="str">
        <f>IFERROR(VLOOKUP(D841,'Tabelas auxiliares'!$A$3:$B$63,2,FALSE),"")</f>
        <v>SUGEPE-FOLHA - PASEP + AUX. MORADIA</v>
      </c>
      <c r="G841" s="19" t="str">
        <f>IFERROR(VLOOKUP($B841,'Tabelas auxiliares'!$A$67:$C$107,2,FALSE),"")</f>
        <v>FOLHA DE PAGAMENTO - GERAL</v>
      </c>
      <c r="H841" s="19" t="str">
        <f>IFERROR(VLOOKUP($B841,'Tabelas auxiliares'!$A$67:$C$107,3,FALSE),"")</f>
        <v>FOLHA DE PAGAMENTO / CONTRIBUICAO PARA O PSS / SUBSTITUICOES / INSS PATRONAL / PASEP</v>
      </c>
      <c r="I841" t="s">
        <v>904</v>
      </c>
      <c r="J841" t="s">
        <v>3627</v>
      </c>
      <c r="K841" t="s">
        <v>3628</v>
      </c>
      <c r="L841" t="s">
        <v>3629</v>
      </c>
      <c r="M841" t="s">
        <v>3630</v>
      </c>
      <c r="N841" t="s">
        <v>108</v>
      </c>
      <c r="O841" t="s">
        <v>629</v>
      </c>
      <c r="P841" t="s">
        <v>670</v>
      </c>
      <c r="Q841" t="s">
        <v>621</v>
      </c>
      <c r="R841" t="s">
        <v>622</v>
      </c>
      <c r="S841" t="s">
        <v>623</v>
      </c>
      <c r="T841" t="s">
        <v>659</v>
      </c>
      <c r="U841" t="s">
        <v>117</v>
      </c>
      <c r="V841" t="s">
        <v>3175</v>
      </c>
      <c r="W841" t="s">
        <v>3176</v>
      </c>
      <c r="X841" t="s">
        <v>3633</v>
      </c>
      <c r="Y841" s="19" t="str">
        <f t="shared" si="24"/>
        <v>3</v>
      </c>
      <c r="Z841" s="19" t="str">
        <f>IF(T841="","",IF(AND(T841&lt;&gt;'Tabelas auxiliares'!$B$241,T841&lt;&gt;'Tabelas auxiliares'!$B$242,T841&lt;&gt;'Tabelas auxiliares'!$C$241,T841&lt;&gt;'Tabelas auxiliares'!$C$242,T841&lt;&gt;'Tabelas auxiliares'!$D$241),"FOLHA DE PESSOAL",IF(Y841='Tabelas auxiliares'!$A$242,"CUSTEIO",IF(Y841='Tabelas auxiliares'!$A$241,"INVESTIMENTO","ERRO - VERIFICAR"))))</f>
        <v>FOLHA DE PESSOAL</v>
      </c>
      <c r="AA841" s="30">
        <f t="shared" si="25"/>
        <v>4111.76</v>
      </c>
      <c r="AB841" s="12">
        <v>3411.14</v>
      </c>
      <c r="AD841" s="12">
        <v>700.62</v>
      </c>
      <c r="AE841" s="36"/>
    </row>
    <row r="842" spans="1:31" x14ac:dyDescent="0.35">
      <c r="A842" t="s">
        <v>614</v>
      </c>
      <c r="B842" t="s">
        <v>224</v>
      </c>
      <c r="C842" t="s">
        <v>615</v>
      </c>
      <c r="D842" t="s">
        <v>83</v>
      </c>
      <c r="E842" t="s">
        <v>100</v>
      </c>
      <c r="F842" s="19" t="str">
        <f>IFERROR(VLOOKUP(D842,'Tabelas auxiliares'!$A$3:$B$63,2,FALSE),"")</f>
        <v>SUGEPE-FOLHA - PASEP + AUX. MORADIA</v>
      </c>
      <c r="G842" s="19" t="str">
        <f>IFERROR(VLOOKUP($B842,'Tabelas auxiliares'!$A$67:$C$107,2,FALSE),"")</f>
        <v>FOLHA DE PAGAMENTO - GERAL</v>
      </c>
      <c r="H842" s="19" t="str">
        <f>IFERROR(VLOOKUP($B842,'Tabelas auxiliares'!$A$67:$C$107,3,FALSE),"")</f>
        <v>FOLHA DE PAGAMENTO / CONTRIBUICAO PARA O PSS / SUBSTITUICOES / INSS PATRONAL / PASEP</v>
      </c>
      <c r="I842" t="s">
        <v>904</v>
      </c>
      <c r="J842" t="s">
        <v>3627</v>
      </c>
      <c r="K842" t="s">
        <v>3634</v>
      </c>
      <c r="L842" t="s">
        <v>3629</v>
      </c>
      <c r="M842" t="s">
        <v>3208</v>
      </c>
      <c r="N842" t="s">
        <v>107</v>
      </c>
      <c r="O842" t="s">
        <v>629</v>
      </c>
      <c r="P842" t="s">
        <v>671</v>
      </c>
      <c r="Q842" t="s">
        <v>621</v>
      </c>
      <c r="R842" t="s">
        <v>622</v>
      </c>
      <c r="S842" t="s">
        <v>623</v>
      </c>
      <c r="T842" t="s">
        <v>672</v>
      </c>
      <c r="U842" t="s">
        <v>101</v>
      </c>
      <c r="V842" t="s">
        <v>3083</v>
      </c>
      <c r="W842" t="s">
        <v>3084</v>
      </c>
      <c r="X842" t="s">
        <v>3635</v>
      </c>
      <c r="Y842" s="19" t="str">
        <f t="shared" si="24"/>
        <v>3</v>
      </c>
      <c r="Z842" s="19" t="str">
        <f>IF(T842="","",IF(AND(T842&lt;&gt;'Tabelas auxiliares'!$B$241,T842&lt;&gt;'Tabelas auxiliares'!$B$242,T842&lt;&gt;'Tabelas auxiliares'!$C$241,T842&lt;&gt;'Tabelas auxiliares'!$C$242,T842&lt;&gt;'Tabelas auxiliares'!$D$241),"FOLHA DE PESSOAL",IF(Y842='Tabelas auxiliares'!$A$242,"CUSTEIO",IF(Y842='Tabelas auxiliares'!$A$241,"INVESTIMENTO","ERRO - VERIFICAR"))))</f>
        <v>FOLHA DE PESSOAL</v>
      </c>
      <c r="AA842" s="30">
        <f t="shared" si="25"/>
        <v>935.72</v>
      </c>
      <c r="AD842" s="12">
        <v>935.72</v>
      </c>
      <c r="AE842" s="36"/>
    </row>
    <row r="843" spans="1:31" x14ac:dyDescent="0.35">
      <c r="A843" t="s">
        <v>614</v>
      </c>
      <c r="B843" t="s">
        <v>224</v>
      </c>
      <c r="C843" t="s">
        <v>615</v>
      </c>
      <c r="D843" t="s">
        <v>83</v>
      </c>
      <c r="E843" t="s">
        <v>100</v>
      </c>
      <c r="F843" s="19" t="str">
        <f>IFERROR(VLOOKUP(D843,'Tabelas auxiliares'!$A$3:$B$63,2,FALSE),"")</f>
        <v>SUGEPE-FOLHA - PASEP + AUX. MORADIA</v>
      </c>
      <c r="G843" s="19" t="str">
        <f>IFERROR(VLOOKUP($B843,'Tabelas auxiliares'!$A$67:$C$107,2,FALSE),"")</f>
        <v>FOLHA DE PAGAMENTO - GERAL</v>
      </c>
      <c r="H843" s="19" t="str">
        <f>IFERROR(VLOOKUP($B843,'Tabelas auxiliares'!$A$67:$C$107,3,FALSE),"")</f>
        <v>FOLHA DE PAGAMENTO / CONTRIBUICAO PARA O PSS / SUBSTITUICOES / INSS PATRONAL / PASEP</v>
      </c>
      <c r="I843" t="s">
        <v>3636</v>
      </c>
      <c r="J843" t="s">
        <v>3637</v>
      </c>
      <c r="K843" t="s">
        <v>3638</v>
      </c>
      <c r="L843" t="s">
        <v>3639</v>
      </c>
      <c r="M843" t="s">
        <v>622</v>
      </c>
      <c r="N843" t="s">
        <v>106</v>
      </c>
      <c r="O843" t="s">
        <v>629</v>
      </c>
      <c r="P843" t="s">
        <v>658</v>
      </c>
      <c r="Q843" t="s">
        <v>621</v>
      </c>
      <c r="R843" t="s">
        <v>622</v>
      </c>
      <c r="S843" t="s">
        <v>623</v>
      </c>
      <c r="T843" t="s">
        <v>659</v>
      </c>
      <c r="U843" t="s">
        <v>116</v>
      </c>
      <c r="V843" t="s">
        <v>3118</v>
      </c>
      <c r="W843" t="s">
        <v>3119</v>
      </c>
      <c r="X843" t="s">
        <v>3640</v>
      </c>
      <c r="Y843" s="19" t="str">
        <f t="shared" si="24"/>
        <v>3</v>
      </c>
      <c r="Z843" s="19" t="str">
        <f>IF(T843="","",IF(AND(T843&lt;&gt;'Tabelas auxiliares'!$B$241,T843&lt;&gt;'Tabelas auxiliares'!$B$242,T843&lt;&gt;'Tabelas auxiliares'!$C$241,T843&lt;&gt;'Tabelas auxiliares'!$C$242,T843&lt;&gt;'Tabelas auxiliares'!$D$241),"FOLHA DE PESSOAL",IF(Y843='Tabelas auxiliares'!$A$242,"CUSTEIO",IF(Y843='Tabelas auxiliares'!$A$241,"INVESTIMENTO","ERRO - VERIFICAR"))))</f>
        <v>FOLHA DE PESSOAL</v>
      </c>
      <c r="AA843" s="30">
        <f t="shared" si="25"/>
        <v>601980.54</v>
      </c>
      <c r="AD843" s="12">
        <v>601980.54</v>
      </c>
      <c r="AE843" s="36"/>
    </row>
    <row r="844" spans="1:31" x14ac:dyDescent="0.35">
      <c r="A844" t="s">
        <v>614</v>
      </c>
      <c r="B844" t="s">
        <v>224</v>
      </c>
      <c r="C844" t="s">
        <v>615</v>
      </c>
      <c r="D844" t="s">
        <v>83</v>
      </c>
      <c r="E844" t="s">
        <v>100</v>
      </c>
      <c r="F844" s="19" t="str">
        <f>IFERROR(VLOOKUP(D844,'Tabelas auxiliares'!$A$3:$B$63,2,FALSE),"")</f>
        <v>SUGEPE-FOLHA - PASEP + AUX. MORADIA</v>
      </c>
      <c r="G844" s="19" t="str">
        <f>IFERROR(VLOOKUP($B844,'Tabelas auxiliares'!$A$67:$C$107,2,FALSE),"")</f>
        <v>FOLHA DE PAGAMENTO - GERAL</v>
      </c>
      <c r="H844" s="19" t="str">
        <f>IFERROR(VLOOKUP($B844,'Tabelas auxiliares'!$A$67:$C$107,3,FALSE),"")</f>
        <v>FOLHA DE PAGAMENTO / CONTRIBUICAO PARA O PSS / SUBSTITUICOES / INSS PATRONAL / PASEP</v>
      </c>
      <c r="I844" t="s">
        <v>3636</v>
      </c>
      <c r="J844" t="s">
        <v>3637</v>
      </c>
      <c r="K844" t="s">
        <v>3638</v>
      </c>
      <c r="L844" t="s">
        <v>3639</v>
      </c>
      <c r="M844" t="s">
        <v>622</v>
      </c>
      <c r="N844" t="s">
        <v>106</v>
      </c>
      <c r="O844" t="s">
        <v>629</v>
      </c>
      <c r="P844" t="s">
        <v>658</v>
      </c>
      <c r="Q844" t="s">
        <v>621</v>
      </c>
      <c r="R844" t="s">
        <v>622</v>
      </c>
      <c r="S844" t="s">
        <v>623</v>
      </c>
      <c r="T844" t="s">
        <v>659</v>
      </c>
      <c r="U844" t="s">
        <v>116</v>
      </c>
      <c r="V844" t="s">
        <v>3377</v>
      </c>
      <c r="W844" t="s">
        <v>3378</v>
      </c>
      <c r="X844" t="s">
        <v>3641</v>
      </c>
      <c r="Y844" s="19" t="str">
        <f t="shared" si="24"/>
        <v>3</v>
      </c>
      <c r="Z844" s="19" t="str">
        <f>IF(T844="","",IF(AND(T844&lt;&gt;'Tabelas auxiliares'!$B$241,T844&lt;&gt;'Tabelas auxiliares'!$B$242,T844&lt;&gt;'Tabelas auxiliares'!$C$241,T844&lt;&gt;'Tabelas auxiliares'!$C$242,T844&lt;&gt;'Tabelas auxiliares'!$D$241),"FOLHA DE PESSOAL",IF(Y844='Tabelas auxiliares'!$A$242,"CUSTEIO",IF(Y844='Tabelas auxiliares'!$A$241,"INVESTIMENTO","ERRO - VERIFICAR"))))</f>
        <v>FOLHA DE PESSOAL</v>
      </c>
      <c r="AA844" s="30">
        <f t="shared" si="25"/>
        <v>4002.2</v>
      </c>
      <c r="AD844" s="12">
        <v>4002.2</v>
      </c>
      <c r="AE844" s="36"/>
    </row>
    <row r="845" spans="1:31" x14ac:dyDescent="0.35">
      <c r="A845" t="s">
        <v>614</v>
      </c>
      <c r="B845" t="s">
        <v>224</v>
      </c>
      <c r="C845" t="s">
        <v>615</v>
      </c>
      <c r="D845" t="s">
        <v>83</v>
      </c>
      <c r="E845" t="s">
        <v>100</v>
      </c>
      <c r="F845" s="19" t="str">
        <f>IFERROR(VLOOKUP(D845,'Tabelas auxiliares'!$A$3:$B$63,2,FALSE),"")</f>
        <v>SUGEPE-FOLHA - PASEP + AUX. MORADIA</v>
      </c>
      <c r="G845" s="19" t="str">
        <f>IFERROR(VLOOKUP($B845,'Tabelas auxiliares'!$A$67:$C$107,2,FALSE),"")</f>
        <v>FOLHA DE PAGAMENTO - GERAL</v>
      </c>
      <c r="H845" s="19" t="str">
        <f>IFERROR(VLOOKUP($B845,'Tabelas auxiliares'!$A$67:$C$107,3,FALSE),"")</f>
        <v>FOLHA DE PAGAMENTO / CONTRIBUICAO PARA O PSS / SUBSTITUICOES / INSS PATRONAL / PASEP</v>
      </c>
      <c r="I845" t="s">
        <v>3636</v>
      </c>
      <c r="J845" t="s">
        <v>3637</v>
      </c>
      <c r="K845" t="s">
        <v>3642</v>
      </c>
      <c r="L845" t="s">
        <v>3639</v>
      </c>
      <c r="M845" t="s">
        <v>622</v>
      </c>
      <c r="N845" t="s">
        <v>106</v>
      </c>
      <c r="O845" t="s">
        <v>629</v>
      </c>
      <c r="P845" t="s">
        <v>658</v>
      </c>
      <c r="Q845" t="s">
        <v>621</v>
      </c>
      <c r="R845" t="s">
        <v>622</v>
      </c>
      <c r="S845" t="s">
        <v>3117</v>
      </c>
      <c r="T845" t="s">
        <v>659</v>
      </c>
      <c r="U845" t="s">
        <v>116</v>
      </c>
      <c r="V845" t="s">
        <v>3377</v>
      </c>
      <c r="W845" t="s">
        <v>3378</v>
      </c>
      <c r="X845" t="s">
        <v>3643</v>
      </c>
      <c r="Y845" s="19" t="str">
        <f t="shared" si="24"/>
        <v>3</v>
      </c>
      <c r="Z845" s="19" t="str">
        <f>IF(T845="","",IF(AND(T845&lt;&gt;'Tabelas auxiliares'!$B$241,T845&lt;&gt;'Tabelas auxiliares'!$B$242,T845&lt;&gt;'Tabelas auxiliares'!$C$241,T845&lt;&gt;'Tabelas auxiliares'!$C$242,T845&lt;&gt;'Tabelas auxiliares'!$D$241),"FOLHA DE PESSOAL",IF(Y845='Tabelas auxiliares'!$A$242,"CUSTEIO",IF(Y845='Tabelas auxiliares'!$A$241,"INVESTIMENTO","ERRO - VERIFICAR"))))</f>
        <v>FOLHA DE PESSOAL</v>
      </c>
      <c r="AA845" s="30">
        <f t="shared" si="25"/>
        <v>34932.15</v>
      </c>
      <c r="AD845" s="12">
        <v>34932.15</v>
      </c>
      <c r="AE845" s="36"/>
    </row>
    <row r="846" spans="1:31" x14ac:dyDescent="0.35">
      <c r="A846" t="s">
        <v>614</v>
      </c>
      <c r="B846" t="s">
        <v>224</v>
      </c>
      <c r="C846" t="s">
        <v>615</v>
      </c>
      <c r="D846" t="s">
        <v>83</v>
      </c>
      <c r="E846" t="s">
        <v>100</v>
      </c>
      <c r="F846" s="19" t="str">
        <f>IFERROR(VLOOKUP(D846,'Tabelas auxiliares'!$A$3:$B$63,2,FALSE),"")</f>
        <v>SUGEPE-FOLHA - PASEP + AUX. MORADIA</v>
      </c>
      <c r="G846" s="19" t="str">
        <f>IFERROR(VLOOKUP($B846,'Tabelas auxiliares'!$A$67:$C$107,2,FALSE),"")</f>
        <v>FOLHA DE PAGAMENTO - GERAL</v>
      </c>
      <c r="H846" s="19" t="str">
        <f>IFERROR(VLOOKUP($B846,'Tabelas auxiliares'!$A$67:$C$107,3,FALSE),"")</f>
        <v>FOLHA DE PAGAMENTO / CONTRIBUICAO PARA O PSS / SUBSTITUICOES / INSS PATRONAL / PASEP</v>
      </c>
      <c r="I846" t="s">
        <v>3636</v>
      </c>
      <c r="J846" t="s">
        <v>3637</v>
      </c>
      <c r="K846" t="s">
        <v>3642</v>
      </c>
      <c r="L846" t="s">
        <v>3639</v>
      </c>
      <c r="M846" t="s">
        <v>622</v>
      </c>
      <c r="N846" t="s">
        <v>106</v>
      </c>
      <c r="O846" t="s">
        <v>629</v>
      </c>
      <c r="P846" t="s">
        <v>658</v>
      </c>
      <c r="Q846" t="s">
        <v>621</v>
      </c>
      <c r="R846" t="s">
        <v>622</v>
      </c>
      <c r="S846" t="s">
        <v>3117</v>
      </c>
      <c r="T846" t="s">
        <v>659</v>
      </c>
      <c r="U846" t="s">
        <v>116</v>
      </c>
      <c r="V846" t="s">
        <v>3121</v>
      </c>
      <c r="W846" t="s">
        <v>3122</v>
      </c>
      <c r="X846" t="s">
        <v>3644</v>
      </c>
      <c r="Y846" s="19" t="str">
        <f t="shared" si="24"/>
        <v>3</v>
      </c>
      <c r="Z846" s="19" t="str">
        <f>IF(T846="","",IF(AND(T846&lt;&gt;'Tabelas auxiliares'!$B$241,T846&lt;&gt;'Tabelas auxiliares'!$B$242,T846&lt;&gt;'Tabelas auxiliares'!$C$241,T846&lt;&gt;'Tabelas auxiliares'!$C$242,T846&lt;&gt;'Tabelas auxiliares'!$D$241),"FOLHA DE PESSOAL",IF(Y846='Tabelas auxiliares'!$A$242,"CUSTEIO",IF(Y846='Tabelas auxiliares'!$A$241,"INVESTIMENTO","ERRO - VERIFICAR"))))</f>
        <v>FOLHA DE PESSOAL</v>
      </c>
      <c r="AA846" s="30">
        <f t="shared" si="25"/>
        <v>11502.18</v>
      </c>
      <c r="AD846" s="12">
        <v>11502.18</v>
      </c>
      <c r="AE846" s="36"/>
    </row>
    <row r="847" spans="1:31" x14ac:dyDescent="0.35">
      <c r="A847" t="s">
        <v>614</v>
      </c>
      <c r="B847" t="s">
        <v>224</v>
      </c>
      <c r="C847" t="s">
        <v>615</v>
      </c>
      <c r="D847" t="s">
        <v>83</v>
      </c>
      <c r="E847" t="s">
        <v>100</v>
      </c>
      <c r="F847" s="19" t="str">
        <f>IFERROR(VLOOKUP(D847,'Tabelas auxiliares'!$A$3:$B$63,2,FALSE),"")</f>
        <v>SUGEPE-FOLHA - PASEP + AUX. MORADIA</v>
      </c>
      <c r="G847" s="19" t="str">
        <f>IFERROR(VLOOKUP($B847,'Tabelas auxiliares'!$A$67:$C$107,2,FALSE),"")</f>
        <v>FOLHA DE PAGAMENTO - GERAL</v>
      </c>
      <c r="H847" s="19" t="str">
        <f>IFERROR(VLOOKUP($B847,'Tabelas auxiliares'!$A$67:$C$107,3,FALSE),"")</f>
        <v>FOLHA DE PAGAMENTO / CONTRIBUICAO PARA O PSS / SUBSTITUICOES / INSS PATRONAL / PASEP</v>
      </c>
      <c r="I847" t="s">
        <v>3636</v>
      </c>
      <c r="J847" t="s">
        <v>3637</v>
      </c>
      <c r="K847" t="s">
        <v>3642</v>
      </c>
      <c r="L847" t="s">
        <v>3639</v>
      </c>
      <c r="M847" t="s">
        <v>622</v>
      </c>
      <c r="N847" t="s">
        <v>106</v>
      </c>
      <c r="O847" t="s">
        <v>629</v>
      </c>
      <c r="P847" t="s">
        <v>658</v>
      </c>
      <c r="Q847" t="s">
        <v>621</v>
      </c>
      <c r="R847" t="s">
        <v>622</v>
      </c>
      <c r="S847" t="s">
        <v>3117</v>
      </c>
      <c r="T847" t="s">
        <v>659</v>
      </c>
      <c r="U847" t="s">
        <v>116</v>
      </c>
      <c r="V847" t="s">
        <v>3124</v>
      </c>
      <c r="W847" t="s">
        <v>3125</v>
      </c>
      <c r="X847" t="s">
        <v>3645</v>
      </c>
      <c r="Y847" s="19" t="str">
        <f t="shared" si="24"/>
        <v>3</v>
      </c>
      <c r="Z847" s="19" t="str">
        <f>IF(T847="","",IF(AND(T847&lt;&gt;'Tabelas auxiliares'!$B$241,T847&lt;&gt;'Tabelas auxiliares'!$B$242,T847&lt;&gt;'Tabelas auxiliares'!$C$241,T847&lt;&gt;'Tabelas auxiliares'!$C$242,T847&lt;&gt;'Tabelas auxiliares'!$D$241),"FOLHA DE PESSOAL",IF(Y847='Tabelas auxiliares'!$A$242,"CUSTEIO",IF(Y847='Tabelas auxiliares'!$A$241,"INVESTIMENTO","ERRO - VERIFICAR"))))</f>
        <v>FOLHA DE PESSOAL</v>
      </c>
      <c r="AA847" s="30">
        <f t="shared" si="25"/>
        <v>252.37</v>
      </c>
      <c r="AD847" s="12">
        <v>252.37</v>
      </c>
      <c r="AE847" s="36"/>
    </row>
    <row r="848" spans="1:31" x14ac:dyDescent="0.35">
      <c r="A848" t="s">
        <v>614</v>
      </c>
      <c r="B848" t="s">
        <v>224</v>
      </c>
      <c r="C848" t="s">
        <v>615</v>
      </c>
      <c r="D848" t="s">
        <v>83</v>
      </c>
      <c r="E848" t="s">
        <v>100</v>
      </c>
      <c r="F848" s="19" t="str">
        <f>IFERROR(VLOOKUP(D848,'Tabelas auxiliares'!$A$3:$B$63,2,FALSE),"")</f>
        <v>SUGEPE-FOLHA - PASEP + AUX. MORADIA</v>
      </c>
      <c r="G848" s="19" t="str">
        <f>IFERROR(VLOOKUP($B848,'Tabelas auxiliares'!$A$67:$C$107,2,FALSE),"")</f>
        <v>FOLHA DE PAGAMENTO - GERAL</v>
      </c>
      <c r="H848" s="19" t="str">
        <f>IFERROR(VLOOKUP($B848,'Tabelas auxiliares'!$A$67:$C$107,3,FALSE),"")</f>
        <v>FOLHA DE PAGAMENTO / CONTRIBUICAO PARA O PSS / SUBSTITUICOES / INSS PATRONAL / PASEP</v>
      </c>
      <c r="I848" t="s">
        <v>3636</v>
      </c>
      <c r="J848" t="s">
        <v>3637</v>
      </c>
      <c r="K848" t="s">
        <v>3646</v>
      </c>
      <c r="L848" t="s">
        <v>3639</v>
      </c>
      <c r="M848" t="s">
        <v>622</v>
      </c>
      <c r="N848" t="s">
        <v>106</v>
      </c>
      <c r="O848" t="s">
        <v>629</v>
      </c>
      <c r="P848" t="s">
        <v>658</v>
      </c>
      <c r="Q848" t="s">
        <v>621</v>
      </c>
      <c r="R848" t="s">
        <v>622</v>
      </c>
      <c r="S848" t="s">
        <v>3117</v>
      </c>
      <c r="T848" t="s">
        <v>659</v>
      </c>
      <c r="U848" t="s">
        <v>116</v>
      </c>
      <c r="V848" t="s">
        <v>3128</v>
      </c>
      <c r="W848" t="s">
        <v>3129</v>
      </c>
      <c r="X848" t="s">
        <v>3647</v>
      </c>
      <c r="Y848" s="19" t="str">
        <f t="shared" si="24"/>
        <v>3</v>
      </c>
      <c r="Z848" s="19" t="str">
        <f>IF(T848="","",IF(AND(T848&lt;&gt;'Tabelas auxiliares'!$B$241,T848&lt;&gt;'Tabelas auxiliares'!$B$242,T848&lt;&gt;'Tabelas auxiliares'!$C$241,T848&lt;&gt;'Tabelas auxiliares'!$C$242,T848&lt;&gt;'Tabelas auxiliares'!$D$241),"FOLHA DE PESSOAL",IF(Y848='Tabelas auxiliares'!$A$242,"CUSTEIO",IF(Y848='Tabelas auxiliares'!$A$241,"INVESTIMENTO","ERRO - VERIFICAR"))))</f>
        <v>FOLHA DE PESSOAL</v>
      </c>
      <c r="AA848" s="30">
        <f t="shared" si="25"/>
        <v>107876.43</v>
      </c>
      <c r="AD848" s="12">
        <v>107876.43</v>
      </c>
      <c r="AE848" s="36"/>
    </row>
    <row r="849" spans="1:31" x14ac:dyDescent="0.35">
      <c r="A849" t="s">
        <v>614</v>
      </c>
      <c r="B849" t="s">
        <v>224</v>
      </c>
      <c r="C849" t="s">
        <v>615</v>
      </c>
      <c r="D849" t="s">
        <v>83</v>
      </c>
      <c r="E849" t="s">
        <v>100</v>
      </c>
      <c r="F849" s="19" t="str">
        <f>IFERROR(VLOOKUP(D849,'Tabelas auxiliares'!$A$3:$B$63,2,FALSE),"")</f>
        <v>SUGEPE-FOLHA - PASEP + AUX. MORADIA</v>
      </c>
      <c r="G849" s="19" t="str">
        <f>IFERROR(VLOOKUP($B849,'Tabelas auxiliares'!$A$67:$C$107,2,FALSE),"")</f>
        <v>FOLHA DE PAGAMENTO - GERAL</v>
      </c>
      <c r="H849" s="19" t="str">
        <f>IFERROR(VLOOKUP($B849,'Tabelas auxiliares'!$A$67:$C$107,3,FALSE),"")</f>
        <v>FOLHA DE PAGAMENTO / CONTRIBUICAO PARA O PSS / SUBSTITUICOES / INSS PATRONAL / PASEP</v>
      </c>
      <c r="I849" t="s">
        <v>3636</v>
      </c>
      <c r="J849" t="s">
        <v>3637</v>
      </c>
      <c r="K849" t="s">
        <v>3648</v>
      </c>
      <c r="L849" t="s">
        <v>3639</v>
      </c>
      <c r="M849" t="s">
        <v>622</v>
      </c>
      <c r="N849" t="s">
        <v>108</v>
      </c>
      <c r="O849" t="s">
        <v>629</v>
      </c>
      <c r="P849" t="s">
        <v>670</v>
      </c>
      <c r="Q849" t="s">
        <v>621</v>
      </c>
      <c r="R849" t="s">
        <v>622</v>
      </c>
      <c r="S849" t="s">
        <v>623</v>
      </c>
      <c r="T849" t="s">
        <v>659</v>
      </c>
      <c r="U849" t="s">
        <v>117</v>
      </c>
      <c r="V849" t="s">
        <v>3132</v>
      </c>
      <c r="W849" t="s">
        <v>3133</v>
      </c>
      <c r="X849" t="s">
        <v>3649</v>
      </c>
      <c r="Y849" s="19" t="str">
        <f t="shared" si="24"/>
        <v>3</v>
      </c>
      <c r="Z849" s="19" t="str">
        <f>IF(T849="","",IF(AND(T849&lt;&gt;'Tabelas auxiliares'!$B$241,T849&lt;&gt;'Tabelas auxiliares'!$B$242,T849&lt;&gt;'Tabelas auxiliares'!$C$241,T849&lt;&gt;'Tabelas auxiliares'!$C$242,T849&lt;&gt;'Tabelas auxiliares'!$D$241),"FOLHA DE PESSOAL",IF(Y849='Tabelas auxiliares'!$A$242,"CUSTEIO",IF(Y849='Tabelas auxiliares'!$A$241,"INVESTIMENTO","ERRO - VERIFICAR"))))</f>
        <v>FOLHA DE PESSOAL</v>
      </c>
      <c r="AA849" s="30">
        <f t="shared" si="25"/>
        <v>789312.94</v>
      </c>
      <c r="AD849" s="12">
        <v>789312.94</v>
      </c>
      <c r="AE849" s="36"/>
    </row>
    <row r="850" spans="1:31" x14ac:dyDescent="0.35">
      <c r="A850" t="s">
        <v>614</v>
      </c>
      <c r="B850" t="s">
        <v>224</v>
      </c>
      <c r="C850" t="s">
        <v>615</v>
      </c>
      <c r="D850" t="s">
        <v>83</v>
      </c>
      <c r="E850" t="s">
        <v>100</v>
      </c>
      <c r="F850" s="19" t="str">
        <f>IFERROR(VLOOKUP(D850,'Tabelas auxiliares'!$A$3:$B$63,2,FALSE),"")</f>
        <v>SUGEPE-FOLHA - PASEP + AUX. MORADIA</v>
      </c>
      <c r="G850" s="19" t="str">
        <f>IFERROR(VLOOKUP($B850,'Tabelas auxiliares'!$A$67:$C$107,2,FALSE),"")</f>
        <v>FOLHA DE PAGAMENTO - GERAL</v>
      </c>
      <c r="H850" s="19" t="str">
        <f>IFERROR(VLOOKUP($B850,'Tabelas auxiliares'!$A$67:$C$107,3,FALSE),"")</f>
        <v>FOLHA DE PAGAMENTO / CONTRIBUICAO PARA O PSS / SUBSTITUICOES / INSS PATRONAL / PASEP</v>
      </c>
      <c r="I850" t="s">
        <v>3636</v>
      </c>
      <c r="J850" t="s">
        <v>3637</v>
      </c>
      <c r="K850" t="s">
        <v>3648</v>
      </c>
      <c r="L850" t="s">
        <v>3639</v>
      </c>
      <c r="M850" t="s">
        <v>622</v>
      </c>
      <c r="N850" t="s">
        <v>108</v>
      </c>
      <c r="O850" t="s">
        <v>629</v>
      </c>
      <c r="P850" t="s">
        <v>670</v>
      </c>
      <c r="Q850" t="s">
        <v>621</v>
      </c>
      <c r="R850" t="s">
        <v>622</v>
      </c>
      <c r="S850" t="s">
        <v>623</v>
      </c>
      <c r="T850" t="s">
        <v>659</v>
      </c>
      <c r="U850" t="s">
        <v>117</v>
      </c>
      <c r="V850" t="s">
        <v>3546</v>
      </c>
      <c r="W850" t="s">
        <v>3547</v>
      </c>
      <c r="X850" t="s">
        <v>3650</v>
      </c>
      <c r="Y850" s="19" t="str">
        <f t="shared" si="24"/>
        <v>3</v>
      </c>
      <c r="Z850" s="19" t="str">
        <f>IF(T850="","",IF(AND(T850&lt;&gt;'Tabelas auxiliares'!$B$241,T850&lt;&gt;'Tabelas auxiliares'!$B$242,T850&lt;&gt;'Tabelas auxiliares'!$C$241,T850&lt;&gt;'Tabelas auxiliares'!$C$242,T850&lt;&gt;'Tabelas auxiliares'!$D$241),"FOLHA DE PESSOAL",IF(Y850='Tabelas auxiliares'!$A$242,"CUSTEIO",IF(Y850='Tabelas auxiliares'!$A$241,"INVESTIMENTO","ERRO - VERIFICAR"))))</f>
        <v>FOLHA DE PESSOAL</v>
      </c>
      <c r="AA850" s="30">
        <f t="shared" si="25"/>
        <v>5809.11</v>
      </c>
      <c r="AD850" s="12">
        <v>5809.11</v>
      </c>
      <c r="AE850" s="36"/>
    </row>
    <row r="851" spans="1:31" x14ac:dyDescent="0.35">
      <c r="A851" t="s">
        <v>614</v>
      </c>
      <c r="B851" t="s">
        <v>224</v>
      </c>
      <c r="C851" t="s">
        <v>615</v>
      </c>
      <c r="D851" t="s">
        <v>83</v>
      </c>
      <c r="E851" t="s">
        <v>100</v>
      </c>
      <c r="F851" s="19" t="str">
        <f>IFERROR(VLOOKUP(D851,'Tabelas auxiliares'!$A$3:$B$63,2,FALSE),"")</f>
        <v>SUGEPE-FOLHA - PASEP + AUX. MORADIA</v>
      </c>
      <c r="G851" s="19" t="str">
        <f>IFERROR(VLOOKUP($B851,'Tabelas auxiliares'!$A$67:$C$107,2,FALSE),"")</f>
        <v>FOLHA DE PAGAMENTO - GERAL</v>
      </c>
      <c r="H851" s="19" t="str">
        <f>IFERROR(VLOOKUP($B851,'Tabelas auxiliares'!$A$67:$C$107,3,FALSE),"")</f>
        <v>FOLHA DE PAGAMENTO / CONTRIBUICAO PARA O PSS / SUBSTITUICOES / INSS PATRONAL / PASEP</v>
      </c>
      <c r="I851" t="s">
        <v>3636</v>
      </c>
      <c r="J851" t="s">
        <v>3637</v>
      </c>
      <c r="K851" t="s">
        <v>3648</v>
      </c>
      <c r="L851" t="s">
        <v>3639</v>
      </c>
      <c r="M851" t="s">
        <v>622</v>
      </c>
      <c r="N851" t="s">
        <v>108</v>
      </c>
      <c r="O851" t="s">
        <v>629</v>
      </c>
      <c r="P851" t="s">
        <v>670</v>
      </c>
      <c r="Q851" t="s">
        <v>621</v>
      </c>
      <c r="R851" t="s">
        <v>622</v>
      </c>
      <c r="S851" t="s">
        <v>623</v>
      </c>
      <c r="T851" t="s">
        <v>659</v>
      </c>
      <c r="U851" t="s">
        <v>117</v>
      </c>
      <c r="V851" t="s">
        <v>3135</v>
      </c>
      <c r="W851" t="s">
        <v>3136</v>
      </c>
      <c r="X851" t="s">
        <v>3651</v>
      </c>
      <c r="Y851" s="19" t="str">
        <f t="shared" si="24"/>
        <v>3</v>
      </c>
      <c r="Z851" s="19" t="str">
        <f>IF(T851="","",IF(AND(T851&lt;&gt;'Tabelas auxiliares'!$B$241,T851&lt;&gt;'Tabelas auxiliares'!$B$242,T851&lt;&gt;'Tabelas auxiliares'!$C$241,T851&lt;&gt;'Tabelas auxiliares'!$C$242,T851&lt;&gt;'Tabelas auxiliares'!$D$241),"FOLHA DE PESSOAL",IF(Y851='Tabelas auxiliares'!$A$242,"CUSTEIO",IF(Y851='Tabelas auxiliares'!$A$241,"INVESTIMENTO","ERRO - VERIFICAR"))))</f>
        <v>FOLHA DE PESSOAL</v>
      </c>
      <c r="AA851" s="30">
        <f t="shared" si="25"/>
        <v>80840.5</v>
      </c>
      <c r="AD851" s="12">
        <v>80840.5</v>
      </c>
      <c r="AE851" s="36"/>
    </row>
    <row r="852" spans="1:31" x14ac:dyDescent="0.35">
      <c r="A852" t="s">
        <v>614</v>
      </c>
      <c r="B852" t="s">
        <v>224</v>
      </c>
      <c r="C852" t="s">
        <v>615</v>
      </c>
      <c r="D852" t="s">
        <v>83</v>
      </c>
      <c r="E852" t="s">
        <v>100</v>
      </c>
      <c r="F852" s="19" t="str">
        <f>IFERROR(VLOOKUP(D852,'Tabelas auxiliares'!$A$3:$B$63,2,FALSE),"")</f>
        <v>SUGEPE-FOLHA - PASEP + AUX. MORADIA</v>
      </c>
      <c r="G852" s="19" t="str">
        <f>IFERROR(VLOOKUP($B852,'Tabelas auxiliares'!$A$67:$C$107,2,FALSE),"")</f>
        <v>FOLHA DE PAGAMENTO - GERAL</v>
      </c>
      <c r="H852" s="19" t="str">
        <f>IFERROR(VLOOKUP($B852,'Tabelas auxiliares'!$A$67:$C$107,3,FALSE),"")</f>
        <v>FOLHA DE PAGAMENTO / CONTRIBUICAO PARA O PSS / SUBSTITUICOES / INSS PATRONAL / PASEP</v>
      </c>
      <c r="I852" t="s">
        <v>3636</v>
      </c>
      <c r="J852" t="s">
        <v>3637</v>
      </c>
      <c r="K852" t="s">
        <v>3648</v>
      </c>
      <c r="L852" t="s">
        <v>3639</v>
      </c>
      <c r="M852" t="s">
        <v>622</v>
      </c>
      <c r="N852" t="s">
        <v>108</v>
      </c>
      <c r="O852" t="s">
        <v>629</v>
      </c>
      <c r="P852" t="s">
        <v>670</v>
      </c>
      <c r="Q852" t="s">
        <v>621</v>
      </c>
      <c r="R852" t="s">
        <v>622</v>
      </c>
      <c r="S852" t="s">
        <v>623</v>
      </c>
      <c r="T852" t="s">
        <v>659</v>
      </c>
      <c r="U852" t="s">
        <v>117</v>
      </c>
      <c r="V852" t="s">
        <v>3227</v>
      </c>
      <c r="W852" t="s">
        <v>3228</v>
      </c>
      <c r="X852" t="s">
        <v>3652</v>
      </c>
      <c r="Y852" s="19" t="str">
        <f t="shared" si="24"/>
        <v>3</v>
      </c>
      <c r="Z852" s="19" t="str">
        <f>IF(T852="","",IF(AND(T852&lt;&gt;'Tabelas auxiliares'!$B$241,T852&lt;&gt;'Tabelas auxiliares'!$B$242,T852&lt;&gt;'Tabelas auxiliares'!$C$241,T852&lt;&gt;'Tabelas auxiliares'!$C$242,T852&lt;&gt;'Tabelas auxiliares'!$D$241),"FOLHA DE PESSOAL",IF(Y852='Tabelas auxiliares'!$A$242,"CUSTEIO",IF(Y852='Tabelas auxiliares'!$A$241,"INVESTIMENTO","ERRO - VERIFICAR"))))</f>
        <v>FOLHA DE PESSOAL</v>
      </c>
      <c r="AA852" s="30">
        <f t="shared" si="25"/>
        <v>17718.5</v>
      </c>
      <c r="AD852" s="12">
        <v>17718.5</v>
      </c>
      <c r="AE852" s="36"/>
    </row>
    <row r="853" spans="1:31" x14ac:dyDescent="0.35">
      <c r="A853" t="s">
        <v>614</v>
      </c>
      <c r="B853" t="s">
        <v>224</v>
      </c>
      <c r="C853" t="s">
        <v>615</v>
      </c>
      <c r="D853" t="s">
        <v>83</v>
      </c>
      <c r="E853" t="s">
        <v>100</v>
      </c>
      <c r="F853" s="19" t="str">
        <f>IFERROR(VLOOKUP(D853,'Tabelas auxiliares'!$A$3:$B$63,2,FALSE),"")</f>
        <v>SUGEPE-FOLHA - PASEP + AUX. MORADIA</v>
      </c>
      <c r="G853" s="19" t="str">
        <f>IFERROR(VLOOKUP($B853,'Tabelas auxiliares'!$A$67:$C$107,2,FALSE),"")</f>
        <v>FOLHA DE PAGAMENTO - GERAL</v>
      </c>
      <c r="H853" s="19" t="str">
        <f>IFERROR(VLOOKUP($B853,'Tabelas auxiliares'!$A$67:$C$107,3,FALSE),"")</f>
        <v>FOLHA DE PAGAMENTO / CONTRIBUICAO PARA O PSS / SUBSTITUICOES / INSS PATRONAL / PASEP</v>
      </c>
      <c r="I853" t="s">
        <v>3636</v>
      </c>
      <c r="J853" t="s">
        <v>3637</v>
      </c>
      <c r="K853" t="s">
        <v>3648</v>
      </c>
      <c r="L853" t="s">
        <v>3639</v>
      </c>
      <c r="M853" t="s">
        <v>622</v>
      </c>
      <c r="N853" t="s">
        <v>108</v>
      </c>
      <c r="O853" t="s">
        <v>629</v>
      </c>
      <c r="P853" t="s">
        <v>670</v>
      </c>
      <c r="Q853" t="s">
        <v>621</v>
      </c>
      <c r="R853" t="s">
        <v>622</v>
      </c>
      <c r="S853" t="s">
        <v>623</v>
      </c>
      <c r="T853" t="s">
        <v>659</v>
      </c>
      <c r="U853" t="s">
        <v>117</v>
      </c>
      <c r="V853" t="s">
        <v>3138</v>
      </c>
      <c r="W853" t="s">
        <v>3139</v>
      </c>
      <c r="X853" t="s">
        <v>3653</v>
      </c>
      <c r="Y853" s="19" t="str">
        <f t="shared" si="24"/>
        <v>3</v>
      </c>
      <c r="Z853" s="19" t="str">
        <f>IF(T853="","",IF(AND(T853&lt;&gt;'Tabelas auxiliares'!$B$241,T853&lt;&gt;'Tabelas auxiliares'!$B$242,T853&lt;&gt;'Tabelas auxiliares'!$C$241,T853&lt;&gt;'Tabelas auxiliares'!$C$242,T853&lt;&gt;'Tabelas auxiliares'!$D$241),"FOLHA DE PESSOAL",IF(Y853='Tabelas auxiliares'!$A$242,"CUSTEIO",IF(Y853='Tabelas auxiliares'!$A$241,"INVESTIMENTO","ERRO - VERIFICAR"))))</f>
        <v>FOLHA DE PESSOAL</v>
      </c>
      <c r="AA853" s="30">
        <f t="shared" si="25"/>
        <v>17644.650000000001</v>
      </c>
      <c r="AD853" s="12">
        <v>17644.650000000001</v>
      </c>
      <c r="AE853" s="36"/>
    </row>
    <row r="854" spans="1:31" x14ac:dyDescent="0.35">
      <c r="A854" t="s">
        <v>614</v>
      </c>
      <c r="B854" t="s">
        <v>224</v>
      </c>
      <c r="C854" t="s">
        <v>615</v>
      </c>
      <c r="D854" t="s">
        <v>83</v>
      </c>
      <c r="E854" t="s">
        <v>100</v>
      </c>
      <c r="F854" s="19" t="str">
        <f>IFERROR(VLOOKUP(D854,'Tabelas auxiliares'!$A$3:$B$63,2,FALSE),"")</f>
        <v>SUGEPE-FOLHA - PASEP + AUX. MORADIA</v>
      </c>
      <c r="G854" s="19" t="str">
        <f>IFERROR(VLOOKUP($B854,'Tabelas auxiliares'!$A$67:$C$107,2,FALSE),"")</f>
        <v>FOLHA DE PAGAMENTO - GERAL</v>
      </c>
      <c r="H854" s="19" t="str">
        <f>IFERROR(VLOOKUP($B854,'Tabelas auxiliares'!$A$67:$C$107,3,FALSE),"")</f>
        <v>FOLHA DE PAGAMENTO / CONTRIBUICAO PARA O PSS / SUBSTITUICOES / INSS PATRONAL / PASEP</v>
      </c>
      <c r="I854" t="s">
        <v>3636</v>
      </c>
      <c r="J854" t="s">
        <v>3637</v>
      </c>
      <c r="K854" t="s">
        <v>3654</v>
      </c>
      <c r="L854" t="s">
        <v>3639</v>
      </c>
      <c r="M854" t="s">
        <v>622</v>
      </c>
      <c r="N854" t="s">
        <v>108</v>
      </c>
      <c r="O854" t="s">
        <v>629</v>
      </c>
      <c r="P854" t="s">
        <v>670</v>
      </c>
      <c r="Q854" t="s">
        <v>621</v>
      </c>
      <c r="R854" t="s">
        <v>622</v>
      </c>
      <c r="S854" t="s">
        <v>623</v>
      </c>
      <c r="T854" t="s">
        <v>659</v>
      </c>
      <c r="U854" t="s">
        <v>117</v>
      </c>
      <c r="V854" t="s">
        <v>3142</v>
      </c>
      <c r="W854" t="s">
        <v>3143</v>
      </c>
      <c r="X854" t="s">
        <v>3655</v>
      </c>
      <c r="Y854" s="19" t="str">
        <f t="shared" si="24"/>
        <v>3</v>
      </c>
      <c r="Z854" s="19" t="str">
        <f>IF(T854="","",IF(AND(T854&lt;&gt;'Tabelas auxiliares'!$B$241,T854&lt;&gt;'Tabelas auxiliares'!$B$242,T854&lt;&gt;'Tabelas auxiliares'!$C$241,T854&lt;&gt;'Tabelas auxiliares'!$C$242,T854&lt;&gt;'Tabelas auxiliares'!$D$241),"FOLHA DE PESSOAL",IF(Y854='Tabelas auxiliares'!$A$242,"CUSTEIO",IF(Y854='Tabelas auxiliares'!$A$241,"INVESTIMENTO","ERRO - VERIFICAR"))))</f>
        <v>FOLHA DE PESSOAL</v>
      </c>
      <c r="AA854" s="30">
        <f t="shared" si="25"/>
        <v>11194632.48</v>
      </c>
      <c r="AD854" s="12">
        <v>11194632.48</v>
      </c>
      <c r="AE854" s="36"/>
    </row>
    <row r="855" spans="1:31" x14ac:dyDescent="0.35">
      <c r="A855" t="s">
        <v>614</v>
      </c>
      <c r="B855" t="s">
        <v>224</v>
      </c>
      <c r="C855" t="s">
        <v>615</v>
      </c>
      <c r="D855" t="s">
        <v>83</v>
      </c>
      <c r="E855" t="s">
        <v>100</v>
      </c>
      <c r="F855" s="19" t="str">
        <f>IFERROR(VLOOKUP(D855,'Tabelas auxiliares'!$A$3:$B$63,2,FALSE),"")</f>
        <v>SUGEPE-FOLHA - PASEP + AUX. MORADIA</v>
      </c>
      <c r="G855" s="19" t="str">
        <f>IFERROR(VLOOKUP($B855,'Tabelas auxiliares'!$A$67:$C$107,2,FALSE),"")</f>
        <v>FOLHA DE PAGAMENTO - GERAL</v>
      </c>
      <c r="H855" s="19" t="str">
        <f>IFERROR(VLOOKUP($B855,'Tabelas auxiliares'!$A$67:$C$107,3,FALSE),"")</f>
        <v>FOLHA DE PAGAMENTO / CONTRIBUICAO PARA O PSS / SUBSTITUICOES / INSS PATRONAL / PASEP</v>
      </c>
      <c r="I855" t="s">
        <v>3636</v>
      </c>
      <c r="J855" t="s">
        <v>3637</v>
      </c>
      <c r="K855" t="s">
        <v>3654</v>
      </c>
      <c r="L855" t="s">
        <v>3639</v>
      </c>
      <c r="M855" t="s">
        <v>622</v>
      </c>
      <c r="N855" t="s">
        <v>108</v>
      </c>
      <c r="O855" t="s">
        <v>629</v>
      </c>
      <c r="P855" t="s">
        <v>670</v>
      </c>
      <c r="Q855" t="s">
        <v>621</v>
      </c>
      <c r="R855" t="s">
        <v>622</v>
      </c>
      <c r="S855" t="s">
        <v>623</v>
      </c>
      <c r="T855" t="s">
        <v>659</v>
      </c>
      <c r="U855" t="s">
        <v>117</v>
      </c>
      <c r="V855" t="s">
        <v>3145</v>
      </c>
      <c r="W855" t="s">
        <v>3146</v>
      </c>
      <c r="X855" t="s">
        <v>3656</v>
      </c>
      <c r="Y855" s="19" t="str">
        <f t="shared" si="24"/>
        <v>3</v>
      </c>
      <c r="Z855" s="19" t="str">
        <f>IF(T855="","",IF(AND(T855&lt;&gt;'Tabelas auxiliares'!$B$241,T855&lt;&gt;'Tabelas auxiliares'!$B$242,T855&lt;&gt;'Tabelas auxiliares'!$C$241,T855&lt;&gt;'Tabelas auxiliares'!$C$242,T855&lt;&gt;'Tabelas auxiliares'!$D$241),"FOLHA DE PESSOAL",IF(Y855='Tabelas auxiliares'!$A$242,"CUSTEIO",IF(Y855='Tabelas auxiliares'!$A$241,"INVESTIMENTO","ERRO - VERIFICAR"))))</f>
        <v>FOLHA DE PESSOAL</v>
      </c>
      <c r="AA855" s="30">
        <f t="shared" si="25"/>
        <v>89448.47</v>
      </c>
      <c r="AD855" s="12">
        <v>89448.47</v>
      </c>
      <c r="AE855" s="36"/>
    </row>
    <row r="856" spans="1:31" x14ac:dyDescent="0.35">
      <c r="A856" t="s">
        <v>614</v>
      </c>
      <c r="B856" t="s">
        <v>224</v>
      </c>
      <c r="C856" t="s">
        <v>615</v>
      </c>
      <c r="D856" t="s">
        <v>83</v>
      </c>
      <c r="E856" t="s">
        <v>100</v>
      </c>
      <c r="F856" s="19" t="str">
        <f>IFERROR(VLOOKUP(D856,'Tabelas auxiliares'!$A$3:$B$63,2,FALSE),"")</f>
        <v>SUGEPE-FOLHA - PASEP + AUX. MORADIA</v>
      </c>
      <c r="G856" s="19" t="str">
        <f>IFERROR(VLOOKUP($B856,'Tabelas auxiliares'!$A$67:$C$107,2,FALSE),"")</f>
        <v>FOLHA DE PAGAMENTO - GERAL</v>
      </c>
      <c r="H856" s="19" t="str">
        <f>IFERROR(VLOOKUP($B856,'Tabelas auxiliares'!$A$67:$C$107,3,FALSE),"")</f>
        <v>FOLHA DE PAGAMENTO / CONTRIBUICAO PARA O PSS / SUBSTITUICOES / INSS PATRONAL / PASEP</v>
      </c>
      <c r="I856" t="s">
        <v>3636</v>
      </c>
      <c r="J856" t="s">
        <v>3637</v>
      </c>
      <c r="K856" t="s">
        <v>3654</v>
      </c>
      <c r="L856" t="s">
        <v>3639</v>
      </c>
      <c r="M856" t="s">
        <v>622</v>
      </c>
      <c r="N856" t="s">
        <v>108</v>
      </c>
      <c r="O856" t="s">
        <v>629</v>
      </c>
      <c r="P856" t="s">
        <v>670</v>
      </c>
      <c r="Q856" t="s">
        <v>621</v>
      </c>
      <c r="R856" t="s">
        <v>622</v>
      </c>
      <c r="S856" t="s">
        <v>623</v>
      </c>
      <c r="T856" t="s">
        <v>659</v>
      </c>
      <c r="U856" t="s">
        <v>117</v>
      </c>
      <c r="V856" t="s">
        <v>3148</v>
      </c>
      <c r="W856" t="s">
        <v>3149</v>
      </c>
      <c r="X856" t="s">
        <v>3657</v>
      </c>
      <c r="Y856" s="19" t="str">
        <f t="shared" si="24"/>
        <v>3</v>
      </c>
      <c r="Z856" s="19" t="str">
        <f>IF(T856="","",IF(AND(T856&lt;&gt;'Tabelas auxiliares'!$B$241,T856&lt;&gt;'Tabelas auxiliares'!$B$242,T856&lt;&gt;'Tabelas auxiliares'!$C$241,T856&lt;&gt;'Tabelas auxiliares'!$C$242,T856&lt;&gt;'Tabelas auxiliares'!$D$241),"FOLHA DE PESSOAL",IF(Y856='Tabelas auxiliares'!$A$242,"CUSTEIO",IF(Y856='Tabelas auxiliares'!$A$241,"INVESTIMENTO","ERRO - VERIFICAR"))))</f>
        <v>FOLHA DE PESSOAL</v>
      </c>
      <c r="AA856" s="30">
        <f t="shared" si="25"/>
        <v>582.34</v>
      </c>
      <c r="AD856" s="12">
        <v>582.34</v>
      </c>
      <c r="AE856" s="36"/>
    </row>
    <row r="857" spans="1:31" x14ac:dyDescent="0.35">
      <c r="A857" t="s">
        <v>614</v>
      </c>
      <c r="B857" t="s">
        <v>224</v>
      </c>
      <c r="C857" t="s">
        <v>615</v>
      </c>
      <c r="D857" t="s">
        <v>83</v>
      </c>
      <c r="E857" t="s">
        <v>100</v>
      </c>
      <c r="F857" s="19" t="str">
        <f>IFERROR(VLOOKUP(D857,'Tabelas auxiliares'!$A$3:$B$63,2,FALSE),"")</f>
        <v>SUGEPE-FOLHA - PASEP + AUX. MORADIA</v>
      </c>
      <c r="G857" s="19" t="str">
        <f>IFERROR(VLOOKUP($B857,'Tabelas auxiliares'!$A$67:$C$107,2,FALSE),"")</f>
        <v>FOLHA DE PAGAMENTO - GERAL</v>
      </c>
      <c r="H857" s="19" t="str">
        <f>IFERROR(VLOOKUP($B857,'Tabelas auxiliares'!$A$67:$C$107,3,FALSE),"")</f>
        <v>FOLHA DE PAGAMENTO / CONTRIBUICAO PARA O PSS / SUBSTITUICOES / INSS PATRONAL / PASEP</v>
      </c>
      <c r="I857" t="s">
        <v>3636</v>
      </c>
      <c r="J857" t="s">
        <v>3637</v>
      </c>
      <c r="K857" t="s">
        <v>3654</v>
      </c>
      <c r="L857" t="s">
        <v>3639</v>
      </c>
      <c r="M857" t="s">
        <v>622</v>
      </c>
      <c r="N857" t="s">
        <v>108</v>
      </c>
      <c r="O857" t="s">
        <v>629</v>
      </c>
      <c r="P857" t="s">
        <v>670</v>
      </c>
      <c r="Q857" t="s">
        <v>621</v>
      </c>
      <c r="R857" t="s">
        <v>622</v>
      </c>
      <c r="S857" t="s">
        <v>623</v>
      </c>
      <c r="T857" t="s">
        <v>659</v>
      </c>
      <c r="U857" t="s">
        <v>117</v>
      </c>
      <c r="V857" t="s">
        <v>3151</v>
      </c>
      <c r="W857" t="s">
        <v>3152</v>
      </c>
      <c r="X857" t="s">
        <v>3658</v>
      </c>
      <c r="Y857" s="19" t="str">
        <f t="shared" si="24"/>
        <v>3</v>
      </c>
      <c r="Z857" s="19" t="str">
        <f>IF(T857="","",IF(AND(T857&lt;&gt;'Tabelas auxiliares'!$B$241,T857&lt;&gt;'Tabelas auxiliares'!$B$242,T857&lt;&gt;'Tabelas auxiliares'!$C$241,T857&lt;&gt;'Tabelas auxiliares'!$C$242,T857&lt;&gt;'Tabelas auxiliares'!$D$241),"FOLHA DE PESSOAL",IF(Y857='Tabelas auxiliares'!$A$242,"CUSTEIO",IF(Y857='Tabelas auxiliares'!$A$241,"INVESTIMENTO","ERRO - VERIFICAR"))))</f>
        <v>FOLHA DE PESSOAL</v>
      </c>
      <c r="AA857" s="30">
        <f t="shared" si="25"/>
        <v>15171.5</v>
      </c>
      <c r="AD857" s="12">
        <v>15171.5</v>
      </c>
      <c r="AE857" s="36"/>
    </row>
    <row r="858" spans="1:31" x14ac:dyDescent="0.35">
      <c r="A858" t="s">
        <v>614</v>
      </c>
      <c r="B858" t="s">
        <v>224</v>
      </c>
      <c r="C858" t="s">
        <v>615</v>
      </c>
      <c r="D858" t="s">
        <v>83</v>
      </c>
      <c r="E858" t="s">
        <v>100</v>
      </c>
      <c r="F858" s="19" t="str">
        <f>IFERROR(VLOOKUP(D858,'Tabelas auxiliares'!$A$3:$B$63,2,FALSE),"")</f>
        <v>SUGEPE-FOLHA - PASEP + AUX. MORADIA</v>
      </c>
      <c r="G858" s="19" t="str">
        <f>IFERROR(VLOOKUP($B858,'Tabelas auxiliares'!$A$67:$C$107,2,FALSE),"")</f>
        <v>FOLHA DE PAGAMENTO - GERAL</v>
      </c>
      <c r="H858" s="19" t="str">
        <f>IFERROR(VLOOKUP($B858,'Tabelas auxiliares'!$A$67:$C$107,3,FALSE),"")</f>
        <v>FOLHA DE PAGAMENTO / CONTRIBUICAO PARA O PSS / SUBSTITUICOES / INSS PATRONAL / PASEP</v>
      </c>
      <c r="I858" t="s">
        <v>3636</v>
      </c>
      <c r="J858" t="s">
        <v>3637</v>
      </c>
      <c r="K858" t="s">
        <v>3654</v>
      </c>
      <c r="L858" t="s">
        <v>3639</v>
      </c>
      <c r="M858" t="s">
        <v>622</v>
      </c>
      <c r="N858" t="s">
        <v>108</v>
      </c>
      <c r="O858" t="s">
        <v>629</v>
      </c>
      <c r="P858" t="s">
        <v>670</v>
      </c>
      <c r="Q858" t="s">
        <v>621</v>
      </c>
      <c r="R858" t="s">
        <v>622</v>
      </c>
      <c r="S858" t="s">
        <v>623</v>
      </c>
      <c r="T858" t="s">
        <v>659</v>
      </c>
      <c r="U858" t="s">
        <v>117</v>
      </c>
      <c r="V858" t="s">
        <v>3154</v>
      </c>
      <c r="W858" t="s">
        <v>3155</v>
      </c>
      <c r="X858" t="s">
        <v>3659</v>
      </c>
      <c r="Y858" s="19" t="str">
        <f t="shared" si="24"/>
        <v>3</v>
      </c>
      <c r="Z858" s="19" t="str">
        <f>IF(T858="","",IF(AND(T858&lt;&gt;'Tabelas auxiliares'!$B$241,T858&lt;&gt;'Tabelas auxiliares'!$B$242,T858&lt;&gt;'Tabelas auxiliares'!$C$241,T858&lt;&gt;'Tabelas auxiliares'!$C$242,T858&lt;&gt;'Tabelas auxiliares'!$D$241),"FOLHA DE PESSOAL",IF(Y858='Tabelas auxiliares'!$A$242,"CUSTEIO",IF(Y858='Tabelas auxiliares'!$A$241,"INVESTIMENTO","ERRO - VERIFICAR"))))</f>
        <v>FOLHA DE PESSOAL</v>
      </c>
      <c r="AA858" s="30">
        <f t="shared" si="25"/>
        <v>119168.89</v>
      </c>
      <c r="AD858" s="12">
        <v>119168.89</v>
      </c>
      <c r="AE858" s="36"/>
    </row>
    <row r="859" spans="1:31" x14ac:dyDescent="0.35">
      <c r="A859" t="s">
        <v>614</v>
      </c>
      <c r="B859" t="s">
        <v>224</v>
      </c>
      <c r="C859" t="s">
        <v>615</v>
      </c>
      <c r="D859" t="s">
        <v>83</v>
      </c>
      <c r="E859" t="s">
        <v>100</v>
      </c>
      <c r="F859" s="19" t="str">
        <f>IFERROR(VLOOKUP(D859,'Tabelas auxiliares'!$A$3:$B$63,2,FALSE),"")</f>
        <v>SUGEPE-FOLHA - PASEP + AUX. MORADIA</v>
      </c>
      <c r="G859" s="19" t="str">
        <f>IFERROR(VLOOKUP($B859,'Tabelas auxiliares'!$A$67:$C$107,2,FALSE),"")</f>
        <v>FOLHA DE PAGAMENTO - GERAL</v>
      </c>
      <c r="H859" s="19" t="str">
        <f>IFERROR(VLOOKUP($B859,'Tabelas auxiliares'!$A$67:$C$107,3,FALSE),"")</f>
        <v>FOLHA DE PAGAMENTO / CONTRIBUICAO PARA O PSS / SUBSTITUICOES / INSS PATRONAL / PASEP</v>
      </c>
      <c r="I859" t="s">
        <v>3636</v>
      </c>
      <c r="J859" t="s">
        <v>3637</v>
      </c>
      <c r="K859" t="s">
        <v>3654</v>
      </c>
      <c r="L859" t="s">
        <v>3639</v>
      </c>
      <c r="M859" t="s">
        <v>622</v>
      </c>
      <c r="N859" t="s">
        <v>108</v>
      </c>
      <c r="O859" t="s">
        <v>629</v>
      </c>
      <c r="P859" t="s">
        <v>670</v>
      </c>
      <c r="Q859" t="s">
        <v>621</v>
      </c>
      <c r="R859" t="s">
        <v>622</v>
      </c>
      <c r="S859" t="s">
        <v>623</v>
      </c>
      <c r="T859" t="s">
        <v>659</v>
      </c>
      <c r="U859" t="s">
        <v>117</v>
      </c>
      <c r="V859" t="s">
        <v>3157</v>
      </c>
      <c r="W859" t="s">
        <v>3158</v>
      </c>
      <c r="X859" t="s">
        <v>3660</v>
      </c>
      <c r="Y859" s="19" t="str">
        <f t="shared" si="24"/>
        <v>3</v>
      </c>
      <c r="Z859" s="19" t="str">
        <f>IF(T859="","",IF(AND(T859&lt;&gt;'Tabelas auxiliares'!$B$241,T859&lt;&gt;'Tabelas auxiliares'!$B$242,T859&lt;&gt;'Tabelas auxiliares'!$C$241,T859&lt;&gt;'Tabelas auxiliares'!$C$242,T859&lt;&gt;'Tabelas auxiliares'!$D$241),"FOLHA DE PESSOAL",IF(Y859='Tabelas auxiliares'!$A$242,"CUSTEIO",IF(Y859='Tabelas auxiliares'!$A$241,"INVESTIMENTO","ERRO - VERIFICAR"))))</f>
        <v>FOLHA DE PESSOAL</v>
      </c>
      <c r="AA859" s="30">
        <f t="shared" si="25"/>
        <v>7426.92</v>
      </c>
      <c r="AD859" s="12">
        <v>7426.92</v>
      </c>
      <c r="AE859" s="36"/>
    </row>
    <row r="860" spans="1:31" x14ac:dyDescent="0.35">
      <c r="A860" t="s">
        <v>614</v>
      </c>
      <c r="B860" t="s">
        <v>224</v>
      </c>
      <c r="C860" t="s">
        <v>615</v>
      </c>
      <c r="D860" t="s">
        <v>83</v>
      </c>
      <c r="E860" t="s">
        <v>100</v>
      </c>
      <c r="F860" s="19" t="str">
        <f>IFERROR(VLOOKUP(D860,'Tabelas auxiliares'!$A$3:$B$63,2,FALSE),"")</f>
        <v>SUGEPE-FOLHA - PASEP + AUX. MORADIA</v>
      </c>
      <c r="G860" s="19" t="str">
        <f>IFERROR(VLOOKUP($B860,'Tabelas auxiliares'!$A$67:$C$107,2,FALSE),"")</f>
        <v>FOLHA DE PAGAMENTO - GERAL</v>
      </c>
      <c r="H860" s="19" t="str">
        <f>IFERROR(VLOOKUP($B860,'Tabelas auxiliares'!$A$67:$C$107,3,FALSE),"")</f>
        <v>FOLHA DE PAGAMENTO / CONTRIBUICAO PARA O PSS / SUBSTITUICOES / INSS PATRONAL / PASEP</v>
      </c>
      <c r="I860" t="s">
        <v>3636</v>
      </c>
      <c r="J860" t="s">
        <v>3637</v>
      </c>
      <c r="K860" t="s">
        <v>3654</v>
      </c>
      <c r="L860" t="s">
        <v>3639</v>
      </c>
      <c r="M860" t="s">
        <v>622</v>
      </c>
      <c r="N860" t="s">
        <v>108</v>
      </c>
      <c r="O860" t="s">
        <v>629</v>
      </c>
      <c r="P860" t="s">
        <v>670</v>
      </c>
      <c r="Q860" t="s">
        <v>621</v>
      </c>
      <c r="R860" t="s">
        <v>622</v>
      </c>
      <c r="S860" t="s">
        <v>623</v>
      </c>
      <c r="T860" t="s">
        <v>659</v>
      </c>
      <c r="U860" t="s">
        <v>117</v>
      </c>
      <c r="V860" t="s">
        <v>3160</v>
      </c>
      <c r="W860" t="s">
        <v>3161</v>
      </c>
      <c r="X860" t="s">
        <v>3661</v>
      </c>
      <c r="Y860" s="19" t="str">
        <f t="shared" si="24"/>
        <v>3</v>
      </c>
      <c r="Z860" s="19" t="str">
        <f>IF(T860="","",IF(AND(T860&lt;&gt;'Tabelas auxiliares'!$B$241,T860&lt;&gt;'Tabelas auxiliares'!$B$242,T860&lt;&gt;'Tabelas auxiliares'!$C$241,T860&lt;&gt;'Tabelas auxiliares'!$C$242,T860&lt;&gt;'Tabelas auxiliares'!$D$241),"FOLHA DE PESSOAL",IF(Y860='Tabelas auxiliares'!$A$242,"CUSTEIO",IF(Y860='Tabelas auxiliares'!$A$241,"INVESTIMENTO","ERRO - VERIFICAR"))))</f>
        <v>FOLHA DE PESSOAL</v>
      </c>
      <c r="AA860" s="30">
        <f t="shared" si="25"/>
        <v>9396919.3000000007</v>
      </c>
      <c r="AD860" s="12">
        <v>9396919.3000000007</v>
      </c>
      <c r="AE860" s="36"/>
    </row>
    <row r="861" spans="1:31" x14ac:dyDescent="0.35">
      <c r="A861" t="s">
        <v>614</v>
      </c>
      <c r="B861" t="s">
        <v>224</v>
      </c>
      <c r="C861" t="s">
        <v>615</v>
      </c>
      <c r="D861" t="s">
        <v>83</v>
      </c>
      <c r="E861" t="s">
        <v>100</v>
      </c>
      <c r="F861" s="19" t="str">
        <f>IFERROR(VLOOKUP(D861,'Tabelas auxiliares'!$A$3:$B$63,2,FALSE),"")</f>
        <v>SUGEPE-FOLHA - PASEP + AUX. MORADIA</v>
      </c>
      <c r="G861" s="19" t="str">
        <f>IFERROR(VLOOKUP($B861,'Tabelas auxiliares'!$A$67:$C$107,2,FALSE),"")</f>
        <v>FOLHA DE PAGAMENTO - GERAL</v>
      </c>
      <c r="H861" s="19" t="str">
        <f>IFERROR(VLOOKUP($B861,'Tabelas auxiliares'!$A$67:$C$107,3,FALSE),"")</f>
        <v>FOLHA DE PAGAMENTO / CONTRIBUICAO PARA O PSS / SUBSTITUICOES / INSS PATRONAL / PASEP</v>
      </c>
      <c r="I861" t="s">
        <v>3636</v>
      </c>
      <c r="J861" t="s">
        <v>3637</v>
      </c>
      <c r="K861" t="s">
        <v>3654</v>
      </c>
      <c r="L861" t="s">
        <v>3639</v>
      </c>
      <c r="M861" t="s">
        <v>622</v>
      </c>
      <c r="N861" t="s">
        <v>108</v>
      </c>
      <c r="O861" t="s">
        <v>629</v>
      </c>
      <c r="P861" t="s">
        <v>670</v>
      </c>
      <c r="Q861" t="s">
        <v>621</v>
      </c>
      <c r="R861" t="s">
        <v>622</v>
      </c>
      <c r="S861" t="s">
        <v>623</v>
      </c>
      <c r="T861" t="s">
        <v>659</v>
      </c>
      <c r="U861" t="s">
        <v>117</v>
      </c>
      <c r="V861" t="s">
        <v>3163</v>
      </c>
      <c r="W861" t="s">
        <v>3164</v>
      </c>
      <c r="X861" t="s">
        <v>3662</v>
      </c>
      <c r="Y861" s="19" t="str">
        <f t="shared" si="24"/>
        <v>3</v>
      </c>
      <c r="Z861" s="19" t="str">
        <f>IF(T861="","",IF(AND(T861&lt;&gt;'Tabelas auxiliares'!$B$241,T861&lt;&gt;'Tabelas auxiliares'!$B$242,T861&lt;&gt;'Tabelas auxiliares'!$C$241,T861&lt;&gt;'Tabelas auxiliares'!$C$242,T861&lt;&gt;'Tabelas auxiliares'!$D$241),"FOLHA DE PESSOAL",IF(Y861='Tabelas auxiliares'!$A$242,"CUSTEIO",IF(Y861='Tabelas auxiliares'!$A$241,"INVESTIMENTO","ERRO - VERIFICAR"))))</f>
        <v>FOLHA DE PESSOAL</v>
      </c>
      <c r="AA861" s="30">
        <f t="shared" si="25"/>
        <v>137032.84</v>
      </c>
      <c r="AD861" s="12">
        <v>137032.84</v>
      </c>
      <c r="AE861" s="36"/>
    </row>
    <row r="862" spans="1:31" x14ac:dyDescent="0.35">
      <c r="A862" t="s">
        <v>614</v>
      </c>
      <c r="B862" t="s">
        <v>224</v>
      </c>
      <c r="C862" t="s">
        <v>615</v>
      </c>
      <c r="D862" t="s">
        <v>83</v>
      </c>
      <c r="E862" t="s">
        <v>100</v>
      </c>
      <c r="F862" s="19" t="str">
        <f>IFERROR(VLOOKUP(D862,'Tabelas auxiliares'!$A$3:$B$63,2,FALSE),"")</f>
        <v>SUGEPE-FOLHA - PASEP + AUX. MORADIA</v>
      </c>
      <c r="G862" s="19" t="str">
        <f>IFERROR(VLOOKUP($B862,'Tabelas auxiliares'!$A$67:$C$107,2,FALSE),"")</f>
        <v>FOLHA DE PAGAMENTO - GERAL</v>
      </c>
      <c r="H862" s="19" t="str">
        <f>IFERROR(VLOOKUP($B862,'Tabelas auxiliares'!$A$67:$C$107,3,FALSE),"")</f>
        <v>FOLHA DE PAGAMENTO / CONTRIBUICAO PARA O PSS / SUBSTITUICOES / INSS PATRONAL / PASEP</v>
      </c>
      <c r="I862" t="s">
        <v>3636</v>
      </c>
      <c r="J862" t="s">
        <v>3637</v>
      </c>
      <c r="K862" t="s">
        <v>3654</v>
      </c>
      <c r="L862" t="s">
        <v>3639</v>
      </c>
      <c r="M862" t="s">
        <v>622</v>
      </c>
      <c r="N862" t="s">
        <v>108</v>
      </c>
      <c r="O862" t="s">
        <v>629</v>
      </c>
      <c r="P862" t="s">
        <v>670</v>
      </c>
      <c r="Q862" t="s">
        <v>621</v>
      </c>
      <c r="R862" t="s">
        <v>622</v>
      </c>
      <c r="S862" t="s">
        <v>623</v>
      </c>
      <c r="T862" t="s">
        <v>659</v>
      </c>
      <c r="U862" t="s">
        <v>117</v>
      </c>
      <c r="V862" t="s">
        <v>3166</v>
      </c>
      <c r="W862" t="s">
        <v>3167</v>
      </c>
      <c r="X862" t="s">
        <v>3663</v>
      </c>
      <c r="Y862" s="19" t="str">
        <f t="shared" si="24"/>
        <v>3</v>
      </c>
      <c r="Z862" s="19" t="str">
        <f>IF(T862="","",IF(AND(T862&lt;&gt;'Tabelas auxiliares'!$B$241,T862&lt;&gt;'Tabelas auxiliares'!$B$242,T862&lt;&gt;'Tabelas auxiliares'!$C$241,T862&lt;&gt;'Tabelas auxiliares'!$C$242,T862&lt;&gt;'Tabelas auxiliares'!$D$241),"FOLHA DE PESSOAL",IF(Y862='Tabelas auxiliares'!$A$242,"CUSTEIO",IF(Y862='Tabelas auxiliares'!$A$241,"INVESTIMENTO","ERRO - VERIFICAR"))))</f>
        <v>FOLHA DE PESSOAL</v>
      </c>
      <c r="AA862" s="30">
        <f t="shared" si="25"/>
        <v>250140.56</v>
      </c>
      <c r="AD862" s="12">
        <v>250140.56</v>
      </c>
      <c r="AE862" s="36"/>
    </row>
    <row r="863" spans="1:31" x14ac:dyDescent="0.35">
      <c r="A863" t="s">
        <v>614</v>
      </c>
      <c r="B863" t="s">
        <v>224</v>
      </c>
      <c r="C863" t="s">
        <v>615</v>
      </c>
      <c r="D863" t="s">
        <v>83</v>
      </c>
      <c r="E863" t="s">
        <v>100</v>
      </c>
      <c r="F863" s="19" t="str">
        <f>IFERROR(VLOOKUP(D863,'Tabelas auxiliares'!$A$3:$B$63,2,FALSE),"")</f>
        <v>SUGEPE-FOLHA - PASEP + AUX. MORADIA</v>
      </c>
      <c r="G863" s="19" t="str">
        <f>IFERROR(VLOOKUP($B863,'Tabelas auxiliares'!$A$67:$C$107,2,FALSE),"")</f>
        <v>FOLHA DE PAGAMENTO - GERAL</v>
      </c>
      <c r="H863" s="19" t="str">
        <f>IFERROR(VLOOKUP($B863,'Tabelas auxiliares'!$A$67:$C$107,3,FALSE),"")</f>
        <v>FOLHA DE PAGAMENTO / CONTRIBUICAO PARA O PSS / SUBSTITUICOES / INSS PATRONAL / PASEP</v>
      </c>
      <c r="I863" t="s">
        <v>3636</v>
      </c>
      <c r="J863" t="s">
        <v>3637</v>
      </c>
      <c r="K863" t="s">
        <v>3654</v>
      </c>
      <c r="L863" t="s">
        <v>3639</v>
      </c>
      <c r="M863" t="s">
        <v>622</v>
      </c>
      <c r="N863" t="s">
        <v>108</v>
      </c>
      <c r="O863" t="s">
        <v>629</v>
      </c>
      <c r="P863" t="s">
        <v>670</v>
      </c>
      <c r="Q863" t="s">
        <v>621</v>
      </c>
      <c r="R863" t="s">
        <v>622</v>
      </c>
      <c r="S863" t="s">
        <v>623</v>
      </c>
      <c r="T863" t="s">
        <v>659</v>
      </c>
      <c r="U863" t="s">
        <v>117</v>
      </c>
      <c r="V863" t="s">
        <v>3169</v>
      </c>
      <c r="W863" t="s">
        <v>3170</v>
      </c>
      <c r="X863" t="s">
        <v>3664</v>
      </c>
      <c r="Y863" s="19" t="str">
        <f t="shared" si="24"/>
        <v>3</v>
      </c>
      <c r="Z863" s="19" t="str">
        <f>IF(T863="","",IF(AND(T863&lt;&gt;'Tabelas auxiliares'!$B$241,T863&lt;&gt;'Tabelas auxiliares'!$B$242,T863&lt;&gt;'Tabelas auxiliares'!$C$241,T863&lt;&gt;'Tabelas auxiliares'!$C$242,T863&lt;&gt;'Tabelas auxiliares'!$D$241),"FOLHA DE PESSOAL",IF(Y863='Tabelas auxiliares'!$A$242,"CUSTEIO",IF(Y863='Tabelas auxiliares'!$A$241,"INVESTIMENTO","ERRO - VERIFICAR"))))</f>
        <v>FOLHA DE PESSOAL</v>
      </c>
      <c r="AA863" s="30">
        <f t="shared" si="25"/>
        <v>3688.6</v>
      </c>
      <c r="AD863" s="12">
        <v>3688.6</v>
      </c>
      <c r="AE863" s="36"/>
    </row>
    <row r="864" spans="1:31" x14ac:dyDescent="0.35">
      <c r="A864" t="s">
        <v>614</v>
      </c>
      <c r="B864" t="s">
        <v>224</v>
      </c>
      <c r="C864" t="s">
        <v>615</v>
      </c>
      <c r="D864" t="s">
        <v>83</v>
      </c>
      <c r="E864" t="s">
        <v>100</v>
      </c>
      <c r="F864" s="19" t="str">
        <f>IFERROR(VLOOKUP(D864,'Tabelas auxiliares'!$A$3:$B$63,2,FALSE),"")</f>
        <v>SUGEPE-FOLHA - PASEP + AUX. MORADIA</v>
      </c>
      <c r="G864" s="19" t="str">
        <f>IFERROR(VLOOKUP($B864,'Tabelas auxiliares'!$A$67:$C$107,2,FALSE),"")</f>
        <v>FOLHA DE PAGAMENTO - GERAL</v>
      </c>
      <c r="H864" s="19" t="str">
        <f>IFERROR(VLOOKUP($B864,'Tabelas auxiliares'!$A$67:$C$107,3,FALSE),"")</f>
        <v>FOLHA DE PAGAMENTO / CONTRIBUICAO PARA O PSS / SUBSTITUICOES / INSS PATRONAL / PASEP</v>
      </c>
      <c r="I864" t="s">
        <v>3636</v>
      </c>
      <c r="J864" t="s">
        <v>3637</v>
      </c>
      <c r="K864" t="s">
        <v>3654</v>
      </c>
      <c r="L864" t="s">
        <v>3639</v>
      </c>
      <c r="M864" t="s">
        <v>622</v>
      </c>
      <c r="N864" t="s">
        <v>108</v>
      </c>
      <c r="O864" t="s">
        <v>629</v>
      </c>
      <c r="P864" t="s">
        <v>670</v>
      </c>
      <c r="Q864" t="s">
        <v>621</v>
      </c>
      <c r="R864" t="s">
        <v>622</v>
      </c>
      <c r="S864" t="s">
        <v>623</v>
      </c>
      <c r="T864" t="s">
        <v>659</v>
      </c>
      <c r="U864" t="s">
        <v>117</v>
      </c>
      <c r="V864" t="s">
        <v>3178</v>
      </c>
      <c r="W864" t="s">
        <v>3179</v>
      </c>
      <c r="X864" t="s">
        <v>3665</v>
      </c>
      <c r="Y864" s="19" t="str">
        <f t="shared" si="24"/>
        <v>3</v>
      </c>
      <c r="Z864" s="19" t="str">
        <f>IF(T864="","",IF(AND(T864&lt;&gt;'Tabelas auxiliares'!$B$241,T864&lt;&gt;'Tabelas auxiliares'!$B$242,T864&lt;&gt;'Tabelas auxiliares'!$C$241,T864&lt;&gt;'Tabelas auxiliares'!$C$242,T864&lt;&gt;'Tabelas auxiliares'!$D$241),"FOLHA DE PESSOAL",IF(Y864='Tabelas auxiliares'!$A$242,"CUSTEIO",IF(Y864='Tabelas auxiliares'!$A$241,"INVESTIMENTO","ERRO - VERIFICAR"))))</f>
        <v>FOLHA DE PESSOAL</v>
      </c>
      <c r="AA864" s="30">
        <f t="shared" si="25"/>
        <v>75849.210000000006</v>
      </c>
      <c r="AD864" s="12">
        <v>75849.210000000006</v>
      </c>
      <c r="AE864" s="36"/>
    </row>
    <row r="865" spans="1:31" x14ac:dyDescent="0.35">
      <c r="A865" t="s">
        <v>614</v>
      </c>
      <c r="B865" t="s">
        <v>224</v>
      </c>
      <c r="C865" t="s">
        <v>615</v>
      </c>
      <c r="D865" t="s">
        <v>83</v>
      </c>
      <c r="E865" t="s">
        <v>100</v>
      </c>
      <c r="F865" s="19" t="str">
        <f>IFERROR(VLOOKUP(D865,'Tabelas auxiliares'!$A$3:$B$63,2,FALSE),"")</f>
        <v>SUGEPE-FOLHA - PASEP + AUX. MORADIA</v>
      </c>
      <c r="G865" s="19" t="str">
        <f>IFERROR(VLOOKUP($B865,'Tabelas auxiliares'!$A$67:$C$107,2,FALSE),"")</f>
        <v>FOLHA DE PAGAMENTO - GERAL</v>
      </c>
      <c r="H865" s="19" t="str">
        <f>IFERROR(VLOOKUP($B865,'Tabelas auxiliares'!$A$67:$C$107,3,FALSE),"")</f>
        <v>FOLHA DE PAGAMENTO / CONTRIBUICAO PARA O PSS / SUBSTITUICOES / INSS PATRONAL / PASEP</v>
      </c>
      <c r="I865" t="s">
        <v>3636</v>
      </c>
      <c r="J865" t="s">
        <v>3637</v>
      </c>
      <c r="K865" t="s">
        <v>3654</v>
      </c>
      <c r="L865" t="s">
        <v>3639</v>
      </c>
      <c r="M865" t="s">
        <v>622</v>
      </c>
      <c r="N865" t="s">
        <v>108</v>
      </c>
      <c r="O865" t="s">
        <v>629</v>
      </c>
      <c r="P865" t="s">
        <v>670</v>
      </c>
      <c r="Q865" t="s">
        <v>621</v>
      </c>
      <c r="R865" t="s">
        <v>622</v>
      </c>
      <c r="S865" t="s">
        <v>623</v>
      </c>
      <c r="T865" t="s">
        <v>659</v>
      </c>
      <c r="U865" t="s">
        <v>117</v>
      </c>
      <c r="V865" t="s">
        <v>3181</v>
      </c>
      <c r="W865" t="s">
        <v>3182</v>
      </c>
      <c r="X865" t="s">
        <v>3666</v>
      </c>
      <c r="Y865" s="19" t="str">
        <f t="shared" si="24"/>
        <v>3</v>
      </c>
      <c r="Z865" s="19" t="str">
        <f>IF(T865="","",IF(AND(T865&lt;&gt;'Tabelas auxiliares'!$B$241,T865&lt;&gt;'Tabelas auxiliares'!$B$242,T865&lt;&gt;'Tabelas auxiliares'!$C$241,T865&lt;&gt;'Tabelas auxiliares'!$C$242,T865&lt;&gt;'Tabelas auxiliares'!$D$241),"FOLHA DE PESSOAL",IF(Y865='Tabelas auxiliares'!$A$242,"CUSTEIO",IF(Y865='Tabelas auxiliares'!$A$241,"INVESTIMENTO","ERRO - VERIFICAR"))))</f>
        <v>FOLHA DE PESSOAL</v>
      </c>
      <c r="AA865" s="30">
        <f t="shared" si="25"/>
        <v>37322.959999999999</v>
      </c>
      <c r="AD865" s="12">
        <v>37322.959999999999</v>
      </c>
      <c r="AE865" s="36"/>
    </row>
    <row r="866" spans="1:31" x14ac:dyDescent="0.35">
      <c r="A866" t="s">
        <v>614</v>
      </c>
      <c r="B866" t="s">
        <v>224</v>
      </c>
      <c r="C866" t="s">
        <v>615</v>
      </c>
      <c r="D866" t="s">
        <v>83</v>
      </c>
      <c r="E866" t="s">
        <v>100</v>
      </c>
      <c r="F866" s="19" t="str">
        <f>IFERROR(VLOOKUP(D866,'Tabelas auxiliares'!$A$3:$B$63,2,FALSE),"")</f>
        <v>SUGEPE-FOLHA - PASEP + AUX. MORADIA</v>
      </c>
      <c r="G866" s="19" t="str">
        <f>IFERROR(VLOOKUP($B866,'Tabelas auxiliares'!$A$67:$C$107,2,FALSE),"")</f>
        <v>FOLHA DE PAGAMENTO - GERAL</v>
      </c>
      <c r="H866" s="19" t="str">
        <f>IFERROR(VLOOKUP($B866,'Tabelas auxiliares'!$A$67:$C$107,3,FALSE),"")</f>
        <v>FOLHA DE PAGAMENTO / CONTRIBUICAO PARA O PSS / SUBSTITUICOES / INSS PATRONAL / PASEP</v>
      </c>
      <c r="I866" t="s">
        <v>3636</v>
      </c>
      <c r="J866" t="s">
        <v>3637</v>
      </c>
      <c r="K866" t="s">
        <v>3667</v>
      </c>
      <c r="L866" t="s">
        <v>3639</v>
      </c>
      <c r="M866" t="s">
        <v>622</v>
      </c>
      <c r="N866" t="s">
        <v>108</v>
      </c>
      <c r="O866" t="s">
        <v>629</v>
      </c>
      <c r="P866" t="s">
        <v>670</v>
      </c>
      <c r="Q866" t="s">
        <v>621</v>
      </c>
      <c r="R866" t="s">
        <v>622</v>
      </c>
      <c r="S866" t="s">
        <v>623</v>
      </c>
      <c r="T866" t="s">
        <v>659</v>
      </c>
      <c r="U866" t="s">
        <v>117</v>
      </c>
      <c r="V866" t="s">
        <v>3185</v>
      </c>
      <c r="W866" t="s">
        <v>3186</v>
      </c>
      <c r="X866" t="s">
        <v>3668</v>
      </c>
      <c r="Y866" s="19" t="str">
        <f t="shared" si="24"/>
        <v>3</v>
      </c>
      <c r="Z866" s="19" t="str">
        <f>IF(T866="","",IF(AND(T866&lt;&gt;'Tabelas auxiliares'!$B$241,T866&lt;&gt;'Tabelas auxiliares'!$B$242,T866&lt;&gt;'Tabelas auxiliares'!$C$241,T866&lt;&gt;'Tabelas auxiliares'!$C$242,T866&lt;&gt;'Tabelas auxiliares'!$D$241),"FOLHA DE PESSOAL",IF(Y866='Tabelas auxiliares'!$A$242,"CUSTEIO",IF(Y866='Tabelas auxiliares'!$A$241,"INVESTIMENTO","ERRO - VERIFICAR"))))</f>
        <v>FOLHA DE PESSOAL</v>
      </c>
      <c r="AA866" s="30">
        <f t="shared" si="25"/>
        <v>22920.37</v>
      </c>
      <c r="AD866" s="12">
        <v>22920.37</v>
      </c>
      <c r="AE866" s="36"/>
    </row>
    <row r="867" spans="1:31" x14ac:dyDescent="0.35">
      <c r="A867" t="s">
        <v>614</v>
      </c>
      <c r="B867" t="s">
        <v>224</v>
      </c>
      <c r="C867" t="s">
        <v>615</v>
      </c>
      <c r="D867" t="s">
        <v>83</v>
      </c>
      <c r="E867" t="s">
        <v>100</v>
      </c>
      <c r="F867" s="19" t="str">
        <f>IFERROR(VLOOKUP(D867,'Tabelas auxiliares'!$A$3:$B$63,2,FALSE),"")</f>
        <v>SUGEPE-FOLHA - PASEP + AUX. MORADIA</v>
      </c>
      <c r="G867" s="19" t="str">
        <f>IFERROR(VLOOKUP($B867,'Tabelas auxiliares'!$A$67:$C$107,2,FALSE),"")</f>
        <v>FOLHA DE PAGAMENTO - GERAL</v>
      </c>
      <c r="H867" s="19" t="str">
        <f>IFERROR(VLOOKUP($B867,'Tabelas auxiliares'!$A$67:$C$107,3,FALSE),"")</f>
        <v>FOLHA DE PAGAMENTO / CONTRIBUICAO PARA O PSS / SUBSTITUICOES / INSS PATRONAL / PASEP</v>
      </c>
      <c r="I867" t="s">
        <v>3636</v>
      </c>
      <c r="J867" t="s">
        <v>3637</v>
      </c>
      <c r="K867" t="s">
        <v>3669</v>
      </c>
      <c r="L867" t="s">
        <v>3639</v>
      </c>
      <c r="M867" t="s">
        <v>622</v>
      </c>
      <c r="N867" t="s">
        <v>108</v>
      </c>
      <c r="O867" t="s">
        <v>629</v>
      </c>
      <c r="P867" t="s">
        <v>670</v>
      </c>
      <c r="Q867" t="s">
        <v>621</v>
      </c>
      <c r="R867" t="s">
        <v>622</v>
      </c>
      <c r="S867" t="s">
        <v>623</v>
      </c>
      <c r="T867" t="s">
        <v>659</v>
      </c>
      <c r="U867" t="s">
        <v>117</v>
      </c>
      <c r="V867" t="s">
        <v>3189</v>
      </c>
      <c r="W867" t="s">
        <v>3190</v>
      </c>
      <c r="X867" t="s">
        <v>3670</v>
      </c>
      <c r="Y867" s="19" t="str">
        <f t="shared" si="24"/>
        <v>3</v>
      </c>
      <c r="Z867" s="19" t="str">
        <f>IF(T867="","",IF(AND(T867&lt;&gt;'Tabelas auxiliares'!$B$241,T867&lt;&gt;'Tabelas auxiliares'!$B$242,T867&lt;&gt;'Tabelas auxiliares'!$C$241,T867&lt;&gt;'Tabelas auxiliares'!$C$242,T867&lt;&gt;'Tabelas auxiliares'!$D$241),"FOLHA DE PESSOAL",IF(Y867='Tabelas auxiliares'!$A$242,"CUSTEIO",IF(Y867='Tabelas auxiliares'!$A$241,"INVESTIMENTO","ERRO - VERIFICAR"))))</f>
        <v>FOLHA DE PESSOAL</v>
      </c>
      <c r="AA867" s="30">
        <f t="shared" si="25"/>
        <v>3945.24</v>
      </c>
      <c r="AD867" s="12">
        <v>3945.24</v>
      </c>
      <c r="AE867" s="36"/>
    </row>
    <row r="868" spans="1:31" x14ac:dyDescent="0.35">
      <c r="A868" t="s">
        <v>614</v>
      </c>
      <c r="B868" t="s">
        <v>224</v>
      </c>
      <c r="C868" t="s">
        <v>615</v>
      </c>
      <c r="D868" t="s">
        <v>83</v>
      </c>
      <c r="E868" t="s">
        <v>100</v>
      </c>
      <c r="F868" s="19" t="str">
        <f>IFERROR(VLOOKUP(D868,'Tabelas auxiliares'!$A$3:$B$63,2,FALSE),"")</f>
        <v>SUGEPE-FOLHA - PASEP + AUX. MORADIA</v>
      </c>
      <c r="G868" s="19" t="str">
        <f>IFERROR(VLOOKUP($B868,'Tabelas auxiliares'!$A$67:$C$107,2,FALSE),"")</f>
        <v>FOLHA DE PAGAMENTO - GERAL</v>
      </c>
      <c r="H868" s="19" t="str">
        <f>IFERROR(VLOOKUP($B868,'Tabelas auxiliares'!$A$67:$C$107,3,FALSE),"")</f>
        <v>FOLHA DE PAGAMENTO / CONTRIBUICAO PARA O PSS / SUBSTITUICOES / INSS PATRONAL / PASEP</v>
      </c>
      <c r="I868" t="s">
        <v>3636</v>
      </c>
      <c r="J868" t="s">
        <v>3637</v>
      </c>
      <c r="K868" t="s">
        <v>3671</v>
      </c>
      <c r="L868" t="s">
        <v>3639</v>
      </c>
      <c r="M868" t="s">
        <v>622</v>
      </c>
      <c r="N868" t="s">
        <v>108</v>
      </c>
      <c r="O868" t="s">
        <v>629</v>
      </c>
      <c r="P868" t="s">
        <v>670</v>
      </c>
      <c r="Q868" t="s">
        <v>621</v>
      </c>
      <c r="R868" t="s">
        <v>622</v>
      </c>
      <c r="S868" t="s">
        <v>623</v>
      </c>
      <c r="T868" t="s">
        <v>659</v>
      </c>
      <c r="U868" t="s">
        <v>117</v>
      </c>
      <c r="V868" t="s">
        <v>3193</v>
      </c>
      <c r="W868" t="s">
        <v>3194</v>
      </c>
      <c r="X868" t="s">
        <v>3672</v>
      </c>
      <c r="Y868" s="19" t="str">
        <f t="shared" si="24"/>
        <v>3</v>
      </c>
      <c r="Z868" s="19" t="str">
        <f>IF(T868="","",IF(AND(T868&lt;&gt;'Tabelas auxiliares'!$B$241,T868&lt;&gt;'Tabelas auxiliares'!$B$242,T868&lt;&gt;'Tabelas auxiliares'!$C$241,T868&lt;&gt;'Tabelas auxiliares'!$C$242,T868&lt;&gt;'Tabelas auxiliares'!$D$241),"FOLHA DE PESSOAL",IF(Y868='Tabelas auxiliares'!$A$242,"CUSTEIO",IF(Y868='Tabelas auxiliares'!$A$241,"INVESTIMENTO","ERRO - VERIFICAR"))))</f>
        <v>FOLHA DE PESSOAL</v>
      </c>
      <c r="AA868" s="30">
        <f t="shared" si="25"/>
        <v>418340.44</v>
      </c>
      <c r="AD868" s="12">
        <v>418340.44</v>
      </c>
      <c r="AE868" s="36"/>
    </row>
    <row r="869" spans="1:31" x14ac:dyDescent="0.35">
      <c r="A869" t="s">
        <v>614</v>
      </c>
      <c r="B869" t="s">
        <v>224</v>
      </c>
      <c r="C869" t="s">
        <v>615</v>
      </c>
      <c r="D869" t="s">
        <v>83</v>
      </c>
      <c r="E869" t="s">
        <v>100</v>
      </c>
      <c r="F869" s="19" t="str">
        <f>IFERROR(VLOOKUP(D869,'Tabelas auxiliares'!$A$3:$B$63,2,FALSE),"")</f>
        <v>SUGEPE-FOLHA - PASEP + AUX. MORADIA</v>
      </c>
      <c r="G869" s="19" t="str">
        <f>IFERROR(VLOOKUP($B869,'Tabelas auxiliares'!$A$67:$C$107,2,FALSE),"")</f>
        <v>FOLHA DE PAGAMENTO - GERAL</v>
      </c>
      <c r="H869" s="19" t="str">
        <f>IFERROR(VLOOKUP($B869,'Tabelas auxiliares'!$A$67:$C$107,3,FALSE),"")</f>
        <v>FOLHA DE PAGAMENTO / CONTRIBUICAO PARA O PSS / SUBSTITUICOES / INSS PATRONAL / PASEP</v>
      </c>
      <c r="I869" t="s">
        <v>3636</v>
      </c>
      <c r="J869" t="s">
        <v>3637</v>
      </c>
      <c r="K869" t="s">
        <v>3673</v>
      </c>
      <c r="L869" t="s">
        <v>3639</v>
      </c>
      <c r="M869" t="s">
        <v>3197</v>
      </c>
      <c r="N869" t="s">
        <v>108</v>
      </c>
      <c r="O869" t="s">
        <v>629</v>
      </c>
      <c r="P869" t="s">
        <v>670</v>
      </c>
      <c r="Q869" t="s">
        <v>621</v>
      </c>
      <c r="R869" t="s">
        <v>622</v>
      </c>
      <c r="S869" t="s">
        <v>623</v>
      </c>
      <c r="T869" t="s">
        <v>659</v>
      </c>
      <c r="U869" t="s">
        <v>117</v>
      </c>
      <c r="V869" t="s">
        <v>3198</v>
      </c>
      <c r="W869" t="s">
        <v>3199</v>
      </c>
      <c r="X869" t="s">
        <v>3674</v>
      </c>
      <c r="Y869" s="19" t="str">
        <f t="shared" si="24"/>
        <v>3</v>
      </c>
      <c r="Z869" s="19" t="str">
        <f>IF(T869="","",IF(AND(T869&lt;&gt;'Tabelas auxiliares'!$B$241,T869&lt;&gt;'Tabelas auxiliares'!$B$242,T869&lt;&gt;'Tabelas auxiliares'!$C$241,T869&lt;&gt;'Tabelas auxiliares'!$C$242,T869&lt;&gt;'Tabelas auxiliares'!$D$241),"FOLHA DE PESSOAL",IF(Y869='Tabelas auxiliares'!$A$242,"CUSTEIO",IF(Y869='Tabelas auxiliares'!$A$241,"INVESTIMENTO","ERRO - VERIFICAR"))))</f>
        <v>FOLHA DE PESSOAL</v>
      </c>
      <c r="AA869" s="30">
        <f t="shared" si="25"/>
        <v>194581.32</v>
      </c>
      <c r="AD869" s="12">
        <v>194581.32</v>
      </c>
      <c r="AE869" s="36"/>
    </row>
    <row r="870" spans="1:31" x14ac:dyDescent="0.35">
      <c r="A870" t="s">
        <v>614</v>
      </c>
      <c r="B870" t="s">
        <v>224</v>
      </c>
      <c r="C870" t="s">
        <v>615</v>
      </c>
      <c r="D870" t="s">
        <v>83</v>
      </c>
      <c r="E870" t="s">
        <v>100</v>
      </c>
      <c r="F870" s="19" t="str">
        <f>IFERROR(VLOOKUP(D870,'Tabelas auxiliares'!$A$3:$B$63,2,FALSE),"")</f>
        <v>SUGEPE-FOLHA - PASEP + AUX. MORADIA</v>
      </c>
      <c r="G870" s="19" t="str">
        <f>IFERROR(VLOOKUP($B870,'Tabelas auxiliares'!$A$67:$C$107,2,FALSE),"")</f>
        <v>FOLHA DE PAGAMENTO - GERAL</v>
      </c>
      <c r="H870" s="19" t="str">
        <f>IFERROR(VLOOKUP($B870,'Tabelas auxiliares'!$A$67:$C$107,3,FALSE),"")</f>
        <v>FOLHA DE PAGAMENTO / CONTRIBUICAO PARA O PSS / SUBSTITUICOES / INSS PATRONAL / PASEP</v>
      </c>
      <c r="I870" t="s">
        <v>3636</v>
      </c>
      <c r="J870" t="s">
        <v>3637</v>
      </c>
      <c r="K870" t="s">
        <v>3675</v>
      </c>
      <c r="L870" t="s">
        <v>3639</v>
      </c>
      <c r="M870" t="s">
        <v>3208</v>
      </c>
      <c r="N870" t="s">
        <v>107</v>
      </c>
      <c r="O870" t="s">
        <v>629</v>
      </c>
      <c r="P870" t="s">
        <v>671</v>
      </c>
      <c r="Q870" t="s">
        <v>621</v>
      </c>
      <c r="R870" t="s">
        <v>622</v>
      </c>
      <c r="S870" t="s">
        <v>623</v>
      </c>
      <c r="T870" t="s">
        <v>672</v>
      </c>
      <c r="U870" t="s">
        <v>101</v>
      </c>
      <c r="V870" t="s">
        <v>3083</v>
      </c>
      <c r="W870" t="s">
        <v>3084</v>
      </c>
      <c r="X870" t="s">
        <v>3676</v>
      </c>
      <c r="Y870" s="19" t="str">
        <f t="shared" si="24"/>
        <v>3</v>
      </c>
      <c r="Z870" s="19" t="str">
        <f>IF(T870="","",IF(AND(T870&lt;&gt;'Tabelas auxiliares'!$B$241,T870&lt;&gt;'Tabelas auxiliares'!$B$242,T870&lt;&gt;'Tabelas auxiliares'!$C$241,T870&lt;&gt;'Tabelas auxiliares'!$C$242,T870&lt;&gt;'Tabelas auxiliares'!$D$241),"FOLHA DE PESSOAL",IF(Y870='Tabelas auxiliares'!$A$242,"CUSTEIO",IF(Y870='Tabelas auxiliares'!$A$241,"INVESTIMENTO","ERRO - VERIFICAR"))))</f>
        <v>FOLHA DE PESSOAL</v>
      </c>
      <c r="AA870" s="30">
        <f t="shared" si="25"/>
        <v>4729245.9000000004</v>
      </c>
      <c r="AD870" s="12">
        <v>4729245.9000000004</v>
      </c>
      <c r="AE870" s="36"/>
    </row>
    <row r="871" spans="1:31" x14ac:dyDescent="0.35">
      <c r="A871" t="s">
        <v>614</v>
      </c>
      <c r="B871" t="s">
        <v>224</v>
      </c>
      <c r="C871" t="s">
        <v>615</v>
      </c>
      <c r="D871" t="s">
        <v>83</v>
      </c>
      <c r="E871" t="s">
        <v>100</v>
      </c>
      <c r="F871" s="19" t="str">
        <f>IFERROR(VLOOKUP(D871,'Tabelas auxiliares'!$A$3:$B$63,2,FALSE),"")</f>
        <v>SUGEPE-FOLHA - PASEP + AUX. MORADIA</v>
      </c>
      <c r="G871" s="19" t="str">
        <f>IFERROR(VLOOKUP($B871,'Tabelas auxiliares'!$A$67:$C$107,2,FALSE),"")</f>
        <v>FOLHA DE PAGAMENTO - GERAL</v>
      </c>
      <c r="H871" s="19" t="str">
        <f>IFERROR(VLOOKUP($B871,'Tabelas auxiliares'!$A$67:$C$107,3,FALSE),"")</f>
        <v>FOLHA DE PAGAMENTO / CONTRIBUICAO PARA O PSS / SUBSTITUICOES / INSS PATRONAL / PASEP</v>
      </c>
      <c r="I871" t="s">
        <v>3636</v>
      </c>
      <c r="J871" t="s">
        <v>3637</v>
      </c>
      <c r="K871" t="s">
        <v>3677</v>
      </c>
      <c r="L871" t="s">
        <v>3639</v>
      </c>
      <c r="M871" t="s">
        <v>3202</v>
      </c>
      <c r="N871" t="s">
        <v>628</v>
      </c>
      <c r="O871" t="s">
        <v>629</v>
      </c>
      <c r="P871" t="s">
        <v>630</v>
      </c>
      <c r="Q871" t="s">
        <v>621</v>
      </c>
      <c r="R871" t="s">
        <v>622</v>
      </c>
      <c r="S871" t="s">
        <v>623</v>
      </c>
      <c r="T871" t="s">
        <v>145</v>
      </c>
      <c r="U871" t="s">
        <v>645</v>
      </c>
      <c r="V871" t="s">
        <v>3203</v>
      </c>
      <c r="W871" t="s">
        <v>3204</v>
      </c>
      <c r="X871" t="s">
        <v>3678</v>
      </c>
      <c r="Y871" s="19" t="str">
        <f t="shared" si="24"/>
        <v>3</v>
      </c>
      <c r="Z871" s="19" t="str">
        <f>IF(T871="","",IF(AND(T871&lt;&gt;'Tabelas auxiliares'!$B$241,T871&lt;&gt;'Tabelas auxiliares'!$B$242,T871&lt;&gt;'Tabelas auxiliares'!$C$241,T871&lt;&gt;'Tabelas auxiliares'!$C$242,T871&lt;&gt;'Tabelas auxiliares'!$D$241),"FOLHA DE PESSOAL",IF(Y871='Tabelas auxiliares'!$A$242,"CUSTEIO",IF(Y871='Tabelas auxiliares'!$A$241,"INVESTIMENTO","ERRO - VERIFICAR"))))</f>
        <v>CUSTEIO</v>
      </c>
      <c r="AA871" s="30">
        <f t="shared" si="25"/>
        <v>226842.01</v>
      </c>
      <c r="AD871" s="12">
        <v>226842.01</v>
      </c>
      <c r="AE871" s="36"/>
    </row>
    <row r="872" spans="1:31" x14ac:dyDescent="0.35">
      <c r="A872" t="s">
        <v>614</v>
      </c>
      <c r="B872" t="s">
        <v>224</v>
      </c>
      <c r="C872" t="s">
        <v>615</v>
      </c>
      <c r="D872" t="s">
        <v>83</v>
      </c>
      <c r="E872" t="s">
        <v>100</v>
      </c>
      <c r="F872" s="19" t="str">
        <f>IFERROR(VLOOKUP(D872,'Tabelas auxiliares'!$A$3:$B$63,2,FALSE),"")</f>
        <v>SUGEPE-FOLHA - PASEP + AUX. MORADIA</v>
      </c>
      <c r="G872" s="19" t="str">
        <f>IFERROR(VLOOKUP($B872,'Tabelas auxiliares'!$A$67:$C$107,2,FALSE),"")</f>
        <v>FOLHA DE PAGAMENTO - GERAL</v>
      </c>
      <c r="H872" s="19" t="str">
        <f>IFERROR(VLOOKUP($B872,'Tabelas auxiliares'!$A$67:$C$107,3,FALSE),"")</f>
        <v>FOLHA DE PAGAMENTO / CONTRIBUICAO PARA O PSS / SUBSTITUICOES / INSS PATRONAL / PASEP</v>
      </c>
      <c r="I872" t="s">
        <v>728</v>
      </c>
      <c r="J872" t="s">
        <v>3637</v>
      </c>
      <c r="K872" t="s">
        <v>3679</v>
      </c>
      <c r="L872" t="s">
        <v>3680</v>
      </c>
      <c r="M872" t="s">
        <v>622</v>
      </c>
      <c r="N872" t="s">
        <v>106</v>
      </c>
      <c r="O872" t="s">
        <v>629</v>
      </c>
      <c r="P872" t="s">
        <v>658</v>
      </c>
      <c r="Q872" t="s">
        <v>621</v>
      </c>
      <c r="R872" t="s">
        <v>622</v>
      </c>
      <c r="S872" t="s">
        <v>623</v>
      </c>
      <c r="T872" t="s">
        <v>659</v>
      </c>
      <c r="U872" t="s">
        <v>116</v>
      </c>
      <c r="V872" t="s">
        <v>3681</v>
      </c>
      <c r="W872" t="s">
        <v>3682</v>
      </c>
      <c r="X872" t="s">
        <v>3683</v>
      </c>
      <c r="Y872" s="19" t="str">
        <f t="shared" si="24"/>
        <v>3</v>
      </c>
      <c r="Z872" s="19" t="str">
        <f>IF(T872="","",IF(AND(T872&lt;&gt;'Tabelas auxiliares'!$B$241,T872&lt;&gt;'Tabelas auxiliares'!$B$242,T872&lt;&gt;'Tabelas auxiliares'!$C$241,T872&lt;&gt;'Tabelas auxiliares'!$C$242,T872&lt;&gt;'Tabelas auxiliares'!$D$241),"FOLHA DE PESSOAL",IF(Y872='Tabelas auxiliares'!$A$242,"CUSTEIO",IF(Y872='Tabelas auxiliares'!$A$241,"INVESTIMENTO","ERRO - VERIFICAR"))))</f>
        <v>FOLHA DE PESSOAL</v>
      </c>
      <c r="AA872" s="30">
        <f t="shared" si="25"/>
        <v>21590.23</v>
      </c>
      <c r="AD872" s="12">
        <v>21590.23</v>
      </c>
      <c r="AE872" s="36"/>
    </row>
    <row r="873" spans="1:31" x14ac:dyDescent="0.35">
      <c r="A873" t="s">
        <v>614</v>
      </c>
      <c r="B873" t="s">
        <v>224</v>
      </c>
      <c r="C873" t="s">
        <v>615</v>
      </c>
      <c r="D873" t="s">
        <v>83</v>
      </c>
      <c r="E873" t="s">
        <v>100</v>
      </c>
      <c r="F873" s="19" t="str">
        <f>IFERROR(VLOOKUP(D873,'Tabelas auxiliares'!$A$3:$B$63,2,FALSE),"")</f>
        <v>SUGEPE-FOLHA - PASEP + AUX. MORADIA</v>
      </c>
      <c r="G873" s="19" t="str">
        <f>IFERROR(VLOOKUP($B873,'Tabelas auxiliares'!$A$67:$C$107,2,FALSE),"")</f>
        <v>FOLHA DE PAGAMENTO - GERAL</v>
      </c>
      <c r="H873" s="19" t="str">
        <f>IFERROR(VLOOKUP($B873,'Tabelas auxiliares'!$A$67:$C$107,3,FALSE),"")</f>
        <v>FOLHA DE PAGAMENTO / CONTRIBUICAO PARA O PSS / SUBSTITUICOES / INSS PATRONAL / PASEP</v>
      </c>
      <c r="I873" t="s">
        <v>2729</v>
      </c>
      <c r="J873" t="s">
        <v>3637</v>
      </c>
      <c r="K873" t="s">
        <v>3684</v>
      </c>
      <c r="L873" t="s">
        <v>3685</v>
      </c>
      <c r="M873" t="s">
        <v>3106</v>
      </c>
      <c r="N873" t="s">
        <v>108</v>
      </c>
      <c r="O873" t="s">
        <v>629</v>
      </c>
      <c r="P873" t="s">
        <v>670</v>
      </c>
      <c r="Q873" t="s">
        <v>621</v>
      </c>
      <c r="R873" t="s">
        <v>622</v>
      </c>
      <c r="S873" t="s">
        <v>623</v>
      </c>
      <c r="T873" t="s">
        <v>659</v>
      </c>
      <c r="U873" t="s">
        <v>117</v>
      </c>
      <c r="V873" t="s">
        <v>3107</v>
      </c>
      <c r="W873" t="s">
        <v>3108</v>
      </c>
      <c r="X873" t="s">
        <v>3686</v>
      </c>
      <c r="Y873" s="19" t="str">
        <f t="shared" si="24"/>
        <v>3</v>
      </c>
      <c r="Z873" s="19" t="str">
        <f>IF(T873="","",IF(AND(T873&lt;&gt;'Tabelas auxiliares'!$B$241,T873&lt;&gt;'Tabelas auxiliares'!$B$242,T873&lt;&gt;'Tabelas auxiliares'!$C$241,T873&lt;&gt;'Tabelas auxiliares'!$C$242,T873&lt;&gt;'Tabelas auxiliares'!$D$241),"FOLHA DE PESSOAL",IF(Y873='Tabelas auxiliares'!$A$242,"CUSTEIO",IF(Y873='Tabelas auxiliares'!$A$241,"INVESTIMENTO","ERRO - VERIFICAR"))))</f>
        <v>FOLHA DE PESSOAL</v>
      </c>
      <c r="AA873" s="30">
        <f t="shared" si="25"/>
        <v>172705.48</v>
      </c>
      <c r="AD873" s="12">
        <v>172705.48</v>
      </c>
      <c r="AE873" s="36"/>
    </row>
    <row r="874" spans="1:31" x14ac:dyDescent="0.35">
      <c r="A874" t="s">
        <v>614</v>
      </c>
      <c r="B874" t="s">
        <v>224</v>
      </c>
      <c r="C874" t="s">
        <v>615</v>
      </c>
      <c r="D874" t="s">
        <v>83</v>
      </c>
      <c r="E874" t="s">
        <v>100</v>
      </c>
      <c r="F874" s="19" t="str">
        <f>IFERROR(VLOOKUP(D874,'Tabelas auxiliares'!$A$3:$B$63,2,FALSE),"")</f>
        <v>SUGEPE-FOLHA - PASEP + AUX. MORADIA</v>
      </c>
      <c r="G874" s="19" t="str">
        <f>IFERROR(VLOOKUP($B874,'Tabelas auxiliares'!$A$67:$C$107,2,FALSE),"")</f>
        <v>FOLHA DE PAGAMENTO - GERAL</v>
      </c>
      <c r="H874" s="19" t="str">
        <f>IFERROR(VLOOKUP($B874,'Tabelas auxiliares'!$A$67:$C$107,3,FALSE),"")</f>
        <v>FOLHA DE PAGAMENTO / CONTRIBUICAO PARA O PSS / SUBSTITUICOES / INSS PATRONAL / PASEP</v>
      </c>
      <c r="I874" t="s">
        <v>2729</v>
      </c>
      <c r="J874" t="s">
        <v>3637</v>
      </c>
      <c r="K874" t="s">
        <v>3684</v>
      </c>
      <c r="L874" t="s">
        <v>3685</v>
      </c>
      <c r="M874" t="s">
        <v>3106</v>
      </c>
      <c r="N874" t="s">
        <v>108</v>
      </c>
      <c r="O874" t="s">
        <v>629</v>
      </c>
      <c r="P874" t="s">
        <v>670</v>
      </c>
      <c r="Q874" t="s">
        <v>621</v>
      </c>
      <c r="R874" t="s">
        <v>622</v>
      </c>
      <c r="S874" t="s">
        <v>623</v>
      </c>
      <c r="T874" t="s">
        <v>659</v>
      </c>
      <c r="U874" t="s">
        <v>117</v>
      </c>
      <c r="V874" t="s">
        <v>3110</v>
      </c>
      <c r="W874" t="s">
        <v>3111</v>
      </c>
      <c r="X874" t="s">
        <v>3687</v>
      </c>
      <c r="Y874" s="19" t="str">
        <f t="shared" si="24"/>
        <v>3</v>
      </c>
      <c r="Z874" s="19" t="str">
        <f>IF(T874="","",IF(AND(T874&lt;&gt;'Tabelas auxiliares'!$B$241,T874&lt;&gt;'Tabelas auxiliares'!$B$242,T874&lt;&gt;'Tabelas auxiliares'!$C$241,T874&lt;&gt;'Tabelas auxiliares'!$C$242,T874&lt;&gt;'Tabelas auxiliares'!$D$241),"FOLHA DE PESSOAL",IF(Y874='Tabelas auxiliares'!$A$242,"CUSTEIO",IF(Y874='Tabelas auxiliares'!$A$241,"INVESTIMENTO","ERRO - VERIFICAR"))))</f>
        <v>FOLHA DE PESSOAL</v>
      </c>
      <c r="AA874" s="30">
        <f t="shared" si="25"/>
        <v>8635.27</v>
      </c>
      <c r="AD874" s="12">
        <v>8635.27</v>
      </c>
      <c r="AE874" s="36"/>
    </row>
    <row r="875" spans="1:31" x14ac:dyDescent="0.35">
      <c r="A875" t="s">
        <v>614</v>
      </c>
      <c r="B875" t="s">
        <v>224</v>
      </c>
      <c r="C875" t="s">
        <v>615</v>
      </c>
      <c r="D875" t="s">
        <v>83</v>
      </c>
      <c r="E875" t="s">
        <v>100</v>
      </c>
      <c r="F875" s="19" t="str">
        <f>IFERROR(VLOOKUP(D875,'Tabelas auxiliares'!$A$3:$B$63,2,FALSE),"")</f>
        <v>SUGEPE-FOLHA - PASEP + AUX. MORADIA</v>
      </c>
      <c r="G875" s="19" t="str">
        <f>IFERROR(VLOOKUP($B875,'Tabelas auxiliares'!$A$67:$C$107,2,FALSE),"")</f>
        <v>FOLHA DE PAGAMENTO - GERAL</v>
      </c>
      <c r="H875" s="19" t="str">
        <f>IFERROR(VLOOKUP($B875,'Tabelas auxiliares'!$A$67:$C$107,3,FALSE),"")</f>
        <v>FOLHA DE PAGAMENTO / CONTRIBUICAO PARA O PSS / SUBSTITUICOES / INSS PATRONAL / PASEP</v>
      </c>
      <c r="I875" t="s">
        <v>1659</v>
      </c>
      <c r="J875" t="s">
        <v>3627</v>
      </c>
      <c r="K875" t="s">
        <v>3688</v>
      </c>
      <c r="L875" t="s">
        <v>3629</v>
      </c>
      <c r="M875" t="s">
        <v>3630</v>
      </c>
      <c r="N875" t="s">
        <v>106</v>
      </c>
      <c r="O875" t="s">
        <v>629</v>
      </c>
      <c r="P875" t="s">
        <v>658</v>
      </c>
      <c r="Q875" t="s">
        <v>621</v>
      </c>
      <c r="R875" t="s">
        <v>622</v>
      </c>
      <c r="S875" t="s">
        <v>623</v>
      </c>
      <c r="T875" t="s">
        <v>659</v>
      </c>
      <c r="U875" t="s">
        <v>116</v>
      </c>
      <c r="V875" t="s">
        <v>3377</v>
      </c>
      <c r="W875" t="s">
        <v>3378</v>
      </c>
      <c r="X875" t="s">
        <v>3689</v>
      </c>
      <c r="Y875" s="19" t="str">
        <f t="shared" si="24"/>
        <v>3</v>
      </c>
      <c r="Z875" s="19" t="str">
        <f>IF(T875="","",IF(AND(T875&lt;&gt;'Tabelas auxiliares'!$B$241,T875&lt;&gt;'Tabelas auxiliares'!$B$242,T875&lt;&gt;'Tabelas auxiliares'!$C$241,T875&lt;&gt;'Tabelas auxiliares'!$C$242,T875&lt;&gt;'Tabelas auxiliares'!$D$241),"FOLHA DE PESSOAL",IF(Y875='Tabelas auxiliares'!$A$242,"CUSTEIO",IF(Y875='Tabelas auxiliares'!$A$241,"INVESTIMENTO","ERRO - VERIFICAR"))))</f>
        <v>FOLHA DE PESSOAL</v>
      </c>
      <c r="AA875" s="30">
        <f t="shared" si="25"/>
        <v>5421.44</v>
      </c>
      <c r="AD875" s="12">
        <v>5421.44</v>
      </c>
      <c r="AE875" s="36"/>
    </row>
    <row r="876" spans="1:31" x14ac:dyDescent="0.35">
      <c r="A876" t="s">
        <v>614</v>
      </c>
      <c r="B876" t="s">
        <v>224</v>
      </c>
      <c r="C876" t="s">
        <v>615</v>
      </c>
      <c r="D876" t="s">
        <v>83</v>
      </c>
      <c r="E876" t="s">
        <v>100</v>
      </c>
      <c r="F876" s="19" t="str">
        <f>IFERROR(VLOOKUP(D876,'Tabelas auxiliares'!$A$3:$B$63,2,FALSE),"")</f>
        <v>SUGEPE-FOLHA - PASEP + AUX. MORADIA</v>
      </c>
      <c r="G876" s="19" t="str">
        <f>IFERROR(VLOOKUP($B876,'Tabelas auxiliares'!$A$67:$C$107,2,FALSE),"")</f>
        <v>FOLHA DE PAGAMENTO - GERAL</v>
      </c>
      <c r="H876" s="19" t="str">
        <f>IFERROR(VLOOKUP($B876,'Tabelas auxiliares'!$A$67:$C$107,3,FALSE),"")</f>
        <v>FOLHA DE PAGAMENTO / CONTRIBUICAO PARA O PSS / SUBSTITUICOES / INSS PATRONAL / PASEP</v>
      </c>
      <c r="I876" t="s">
        <v>3690</v>
      </c>
      <c r="J876" t="s">
        <v>3691</v>
      </c>
      <c r="K876" t="s">
        <v>3692</v>
      </c>
      <c r="L876" t="s">
        <v>3693</v>
      </c>
      <c r="M876" t="s">
        <v>622</v>
      </c>
      <c r="N876" t="s">
        <v>106</v>
      </c>
      <c r="O876" t="s">
        <v>629</v>
      </c>
      <c r="P876" t="s">
        <v>658</v>
      </c>
      <c r="Q876" t="s">
        <v>621</v>
      </c>
      <c r="R876" t="s">
        <v>622</v>
      </c>
      <c r="S876" t="s">
        <v>623</v>
      </c>
      <c r="T876" t="s">
        <v>659</v>
      </c>
      <c r="U876" t="s">
        <v>116</v>
      </c>
      <c r="V876" t="s">
        <v>3118</v>
      </c>
      <c r="W876" t="s">
        <v>3119</v>
      </c>
      <c r="X876" t="s">
        <v>3694</v>
      </c>
      <c r="Y876" s="19" t="str">
        <f t="shared" ref="Y876:Y939" si="26">LEFT(V876,1)</f>
        <v>3</v>
      </c>
      <c r="Z876" s="19" t="str">
        <f>IF(T876="","",IF(AND(T876&lt;&gt;'Tabelas auxiliares'!$B$241,T876&lt;&gt;'Tabelas auxiliares'!$B$242,T876&lt;&gt;'Tabelas auxiliares'!$C$241,T876&lt;&gt;'Tabelas auxiliares'!$C$242,T876&lt;&gt;'Tabelas auxiliares'!$D$241),"FOLHA DE PESSOAL",IF(Y876='Tabelas auxiliares'!$A$242,"CUSTEIO",IF(Y876='Tabelas auxiliares'!$A$241,"INVESTIMENTO","ERRO - VERIFICAR"))))</f>
        <v>FOLHA DE PESSOAL</v>
      </c>
      <c r="AA876" s="30">
        <f t="shared" si="25"/>
        <v>597717.43999999994</v>
      </c>
      <c r="AB876" s="12">
        <v>3177.69</v>
      </c>
      <c r="AC876" s="12">
        <v>594539.75</v>
      </c>
      <c r="AE876" s="36"/>
    </row>
    <row r="877" spans="1:31" x14ac:dyDescent="0.35">
      <c r="A877" t="s">
        <v>614</v>
      </c>
      <c r="B877" t="s">
        <v>224</v>
      </c>
      <c r="C877" t="s">
        <v>615</v>
      </c>
      <c r="D877" t="s">
        <v>83</v>
      </c>
      <c r="E877" t="s">
        <v>100</v>
      </c>
      <c r="F877" s="19" t="str">
        <f>IFERROR(VLOOKUP(D877,'Tabelas auxiliares'!$A$3:$B$63,2,FALSE),"")</f>
        <v>SUGEPE-FOLHA - PASEP + AUX. MORADIA</v>
      </c>
      <c r="G877" s="19" t="str">
        <f>IFERROR(VLOOKUP($B877,'Tabelas auxiliares'!$A$67:$C$107,2,FALSE),"")</f>
        <v>FOLHA DE PAGAMENTO - GERAL</v>
      </c>
      <c r="H877" s="19" t="str">
        <f>IFERROR(VLOOKUP($B877,'Tabelas auxiliares'!$A$67:$C$107,3,FALSE),"")</f>
        <v>FOLHA DE PAGAMENTO / CONTRIBUICAO PARA O PSS / SUBSTITUICOES / INSS PATRONAL / PASEP</v>
      </c>
      <c r="I877" t="s">
        <v>3690</v>
      </c>
      <c r="J877" t="s">
        <v>3691</v>
      </c>
      <c r="K877" t="s">
        <v>3692</v>
      </c>
      <c r="L877" t="s">
        <v>3693</v>
      </c>
      <c r="M877" t="s">
        <v>622</v>
      </c>
      <c r="N877" t="s">
        <v>106</v>
      </c>
      <c r="O877" t="s">
        <v>629</v>
      </c>
      <c r="P877" t="s">
        <v>658</v>
      </c>
      <c r="Q877" t="s">
        <v>621</v>
      </c>
      <c r="R877" t="s">
        <v>622</v>
      </c>
      <c r="S877" t="s">
        <v>623</v>
      </c>
      <c r="T877" t="s">
        <v>659</v>
      </c>
      <c r="U877" t="s">
        <v>116</v>
      </c>
      <c r="V877" t="s">
        <v>3440</v>
      </c>
      <c r="W877" t="s">
        <v>3441</v>
      </c>
      <c r="X877" t="s">
        <v>3695</v>
      </c>
      <c r="Y877" s="19" t="str">
        <f t="shared" si="26"/>
        <v>3</v>
      </c>
      <c r="Z877" s="19" t="str">
        <f>IF(T877="","",IF(AND(T877&lt;&gt;'Tabelas auxiliares'!$B$241,T877&lt;&gt;'Tabelas auxiliares'!$B$242,T877&lt;&gt;'Tabelas auxiliares'!$C$241,T877&lt;&gt;'Tabelas auxiliares'!$C$242,T877&lt;&gt;'Tabelas auxiliares'!$D$241),"FOLHA DE PESSOAL",IF(Y877='Tabelas auxiliares'!$A$242,"CUSTEIO",IF(Y877='Tabelas auxiliares'!$A$241,"INVESTIMENTO","ERRO - VERIFICAR"))))</f>
        <v>FOLHA DE PESSOAL</v>
      </c>
      <c r="AA877" s="30">
        <f t="shared" ref="AA877:AA940" si="27">IF(AB877+AC877+AD877&lt;&gt;0,AB877+AC877+AD877,"")</f>
        <v>75906.149999999994</v>
      </c>
      <c r="AC877" s="12">
        <v>75906.149999999994</v>
      </c>
      <c r="AE877" s="36"/>
    </row>
    <row r="878" spans="1:31" x14ac:dyDescent="0.35">
      <c r="A878" t="s">
        <v>614</v>
      </c>
      <c r="B878" t="s">
        <v>224</v>
      </c>
      <c r="C878" t="s">
        <v>615</v>
      </c>
      <c r="D878" t="s">
        <v>83</v>
      </c>
      <c r="E878" t="s">
        <v>100</v>
      </c>
      <c r="F878" s="19" t="str">
        <f>IFERROR(VLOOKUP(D878,'Tabelas auxiliares'!$A$3:$B$63,2,FALSE),"")</f>
        <v>SUGEPE-FOLHA - PASEP + AUX. MORADIA</v>
      </c>
      <c r="G878" s="19" t="str">
        <f>IFERROR(VLOOKUP($B878,'Tabelas auxiliares'!$A$67:$C$107,2,FALSE),"")</f>
        <v>FOLHA DE PAGAMENTO - GERAL</v>
      </c>
      <c r="H878" s="19" t="str">
        <f>IFERROR(VLOOKUP($B878,'Tabelas auxiliares'!$A$67:$C$107,3,FALSE),"")</f>
        <v>FOLHA DE PAGAMENTO / CONTRIBUICAO PARA O PSS / SUBSTITUICOES / INSS PATRONAL / PASEP</v>
      </c>
      <c r="I878" t="s">
        <v>3690</v>
      </c>
      <c r="J878" t="s">
        <v>3691</v>
      </c>
      <c r="K878" t="s">
        <v>3696</v>
      </c>
      <c r="L878" t="s">
        <v>3693</v>
      </c>
      <c r="M878" t="s">
        <v>622</v>
      </c>
      <c r="N878" t="s">
        <v>106</v>
      </c>
      <c r="O878" t="s">
        <v>629</v>
      </c>
      <c r="P878" t="s">
        <v>658</v>
      </c>
      <c r="Q878" t="s">
        <v>621</v>
      </c>
      <c r="R878" t="s">
        <v>622</v>
      </c>
      <c r="S878" t="s">
        <v>3117</v>
      </c>
      <c r="T878" t="s">
        <v>659</v>
      </c>
      <c r="U878" t="s">
        <v>116</v>
      </c>
      <c r="V878" t="s">
        <v>3440</v>
      </c>
      <c r="W878" t="s">
        <v>3441</v>
      </c>
      <c r="X878" t="s">
        <v>3697</v>
      </c>
      <c r="Y878" s="19" t="str">
        <f t="shared" si="26"/>
        <v>3</v>
      </c>
      <c r="Z878" s="19" t="str">
        <f>IF(T878="","",IF(AND(T878&lt;&gt;'Tabelas auxiliares'!$B$241,T878&lt;&gt;'Tabelas auxiliares'!$B$242,T878&lt;&gt;'Tabelas auxiliares'!$C$241,T878&lt;&gt;'Tabelas auxiliares'!$C$242,T878&lt;&gt;'Tabelas auxiliares'!$D$241),"FOLHA DE PESSOAL",IF(Y878='Tabelas auxiliares'!$A$242,"CUSTEIO",IF(Y878='Tabelas auxiliares'!$A$241,"INVESTIMENTO","ERRO - VERIFICAR"))))</f>
        <v>FOLHA DE PESSOAL</v>
      </c>
      <c r="AA878" s="30">
        <f t="shared" si="27"/>
        <v>3393.86</v>
      </c>
      <c r="AC878" s="12">
        <v>3393.86</v>
      </c>
      <c r="AE878" s="36"/>
    </row>
    <row r="879" spans="1:31" x14ac:dyDescent="0.35">
      <c r="A879" t="s">
        <v>614</v>
      </c>
      <c r="B879" t="s">
        <v>224</v>
      </c>
      <c r="C879" t="s">
        <v>615</v>
      </c>
      <c r="D879" t="s">
        <v>83</v>
      </c>
      <c r="E879" t="s">
        <v>100</v>
      </c>
      <c r="F879" s="19" t="str">
        <f>IFERROR(VLOOKUP(D879,'Tabelas auxiliares'!$A$3:$B$63,2,FALSE),"")</f>
        <v>SUGEPE-FOLHA - PASEP + AUX. MORADIA</v>
      </c>
      <c r="G879" s="19" t="str">
        <f>IFERROR(VLOOKUP($B879,'Tabelas auxiliares'!$A$67:$C$107,2,FALSE),"")</f>
        <v>FOLHA DE PAGAMENTO - GERAL</v>
      </c>
      <c r="H879" s="19" t="str">
        <f>IFERROR(VLOOKUP($B879,'Tabelas auxiliares'!$A$67:$C$107,3,FALSE),"")</f>
        <v>FOLHA DE PAGAMENTO / CONTRIBUICAO PARA O PSS / SUBSTITUICOES / INSS PATRONAL / PASEP</v>
      </c>
      <c r="I879" t="s">
        <v>3690</v>
      </c>
      <c r="J879" t="s">
        <v>3691</v>
      </c>
      <c r="K879" t="s">
        <v>3698</v>
      </c>
      <c r="L879" t="s">
        <v>3693</v>
      </c>
      <c r="M879" t="s">
        <v>622</v>
      </c>
      <c r="N879" t="s">
        <v>106</v>
      </c>
      <c r="O879" t="s">
        <v>629</v>
      </c>
      <c r="P879" t="s">
        <v>658</v>
      </c>
      <c r="Q879" t="s">
        <v>621</v>
      </c>
      <c r="R879" t="s">
        <v>622</v>
      </c>
      <c r="S879" t="s">
        <v>660</v>
      </c>
      <c r="T879" t="s">
        <v>659</v>
      </c>
      <c r="U879" t="s">
        <v>116</v>
      </c>
      <c r="V879" t="s">
        <v>3440</v>
      </c>
      <c r="W879" t="s">
        <v>3441</v>
      </c>
      <c r="X879" t="s">
        <v>3699</v>
      </c>
      <c r="Y879" s="19" t="str">
        <f t="shared" si="26"/>
        <v>3</v>
      </c>
      <c r="Z879" s="19" t="str">
        <f>IF(T879="","",IF(AND(T879&lt;&gt;'Tabelas auxiliares'!$B$241,T879&lt;&gt;'Tabelas auxiliares'!$B$242,T879&lt;&gt;'Tabelas auxiliares'!$C$241,T879&lt;&gt;'Tabelas auxiliares'!$C$242,T879&lt;&gt;'Tabelas auxiliares'!$D$241),"FOLHA DE PESSOAL",IF(Y879='Tabelas auxiliares'!$A$242,"CUSTEIO",IF(Y879='Tabelas auxiliares'!$A$241,"INVESTIMENTO","ERRO - VERIFICAR"))))</f>
        <v>FOLHA DE PESSOAL</v>
      </c>
      <c r="AA879" s="30">
        <f t="shared" si="27"/>
        <v>529825.9</v>
      </c>
      <c r="AB879" s="12">
        <v>305416.27</v>
      </c>
      <c r="AC879" s="12">
        <v>224409.63</v>
      </c>
      <c r="AE879" s="36"/>
    </row>
    <row r="880" spans="1:31" x14ac:dyDescent="0.35">
      <c r="A880" t="s">
        <v>614</v>
      </c>
      <c r="B880" t="s">
        <v>224</v>
      </c>
      <c r="C880" t="s">
        <v>615</v>
      </c>
      <c r="D880" t="s">
        <v>83</v>
      </c>
      <c r="E880" t="s">
        <v>100</v>
      </c>
      <c r="F880" s="19" t="str">
        <f>IFERROR(VLOOKUP(D880,'Tabelas auxiliares'!$A$3:$B$63,2,FALSE),"")</f>
        <v>SUGEPE-FOLHA - PASEP + AUX. MORADIA</v>
      </c>
      <c r="G880" s="19" t="str">
        <f>IFERROR(VLOOKUP($B880,'Tabelas auxiliares'!$A$67:$C$107,2,FALSE),"")</f>
        <v>FOLHA DE PAGAMENTO - GERAL</v>
      </c>
      <c r="H880" s="19" t="str">
        <f>IFERROR(VLOOKUP($B880,'Tabelas auxiliares'!$A$67:$C$107,3,FALSE),"")</f>
        <v>FOLHA DE PAGAMENTO / CONTRIBUICAO PARA O PSS / SUBSTITUICOES / INSS PATRONAL / PASEP</v>
      </c>
      <c r="I880" t="s">
        <v>3690</v>
      </c>
      <c r="J880" t="s">
        <v>3691</v>
      </c>
      <c r="K880" t="s">
        <v>3698</v>
      </c>
      <c r="L880" t="s">
        <v>3693</v>
      </c>
      <c r="M880" t="s">
        <v>622</v>
      </c>
      <c r="N880" t="s">
        <v>106</v>
      </c>
      <c r="O880" t="s">
        <v>629</v>
      </c>
      <c r="P880" t="s">
        <v>658</v>
      </c>
      <c r="Q880" t="s">
        <v>621</v>
      </c>
      <c r="R880" t="s">
        <v>622</v>
      </c>
      <c r="S880" t="s">
        <v>660</v>
      </c>
      <c r="T880" t="s">
        <v>659</v>
      </c>
      <c r="U880" t="s">
        <v>116</v>
      </c>
      <c r="V880" t="s">
        <v>3121</v>
      </c>
      <c r="W880" t="s">
        <v>3122</v>
      </c>
      <c r="X880" t="s">
        <v>3700</v>
      </c>
      <c r="Y880" s="19" t="str">
        <f t="shared" si="26"/>
        <v>3</v>
      </c>
      <c r="Z880" s="19" t="str">
        <f>IF(T880="","",IF(AND(T880&lt;&gt;'Tabelas auxiliares'!$B$241,T880&lt;&gt;'Tabelas auxiliares'!$B$242,T880&lt;&gt;'Tabelas auxiliares'!$C$241,T880&lt;&gt;'Tabelas auxiliares'!$C$242,T880&lt;&gt;'Tabelas auxiliares'!$D$241),"FOLHA DE PESSOAL",IF(Y880='Tabelas auxiliares'!$A$242,"CUSTEIO",IF(Y880='Tabelas auxiliares'!$A$241,"INVESTIMENTO","ERRO - VERIFICAR"))))</f>
        <v>FOLHA DE PESSOAL</v>
      </c>
      <c r="AA880" s="30">
        <f t="shared" si="27"/>
        <v>11156.1</v>
      </c>
      <c r="AC880" s="12">
        <v>11156.1</v>
      </c>
      <c r="AE880" s="36"/>
    </row>
    <row r="881" spans="1:31" x14ac:dyDescent="0.35">
      <c r="A881" t="s">
        <v>614</v>
      </c>
      <c r="B881" t="s">
        <v>224</v>
      </c>
      <c r="C881" t="s">
        <v>615</v>
      </c>
      <c r="D881" t="s">
        <v>83</v>
      </c>
      <c r="E881" t="s">
        <v>100</v>
      </c>
      <c r="F881" s="19" t="str">
        <f>IFERROR(VLOOKUP(D881,'Tabelas auxiliares'!$A$3:$B$63,2,FALSE),"")</f>
        <v>SUGEPE-FOLHA - PASEP + AUX. MORADIA</v>
      </c>
      <c r="G881" s="19" t="str">
        <f>IFERROR(VLOOKUP($B881,'Tabelas auxiliares'!$A$67:$C$107,2,FALSE),"")</f>
        <v>FOLHA DE PAGAMENTO - GERAL</v>
      </c>
      <c r="H881" s="19" t="str">
        <f>IFERROR(VLOOKUP($B881,'Tabelas auxiliares'!$A$67:$C$107,3,FALSE),"")</f>
        <v>FOLHA DE PAGAMENTO / CONTRIBUICAO PARA O PSS / SUBSTITUICOES / INSS PATRONAL / PASEP</v>
      </c>
      <c r="I881" t="s">
        <v>3690</v>
      </c>
      <c r="J881" t="s">
        <v>3691</v>
      </c>
      <c r="K881" t="s">
        <v>3698</v>
      </c>
      <c r="L881" t="s">
        <v>3693</v>
      </c>
      <c r="M881" t="s">
        <v>622</v>
      </c>
      <c r="N881" t="s">
        <v>106</v>
      </c>
      <c r="O881" t="s">
        <v>629</v>
      </c>
      <c r="P881" t="s">
        <v>658</v>
      </c>
      <c r="Q881" t="s">
        <v>621</v>
      </c>
      <c r="R881" t="s">
        <v>622</v>
      </c>
      <c r="S881" t="s">
        <v>660</v>
      </c>
      <c r="T881" t="s">
        <v>659</v>
      </c>
      <c r="U881" t="s">
        <v>116</v>
      </c>
      <c r="V881" t="s">
        <v>3124</v>
      </c>
      <c r="W881" t="s">
        <v>3125</v>
      </c>
      <c r="X881" t="s">
        <v>3701</v>
      </c>
      <c r="Y881" s="19" t="str">
        <f t="shared" si="26"/>
        <v>3</v>
      </c>
      <c r="Z881" s="19" t="str">
        <f>IF(T881="","",IF(AND(T881&lt;&gt;'Tabelas auxiliares'!$B$241,T881&lt;&gt;'Tabelas auxiliares'!$B$242,T881&lt;&gt;'Tabelas auxiliares'!$C$241,T881&lt;&gt;'Tabelas auxiliares'!$C$242,T881&lt;&gt;'Tabelas auxiliares'!$D$241),"FOLHA DE PESSOAL",IF(Y881='Tabelas auxiliares'!$A$242,"CUSTEIO",IF(Y881='Tabelas auxiliares'!$A$241,"INVESTIMENTO","ERRO - VERIFICAR"))))</f>
        <v>FOLHA DE PESSOAL</v>
      </c>
      <c r="AA881" s="30">
        <f t="shared" si="27"/>
        <v>252.37</v>
      </c>
      <c r="AC881" s="12">
        <v>252.37</v>
      </c>
      <c r="AE881" s="36"/>
    </row>
    <row r="882" spans="1:31" x14ac:dyDescent="0.35">
      <c r="A882" t="s">
        <v>614</v>
      </c>
      <c r="B882" t="s">
        <v>224</v>
      </c>
      <c r="C882" t="s">
        <v>615</v>
      </c>
      <c r="D882" t="s">
        <v>83</v>
      </c>
      <c r="E882" t="s">
        <v>100</v>
      </c>
      <c r="F882" s="19" t="str">
        <f>IFERROR(VLOOKUP(D882,'Tabelas auxiliares'!$A$3:$B$63,2,FALSE),"")</f>
        <v>SUGEPE-FOLHA - PASEP + AUX. MORADIA</v>
      </c>
      <c r="G882" s="19" t="str">
        <f>IFERROR(VLOOKUP($B882,'Tabelas auxiliares'!$A$67:$C$107,2,FALSE),"")</f>
        <v>FOLHA DE PAGAMENTO - GERAL</v>
      </c>
      <c r="H882" s="19" t="str">
        <f>IFERROR(VLOOKUP($B882,'Tabelas auxiliares'!$A$67:$C$107,3,FALSE),"")</f>
        <v>FOLHA DE PAGAMENTO / CONTRIBUICAO PARA O PSS / SUBSTITUICOES / INSS PATRONAL / PASEP</v>
      </c>
      <c r="I882" t="s">
        <v>3690</v>
      </c>
      <c r="J882" t="s">
        <v>3691</v>
      </c>
      <c r="K882" t="s">
        <v>3702</v>
      </c>
      <c r="L882" t="s">
        <v>3693</v>
      </c>
      <c r="M882" t="s">
        <v>622</v>
      </c>
      <c r="N882" t="s">
        <v>106</v>
      </c>
      <c r="O882" t="s">
        <v>629</v>
      </c>
      <c r="P882" t="s">
        <v>658</v>
      </c>
      <c r="Q882" t="s">
        <v>621</v>
      </c>
      <c r="R882" t="s">
        <v>622</v>
      </c>
      <c r="S882" t="s">
        <v>660</v>
      </c>
      <c r="T882" t="s">
        <v>659</v>
      </c>
      <c r="U882" t="s">
        <v>116</v>
      </c>
      <c r="V882" t="s">
        <v>3128</v>
      </c>
      <c r="W882" t="s">
        <v>3129</v>
      </c>
      <c r="X882" t="s">
        <v>3703</v>
      </c>
      <c r="Y882" s="19" t="str">
        <f t="shared" si="26"/>
        <v>3</v>
      </c>
      <c r="Z882" s="19" t="str">
        <f>IF(T882="","",IF(AND(T882&lt;&gt;'Tabelas auxiliares'!$B$241,T882&lt;&gt;'Tabelas auxiliares'!$B$242,T882&lt;&gt;'Tabelas auxiliares'!$C$241,T882&lt;&gt;'Tabelas auxiliares'!$C$242,T882&lt;&gt;'Tabelas auxiliares'!$D$241),"FOLHA DE PESSOAL",IF(Y882='Tabelas auxiliares'!$A$242,"CUSTEIO",IF(Y882='Tabelas auxiliares'!$A$241,"INVESTIMENTO","ERRO - VERIFICAR"))))</f>
        <v>FOLHA DE PESSOAL</v>
      </c>
      <c r="AA882" s="30">
        <f t="shared" si="27"/>
        <v>107876.43</v>
      </c>
      <c r="AC882" s="12">
        <v>107876.43</v>
      </c>
      <c r="AE882" s="36"/>
    </row>
    <row r="883" spans="1:31" x14ac:dyDescent="0.35">
      <c r="A883" t="s">
        <v>614</v>
      </c>
      <c r="B883" t="s">
        <v>224</v>
      </c>
      <c r="C883" t="s">
        <v>615</v>
      </c>
      <c r="D883" t="s">
        <v>83</v>
      </c>
      <c r="E883" t="s">
        <v>100</v>
      </c>
      <c r="F883" s="19" t="str">
        <f>IFERROR(VLOOKUP(D883,'Tabelas auxiliares'!$A$3:$B$63,2,FALSE),"")</f>
        <v>SUGEPE-FOLHA - PASEP + AUX. MORADIA</v>
      </c>
      <c r="G883" s="19" t="str">
        <f>IFERROR(VLOOKUP($B883,'Tabelas auxiliares'!$A$67:$C$107,2,FALSE),"")</f>
        <v>FOLHA DE PAGAMENTO - GERAL</v>
      </c>
      <c r="H883" s="19" t="str">
        <f>IFERROR(VLOOKUP($B883,'Tabelas auxiliares'!$A$67:$C$107,3,FALSE),"")</f>
        <v>FOLHA DE PAGAMENTO / CONTRIBUICAO PARA O PSS / SUBSTITUICOES / INSS PATRONAL / PASEP</v>
      </c>
      <c r="I883" t="s">
        <v>3690</v>
      </c>
      <c r="J883" t="s">
        <v>3691</v>
      </c>
      <c r="K883" t="s">
        <v>3702</v>
      </c>
      <c r="L883" t="s">
        <v>3693</v>
      </c>
      <c r="M883" t="s">
        <v>622</v>
      </c>
      <c r="N883" t="s">
        <v>106</v>
      </c>
      <c r="O883" t="s">
        <v>629</v>
      </c>
      <c r="P883" t="s">
        <v>658</v>
      </c>
      <c r="Q883" t="s">
        <v>621</v>
      </c>
      <c r="R883" t="s">
        <v>622</v>
      </c>
      <c r="S883" t="s">
        <v>660</v>
      </c>
      <c r="T883" t="s">
        <v>659</v>
      </c>
      <c r="U883" t="s">
        <v>116</v>
      </c>
      <c r="V883" t="s">
        <v>3449</v>
      </c>
      <c r="W883" t="s">
        <v>3450</v>
      </c>
      <c r="X883" t="s">
        <v>3704</v>
      </c>
      <c r="Y883" s="19" t="str">
        <f t="shared" si="26"/>
        <v>3</v>
      </c>
      <c r="Z883" s="19" t="str">
        <f>IF(T883="","",IF(AND(T883&lt;&gt;'Tabelas auxiliares'!$B$241,T883&lt;&gt;'Tabelas auxiliares'!$B$242,T883&lt;&gt;'Tabelas auxiliares'!$C$241,T883&lt;&gt;'Tabelas auxiliares'!$C$242,T883&lt;&gt;'Tabelas auxiliares'!$D$241),"FOLHA DE PESSOAL",IF(Y883='Tabelas auxiliares'!$A$242,"CUSTEIO",IF(Y883='Tabelas auxiliares'!$A$241,"INVESTIMENTO","ERRO - VERIFICAR"))))</f>
        <v>FOLHA DE PESSOAL</v>
      </c>
      <c r="AA883" s="30">
        <f t="shared" si="27"/>
        <v>109127.29000000001</v>
      </c>
      <c r="AB883" s="12">
        <v>51553.13</v>
      </c>
      <c r="AC883" s="12">
        <v>57574.16</v>
      </c>
      <c r="AE883" s="36"/>
    </row>
    <row r="884" spans="1:31" x14ac:dyDescent="0.35">
      <c r="A884" t="s">
        <v>614</v>
      </c>
      <c r="B884" t="s">
        <v>224</v>
      </c>
      <c r="C884" t="s">
        <v>615</v>
      </c>
      <c r="D884" t="s">
        <v>83</v>
      </c>
      <c r="E884" t="s">
        <v>100</v>
      </c>
      <c r="F884" s="19" t="str">
        <f>IFERROR(VLOOKUP(D884,'Tabelas auxiliares'!$A$3:$B$63,2,FALSE),"")</f>
        <v>SUGEPE-FOLHA - PASEP + AUX. MORADIA</v>
      </c>
      <c r="G884" s="19" t="str">
        <f>IFERROR(VLOOKUP($B884,'Tabelas auxiliares'!$A$67:$C$107,2,FALSE),"")</f>
        <v>FOLHA DE PAGAMENTO - GERAL</v>
      </c>
      <c r="H884" s="19" t="str">
        <f>IFERROR(VLOOKUP($B884,'Tabelas auxiliares'!$A$67:$C$107,3,FALSE),"")</f>
        <v>FOLHA DE PAGAMENTO / CONTRIBUICAO PARA O PSS / SUBSTITUICOES / INSS PATRONAL / PASEP</v>
      </c>
      <c r="I884" t="s">
        <v>3690</v>
      </c>
      <c r="J884" t="s">
        <v>3691</v>
      </c>
      <c r="K884" t="s">
        <v>3705</v>
      </c>
      <c r="L884" t="s">
        <v>3693</v>
      </c>
      <c r="M884" t="s">
        <v>622</v>
      </c>
      <c r="N884" t="s">
        <v>108</v>
      </c>
      <c r="O884" t="s">
        <v>629</v>
      </c>
      <c r="P884" t="s">
        <v>670</v>
      </c>
      <c r="Q884" t="s">
        <v>621</v>
      </c>
      <c r="R884" t="s">
        <v>622</v>
      </c>
      <c r="S884" t="s">
        <v>623</v>
      </c>
      <c r="T884" t="s">
        <v>659</v>
      </c>
      <c r="U884" t="s">
        <v>117</v>
      </c>
      <c r="V884" t="s">
        <v>3132</v>
      </c>
      <c r="W884" t="s">
        <v>3133</v>
      </c>
      <c r="X884" t="s">
        <v>3706</v>
      </c>
      <c r="Y884" s="19" t="str">
        <f t="shared" si="26"/>
        <v>3</v>
      </c>
      <c r="Z884" s="19" t="str">
        <f>IF(T884="","",IF(AND(T884&lt;&gt;'Tabelas auxiliares'!$B$241,T884&lt;&gt;'Tabelas auxiliares'!$B$242,T884&lt;&gt;'Tabelas auxiliares'!$C$241,T884&lt;&gt;'Tabelas auxiliares'!$C$242,T884&lt;&gt;'Tabelas auxiliares'!$D$241),"FOLHA DE PESSOAL",IF(Y884='Tabelas auxiliares'!$A$242,"CUSTEIO",IF(Y884='Tabelas auxiliares'!$A$241,"INVESTIMENTO","ERRO - VERIFICAR"))))</f>
        <v>FOLHA DE PESSOAL</v>
      </c>
      <c r="AA884" s="30">
        <f t="shared" si="27"/>
        <v>764535.67</v>
      </c>
      <c r="AC884" s="12">
        <v>764535.67</v>
      </c>
      <c r="AE884" s="36"/>
    </row>
    <row r="885" spans="1:31" x14ac:dyDescent="0.35">
      <c r="A885" t="s">
        <v>614</v>
      </c>
      <c r="B885" t="s">
        <v>224</v>
      </c>
      <c r="C885" t="s">
        <v>615</v>
      </c>
      <c r="D885" t="s">
        <v>83</v>
      </c>
      <c r="E885" t="s">
        <v>100</v>
      </c>
      <c r="F885" s="19" t="str">
        <f>IFERROR(VLOOKUP(D885,'Tabelas auxiliares'!$A$3:$B$63,2,FALSE),"")</f>
        <v>SUGEPE-FOLHA - PASEP + AUX. MORADIA</v>
      </c>
      <c r="G885" s="19" t="str">
        <f>IFERROR(VLOOKUP($B885,'Tabelas auxiliares'!$A$67:$C$107,2,FALSE),"")</f>
        <v>FOLHA DE PAGAMENTO - GERAL</v>
      </c>
      <c r="H885" s="19" t="str">
        <f>IFERROR(VLOOKUP($B885,'Tabelas auxiliares'!$A$67:$C$107,3,FALSE),"")</f>
        <v>FOLHA DE PAGAMENTO / CONTRIBUICAO PARA O PSS / SUBSTITUICOES / INSS PATRONAL / PASEP</v>
      </c>
      <c r="I885" t="s">
        <v>3690</v>
      </c>
      <c r="J885" t="s">
        <v>3691</v>
      </c>
      <c r="K885" t="s">
        <v>3705</v>
      </c>
      <c r="L885" t="s">
        <v>3693</v>
      </c>
      <c r="M885" t="s">
        <v>622</v>
      </c>
      <c r="N885" t="s">
        <v>108</v>
      </c>
      <c r="O885" t="s">
        <v>629</v>
      </c>
      <c r="P885" t="s">
        <v>670</v>
      </c>
      <c r="Q885" t="s">
        <v>621</v>
      </c>
      <c r="R885" t="s">
        <v>622</v>
      </c>
      <c r="S885" t="s">
        <v>623</v>
      </c>
      <c r="T885" t="s">
        <v>659</v>
      </c>
      <c r="U885" t="s">
        <v>117</v>
      </c>
      <c r="V885" t="s">
        <v>3135</v>
      </c>
      <c r="W885" t="s">
        <v>3136</v>
      </c>
      <c r="X885" t="s">
        <v>3707</v>
      </c>
      <c r="Y885" s="19" t="str">
        <f t="shared" si="26"/>
        <v>3</v>
      </c>
      <c r="Z885" s="19" t="str">
        <f>IF(T885="","",IF(AND(T885&lt;&gt;'Tabelas auxiliares'!$B$241,T885&lt;&gt;'Tabelas auxiliares'!$B$242,T885&lt;&gt;'Tabelas auxiliares'!$C$241,T885&lt;&gt;'Tabelas auxiliares'!$C$242,T885&lt;&gt;'Tabelas auxiliares'!$D$241),"FOLHA DE PESSOAL",IF(Y885='Tabelas auxiliares'!$A$242,"CUSTEIO",IF(Y885='Tabelas auxiliares'!$A$241,"INVESTIMENTO","ERRO - VERIFICAR"))))</f>
        <v>FOLHA DE PESSOAL</v>
      </c>
      <c r="AA885" s="30">
        <f t="shared" si="27"/>
        <v>9966.64</v>
      </c>
      <c r="AC885" s="12">
        <v>9966.64</v>
      </c>
      <c r="AE885" s="36"/>
    </row>
    <row r="886" spans="1:31" x14ac:dyDescent="0.35">
      <c r="A886" t="s">
        <v>614</v>
      </c>
      <c r="B886" t="s">
        <v>224</v>
      </c>
      <c r="C886" t="s">
        <v>615</v>
      </c>
      <c r="D886" t="s">
        <v>83</v>
      </c>
      <c r="E886" t="s">
        <v>100</v>
      </c>
      <c r="F886" s="19" t="str">
        <f>IFERROR(VLOOKUP(D886,'Tabelas auxiliares'!$A$3:$B$63,2,FALSE),"")</f>
        <v>SUGEPE-FOLHA - PASEP + AUX. MORADIA</v>
      </c>
      <c r="G886" s="19" t="str">
        <f>IFERROR(VLOOKUP($B886,'Tabelas auxiliares'!$A$67:$C$107,2,FALSE),"")</f>
        <v>FOLHA DE PAGAMENTO - GERAL</v>
      </c>
      <c r="H886" s="19" t="str">
        <f>IFERROR(VLOOKUP($B886,'Tabelas auxiliares'!$A$67:$C$107,3,FALSE),"")</f>
        <v>FOLHA DE PAGAMENTO / CONTRIBUICAO PARA O PSS / SUBSTITUICOES / INSS PATRONAL / PASEP</v>
      </c>
      <c r="I886" t="s">
        <v>3690</v>
      </c>
      <c r="J886" t="s">
        <v>3691</v>
      </c>
      <c r="K886" t="s">
        <v>3705</v>
      </c>
      <c r="L886" t="s">
        <v>3693</v>
      </c>
      <c r="M886" t="s">
        <v>622</v>
      </c>
      <c r="N886" t="s">
        <v>108</v>
      </c>
      <c r="O886" t="s">
        <v>629</v>
      </c>
      <c r="P886" t="s">
        <v>670</v>
      </c>
      <c r="Q886" t="s">
        <v>621</v>
      </c>
      <c r="R886" t="s">
        <v>622</v>
      </c>
      <c r="S886" t="s">
        <v>623</v>
      </c>
      <c r="T886" t="s">
        <v>659</v>
      </c>
      <c r="U886" t="s">
        <v>117</v>
      </c>
      <c r="V886" t="s">
        <v>3227</v>
      </c>
      <c r="W886" t="s">
        <v>3228</v>
      </c>
      <c r="X886" t="s">
        <v>3708</v>
      </c>
      <c r="Y886" s="19" t="str">
        <f t="shared" si="26"/>
        <v>3</v>
      </c>
      <c r="Z886" s="19" t="str">
        <f>IF(T886="","",IF(AND(T886&lt;&gt;'Tabelas auxiliares'!$B$241,T886&lt;&gt;'Tabelas auxiliares'!$B$242,T886&lt;&gt;'Tabelas auxiliares'!$C$241,T886&lt;&gt;'Tabelas auxiliares'!$C$242,T886&lt;&gt;'Tabelas auxiliares'!$D$241),"FOLHA DE PESSOAL",IF(Y886='Tabelas auxiliares'!$A$242,"CUSTEIO",IF(Y886='Tabelas auxiliares'!$A$241,"INVESTIMENTO","ERRO - VERIFICAR"))))</f>
        <v>FOLHA DE PESSOAL</v>
      </c>
      <c r="AA886" s="30">
        <f t="shared" si="27"/>
        <v>678718.14</v>
      </c>
      <c r="AB886" s="12">
        <v>324613.24</v>
      </c>
      <c r="AC886" s="12">
        <v>354104.9</v>
      </c>
      <c r="AE886" s="36"/>
    </row>
    <row r="887" spans="1:31" x14ac:dyDescent="0.35">
      <c r="A887" t="s">
        <v>614</v>
      </c>
      <c r="B887" t="s">
        <v>224</v>
      </c>
      <c r="C887" t="s">
        <v>615</v>
      </c>
      <c r="D887" t="s">
        <v>83</v>
      </c>
      <c r="E887" t="s">
        <v>100</v>
      </c>
      <c r="F887" s="19" t="str">
        <f>IFERROR(VLOOKUP(D887,'Tabelas auxiliares'!$A$3:$B$63,2,FALSE),"")</f>
        <v>SUGEPE-FOLHA - PASEP + AUX. MORADIA</v>
      </c>
      <c r="G887" s="19" t="str">
        <f>IFERROR(VLOOKUP($B887,'Tabelas auxiliares'!$A$67:$C$107,2,FALSE),"")</f>
        <v>FOLHA DE PAGAMENTO - GERAL</v>
      </c>
      <c r="H887" s="19" t="str">
        <f>IFERROR(VLOOKUP($B887,'Tabelas auxiliares'!$A$67:$C$107,3,FALSE),"")</f>
        <v>FOLHA DE PAGAMENTO / CONTRIBUICAO PARA O PSS / SUBSTITUICOES / INSS PATRONAL / PASEP</v>
      </c>
      <c r="I887" t="s">
        <v>3690</v>
      </c>
      <c r="J887" t="s">
        <v>3691</v>
      </c>
      <c r="K887" t="s">
        <v>3705</v>
      </c>
      <c r="L887" t="s">
        <v>3693</v>
      </c>
      <c r="M887" t="s">
        <v>622</v>
      </c>
      <c r="N887" t="s">
        <v>108</v>
      </c>
      <c r="O887" t="s">
        <v>629</v>
      </c>
      <c r="P887" t="s">
        <v>670</v>
      </c>
      <c r="Q887" t="s">
        <v>621</v>
      </c>
      <c r="R887" t="s">
        <v>622</v>
      </c>
      <c r="S887" t="s">
        <v>623</v>
      </c>
      <c r="T887" t="s">
        <v>659</v>
      </c>
      <c r="U887" t="s">
        <v>117</v>
      </c>
      <c r="V887" t="s">
        <v>3138</v>
      </c>
      <c r="W887" t="s">
        <v>3139</v>
      </c>
      <c r="X887" t="s">
        <v>3709</v>
      </c>
      <c r="Y887" s="19" t="str">
        <f t="shared" si="26"/>
        <v>3</v>
      </c>
      <c r="Z887" s="19" t="str">
        <f>IF(T887="","",IF(AND(T887&lt;&gt;'Tabelas auxiliares'!$B$241,T887&lt;&gt;'Tabelas auxiliares'!$B$242,T887&lt;&gt;'Tabelas auxiliares'!$C$241,T887&lt;&gt;'Tabelas auxiliares'!$C$242,T887&lt;&gt;'Tabelas auxiliares'!$D$241),"FOLHA DE PESSOAL",IF(Y887='Tabelas auxiliares'!$A$242,"CUSTEIO",IF(Y887='Tabelas auxiliares'!$A$241,"INVESTIMENTO","ERRO - VERIFICAR"))))</f>
        <v>FOLHA DE PESSOAL</v>
      </c>
      <c r="AA887" s="30">
        <f t="shared" si="27"/>
        <v>25470.26</v>
      </c>
      <c r="AC887" s="12">
        <v>25470.26</v>
      </c>
      <c r="AE887" s="36"/>
    </row>
    <row r="888" spans="1:31" x14ac:dyDescent="0.35">
      <c r="A888" t="s">
        <v>614</v>
      </c>
      <c r="B888" t="s">
        <v>224</v>
      </c>
      <c r="C888" t="s">
        <v>615</v>
      </c>
      <c r="D888" t="s">
        <v>83</v>
      </c>
      <c r="E888" t="s">
        <v>100</v>
      </c>
      <c r="F888" s="19" t="str">
        <f>IFERROR(VLOOKUP(D888,'Tabelas auxiliares'!$A$3:$B$63,2,FALSE),"")</f>
        <v>SUGEPE-FOLHA - PASEP + AUX. MORADIA</v>
      </c>
      <c r="G888" s="19" t="str">
        <f>IFERROR(VLOOKUP($B888,'Tabelas auxiliares'!$A$67:$C$107,2,FALSE),"")</f>
        <v>FOLHA DE PAGAMENTO - GERAL</v>
      </c>
      <c r="H888" s="19" t="str">
        <f>IFERROR(VLOOKUP($B888,'Tabelas auxiliares'!$A$67:$C$107,3,FALSE),"")</f>
        <v>FOLHA DE PAGAMENTO / CONTRIBUICAO PARA O PSS / SUBSTITUICOES / INSS PATRONAL / PASEP</v>
      </c>
      <c r="I888" t="s">
        <v>3690</v>
      </c>
      <c r="J888" t="s">
        <v>3691</v>
      </c>
      <c r="K888" t="s">
        <v>3705</v>
      </c>
      <c r="L888" t="s">
        <v>3693</v>
      </c>
      <c r="M888" t="s">
        <v>622</v>
      </c>
      <c r="N888" t="s">
        <v>108</v>
      </c>
      <c r="O888" t="s">
        <v>629</v>
      </c>
      <c r="P888" t="s">
        <v>670</v>
      </c>
      <c r="Q888" t="s">
        <v>621</v>
      </c>
      <c r="R888" t="s">
        <v>622</v>
      </c>
      <c r="S888" t="s">
        <v>623</v>
      </c>
      <c r="T888" t="s">
        <v>659</v>
      </c>
      <c r="U888" t="s">
        <v>117</v>
      </c>
      <c r="V888" t="s">
        <v>3552</v>
      </c>
      <c r="W888" t="s">
        <v>3553</v>
      </c>
      <c r="X888" t="s">
        <v>3710</v>
      </c>
      <c r="Y888" s="19" t="str">
        <f t="shared" si="26"/>
        <v>3</v>
      </c>
      <c r="Z888" s="19" t="str">
        <f>IF(T888="","",IF(AND(T888&lt;&gt;'Tabelas auxiliares'!$B$241,T888&lt;&gt;'Tabelas auxiliares'!$B$242,T888&lt;&gt;'Tabelas auxiliares'!$C$241,T888&lt;&gt;'Tabelas auxiliares'!$C$242,T888&lt;&gt;'Tabelas auxiliares'!$D$241),"FOLHA DE PESSOAL",IF(Y888='Tabelas auxiliares'!$A$242,"CUSTEIO",IF(Y888='Tabelas auxiliares'!$A$241,"INVESTIMENTO","ERRO - VERIFICAR"))))</f>
        <v>FOLHA DE PESSOAL</v>
      </c>
      <c r="AA888" s="30">
        <f t="shared" si="27"/>
        <v>12402.91</v>
      </c>
      <c r="AC888" s="12">
        <v>12402.91</v>
      </c>
      <c r="AE888" s="36"/>
    </row>
    <row r="889" spans="1:31" x14ac:dyDescent="0.35">
      <c r="A889" t="s">
        <v>614</v>
      </c>
      <c r="B889" t="s">
        <v>224</v>
      </c>
      <c r="C889" t="s">
        <v>615</v>
      </c>
      <c r="D889" t="s">
        <v>83</v>
      </c>
      <c r="E889" t="s">
        <v>100</v>
      </c>
      <c r="F889" s="19" t="str">
        <f>IFERROR(VLOOKUP(D889,'Tabelas auxiliares'!$A$3:$B$63,2,FALSE),"")</f>
        <v>SUGEPE-FOLHA - PASEP + AUX. MORADIA</v>
      </c>
      <c r="G889" s="19" t="str">
        <f>IFERROR(VLOOKUP($B889,'Tabelas auxiliares'!$A$67:$C$107,2,FALSE),"")</f>
        <v>FOLHA DE PAGAMENTO - GERAL</v>
      </c>
      <c r="H889" s="19" t="str">
        <f>IFERROR(VLOOKUP($B889,'Tabelas auxiliares'!$A$67:$C$107,3,FALSE),"")</f>
        <v>FOLHA DE PAGAMENTO / CONTRIBUICAO PARA O PSS / SUBSTITUICOES / INSS PATRONAL / PASEP</v>
      </c>
      <c r="I889" t="s">
        <v>3690</v>
      </c>
      <c r="J889" t="s">
        <v>3691</v>
      </c>
      <c r="K889" t="s">
        <v>3711</v>
      </c>
      <c r="L889" t="s">
        <v>3693</v>
      </c>
      <c r="M889" t="s">
        <v>622</v>
      </c>
      <c r="N889" t="s">
        <v>108</v>
      </c>
      <c r="O889" t="s">
        <v>629</v>
      </c>
      <c r="P889" t="s">
        <v>670</v>
      </c>
      <c r="Q889" t="s">
        <v>621</v>
      </c>
      <c r="R889" t="s">
        <v>622</v>
      </c>
      <c r="S889" t="s">
        <v>623</v>
      </c>
      <c r="T889" t="s">
        <v>659</v>
      </c>
      <c r="U889" t="s">
        <v>117</v>
      </c>
      <c r="V889" t="s">
        <v>3142</v>
      </c>
      <c r="W889" t="s">
        <v>3143</v>
      </c>
      <c r="X889" t="s">
        <v>3712</v>
      </c>
      <c r="Y889" s="19" t="str">
        <f t="shared" si="26"/>
        <v>3</v>
      </c>
      <c r="Z889" s="19" t="str">
        <f>IF(T889="","",IF(AND(T889&lt;&gt;'Tabelas auxiliares'!$B$241,T889&lt;&gt;'Tabelas auxiliares'!$B$242,T889&lt;&gt;'Tabelas auxiliares'!$C$241,T889&lt;&gt;'Tabelas auxiliares'!$C$242,T889&lt;&gt;'Tabelas auxiliares'!$D$241),"FOLHA DE PESSOAL",IF(Y889='Tabelas auxiliares'!$A$242,"CUSTEIO",IF(Y889='Tabelas auxiliares'!$A$241,"INVESTIMENTO","ERRO - VERIFICAR"))))</f>
        <v>FOLHA DE PESSOAL</v>
      </c>
      <c r="AA889" s="30">
        <f t="shared" si="27"/>
        <v>11221300.51</v>
      </c>
      <c r="AB889" s="12">
        <v>12264.18</v>
      </c>
      <c r="AC889" s="12">
        <v>11209036.33</v>
      </c>
      <c r="AE889" s="36"/>
    </row>
    <row r="890" spans="1:31" x14ac:dyDescent="0.35">
      <c r="A890" t="s">
        <v>614</v>
      </c>
      <c r="B890" t="s">
        <v>224</v>
      </c>
      <c r="C890" t="s">
        <v>615</v>
      </c>
      <c r="D890" t="s">
        <v>83</v>
      </c>
      <c r="E890" t="s">
        <v>100</v>
      </c>
      <c r="F890" s="19" t="str">
        <f>IFERROR(VLOOKUP(D890,'Tabelas auxiliares'!$A$3:$B$63,2,FALSE),"")</f>
        <v>SUGEPE-FOLHA - PASEP + AUX. MORADIA</v>
      </c>
      <c r="G890" s="19" t="str">
        <f>IFERROR(VLOOKUP($B890,'Tabelas auxiliares'!$A$67:$C$107,2,FALSE),"")</f>
        <v>FOLHA DE PAGAMENTO - GERAL</v>
      </c>
      <c r="H890" s="19" t="str">
        <f>IFERROR(VLOOKUP($B890,'Tabelas auxiliares'!$A$67:$C$107,3,FALSE),"")</f>
        <v>FOLHA DE PAGAMENTO / CONTRIBUICAO PARA O PSS / SUBSTITUICOES / INSS PATRONAL / PASEP</v>
      </c>
      <c r="I890" t="s">
        <v>3690</v>
      </c>
      <c r="J890" t="s">
        <v>3691</v>
      </c>
      <c r="K890" t="s">
        <v>3711</v>
      </c>
      <c r="L890" t="s">
        <v>3693</v>
      </c>
      <c r="M890" t="s">
        <v>622</v>
      </c>
      <c r="N890" t="s">
        <v>108</v>
      </c>
      <c r="O890" t="s">
        <v>629</v>
      </c>
      <c r="P890" t="s">
        <v>670</v>
      </c>
      <c r="Q890" t="s">
        <v>621</v>
      </c>
      <c r="R890" t="s">
        <v>622</v>
      </c>
      <c r="S890" t="s">
        <v>623</v>
      </c>
      <c r="T890" t="s">
        <v>659</v>
      </c>
      <c r="U890" t="s">
        <v>117</v>
      </c>
      <c r="V890" t="s">
        <v>3145</v>
      </c>
      <c r="W890" t="s">
        <v>3146</v>
      </c>
      <c r="X890" t="s">
        <v>3713</v>
      </c>
      <c r="Y890" s="19" t="str">
        <f t="shared" si="26"/>
        <v>3</v>
      </c>
      <c r="Z890" s="19" t="str">
        <f>IF(T890="","",IF(AND(T890&lt;&gt;'Tabelas auxiliares'!$B$241,T890&lt;&gt;'Tabelas auxiliares'!$B$242,T890&lt;&gt;'Tabelas auxiliares'!$C$241,T890&lt;&gt;'Tabelas auxiliares'!$C$242,T890&lt;&gt;'Tabelas auxiliares'!$D$241),"FOLHA DE PESSOAL",IF(Y890='Tabelas auxiliares'!$A$242,"CUSTEIO",IF(Y890='Tabelas auxiliares'!$A$241,"INVESTIMENTO","ERRO - VERIFICAR"))))</f>
        <v>FOLHA DE PESSOAL</v>
      </c>
      <c r="AA890" s="30">
        <f t="shared" si="27"/>
        <v>3691.28</v>
      </c>
      <c r="AC890" s="12">
        <v>3691.28</v>
      </c>
      <c r="AE890" s="36"/>
    </row>
    <row r="891" spans="1:31" x14ac:dyDescent="0.35">
      <c r="A891" t="s">
        <v>614</v>
      </c>
      <c r="B891" t="s">
        <v>224</v>
      </c>
      <c r="C891" t="s">
        <v>615</v>
      </c>
      <c r="D891" t="s">
        <v>83</v>
      </c>
      <c r="E891" t="s">
        <v>100</v>
      </c>
      <c r="F891" s="19" t="str">
        <f>IFERROR(VLOOKUP(D891,'Tabelas auxiliares'!$A$3:$B$63,2,FALSE),"")</f>
        <v>SUGEPE-FOLHA - PASEP + AUX. MORADIA</v>
      </c>
      <c r="G891" s="19" t="str">
        <f>IFERROR(VLOOKUP($B891,'Tabelas auxiliares'!$A$67:$C$107,2,FALSE),"")</f>
        <v>FOLHA DE PAGAMENTO - GERAL</v>
      </c>
      <c r="H891" s="19" t="str">
        <f>IFERROR(VLOOKUP($B891,'Tabelas auxiliares'!$A$67:$C$107,3,FALSE),"")</f>
        <v>FOLHA DE PAGAMENTO / CONTRIBUICAO PARA O PSS / SUBSTITUICOES / INSS PATRONAL / PASEP</v>
      </c>
      <c r="I891" t="s">
        <v>3690</v>
      </c>
      <c r="J891" t="s">
        <v>3691</v>
      </c>
      <c r="K891" t="s">
        <v>3711</v>
      </c>
      <c r="L891" t="s">
        <v>3693</v>
      </c>
      <c r="M891" t="s">
        <v>622</v>
      </c>
      <c r="N891" t="s">
        <v>108</v>
      </c>
      <c r="O891" t="s">
        <v>629</v>
      </c>
      <c r="P891" t="s">
        <v>670</v>
      </c>
      <c r="Q891" t="s">
        <v>621</v>
      </c>
      <c r="R891" t="s">
        <v>622</v>
      </c>
      <c r="S891" t="s">
        <v>623</v>
      </c>
      <c r="T891" t="s">
        <v>659</v>
      </c>
      <c r="U891" t="s">
        <v>117</v>
      </c>
      <c r="V891" t="s">
        <v>3148</v>
      </c>
      <c r="W891" t="s">
        <v>3149</v>
      </c>
      <c r="X891" t="s">
        <v>3714</v>
      </c>
      <c r="Y891" s="19" t="str">
        <f t="shared" si="26"/>
        <v>3</v>
      </c>
      <c r="Z891" s="19" t="str">
        <f>IF(T891="","",IF(AND(T891&lt;&gt;'Tabelas auxiliares'!$B$241,T891&lt;&gt;'Tabelas auxiliares'!$B$242,T891&lt;&gt;'Tabelas auxiliares'!$C$241,T891&lt;&gt;'Tabelas auxiliares'!$C$242,T891&lt;&gt;'Tabelas auxiliares'!$D$241),"FOLHA DE PESSOAL",IF(Y891='Tabelas auxiliares'!$A$242,"CUSTEIO",IF(Y891='Tabelas auxiliares'!$A$241,"INVESTIMENTO","ERRO - VERIFICAR"))))</f>
        <v>FOLHA DE PESSOAL</v>
      </c>
      <c r="AA891" s="30">
        <f t="shared" si="27"/>
        <v>582.34</v>
      </c>
      <c r="AC891" s="12">
        <v>582.34</v>
      </c>
      <c r="AE891" s="36"/>
    </row>
    <row r="892" spans="1:31" x14ac:dyDescent="0.35">
      <c r="A892" t="s">
        <v>614</v>
      </c>
      <c r="B892" t="s">
        <v>224</v>
      </c>
      <c r="C892" t="s">
        <v>615</v>
      </c>
      <c r="D892" t="s">
        <v>83</v>
      </c>
      <c r="E892" t="s">
        <v>100</v>
      </c>
      <c r="F892" s="19" t="str">
        <f>IFERROR(VLOOKUP(D892,'Tabelas auxiliares'!$A$3:$B$63,2,FALSE),"")</f>
        <v>SUGEPE-FOLHA - PASEP + AUX. MORADIA</v>
      </c>
      <c r="G892" s="19" t="str">
        <f>IFERROR(VLOOKUP($B892,'Tabelas auxiliares'!$A$67:$C$107,2,FALSE),"")</f>
        <v>FOLHA DE PAGAMENTO - GERAL</v>
      </c>
      <c r="H892" s="19" t="str">
        <f>IFERROR(VLOOKUP($B892,'Tabelas auxiliares'!$A$67:$C$107,3,FALSE),"")</f>
        <v>FOLHA DE PAGAMENTO / CONTRIBUICAO PARA O PSS / SUBSTITUICOES / INSS PATRONAL / PASEP</v>
      </c>
      <c r="I892" t="s">
        <v>3690</v>
      </c>
      <c r="J892" t="s">
        <v>3691</v>
      </c>
      <c r="K892" t="s">
        <v>3711</v>
      </c>
      <c r="L892" t="s">
        <v>3693</v>
      </c>
      <c r="M892" t="s">
        <v>622</v>
      </c>
      <c r="N892" t="s">
        <v>108</v>
      </c>
      <c r="O892" t="s">
        <v>629</v>
      </c>
      <c r="P892" t="s">
        <v>670</v>
      </c>
      <c r="Q892" t="s">
        <v>621</v>
      </c>
      <c r="R892" t="s">
        <v>622</v>
      </c>
      <c r="S892" t="s">
        <v>623</v>
      </c>
      <c r="T892" t="s">
        <v>659</v>
      </c>
      <c r="U892" t="s">
        <v>117</v>
      </c>
      <c r="V892" t="s">
        <v>3151</v>
      </c>
      <c r="W892" t="s">
        <v>3152</v>
      </c>
      <c r="X892" t="s">
        <v>3715</v>
      </c>
      <c r="Y892" s="19" t="str">
        <f t="shared" si="26"/>
        <v>3</v>
      </c>
      <c r="Z892" s="19" t="str">
        <f>IF(T892="","",IF(AND(T892&lt;&gt;'Tabelas auxiliares'!$B$241,T892&lt;&gt;'Tabelas auxiliares'!$B$242,T892&lt;&gt;'Tabelas auxiliares'!$C$241,T892&lt;&gt;'Tabelas auxiliares'!$C$242,T892&lt;&gt;'Tabelas auxiliares'!$D$241),"FOLHA DE PESSOAL",IF(Y892='Tabelas auxiliares'!$A$242,"CUSTEIO",IF(Y892='Tabelas auxiliares'!$A$241,"INVESTIMENTO","ERRO - VERIFICAR"))))</f>
        <v>FOLHA DE PESSOAL</v>
      </c>
      <c r="AA892" s="30">
        <f t="shared" si="27"/>
        <v>15171.5</v>
      </c>
      <c r="AB892" s="12">
        <v>302.67</v>
      </c>
      <c r="AC892" s="12">
        <v>14868.83</v>
      </c>
      <c r="AE892" s="36"/>
    </row>
    <row r="893" spans="1:31" x14ac:dyDescent="0.35">
      <c r="A893" t="s">
        <v>614</v>
      </c>
      <c r="B893" t="s">
        <v>224</v>
      </c>
      <c r="C893" t="s">
        <v>615</v>
      </c>
      <c r="D893" t="s">
        <v>83</v>
      </c>
      <c r="E893" t="s">
        <v>100</v>
      </c>
      <c r="F893" s="19" t="str">
        <f>IFERROR(VLOOKUP(D893,'Tabelas auxiliares'!$A$3:$B$63,2,FALSE),"")</f>
        <v>SUGEPE-FOLHA - PASEP + AUX. MORADIA</v>
      </c>
      <c r="G893" s="19" t="str">
        <f>IFERROR(VLOOKUP($B893,'Tabelas auxiliares'!$A$67:$C$107,2,FALSE),"")</f>
        <v>FOLHA DE PAGAMENTO - GERAL</v>
      </c>
      <c r="H893" s="19" t="str">
        <f>IFERROR(VLOOKUP($B893,'Tabelas auxiliares'!$A$67:$C$107,3,FALSE),"")</f>
        <v>FOLHA DE PAGAMENTO / CONTRIBUICAO PARA O PSS / SUBSTITUICOES / INSS PATRONAL / PASEP</v>
      </c>
      <c r="I893" t="s">
        <v>3690</v>
      </c>
      <c r="J893" t="s">
        <v>3691</v>
      </c>
      <c r="K893" t="s">
        <v>3711</v>
      </c>
      <c r="L893" t="s">
        <v>3693</v>
      </c>
      <c r="M893" t="s">
        <v>622</v>
      </c>
      <c r="N893" t="s">
        <v>108</v>
      </c>
      <c r="O893" t="s">
        <v>629</v>
      </c>
      <c r="P893" t="s">
        <v>670</v>
      </c>
      <c r="Q893" t="s">
        <v>621</v>
      </c>
      <c r="R893" t="s">
        <v>622</v>
      </c>
      <c r="S893" t="s">
        <v>623</v>
      </c>
      <c r="T893" t="s">
        <v>659</v>
      </c>
      <c r="U893" t="s">
        <v>117</v>
      </c>
      <c r="V893" t="s">
        <v>3154</v>
      </c>
      <c r="W893" t="s">
        <v>3155</v>
      </c>
      <c r="X893" t="s">
        <v>3716</v>
      </c>
      <c r="Y893" s="19" t="str">
        <f t="shared" si="26"/>
        <v>3</v>
      </c>
      <c r="Z893" s="19" t="str">
        <f>IF(T893="","",IF(AND(T893&lt;&gt;'Tabelas auxiliares'!$B$241,T893&lt;&gt;'Tabelas auxiliares'!$B$242,T893&lt;&gt;'Tabelas auxiliares'!$C$241,T893&lt;&gt;'Tabelas auxiliares'!$C$242,T893&lt;&gt;'Tabelas auxiliares'!$D$241),"FOLHA DE PESSOAL",IF(Y893='Tabelas auxiliares'!$A$242,"CUSTEIO",IF(Y893='Tabelas auxiliares'!$A$241,"INVESTIMENTO","ERRO - VERIFICAR"))))</f>
        <v>FOLHA DE PESSOAL</v>
      </c>
      <c r="AA893" s="30">
        <f t="shared" si="27"/>
        <v>205799.54</v>
      </c>
      <c r="AC893" s="12">
        <v>205799.54</v>
      </c>
      <c r="AE893" s="36"/>
    </row>
    <row r="894" spans="1:31" x14ac:dyDescent="0.35">
      <c r="A894" t="s">
        <v>614</v>
      </c>
      <c r="B894" t="s">
        <v>224</v>
      </c>
      <c r="C894" t="s">
        <v>615</v>
      </c>
      <c r="D894" t="s">
        <v>83</v>
      </c>
      <c r="E894" t="s">
        <v>100</v>
      </c>
      <c r="F894" s="19" t="str">
        <f>IFERROR(VLOOKUP(D894,'Tabelas auxiliares'!$A$3:$B$63,2,FALSE),"")</f>
        <v>SUGEPE-FOLHA - PASEP + AUX. MORADIA</v>
      </c>
      <c r="G894" s="19" t="str">
        <f>IFERROR(VLOOKUP($B894,'Tabelas auxiliares'!$A$67:$C$107,2,FALSE),"")</f>
        <v>FOLHA DE PAGAMENTO - GERAL</v>
      </c>
      <c r="H894" s="19" t="str">
        <f>IFERROR(VLOOKUP($B894,'Tabelas auxiliares'!$A$67:$C$107,3,FALSE),"")</f>
        <v>FOLHA DE PAGAMENTO / CONTRIBUICAO PARA O PSS / SUBSTITUICOES / INSS PATRONAL / PASEP</v>
      </c>
      <c r="I894" t="s">
        <v>3690</v>
      </c>
      <c r="J894" t="s">
        <v>3691</v>
      </c>
      <c r="K894" t="s">
        <v>3711</v>
      </c>
      <c r="L894" t="s">
        <v>3693</v>
      </c>
      <c r="M894" t="s">
        <v>622</v>
      </c>
      <c r="N894" t="s">
        <v>108</v>
      </c>
      <c r="O894" t="s">
        <v>629</v>
      </c>
      <c r="P894" t="s">
        <v>670</v>
      </c>
      <c r="Q894" t="s">
        <v>621</v>
      </c>
      <c r="R894" t="s">
        <v>622</v>
      </c>
      <c r="S894" t="s">
        <v>623</v>
      </c>
      <c r="T894" t="s">
        <v>659</v>
      </c>
      <c r="U894" t="s">
        <v>117</v>
      </c>
      <c r="V894" t="s">
        <v>3157</v>
      </c>
      <c r="W894" t="s">
        <v>3158</v>
      </c>
      <c r="X894" t="s">
        <v>3717</v>
      </c>
      <c r="Y894" s="19" t="str">
        <f t="shared" si="26"/>
        <v>3</v>
      </c>
      <c r="Z894" s="19" t="str">
        <f>IF(T894="","",IF(AND(T894&lt;&gt;'Tabelas auxiliares'!$B$241,T894&lt;&gt;'Tabelas auxiliares'!$B$242,T894&lt;&gt;'Tabelas auxiliares'!$C$241,T894&lt;&gt;'Tabelas auxiliares'!$C$242,T894&lt;&gt;'Tabelas auxiliares'!$D$241),"FOLHA DE PESSOAL",IF(Y894='Tabelas auxiliares'!$A$242,"CUSTEIO",IF(Y894='Tabelas auxiliares'!$A$241,"INVESTIMENTO","ERRO - VERIFICAR"))))</f>
        <v>FOLHA DE PESSOAL</v>
      </c>
      <c r="AA894" s="30">
        <f t="shared" si="27"/>
        <v>6320.54</v>
      </c>
      <c r="AB894" s="12">
        <v>989.54</v>
      </c>
      <c r="AC894" s="12">
        <v>5331</v>
      </c>
      <c r="AE894" s="36"/>
    </row>
    <row r="895" spans="1:31" x14ac:dyDescent="0.35">
      <c r="A895" t="s">
        <v>614</v>
      </c>
      <c r="B895" t="s">
        <v>224</v>
      </c>
      <c r="C895" t="s">
        <v>615</v>
      </c>
      <c r="D895" t="s">
        <v>83</v>
      </c>
      <c r="E895" t="s">
        <v>100</v>
      </c>
      <c r="F895" s="19" t="str">
        <f>IFERROR(VLOOKUP(D895,'Tabelas auxiliares'!$A$3:$B$63,2,FALSE),"")</f>
        <v>SUGEPE-FOLHA - PASEP + AUX. MORADIA</v>
      </c>
      <c r="G895" s="19" t="str">
        <f>IFERROR(VLOOKUP($B895,'Tabelas auxiliares'!$A$67:$C$107,2,FALSE),"")</f>
        <v>FOLHA DE PAGAMENTO - GERAL</v>
      </c>
      <c r="H895" s="19" t="str">
        <f>IFERROR(VLOOKUP($B895,'Tabelas auxiliares'!$A$67:$C$107,3,FALSE),"")</f>
        <v>FOLHA DE PAGAMENTO / CONTRIBUICAO PARA O PSS / SUBSTITUICOES / INSS PATRONAL / PASEP</v>
      </c>
      <c r="I895" t="s">
        <v>3690</v>
      </c>
      <c r="J895" t="s">
        <v>3691</v>
      </c>
      <c r="K895" t="s">
        <v>3711</v>
      </c>
      <c r="L895" t="s">
        <v>3693</v>
      </c>
      <c r="M895" t="s">
        <v>622</v>
      </c>
      <c r="N895" t="s">
        <v>108</v>
      </c>
      <c r="O895" t="s">
        <v>629</v>
      </c>
      <c r="P895" t="s">
        <v>670</v>
      </c>
      <c r="Q895" t="s">
        <v>621</v>
      </c>
      <c r="R895" t="s">
        <v>622</v>
      </c>
      <c r="S895" t="s">
        <v>623</v>
      </c>
      <c r="T895" t="s">
        <v>659</v>
      </c>
      <c r="U895" t="s">
        <v>117</v>
      </c>
      <c r="V895" t="s">
        <v>3160</v>
      </c>
      <c r="W895" t="s">
        <v>3161</v>
      </c>
      <c r="X895" t="s">
        <v>3718</v>
      </c>
      <c r="Y895" s="19" t="str">
        <f t="shared" si="26"/>
        <v>3</v>
      </c>
      <c r="Z895" s="19" t="str">
        <f>IF(T895="","",IF(AND(T895&lt;&gt;'Tabelas auxiliares'!$B$241,T895&lt;&gt;'Tabelas auxiliares'!$B$242,T895&lt;&gt;'Tabelas auxiliares'!$C$241,T895&lt;&gt;'Tabelas auxiliares'!$C$242,T895&lt;&gt;'Tabelas auxiliares'!$D$241),"FOLHA DE PESSOAL",IF(Y895='Tabelas auxiliares'!$A$242,"CUSTEIO",IF(Y895='Tabelas auxiliares'!$A$241,"INVESTIMENTO","ERRO - VERIFICAR"))))</f>
        <v>FOLHA DE PESSOAL</v>
      </c>
      <c r="AA895" s="30">
        <f t="shared" si="27"/>
        <v>9411420.5599999987</v>
      </c>
      <c r="AB895" s="12">
        <v>4793.37</v>
      </c>
      <c r="AC895" s="12">
        <v>9406627.1899999995</v>
      </c>
      <c r="AE895" s="36"/>
    </row>
    <row r="896" spans="1:31" x14ac:dyDescent="0.35">
      <c r="A896" t="s">
        <v>614</v>
      </c>
      <c r="B896" t="s">
        <v>224</v>
      </c>
      <c r="C896" t="s">
        <v>615</v>
      </c>
      <c r="D896" t="s">
        <v>83</v>
      </c>
      <c r="E896" t="s">
        <v>100</v>
      </c>
      <c r="F896" s="19" t="str">
        <f>IFERROR(VLOOKUP(D896,'Tabelas auxiliares'!$A$3:$B$63,2,FALSE),"")</f>
        <v>SUGEPE-FOLHA - PASEP + AUX. MORADIA</v>
      </c>
      <c r="G896" s="19" t="str">
        <f>IFERROR(VLOOKUP($B896,'Tabelas auxiliares'!$A$67:$C$107,2,FALSE),"")</f>
        <v>FOLHA DE PAGAMENTO - GERAL</v>
      </c>
      <c r="H896" s="19" t="str">
        <f>IFERROR(VLOOKUP($B896,'Tabelas auxiliares'!$A$67:$C$107,3,FALSE),"")</f>
        <v>FOLHA DE PAGAMENTO / CONTRIBUICAO PARA O PSS / SUBSTITUICOES / INSS PATRONAL / PASEP</v>
      </c>
      <c r="I896" t="s">
        <v>3690</v>
      </c>
      <c r="J896" t="s">
        <v>3691</v>
      </c>
      <c r="K896" t="s">
        <v>3711</v>
      </c>
      <c r="L896" t="s">
        <v>3693</v>
      </c>
      <c r="M896" t="s">
        <v>622</v>
      </c>
      <c r="N896" t="s">
        <v>108</v>
      </c>
      <c r="O896" t="s">
        <v>629</v>
      </c>
      <c r="P896" t="s">
        <v>670</v>
      </c>
      <c r="Q896" t="s">
        <v>621</v>
      </c>
      <c r="R896" t="s">
        <v>622</v>
      </c>
      <c r="S896" t="s">
        <v>623</v>
      </c>
      <c r="T896" t="s">
        <v>659</v>
      </c>
      <c r="U896" t="s">
        <v>117</v>
      </c>
      <c r="V896" t="s">
        <v>3163</v>
      </c>
      <c r="W896" t="s">
        <v>3164</v>
      </c>
      <c r="X896" t="s">
        <v>3719</v>
      </c>
      <c r="Y896" s="19" t="str">
        <f t="shared" si="26"/>
        <v>3</v>
      </c>
      <c r="Z896" s="19" t="str">
        <f>IF(T896="","",IF(AND(T896&lt;&gt;'Tabelas auxiliares'!$B$241,T896&lt;&gt;'Tabelas auxiliares'!$B$242,T896&lt;&gt;'Tabelas auxiliares'!$C$241,T896&lt;&gt;'Tabelas auxiliares'!$C$242,T896&lt;&gt;'Tabelas auxiliares'!$D$241),"FOLHA DE PESSOAL",IF(Y896='Tabelas auxiliares'!$A$242,"CUSTEIO",IF(Y896='Tabelas auxiliares'!$A$241,"INVESTIMENTO","ERRO - VERIFICAR"))))</f>
        <v>FOLHA DE PESSOAL</v>
      </c>
      <c r="AA896" s="30">
        <f t="shared" si="27"/>
        <v>136170.35</v>
      </c>
      <c r="AC896" s="12">
        <v>136170.35</v>
      </c>
      <c r="AE896" s="36"/>
    </row>
    <row r="897" spans="1:31" x14ac:dyDescent="0.35">
      <c r="A897" t="s">
        <v>614</v>
      </c>
      <c r="B897" t="s">
        <v>224</v>
      </c>
      <c r="C897" t="s">
        <v>615</v>
      </c>
      <c r="D897" t="s">
        <v>83</v>
      </c>
      <c r="E897" t="s">
        <v>100</v>
      </c>
      <c r="F897" s="19" t="str">
        <f>IFERROR(VLOOKUP(D897,'Tabelas auxiliares'!$A$3:$B$63,2,FALSE),"")</f>
        <v>SUGEPE-FOLHA - PASEP + AUX. MORADIA</v>
      </c>
      <c r="G897" s="19" t="str">
        <f>IFERROR(VLOOKUP($B897,'Tabelas auxiliares'!$A$67:$C$107,2,FALSE),"")</f>
        <v>FOLHA DE PAGAMENTO - GERAL</v>
      </c>
      <c r="H897" s="19" t="str">
        <f>IFERROR(VLOOKUP($B897,'Tabelas auxiliares'!$A$67:$C$107,3,FALSE),"")</f>
        <v>FOLHA DE PAGAMENTO / CONTRIBUICAO PARA O PSS / SUBSTITUICOES / INSS PATRONAL / PASEP</v>
      </c>
      <c r="I897" t="s">
        <v>3690</v>
      </c>
      <c r="J897" t="s">
        <v>3691</v>
      </c>
      <c r="K897" t="s">
        <v>3711</v>
      </c>
      <c r="L897" t="s">
        <v>3693</v>
      </c>
      <c r="M897" t="s">
        <v>622</v>
      </c>
      <c r="N897" t="s">
        <v>108</v>
      </c>
      <c r="O897" t="s">
        <v>629</v>
      </c>
      <c r="P897" t="s">
        <v>670</v>
      </c>
      <c r="Q897" t="s">
        <v>621</v>
      </c>
      <c r="R897" t="s">
        <v>622</v>
      </c>
      <c r="S897" t="s">
        <v>623</v>
      </c>
      <c r="T897" t="s">
        <v>659</v>
      </c>
      <c r="U897" t="s">
        <v>117</v>
      </c>
      <c r="V897" t="s">
        <v>3166</v>
      </c>
      <c r="W897" t="s">
        <v>3167</v>
      </c>
      <c r="X897" t="s">
        <v>3720</v>
      </c>
      <c r="Y897" s="19" t="str">
        <f t="shared" si="26"/>
        <v>3</v>
      </c>
      <c r="Z897" s="19" t="str">
        <f>IF(T897="","",IF(AND(T897&lt;&gt;'Tabelas auxiliares'!$B$241,T897&lt;&gt;'Tabelas auxiliares'!$B$242,T897&lt;&gt;'Tabelas auxiliares'!$C$241,T897&lt;&gt;'Tabelas auxiliares'!$C$242,T897&lt;&gt;'Tabelas auxiliares'!$D$241),"FOLHA DE PESSOAL",IF(Y897='Tabelas auxiliares'!$A$242,"CUSTEIO",IF(Y897='Tabelas auxiliares'!$A$241,"INVESTIMENTO","ERRO - VERIFICAR"))))</f>
        <v>FOLHA DE PESSOAL</v>
      </c>
      <c r="AA897" s="30">
        <f t="shared" si="27"/>
        <v>250140.56</v>
      </c>
      <c r="AC897" s="12">
        <v>250140.56</v>
      </c>
      <c r="AE897" s="36"/>
    </row>
    <row r="898" spans="1:31" x14ac:dyDescent="0.35">
      <c r="A898" t="s">
        <v>614</v>
      </c>
      <c r="B898" t="s">
        <v>224</v>
      </c>
      <c r="C898" t="s">
        <v>615</v>
      </c>
      <c r="D898" t="s">
        <v>83</v>
      </c>
      <c r="E898" t="s">
        <v>100</v>
      </c>
      <c r="F898" s="19" t="str">
        <f>IFERROR(VLOOKUP(D898,'Tabelas auxiliares'!$A$3:$B$63,2,FALSE),"")</f>
        <v>SUGEPE-FOLHA - PASEP + AUX. MORADIA</v>
      </c>
      <c r="G898" s="19" t="str">
        <f>IFERROR(VLOOKUP($B898,'Tabelas auxiliares'!$A$67:$C$107,2,FALSE),"")</f>
        <v>FOLHA DE PAGAMENTO - GERAL</v>
      </c>
      <c r="H898" s="19" t="str">
        <f>IFERROR(VLOOKUP($B898,'Tabelas auxiliares'!$A$67:$C$107,3,FALSE),"")</f>
        <v>FOLHA DE PAGAMENTO / CONTRIBUICAO PARA O PSS / SUBSTITUICOES / INSS PATRONAL / PASEP</v>
      </c>
      <c r="I898" t="s">
        <v>3690</v>
      </c>
      <c r="J898" t="s">
        <v>3691</v>
      </c>
      <c r="K898" t="s">
        <v>3711</v>
      </c>
      <c r="L898" t="s">
        <v>3693</v>
      </c>
      <c r="M898" t="s">
        <v>622</v>
      </c>
      <c r="N898" t="s">
        <v>108</v>
      </c>
      <c r="O898" t="s">
        <v>629</v>
      </c>
      <c r="P898" t="s">
        <v>670</v>
      </c>
      <c r="Q898" t="s">
        <v>621</v>
      </c>
      <c r="R898" t="s">
        <v>622</v>
      </c>
      <c r="S898" t="s">
        <v>623</v>
      </c>
      <c r="T898" t="s">
        <v>659</v>
      </c>
      <c r="U898" t="s">
        <v>117</v>
      </c>
      <c r="V898" t="s">
        <v>3169</v>
      </c>
      <c r="W898" t="s">
        <v>3170</v>
      </c>
      <c r="X898" t="s">
        <v>3721</v>
      </c>
      <c r="Y898" s="19" t="str">
        <f t="shared" si="26"/>
        <v>3</v>
      </c>
      <c r="Z898" s="19" t="str">
        <f>IF(T898="","",IF(AND(T898&lt;&gt;'Tabelas auxiliares'!$B$241,T898&lt;&gt;'Tabelas auxiliares'!$B$242,T898&lt;&gt;'Tabelas auxiliares'!$C$241,T898&lt;&gt;'Tabelas auxiliares'!$C$242,T898&lt;&gt;'Tabelas auxiliares'!$D$241),"FOLHA DE PESSOAL",IF(Y898='Tabelas auxiliares'!$A$242,"CUSTEIO",IF(Y898='Tabelas auxiliares'!$A$241,"INVESTIMENTO","ERRO - VERIFICAR"))))</f>
        <v>FOLHA DE PESSOAL</v>
      </c>
      <c r="AA898" s="30">
        <f t="shared" si="27"/>
        <v>4034.68</v>
      </c>
      <c r="AC898" s="12">
        <v>4034.68</v>
      </c>
      <c r="AE898" s="36"/>
    </row>
    <row r="899" spans="1:31" x14ac:dyDescent="0.35">
      <c r="A899" t="s">
        <v>614</v>
      </c>
      <c r="B899" t="s">
        <v>224</v>
      </c>
      <c r="C899" t="s">
        <v>615</v>
      </c>
      <c r="D899" t="s">
        <v>83</v>
      </c>
      <c r="E899" t="s">
        <v>100</v>
      </c>
      <c r="F899" s="19" t="str">
        <f>IFERROR(VLOOKUP(D899,'Tabelas auxiliares'!$A$3:$B$63,2,FALSE),"")</f>
        <v>SUGEPE-FOLHA - PASEP + AUX. MORADIA</v>
      </c>
      <c r="G899" s="19" t="str">
        <f>IFERROR(VLOOKUP($B899,'Tabelas auxiliares'!$A$67:$C$107,2,FALSE),"")</f>
        <v>FOLHA DE PAGAMENTO - GERAL</v>
      </c>
      <c r="H899" s="19" t="str">
        <f>IFERROR(VLOOKUP($B899,'Tabelas auxiliares'!$A$67:$C$107,3,FALSE),"")</f>
        <v>FOLHA DE PAGAMENTO / CONTRIBUICAO PARA O PSS / SUBSTITUICOES / INSS PATRONAL / PASEP</v>
      </c>
      <c r="I899" t="s">
        <v>3690</v>
      </c>
      <c r="J899" t="s">
        <v>3691</v>
      </c>
      <c r="K899" t="s">
        <v>3711</v>
      </c>
      <c r="L899" t="s">
        <v>3693</v>
      </c>
      <c r="M899" t="s">
        <v>622</v>
      </c>
      <c r="N899" t="s">
        <v>108</v>
      </c>
      <c r="O899" t="s">
        <v>629</v>
      </c>
      <c r="P899" t="s">
        <v>670</v>
      </c>
      <c r="Q899" t="s">
        <v>621</v>
      </c>
      <c r="R899" t="s">
        <v>622</v>
      </c>
      <c r="S899" t="s">
        <v>623</v>
      </c>
      <c r="T899" t="s">
        <v>659</v>
      </c>
      <c r="U899" t="s">
        <v>117</v>
      </c>
      <c r="V899" t="s">
        <v>3172</v>
      </c>
      <c r="W899" t="s">
        <v>3173</v>
      </c>
      <c r="X899" t="s">
        <v>3722</v>
      </c>
      <c r="Y899" s="19" t="str">
        <f t="shared" si="26"/>
        <v>3</v>
      </c>
      <c r="Z899" s="19" t="str">
        <f>IF(T899="","",IF(AND(T899&lt;&gt;'Tabelas auxiliares'!$B$241,T899&lt;&gt;'Tabelas auxiliares'!$B$242,T899&lt;&gt;'Tabelas auxiliares'!$C$241,T899&lt;&gt;'Tabelas auxiliares'!$C$242,T899&lt;&gt;'Tabelas auxiliares'!$D$241),"FOLHA DE PESSOAL",IF(Y899='Tabelas auxiliares'!$A$242,"CUSTEIO",IF(Y899='Tabelas auxiliares'!$A$241,"INVESTIMENTO","ERRO - VERIFICAR"))))</f>
        <v>FOLHA DE PESSOAL</v>
      </c>
      <c r="AA899" s="30">
        <f t="shared" si="27"/>
        <v>22477.21</v>
      </c>
      <c r="AB899" s="12">
        <v>9533.33</v>
      </c>
      <c r="AC899" s="12">
        <v>12943.88</v>
      </c>
      <c r="AE899" s="36"/>
    </row>
    <row r="900" spans="1:31" x14ac:dyDescent="0.35">
      <c r="A900" t="s">
        <v>614</v>
      </c>
      <c r="B900" t="s">
        <v>224</v>
      </c>
      <c r="C900" t="s">
        <v>615</v>
      </c>
      <c r="D900" t="s">
        <v>83</v>
      </c>
      <c r="E900" t="s">
        <v>100</v>
      </c>
      <c r="F900" s="19" t="str">
        <f>IFERROR(VLOOKUP(D900,'Tabelas auxiliares'!$A$3:$B$63,2,FALSE),"")</f>
        <v>SUGEPE-FOLHA - PASEP + AUX. MORADIA</v>
      </c>
      <c r="G900" s="19" t="str">
        <f>IFERROR(VLOOKUP($B900,'Tabelas auxiliares'!$A$67:$C$107,2,FALSE),"")</f>
        <v>FOLHA DE PAGAMENTO - GERAL</v>
      </c>
      <c r="H900" s="19" t="str">
        <f>IFERROR(VLOOKUP($B900,'Tabelas auxiliares'!$A$67:$C$107,3,FALSE),"")</f>
        <v>FOLHA DE PAGAMENTO / CONTRIBUICAO PARA O PSS / SUBSTITUICOES / INSS PATRONAL / PASEP</v>
      </c>
      <c r="I900" t="s">
        <v>3690</v>
      </c>
      <c r="J900" t="s">
        <v>3691</v>
      </c>
      <c r="K900" t="s">
        <v>3711</v>
      </c>
      <c r="L900" t="s">
        <v>3693</v>
      </c>
      <c r="M900" t="s">
        <v>622</v>
      </c>
      <c r="N900" t="s">
        <v>108</v>
      </c>
      <c r="O900" t="s">
        <v>629</v>
      </c>
      <c r="P900" t="s">
        <v>670</v>
      </c>
      <c r="Q900" t="s">
        <v>621</v>
      </c>
      <c r="R900" t="s">
        <v>622</v>
      </c>
      <c r="S900" t="s">
        <v>623</v>
      </c>
      <c r="T900" t="s">
        <v>659</v>
      </c>
      <c r="U900" t="s">
        <v>117</v>
      </c>
      <c r="V900" t="s">
        <v>3175</v>
      </c>
      <c r="W900" t="s">
        <v>3176</v>
      </c>
      <c r="X900" t="s">
        <v>3723</v>
      </c>
      <c r="Y900" s="19" t="str">
        <f t="shared" si="26"/>
        <v>3</v>
      </c>
      <c r="Z900" s="19" t="str">
        <f>IF(T900="","",IF(AND(T900&lt;&gt;'Tabelas auxiliares'!$B$241,T900&lt;&gt;'Tabelas auxiliares'!$B$242,T900&lt;&gt;'Tabelas auxiliares'!$C$241,T900&lt;&gt;'Tabelas auxiliares'!$C$242,T900&lt;&gt;'Tabelas auxiliares'!$D$241),"FOLHA DE PESSOAL",IF(Y900='Tabelas auxiliares'!$A$242,"CUSTEIO",IF(Y900='Tabelas auxiliares'!$A$241,"INVESTIMENTO","ERRO - VERIFICAR"))))</f>
        <v>FOLHA DE PESSOAL</v>
      </c>
      <c r="AA900" s="30">
        <f t="shared" si="27"/>
        <v>20862200.370000001</v>
      </c>
      <c r="AB900" s="12">
        <v>9865548.9800000004</v>
      </c>
      <c r="AC900" s="12">
        <v>10996651.390000001</v>
      </c>
      <c r="AE900" s="36"/>
    </row>
    <row r="901" spans="1:31" x14ac:dyDescent="0.35">
      <c r="A901" t="s">
        <v>614</v>
      </c>
      <c r="B901" t="s">
        <v>224</v>
      </c>
      <c r="C901" t="s">
        <v>615</v>
      </c>
      <c r="D901" t="s">
        <v>83</v>
      </c>
      <c r="E901" t="s">
        <v>100</v>
      </c>
      <c r="F901" s="19" t="str">
        <f>IFERROR(VLOOKUP(D901,'Tabelas auxiliares'!$A$3:$B$63,2,FALSE),"")</f>
        <v>SUGEPE-FOLHA - PASEP + AUX. MORADIA</v>
      </c>
      <c r="G901" s="19" t="str">
        <f>IFERROR(VLOOKUP($B901,'Tabelas auxiliares'!$A$67:$C$107,2,FALSE),"")</f>
        <v>FOLHA DE PAGAMENTO - GERAL</v>
      </c>
      <c r="H901" s="19" t="str">
        <f>IFERROR(VLOOKUP($B901,'Tabelas auxiliares'!$A$67:$C$107,3,FALSE),"")</f>
        <v>FOLHA DE PAGAMENTO / CONTRIBUICAO PARA O PSS / SUBSTITUICOES / INSS PATRONAL / PASEP</v>
      </c>
      <c r="I901" t="s">
        <v>3690</v>
      </c>
      <c r="J901" t="s">
        <v>3691</v>
      </c>
      <c r="K901" t="s">
        <v>3711</v>
      </c>
      <c r="L901" t="s">
        <v>3693</v>
      </c>
      <c r="M901" t="s">
        <v>622</v>
      </c>
      <c r="N901" t="s">
        <v>108</v>
      </c>
      <c r="O901" t="s">
        <v>629</v>
      </c>
      <c r="P901" t="s">
        <v>670</v>
      </c>
      <c r="Q901" t="s">
        <v>621</v>
      </c>
      <c r="R901" t="s">
        <v>622</v>
      </c>
      <c r="S901" t="s">
        <v>623</v>
      </c>
      <c r="T901" t="s">
        <v>659</v>
      </c>
      <c r="U901" t="s">
        <v>117</v>
      </c>
      <c r="V901" t="s">
        <v>3178</v>
      </c>
      <c r="W901" t="s">
        <v>3179</v>
      </c>
      <c r="X901" t="s">
        <v>3724</v>
      </c>
      <c r="Y901" s="19" t="str">
        <f t="shared" si="26"/>
        <v>3</v>
      </c>
      <c r="Z901" s="19" t="str">
        <f>IF(T901="","",IF(AND(T901&lt;&gt;'Tabelas auxiliares'!$B$241,T901&lt;&gt;'Tabelas auxiliares'!$B$242,T901&lt;&gt;'Tabelas auxiliares'!$C$241,T901&lt;&gt;'Tabelas auxiliares'!$C$242,T901&lt;&gt;'Tabelas auxiliares'!$D$241),"FOLHA DE PESSOAL",IF(Y901='Tabelas auxiliares'!$A$242,"CUSTEIO",IF(Y901='Tabelas auxiliares'!$A$241,"INVESTIMENTO","ERRO - VERIFICAR"))))</f>
        <v>FOLHA DE PESSOAL</v>
      </c>
      <c r="AA901" s="30">
        <f t="shared" si="27"/>
        <v>617691.36</v>
      </c>
      <c r="AB901" s="12">
        <v>6909.39</v>
      </c>
      <c r="AC901" s="12">
        <v>610781.97</v>
      </c>
      <c r="AE901" s="36"/>
    </row>
    <row r="902" spans="1:31" x14ac:dyDescent="0.35">
      <c r="A902" t="s">
        <v>614</v>
      </c>
      <c r="B902" t="s">
        <v>224</v>
      </c>
      <c r="C902" t="s">
        <v>615</v>
      </c>
      <c r="D902" t="s">
        <v>83</v>
      </c>
      <c r="E902" t="s">
        <v>100</v>
      </c>
      <c r="F902" s="19" t="str">
        <f>IFERROR(VLOOKUP(D902,'Tabelas auxiliares'!$A$3:$B$63,2,FALSE),"")</f>
        <v>SUGEPE-FOLHA - PASEP + AUX. MORADIA</v>
      </c>
      <c r="G902" s="19" t="str">
        <f>IFERROR(VLOOKUP($B902,'Tabelas auxiliares'!$A$67:$C$107,2,FALSE),"")</f>
        <v>FOLHA DE PAGAMENTO - GERAL</v>
      </c>
      <c r="H902" s="19" t="str">
        <f>IFERROR(VLOOKUP($B902,'Tabelas auxiliares'!$A$67:$C$107,3,FALSE),"")</f>
        <v>FOLHA DE PAGAMENTO / CONTRIBUICAO PARA O PSS / SUBSTITUICOES / INSS PATRONAL / PASEP</v>
      </c>
      <c r="I902" t="s">
        <v>3690</v>
      </c>
      <c r="J902" t="s">
        <v>3691</v>
      </c>
      <c r="K902" t="s">
        <v>3711</v>
      </c>
      <c r="L902" t="s">
        <v>3693</v>
      </c>
      <c r="M902" t="s">
        <v>622</v>
      </c>
      <c r="N902" t="s">
        <v>108</v>
      </c>
      <c r="O902" t="s">
        <v>629</v>
      </c>
      <c r="P902" t="s">
        <v>670</v>
      </c>
      <c r="Q902" t="s">
        <v>621</v>
      </c>
      <c r="R902" t="s">
        <v>622</v>
      </c>
      <c r="S902" t="s">
        <v>623</v>
      </c>
      <c r="T902" t="s">
        <v>659</v>
      </c>
      <c r="U902" t="s">
        <v>117</v>
      </c>
      <c r="V902" t="s">
        <v>3181</v>
      </c>
      <c r="W902" t="s">
        <v>3182</v>
      </c>
      <c r="X902" t="s">
        <v>3725</v>
      </c>
      <c r="Y902" s="19" t="str">
        <f t="shared" si="26"/>
        <v>3</v>
      </c>
      <c r="Z902" s="19" t="str">
        <f>IF(T902="","",IF(AND(T902&lt;&gt;'Tabelas auxiliares'!$B$241,T902&lt;&gt;'Tabelas auxiliares'!$B$242,T902&lt;&gt;'Tabelas auxiliares'!$C$241,T902&lt;&gt;'Tabelas auxiliares'!$C$242,T902&lt;&gt;'Tabelas auxiliares'!$D$241),"FOLHA DE PESSOAL",IF(Y902='Tabelas auxiliares'!$A$242,"CUSTEIO",IF(Y902='Tabelas auxiliares'!$A$241,"INVESTIMENTO","ERRO - VERIFICAR"))))</f>
        <v>FOLHA DE PESSOAL</v>
      </c>
      <c r="AA902" s="30">
        <f t="shared" si="27"/>
        <v>282526.52</v>
      </c>
      <c r="AB902" s="12">
        <v>26213.13</v>
      </c>
      <c r="AC902" s="12">
        <v>256313.39</v>
      </c>
      <c r="AE902" s="36"/>
    </row>
    <row r="903" spans="1:31" x14ac:dyDescent="0.35">
      <c r="A903" t="s">
        <v>614</v>
      </c>
      <c r="B903" t="s">
        <v>224</v>
      </c>
      <c r="C903" t="s">
        <v>615</v>
      </c>
      <c r="D903" t="s">
        <v>83</v>
      </c>
      <c r="E903" t="s">
        <v>100</v>
      </c>
      <c r="F903" s="19" t="str">
        <f>IFERROR(VLOOKUP(D903,'Tabelas auxiliares'!$A$3:$B$63,2,FALSE),"")</f>
        <v>SUGEPE-FOLHA - PASEP + AUX. MORADIA</v>
      </c>
      <c r="G903" s="19" t="str">
        <f>IFERROR(VLOOKUP($B903,'Tabelas auxiliares'!$A$67:$C$107,2,FALSE),"")</f>
        <v>FOLHA DE PAGAMENTO - GERAL</v>
      </c>
      <c r="H903" s="19" t="str">
        <f>IFERROR(VLOOKUP($B903,'Tabelas auxiliares'!$A$67:$C$107,3,FALSE),"")</f>
        <v>FOLHA DE PAGAMENTO / CONTRIBUICAO PARA O PSS / SUBSTITUICOES / INSS PATRONAL / PASEP</v>
      </c>
      <c r="I903" t="s">
        <v>3690</v>
      </c>
      <c r="J903" t="s">
        <v>3691</v>
      </c>
      <c r="K903" t="s">
        <v>3726</v>
      </c>
      <c r="L903" t="s">
        <v>3693</v>
      </c>
      <c r="M903" t="s">
        <v>622</v>
      </c>
      <c r="N903" t="s">
        <v>108</v>
      </c>
      <c r="O903" t="s">
        <v>629</v>
      </c>
      <c r="P903" t="s">
        <v>670</v>
      </c>
      <c r="Q903" t="s">
        <v>621</v>
      </c>
      <c r="R903" t="s">
        <v>622</v>
      </c>
      <c r="S903" t="s">
        <v>623</v>
      </c>
      <c r="T903" t="s">
        <v>659</v>
      </c>
      <c r="U903" t="s">
        <v>117</v>
      </c>
      <c r="V903" t="s">
        <v>3185</v>
      </c>
      <c r="W903" t="s">
        <v>3186</v>
      </c>
      <c r="X903" t="s">
        <v>3727</v>
      </c>
      <c r="Y903" s="19" t="str">
        <f t="shared" si="26"/>
        <v>3</v>
      </c>
      <c r="Z903" s="19" t="str">
        <f>IF(T903="","",IF(AND(T903&lt;&gt;'Tabelas auxiliares'!$B$241,T903&lt;&gt;'Tabelas auxiliares'!$B$242,T903&lt;&gt;'Tabelas auxiliares'!$C$241,T903&lt;&gt;'Tabelas auxiliares'!$C$242,T903&lt;&gt;'Tabelas auxiliares'!$D$241),"FOLHA DE PESSOAL",IF(Y903='Tabelas auxiliares'!$A$242,"CUSTEIO",IF(Y903='Tabelas auxiliares'!$A$241,"INVESTIMENTO","ERRO - VERIFICAR"))))</f>
        <v>FOLHA DE PESSOAL</v>
      </c>
      <c r="AA903" s="30">
        <f t="shared" si="27"/>
        <v>15481.98</v>
      </c>
      <c r="AC903" s="12">
        <v>15481.98</v>
      </c>
      <c r="AE903" s="36"/>
    </row>
    <row r="904" spans="1:31" x14ac:dyDescent="0.35">
      <c r="A904" t="s">
        <v>614</v>
      </c>
      <c r="B904" t="s">
        <v>224</v>
      </c>
      <c r="C904" t="s">
        <v>615</v>
      </c>
      <c r="D904" t="s">
        <v>83</v>
      </c>
      <c r="E904" t="s">
        <v>100</v>
      </c>
      <c r="F904" s="19" t="str">
        <f>IFERROR(VLOOKUP(D904,'Tabelas auxiliares'!$A$3:$B$63,2,FALSE),"")</f>
        <v>SUGEPE-FOLHA - PASEP + AUX. MORADIA</v>
      </c>
      <c r="G904" s="19" t="str">
        <f>IFERROR(VLOOKUP($B904,'Tabelas auxiliares'!$A$67:$C$107,2,FALSE),"")</f>
        <v>FOLHA DE PAGAMENTO - GERAL</v>
      </c>
      <c r="H904" s="19" t="str">
        <f>IFERROR(VLOOKUP($B904,'Tabelas auxiliares'!$A$67:$C$107,3,FALSE),"")</f>
        <v>FOLHA DE PAGAMENTO / CONTRIBUICAO PARA O PSS / SUBSTITUICOES / INSS PATRONAL / PASEP</v>
      </c>
      <c r="I904" t="s">
        <v>3690</v>
      </c>
      <c r="J904" t="s">
        <v>3691</v>
      </c>
      <c r="K904" t="s">
        <v>3728</v>
      </c>
      <c r="L904" t="s">
        <v>3693</v>
      </c>
      <c r="M904" t="s">
        <v>622</v>
      </c>
      <c r="N904" t="s">
        <v>108</v>
      </c>
      <c r="O904" t="s">
        <v>629</v>
      </c>
      <c r="P904" t="s">
        <v>670</v>
      </c>
      <c r="Q904" t="s">
        <v>621</v>
      </c>
      <c r="R904" t="s">
        <v>622</v>
      </c>
      <c r="S904" t="s">
        <v>623</v>
      </c>
      <c r="T904" t="s">
        <v>659</v>
      </c>
      <c r="U904" t="s">
        <v>117</v>
      </c>
      <c r="V904" t="s">
        <v>3189</v>
      </c>
      <c r="W904" t="s">
        <v>3190</v>
      </c>
      <c r="X904" t="s">
        <v>3729</v>
      </c>
      <c r="Y904" s="19" t="str">
        <f t="shared" si="26"/>
        <v>3</v>
      </c>
      <c r="Z904" s="19" t="str">
        <f>IF(T904="","",IF(AND(T904&lt;&gt;'Tabelas auxiliares'!$B$241,T904&lt;&gt;'Tabelas auxiliares'!$B$242,T904&lt;&gt;'Tabelas auxiliares'!$C$241,T904&lt;&gt;'Tabelas auxiliares'!$C$242,T904&lt;&gt;'Tabelas auxiliares'!$D$241),"FOLHA DE PESSOAL",IF(Y904='Tabelas auxiliares'!$A$242,"CUSTEIO",IF(Y904='Tabelas auxiliares'!$A$241,"INVESTIMENTO","ERRO - VERIFICAR"))))</f>
        <v>FOLHA DE PESSOAL</v>
      </c>
      <c r="AA904" s="30">
        <f t="shared" si="27"/>
        <v>3945.24</v>
      </c>
      <c r="AC904" s="12">
        <v>3945.24</v>
      </c>
      <c r="AE904" s="36"/>
    </row>
    <row r="905" spans="1:31" x14ac:dyDescent="0.35">
      <c r="A905" t="s">
        <v>614</v>
      </c>
      <c r="B905" t="s">
        <v>224</v>
      </c>
      <c r="C905" t="s">
        <v>615</v>
      </c>
      <c r="D905" t="s">
        <v>83</v>
      </c>
      <c r="E905" t="s">
        <v>100</v>
      </c>
      <c r="F905" s="19" t="str">
        <f>IFERROR(VLOOKUP(D905,'Tabelas auxiliares'!$A$3:$B$63,2,FALSE),"")</f>
        <v>SUGEPE-FOLHA - PASEP + AUX. MORADIA</v>
      </c>
      <c r="G905" s="19" t="str">
        <f>IFERROR(VLOOKUP($B905,'Tabelas auxiliares'!$A$67:$C$107,2,FALSE),"")</f>
        <v>FOLHA DE PAGAMENTO - GERAL</v>
      </c>
      <c r="H905" s="19" t="str">
        <f>IFERROR(VLOOKUP($B905,'Tabelas auxiliares'!$A$67:$C$107,3,FALSE),"")</f>
        <v>FOLHA DE PAGAMENTO / CONTRIBUICAO PARA O PSS / SUBSTITUICOES / INSS PATRONAL / PASEP</v>
      </c>
      <c r="I905" t="s">
        <v>3690</v>
      </c>
      <c r="J905" t="s">
        <v>3691</v>
      </c>
      <c r="K905" t="s">
        <v>3730</v>
      </c>
      <c r="L905" t="s">
        <v>3693</v>
      </c>
      <c r="M905" t="s">
        <v>622</v>
      </c>
      <c r="N905" t="s">
        <v>106</v>
      </c>
      <c r="O905" t="s">
        <v>629</v>
      </c>
      <c r="P905" t="s">
        <v>658</v>
      </c>
      <c r="Q905" t="s">
        <v>621</v>
      </c>
      <c r="R905" t="s">
        <v>622</v>
      </c>
      <c r="S905" t="s">
        <v>660</v>
      </c>
      <c r="T905" t="s">
        <v>659</v>
      </c>
      <c r="U905" t="s">
        <v>116</v>
      </c>
      <c r="V905" t="s">
        <v>3731</v>
      </c>
      <c r="W905" t="s">
        <v>3732</v>
      </c>
      <c r="X905" t="s">
        <v>3733</v>
      </c>
      <c r="Y905" s="19" t="str">
        <f t="shared" si="26"/>
        <v>3</v>
      </c>
      <c r="Z905" s="19" t="str">
        <f>IF(T905="","",IF(AND(T905&lt;&gt;'Tabelas auxiliares'!$B$241,T905&lt;&gt;'Tabelas auxiliares'!$B$242,T905&lt;&gt;'Tabelas auxiliares'!$C$241,T905&lt;&gt;'Tabelas auxiliares'!$C$242,T905&lt;&gt;'Tabelas auxiliares'!$D$241),"FOLHA DE PESSOAL",IF(Y905='Tabelas auxiliares'!$A$242,"CUSTEIO",IF(Y905='Tabelas auxiliares'!$A$241,"INVESTIMENTO","ERRO - VERIFICAR"))))</f>
        <v>FOLHA DE PESSOAL</v>
      </c>
      <c r="AA905" s="30">
        <f t="shared" si="27"/>
        <v>858.17</v>
      </c>
      <c r="AC905" s="12">
        <v>858.17</v>
      </c>
      <c r="AE905" s="36"/>
    </row>
    <row r="906" spans="1:31" x14ac:dyDescent="0.35">
      <c r="A906" t="s">
        <v>614</v>
      </c>
      <c r="B906" t="s">
        <v>224</v>
      </c>
      <c r="C906" t="s">
        <v>615</v>
      </c>
      <c r="D906" t="s">
        <v>83</v>
      </c>
      <c r="E906" t="s">
        <v>100</v>
      </c>
      <c r="F906" s="19" t="str">
        <f>IFERROR(VLOOKUP(D906,'Tabelas auxiliares'!$A$3:$B$63,2,FALSE),"")</f>
        <v>SUGEPE-FOLHA - PASEP + AUX. MORADIA</v>
      </c>
      <c r="G906" s="19" t="str">
        <f>IFERROR(VLOOKUP($B906,'Tabelas auxiliares'!$A$67:$C$107,2,FALSE),"")</f>
        <v>FOLHA DE PAGAMENTO - GERAL</v>
      </c>
      <c r="H906" s="19" t="str">
        <f>IFERROR(VLOOKUP($B906,'Tabelas auxiliares'!$A$67:$C$107,3,FALSE),"")</f>
        <v>FOLHA DE PAGAMENTO / CONTRIBUICAO PARA O PSS / SUBSTITUICOES / INSS PATRONAL / PASEP</v>
      </c>
      <c r="I906" t="s">
        <v>3690</v>
      </c>
      <c r="J906" t="s">
        <v>3691</v>
      </c>
      <c r="K906" t="s">
        <v>3734</v>
      </c>
      <c r="L906" t="s">
        <v>3693</v>
      </c>
      <c r="M906" t="s">
        <v>622</v>
      </c>
      <c r="N906" t="s">
        <v>108</v>
      </c>
      <c r="O906" t="s">
        <v>629</v>
      </c>
      <c r="P906" t="s">
        <v>670</v>
      </c>
      <c r="Q906" t="s">
        <v>621</v>
      </c>
      <c r="R906" t="s">
        <v>622</v>
      </c>
      <c r="S906" t="s">
        <v>623</v>
      </c>
      <c r="T906" t="s">
        <v>659</v>
      </c>
      <c r="U906" t="s">
        <v>117</v>
      </c>
      <c r="V906" t="s">
        <v>3193</v>
      </c>
      <c r="W906" t="s">
        <v>3194</v>
      </c>
      <c r="X906" t="s">
        <v>3735</v>
      </c>
      <c r="Y906" s="19" t="str">
        <f t="shared" si="26"/>
        <v>3</v>
      </c>
      <c r="Z906" s="19" t="str">
        <f>IF(T906="","",IF(AND(T906&lt;&gt;'Tabelas auxiliares'!$B$241,T906&lt;&gt;'Tabelas auxiliares'!$B$242,T906&lt;&gt;'Tabelas auxiliares'!$C$241,T906&lt;&gt;'Tabelas auxiliares'!$C$242,T906&lt;&gt;'Tabelas auxiliares'!$D$241),"FOLHA DE PESSOAL",IF(Y906='Tabelas auxiliares'!$A$242,"CUSTEIO",IF(Y906='Tabelas auxiliares'!$A$241,"INVESTIMENTO","ERRO - VERIFICAR"))))</f>
        <v>FOLHA DE PESSOAL</v>
      </c>
      <c r="AA906" s="30">
        <f t="shared" si="27"/>
        <v>18724.439999999999</v>
      </c>
      <c r="AC906" s="12">
        <v>18724.439999999999</v>
      </c>
      <c r="AE906" s="36"/>
    </row>
    <row r="907" spans="1:31" x14ac:dyDescent="0.35">
      <c r="A907" t="s">
        <v>614</v>
      </c>
      <c r="B907" t="s">
        <v>224</v>
      </c>
      <c r="C907" t="s">
        <v>615</v>
      </c>
      <c r="D907" t="s">
        <v>83</v>
      </c>
      <c r="E907" t="s">
        <v>100</v>
      </c>
      <c r="F907" s="19" t="str">
        <f>IFERROR(VLOOKUP(D907,'Tabelas auxiliares'!$A$3:$B$63,2,FALSE),"")</f>
        <v>SUGEPE-FOLHA - PASEP + AUX. MORADIA</v>
      </c>
      <c r="G907" s="19" t="str">
        <f>IFERROR(VLOOKUP($B907,'Tabelas auxiliares'!$A$67:$C$107,2,FALSE),"")</f>
        <v>FOLHA DE PAGAMENTO - GERAL</v>
      </c>
      <c r="H907" s="19" t="str">
        <f>IFERROR(VLOOKUP($B907,'Tabelas auxiliares'!$A$67:$C$107,3,FALSE),"")</f>
        <v>FOLHA DE PAGAMENTO / CONTRIBUICAO PARA O PSS / SUBSTITUICOES / INSS PATRONAL / PASEP</v>
      </c>
      <c r="I907" t="s">
        <v>3690</v>
      </c>
      <c r="J907" t="s">
        <v>3691</v>
      </c>
      <c r="K907" t="s">
        <v>3736</v>
      </c>
      <c r="L907" t="s">
        <v>3693</v>
      </c>
      <c r="M907" t="s">
        <v>3197</v>
      </c>
      <c r="N907" t="s">
        <v>108</v>
      </c>
      <c r="O907" t="s">
        <v>629</v>
      </c>
      <c r="P907" t="s">
        <v>670</v>
      </c>
      <c r="Q907" t="s">
        <v>621</v>
      </c>
      <c r="R907" t="s">
        <v>622</v>
      </c>
      <c r="S907" t="s">
        <v>623</v>
      </c>
      <c r="T907" t="s">
        <v>659</v>
      </c>
      <c r="U907" t="s">
        <v>117</v>
      </c>
      <c r="V907" t="s">
        <v>3198</v>
      </c>
      <c r="W907" t="s">
        <v>3199</v>
      </c>
      <c r="X907" t="s">
        <v>3737</v>
      </c>
      <c r="Y907" s="19" t="str">
        <f t="shared" si="26"/>
        <v>3</v>
      </c>
      <c r="Z907" s="19" t="str">
        <f>IF(T907="","",IF(AND(T907&lt;&gt;'Tabelas auxiliares'!$B$241,T907&lt;&gt;'Tabelas auxiliares'!$B$242,T907&lt;&gt;'Tabelas auxiliares'!$C$241,T907&lt;&gt;'Tabelas auxiliares'!$C$242,T907&lt;&gt;'Tabelas auxiliares'!$D$241),"FOLHA DE PESSOAL",IF(Y907='Tabelas auxiliares'!$A$242,"CUSTEIO",IF(Y907='Tabelas auxiliares'!$A$241,"INVESTIMENTO","ERRO - VERIFICAR"))))</f>
        <v>FOLHA DE PESSOAL</v>
      </c>
      <c r="AA907" s="30">
        <f t="shared" si="27"/>
        <v>388435.3</v>
      </c>
      <c r="AC907" s="12">
        <v>388435.3</v>
      </c>
      <c r="AE907" s="36"/>
    </row>
    <row r="908" spans="1:31" x14ac:dyDescent="0.35">
      <c r="A908" t="s">
        <v>614</v>
      </c>
      <c r="B908" t="s">
        <v>224</v>
      </c>
      <c r="C908" t="s">
        <v>615</v>
      </c>
      <c r="D908" t="s">
        <v>83</v>
      </c>
      <c r="E908" t="s">
        <v>100</v>
      </c>
      <c r="F908" s="19" t="str">
        <f>IFERROR(VLOOKUP(D908,'Tabelas auxiliares'!$A$3:$B$63,2,FALSE),"")</f>
        <v>SUGEPE-FOLHA - PASEP + AUX. MORADIA</v>
      </c>
      <c r="G908" s="19" t="str">
        <f>IFERROR(VLOOKUP($B908,'Tabelas auxiliares'!$A$67:$C$107,2,FALSE),"")</f>
        <v>FOLHA DE PAGAMENTO - GERAL</v>
      </c>
      <c r="H908" s="19" t="str">
        <f>IFERROR(VLOOKUP($B908,'Tabelas auxiliares'!$A$67:$C$107,3,FALSE),"")</f>
        <v>FOLHA DE PAGAMENTO / CONTRIBUICAO PARA O PSS / SUBSTITUICOES / INSS PATRONAL / PASEP</v>
      </c>
      <c r="I908" t="s">
        <v>3690</v>
      </c>
      <c r="J908" t="s">
        <v>3691</v>
      </c>
      <c r="K908" t="s">
        <v>3738</v>
      </c>
      <c r="L908" t="s">
        <v>3693</v>
      </c>
      <c r="M908" t="s">
        <v>3208</v>
      </c>
      <c r="N908" t="s">
        <v>107</v>
      </c>
      <c r="O908" t="s">
        <v>629</v>
      </c>
      <c r="P908" t="s">
        <v>671</v>
      </c>
      <c r="Q908" t="s">
        <v>621</v>
      </c>
      <c r="R908" t="s">
        <v>622</v>
      </c>
      <c r="S908" t="s">
        <v>623</v>
      </c>
      <c r="T908" t="s">
        <v>672</v>
      </c>
      <c r="U908" t="s">
        <v>101</v>
      </c>
      <c r="V908" t="s">
        <v>3083</v>
      </c>
      <c r="W908" t="s">
        <v>3084</v>
      </c>
      <c r="X908" t="s">
        <v>3739</v>
      </c>
      <c r="Y908" s="19" t="str">
        <f t="shared" si="26"/>
        <v>3</v>
      </c>
      <c r="Z908" s="19" t="str">
        <f>IF(T908="","",IF(AND(T908&lt;&gt;'Tabelas auxiliares'!$B$241,T908&lt;&gt;'Tabelas auxiliares'!$B$242,T908&lt;&gt;'Tabelas auxiliares'!$C$241,T908&lt;&gt;'Tabelas auxiliares'!$C$242,T908&lt;&gt;'Tabelas auxiliares'!$D$241),"FOLHA DE PESSOAL",IF(Y908='Tabelas auxiliares'!$A$242,"CUSTEIO",IF(Y908='Tabelas auxiliares'!$A$241,"INVESTIMENTO","ERRO - VERIFICAR"))))</f>
        <v>FOLHA DE PESSOAL</v>
      </c>
      <c r="AA908" s="30">
        <f t="shared" si="27"/>
        <v>9319008.2799999993</v>
      </c>
      <c r="AC908" s="12">
        <v>9319008.2799999993</v>
      </c>
      <c r="AE908" s="36"/>
    </row>
    <row r="909" spans="1:31" x14ac:dyDescent="0.35">
      <c r="A909" t="s">
        <v>614</v>
      </c>
      <c r="B909" t="s">
        <v>224</v>
      </c>
      <c r="C909" t="s">
        <v>615</v>
      </c>
      <c r="D909" t="s">
        <v>83</v>
      </c>
      <c r="E909" t="s">
        <v>100</v>
      </c>
      <c r="F909" s="19" t="str">
        <f>IFERROR(VLOOKUP(D909,'Tabelas auxiliares'!$A$3:$B$63,2,FALSE),"")</f>
        <v>SUGEPE-FOLHA - PASEP + AUX. MORADIA</v>
      </c>
      <c r="G909" s="19" t="str">
        <f>IFERROR(VLOOKUP($B909,'Tabelas auxiliares'!$A$67:$C$107,2,FALSE),"")</f>
        <v>FOLHA DE PAGAMENTO - GERAL</v>
      </c>
      <c r="H909" s="19" t="str">
        <f>IFERROR(VLOOKUP($B909,'Tabelas auxiliares'!$A$67:$C$107,3,FALSE),"")</f>
        <v>FOLHA DE PAGAMENTO / CONTRIBUICAO PARA O PSS / SUBSTITUICOES / INSS PATRONAL / PASEP</v>
      </c>
      <c r="I909" t="s">
        <v>3690</v>
      </c>
      <c r="J909" t="s">
        <v>3691</v>
      </c>
      <c r="K909" t="s">
        <v>3740</v>
      </c>
      <c r="L909" t="s">
        <v>3693</v>
      </c>
      <c r="M909" t="s">
        <v>3202</v>
      </c>
      <c r="N909" t="s">
        <v>628</v>
      </c>
      <c r="O909" t="s">
        <v>629</v>
      </c>
      <c r="P909" t="s">
        <v>630</v>
      </c>
      <c r="Q909" t="s">
        <v>621</v>
      </c>
      <c r="R909" t="s">
        <v>622</v>
      </c>
      <c r="S909" t="s">
        <v>623</v>
      </c>
      <c r="T909" t="s">
        <v>145</v>
      </c>
      <c r="U909" t="s">
        <v>645</v>
      </c>
      <c r="V909" t="s">
        <v>3203</v>
      </c>
      <c r="W909" t="s">
        <v>3204</v>
      </c>
      <c r="X909" t="s">
        <v>3741</v>
      </c>
      <c r="Y909" s="19" t="str">
        <f t="shared" si="26"/>
        <v>3</v>
      </c>
      <c r="Z909" s="19" t="str">
        <f>IF(T909="","",IF(AND(T909&lt;&gt;'Tabelas auxiliares'!$B$241,T909&lt;&gt;'Tabelas auxiliares'!$B$242,T909&lt;&gt;'Tabelas auxiliares'!$C$241,T909&lt;&gt;'Tabelas auxiliares'!$C$242,T909&lt;&gt;'Tabelas auxiliares'!$D$241),"FOLHA DE PESSOAL",IF(Y909='Tabelas auxiliares'!$A$242,"CUSTEIO",IF(Y909='Tabelas auxiliares'!$A$241,"INVESTIMENTO","ERRO - VERIFICAR"))))</f>
        <v>CUSTEIO</v>
      </c>
      <c r="AA909" s="30">
        <f t="shared" si="27"/>
        <v>343176.05</v>
      </c>
      <c r="AC909" s="12">
        <v>343176.05</v>
      </c>
      <c r="AE909" s="36"/>
    </row>
    <row r="910" spans="1:31" x14ac:dyDescent="0.35">
      <c r="A910" t="s">
        <v>614</v>
      </c>
      <c r="B910" t="s">
        <v>226</v>
      </c>
      <c r="C910" t="s">
        <v>615</v>
      </c>
      <c r="D910" t="s">
        <v>85</v>
      </c>
      <c r="E910" t="s">
        <v>100</v>
      </c>
      <c r="F910" s="19" t="str">
        <f>IFERROR(VLOOKUP(D910,'Tabelas auxiliares'!$A$3:$B$63,2,FALSE),"")</f>
        <v>SUGEPE - CONTRATAÇÃO DE ESTAGIÁRIOS * D.U.C</v>
      </c>
      <c r="G910" s="19" t="str">
        <f>IFERROR(VLOOKUP($B910,'Tabelas auxiliares'!$A$67:$C$107,2,FALSE),"")</f>
        <v>FOLHA DE PAGAMENTO - ESTAGIÁRIOS</v>
      </c>
      <c r="H910" s="19" t="str">
        <f>IFERROR(VLOOKUP($B910,'Tabelas auxiliares'!$A$67:$C$107,3,FALSE),"")</f>
        <v>FOLHA DE PAGAMENTO - ESTAGIÁRIOS</v>
      </c>
      <c r="I910" t="s">
        <v>3113</v>
      </c>
      <c r="J910" t="s">
        <v>3114</v>
      </c>
      <c r="K910" t="s">
        <v>3742</v>
      </c>
      <c r="L910" t="s">
        <v>3116</v>
      </c>
      <c r="M910" t="s">
        <v>622</v>
      </c>
      <c r="N910" t="s">
        <v>628</v>
      </c>
      <c r="O910" t="s">
        <v>629</v>
      </c>
      <c r="P910" t="s">
        <v>630</v>
      </c>
      <c r="Q910" t="s">
        <v>621</v>
      </c>
      <c r="R910" t="s">
        <v>622</v>
      </c>
      <c r="S910" t="s">
        <v>623</v>
      </c>
      <c r="T910" t="s">
        <v>145</v>
      </c>
      <c r="U910" t="s">
        <v>645</v>
      </c>
      <c r="V910" t="s">
        <v>3743</v>
      </c>
      <c r="W910" t="s">
        <v>3744</v>
      </c>
      <c r="X910" t="s">
        <v>3745</v>
      </c>
      <c r="Y910" s="19" t="str">
        <f t="shared" si="26"/>
        <v>3</v>
      </c>
      <c r="Z910" s="19" t="str">
        <f>IF(T910="","",IF(AND(T910&lt;&gt;'Tabelas auxiliares'!$B$241,T910&lt;&gt;'Tabelas auxiliares'!$B$242,T910&lt;&gt;'Tabelas auxiliares'!$C$241,T910&lt;&gt;'Tabelas auxiliares'!$C$242,T910&lt;&gt;'Tabelas auxiliares'!$D$241),"FOLHA DE PESSOAL",IF(Y910='Tabelas auxiliares'!$A$242,"CUSTEIO",IF(Y910='Tabelas auxiliares'!$A$241,"INVESTIMENTO","ERRO - VERIFICAR"))))</f>
        <v>CUSTEIO</v>
      </c>
      <c r="AA910" s="30">
        <f t="shared" si="27"/>
        <v>36436.19</v>
      </c>
      <c r="AD910" s="12">
        <v>36436.19</v>
      </c>
      <c r="AE910" s="36"/>
    </row>
    <row r="911" spans="1:31" x14ac:dyDescent="0.35">
      <c r="A911" t="s">
        <v>614</v>
      </c>
      <c r="B911" t="s">
        <v>226</v>
      </c>
      <c r="C911" t="s">
        <v>615</v>
      </c>
      <c r="D911" t="s">
        <v>85</v>
      </c>
      <c r="E911" t="s">
        <v>100</v>
      </c>
      <c r="F911" s="19" t="str">
        <f>IFERROR(VLOOKUP(D911,'Tabelas auxiliares'!$A$3:$B$63,2,FALSE),"")</f>
        <v>SUGEPE - CONTRATAÇÃO DE ESTAGIÁRIOS * D.U.C</v>
      </c>
      <c r="G911" s="19" t="str">
        <f>IFERROR(VLOOKUP($B911,'Tabelas auxiliares'!$A$67:$C$107,2,FALSE),"")</f>
        <v>FOLHA DE PAGAMENTO - ESTAGIÁRIOS</v>
      </c>
      <c r="H911" s="19" t="str">
        <f>IFERROR(VLOOKUP($B911,'Tabelas auxiliares'!$A$67:$C$107,3,FALSE),"")</f>
        <v>FOLHA DE PAGAMENTO - ESTAGIÁRIOS</v>
      </c>
      <c r="I911" t="s">
        <v>3113</v>
      </c>
      <c r="J911" t="s">
        <v>3114</v>
      </c>
      <c r="K911" t="s">
        <v>3746</v>
      </c>
      <c r="L911" t="s">
        <v>3116</v>
      </c>
      <c r="M911" t="s">
        <v>622</v>
      </c>
      <c r="N911" t="s">
        <v>628</v>
      </c>
      <c r="O911" t="s">
        <v>629</v>
      </c>
      <c r="P911" t="s">
        <v>630</v>
      </c>
      <c r="Q911" t="s">
        <v>621</v>
      </c>
      <c r="R911" t="s">
        <v>622</v>
      </c>
      <c r="S911" t="s">
        <v>623</v>
      </c>
      <c r="T911" t="s">
        <v>145</v>
      </c>
      <c r="U911" t="s">
        <v>645</v>
      </c>
      <c r="V911" t="s">
        <v>3747</v>
      </c>
      <c r="W911" t="s">
        <v>3748</v>
      </c>
      <c r="X911" t="s">
        <v>3749</v>
      </c>
      <c r="Y911" s="19" t="str">
        <f t="shared" si="26"/>
        <v>3</v>
      </c>
      <c r="Z911" s="19" t="str">
        <f>IF(T911="","",IF(AND(T911&lt;&gt;'Tabelas auxiliares'!$B$241,T911&lt;&gt;'Tabelas auxiliares'!$B$242,T911&lt;&gt;'Tabelas auxiliares'!$C$241,T911&lt;&gt;'Tabelas auxiliares'!$C$242,T911&lt;&gt;'Tabelas auxiliares'!$D$241),"FOLHA DE PESSOAL",IF(Y911='Tabelas auxiliares'!$A$242,"CUSTEIO",IF(Y911='Tabelas auxiliares'!$A$241,"INVESTIMENTO","ERRO - VERIFICAR"))))</f>
        <v>CUSTEIO</v>
      </c>
      <c r="AA911" s="30">
        <f t="shared" si="27"/>
        <v>2460</v>
      </c>
      <c r="AD911" s="12">
        <v>2460</v>
      </c>
      <c r="AE911" s="36"/>
    </row>
    <row r="912" spans="1:31" x14ac:dyDescent="0.35">
      <c r="A912" t="s">
        <v>614</v>
      </c>
      <c r="B912" t="s">
        <v>226</v>
      </c>
      <c r="C912" t="s">
        <v>615</v>
      </c>
      <c r="D912" t="s">
        <v>85</v>
      </c>
      <c r="E912" t="s">
        <v>100</v>
      </c>
      <c r="F912" s="19" t="str">
        <f>IFERROR(VLOOKUP(D912,'Tabelas auxiliares'!$A$3:$B$63,2,FALSE),"")</f>
        <v>SUGEPE - CONTRATAÇÃO DE ESTAGIÁRIOS * D.U.C</v>
      </c>
      <c r="G912" s="19" t="str">
        <f>IFERROR(VLOOKUP($B912,'Tabelas auxiliares'!$A$67:$C$107,2,FALSE),"")</f>
        <v>FOLHA DE PAGAMENTO - ESTAGIÁRIOS</v>
      </c>
      <c r="H912" s="19" t="str">
        <f>IFERROR(VLOOKUP($B912,'Tabelas auxiliares'!$A$67:$C$107,3,FALSE),"")</f>
        <v>FOLHA DE PAGAMENTO - ESTAGIÁRIOS</v>
      </c>
      <c r="I912" t="s">
        <v>2256</v>
      </c>
      <c r="J912" t="s">
        <v>3114</v>
      </c>
      <c r="K912" t="s">
        <v>3750</v>
      </c>
      <c r="L912" t="s">
        <v>3256</v>
      </c>
      <c r="M912" t="s">
        <v>622</v>
      </c>
      <c r="N912" t="s">
        <v>628</v>
      </c>
      <c r="O912" t="s">
        <v>629</v>
      </c>
      <c r="P912" t="s">
        <v>630</v>
      </c>
      <c r="Q912" t="s">
        <v>621</v>
      </c>
      <c r="R912" t="s">
        <v>622</v>
      </c>
      <c r="S912" t="s">
        <v>623</v>
      </c>
      <c r="T912" t="s">
        <v>145</v>
      </c>
      <c r="U912" t="s">
        <v>645</v>
      </c>
      <c r="V912" t="s">
        <v>3743</v>
      </c>
      <c r="W912" t="s">
        <v>3744</v>
      </c>
      <c r="X912" t="s">
        <v>3751</v>
      </c>
      <c r="Y912" s="19" t="str">
        <f t="shared" si="26"/>
        <v>3</v>
      </c>
      <c r="Z912" s="19" t="str">
        <f>IF(T912="","",IF(AND(T912&lt;&gt;'Tabelas auxiliares'!$B$241,T912&lt;&gt;'Tabelas auxiliares'!$B$242,T912&lt;&gt;'Tabelas auxiliares'!$C$241,T912&lt;&gt;'Tabelas auxiliares'!$C$242,T912&lt;&gt;'Tabelas auxiliares'!$D$241),"FOLHA DE PESSOAL",IF(Y912='Tabelas auxiliares'!$A$242,"CUSTEIO",IF(Y912='Tabelas auxiliares'!$A$241,"INVESTIMENTO","ERRO - VERIFICAR"))))</f>
        <v>CUSTEIO</v>
      </c>
      <c r="AA912" s="30">
        <f t="shared" si="27"/>
        <v>32776.980000000003</v>
      </c>
      <c r="AD912" s="12">
        <v>32776.980000000003</v>
      </c>
      <c r="AE912" s="36"/>
    </row>
    <row r="913" spans="1:31" x14ac:dyDescent="0.35">
      <c r="A913" t="s">
        <v>614</v>
      </c>
      <c r="B913" t="s">
        <v>226</v>
      </c>
      <c r="C913" t="s">
        <v>615</v>
      </c>
      <c r="D913" t="s">
        <v>85</v>
      </c>
      <c r="E913" t="s">
        <v>100</v>
      </c>
      <c r="F913" s="19" t="str">
        <f>IFERROR(VLOOKUP(D913,'Tabelas auxiliares'!$A$3:$B$63,2,FALSE),"")</f>
        <v>SUGEPE - CONTRATAÇÃO DE ESTAGIÁRIOS * D.U.C</v>
      </c>
      <c r="G913" s="19" t="str">
        <f>IFERROR(VLOOKUP($B913,'Tabelas auxiliares'!$A$67:$C$107,2,FALSE),"")</f>
        <v>FOLHA DE PAGAMENTO - ESTAGIÁRIOS</v>
      </c>
      <c r="H913" s="19" t="str">
        <f>IFERROR(VLOOKUP($B913,'Tabelas auxiliares'!$A$67:$C$107,3,FALSE),"")</f>
        <v>FOLHA DE PAGAMENTO - ESTAGIÁRIOS</v>
      </c>
      <c r="I913" t="s">
        <v>2256</v>
      </c>
      <c r="J913" t="s">
        <v>3114</v>
      </c>
      <c r="K913" t="s">
        <v>3752</v>
      </c>
      <c r="L913" t="s">
        <v>3256</v>
      </c>
      <c r="M913" t="s">
        <v>622</v>
      </c>
      <c r="N913" t="s">
        <v>628</v>
      </c>
      <c r="O913" t="s">
        <v>629</v>
      </c>
      <c r="P913" t="s">
        <v>630</v>
      </c>
      <c r="Q913" t="s">
        <v>621</v>
      </c>
      <c r="R913" t="s">
        <v>622</v>
      </c>
      <c r="S913" t="s">
        <v>623</v>
      </c>
      <c r="T913" t="s">
        <v>145</v>
      </c>
      <c r="U913" t="s">
        <v>645</v>
      </c>
      <c r="V913" t="s">
        <v>3747</v>
      </c>
      <c r="W913" t="s">
        <v>3748</v>
      </c>
      <c r="X913" t="s">
        <v>3753</v>
      </c>
      <c r="Y913" s="19" t="str">
        <f t="shared" si="26"/>
        <v>3</v>
      </c>
      <c r="Z913" s="19" t="str">
        <f>IF(T913="","",IF(AND(T913&lt;&gt;'Tabelas auxiliares'!$B$241,T913&lt;&gt;'Tabelas auxiliares'!$B$242,T913&lt;&gt;'Tabelas auxiliares'!$C$241,T913&lt;&gt;'Tabelas auxiliares'!$C$242,T913&lt;&gt;'Tabelas auxiliares'!$D$241),"FOLHA DE PESSOAL",IF(Y913='Tabelas auxiliares'!$A$242,"CUSTEIO",IF(Y913='Tabelas auxiliares'!$A$241,"INVESTIMENTO","ERRO - VERIFICAR"))))</f>
        <v>CUSTEIO</v>
      </c>
      <c r="AA913" s="30">
        <f t="shared" si="27"/>
        <v>3340</v>
      </c>
      <c r="AD913" s="12">
        <v>3340</v>
      </c>
      <c r="AE913" s="36"/>
    </row>
    <row r="914" spans="1:31" x14ac:dyDescent="0.35">
      <c r="A914" t="s">
        <v>614</v>
      </c>
      <c r="B914" t="s">
        <v>226</v>
      </c>
      <c r="C914" t="s">
        <v>615</v>
      </c>
      <c r="D914" t="s">
        <v>85</v>
      </c>
      <c r="E914" t="s">
        <v>100</v>
      </c>
      <c r="F914" s="19" t="str">
        <f>IFERROR(VLOOKUP(D914,'Tabelas auxiliares'!$A$3:$B$63,2,FALSE),"")</f>
        <v>SUGEPE - CONTRATAÇÃO DE ESTAGIÁRIOS * D.U.C</v>
      </c>
      <c r="G914" s="19" t="str">
        <f>IFERROR(VLOOKUP($B914,'Tabelas auxiliares'!$A$67:$C$107,2,FALSE),"")</f>
        <v>FOLHA DE PAGAMENTO - ESTAGIÁRIOS</v>
      </c>
      <c r="H914" s="19" t="str">
        <f>IFERROR(VLOOKUP($B914,'Tabelas auxiliares'!$A$67:$C$107,3,FALSE),"")</f>
        <v>FOLHA DE PAGAMENTO - ESTAGIÁRIOS</v>
      </c>
      <c r="I914" t="s">
        <v>1040</v>
      </c>
      <c r="J914" t="s">
        <v>3267</v>
      </c>
      <c r="K914" t="s">
        <v>3754</v>
      </c>
      <c r="L914" t="s">
        <v>3269</v>
      </c>
      <c r="M914" t="s">
        <v>622</v>
      </c>
      <c r="N914" t="s">
        <v>628</v>
      </c>
      <c r="O914" t="s">
        <v>629</v>
      </c>
      <c r="P914" t="s">
        <v>630</v>
      </c>
      <c r="Q914" t="s">
        <v>621</v>
      </c>
      <c r="R914" t="s">
        <v>622</v>
      </c>
      <c r="S914" t="s">
        <v>623</v>
      </c>
      <c r="T914" t="s">
        <v>145</v>
      </c>
      <c r="U914" t="s">
        <v>645</v>
      </c>
      <c r="V914" t="s">
        <v>3743</v>
      </c>
      <c r="W914" t="s">
        <v>3744</v>
      </c>
      <c r="X914" t="s">
        <v>3755</v>
      </c>
      <c r="Y914" s="19" t="str">
        <f t="shared" si="26"/>
        <v>3</v>
      </c>
      <c r="Z914" s="19" t="str">
        <f>IF(T914="","",IF(AND(T914&lt;&gt;'Tabelas auxiliares'!$B$241,T914&lt;&gt;'Tabelas auxiliares'!$B$242,T914&lt;&gt;'Tabelas auxiliares'!$C$241,T914&lt;&gt;'Tabelas auxiliares'!$C$242,T914&lt;&gt;'Tabelas auxiliares'!$D$241),"FOLHA DE PESSOAL",IF(Y914='Tabelas auxiliares'!$A$242,"CUSTEIO",IF(Y914='Tabelas auxiliares'!$A$241,"INVESTIMENTO","ERRO - VERIFICAR"))))</f>
        <v>CUSTEIO</v>
      </c>
      <c r="AA914" s="30">
        <f t="shared" si="27"/>
        <v>28592.52</v>
      </c>
      <c r="AD914" s="12">
        <v>28592.52</v>
      </c>
      <c r="AE914" s="36"/>
    </row>
    <row r="915" spans="1:31" x14ac:dyDescent="0.35">
      <c r="A915" t="s">
        <v>614</v>
      </c>
      <c r="B915" t="s">
        <v>226</v>
      </c>
      <c r="C915" t="s">
        <v>615</v>
      </c>
      <c r="D915" t="s">
        <v>85</v>
      </c>
      <c r="E915" t="s">
        <v>100</v>
      </c>
      <c r="F915" s="19" t="str">
        <f>IFERROR(VLOOKUP(D915,'Tabelas auxiliares'!$A$3:$B$63,2,FALSE),"")</f>
        <v>SUGEPE - CONTRATAÇÃO DE ESTAGIÁRIOS * D.U.C</v>
      </c>
      <c r="G915" s="19" t="str">
        <f>IFERROR(VLOOKUP($B915,'Tabelas auxiliares'!$A$67:$C$107,2,FALSE),"")</f>
        <v>FOLHA DE PAGAMENTO - ESTAGIÁRIOS</v>
      </c>
      <c r="H915" s="19" t="str">
        <f>IFERROR(VLOOKUP($B915,'Tabelas auxiliares'!$A$67:$C$107,3,FALSE),"")</f>
        <v>FOLHA DE PAGAMENTO - ESTAGIÁRIOS</v>
      </c>
      <c r="I915" t="s">
        <v>1040</v>
      </c>
      <c r="J915" t="s">
        <v>3267</v>
      </c>
      <c r="K915" t="s">
        <v>3756</v>
      </c>
      <c r="L915" t="s">
        <v>3269</v>
      </c>
      <c r="M915" t="s">
        <v>622</v>
      </c>
      <c r="N915" t="s">
        <v>628</v>
      </c>
      <c r="O915" t="s">
        <v>629</v>
      </c>
      <c r="P915" t="s">
        <v>630</v>
      </c>
      <c r="Q915" t="s">
        <v>621</v>
      </c>
      <c r="R915" t="s">
        <v>622</v>
      </c>
      <c r="S915" t="s">
        <v>623</v>
      </c>
      <c r="T915" t="s">
        <v>145</v>
      </c>
      <c r="U915" t="s">
        <v>645</v>
      </c>
      <c r="V915" t="s">
        <v>3743</v>
      </c>
      <c r="W915" t="s">
        <v>3744</v>
      </c>
      <c r="X915" t="s">
        <v>3757</v>
      </c>
      <c r="Y915" s="19" t="str">
        <f t="shared" si="26"/>
        <v>3</v>
      </c>
      <c r="Z915" s="19" t="str">
        <f>IF(T915="","",IF(AND(T915&lt;&gt;'Tabelas auxiliares'!$B$241,T915&lt;&gt;'Tabelas auxiliares'!$B$242,T915&lt;&gt;'Tabelas auxiliares'!$C$241,T915&lt;&gt;'Tabelas auxiliares'!$C$242,T915&lt;&gt;'Tabelas auxiliares'!$D$241),"FOLHA DE PESSOAL",IF(Y915='Tabelas auxiliares'!$A$242,"CUSTEIO",IF(Y915='Tabelas auxiliares'!$A$241,"INVESTIMENTO","ERRO - VERIFICAR"))))</f>
        <v>CUSTEIO</v>
      </c>
      <c r="AA915" s="30">
        <f t="shared" si="27"/>
        <v>2251.38</v>
      </c>
      <c r="AD915" s="12">
        <v>2251.38</v>
      </c>
      <c r="AE915" s="36"/>
    </row>
    <row r="916" spans="1:31" x14ac:dyDescent="0.35">
      <c r="A916" t="s">
        <v>614</v>
      </c>
      <c r="B916" t="s">
        <v>226</v>
      </c>
      <c r="C916" t="s">
        <v>615</v>
      </c>
      <c r="D916" t="s">
        <v>85</v>
      </c>
      <c r="E916" t="s">
        <v>100</v>
      </c>
      <c r="F916" s="19" t="str">
        <f>IFERROR(VLOOKUP(D916,'Tabelas auxiliares'!$A$3:$B$63,2,FALSE),"")</f>
        <v>SUGEPE - CONTRATAÇÃO DE ESTAGIÁRIOS * D.U.C</v>
      </c>
      <c r="G916" s="19" t="str">
        <f>IFERROR(VLOOKUP($B916,'Tabelas auxiliares'!$A$67:$C$107,2,FALSE),"")</f>
        <v>FOLHA DE PAGAMENTO - ESTAGIÁRIOS</v>
      </c>
      <c r="H916" s="19" t="str">
        <f>IFERROR(VLOOKUP($B916,'Tabelas auxiliares'!$A$67:$C$107,3,FALSE),"")</f>
        <v>FOLHA DE PAGAMENTO - ESTAGIÁRIOS</v>
      </c>
      <c r="I916" t="s">
        <v>1040</v>
      </c>
      <c r="J916" t="s">
        <v>3267</v>
      </c>
      <c r="K916" t="s">
        <v>3758</v>
      </c>
      <c r="L916" t="s">
        <v>3269</v>
      </c>
      <c r="M916" t="s">
        <v>622</v>
      </c>
      <c r="N916" t="s">
        <v>628</v>
      </c>
      <c r="O916" t="s">
        <v>629</v>
      </c>
      <c r="P916" t="s">
        <v>630</v>
      </c>
      <c r="Q916" t="s">
        <v>621</v>
      </c>
      <c r="R916" t="s">
        <v>622</v>
      </c>
      <c r="S916" t="s">
        <v>623</v>
      </c>
      <c r="T916" t="s">
        <v>145</v>
      </c>
      <c r="U916" t="s">
        <v>645</v>
      </c>
      <c r="V916" t="s">
        <v>3747</v>
      </c>
      <c r="W916" t="s">
        <v>3748</v>
      </c>
      <c r="X916" t="s">
        <v>3759</v>
      </c>
      <c r="Y916" s="19" t="str">
        <f t="shared" si="26"/>
        <v>3</v>
      </c>
      <c r="Z916" s="19" t="str">
        <f>IF(T916="","",IF(AND(T916&lt;&gt;'Tabelas auxiliares'!$B$241,T916&lt;&gt;'Tabelas auxiliares'!$B$242,T916&lt;&gt;'Tabelas auxiliares'!$C$241,T916&lt;&gt;'Tabelas auxiliares'!$C$242,T916&lt;&gt;'Tabelas auxiliares'!$D$241),"FOLHA DE PESSOAL",IF(Y916='Tabelas auxiliares'!$A$242,"CUSTEIO",IF(Y916='Tabelas auxiliares'!$A$241,"INVESTIMENTO","ERRO - VERIFICAR"))))</f>
        <v>CUSTEIO</v>
      </c>
      <c r="AA916" s="30">
        <f t="shared" si="27"/>
        <v>2140</v>
      </c>
      <c r="AD916" s="12">
        <v>2140</v>
      </c>
      <c r="AE916" s="36"/>
    </row>
    <row r="917" spans="1:31" x14ac:dyDescent="0.35">
      <c r="A917" t="s">
        <v>614</v>
      </c>
      <c r="B917" t="s">
        <v>226</v>
      </c>
      <c r="C917" t="s">
        <v>615</v>
      </c>
      <c r="D917" t="s">
        <v>85</v>
      </c>
      <c r="E917" t="s">
        <v>100</v>
      </c>
      <c r="F917" s="19" t="str">
        <f>IFERROR(VLOOKUP(D917,'Tabelas auxiliares'!$A$3:$B$63,2,FALSE),"")</f>
        <v>SUGEPE - CONTRATAÇÃO DE ESTAGIÁRIOS * D.U.C</v>
      </c>
      <c r="G917" s="19" t="str">
        <f>IFERROR(VLOOKUP($B917,'Tabelas auxiliares'!$A$67:$C$107,2,FALSE),"")</f>
        <v>FOLHA DE PAGAMENTO - ESTAGIÁRIOS</v>
      </c>
      <c r="H917" s="19" t="str">
        <f>IFERROR(VLOOKUP($B917,'Tabelas auxiliares'!$A$67:$C$107,3,FALSE),"")</f>
        <v>FOLHA DE PAGAMENTO - ESTAGIÁRIOS</v>
      </c>
      <c r="I917" t="s">
        <v>1040</v>
      </c>
      <c r="J917" t="s">
        <v>3267</v>
      </c>
      <c r="K917" t="s">
        <v>3760</v>
      </c>
      <c r="L917" t="s">
        <v>3269</v>
      </c>
      <c r="M917" t="s">
        <v>622</v>
      </c>
      <c r="N917" t="s">
        <v>628</v>
      </c>
      <c r="O917" t="s">
        <v>629</v>
      </c>
      <c r="P917" t="s">
        <v>630</v>
      </c>
      <c r="Q917" t="s">
        <v>621</v>
      </c>
      <c r="R917" t="s">
        <v>622</v>
      </c>
      <c r="S917" t="s">
        <v>623</v>
      </c>
      <c r="T917" t="s">
        <v>145</v>
      </c>
      <c r="U917" t="s">
        <v>645</v>
      </c>
      <c r="V917" t="s">
        <v>3747</v>
      </c>
      <c r="W917" t="s">
        <v>3748</v>
      </c>
      <c r="X917" t="s">
        <v>3761</v>
      </c>
      <c r="Y917" s="19" t="str">
        <f t="shared" si="26"/>
        <v>3</v>
      </c>
      <c r="Z917" s="19" t="str">
        <f>IF(T917="","",IF(AND(T917&lt;&gt;'Tabelas auxiliares'!$B$241,T917&lt;&gt;'Tabelas auxiliares'!$B$242,T917&lt;&gt;'Tabelas auxiliares'!$C$241,T917&lt;&gt;'Tabelas auxiliares'!$C$242,T917&lt;&gt;'Tabelas auxiliares'!$D$241),"FOLHA DE PESSOAL",IF(Y917='Tabelas auxiliares'!$A$242,"CUSTEIO",IF(Y917='Tabelas auxiliares'!$A$241,"INVESTIMENTO","ERRO - VERIFICAR"))))</f>
        <v>CUSTEIO</v>
      </c>
      <c r="AA917" s="30">
        <f t="shared" si="27"/>
        <v>400</v>
      </c>
      <c r="AD917" s="12">
        <v>400</v>
      </c>
      <c r="AE917" s="36"/>
    </row>
    <row r="918" spans="1:31" x14ac:dyDescent="0.35">
      <c r="A918" t="s">
        <v>614</v>
      </c>
      <c r="B918" t="s">
        <v>226</v>
      </c>
      <c r="C918" t="s">
        <v>615</v>
      </c>
      <c r="D918" t="s">
        <v>85</v>
      </c>
      <c r="E918" t="s">
        <v>100</v>
      </c>
      <c r="F918" s="19" t="str">
        <f>IFERROR(VLOOKUP(D918,'Tabelas auxiliares'!$A$3:$B$63,2,FALSE),"")</f>
        <v>SUGEPE - CONTRATAÇÃO DE ESTAGIÁRIOS * D.U.C</v>
      </c>
      <c r="G918" s="19" t="str">
        <f>IFERROR(VLOOKUP($B918,'Tabelas auxiliares'!$A$67:$C$107,2,FALSE),"")</f>
        <v>FOLHA DE PAGAMENTO - ESTAGIÁRIOS</v>
      </c>
      <c r="H918" s="19" t="str">
        <f>IFERROR(VLOOKUP($B918,'Tabelas auxiliares'!$A$67:$C$107,3,FALSE),"")</f>
        <v>FOLHA DE PAGAMENTO - ESTAGIÁRIOS</v>
      </c>
      <c r="I918" t="s">
        <v>2167</v>
      </c>
      <c r="J918" t="s">
        <v>3317</v>
      </c>
      <c r="K918" t="s">
        <v>3762</v>
      </c>
      <c r="L918" t="s">
        <v>3763</v>
      </c>
      <c r="M918" t="s">
        <v>622</v>
      </c>
      <c r="N918" t="s">
        <v>628</v>
      </c>
      <c r="O918" t="s">
        <v>629</v>
      </c>
      <c r="P918" t="s">
        <v>630</v>
      </c>
      <c r="Q918" t="s">
        <v>621</v>
      </c>
      <c r="R918" t="s">
        <v>622</v>
      </c>
      <c r="S918" t="s">
        <v>623</v>
      </c>
      <c r="T918" t="s">
        <v>145</v>
      </c>
      <c r="U918" t="s">
        <v>645</v>
      </c>
      <c r="V918" t="s">
        <v>3743</v>
      </c>
      <c r="W918" t="s">
        <v>3744</v>
      </c>
      <c r="X918" t="s">
        <v>3764</v>
      </c>
      <c r="Y918" s="19" t="str">
        <f t="shared" si="26"/>
        <v>3</v>
      </c>
      <c r="Z918" s="19" t="str">
        <f>IF(T918="","",IF(AND(T918&lt;&gt;'Tabelas auxiliares'!$B$241,T918&lt;&gt;'Tabelas auxiliares'!$B$242,T918&lt;&gt;'Tabelas auxiliares'!$C$241,T918&lt;&gt;'Tabelas auxiliares'!$C$242,T918&lt;&gt;'Tabelas auxiliares'!$D$241),"FOLHA DE PESSOAL",IF(Y918='Tabelas auxiliares'!$A$242,"CUSTEIO",IF(Y918='Tabelas auxiliares'!$A$241,"INVESTIMENTO","ERRO - VERIFICAR"))))</f>
        <v>CUSTEIO</v>
      </c>
      <c r="AA918" s="30">
        <f t="shared" si="27"/>
        <v>52900.83</v>
      </c>
      <c r="AD918" s="12">
        <v>52900.83</v>
      </c>
      <c r="AE918" s="36"/>
    </row>
    <row r="919" spans="1:31" x14ac:dyDescent="0.35">
      <c r="A919" t="s">
        <v>614</v>
      </c>
      <c r="B919" t="s">
        <v>226</v>
      </c>
      <c r="C919" t="s">
        <v>615</v>
      </c>
      <c r="D919" t="s">
        <v>85</v>
      </c>
      <c r="E919" t="s">
        <v>100</v>
      </c>
      <c r="F919" s="19" t="str">
        <f>IFERROR(VLOOKUP(D919,'Tabelas auxiliares'!$A$3:$B$63,2,FALSE),"")</f>
        <v>SUGEPE - CONTRATAÇÃO DE ESTAGIÁRIOS * D.U.C</v>
      </c>
      <c r="G919" s="19" t="str">
        <f>IFERROR(VLOOKUP($B919,'Tabelas auxiliares'!$A$67:$C$107,2,FALSE),"")</f>
        <v>FOLHA DE PAGAMENTO - ESTAGIÁRIOS</v>
      </c>
      <c r="H919" s="19" t="str">
        <f>IFERROR(VLOOKUP($B919,'Tabelas auxiliares'!$A$67:$C$107,3,FALSE),"")</f>
        <v>FOLHA DE PAGAMENTO - ESTAGIÁRIOS</v>
      </c>
      <c r="I919" t="s">
        <v>2167</v>
      </c>
      <c r="J919" t="s">
        <v>3317</v>
      </c>
      <c r="K919" t="s">
        <v>3765</v>
      </c>
      <c r="L919" t="s">
        <v>3319</v>
      </c>
      <c r="M919" t="s">
        <v>622</v>
      </c>
      <c r="N919" t="s">
        <v>628</v>
      </c>
      <c r="O919" t="s">
        <v>629</v>
      </c>
      <c r="P919" t="s">
        <v>630</v>
      </c>
      <c r="Q919" t="s">
        <v>621</v>
      </c>
      <c r="R919" t="s">
        <v>622</v>
      </c>
      <c r="S919" t="s">
        <v>623</v>
      </c>
      <c r="T919" t="s">
        <v>145</v>
      </c>
      <c r="U919" t="s">
        <v>645</v>
      </c>
      <c r="V919" t="s">
        <v>3747</v>
      </c>
      <c r="W919" t="s">
        <v>3748</v>
      </c>
      <c r="X919" t="s">
        <v>3766</v>
      </c>
      <c r="Y919" s="19" t="str">
        <f t="shared" si="26"/>
        <v>3</v>
      </c>
      <c r="Z919" s="19" t="str">
        <f>IF(T919="","",IF(AND(T919&lt;&gt;'Tabelas auxiliares'!$B$241,T919&lt;&gt;'Tabelas auxiliares'!$B$242,T919&lt;&gt;'Tabelas auxiliares'!$C$241,T919&lt;&gt;'Tabelas auxiliares'!$C$242,T919&lt;&gt;'Tabelas auxiliares'!$D$241),"FOLHA DE PESSOAL",IF(Y919='Tabelas auxiliares'!$A$242,"CUSTEIO",IF(Y919='Tabelas auxiliares'!$A$241,"INVESTIMENTO","ERRO - VERIFICAR"))))</f>
        <v>CUSTEIO</v>
      </c>
      <c r="AA919" s="30">
        <f t="shared" si="27"/>
        <v>10710</v>
      </c>
      <c r="AD919" s="12">
        <v>10710</v>
      </c>
      <c r="AE919" s="36"/>
    </row>
    <row r="920" spans="1:31" x14ac:dyDescent="0.35">
      <c r="A920" t="s">
        <v>614</v>
      </c>
      <c r="B920" t="s">
        <v>226</v>
      </c>
      <c r="C920" t="s">
        <v>615</v>
      </c>
      <c r="D920" t="s">
        <v>85</v>
      </c>
      <c r="E920" t="s">
        <v>100</v>
      </c>
      <c r="F920" s="19" t="str">
        <f>IFERROR(VLOOKUP(D920,'Tabelas auxiliares'!$A$3:$B$63,2,FALSE),"")</f>
        <v>SUGEPE - CONTRATAÇÃO DE ESTAGIÁRIOS * D.U.C</v>
      </c>
      <c r="G920" s="19" t="str">
        <f>IFERROR(VLOOKUP($B920,'Tabelas auxiliares'!$A$67:$C$107,2,FALSE),"")</f>
        <v>FOLHA DE PAGAMENTO - ESTAGIÁRIOS</v>
      </c>
      <c r="H920" s="19" t="str">
        <f>IFERROR(VLOOKUP($B920,'Tabelas auxiliares'!$A$67:$C$107,3,FALSE),"")</f>
        <v>FOLHA DE PAGAMENTO - ESTAGIÁRIOS</v>
      </c>
      <c r="I920" t="s">
        <v>3372</v>
      </c>
      <c r="J920" t="s">
        <v>3389</v>
      </c>
      <c r="K920" t="s">
        <v>3767</v>
      </c>
      <c r="L920" t="s">
        <v>3375</v>
      </c>
      <c r="M920" t="s">
        <v>622</v>
      </c>
      <c r="N920" t="s">
        <v>628</v>
      </c>
      <c r="O920" t="s">
        <v>629</v>
      </c>
      <c r="P920" t="s">
        <v>630</v>
      </c>
      <c r="Q920" t="s">
        <v>621</v>
      </c>
      <c r="R920" t="s">
        <v>622</v>
      </c>
      <c r="S920" t="s">
        <v>623</v>
      </c>
      <c r="T920" t="s">
        <v>145</v>
      </c>
      <c r="U920" t="s">
        <v>645</v>
      </c>
      <c r="V920" t="s">
        <v>3743</v>
      </c>
      <c r="W920" t="s">
        <v>3744</v>
      </c>
      <c r="X920" t="s">
        <v>3768</v>
      </c>
      <c r="Y920" s="19" t="str">
        <f t="shared" si="26"/>
        <v>3</v>
      </c>
      <c r="Z920" s="19" t="str">
        <f>IF(T920="","",IF(AND(T920&lt;&gt;'Tabelas auxiliares'!$B$241,T920&lt;&gt;'Tabelas auxiliares'!$B$242,T920&lt;&gt;'Tabelas auxiliares'!$C$241,T920&lt;&gt;'Tabelas auxiliares'!$C$242,T920&lt;&gt;'Tabelas auxiliares'!$D$241),"FOLHA DE PESSOAL",IF(Y920='Tabelas auxiliares'!$A$242,"CUSTEIO",IF(Y920='Tabelas auxiliares'!$A$241,"INVESTIMENTO","ERRO - VERIFICAR"))))</f>
        <v>CUSTEIO</v>
      </c>
      <c r="AA920" s="30">
        <f t="shared" si="27"/>
        <v>42126.22</v>
      </c>
      <c r="AD920" s="12">
        <v>42126.22</v>
      </c>
      <c r="AE920" s="36"/>
    </row>
    <row r="921" spans="1:31" x14ac:dyDescent="0.35">
      <c r="A921" t="s">
        <v>614</v>
      </c>
      <c r="B921" t="s">
        <v>226</v>
      </c>
      <c r="C921" t="s">
        <v>615</v>
      </c>
      <c r="D921" t="s">
        <v>85</v>
      </c>
      <c r="E921" t="s">
        <v>100</v>
      </c>
      <c r="F921" s="19" t="str">
        <f>IFERROR(VLOOKUP(D921,'Tabelas auxiliares'!$A$3:$B$63,2,FALSE),"")</f>
        <v>SUGEPE - CONTRATAÇÃO DE ESTAGIÁRIOS * D.U.C</v>
      </c>
      <c r="G921" s="19" t="str">
        <f>IFERROR(VLOOKUP($B921,'Tabelas auxiliares'!$A$67:$C$107,2,FALSE),"")</f>
        <v>FOLHA DE PAGAMENTO - ESTAGIÁRIOS</v>
      </c>
      <c r="H921" s="19" t="str">
        <f>IFERROR(VLOOKUP($B921,'Tabelas auxiliares'!$A$67:$C$107,3,FALSE),"")</f>
        <v>FOLHA DE PAGAMENTO - ESTAGIÁRIOS</v>
      </c>
      <c r="I921" t="s">
        <v>3372</v>
      </c>
      <c r="J921" t="s">
        <v>3389</v>
      </c>
      <c r="K921" t="s">
        <v>3769</v>
      </c>
      <c r="L921" t="s">
        <v>3375</v>
      </c>
      <c r="M921" t="s">
        <v>622</v>
      </c>
      <c r="N921" t="s">
        <v>628</v>
      </c>
      <c r="O921" t="s">
        <v>629</v>
      </c>
      <c r="P921" t="s">
        <v>630</v>
      </c>
      <c r="Q921" t="s">
        <v>621</v>
      </c>
      <c r="R921" t="s">
        <v>622</v>
      </c>
      <c r="S921" t="s">
        <v>623</v>
      </c>
      <c r="T921" t="s">
        <v>145</v>
      </c>
      <c r="U921" t="s">
        <v>645</v>
      </c>
      <c r="V921" t="s">
        <v>3747</v>
      </c>
      <c r="W921" t="s">
        <v>3748</v>
      </c>
      <c r="X921" t="s">
        <v>3770</v>
      </c>
      <c r="Y921" s="19" t="str">
        <f t="shared" si="26"/>
        <v>3</v>
      </c>
      <c r="Z921" s="19" t="str">
        <f>IF(T921="","",IF(AND(T921&lt;&gt;'Tabelas auxiliares'!$B$241,T921&lt;&gt;'Tabelas auxiliares'!$B$242,T921&lt;&gt;'Tabelas auxiliares'!$C$241,T921&lt;&gt;'Tabelas auxiliares'!$C$242,T921&lt;&gt;'Tabelas auxiliares'!$D$241),"FOLHA DE PESSOAL",IF(Y921='Tabelas auxiliares'!$A$242,"CUSTEIO",IF(Y921='Tabelas auxiliares'!$A$241,"INVESTIMENTO","ERRO - VERIFICAR"))))</f>
        <v>CUSTEIO</v>
      </c>
      <c r="AA921" s="30">
        <f t="shared" si="27"/>
        <v>4720</v>
      </c>
      <c r="AD921" s="12">
        <v>4720</v>
      </c>
      <c r="AE921" s="36"/>
    </row>
    <row r="922" spans="1:31" x14ac:dyDescent="0.35">
      <c r="A922" t="s">
        <v>614</v>
      </c>
      <c r="B922" t="s">
        <v>226</v>
      </c>
      <c r="C922" t="s">
        <v>615</v>
      </c>
      <c r="D922" t="s">
        <v>85</v>
      </c>
      <c r="E922" t="s">
        <v>100</v>
      </c>
      <c r="F922" s="19" t="str">
        <f>IFERROR(VLOOKUP(D922,'Tabelas auxiliares'!$A$3:$B$63,2,FALSE),"")</f>
        <v>SUGEPE - CONTRATAÇÃO DE ESTAGIÁRIOS * D.U.C</v>
      </c>
      <c r="G922" s="19" t="str">
        <f>IFERROR(VLOOKUP($B922,'Tabelas auxiliares'!$A$67:$C$107,2,FALSE),"")</f>
        <v>FOLHA DE PAGAMENTO - ESTAGIÁRIOS</v>
      </c>
      <c r="H922" s="19" t="str">
        <f>IFERROR(VLOOKUP($B922,'Tabelas auxiliares'!$A$67:$C$107,3,FALSE),"")</f>
        <v>FOLHA DE PAGAMENTO - ESTAGIÁRIOS</v>
      </c>
      <c r="I922" t="s">
        <v>2350</v>
      </c>
      <c r="J922" t="s">
        <v>3436</v>
      </c>
      <c r="K922" t="s">
        <v>3771</v>
      </c>
      <c r="L922" t="s">
        <v>3447</v>
      </c>
      <c r="M922" t="s">
        <v>622</v>
      </c>
      <c r="N922" t="s">
        <v>628</v>
      </c>
      <c r="O922" t="s">
        <v>629</v>
      </c>
      <c r="P922" t="s">
        <v>630</v>
      </c>
      <c r="Q922" t="s">
        <v>621</v>
      </c>
      <c r="R922" t="s">
        <v>622</v>
      </c>
      <c r="S922" t="s">
        <v>623</v>
      </c>
      <c r="T922" t="s">
        <v>145</v>
      </c>
      <c r="U922" t="s">
        <v>645</v>
      </c>
      <c r="V922" t="s">
        <v>3747</v>
      </c>
      <c r="W922" t="s">
        <v>3748</v>
      </c>
      <c r="X922" t="s">
        <v>3772</v>
      </c>
      <c r="Y922" s="19" t="str">
        <f t="shared" si="26"/>
        <v>3</v>
      </c>
      <c r="Z922" s="19" t="str">
        <f>IF(T922="","",IF(AND(T922&lt;&gt;'Tabelas auxiliares'!$B$241,T922&lt;&gt;'Tabelas auxiliares'!$B$242,T922&lt;&gt;'Tabelas auxiliares'!$C$241,T922&lt;&gt;'Tabelas auxiliares'!$C$242,T922&lt;&gt;'Tabelas auxiliares'!$D$241),"FOLHA DE PESSOAL",IF(Y922='Tabelas auxiliares'!$A$242,"CUSTEIO",IF(Y922='Tabelas auxiliares'!$A$241,"INVESTIMENTO","ERRO - VERIFICAR"))))</f>
        <v>CUSTEIO</v>
      </c>
      <c r="AA922" s="30">
        <f t="shared" si="27"/>
        <v>6190</v>
      </c>
      <c r="AD922" s="12">
        <v>6190</v>
      </c>
      <c r="AE922" s="36"/>
    </row>
    <row r="923" spans="1:31" x14ac:dyDescent="0.35">
      <c r="A923" t="s">
        <v>614</v>
      </c>
      <c r="B923" t="s">
        <v>226</v>
      </c>
      <c r="C923" t="s">
        <v>615</v>
      </c>
      <c r="D923" t="s">
        <v>85</v>
      </c>
      <c r="E923" t="s">
        <v>100</v>
      </c>
      <c r="F923" s="19" t="str">
        <f>IFERROR(VLOOKUP(D923,'Tabelas auxiliares'!$A$3:$B$63,2,FALSE),"")</f>
        <v>SUGEPE - CONTRATAÇÃO DE ESTAGIÁRIOS * D.U.C</v>
      </c>
      <c r="G923" s="19" t="str">
        <f>IFERROR(VLOOKUP($B923,'Tabelas auxiliares'!$A$67:$C$107,2,FALSE),"")</f>
        <v>FOLHA DE PAGAMENTO - ESTAGIÁRIOS</v>
      </c>
      <c r="H923" s="19" t="str">
        <f>IFERROR(VLOOKUP($B923,'Tabelas auxiliares'!$A$67:$C$107,3,FALSE),"")</f>
        <v>FOLHA DE PAGAMENTO - ESTAGIÁRIOS</v>
      </c>
      <c r="I923" t="s">
        <v>2350</v>
      </c>
      <c r="J923" t="s">
        <v>3436</v>
      </c>
      <c r="K923" t="s">
        <v>3773</v>
      </c>
      <c r="L923" t="s">
        <v>3447</v>
      </c>
      <c r="M923" t="s">
        <v>622</v>
      </c>
      <c r="N923" t="s">
        <v>628</v>
      </c>
      <c r="O923" t="s">
        <v>629</v>
      </c>
      <c r="P923" t="s">
        <v>630</v>
      </c>
      <c r="Q923" t="s">
        <v>621</v>
      </c>
      <c r="R923" t="s">
        <v>622</v>
      </c>
      <c r="S923" t="s">
        <v>623</v>
      </c>
      <c r="T923" t="s">
        <v>145</v>
      </c>
      <c r="U923" t="s">
        <v>645</v>
      </c>
      <c r="V923" t="s">
        <v>3743</v>
      </c>
      <c r="W923" t="s">
        <v>3744</v>
      </c>
      <c r="X923" t="s">
        <v>3774</v>
      </c>
      <c r="Y923" s="19" t="str">
        <f t="shared" si="26"/>
        <v>3</v>
      </c>
      <c r="Z923" s="19" t="str">
        <f>IF(T923="","",IF(AND(T923&lt;&gt;'Tabelas auxiliares'!$B$241,T923&lt;&gt;'Tabelas auxiliares'!$B$242,T923&lt;&gt;'Tabelas auxiliares'!$C$241,T923&lt;&gt;'Tabelas auxiliares'!$C$242,T923&lt;&gt;'Tabelas auxiliares'!$D$241),"FOLHA DE PESSOAL",IF(Y923='Tabelas auxiliares'!$A$242,"CUSTEIO",IF(Y923='Tabelas auxiliares'!$A$241,"INVESTIMENTO","ERRO - VERIFICAR"))))</f>
        <v>CUSTEIO</v>
      </c>
      <c r="AA923" s="30">
        <f t="shared" si="27"/>
        <v>39106.46</v>
      </c>
      <c r="AD923" s="12">
        <v>39106.46</v>
      </c>
      <c r="AE923" s="36"/>
    </row>
    <row r="924" spans="1:31" x14ac:dyDescent="0.35">
      <c r="A924" t="s">
        <v>614</v>
      </c>
      <c r="B924" t="s">
        <v>226</v>
      </c>
      <c r="C924" t="s">
        <v>615</v>
      </c>
      <c r="D924" t="s">
        <v>85</v>
      </c>
      <c r="E924" t="s">
        <v>100</v>
      </c>
      <c r="F924" s="19" t="str">
        <f>IFERROR(VLOOKUP(D924,'Tabelas auxiliares'!$A$3:$B$63,2,FALSE),"")</f>
        <v>SUGEPE - CONTRATAÇÃO DE ESTAGIÁRIOS * D.U.C</v>
      </c>
      <c r="G924" s="19" t="str">
        <f>IFERROR(VLOOKUP($B924,'Tabelas auxiliares'!$A$67:$C$107,2,FALSE),"")</f>
        <v>FOLHA DE PAGAMENTO - ESTAGIÁRIOS</v>
      </c>
      <c r="H924" s="19" t="str">
        <f>IFERROR(VLOOKUP($B924,'Tabelas auxiliares'!$A$67:$C$107,3,FALSE),"")</f>
        <v>FOLHA DE PAGAMENTO - ESTAGIÁRIOS</v>
      </c>
      <c r="I924" t="s">
        <v>1884</v>
      </c>
      <c r="J924" t="s">
        <v>3491</v>
      </c>
      <c r="K924" t="s">
        <v>3775</v>
      </c>
      <c r="L924" t="s">
        <v>3493</v>
      </c>
      <c r="M924" t="s">
        <v>622</v>
      </c>
      <c r="N924" t="s">
        <v>628</v>
      </c>
      <c r="O924" t="s">
        <v>629</v>
      </c>
      <c r="P924" t="s">
        <v>630</v>
      </c>
      <c r="Q924" t="s">
        <v>621</v>
      </c>
      <c r="R924" t="s">
        <v>622</v>
      </c>
      <c r="S924" t="s">
        <v>623</v>
      </c>
      <c r="T924" t="s">
        <v>145</v>
      </c>
      <c r="U924" t="s">
        <v>645</v>
      </c>
      <c r="V924" t="s">
        <v>3743</v>
      </c>
      <c r="W924" t="s">
        <v>3744</v>
      </c>
      <c r="X924" t="s">
        <v>3776</v>
      </c>
      <c r="Y924" s="19" t="str">
        <f t="shared" si="26"/>
        <v>3</v>
      </c>
      <c r="Z924" s="19" t="str">
        <f>IF(T924="","",IF(AND(T924&lt;&gt;'Tabelas auxiliares'!$B$241,T924&lt;&gt;'Tabelas auxiliares'!$B$242,T924&lt;&gt;'Tabelas auxiliares'!$C$241,T924&lt;&gt;'Tabelas auxiliares'!$C$242,T924&lt;&gt;'Tabelas auxiliares'!$D$241),"FOLHA DE PESSOAL",IF(Y924='Tabelas auxiliares'!$A$242,"CUSTEIO",IF(Y924='Tabelas auxiliares'!$A$241,"INVESTIMENTO","ERRO - VERIFICAR"))))</f>
        <v>CUSTEIO</v>
      </c>
      <c r="AA924" s="30">
        <f t="shared" si="27"/>
        <v>41462.910000000003</v>
      </c>
      <c r="AD924" s="12">
        <v>41462.910000000003</v>
      </c>
      <c r="AE924" s="36"/>
    </row>
    <row r="925" spans="1:31" x14ac:dyDescent="0.35">
      <c r="A925" t="s">
        <v>614</v>
      </c>
      <c r="B925" t="s">
        <v>226</v>
      </c>
      <c r="C925" t="s">
        <v>615</v>
      </c>
      <c r="D925" t="s">
        <v>85</v>
      </c>
      <c r="E925" t="s">
        <v>100</v>
      </c>
      <c r="F925" s="19" t="str">
        <f>IFERROR(VLOOKUP(D925,'Tabelas auxiliares'!$A$3:$B$63,2,FALSE),"")</f>
        <v>SUGEPE - CONTRATAÇÃO DE ESTAGIÁRIOS * D.U.C</v>
      </c>
      <c r="G925" s="19" t="str">
        <f>IFERROR(VLOOKUP($B925,'Tabelas auxiliares'!$A$67:$C$107,2,FALSE),"")</f>
        <v>FOLHA DE PAGAMENTO - ESTAGIÁRIOS</v>
      </c>
      <c r="H925" s="19" t="str">
        <f>IFERROR(VLOOKUP($B925,'Tabelas auxiliares'!$A$67:$C$107,3,FALSE),"")</f>
        <v>FOLHA DE PAGAMENTO - ESTAGIÁRIOS</v>
      </c>
      <c r="I925" t="s">
        <v>1884</v>
      </c>
      <c r="J925" t="s">
        <v>3491</v>
      </c>
      <c r="K925" t="s">
        <v>3777</v>
      </c>
      <c r="L925" t="s">
        <v>3493</v>
      </c>
      <c r="M925" t="s">
        <v>622</v>
      </c>
      <c r="N925" t="s">
        <v>628</v>
      </c>
      <c r="O925" t="s">
        <v>629</v>
      </c>
      <c r="P925" t="s">
        <v>630</v>
      </c>
      <c r="Q925" t="s">
        <v>621</v>
      </c>
      <c r="R925" t="s">
        <v>622</v>
      </c>
      <c r="S925" t="s">
        <v>623</v>
      </c>
      <c r="T925" t="s">
        <v>145</v>
      </c>
      <c r="U925" t="s">
        <v>645</v>
      </c>
      <c r="V925" t="s">
        <v>3747</v>
      </c>
      <c r="W925" t="s">
        <v>3748</v>
      </c>
      <c r="X925" t="s">
        <v>3778</v>
      </c>
      <c r="Y925" s="19" t="str">
        <f t="shared" si="26"/>
        <v>3</v>
      </c>
      <c r="Z925" s="19" t="str">
        <f>IF(T925="","",IF(AND(T925&lt;&gt;'Tabelas auxiliares'!$B$241,T925&lt;&gt;'Tabelas auxiliares'!$B$242,T925&lt;&gt;'Tabelas auxiliares'!$C$241,T925&lt;&gt;'Tabelas auxiliares'!$C$242,T925&lt;&gt;'Tabelas auxiliares'!$D$241),"FOLHA DE PESSOAL",IF(Y925='Tabelas auxiliares'!$A$242,"CUSTEIO",IF(Y925='Tabelas auxiliares'!$A$241,"INVESTIMENTO","ERRO - VERIFICAR"))))</f>
        <v>CUSTEIO</v>
      </c>
      <c r="AA925" s="30">
        <f t="shared" si="27"/>
        <v>8070</v>
      </c>
      <c r="AD925" s="12">
        <v>8070</v>
      </c>
      <c r="AE925" s="36"/>
    </row>
    <row r="926" spans="1:31" x14ac:dyDescent="0.35">
      <c r="A926" t="s">
        <v>614</v>
      </c>
      <c r="B926" t="s">
        <v>226</v>
      </c>
      <c r="C926" t="s">
        <v>615</v>
      </c>
      <c r="D926" t="s">
        <v>85</v>
      </c>
      <c r="E926" t="s">
        <v>100</v>
      </c>
      <c r="F926" s="19" t="str">
        <f>IFERROR(VLOOKUP(D926,'Tabelas auxiliares'!$A$3:$B$63,2,FALSE),"")</f>
        <v>SUGEPE - CONTRATAÇÃO DE ESTAGIÁRIOS * D.U.C</v>
      </c>
      <c r="G926" s="19" t="str">
        <f>IFERROR(VLOOKUP($B926,'Tabelas auxiliares'!$A$67:$C$107,2,FALSE),"")</f>
        <v>FOLHA DE PAGAMENTO - ESTAGIÁRIOS</v>
      </c>
      <c r="H926" s="19" t="str">
        <f>IFERROR(VLOOKUP($B926,'Tabelas auxiliares'!$A$67:$C$107,3,FALSE),"")</f>
        <v>FOLHA DE PAGAMENTO - ESTAGIÁRIOS</v>
      </c>
      <c r="I926" t="s">
        <v>1395</v>
      </c>
      <c r="J926" t="s">
        <v>3536</v>
      </c>
      <c r="K926" t="s">
        <v>3779</v>
      </c>
      <c r="L926" t="s">
        <v>3575</v>
      </c>
      <c r="M926" t="s">
        <v>622</v>
      </c>
      <c r="N926" t="s">
        <v>628</v>
      </c>
      <c r="O926" t="s">
        <v>629</v>
      </c>
      <c r="P926" t="s">
        <v>630</v>
      </c>
      <c r="Q926" t="s">
        <v>621</v>
      </c>
      <c r="R926" t="s">
        <v>622</v>
      </c>
      <c r="S926" t="s">
        <v>623</v>
      </c>
      <c r="T926" t="s">
        <v>145</v>
      </c>
      <c r="U926" t="s">
        <v>645</v>
      </c>
      <c r="V926" t="s">
        <v>3743</v>
      </c>
      <c r="W926" t="s">
        <v>3744</v>
      </c>
      <c r="X926" t="s">
        <v>3780</v>
      </c>
      <c r="Y926" s="19" t="str">
        <f t="shared" si="26"/>
        <v>3</v>
      </c>
      <c r="Z926" s="19" t="str">
        <f>IF(T926="","",IF(AND(T926&lt;&gt;'Tabelas auxiliares'!$B$241,T926&lt;&gt;'Tabelas auxiliares'!$B$242,T926&lt;&gt;'Tabelas auxiliares'!$C$241,T926&lt;&gt;'Tabelas auxiliares'!$C$242,T926&lt;&gt;'Tabelas auxiliares'!$D$241),"FOLHA DE PESSOAL",IF(Y926='Tabelas auxiliares'!$A$242,"CUSTEIO",IF(Y926='Tabelas auxiliares'!$A$241,"INVESTIMENTO","ERRO - VERIFICAR"))))</f>
        <v>CUSTEIO</v>
      </c>
      <c r="AA926" s="30">
        <f t="shared" si="27"/>
        <v>41200.25</v>
      </c>
      <c r="AD926" s="12">
        <v>41200.25</v>
      </c>
      <c r="AE926" s="36"/>
    </row>
    <row r="927" spans="1:31" x14ac:dyDescent="0.35">
      <c r="A927" t="s">
        <v>614</v>
      </c>
      <c r="B927" t="s">
        <v>226</v>
      </c>
      <c r="C927" t="s">
        <v>615</v>
      </c>
      <c r="D927" t="s">
        <v>85</v>
      </c>
      <c r="E927" t="s">
        <v>100</v>
      </c>
      <c r="F927" s="19" t="str">
        <f>IFERROR(VLOOKUP(D927,'Tabelas auxiliares'!$A$3:$B$63,2,FALSE),"")</f>
        <v>SUGEPE - CONTRATAÇÃO DE ESTAGIÁRIOS * D.U.C</v>
      </c>
      <c r="G927" s="19" t="str">
        <f>IFERROR(VLOOKUP($B927,'Tabelas auxiliares'!$A$67:$C$107,2,FALSE),"")</f>
        <v>FOLHA DE PAGAMENTO - ESTAGIÁRIOS</v>
      </c>
      <c r="H927" s="19" t="str">
        <f>IFERROR(VLOOKUP($B927,'Tabelas auxiliares'!$A$67:$C$107,3,FALSE),"")</f>
        <v>FOLHA DE PAGAMENTO - ESTAGIÁRIOS</v>
      </c>
      <c r="I927" t="s">
        <v>1395</v>
      </c>
      <c r="J927" t="s">
        <v>3536</v>
      </c>
      <c r="K927" t="s">
        <v>3781</v>
      </c>
      <c r="L927" t="s">
        <v>3575</v>
      </c>
      <c r="M927" t="s">
        <v>622</v>
      </c>
      <c r="N927" t="s">
        <v>628</v>
      </c>
      <c r="O927" t="s">
        <v>629</v>
      </c>
      <c r="P927" t="s">
        <v>630</v>
      </c>
      <c r="Q927" t="s">
        <v>621</v>
      </c>
      <c r="R927" t="s">
        <v>622</v>
      </c>
      <c r="S927" t="s">
        <v>623</v>
      </c>
      <c r="T927" t="s">
        <v>145</v>
      </c>
      <c r="U927" t="s">
        <v>645</v>
      </c>
      <c r="V927" t="s">
        <v>3747</v>
      </c>
      <c r="W927" t="s">
        <v>3748</v>
      </c>
      <c r="X927" t="s">
        <v>3782</v>
      </c>
      <c r="Y927" s="19" t="str">
        <f t="shared" si="26"/>
        <v>3</v>
      </c>
      <c r="Z927" s="19" t="str">
        <f>IF(T927="","",IF(AND(T927&lt;&gt;'Tabelas auxiliares'!$B$241,T927&lt;&gt;'Tabelas auxiliares'!$B$242,T927&lt;&gt;'Tabelas auxiliares'!$C$241,T927&lt;&gt;'Tabelas auxiliares'!$C$242,T927&lt;&gt;'Tabelas auxiliares'!$D$241),"FOLHA DE PESSOAL",IF(Y927='Tabelas auxiliares'!$A$242,"CUSTEIO",IF(Y927='Tabelas auxiliares'!$A$241,"INVESTIMENTO","ERRO - VERIFICAR"))))</f>
        <v>CUSTEIO</v>
      </c>
      <c r="AA927" s="30">
        <f t="shared" si="27"/>
        <v>5670</v>
      </c>
      <c r="AD927" s="12">
        <v>5670</v>
      </c>
      <c r="AE927" s="36"/>
    </row>
    <row r="928" spans="1:31" x14ac:dyDescent="0.35">
      <c r="A928" t="s">
        <v>614</v>
      </c>
      <c r="B928" t="s">
        <v>226</v>
      </c>
      <c r="C928" t="s">
        <v>615</v>
      </c>
      <c r="D928" t="s">
        <v>85</v>
      </c>
      <c r="E928" t="s">
        <v>100</v>
      </c>
      <c r="F928" s="19" t="str">
        <f>IFERROR(VLOOKUP(D928,'Tabelas auxiliares'!$A$3:$B$63,2,FALSE),"")</f>
        <v>SUGEPE - CONTRATAÇÃO DE ESTAGIÁRIOS * D.U.C</v>
      </c>
      <c r="G928" s="19" t="str">
        <f>IFERROR(VLOOKUP($B928,'Tabelas auxiliares'!$A$67:$C$107,2,FALSE),"")</f>
        <v>FOLHA DE PAGAMENTO - ESTAGIÁRIOS</v>
      </c>
      <c r="H928" s="19" t="str">
        <f>IFERROR(VLOOKUP($B928,'Tabelas auxiliares'!$A$67:$C$107,3,FALSE),"")</f>
        <v>FOLHA DE PAGAMENTO - ESTAGIÁRIOS</v>
      </c>
      <c r="I928" t="s">
        <v>1502</v>
      </c>
      <c r="J928" t="s">
        <v>3586</v>
      </c>
      <c r="K928" t="s">
        <v>3783</v>
      </c>
      <c r="L928" t="s">
        <v>3588</v>
      </c>
      <c r="M928" t="s">
        <v>622</v>
      </c>
      <c r="N928" t="s">
        <v>628</v>
      </c>
      <c r="O928" t="s">
        <v>629</v>
      </c>
      <c r="P928" t="s">
        <v>630</v>
      </c>
      <c r="Q928" t="s">
        <v>621</v>
      </c>
      <c r="R928" t="s">
        <v>622</v>
      </c>
      <c r="S928" t="s">
        <v>623</v>
      </c>
      <c r="T928" t="s">
        <v>145</v>
      </c>
      <c r="U928" t="s">
        <v>645</v>
      </c>
      <c r="V928" t="s">
        <v>3743</v>
      </c>
      <c r="W928" t="s">
        <v>3744</v>
      </c>
      <c r="X928" t="s">
        <v>3784</v>
      </c>
      <c r="Y928" s="19" t="str">
        <f t="shared" si="26"/>
        <v>3</v>
      </c>
      <c r="Z928" s="19" t="str">
        <f>IF(T928="","",IF(AND(T928&lt;&gt;'Tabelas auxiliares'!$B$241,T928&lt;&gt;'Tabelas auxiliares'!$B$242,T928&lt;&gt;'Tabelas auxiliares'!$C$241,T928&lt;&gt;'Tabelas auxiliares'!$C$242,T928&lt;&gt;'Tabelas auxiliares'!$D$241),"FOLHA DE PESSOAL",IF(Y928='Tabelas auxiliares'!$A$242,"CUSTEIO",IF(Y928='Tabelas auxiliares'!$A$241,"INVESTIMENTO","ERRO - VERIFICAR"))))</f>
        <v>CUSTEIO</v>
      </c>
      <c r="AA928" s="30">
        <f t="shared" si="27"/>
        <v>40023.42</v>
      </c>
      <c r="AD928" s="12">
        <v>40023.42</v>
      </c>
      <c r="AE928" s="36"/>
    </row>
    <row r="929" spans="1:31" x14ac:dyDescent="0.35">
      <c r="A929" t="s">
        <v>614</v>
      </c>
      <c r="B929" t="s">
        <v>226</v>
      </c>
      <c r="C929" t="s">
        <v>615</v>
      </c>
      <c r="D929" t="s">
        <v>85</v>
      </c>
      <c r="E929" t="s">
        <v>100</v>
      </c>
      <c r="F929" s="19" t="str">
        <f>IFERROR(VLOOKUP(D929,'Tabelas auxiliares'!$A$3:$B$63,2,FALSE),"")</f>
        <v>SUGEPE - CONTRATAÇÃO DE ESTAGIÁRIOS * D.U.C</v>
      </c>
      <c r="G929" s="19" t="str">
        <f>IFERROR(VLOOKUP($B929,'Tabelas auxiliares'!$A$67:$C$107,2,FALSE),"")</f>
        <v>FOLHA DE PAGAMENTO - ESTAGIÁRIOS</v>
      </c>
      <c r="H929" s="19" t="str">
        <f>IFERROR(VLOOKUP($B929,'Tabelas auxiliares'!$A$67:$C$107,3,FALSE),"")</f>
        <v>FOLHA DE PAGAMENTO - ESTAGIÁRIOS</v>
      </c>
      <c r="I929" t="s">
        <v>1502</v>
      </c>
      <c r="J929" t="s">
        <v>3586</v>
      </c>
      <c r="K929" t="s">
        <v>3785</v>
      </c>
      <c r="L929" t="s">
        <v>3588</v>
      </c>
      <c r="M929" t="s">
        <v>622</v>
      </c>
      <c r="N929" t="s">
        <v>628</v>
      </c>
      <c r="O929" t="s">
        <v>629</v>
      </c>
      <c r="P929" t="s">
        <v>630</v>
      </c>
      <c r="Q929" t="s">
        <v>621</v>
      </c>
      <c r="R929" t="s">
        <v>622</v>
      </c>
      <c r="S929" t="s">
        <v>623</v>
      </c>
      <c r="T929" t="s">
        <v>145</v>
      </c>
      <c r="U929" t="s">
        <v>645</v>
      </c>
      <c r="V929" t="s">
        <v>3747</v>
      </c>
      <c r="W929" t="s">
        <v>3748</v>
      </c>
      <c r="X929" t="s">
        <v>3786</v>
      </c>
      <c r="Y929" s="19" t="str">
        <f t="shared" si="26"/>
        <v>3</v>
      </c>
      <c r="Z929" s="19" t="str">
        <f>IF(T929="","",IF(AND(T929&lt;&gt;'Tabelas auxiliares'!$B$241,T929&lt;&gt;'Tabelas auxiliares'!$B$242,T929&lt;&gt;'Tabelas auxiliares'!$C$241,T929&lt;&gt;'Tabelas auxiliares'!$C$242,T929&lt;&gt;'Tabelas auxiliares'!$D$241),"FOLHA DE PESSOAL",IF(Y929='Tabelas auxiliares'!$A$242,"CUSTEIO",IF(Y929='Tabelas auxiliares'!$A$241,"INVESTIMENTO","ERRO - VERIFICAR"))))</f>
        <v>CUSTEIO</v>
      </c>
      <c r="AA929" s="30">
        <f t="shared" si="27"/>
        <v>6180</v>
      </c>
      <c r="AD929" s="12">
        <v>6180</v>
      </c>
      <c r="AE929" s="36"/>
    </row>
    <row r="930" spans="1:31" x14ac:dyDescent="0.35">
      <c r="A930" t="s">
        <v>614</v>
      </c>
      <c r="B930" t="s">
        <v>226</v>
      </c>
      <c r="C930" t="s">
        <v>615</v>
      </c>
      <c r="D930" t="s">
        <v>85</v>
      </c>
      <c r="E930" t="s">
        <v>100</v>
      </c>
      <c r="F930" s="19" t="str">
        <f>IFERROR(VLOOKUP(D930,'Tabelas auxiliares'!$A$3:$B$63,2,FALSE),"")</f>
        <v>SUGEPE - CONTRATAÇÃO DE ESTAGIÁRIOS * D.U.C</v>
      </c>
      <c r="G930" s="19" t="str">
        <f>IFERROR(VLOOKUP($B930,'Tabelas auxiliares'!$A$67:$C$107,2,FALSE),"")</f>
        <v>FOLHA DE PAGAMENTO - ESTAGIÁRIOS</v>
      </c>
      <c r="H930" s="19" t="str">
        <f>IFERROR(VLOOKUP($B930,'Tabelas auxiliares'!$A$67:$C$107,3,FALSE),"")</f>
        <v>FOLHA DE PAGAMENTO - ESTAGIÁRIOS</v>
      </c>
      <c r="I930" t="s">
        <v>3636</v>
      </c>
      <c r="J930" t="s">
        <v>3637</v>
      </c>
      <c r="K930" t="s">
        <v>3787</v>
      </c>
      <c r="L930" t="s">
        <v>3639</v>
      </c>
      <c r="M930" t="s">
        <v>622</v>
      </c>
      <c r="N930" t="s">
        <v>628</v>
      </c>
      <c r="O930" t="s">
        <v>629</v>
      </c>
      <c r="P930" t="s">
        <v>630</v>
      </c>
      <c r="Q930" t="s">
        <v>621</v>
      </c>
      <c r="R930" t="s">
        <v>622</v>
      </c>
      <c r="S930" t="s">
        <v>623</v>
      </c>
      <c r="T930" t="s">
        <v>145</v>
      </c>
      <c r="U930" t="s">
        <v>645</v>
      </c>
      <c r="V930" t="s">
        <v>3747</v>
      </c>
      <c r="W930" t="s">
        <v>3748</v>
      </c>
      <c r="X930" t="s">
        <v>3788</v>
      </c>
      <c r="Y930" s="19" t="str">
        <f t="shared" si="26"/>
        <v>3</v>
      </c>
      <c r="Z930" s="19" t="str">
        <f>IF(T930="","",IF(AND(T930&lt;&gt;'Tabelas auxiliares'!$B$241,T930&lt;&gt;'Tabelas auxiliares'!$B$242,T930&lt;&gt;'Tabelas auxiliares'!$C$241,T930&lt;&gt;'Tabelas auxiliares'!$C$242,T930&lt;&gt;'Tabelas auxiliares'!$D$241),"FOLHA DE PESSOAL",IF(Y930='Tabelas auxiliares'!$A$242,"CUSTEIO",IF(Y930='Tabelas auxiliares'!$A$241,"INVESTIMENTO","ERRO - VERIFICAR"))))</f>
        <v>CUSTEIO</v>
      </c>
      <c r="AA930" s="30">
        <f t="shared" si="27"/>
        <v>5050</v>
      </c>
      <c r="AD930" s="12">
        <v>5050</v>
      </c>
      <c r="AE930" s="36"/>
    </row>
    <row r="931" spans="1:31" x14ac:dyDescent="0.35">
      <c r="A931" t="s">
        <v>614</v>
      </c>
      <c r="B931" t="s">
        <v>226</v>
      </c>
      <c r="C931" t="s">
        <v>615</v>
      </c>
      <c r="D931" t="s">
        <v>85</v>
      </c>
      <c r="E931" t="s">
        <v>100</v>
      </c>
      <c r="F931" s="19" t="str">
        <f>IFERROR(VLOOKUP(D931,'Tabelas auxiliares'!$A$3:$B$63,2,FALSE),"")</f>
        <v>SUGEPE - CONTRATAÇÃO DE ESTAGIÁRIOS * D.U.C</v>
      </c>
      <c r="G931" s="19" t="str">
        <f>IFERROR(VLOOKUP($B931,'Tabelas auxiliares'!$A$67:$C$107,2,FALSE),"")</f>
        <v>FOLHA DE PAGAMENTO - ESTAGIÁRIOS</v>
      </c>
      <c r="H931" s="19" t="str">
        <f>IFERROR(VLOOKUP($B931,'Tabelas auxiliares'!$A$67:$C$107,3,FALSE),"")</f>
        <v>FOLHA DE PAGAMENTO - ESTAGIÁRIOS</v>
      </c>
      <c r="I931" t="s">
        <v>3636</v>
      </c>
      <c r="J931" t="s">
        <v>3789</v>
      </c>
      <c r="K931" t="s">
        <v>3790</v>
      </c>
      <c r="L931" t="s">
        <v>3639</v>
      </c>
      <c r="M931" t="s">
        <v>622</v>
      </c>
      <c r="N931" t="s">
        <v>628</v>
      </c>
      <c r="O931" t="s">
        <v>629</v>
      </c>
      <c r="P931" t="s">
        <v>630</v>
      </c>
      <c r="Q931" t="s">
        <v>621</v>
      </c>
      <c r="R931" t="s">
        <v>622</v>
      </c>
      <c r="S931" t="s">
        <v>623</v>
      </c>
      <c r="T931" t="s">
        <v>145</v>
      </c>
      <c r="U931" t="s">
        <v>645</v>
      </c>
      <c r="V931" t="s">
        <v>3743</v>
      </c>
      <c r="W931" t="s">
        <v>3744</v>
      </c>
      <c r="X931" t="s">
        <v>3791</v>
      </c>
      <c r="Y931" s="19" t="str">
        <f t="shared" si="26"/>
        <v>3</v>
      </c>
      <c r="Z931" s="19" t="str">
        <f>IF(T931="","",IF(AND(T931&lt;&gt;'Tabelas auxiliares'!$B$241,T931&lt;&gt;'Tabelas auxiliares'!$B$242,T931&lt;&gt;'Tabelas auxiliares'!$C$241,T931&lt;&gt;'Tabelas auxiliares'!$C$242,T931&lt;&gt;'Tabelas auxiliares'!$D$241),"FOLHA DE PESSOAL",IF(Y931='Tabelas auxiliares'!$A$242,"CUSTEIO",IF(Y931='Tabelas auxiliares'!$A$241,"INVESTIMENTO","ERRO - VERIFICAR"))))</f>
        <v>CUSTEIO</v>
      </c>
      <c r="AA931" s="30">
        <f t="shared" si="27"/>
        <v>42267.839999999997</v>
      </c>
      <c r="AD931" s="12">
        <v>42267.839999999997</v>
      </c>
      <c r="AE931" s="36"/>
    </row>
    <row r="932" spans="1:31" x14ac:dyDescent="0.35">
      <c r="A932" t="s">
        <v>614</v>
      </c>
      <c r="B932" t="s">
        <v>226</v>
      </c>
      <c r="C932" t="s">
        <v>615</v>
      </c>
      <c r="D932" t="s">
        <v>85</v>
      </c>
      <c r="E932" t="s">
        <v>100</v>
      </c>
      <c r="F932" s="19" t="str">
        <f>IFERROR(VLOOKUP(D932,'Tabelas auxiliares'!$A$3:$B$63,2,FALSE),"")</f>
        <v>SUGEPE - CONTRATAÇÃO DE ESTAGIÁRIOS * D.U.C</v>
      </c>
      <c r="G932" s="19" t="str">
        <f>IFERROR(VLOOKUP($B932,'Tabelas auxiliares'!$A$67:$C$107,2,FALSE),"")</f>
        <v>FOLHA DE PAGAMENTO - ESTAGIÁRIOS</v>
      </c>
      <c r="H932" s="19" t="str">
        <f>IFERROR(VLOOKUP($B932,'Tabelas auxiliares'!$A$67:$C$107,3,FALSE),"")</f>
        <v>FOLHA DE PAGAMENTO - ESTAGIÁRIOS</v>
      </c>
      <c r="I932" t="s">
        <v>3690</v>
      </c>
      <c r="J932" t="s">
        <v>3691</v>
      </c>
      <c r="K932" t="s">
        <v>3792</v>
      </c>
      <c r="L932" t="s">
        <v>3693</v>
      </c>
      <c r="M932" t="s">
        <v>622</v>
      </c>
      <c r="N932" t="s">
        <v>628</v>
      </c>
      <c r="O932" t="s">
        <v>629</v>
      </c>
      <c r="P932" t="s">
        <v>630</v>
      </c>
      <c r="Q932" t="s">
        <v>621</v>
      </c>
      <c r="R932" t="s">
        <v>622</v>
      </c>
      <c r="S932" t="s">
        <v>623</v>
      </c>
      <c r="T932" t="s">
        <v>145</v>
      </c>
      <c r="U932" t="s">
        <v>645</v>
      </c>
      <c r="V932" t="s">
        <v>3743</v>
      </c>
      <c r="W932" t="s">
        <v>3744</v>
      </c>
      <c r="X932" t="s">
        <v>3793</v>
      </c>
      <c r="Y932" s="19" t="str">
        <f t="shared" si="26"/>
        <v>3</v>
      </c>
      <c r="Z932" s="19" t="str">
        <f>IF(T932="","",IF(AND(T932&lt;&gt;'Tabelas auxiliares'!$B$241,T932&lt;&gt;'Tabelas auxiliares'!$B$242,T932&lt;&gt;'Tabelas auxiliares'!$C$241,T932&lt;&gt;'Tabelas auxiliares'!$C$242,T932&lt;&gt;'Tabelas auxiliares'!$D$241),"FOLHA DE PESSOAL",IF(Y932='Tabelas auxiliares'!$A$242,"CUSTEIO",IF(Y932='Tabelas auxiliares'!$A$241,"INVESTIMENTO","ERRO - VERIFICAR"))))</f>
        <v>CUSTEIO</v>
      </c>
      <c r="AA932" s="30">
        <f t="shared" si="27"/>
        <v>40960.589999999997</v>
      </c>
      <c r="AC932" s="12">
        <v>40960.589999999997</v>
      </c>
      <c r="AE932" s="36"/>
    </row>
    <row r="933" spans="1:31" x14ac:dyDescent="0.35">
      <c r="A933" t="s">
        <v>614</v>
      </c>
      <c r="B933" t="s">
        <v>226</v>
      </c>
      <c r="C933" t="s">
        <v>615</v>
      </c>
      <c r="D933" t="s">
        <v>85</v>
      </c>
      <c r="E933" t="s">
        <v>100</v>
      </c>
      <c r="F933" s="19" t="str">
        <f>IFERROR(VLOOKUP(D933,'Tabelas auxiliares'!$A$3:$B$63,2,FALSE),"")</f>
        <v>SUGEPE - CONTRATAÇÃO DE ESTAGIÁRIOS * D.U.C</v>
      </c>
      <c r="G933" s="19" t="str">
        <f>IFERROR(VLOOKUP($B933,'Tabelas auxiliares'!$A$67:$C$107,2,FALSE),"")</f>
        <v>FOLHA DE PAGAMENTO - ESTAGIÁRIOS</v>
      </c>
      <c r="H933" s="19" t="str">
        <f>IFERROR(VLOOKUP($B933,'Tabelas auxiliares'!$A$67:$C$107,3,FALSE),"")</f>
        <v>FOLHA DE PAGAMENTO - ESTAGIÁRIOS</v>
      </c>
      <c r="I933" t="s">
        <v>3690</v>
      </c>
      <c r="J933" t="s">
        <v>3691</v>
      </c>
      <c r="K933" t="s">
        <v>3794</v>
      </c>
      <c r="L933" t="s">
        <v>3693</v>
      </c>
      <c r="M933" t="s">
        <v>622</v>
      </c>
      <c r="N933" t="s">
        <v>628</v>
      </c>
      <c r="O933" t="s">
        <v>629</v>
      </c>
      <c r="P933" t="s">
        <v>630</v>
      </c>
      <c r="Q933" t="s">
        <v>621</v>
      </c>
      <c r="R933" t="s">
        <v>622</v>
      </c>
      <c r="S933" t="s">
        <v>623</v>
      </c>
      <c r="T933" t="s">
        <v>145</v>
      </c>
      <c r="U933" t="s">
        <v>645</v>
      </c>
      <c r="V933" t="s">
        <v>3747</v>
      </c>
      <c r="W933" t="s">
        <v>3748</v>
      </c>
      <c r="X933" t="s">
        <v>3795</v>
      </c>
      <c r="Y933" s="19" t="str">
        <f t="shared" si="26"/>
        <v>3</v>
      </c>
      <c r="Z933" s="19" t="str">
        <f>IF(T933="","",IF(AND(T933&lt;&gt;'Tabelas auxiliares'!$B$241,T933&lt;&gt;'Tabelas auxiliares'!$B$242,T933&lt;&gt;'Tabelas auxiliares'!$C$241,T933&lt;&gt;'Tabelas auxiliares'!$C$242,T933&lt;&gt;'Tabelas auxiliares'!$D$241),"FOLHA DE PESSOAL",IF(Y933='Tabelas auxiliares'!$A$242,"CUSTEIO",IF(Y933='Tabelas auxiliares'!$A$241,"INVESTIMENTO","ERRO - VERIFICAR"))))</f>
        <v>CUSTEIO</v>
      </c>
      <c r="AA933" s="30">
        <f t="shared" si="27"/>
        <v>7480</v>
      </c>
      <c r="AB933" s="12">
        <v>2030</v>
      </c>
      <c r="AC933" s="12">
        <v>5450</v>
      </c>
      <c r="AE933" s="36"/>
    </row>
    <row r="934" spans="1:31" x14ac:dyDescent="0.35">
      <c r="A934" t="s">
        <v>614</v>
      </c>
      <c r="B934" t="s">
        <v>253</v>
      </c>
      <c r="C934" t="s">
        <v>615</v>
      </c>
      <c r="D934" t="s">
        <v>83</v>
      </c>
      <c r="E934" t="s">
        <v>100</v>
      </c>
      <c r="F934" s="19" t="str">
        <f>IFERROR(VLOOKUP(D934,'Tabelas auxiliares'!$A$3:$B$63,2,FALSE),"")</f>
        <v>SUGEPE-FOLHA - PASEP + AUX. MORADIA</v>
      </c>
      <c r="G934" s="19" t="str">
        <f>IFERROR(VLOOKUP($B934,'Tabelas auxiliares'!$A$67:$C$107,2,FALSE),"")</f>
        <v>FOLHA DE PAGAMENTO - BENEFÍCIOS</v>
      </c>
      <c r="H934" s="19" t="str">
        <f>IFERROR(VLOOKUP($B934,'Tabelas auxiliares'!$A$67:$C$107,3,FALSE),"")</f>
        <v xml:space="preserve">AUXILIO FUNERAL / CONTRATACAO POR TEMPO DETERMINADO / BENEF.ASSIST. DO SERVIDOR E DO MILITAR / AUXILIO-ALIMENTACAO / AUXILIO-TRANSPORTE / INDENIZACOES E RESTITUICOES / DESPESAS DE EXERCICIOS ANTERIORES </v>
      </c>
      <c r="I934" t="s">
        <v>3113</v>
      </c>
      <c r="J934" t="s">
        <v>3114</v>
      </c>
      <c r="K934" t="s">
        <v>3796</v>
      </c>
      <c r="L934" t="s">
        <v>3116</v>
      </c>
      <c r="M934" t="s">
        <v>622</v>
      </c>
      <c r="N934" t="s">
        <v>109</v>
      </c>
      <c r="O934" t="s">
        <v>666</v>
      </c>
      <c r="P934" t="s">
        <v>667</v>
      </c>
      <c r="Q934" t="s">
        <v>621</v>
      </c>
      <c r="R934" t="s">
        <v>622</v>
      </c>
      <c r="S934" t="s">
        <v>623</v>
      </c>
      <c r="T934" t="s">
        <v>659</v>
      </c>
      <c r="U934" t="s">
        <v>119</v>
      </c>
      <c r="V934" t="s">
        <v>3797</v>
      </c>
      <c r="W934" t="s">
        <v>3798</v>
      </c>
      <c r="X934" t="s">
        <v>3799</v>
      </c>
      <c r="Y934" s="19" t="str">
        <f t="shared" si="26"/>
        <v>3</v>
      </c>
      <c r="Z934" s="19" t="str">
        <f>IF(T934="","",IF(AND(T934&lt;&gt;'Tabelas auxiliares'!$B$241,T934&lt;&gt;'Tabelas auxiliares'!$B$242,T934&lt;&gt;'Tabelas auxiliares'!$C$241,T934&lt;&gt;'Tabelas auxiliares'!$C$242,T934&lt;&gt;'Tabelas auxiliares'!$D$241),"FOLHA DE PESSOAL",IF(Y934='Tabelas auxiliares'!$A$242,"CUSTEIO",IF(Y934='Tabelas auxiliares'!$A$241,"INVESTIMENTO","ERRO - VERIFICAR"))))</f>
        <v>FOLHA DE PESSOAL</v>
      </c>
      <c r="AA934" s="30">
        <f t="shared" si="27"/>
        <v>61727.26</v>
      </c>
      <c r="AD934" s="12">
        <v>61727.26</v>
      </c>
      <c r="AE934" s="36"/>
    </row>
    <row r="935" spans="1:31" x14ac:dyDescent="0.35">
      <c r="A935" t="s">
        <v>614</v>
      </c>
      <c r="B935" t="s">
        <v>253</v>
      </c>
      <c r="C935" t="s">
        <v>615</v>
      </c>
      <c r="D935" t="s">
        <v>83</v>
      </c>
      <c r="E935" t="s">
        <v>100</v>
      </c>
      <c r="F935" s="19" t="str">
        <f>IFERROR(VLOOKUP(D935,'Tabelas auxiliares'!$A$3:$B$63,2,FALSE),"")</f>
        <v>SUGEPE-FOLHA - PASEP + AUX. MORADIA</v>
      </c>
      <c r="G935" s="19" t="str">
        <f>IFERROR(VLOOKUP($B935,'Tabelas auxiliares'!$A$67:$C$107,2,FALSE),"")</f>
        <v>FOLHA DE PAGAMENTO - BENEFÍCIOS</v>
      </c>
      <c r="H935" s="19" t="str">
        <f>IFERROR(VLOOKUP($B935,'Tabelas auxiliares'!$A$67:$C$107,3,FALSE),"")</f>
        <v xml:space="preserve">AUXILIO FUNERAL / CONTRATACAO POR TEMPO DETERMINADO / BENEF.ASSIST. DO SERVIDOR E DO MILITAR / AUXILIO-ALIMENTACAO / AUXILIO-TRANSPORTE / INDENIZACOES E RESTITUICOES / DESPESAS DE EXERCICIOS ANTERIORES </v>
      </c>
      <c r="I935" t="s">
        <v>3113</v>
      </c>
      <c r="J935" t="s">
        <v>3114</v>
      </c>
      <c r="K935" t="s">
        <v>3800</v>
      </c>
      <c r="L935" t="s">
        <v>3116</v>
      </c>
      <c r="M935" t="s">
        <v>622</v>
      </c>
      <c r="N935" t="s">
        <v>109</v>
      </c>
      <c r="O935" t="s">
        <v>636</v>
      </c>
      <c r="P935" t="s">
        <v>664</v>
      </c>
      <c r="Q935" t="s">
        <v>621</v>
      </c>
      <c r="R935" t="s">
        <v>622</v>
      </c>
      <c r="S935" t="s">
        <v>623</v>
      </c>
      <c r="T935" t="s">
        <v>659</v>
      </c>
      <c r="U935" t="s">
        <v>121</v>
      </c>
      <c r="V935" t="s">
        <v>3801</v>
      </c>
      <c r="W935" t="s">
        <v>3802</v>
      </c>
      <c r="X935" t="s">
        <v>3803</v>
      </c>
      <c r="Y935" s="19" t="str">
        <f t="shared" si="26"/>
        <v>3</v>
      </c>
      <c r="Z935" s="19" t="str">
        <f>IF(T935="","",IF(AND(T935&lt;&gt;'Tabelas auxiliares'!$B$241,T935&lt;&gt;'Tabelas auxiliares'!$B$242,T935&lt;&gt;'Tabelas auxiliares'!$C$241,T935&lt;&gt;'Tabelas auxiliares'!$C$242,T935&lt;&gt;'Tabelas auxiliares'!$D$241),"FOLHA DE PESSOAL",IF(Y935='Tabelas auxiliares'!$A$242,"CUSTEIO",IF(Y935='Tabelas auxiliares'!$A$241,"INVESTIMENTO","ERRO - VERIFICAR"))))</f>
        <v>FOLHA DE PESSOAL</v>
      </c>
      <c r="AA935" s="30">
        <f t="shared" si="27"/>
        <v>2182.0500000000002</v>
      </c>
      <c r="AD935" s="12">
        <v>2182.0500000000002</v>
      </c>
      <c r="AE935" s="36"/>
    </row>
    <row r="936" spans="1:31" x14ac:dyDescent="0.35">
      <c r="A936" t="s">
        <v>614</v>
      </c>
      <c r="B936" t="s">
        <v>253</v>
      </c>
      <c r="C936" t="s">
        <v>615</v>
      </c>
      <c r="D936" t="s">
        <v>83</v>
      </c>
      <c r="E936" t="s">
        <v>100</v>
      </c>
      <c r="F936" s="19" t="str">
        <f>IFERROR(VLOOKUP(D936,'Tabelas auxiliares'!$A$3:$B$63,2,FALSE),"")</f>
        <v>SUGEPE-FOLHA - PASEP + AUX. MORADIA</v>
      </c>
      <c r="G936" s="19" t="str">
        <f>IFERROR(VLOOKUP($B936,'Tabelas auxiliares'!$A$67:$C$107,2,FALSE),"")</f>
        <v>FOLHA DE PAGAMENTO - BENEFÍCIOS</v>
      </c>
      <c r="H936" s="19" t="str">
        <f>IFERROR(VLOOKUP($B936,'Tabelas auxiliares'!$A$67:$C$107,3,FALSE),"")</f>
        <v xml:space="preserve">AUXILIO FUNERAL / CONTRATACAO POR TEMPO DETERMINADO / BENEF.ASSIST. DO SERVIDOR E DO MILITAR / AUXILIO-ALIMENTACAO / AUXILIO-TRANSPORTE / INDENIZACOES E RESTITUICOES / DESPESAS DE EXERCICIOS ANTERIORES </v>
      </c>
      <c r="I936" t="s">
        <v>3113</v>
      </c>
      <c r="J936" t="s">
        <v>3114</v>
      </c>
      <c r="K936" t="s">
        <v>3804</v>
      </c>
      <c r="L936" t="s">
        <v>3116</v>
      </c>
      <c r="M936" t="s">
        <v>622</v>
      </c>
      <c r="N936" t="s">
        <v>109</v>
      </c>
      <c r="O936" t="s">
        <v>642</v>
      </c>
      <c r="P936" t="s">
        <v>665</v>
      </c>
      <c r="Q936" t="s">
        <v>621</v>
      </c>
      <c r="R936" t="s">
        <v>622</v>
      </c>
      <c r="S936" t="s">
        <v>623</v>
      </c>
      <c r="T936" t="s">
        <v>659</v>
      </c>
      <c r="U936" t="s">
        <v>118</v>
      </c>
      <c r="V936" t="s">
        <v>3805</v>
      </c>
      <c r="W936" t="s">
        <v>3806</v>
      </c>
      <c r="X936" t="s">
        <v>3807</v>
      </c>
      <c r="Y936" s="19" t="str">
        <f t="shared" si="26"/>
        <v>3</v>
      </c>
      <c r="Z936" s="19" t="str">
        <f>IF(T936="","",IF(AND(T936&lt;&gt;'Tabelas auxiliares'!$B$241,T936&lt;&gt;'Tabelas auxiliares'!$B$242,T936&lt;&gt;'Tabelas auxiliares'!$C$241,T936&lt;&gt;'Tabelas auxiliares'!$C$242,T936&lt;&gt;'Tabelas auxiliares'!$D$241),"FOLHA DE PESSOAL",IF(Y936='Tabelas auxiliares'!$A$242,"CUSTEIO",IF(Y936='Tabelas auxiliares'!$A$241,"INVESTIMENTO","ERRO - VERIFICAR"))))</f>
        <v>FOLHA DE PESSOAL</v>
      </c>
      <c r="AA936" s="30">
        <f t="shared" si="27"/>
        <v>2741.07</v>
      </c>
      <c r="AD936" s="12">
        <v>2741.07</v>
      </c>
      <c r="AE936" s="36"/>
    </row>
    <row r="937" spans="1:31" x14ac:dyDescent="0.35">
      <c r="A937" t="s">
        <v>614</v>
      </c>
      <c r="B937" t="s">
        <v>253</v>
      </c>
      <c r="C937" t="s">
        <v>615</v>
      </c>
      <c r="D937" t="s">
        <v>83</v>
      </c>
      <c r="E937" t="s">
        <v>100</v>
      </c>
      <c r="F937" s="19" t="str">
        <f>IFERROR(VLOOKUP(D937,'Tabelas auxiliares'!$A$3:$B$63,2,FALSE),"")</f>
        <v>SUGEPE-FOLHA - PASEP + AUX. MORADIA</v>
      </c>
      <c r="G937" s="19" t="str">
        <f>IFERROR(VLOOKUP($B937,'Tabelas auxiliares'!$A$67:$C$107,2,FALSE),"")</f>
        <v>FOLHA DE PAGAMENTO - BENEFÍCIOS</v>
      </c>
      <c r="H937" s="19" t="str">
        <f>IFERROR(VLOOKUP($B937,'Tabelas auxiliares'!$A$67:$C$107,3,FALSE),"")</f>
        <v xml:space="preserve">AUXILIO FUNERAL / CONTRATACAO POR TEMPO DETERMINADO / BENEF.ASSIST. DO SERVIDOR E DO MILITAR / AUXILIO-ALIMENTACAO / AUXILIO-TRANSPORTE / INDENIZACOES E RESTITUICOES / DESPESAS DE EXERCICIOS ANTERIORES </v>
      </c>
      <c r="I937" t="s">
        <v>3113</v>
      </c>
      <c r="J937" t="s">
        <v>3114</v>
      </c>
      <c r="K937" t="s">
        <v>3808</v>
      </c>
      <c r="L937" t="s">
        <v>3116</v>
      </c>
      <c r="M937" t="s">
        <v>622</v>
      </c>
      <c r="N937" t="s">
        <v>109</v>
      </c>
      <c r="O937" t="s">
        <v>668</v>
      </c>
      <c r="P937" t="s">
        <v>669</v>
      </c>
      <c r="Q937" t="s">
        <v>621</v>
      </c>
      <c r="R937" t="s">
        <v>622</v>
      </c>
      <c r="S937" t="s">
        <v>623</v>
      </c>
      <c r="T937" t="s">
        <v>659</v>
      </c>
      <c r="U937" t="s">
        <v>123</v>
      </c>
      <c r="V937" t="s">
        <v>3809</v>
      </c>
      <c r="W937" t="s">
        <v>3810</v>
      </c>
      <c r="X937" t="s">
        <v>3811</v>
      </c>
      <c r="Y937" s="19" t="str">
        <f t="shared" si="26"/>
        <v>3</v>
      </c>
      <c r="Z937" s="19" t="str">
        <f>IF(T937="","",IF(AND(T937&lt;&gt;'Tabelas auxiliares'!$B$241,T937&lt;&gt;'Tabelas auxiliares'!$B$242,T937&lt;&gt;'Tabelas auxiliares'!$C$241,T937&lt;&gt;'Tabelas auxiliares'!$C$242,T937&lt;&gt;'Tabelas auxiliares'!$D$241),"FOLHA DE PESSOAL",IF(Y937='Tabelas auxiliares'!$A$242,"CUSTEIO",IF(Y937='Tabelas auxiliares'!$A$241,"INVESTIMENTO","ERRO - VERIFICAR"))))</f>
        <v>FOLHA DE PESSOAL</v>
      </c>
      <c r="AA937" s="30">
        <f t="shared" si="27"/>
        <v>718.58</v>
      </c>
      <c r="AD937" s="12">
        <v>718.58</v>
      </c>
      <c r="AE937" s="36"/>
    </row>
    <row r="938" spans="1:31" x14ac:dyDescent="0.35">
      <c r="A938" t="s">
        <v>614</v>
      </c>
      <c r="B938" t="s">
        <v>253</v>
      </c>
      <c r="C938" t="s">
        <v>615</v>
      </c>
      <c r="D938" t="s">
        <v>83</v>
      </c>
      <c r="E938" t="s">
        <v>100</v>
      </c>
      <c r="F938" s="19" t="str">
        <f>IFERROR(VLOOKUP(D938,'Tabelas auxiliares'!$A$3:$B$63,2,FALSE),"")</f>
        <v>SUGEPE-FOLHA - PASEP + AUX. MORADIA</v>
      </c>
      <c r="G938" s="19" t="str">
        <f>IFERROR(VLOOKUP($B938,'Tabelas auxiliares'!$A$67:$C$107,2,FALSE),"")</f>
        <v>FOLHA DE PAGAMENTO - BENEFÍCIOS</v>
      </c>
      <c r="H938" s="19" t="str">
        <f>IFERROR(VLOOKUP($B938,'Tabelas auxiliares'!$A$67:$C$107,3,FALSE),"")</f>
        <v xml:space="preserve">AUXILIO FUNERAL / CONTRATACAO POR TEMPO DETERMINADO / BENEF.ASSIST. DO SERVIDOR E DO MILITAR / AUXILIO-ALIMENTACAO / AUXILIO-TRANSPORTE / INDENIZACOES E RESTITUICOES / DESPESAS DE EXERCICIOS ANTERIORES </v>
      </c>
      <c r="I938" t="s">
        <v>3113</v>
      </c>
      <c r="J938" t="s">
        <v>3114</v>
      </c>
      <c r="K938" t="s">
        <v>3812</v>
      </c>
      <c r="L938" t="s">
        <v>3116</v>
      </c>
      <c r="M938" t="s">
        <v>622</v>
      </c>
      <c r="N938" t="s">
        <v>109</v>
      </c>
      <c r="O938" t="s">
        <v>636</v>
      </c>
      <c r="P938" t="s">
        <v>664</v>
      </c>
      <c r="Q938" t="s">
        <v>621</v>
      </c>
      <c r="R938" t="s">
        <v>622</v>
      </c>
      <c r="S938" t="s">
        <v>623</v>
      </c>
      <c r="T938" t="s">
        <v>659</v>
      </c>
      <c r="U938" t="s">
        <v>121</v>
      </c>
      <c r="V938" t="s">
        <v>3813</v>
      </c>
      <c r="W938" t="s">
        <v>3814</v>
      </c>
      <c r="X938" t="s">
        <v>3815</v>
      </c>
      <c r="Y938" s="19" t="str">
        <f t="shared" si="26"/>
        <v>3</v>
      </c>
      <c r="Z938" s="19" t="str">
        <f>IF(T938="","",IF(AND(T938&lt;&gt;'Tabelas auxiliares'!$B$241,T938&lt;&gt;'Tabelas auxiliares'!$B$242,T938&lt;&gt;'Tabelas auxiliares'!$C$241,T938&lt;&gt;'Tabelas auxiliares'!$C$242,T938&lt;&gt;'Tabelas auxiliares'!$D$241),"FOLHA DE PESSOAL",IF(Y938='Tabelas auxiliares'!$A$242,"CUSTEIO",IF(Y938='Tabelas auxiliares'!$A$241,"INVESTIMENTO","ERRO - VERIFICAR"))))</f>
        <v>FOLHA DE PESSOAL</v>
      </c>
      <c r="AA938" s="30">
        <f t="shared" si="27"/>
        <v>89246.23</v>
      </c>
      <c r="AD938" s="12">
        <v>89246.23</v>
      </c>
      <c r="AE938" s="36"/>
    </row>
    <row r="939" spans="1:31" x14ac:dyDescent="0.35">
      <c r="A939" t="s">
        <v>614</v>
      </c>
      <c r="B939" t="s">
        <v>253</v>
      </c>
      <c r="C939" t="s">
        <v>615</v>
      </c>
      <c r="D939" t="s">
        <v>83</v>
      </c>
      <c r="E939" t="s">
        <v>100</v>
      </c>
      <c r="F939" s="19" t="str">
        <f>IFERROR(VLOOKUP(D939,'Tabelas auxiliares'!$A$3:$B$63,2,FALSE),"")</f>
        <v>SUGEPE-FOLHA - PASEP + AUX. MORADIA</v>
      </c>
      <c r="G939" s="19" t="str">
        <f>IFERROR(VLOOKUP($B939,'Tabelas auxiliares'!$A$67:$C$107,2,FALSE),"")</f>
        <v>FOLHA DE PAGAMENTO - BENEFÍCIOS</v>
      </c>
      <c r="H939" s="19" t="str">
        <f>IFERROR(VLOOKUP($B939,'Tabelas auxiliares'!$A$67:$C$107,3,FALSE),"")</f>
        <v xml:space="preserve">AUXILIO FUNERAL / CONTRATACAO POR TEMPO DETERMINADO / BENEF.ASSIST. DO SERVIDOR E DO MILITAR / AUXILIO-ALIMENTACAO / AUXILIO-TRANSPORTE / INDENIZACOES E RESTITUICOES / DESPESAS DE EXERCICIOS ANTERIORES </v>
      </c>
      <c r="I939" t="s">
        <v>3113</v>
      </c>
      <c r="J939" t="s">
        <v>3114</v>
      </c>
      <c r="K939" t="s">
        <v>3816</v>
      </c>
      <c r="L939" t="s">
        <v>3116</v>
      </c>
      <c r="M939" t="s">
        <v>622</v>
      </c>
      <c r="N939" t="s">
        <v>109</v>
      </c>
      <c r="O939" t="s">
        <v>666</v>
      </c>
      <c r="P939" t="s">
        <v>667</v>
      </c>
      <c r="Q939" t="s">
        <v>621</v>
      </c>
      <c r="R939" t="s">
        <v>622</v>
      </c>
      <c r="S939" t="s">
        <v>623</v>
      </c>
      <c r="T939" t="s">
        <v>659</v>
      </c>
      <c r="U939" t="s">
        <v>119</v>
      </c>
      <c r="V939" t="s">
        <v>3817</v>
      </c>
      <c r="W939" t="s">
        <v>3818</v>
      </c>
      <c r="X939" t="s">
        <v>3819</v>
      </c>
      <c r="Y939" s="19" t="str">
        <f t="shared" si="26"/>
        <v>3</v>
      </c>
      <c r="Z939" s="19" t="str">
        <f>IF(T939="","",IF(AND(T939&lt;&gt;'Tabelas auxiliares'!$B$241,T939&lt;&gt;'Tabelas auxiliares'!$B$242,T939&lt;&gt;'Tabelas auxiliares'!$C$241,T939&lt;&gt;'Tabelas auxiliares'!$C$242,T939&lt;&gt;'Tabelas auxiliares'!$D$241),"FOLHA DE PESSOAL",IF(Y939='Tabelas auxiliares'!$A$242,"CUSTEIO",IF(Y939='Tabelas auxiliares'!$A$241,"INVESTIMENTO","ERRO - VERIFICAR"))))</f>
        <v>FOLHA DE PESSOAL</v>
      </c>
      <c r="AA939" s="30">
        <f t="shared" si="27"/>
        <v>1483721.21</v>
      </c>
      <c r="AD939" s="12">
        <v>1483721.21</v>
      </c>
      <c r="AE939" s="36"/>
    </row>
    <row r="940" spans="1:31" x14ac:dyDescent="0.35">
      <c r="A940" t="s">
        <v>614</v>
      </c>
      <c r="B940" t="s">
        <v>253</v>
      </c>
      <c r="C940" t="s">
        <v>615</v>
      </c>
      <c r="D940" t="s">
        <v>83</v>
      </c>
      <c r="E940" t="s">
        <v>100</v>
      </c>
      <c r="F940" s="19" t="str">
        <f>IFERROR(VLOOKUP(D940,'Tabelas auxiliares'!$A$3:$B$63,2,FALSE),"")</f>
        <v>SUGEPE-FOLHA - PASEP + AUX. MORADIA</v>
      </c>
      <c r="G940" s="19" t="str">
        <f>IFERROR(VLOOKUP($B940,'Tabelas auxiliares'!$A$67:$C$107,2,FALSE),"")</f>
        <v>FOLHA DE PAGAMENTO - BENEFÍCIOS</v>
      </c>
      <c r="H940" s="19" t="str">
        <f>IFERROR(VLOOKUP($B940,'Tabelas auxiliares'!$A$67:$C$107,3,FALSE),"")</f>
        <v xml:space="preserve">AUXILIO FUNERAL / CONTRATACAO POR TEMPO DETERMINADO / BENEF.ASSIST. DO SERVIDOR E DO MILITAR / AUXILIO-ALIMENTACAO / AUXILIO-TRANSPORTE / INDENIZACOES E RESTITUICOES / DESPESAS DE EXERCICIOS ANTERIORES </v>
      </c>
      <c r="I940" t="s">
        <v>3113</v>
      </c>
      <c r="J940" t="s">
        <v>3114</v>
      </c>
      <c r="K940" t="s">
        <v>3820</v>
      </c>
      <c r="L940" t="s">
        <v>3116</v>
      </c>
      <c r="M940" t="s">
        <v>622</v>
      </c>
      <c r="N940" t="s">
        <v>109</v>
      </c>
      <c r="O940" t="s">
        <v>642</v>
      </c>
      <c r="P940" t="s">
        <v>665</v>
      </c>
      <c r="Q940" t="s">
        <v>621</v>
      </c>
      <c r="R940" t="s">
        <v>622</v>
      </c>
      <c r="S940" t="s">
        <v>623</v>
      </c>
      <c r="T940" t="s">
        <v>659</v>
      </c>
      <c r="U940" t="s">
        <v>118</v>
      </c>
      <c r="V940" t="s">
        <v>3821</v>
      </c>
      <c r="W940" t="s">
        <v>3822</v>
      </c>
      <c r="X940" t="s">
        <v>3823</v>
      </c>
      <c r="Y940" s="19" t="str">
        <f t="shared" ref="Y940:Y1003" si="28">LEFT(V940,1)</f>
        <v>3</v>
      </c>
      <c r="Z940" s="19" t="str">
        <f>IF(T940="","",IF(AND(T940&lt;&gt;'Tabelas auxiliares'!$B$241,T940&lt;&gt;'Tabelas auxiliares'!$B$242,T940&lt;&gt;'Tabelas auxiliares'!$C$241,T940&lt;&gt;'Tabelas auxiliares'!$C$242,T940&lt;&gt;'Tabelas auxiliares'!$D$241),"FOLHA DE PESSOAL",IF(Y940='Tabelas auxiliares'!$A$242,"CUSTEIO",IF(Y940='Tabelas auxiliares'!$A$241,"INVESTIMENTO","ERRO - VERIFICAR"))))</f>
        <v>FOLHA DE PESSOAL</v>
      </c>
      <c r="AA940" s="30">
        <f t="shared" si="27"/>
        <v>109276.19</v>
      </c>
      <c r="AD940" s="12">
        <v>109276.19</v>
      </c>
      <c r="AE940" s="36"/>
    </row>
    <row r="941" spans="1:31" x14ac:dyDescent="0.35">
      <c r="A941" t="s">
        <v>614</v>
      </c>
      <c r="B941" t="s">
        <v>253</v>
      </c>
      <c r="C941" t="s">
        <v>615</v>
      </c>
      <c r="D941" t="s">
        <v>83</v>
      </c>
      <c r="E941" t="s">
        <v>100</v>
      </c>
      <c r="F941" s="19" t="str">
        <f>IFERROR(VLOOKUP(D941,'Tabelas auxiliares'!$A$3:$B$63,2,FALSE),"")</f>
        <v>SUGEPE-FOLHA - PASEP + AUX. MORADIA</v>
      </c>
      <c r="G941" s="19" t="str">
        <f>IFERROR(VLOOKUP($B941,'Tabelas auxiliares'!$A$67:$C$107,2,FALSE),"")</f>
        <v>FOLHA DE PAGAMENTO - BENEFÍCIOS</v>
      </c>
      <c r="H941" s="19" t="str">
        <f>IFERROR(VLOOKUP($B941,'Tabelas auxiliares'!$A$67:$C$107,3,FALSE),"")</f>
        <v xml:space="preserve">AUXILIO FUNERAL / CONTRATACAO POR TEMPO DETERMINADO / BENEF.ASSIST. DO SERVIDOR E DO MILITAR / AUXILIO-ALIMENTACAO / AUXILIO-TRANSPORTE / INDENIZACOES E RESTITUICOES / DESPESAS DE EXERCICIOS ANTERIORES </v>
      </c>
      <c r="I941" t="s">
        <v>3113</v>
      </c>
      <c r="J941" t="s">
        <v>3114</v>
      </c>
      <c r="K941" t="s">
        <v>3824</v>
      </c>
      <c r="L941" t="s">
        <v>3116</v>
      </c>
      <c r="M941" t="s">
        <v>622</v>
      </c>
      <c r="N941" t="s">
        <v>109</v>
      </c>
      <c r="O941" t="s">
        <v>636</v>
      </c>
      <c r="P941" t="s">
        <v>664</v>
      </c>
      <c r="Q941" t="s">
        <v>621</v>
      </c>
      <c r="R941" t="s">
        <v>622</v>
      </c>
      <c r="S941" t="s">
        <v>623</v>
      </c>
      <c r="T941" t="s">
        <v>659</v>
      </c>
      <c r="U941" t="s">
        <v>121</v>
      </c>
      <c r="V941" t="s">
        <v>3825</v>
      </c>
      <c r="W941" t="s">
        <v>3826</v>
      </c>
      <c r="X941" t="s">
        <v>3827</v>
      </c>
      <c r="Y941" s="19" t="str">
        <f t="shared" si="28"/>
        <v>3</v>
      </c>
      <c r="Z941" s="19" t="str">
        <f>IF(T941="","",IF(AND(T941&lt;&gt;'Tabelas auxiliares'!$B$241,T941&lt;&gt;'Tabelas auxiliares'!$B$242,T941&lt;&gt;'Tabelas auxiliares'!$C$241,T941&lt;&gt;'Tabelas auxiliares'!$C$242,T941&lt;&gt;'Tabelas auxiliares'!$D$241),"FOLHA DE PESSOAL",IF(Y941='Tabelas auxiliares'!$A$242,"CUSTEIO",IF(Y941='Tabelas auxiliares'!$A$241,"INVESTIMENTO","ERRO - VERIFICAR"))))</f>
        <v>FOLHA DE PESSOAL</v>
      </c>
      <c r="AA941" s="30">
        <f t="shared" ref="AA941:AA1004" si="29">IF(AB941+AC941+AD941&lt;&gt;0,AB941+AC941+AD941,"")</f>
        <v>412.17</v>
      </c>
      <c r="AD941" s="12">
        <v>412.17</v>
      </c>
      <c r="AE941" s="36"/>
    </row>
    <row r="942" spans="1:31" x14ac:dyDescent="0.35">
      <c r="A942" t="s">
        <v>614</v>
      </c>
      <c r="B942" t="s">
        <v>253</v>
      </c>
      <c r="C942" t="s">
        <v>615</v>
      </c>
      <c r="D942" t="s">
        <v>83</v>
      </c>
      <c r="E942" t="s">
        <v>100</v>
      </c>
      <c r="F942" s="19" t="str">
        <f>IFERROR(VLOOKUP(D942,'Tabelas auxiliares'!$A$3:$B$63,2,FALSE),"")</f>
        <v>SUGEPE-FOLHA - PASEP + AUX. MORADIA</v>
      </c>
      <c r="G942" s="19" t="str">
        <f>IFERROR(VLOOKUP($B942,'Tabelas auxiliares'!$A$67:$C$107,2,FALSE),"")</f>
        <v>FOLHA DE PAGAMENTO - BENEFÍCIOS</v>
      </c>
      <c r="H942" s="19" t="str">
        <f>IFERROR(VLOOKUP($B942,'Tabelas auxiliares'!$A$67:$C$107,3,FALSE),"")</f>
        <v xml:space="preserve">AUXILIO FUNERAL / CONTRATACAO POR TEMPO DETERMINADO / BENEF.ASSIST. DO SERVIDOR E DO MILITAR / AUXILIO-ALIMENTACAO / AUXILIO-TRANSPORTE / INDENIZACOES E RESTITUICOES / DESPESAS DE EXERCICIOS ANTERIORES </v>
      </c>
      <c r="I942" t="s">
        <v>3113</v>
      </c>
      <c r="J942" t="s">
        <v>3114</v>
      </c>
      <c r="K942" t="s">
        <v>3828</v>
      </c>
      <c r="L942" t="s">
        <v>3116</v>
      </c>
      <c r="M942" t="s">
        <v>622</v>
      </c>
      <c r="N942" t="s">
        <v>111</v>
      </c>
      <c r="O942" t="s">
        <v>636</v>
      </c>
      <c r="P942" t="s">
        <v>661</v>
      </c>
      <c r="Q942" t="s">
        <v>621</v>
      </c>
      <c r="R942" t="s">
        <v>622</v>
      </c>
      <c r="S942" t="s">
        <v>623</v>
      </c>
      <c r="T942" t="s">
        <v>659</v>
      </c>
      <c r="U942" t="s">
        <v>122</v>
      </c>
      <c r="V942" t="s">
        <v>3829</v>
      </c>
      <c r="W942" t="s">
        <v>3830</v>
      </c>
      <c r="X942" t="s">
        <v>3831</v>
      </c>
      <c r="Y942" s="19" t="str">
        <f t="shared" si="28"/>
        <v>3</v>
      </c>
      <c r="Z942" s="19" t="str">
        <f>IF(T942="","",IF(AND(T942&lt;&gt;'Tabelas auxiliares'!$B$241,T942&lt;&gt;'Tabelas auxiliares'!$B$242,T942&lt;&gt;'Tabelas auxiliares'!$C$241,T942&lt;&gt;'Tabelas auxiliares'!$C$242,T942&lt;&gt;'Tabelas auxiliares'!$D$241),"FOLHA DE PESSOAL",IF(Y942='Tabelas auxiliares'!$A$242,"CUSTEIO",IF(Y942='Tabelas auxiliares'!$A$241,"INVESTIMENTO","ERRO - VERIFICAR"))))</f>
        <v>FOLHA DE PESSOAL</v>
      </c>
      <c r="AA942" s="30">
        <f t="shared" si="29"/>
        <v>375</v>
      </c>
      <c r="AD942" s="12">
        <v>375</v>
      </c>
      <c r="AE942" s="36"/>
    </row>
    <row r="943" spans="1:31" x14ac:dyDescent="0.35">
      <c r="A943" t="s">
        <v>614</v>
      </c>
      <c r="B943" t="s">
        <v>253</v>
      </c>
      <c r="C943" t="s">
        <v>615</v>
      </c>
      <c r="D943" t="s">
        <v>83</v>
      </c>
      <c r="E943" t="s">
        <v>100</v>
      </c>
      <c r="F943" s="19" t="str">
        <f>IFERROR(VLOOKUP(D943,'Tabelas auxiliares'!$A$3:$B$63,2,FALSE),"")</f>
        <v>SUGEPE-FOLHA - PASEP + AUX. MORADIA</v>
      </c>
      <c r="G943" s="19" t="str">
        <f>IFERROR(VLOOKUP($B943,'Tabelas auxiliares'!$A$67:$C$107,2,FALSE),"")</f>
        <v>FOLHA DE PAGAMENTO - BENEFÍCIOS</v>
      </c>
      <c r="H943" s="19" t="str">
        <f>IFERROR(VLOOKUP($B943,'Tabelas auxiliares'!$A$67:$C$107,3,FALSE),"")</f>
        <v xml:space="preserve">AUXILIO FUNERAL / CONTRATACAO POR TEMPO DETERMINADO / BENEF.ASSIST. DO SERVIDOR E DO MILITAR / AUXILIO-ALIMENTACAO / AUXILIO-TRANSPORTE / INDENIZACOES E RESTITUICOES / DESPESAS DE EXERCICIOS ANTERIORES </v>
      </c>
      <c r="I943" t="s">
        <v>3113</v>
      </c>
      <c r="J943" t="s">
        <v>3114</v>
      </c>
      <c r="K943" t="s">
        <v>3832</v>
      </c>
      <c r="L943" t="s">
        <v>3116</v>
      </c>
      <c r="M943" t="s">
        <v>622</v>
      </c>
      <c r="N943" t="s">
        <v>111</v>
      </c>
      <c r="O943" t="s">
        <v>104</v>
      </c>
      <c r="P943" t="s">
        <v>662</v>
      </c>
      <c r="Q943" t="s">
        <v>621</v>
      </c>
      <c r="R943" t="s">
        <v>622</v>
      </c>
      <c r="S943" t="s">
        <v>623</v>
      </c>
      <c r="T943" t="s">
        <v>659</v>
      </c>
      <c r="U943" t="s">
        <v>663</v>
      </c>
      <c r="V943" t="s">
        <v>3833</v>
      </c>
      <c r="W943" t="s">
        <v>3834</v>
      </c>
      <c r="X943" t="s">
        <v>3835</v>
      </c>
      <c r="Y943" s="19" t="str">
        <f t="shared" si="28"/>
        <v>3</v>
      </c>
      <c r="Z943" s="19" t="str">
        <f>IF(T943="","",IF(AND(T943&lt;&gt;'Tabelas auxiliares'!$B$241,T943&lt;&gt;'Tabelas auxiliares'!$B$242,T943&lt;&gt;'Tabelas auxiliares'!$C$241,T943&lt;&gt;'Tabelas auxiliares'!$C$242,T943&lt;&gt;'Tabelas auxiliares'!$D$241),"FOLHA DE PESSOAL",IF(Y943='Tabelas auxiliares'!$A$242,"CUSTEIO",IF(Y943='Tabelas auxiliares'!$A$241,"INVESTIMENTO","ERRO - VERIFICAR"))))</f>
        <v>FOLHA DE PESSOAL</v>
      </c>
      <c r="AA943" s="30">
        <f t="shared" si="29"/>
        <v>991.61</v>
      </c>
      <c r="AD943" s="12">
        <v>991.61</v>
      </c>
      <c r="AE943" s="36"/>
    </row>
    <row r="944" spans="1:31" x14ac:dyDescent="0.35">
      <c r="A944" t="s">
        <v>614</v>
      </c>
      <c r="B944" t="s">
        <v>253</v>
      </c>
      <c r="C944" t="s">
        <v>615</v>
      </c>
      <c r="D944" t="s">
        <v>83</v>
      </c>
      <c r="E944" t="s">
        <v>100</v>
      </c>
      <c r="F944" s="19" t="str">
        <f>IFERROR(VLOOKUP(D944,'Tabelas auxiliares'!$A$3:$B$63,2,FALSE),"")</f>
        <v>SUGEPE-FOLHA - PASEP + AUX. MORADIA</v>
      </c>
      <c r="G944" s="19" t="str">
        <f>IFERROR(VLOOKUP($B944,'Tabelas auxiliares'!$A$67:$C$107,2,FALSE),"")</f>
        <v>FOLHA DE PAGAMENTO - BENEFÍCIOS</v>
      </c>
      <c r="H944" s="19" t="str">
        <f>IFERROR(VLOOKUP($B944,'Tabelas auxiliares'!$A$67:$C$107,3,FALSE),"")</f>
        <v xml:space="preserve">AUXILIO FUNERAL / CONTRATACAO POR TEMPO DETERMINADO / BENEF.ASSIST. DO SERVIDOR E DO MILITAR / AUXILIO-ALIMENTACAO / AUXILIO-TRANSPORTE / INDENIZACOES E RESTITUICOES / DESPESAS DE EXERCICIOS ANTERIORES </v>
      </c>
      <c r="I944" t="s">
        <v>3113</v>
      </c>
      <c r="J944" t="s">
        <v>3114</v>
      </c>
      <c r="K944" t="s">
        <v>3836</v>
      </c>
      <c r="L944" t="s">
        <v>3116</v>
      </c>
      <c r="M944" t="s">
        <v>622</v>
      </c>
      <c r="N944" t="s">
        <v>111</v>
      </c>
      <c r="O944" t="s">
        <v>636</v>
      </c>
      <c r="P944" t="s">
        <v>661</v>
      </c>
      <c r="Q944" t="s">
        <v>621</v>
      </c>
      <c r="R944" t="s">
        <v>622</v>
      </c>
      <c r="S944" t="s">
        <v>623</v>
      </c>
      <c r="T944" t="s">
        <v>659</v>
      </c>
      <c r="U944" t="s">
        <v>122</v>
      </c>
      <c r="V944" t="s">
        <v>3833</v>
      </c>
      <c r="W944" t="s">
        <v>3834</v>
      </c>
      <c r="X944" t="s">
        <v>3837</v>
      </c>
      <c r="Y944" s="19" t="str">
        <f t="shared" si="28"/>
        <v>3</v>
      </c>
      <c r="Z944" s="19" t="str">
        <f>IF(T944="","",IF(AND(T944&lt;&gt;'Tabelas auxiliares'!$B$241,T944&lt;&gt;'Tabelas auxiliares'!$B$242,T944&lt;&gt;'Tabelas auxiliares'!$C$241,T944&lt;&gt;'Tabelas auxiliares'!$C$242,T944&lt;&gt;'Tabelas auxiliares'!$D$241),"FOLHA DE PESSOAL",IF(Y944='Tabelas auxiliares'!$A$242,"CUSTEIO",IF(Y944='Tabelas auxiliares'!$A$241,"INVESTIMENTO","ERRO - VERIFICAR"))))</f>
        <v>FOLHA DE PESSOAL</v>
      </c>
      <c r="AA944" s="30">
        <f t="shared" si="29"/>
        <v>254219.67</v>
      </c>
      <c r="AD944" s="12">
        <v>254219.67</v>
      </c>
      <c r="AE944" s="36"/>
    </row>
    <row r="945" spans="1:31" x14ac:dyDescent="0.35">
      <c r="A945" t="s">
        <v>614</v>
      </c>
      <c r="B945" t="s">
        <v>253</v>
      </c>
      <c r="C945" t="s">
        <v>615</v>
      </c>
      <c r="D945" t="s">
        <v>83</v>
      </c>
      <c r="E945" t="s">
        <v>100</v>
      </c>
      <c r="F945" s="19" t="str">
        <f>IFERROR(VLOOKUP(D945,'Tabelas auxiliares'!$A$3:$B$63,2,FALSE),"")</f>
        <v>SUGEPE-FOLHA - PASEP + AUX. MORADIA</v>
      </c>
      <c r="G945" s="19" t="str">
        <f>IFERROR(VLOOKUP($B945,'Tabelas auxiliares'!$A$67:$C$107,2,FALSE),"")</f>
        <v>FOLHA DE PAGAMENTO - BENEFÍCIOS</v>
      </c>
      <c r="H945" s="19" t="str">
        <f>IFERROR(VLOOKUP($B945,'Tabelas auxiliares'!$A$67:$C$107,3,FALSE),"")</f>
        <v xml:space="preserve">AUXILIO FUNERAL / CONTRATACAO POR TEMPO DETERMINADO / BENEF.ASSIST. DO SERVIDOR E DO MILITAR / AUXILIO-ALIMENTACAO / AUXILIO-TRANSPORTE / INDENIZACOES E RESTITUICOES / DESPESAS DE EXERCICIOS ANTERIORES </v>
      </c>
      <c r="I945" t="s">
        <v>956</v>
      </c>
      <c r="J945" t="s">
        <v>3838</v>
      </c>
      <c r="K945" t="s">
        <v>3839</v>
      </c>
      <c r="L945" t="s">
        <v>3840</v>
      </c>
      <c r="M945" t="s">
        <v>3841</v>
      </c>
      <c r="N945" t="s">
        <v>111</v>
      </c>
      <c r="O945" t="s">
        <v>636</v>
      </c>
      <c r="P945" t="s">
        <v>661</v>
      </c>
      <c r="Q945" t="s">
        <v>621</v>
      </c>
      <c r="R945" t="s">
        <v>622</v>
      </c>
      <c r="S945" t="s">
        <v>623</v>
      </c>
      <c r="T945" t="s">
        <v>659</v>
      </c>
      <c r="U945" t="s">
        <v>122</v>
      </c>
      <c r="V945" t="s">
        <v>3833</v>
      </c>
      <c r="W945" t="s">
        <v>3834</v>
      </c>
      <c r="X945" t="s">
        <v>3842</v>
      </c>
      <c r="Y945" s="19" t="str">
        <f t="shared" si="28"/>
        <v>3</v>
      </c>
      <c r="Z945" s="19" t="str">
        <f>IF(T945="","",IF(AND(T945&lt;&gt;'Tabelas auxiliares'!$B$241,T945&lt;&gt;'Tabelas auxiliares'!$B$242,T945&lt;&gt;'Tabelas auxiliares'!$C$241,T945&lt;&gt;'Tabelas auxiliares'!$C$242,T945&lt;&gt;'Tabelas auxiliares'!$D$241),"FOLHA DE PESSOAL",IF(Y945='Tabelas auxiliares'!$A$242,"CUSTEIO",IF(Y945='Tabelas auxiliares'!$A$241,"INVESTIMENTO","ERRO - VERIFICAR"))))</f>
        <v>FOLHA DE PESSOAL</v>
      </c>
      <c r="AA945" s="30">
        <f t="shared" si="29"/>
        <v>5145.83</v>
      </c>
      <c r="AD945" s="12">
        <v>5145.83</v>
      </c>
      <c r="AE945" s="36"/>
    </row>
    <row r="946" spans="1:31" x14ac:dyDescent="0.35">
      <c r="A946" t="s">
        <v>614</v>
      </c>
      <c r="B946" t="s">
        <v>253</v>
      </c>
      <c r="C946" t="s">
        <v>615</v>
      </c>
      <c r="D946" t="s">
        <v>83</v>
      </c>
      <c r="E946" t="s">
        <v>100</v>
      </c>
      <c r="F946" s="19" t="str">
        <f>IFERROR(VLOOKUP(D946,'Tabelas auxiliares'!$A$3:$B$63,2,FALSE),"")</f>
        <v>SUGEPE-FOLHA - PASEP + AUX. MORADIA</v>
      </c>
      <c r="G946" s="19" t="str">
        <f>IFERROR(VLOOKUP($B946,'Tabelas auxiliares'!$A$67:$C$107,2,FALSE),"")</f>
        <v>FOLHA DE PAGAMENTO - BENEFÍCIOS</v>
      </c>
      <c r="H946" s="19" t="str">
        <f>IFERROR(VLOOKUP($B946,'Tabelas auxiliares'!$A$67:$C$107,3,FALSE),"")</f>
        <v xml:space="preserve">AUXILIO FUNERAL / CONTRATACAO POR TEMPO DETERMINADO / BENEF.ASSIST. DO SERVIDOR E DO MILITAR / AUXILIO-ALIMENTACAO / AUXILIO-TRANSPORTE / INDENIZACOES E RESTITUICOES / DESPESAS DE EXERCICIOS ANTERIORES </v>
      </c>
      <c r="I946" t="s">
        <v>2256</v>
      </c>
      <c r="J946" t="s">
        <v>3114</v>
      </c>
      <c r="K946" t="s">
        <v>3843</v>
      </c>
      <c r="L946" t="s">
        <v>3218</v>
      </c>
      <c r="M946" t="s">
        <v>622</v>
      </c>
      <c r="N946" t="s">
        <v>109</v>
      </c>
      <c r="O946" t="s">
        <v>666</v>
      </c>
      <c r="P946" t="s">
        <v>667</v>
      </c>
      <c r="Q946" t="s">
        <v>621</v>
      </c>
      <c r="R946" t="s">
        <v>622</v>
      </c>
      <c r="S946" t="s">
        <v>623</v>
      </c>
      <c r="T946" t="s">
        <v>659</v>
      </c>
      <c r="U946" t="s">
        <v>119</v>
      </c>
      <c r="V946" t="s">
        <v>3797</v>
      </c>
      <c r="W946" t="s">
        <v>3798</v>
      </c>
      <c r="X946" t="s">
        <v>3844</v>
      </c>
      <c r="Y946" s="19" t="str">
        <f t="shared" si="28"/>
        <v>3</v>
      </c>
      <c r="Z946" s="19" t="str">
        <f>IF(T946="","",IF(AND(T946&lt;&gt;'Tabelas auxiliares'!$B$241,T946&lt;&gt;'Tabelas auxiliares'!$B$242,T946&lt;&gt;'Tabelas auxiliares'!$C$241,T946&lt;&gt;'Tabelas auxiliares'!$C$242,T946&lt;&gt;'Tabelas auxiliares'!$D$241),"FOLHA DE PESSOAL",IF(Y946='Tabelas auxiliares'!$A$242,"CUSTEIO",IF(Y946='Tabelas auxiliares'!$A$241,"INVESTIMENTO","ERRO - VERIFICAR"))))</f>
        <v>FOLHA DE PESSOAL</v>
      </c>
      <c r="AA946" s="30">
        <f t="shared" si="29"/>
        <v>76272.67</v>
      </c>
      <c r="AD946" s="12">
        <v>76272.67</v>
      </c>
      <c r="AE946" s="36"/>
    </row>
    <row r="947" spans="1:31" x14ac:dyDescent="0.35">
      <c r="A947" t="s">
        <v>614</v>
      </c>
      <c r="B947" t="s">
        <v>253</v>
      </c>
      <c r="C947" t="s">
        <v>615</v>
      </c>
      <c r="D947" t="s">
        <v>83</v>
      </c>
      <c r="E947" t="s">
        <v>100</v>
      </c>
      <c r="F947" s="19" t="str">
        <f>IFERROR(VLOOKUP(D947,'Tabelas auxiliares'!$A$3:$B$63,2,FALSE),"")</f>
        <v>SUGEPE-FOLHA - PASEP + AUX. MORADIA</v>
      </c>
      <c r="G947" s="19" t="str">
        <f>IFERROR(VLOOKUP($B947,'Tabelas auxiliares'!$A$67:$C$107,2,FALSE),"")</f>
        <v>FOLHA DE PAGAMENTO - BENEFÍCIOS</v>
      </c>
      <c r="H947" s="19" t="str">
        <f>IFERROR(VLOOKUP($B947,'Tabelas auxiliares'!$A$67:$C$107,3,FALSE),"")</f>
        <v xml:space="preserve">AUXILIO FUNERAL / CONTRATACAO POR TEMPO DETERMINADO / BENEF.ASSIST. DO SERVIDOR E DO MILITAR / AUXILIO-ALIMENTACAO / AUXILIO-TRANSPORTE / INDENIZACOES E RESTITUICOES / DESPESAS DE EXERCICIOS ANTERIORES </v>
      </c>
      <c r="I947" t="s">
        <v>2256</v>
      </c>
      <c r="J947" t="s">
        <v>3114</v>
      </c>
      <c r="K947" t="s">
        <v>3845</v>
      </c>
      <c r="L947" t="s">
        <v>3256</v>
      </c>
      <c r="M947" t="s">
        <v>622</v>
      </c>
      <c r="N947" t="s">
        <v>109</v>
      </c>
      <c r="O947" t="s">
        <v>636</v>
      </c>
      <c r="P947" t="s">
        <v>664</v>
      </c>
      <c r="Q947" t="s">
        <v>621</v>
      </c>
      <c r="R947" t="s">
        <v>622</v>
      </c>
      <c r="S947" t="s">
        <v>623</v>
      </c>
      <c r="T947" t="s">
        <v>659</v>
      </c>
      <c r="U947" t="s">
        <v>121</v>
      </c>
      <c r="V947" t="s">
        <v>3801</v>
      </c>
      <c r="W947" t="s">
        <v>3802</v>
      </c>
      <c r="X947" t="s">
        <v>3846</v>
      </c>
      <c r="Y947" s="19" t="str">
        <f t="shared" si="28"/>
        <v>3</v>
      </c>
      <c r="Z947" s="19" t="str">
        <f>IF(T947="","",IF(AND(T947&lt;&gt;'Tabelas auxiliares'!$B$241,T947&lt;&gt;'Tabelas auxiliares'!$B$242,T947&lt;&gt;'Tabelas auxiliares'!$C$241,T947&lt;&gt;'Tabelas auxiliares'!$C$242,T947&lt;&gt;'Tabelas auxiliares'!$D$241),"FOLHA DE PESSOAL",IF(Y947='Tabelas auxiliares'!$A$242,"CUSTEIO",IF(Y947='Tabelas auxiliares'!$A$241,"INVESTIMENTO","ERRO - VERIFICAR"))))</f>
        <v>FOLHA DE PESSOAL</v>
      </c>
      <c r="AA947" s="30">
        <f t="shared" si="29"/>
        <v>4800.51</v>
      </c>
      <c r="AD947" s="12">
        <v>4800.51</v>
      </c>
      <c r="AE947" s="36"/>
    </row>
    <row r="948" spans="1:31" x14ac:dyDescent="0.35">
      <c r="A948" t="s">
        <v>614</v>
      </c>
      <c r="B948" t="s">
        <v>253</v>
      </c>
      <c r="C948" t="s">
        <v>615</v>
      </c>
      <c r="D948" t="s">
        <v>83</v>
      </c>
      <c r="E948" t="s">
        <v>100</v>
      </c>
      <c r="F948" s="19" t="str">
        <f>IFERROR(VLOOKUP(D948,'Tabelas auxiliares'!$A$3:$B$63,2,FALSE),"")</f>
        <v>SUGEPE-FOLHA - PASEP + AUX. MORADIA</v>
      </c>
      <c r="G948" s="19" t="str">
        <f>IFERROR(VLOOKUP($B948,'Tabelas auxiliares'!$A$67:$C$107,2,FALSE),"")</f>
        <v>FOLHA DE PAGAMENTO - BENEFÍCIOS</v>
      </c>
      <c r="H948" s="19" t="str">
        <f>IFERROR(VLOOKUP($B948,'Tabelas auxiliares'!$A$67:$C$107,3,FALSE),"")</f>
        <v xml:space="preserve">AUXILIO FUNERAL / CONTRATACAO POR TEMPO DETERMINADO / BENEF.ASSIST. DO SERVIDOR E DO MILITAR / AUXILIO-ALIMENTACAO / AUXILIO-TRANSPORTE / INDENIZACOES E RESTITUICOES / DESPESAS DE EXERCICIOS ANTERIORES </v>
      </c>
      <c r="I948" t="s">
        <v>2256</v>
      </c>
      <c r="J948" t="s">
        <v>3114</v>
      </c>
      <c r="K948" t="s">
        <v>3847</v>
      </c>
      <c r="L948" t="s">
        <v>3256</v>
      </c>
      <c r="M948" t="s">
        <v>622</v>
      </c>
      <c r="N948" t="s">
        <v>109</v>
      </c>
      <c r="O948" t="s">
        <v>642</v>
      </c>
      <c r="P948" t="s">
        <v>665</v>
      </c>
      <c r="Q948" t="s">
        <v>621</v>
      </c>
      <c r="R948" t="s">
        <v>622</v>
      </c>
      <c r="S948" t="s">
        <v>623</v>
      </c>
      <c r="T948" t="s">
        <v>659</v>
      </c>
      <c r="U948" t="s">
        <v>118</v>
      </c>
      <c r="V948" t="s">
        <v>3805</v>
      </c>
      <c r="W948" t="s">
        <v>3806</v>
      </c>
      <c r="X948" t="s">
        <v>3848</v>
      </c>
      <c r="Y948" s="19" t="str">
        <f t="shared" si="28"/>
        <v>3</v>
      </c>
      <c r="Z948" s="19" t="str">
        <f>IF(T948="","",IF(AND(T948&lt;&gt;'Tabelas auxiliares'!$B$241,T948&lt;&gt;'Tabelas auxiliares'!$B$242,T948&lt;&gt;'Tabelas auxiliares'!$C$241,T948&lt;&gt;'Tabelas auxiliares'!$C$242,T948&lt;&gt;'Tabelas auxiliares'!$D$241),"FOLHA DE PESSOAL",IF(Y948='Tabelas auxiliares'!$A$242,"CUSTEIO",IF(Y948='Tabelas auxiliares'!$A$241,"INVESTIMENTO","ERRO - VERIFICAR"))))</f>
        <v>FOLHA DE PESSOAL</v>
      </c>
      <c r="AA948" s="30">
        <f t="shared" si="29"/>
        <v>3099.43</v>
      </c>
      <c r="AD948" s="12">
        <v>3099.43</v>
      </c>
      <c r="AE948" s="36"/>
    </row>
    <row r="949" spans="1:31" x14ac:dyDescent="0.35">
      <c r="A949" t="s">
        <v>614</v>
      </c>
      <c r="B949" t="s">
        <v>253</v>
      </c>
      <c r="C949" t="s">
        <v>615</v>
      </c>
      <c r="D949" t="s">
        <v>83</v>
      </c>
      <c r="E949" t="s">
        <v>100</v>
      </c>
      <c r="F949" s="19" t="str">
        <f>IFERROR(VLOOKUP(D949,'Tabelas auxiliares'!$A$3:$B$63,2,FALSE),"")</f>
        <v>SUGEPE-FOLHA - PASEP + AUX. MORADIA</v>
      </c>
      <c r="G949" s="19" t="str">
        <f>IFERROR(VLOOKUP($B949,'Tabelas auxiliares'!$A$67:$C$107,2,FALSE),"")</f>
        <v>FOLHA DE PAGAMENTO - BENEFÍCIOS</v>
      </c>
      <c r="H949" s="19" t="str">
        <f>IFERROR(VLOOKUP($B949,'Tabelas auxiliares'!$A$67:$C$107,3,FALSE),"")</f>
        <v xml:space="preserve">AUXILIO FUNERAL / CONTRATACAO POR TEMPO DETERMINADO / BENEF.ASSIST. DO SERVIDOR E DO MILITAR / AUXILIO-ALIMENTACAO / AUXILIO-TRANSPORTE / INDENIZACOES E RESTITUICOES / DESPESAS DE EXERCICIOS ANTERIORES </v>
      </c>
      <c r="I949" t="s">
        <v>2256</v>
      </c>
      <c r="J949" t="s">
        <v>3114</v>
      </c>
      <c r="K949" t="s">
        <v>3849</v>
      </c>
      <c r="L949" t="s">
        <v>3256</v>
      </c>
      <c r="M949" t="s">
        <v>622</v>
      </c>
      <c r="N949" t="s">
        <v>109</v>
      </c>
      <c r="O949" t="s">
        <v>668</v>
      </c>
      <c r="P949" t="s">
        <v>669</v>
      </c>
      <c r="Q949" t="s">
        <v>621</v>
      </c>
      <c r="R949" t="s">
        <v>622</v>
      </c>
      <c r="S949" t="s">
        <v>623</v>
      </c>
      <c r="T949" t="s">
        <v>659</v>
      </c>
      <c r="U949" t="s">
        <v>123</v>
      </c>
      <c r="V949" t="s">
        <v>3809</v>
      </c>
      <c r="W949" t="s">
        <v>3810</v>
      </c>
      <c r="X949" t="s">
        <v>3850</v>
      </c>
      <c r="Y949" s="19" t="str">
        <f t="shared" si="28"/>
        <v>3</v>
      </c>
      <c r="Z949" s="19" t="str">
        <f>IF(T949="","",IF(AND(T949&lt;&gt;'Tabelas auxiliares'!$B$241,T949&lt;&gt;'Tabelas auxiliares'!$B$242,T949&lt;&gt;'Tabelas auxiliares'!$C$241,T949&lt;&gt;'Tabelas auxiliares'!$C$242,T949&lt;&gt;'Tabelas auxiliares'!$D$241),"FOLHA DE PESSOAL",IF(Y949='Tabelas auxiliares'!$A$242,"CUSTEIO",IF(Y949='Tabelas auxiliares'!$A$241,"INVESTIMENTO","ERRO - VERIFICAR"))))</f>
        <v>FOLHA DE PESSOAL</v>
      </c>
      <c r="AA949" s="30">
        <f t="shared" si="29"/>
        <v>718.58</v>
      </c>
      <c r="AD949" s="12">
        <v>718.58</v>
      </c>
      <c r="AE949" s="36"/>
    </row>
    <row r="950" spans="1:31" x14ac:dyDescent="0.35">
      <c r="A950" t="s">
        <v>614</v>
      </c>
      <c r="B950" t="s">
        <v>253</v>
      </c>
      <c r="C950" t="s">
        <v>615</v>
      </c>
      <c r="D950" t="s">
        <v>83</v>
      </c>
      <c r="E950" t="s">
        <v>100</v>
      </c>
      <c r="F950" s="19" t="str">
        <f>IFERROR(VLOOKUP(D950,'Tabelas auxiliares'!$A$3:$B$63,2,FALSE),"")</f>
        <v>SUGEPE-FOLHA - PASEP + AUX. MORADIA</v>
      </c>
      <c r="G950" s="19" t="str">
        <f>IFERROR(VLOOKUP($B950,'Tabelas auxiliares'!$A$67:$C$107,2,FALSE),"")</f>
        <v>FOLHA DE PAGAMENTO - BENEFÍCIOS</v>
      </c>
      <c r="H950" s="19" t="str">
        <f>IFERROR(VLOOKUP($B950,'Tabelas auxiliares'!$A$67:$C$107,3,FALSE),"")</f>
        <v xml:space="preserve">AUXILIO FUNERAL / CONTRATACAO POR TEMPO DETERMINADO / BENEF.ASSIST. DO SERVIDOR E DO MILITAR / AUXILIO-ALIMENTACAO / AUXILIO-TRANSPORTE / INDENIZACOES E RESTITUICOES / DESPESAS DE EXERCICIOS ANTERIORES </v>
      </c>
      <c r="I950" t="s">
        <v>2256</v>
      </c>
      <c r="J950" t="s">
        <v>3114</v>
      </c>
      <c r="K950" t="s">
        <v>3851</v>
      </c>
      <c r="L950" t="s">
        <v>3256</v>
      </c>
      <c r="M950" t="s">
        <v>622</v>
      </c>
      <c r="N950" t="s">
        <v>109</v>
      </c>
      <c r="O950" t="s">
        <v>636</v>
      </c>
      <c r="P950" t="s">
        <v>664</v>
      </c>
      <c r="Q950" t="s">
        <v>621</v>
      </c>
      <c r="R950" t="s">
        <v>622</v>
      </c>
      <c r="S950" t="s">
        <v>623</v>
      </c>
      <c r="T950" t="s">
        <v>659</v>
      </c>
      <c r="U950" t="s">
        <v>121</v>
      </c>
      <c r="V950" t="s">
        <v>3813</v>
      </c>
      <c r="W950" t="s">
        <v>3814</v>
      </c>
      <c r="X950" t="s">
        <v>3852</v>
      </c>
      <c r="Y950" s="19" t="str">
        <f t="shared" si="28"/>
        <v>3</v>
      </c>
      <c r="Z950" s="19" t="str">
        <f>IF(T950="","",IF(AND(T950&lt;&gt;'Tabelas auxiliares'!$B$241,T950&lt;&gt;'Tabelas auxiliares'!$B$242,T950&lt;&gt;'Tabelas auxiliares'!$C$241,T950&lt;&gt;'Tabelas auxiliares'!$C$242,T950&lt;&gt;'Tabelas auxiliares'!$D$241),"FOLHA DE PESSOAL",IF(Y950='Tabelas auxiliares'!$A$242,"CUSTEIO",IF(Y950='Tabelas auxiliares'!$A$241,"INVESTIMENTO","ERRO - VERIFICAR"))))</f>
        <v>FOLHA DE PESSOAL</v>
      </c>
      <c r="AA950" s="30">
        <f t="shared" si="29"/>
        <v>90555.47</v>
      </c>
      <c r="AD950" s="12">
        <v>90555.47</v>
      </c>
      <c r="AE950" s="36"/>
    </row>
    <row r="951" spans="1:31" x14ac:dyDescent="0.35">
      <c r="A951" t="s">
        <v>614</v>
      </c>
      <c r="B951" t="s">
        <v>253</v>
      </c>
      <c r="C951" t="s">
        <v>615</v>
      </c>
      <c r="D951" t="s">
        <v>83</v>
      </c>
      <c r="E951" t="s">
        <v>100</v>
      </c>
      <c r="F951" s="19" t="str">
        <f>IFERROR(VLOOKUP(D951,'Tabelas auxiliares'!$A$3:$B$63,2,FALSE),"")</f>
        <v>SUGEPE-FOLHA - PASEP + AUX. MORADIA</v>
      </c>
      <c r="G951" s="19" t="str">
        <f>IFERROR(VLOOKUP($B951,'Tabelas auxiliares'!$A$67:$C$107,2,FALSE),"")</f>
        <v>FOLHA DE PAGAMENTO - BENEFÍCIOS</v>
      </c>
      <c r="H951" s="19" t="str">
        <f>IFERROR(VLOOKUP($B951,'Tabelas auxiliares'!$A$67:$C$107,3,FALSE),"")</f>
        <v xml:space="preserve">AUXILIO FUNERAL / CONTRATACAO POR TEMPO DETERMINADO / BENEF.ASSIST. DO SERVIDOR E DO MILITAR / AUXILIO-ALIMENTACAO / AUXILIO-TRANSPORTE / INDENIZACOES E RESTITUICOES / DESPESAS DE EXERCICIOS ANTERIORES </v>
      </c>
      <c r="I951" t="s">
        <v>2256</v>
      </c>
      <c r="J951" t="s">
        <v>3114</v>
      </c>
      <c r="K951" t="s">
        <v>3853</v>
      </c>
      <c r="L951" t="s">
        <v>3256</v>
      </c>
      <c r="M951" t="s">
        <v>622</v>
      </c>
      <c r="N951" t="s">
        <v>109</v>
      </c>
      <c r="O951" t="s">
        <v>666</v>
      </c>
      <c r="P951" t="s">
        <v>667</v>
      </c>
      <c r="Q951" t="s">
        <v>621</v>
      </c>
      <c r="R951" t="s">
        <v>622</v>
      </c>
      <c r="S951" t="s">
        <v>623</v>
      </c>
      <c r="T951" t="s">
        <v>659</v>
      </c>
      <c r="U951" t="s">
        <v>119</v>
      </c>
      <c r="V951" t="s">
        <v>3817</v>
      </c>
      <c r="W951" t="s">
        <v>3818</v>
      </c>
      <c r="X951" t="s">
        <v>3854</v>
      </c>
      <c r="Y951" s="19" t="str">
        <f t="shared" si="28"/>
        <v>3</v>
      </c>
      <c r="Z951" s="19" t="str">
        <f>IF(T951="","",IF(AND(T951&lt;&gt;'Tabelas auxiliares'!$B$241,T951&lt;&gt;'Tabelas auxiliares'!$B$242,T951&lt;&gt;'Tabelas auxiliares'!$C$241,T951&lt;&gt;'Tabelas auxiliares'!$C$242,T951&lt;&gt;'Tabelas auxiliares'!$D$241),"FOLHA DE PESSOAL",IF(Y951='Tabelas auxiliares'!$A$242,"CUSTEIO",IF(Y951='Tabelas auxiliares'!$A$241,"INVESTIMENTO","ERRO - VERIFICAR"))))</f>
        <v>FOLHA DE PESSOAL</v>
      </c>
      <c r="AA951" s="30">
        <f t="shared" si="29"/>
        <v>1482284.87</v>
      </c>
      <c r="AD951" s="12">
        <v>1482284.87</v>
      </c>
      <c r="AE951" s="36"/>
    </row>
    <row r="952" spans="1:31" x14ac:dyDescent="0.35">
      <c r="A952" t="s">
        <v>614</v>
      </c>
      <c r="B952" t="s">
        <v>253</v>
      </c>
      <c r="C952" t="s">
        <v>615</v>
      </c>
      <c r="D952" t="s">
        <v>83</v>
      </c>
      <c r="E952" t="s">
        <v>100</v>
      </c>
      <c r="F952" s="19" t="str">
        <f>IFERROR(VLOOKUP(D952,'Tabelas auxiliares'!$A$3:$B$63,2,FALSE),"")</f>
        <v>SUGEPE-FOLHA - PASEP + AUX. MORADIA</v>
      </c>
      <c r="G952" s="19" t="str">
        <f>IFERROR(VLOOKUP($B952,'Tabelas auxiliares'!$A$67:$C$107,2,FALSE),"")</f>
        <v>FOLHA DE PAGAMENTO - BENEFÍCIOS</v>
      </c>
      <c r="H952" s="19" t="str">
        <f>IFERROR(VLOOKUP($B952,'Tabelas auxiliares'!$A$67:$C$107,3,FALSE),"")</f>
        <v xml:space="preserve">AUXILIO FUNERAL / CONTRATACAO POR TEMPO DETERMINADO / BENEF.ASSIST. DO SERVIDOR E DO MILITAR / AUXILIO-ALIMENTACAO / AUXILIO-TRANSPORTE / INDENIZACOES E RESTITUICOES / DESPESAS DE EXERCICIOS ANTERIORES </v>
      </c>
      <c r="I952" t="s">
        <v>2256</v>
      </c>
      <c r="J952" t="s">
        <v>3114</v>
      </c>
      <c r="K952" t="s">
        <v>3855</v>
      </c>
      <c r="L952" t="s">
        <v>3256</v>
      </c>
      <c r="M952" t="s">
        <v>622</v>
      </c>
      <c r="N952" t="s">
        <v>109</v>
      </c>
      <c r="O952" t="s">
        <v>642</v>
      </c>
      <c r="P952" t="s">
        <v>665</v>
      </c>
      <c r="Q952" t="s">
        <v>621</v>
      </c>
      <c r="R952" t="s">
        <v>622</v>
      </c>
      <c r="S952" t="s">
        <v>623</v>
      </c>
      <c r="T952" t="s">
        <v>659</v>
      </c>
      <c r="U952" t="s">
        <v>118</v>
      </c>
      <c r="V952" t="s">
        <v>3821</v>
      </c>
      <c r="W952" t="s">
        <v>3822</v>
      </c>
      <c r="X952" t="s">
        <v>3856</v>
      </c>
      <c r="Y952" s="19" t="str">
        <f t="shared" si="28"/>
        <v>3</v>
      </c>
      <c r="Z952" s="19" t="str">
        <f>IF(T952="","",IF(AND(T952&lt;&gt;'Tabelas auxiliares'!$B$241,T952&lt;&gt;'Tabelas auxiliares'!$B$242,T952&lt;&gt;'Tabelas auxiliares'!$C$241,T952&lt;&gt;'Tabelas auxiliares'!$C$242,T952&lt;&gt;'Tabelas auxiliares'!$D$241),"FOLHA DE PESSOAL",IF(Y952='Tabelas auxiliares'!$A$242,"CUSTEIO",IF(Y952='Tabelas auxiliares'!$A$241,"INVESTIMENTO","ERRO - VERIFICAR"))))</f>
        <v>FOLHA DE PESSOAL</v>
      </c>
      <c r="AA952" s="30">
        <f t="shared" si="29"/>
        <v>161480.67000000001</v>
      </c>
      <c r="AD952" s="12">
        <v>161480.67000000001</v>
      </c>
      <c r="AE952" s="36"/>
    </row>
    <row r="953" spans="1:31" x14ac:dyDescent="0.35">
      <c r="A953" t="s">
        <v>614</v>
      </c>
      <c r="B953" t="s">
        <v>253</v>
      </c>
      <c r="C953" t="s">
        <v>615</v>
      </c>
      <c r="D953" t="s">
        <v>83</v>
      </c>
      <c r="E953" t="s">
        <v>100</v>
      </c>
      <c r="F953" s="19" t="str">
        <f>IFERROR(VLOOKUP(D953,'Tabelas auxiliares'!$A$3:$B$63,2,FALSE),"")</f>
        <v>SUGEPE-FOLHA - PASEP + AUX. MORADIA</v>
      </c>
      <c r="G953" s="19" t="str">
        <f>IFERROR(VLOOKUP($B953,'Tabelas auxiliares'!$A$67:$C$107,2,FALSE),"")</f>
        <v>FOLHA DE PAGAMENTO - BENEFÍCIOS</v>
      </c>
      <c r="H953" s="19" t="str">
        <f>IFERROR(VLOOKUP($B953,'Tabelas auxiliares'!$A$67:$C$107,3,FALSE),"")</f>
        <v xml:space="preserve">AUXILIO FUNERAL / CONTRATACAO POR TEMPO DETERMINADO / BENEF.ASSIST. DO SERVIDOR E DO MILITAR / AUXILIO-ALIMENTACAO / AUXILIO-TRANSPORTE / INDENIZACOES E RESTITUICOES / DESPESAS DE EXERCICIOS ANTERIORES </v>
      </c>
      <c r="I953" t="s">
        <v>2256</v>
      </c>
      <c r="J953" t="s">
        <v>3114</v>
      </c>
      <c r="K953" t="s">
        <v>3857</v>
      </c>
      <c r="L953" t="s">
        <v>3256</v>
      </c>
      <c r="M953" t="s">
        <v>622</v>
      </c>
      <c r="N953" t="s">
        <v>109</v>
      </c>
      <c r="O953" t="s">
        <v>636</v>
      </c>
      <c r="P953" t="s">
        <v>664</v>
      </c>
      <c r="Q953" t="s">
        <v>621</v>
      </c>
      <c r="R953" t="s">
        <v>622</v>
      </c>
      <c r="S953" t="s">
        <v>623</v>
      </c>
      <c r="T953" t="s">
        <v>659</v>
      </c>
      <c r="U953" t="s">
        <v>121</v>
      </c>
      <c r="V953" t="s">
        <v>3825</v>
      </c>
      <c r="W953" t="s">
        <v>3826</v>
      </c>
      <c r="X953" t="s">
        <v>3858</v>
      </c>
      <c r="Y953" s="19" t="str">
        <f t="shared" si="28"/>
        <v>3</v>
      </c>
      <c r="Z953" s="19" t="str">
        <f>IF(T953="","",IF(AND(T953&lt;&gt;'Tabelas auxiliares'!$B$241,T953&lt;&gt;'Tabelas auxiliares'!$B$242,T953&lt;&gt;'Tabelas auxiliares'!$C$241,T953&lt;&gt;'Tabelas auxiliares'!$C$242,T953&lt;&gt;'Tabelas auxiliares'!$D$241),"FOLHA DE PESSOAL",IF(Y953='Tabelas auxiliares'!$A$242,"CUSTEIO",IF(Y953='Tabelas auxiliares'!$A$241,"INVESTIMENTO","ERRO - VERIFICAR"))))</f>
        <v>FOLHA DE PESSOAL</v>
      </c>
      <c r="AA953" s="30">
        <f t="shared" si="29"/>
        <v>2618.46</v>
      </c>
      <c r="AD953" s="12">
        <v>2618.46</v>
      </c>
      <c r="AE953" s="36"/>
    </row>
    <row r="954" spans="1:31" x14ac:dyDescent="0.35">
      <c r="A954" t="s">
        <v>614</v>
      </c>
      <c r="B954" t="s">
        <v>253</v>
      </c>
      <c r="C954" t="s">
        <v>615</v>
      </c>
      <c r="D954" t="s">
        <v>83</v>
      </c>
      <c r="E954" t="s">
        <v>100</v>
      </c>
      <c r="F954" s="19" t="str">
        <f>IFERROR(VLOOKUP(D954,'Tabelas auxiliares'!$A$3:$B$63,2,FALSE),"")</f>
        <v>SUGEPE-FOLHA - PASEP + AUX. MORADIA</v>
      </c>
      <c r="G954" s="19" t="str">
        <f>IFERROR(VLOOKUP($B954,'Tabelas auxiliares'!$A$67:$C$107,2,FALSE),"")</f>
        <v>FOLHA DE PAGAMENTO - BENEFÍCIOS</v>
      </c>
      <c r="H954" s="19" t="str">
        <f>IFERROR(VLOOKUP($B954,'Tabelas auxiliares'!$A$67:$C$107,3,FALSE),"")</f>
        <v xml:space="preserve">AUXILIO FUNERAL / CONTRATACAO POR TEMPO DETERMINADO / BENEF.ASSIST. DO SERVIDOR E DO MILITAR / AUXILIO-ALIMENTACAO / AUXILIO-TRANSPORTE / INDENIZACOES E RESTITUICOES / DESPESAS DE EXERCICIOS ANTERIORES </v>
      </c>
      <c r="I954" t="s">
        <v>2256</v>
      </c>
      <c r="J954" t="s">
        <v>3114</v>
      </c>
      <c r="K954" t="s">
        <v>3859</v>
      </c>
      <c r="L954" t="s">
        <v>3256</v>
      </c>
      <c r="M954" t="s">
        <v>622</v>
      </c>
      <c r="N954" t="s">
        <v>111</v>
      </c>
      <c r="O954" t="s">
        <v>104</v>
      </c>
      <c r="P954" t="s">
        <v>662</v>
      </c>
      <c r="Q954" t="s">
        <v>621</v>
      </c>
      <c r="R954" t="s">
        <v>622</v>
      </c>
      <c r="S954" t="s">
        <v>623</v>
      </c>
      <c r="T954" t="s">
        <v>659</v>
      </c>
      <c r="U954" t="s">
        <v>663</v>
      </c>
      <c r="V954" t="s">
        <v>3833</v>
      </c>
      <c r="W954" t="s">
        <v>3834</v>
      </c>
      <c r="X954" t="s">
        <v>3860</v>
      </c>
      <c r="Y954" s="19" t="str">
        <f t="shared" si="28"/>
        <v>3</v>
      </c>
      <c r="Z954" s="19" t="str">
        <f>IF(T954="","",IF(AND(T954&lt;&gt;'Tabelas auxiliares'!$B$241,T954&lt;&gt;'Tabelas auxiliares'!$B$242,T954&lt;&gt;'Tabelas auxiliares'!$C$241,T954&lt;&gt;'Tabelas auxiliares'!$C$242,T954&lt;&gt;'Tabelas auxiliares'!$D$241),"FOLHA DE PESSOAL",IF(Y954='Tabelas auxiliares'!$A$242,"CUSTEIO",IF(Y954='Tabelas auxiliares'!$A$241,"INVESTIMENTO","ERRO - VERIFICAR"))))</f>
        <v>FOLHA DE PESSOAL</v>
      </c>
      <c r="AA954" s="30">
        <f t="shared" si="29"/>
        <v>991.61</v>
      </c>
      <c r="AD954" s="12">
        <v>991.61</v>
      </c>
      <c r="AE954" s="36"/>
    </row>
    <row r="955" spans="1:31" x14ac:dyDescent="0.35">
      <c r="A955" t="s">
        <v>614</v>
      </c>
      <c r="B955" t="s">
        <v>253</v>
      </c>
      <c r="C955" t="s">
        <v>615</v>
      </c>
      <c r="D955" t="s">
        <v>83</v>
      </c>
      <c r="E955" t="s">
        <v>100</v>
      </c>
      <c r="F955" s="19" t="str">
        <f>IFERROR(VLOOKUP(D955,'Tabelas auxiliares'!$A$3:$B$63,2,FALSE),"")</f>
        <v>SUGEPE-FOLHA - PASEP + AUX. MORADIA</v>
      </c>
      <c r="G955" s="19" t="str">
        <f>IFERROR(VLOOKUP($B955,'Tabelas auxiliares'!$A$67:$C$107,2,FALSE),"")</f>
        <v>FOLHA DE PAGAMENTO - BENEFÍCIOS</v>
      </c>
      <c r="H955" s="19" t="str">
        <f>IFERROR(VLOOKUP($B955,'Tabelas auxiliares'!$A$67:$C$107,3,FALSE),"")</f>
        <v xml:space="preserve">AUXILIO FUNERAL / CONTRATACAO POR TEMPO DETERMINADO / BENEF.ASSIST. DO SERVIDOR E DO MILITAR / AUXILIO-ALIMENTACAO / AUXILIO-TRANSPORTE / INDENIZACOES E RESTITUICOES / DESPESAS DE EXERCICIOS ANTERIORES </v>
      </c>
      <c r="I955" t="s">
        <v>2256</v>
      </c>
      <c r="J955" t="s">
        <v>3114</v>
      </c>
      <c r="K955" t="s">
        <v>3861</v>
      </c>
      <c r="L955" t="s">
        <v>3256</v>
      </c>
      <c r="M955" t="s">
        <v>622</v>
      </c>
      <c r="N955" t="s">
        <v>111</v>
      </c>
      <c r="O955" t="s">
        <v>636</v>
      </c>
      <c r="P955" t="s">
        <v>661</v>
      </c>
      <c r="Q955" t="s">
        <v>621</v>
      </c>
      <c r="R955" t="s">
        <v>622</v>
      </c>
      <c r="S955" t="s">
        <v>623</v>
      </c>
      <c r="T955" t="s">
        <v>659</v>
      </c>
      <c r="U955" t="s">
        <v>122</v>
      </c>
      <c r="V955" t="s">
        <v>3833</v>
      </c>
      <c r="W955" t="s">
        <v>3834</v>
      </c>
      <c r="X955" t="s">
        <v>3862</v>
      </c>
      <c r="Y955" s="19" t="str">
        <f t="shared" si="28"/>
        <v>3</v>
      </c>
      <c r="Z955" s="19" t="str">
        <f>IF(T955="","",IF(AND(T955&lt;&gt;'Tabelas auxiliares'!$B$241,T955&lt;&gt;'Tabelas auxiliares'!$B$242,T955&lt;&gt;'Tabelas auxiliares'!$C$241,T955&lt;&gt;'Tabelas auxiliares'!$C$242,T955&lt;&gt;'Tabelas auxiliares'!$D$241),"FOLHA DE PESSOAL",IF(Y955='Tabelas auxiliares'!$A$242,"CUSTEIO",IF(Y955='Tabelas auxiliares'!$A$241,"INVESTIMENTO","ERRO - VERIFICAR"))))</f>
        <v>FOLHA DE PESSOAL</v>
      </c>
      <c r="AA955" s="30">
        <f t="shared" si="29"/>
        <v>253920.65</v>
      </c>
      <c r="AD955" s="12">
        <v>253920.65</v>
      </c>
      <c r="AE955" s="36"/>
    </row>
    <row r="956" spans="1:31" x14ac:dyDescent="0.35">
      <c r="A956" t="s">
        <v>614</v>
      </c>
      <c r="B956" t="s">
        <v>253</v>
      </c>
      <c r="C956" t="s">
        <v>615</v>
      </c>
      <c r="D956" t="s">
        <v>83</v>
      </c>
      <c r="E956" t="s">
        <v>100</v>
      </c>
      <c r="F956" s="19" t="str">
        <f>IFERROR(VLOOKUP(D956,'Tabelas auxiliares'!$A$3:$B$63,2,FALSE),"")</f>
        <v>SUGEPE-FOLHA - PASEP + AUX. MORADIA</v>
      </c>
      <c r="G956" s="19" t="str">
        <f>IFERROR(VLOOKUP($B956,'Tabelas auxiliares'!$A$67:$C$107,2,FALSE),"")</f>
        <v>FOLHA DE PAGAMENTO - BENEFÍCIOS</v>
      </c>
      <c r="H956" s="19" t="str">
        <f>IFERROR(VLOOKUP($B956,'Tabelas auxiliares'!$A$67:$C$107,3,FALSE),"")</f>
        <v xml:space="preserve">AUXILIO FUNERAL / CONTRATACAO POR TEMPO DETERMINADO / BENEF.ASSIST. DO SERVIDOR E DO MILITAR / AUXILIO-ALIMENTACAO / AUXILIO-TRANSPORTE / INDENIZACOES E RESTITUICOES / DESPESAS DE EXERCICIOS ANTERIORES </v>
      </c>
      <c r="I956" t="s">
        <v>1666</v>
      </c>
      <c r="J956" t="s">
        <v>3863</v>
      </c>
      <c r="K956" t="s">
        <v>3864</v>
      </c>
      <c r="L956" t="s">
        <v>3865</v>
      </c>
      <c r="M956" t="s">
        <v>3841</v>
      </c>
      <c r="N956" t="s">
        <v>111</v>
      </c>
      <c r="O956" t="s">
        <v>636</v>
      </c>
      <c r="P956" t="s">
        <v>661</v>
      </c>
      <c r="Q956" t="s">
        <v>621</v>
      </c>
      <c r="R956" t="s">
        <v>622</v>
      </c>
      <c r="S956" t="s">
        <v>623</v>
      </c>
      <c r="T956" t="s">
        <v>659</v>
      </c>
      <c r="U956" t="s">
        <v>122</v>
      </c>
      <c r="V956" t="s">
        <v>3833</v>
      </c>
      <c r="W956" t="s">
        <v>3834</v>
      </c>
      <c r="X956" t="s">
        <v>3866</v>
      </c>
      <c r="Y956" s="19" t="str">
        <f t="shared" si="28"/>
        <v>3</v>
      </c>
      <c r="Z956" s="19" t="str">
        <f>IF(T956="","",IF(AND(T956&lt;&gt;'Tabelas auxiliares'!$B$241,T956&lt;&gt;'Tabelas auxiliares'!$B$242,T956&lt;&gt;'Tabelas auxiliares'!$C$241,T956&lt;&gt;'Tabelas auxiliares'!$C$242,T956&lt;&gt;'Tabelas auxiliares'!$D$241),"FOLHA DE PESSOAL",IF(Y956='Tabelas auxiliares'!$A$242,"CUSTEIO",IF(Y956='Tabelas auxiliares'!$A$241,"INVESTIMENTO","ERRO - VERIFICAR"))))</f>
        <v>FOLHA DE PESSOAL</v>
      </c>
      <c r="AA956" s="30">
        <f t="shared" si="29"/>
        <v>5145.83</v>
      </c>
      <c r="AD956" s="12">
        <v>5145.83</v>
      </c>
      <c r="AE956" s="36"/>
    </row>
    <row r="957" spans="1:31" x14ac:dyDescent="0.35">
      <c r="A957" t="s">
        <v>614</v>
      </c>
      <c r="B957" t="s">
        <v>253</v>
      </c>
      <c r="C957" t="s">
        <v>615</v>
      </c>
      <c r="D957" t="s">
        <v>83</v>
      </c>
      <c r="E957" t="s">
        <v>100</v>
      </c>
      <c r="F957" s="19" t="str">
        <f>IFERROR(VLOOKUP(D957,'Tabelas auxiliares'!$A$3:$B$63,2,FALSE),"")</f>
        <v>SUGEPE-FOLHA - PASEP + AUX. MORADIA</v>
      </c>
      <c r="G957" s="19" t="str">
        <f>IFERROR(VLOOKUP($B957,'Tabelas auxiliares'!$A$67:$C$107,2,FALSE),"")</f>
        <v>FOLHA DE PAGAMENTO - BENEFÍCIOS</v>
      </c>
      <c r="H957" s="19" t="str">
        <f>IFERROR(VLOOKUP($B957,'Tabelas auxiliares'!$A$67:$C$107,3,FALSE),"")</f>
        <v xml:space="preserve">AUXILIO FUNERAL / CONTRATACAO POR TEMPO DETERMINADO / BENEF.ASSIST. DO SERVIDOR E DO MILITAR / AUXILIO-ALIMENTACAO / AUXILIO-TRANSPORTE / INDENIZACOES E RESTITUICOES / DESPESAS DE EXERCICIOS ANTERIORES </v>
      </c>
      <c r="I957" t="s">
        <v>3296</v>
      </c>
      <c r="J957" t="s">
        <v>3267</v>
      </c>
      <c r="K957" t="s">
        <v>3867</v>
      </c>
      <c r="L957" t="s">
        <v>3269</v>
      </c>
      <c r="M957" t="s">
        <v>622</v>
      </c>
      <c r="N957" t="s">
        <v>109</v>
      </c>
      <c r="O957" t="s">
        <v>666</v>
      </c>
      <c r="P957" t="s">
        <v>667</v>
      </c>
      <c r="Q957" t="s">
        <v>621</v>
      </c>
      <c r="R957" t="s">
        <v>622</v>
      </c>
      <c r="S957" t="s">
        <v>623</v>
      </c>
      <c r="T957" t="s">
        <v>659</v>
      </c>
      <c r="U957" t="s">
        <v>119</v>
      </c>
      <c r="V957" t="s">
        <v>3797</v>
      </c>
      <c r="W957" t="s">
        <v>3798</v>
      </c>
      <c r="X957" t="s">
        <v>3868</v>
      </c>
      <c r="Y957" s="19" t="str">
        <f t="shared" si="28"/>
        <v>3</v>
      </c>
      <c r="Z957" s="19" t="str">
        <f>IF(T957="","",IF(AND(T957&lt;&gt;'Tabelas auxiliares'!$B$241,T957&lt;&gt;'Tabelas auxiliares'!$B$242,T957&lt;&gt;'Tabelas auxiliares'!$C$241,T957&lt;&gt;'Tabelas auxiliares'!$C$242,T957&lt;&gt;'Tabelas auxiliares'!$D$241),"FOLHA DE PESSOAL",IF(Y957='Tabelas auxiliares'!$A$242,"CUSTEIO",IF(Y957='Tabelas auxiliares'!$A$241,"INVESTIMENTO","ERRO - VERIFICAR"))))</f>
        <v>FOLHA DE PESSOAL</v>
      </c>
      <c r="AA957" s="30">
        <f t="shared" si="29"/>
        <v>65499.99</v>
      </c>
      <c r="AD957" s="12">
        <v>65499.99</v>
      </c>
      <c r="AE957" s="36"/>
    </row>
    <row r="958" spans="1:31" x14ac:dyDescent="0.35">
      <c r="A958" t="s">
        <v>614</v>
      </c>
      <c r="B958" t="s">
        <v>253</v>
      </c>
      <c r="C958" t="s">
        <v>615</v>
      </c>
      <c r="D958" t="s">
        <v>83</v>
      </c>
      <c r="E958" t="s">
        <v>100</v>
      </c>
      <c r="F958" s="19" t="str">
        <f>IFERROR(VLOOKUP(D958,'Tabelas auxiliares'!$A$3:$B$63,2,FALSE),"")</f>
        <v>SUGEPE-FOLHA - PASEP + AUX. MORADIA</v>
      </c>
      <c r="G958" s="19" t="str">
        <f>IFERROR(VLOOKUP($B958,'Tabelas auxiliares'!$A$67:$C$107,2,FALSE),"")</f>
        <v>FOLHA DE PAGAMENTO - BENEFÍCIOS</v>
      </c>
      <c r="H958" s="19" t="str">
        <f>IFERROR(VLOOKUP($B958,'Tabelas auxiliares'!$A$67:$C$107,3,FALSE),"")</f>
        <v xml:space="preserve">AUXILIO FUNERAL / CONTRATACAO POR TEMPO DETERMINADO / BENEF.ASSIST. DO SERVIDOR E DO MILITAR / AUXILIO-ALIMENTACAO / AUXILIO-TRANSPORTE / INDENIZACOES E RESTITUICOES / DESPESAS DE EXERCICIOS ANTERIORES </v>
      </c>
      <c r="I958" t="s">
        <v>3296</v>
      </c>
      <c r="J958" t="s">
        <v>3267</v>
      </c>
      <c r="K958" t="s">
        <v>3869</v>
      </c>
      <c r="L958" t="s">
        <v>3269</v>
      </c>
      <c r="M958" t="s">
        <v>622</v>
      </c>
      <c r="N958" t="s">
        <v>109</v>
      </c>
      <c r="O958" t="s">
        <v>636</v>
      </c>
      <c r="P958" t="s">
        <v>664</v>
      </c>
      <c r="Q958" t="s">
        <v>621</v>
      </c>
      <c r="R958" t="s">
        <v>622</v>
      </c>
      <c r="S958" t="s">
        <v>623</v>
      </c>
      <c r="T958" t="s">
        <v>659</v>
      </c>
      <c r="U958" t="s">
        <v>121</v>
      </c>
      <c r="V958" t="s">
        <v>3801</v>
      </c>
      <c r="W958" t="s">
        <v>3802</v>
      </c>
      <c r="X958" t="s">
        <v>3870</v>
      </c>
      <c r="Y958" s="19" t="str">
        <f t="shared" si="28"/>
        <v>3</v>
      </c>
      <c r="Z958" s="19" t="str">
        <f>IF(T958="","",IF(AND(T958&lt;&gt;'Tabelas auxiliares'!$B$241,T958&lt;&gt;'Tabelas auxiliares'!$B$242,T958&lt;&gt;'Tabelas auxiliares'!$C$241,T958&lt;&gt;'Tabelas auxiliares'!$C$242,T958&lt;&gt;'Tabelas auxiliares'!$D$241),"FOLHA DE PESSOAL",IF(Y958='Tabelas auxiliares'!$A$242,"CUSTEIO",IF(Y958='Tabelas auxiliares'!$A$241,"INVESTIMENTO","ERRO - VERIFICAR"))))</f>
        <v>FOLHA DE PESSOAL</v>
      </c>
      <c r="AA958" s="30">
        <f t="shared" si="29"/>
        <v>3491.28</v>
      </c>
      <c r="AD958" s="12">
        <v>3491.28</v>
      </c>
      <c r="AE958" s="36"/>
    </row>
    <row r="959" spans="1:31" x14ac:dyDescent="0.35">
      <c r="A959" t="s">
        <v>614</v>
      </c>
      <c r="B959" t="s">
        <v>253</v>
      </c>
      <c r="C959" t="s">
        <v>615</v>
      </c>
      <c r="D959" t="s">
        <v>83</v>
      </c>
      <c r="E959" t="s">
        <v>100</v>
      </c>
      <c r="F959" s="19" t="str">
        <f>IFERROR(VLOOKUP(D959,'Tabelas auxiliares'!$A$3:$B$63,2,FALSE),"")</f>
        <v>SUGEPE-FOLHA - PASEP + AUX. MORADIA</v>
      </c>
      <c r="G959" s="19" t="str">
        <f>IFERROR(VLOOKUP($B959,'Tabelas auxiliares'!$A$67:$C$107,2,FALSE),"")</f>
        <v>FOLHA DE PAGAMENTO - BENEFÍCIOS</v>
      </c>
      <c r="H959" s="19" t="str">
        <f>IFERROR(VLOOKUP($B959,'Tabelas auxiliares'!$A$67:$C$107,3,FALSE),"")</f>
        <v xml:space="preserve">AUXILIO FUNERAL / CONTRATACAO POR TEMPO DETERMINADO / BENEF.ASSIST. DO SERVIDOR E DO MILITAR / AUXILIO-ALIMENTACAO / AUXILIO-TRANSPORTE / INDENIZACOES E RESTITUICOES / DESPESAS DE EXERCICIOS ANTERIORES </v>
      </c>
      <c r="I959" t="s">
        <v>3296</v>
      </c>
      <c r="J959" t="s">
        <v>3267</v>
      </c>
      <c r="K959" t="s">
        <v>3871</v>
      </c>
      <c r="L959" t="s">
        <v>3269</v>
      </c>
      <c r="M959" t="s">
        <v>622</v>
      </c>
      <c r="N959" t="s">
        <v>109</v>
      </c>
      <c r="O959" t="s">
        <v>642</v>
      </c>
      <c r="P959" t="s">
        <v>665</v>
      </c>
      <c r="Q959" t="s">
        <v>621</v>
      </c>
      <c r="R959" t="s">
        <v>622</v>
      </c>
      <c r="S959" t="s">
        <v>623</v>
      </c>
      <c r="T959" t="s">
        <v>659</v>
      </c>
      <c r="U959" t="s">
        <v>118</v>
      </c>
      <c r="V959" t="s">
        <v>3805</v>
      </c>
      <c r="W959" t="s">
        <v>3806</v>
      </c>
      <c r="X959" t="s">
        <v>3872</v>
      </c>
      <c r="Y959" s="19" t="str">
        <f t="shared" si="28"/>
        <v>3</v>
      </c>
      <c r="Z959" s="19" t="str">
        <f>IF(T959="","",IF(AND(T959&lt;&gt;'Tabelas auxiliares'!$B$241,T959&lt;&gt;'Tabelas auxiliares'!$B$242,T959&lt;&gt;'Tabelas auxiliares'!$C$241,T959&lt;&gt;'Tabelas auxiliares'!$C$242,T959&lt;&gt;'Tabelas auxiliares'!$D$241),"FOLHA DE PESSOAL",IF(Y959='Tabelas auxiliares'!$A$242,"CUSTEIO",IF(Y959='Tabelas auxiliares'!$A$241,"INVESTIMENTO","ERRO - VERIFICAR"))))</f>
        <v>FOLHA DE PESSOAL</v>
      </c>
      <c r="AA959" s="30">
        <f t="shared" si="29"/>
        <v>3267.69</v>
      </c>
      <c r="AD959" s="12">
        <v>3267.69</v>
      </c>
      <c r="AE959" s="36"/>
    </row>
    <row r="960" spans="1:31" x14ac:dyDescent="0.35">
      <c r="A960" t="s">
        <v>614</v>
      </c>
      <c r="B960" t="s">
        <v>253</v>
      </c>
      <c r="C960" t="s">
        <v>615</v>
      </c>
      <c r="D960" t="s">
        <v>83</v>
      </c>
      <c r="E960" t="s">
        <v>100</v>
      </c>
      <c r="F960" s="19" t="str">
        <f>IFERROR(VLOOKUP(D960,'Tabelas auxiliares'!$A$3:$B$63,2,FALSE),"")</f>
        <v>SUGEPE-FOLHA - PASEP + AUX. MORADIA</v>
      </c>
      <c r="G960" s="19" t="str">
        <f>IFERROR(VLOOKUP($B960,'Tabelas auxiliares'!$A$67:$C$107,2,FALSE),"")</f>
        <v>FOLHA DE PAGAMENTO - BENEFÍCIOS</v>
      </c>
      <c r="H960" s="19" t="str">
        <f>IFERROR(VLOOKUP($B960,'Tabelas auxiliares'!$A$67:$C$107,3,FALSE),"")</f>
        <v xml:space="preserve">AUXILIO FUNERAL / CONTRATACAO POR TEMPO DETERMINADO / BENEF.ASSIST. DO SERVIDOR E DO MILITAR / AUXILIO-ALIMENTACAO / AUXILIO-TRANSPORTE / INDENIZACOES E RESTITUICOES / DESPESAS DE EXERCICIOS ANTERIORES </v>
      </c>
      <c r="I960" t="s">
        <v>3296</v>
      </c>
      <c r="J960" t="s">
        <v>3267</v>
      </c>
      <c r="K960" t="s">
        <v>3873</v>
      </c>
      <c r="L960" t="s">
        <v>3269</v>
      </c>
      <c r="M960" t="s">
        <v>622</v>
      </c>
      <c r="N960" t="s">
        <v>109</v>
      </c>
      <c r="O960" t="s">
        <v>668</v>
      </c>
      <c r="P960" t="s">
        <v>669</v>
      </c>
      <c r="Q960" t="s">
        <v>621</v>
      </c>
      <c r="R960" t="s">
        <v>622</v>
      </c>
      <c r="S960" t="s">
        <v>623</v>
      </c>
      <c r="T960" t="s">
        <v>659</v>
      </c>
      <c r="U960" t="s">
        <v>123</v>
      </c>
      <c r="V960" t="s">
        <v>3809</v>
      </c>
      <c r="W960" t="s">
        <v>3810</v>
      </c>
      <c r="X960" t="s">
        <v>3874</v>
      </c>
      <c r="Y960" s="19" t="str">
        <f t="shared" si="28"/>
        <v>3</v>
      </c>
      <c r="Z960" s="19" t="str">
        <f>IF(T960="","",IF(AND(T960&lt;&gt;'Tabelas auxiliares'!$B$241,T960&lt;&gt;'Tabelas auxiliares'!$B$242,T960&lt;&gt;'Tabelas auxiliares'!$C$241,T960&lt;&gt;'Tabelas auxiliares'!$C$242,T960&lt;&gt;'Tabelas auxiliares'!$D$241),"FOLHA DE PESSOAL",IF(Y960='Tabelas auxiliares'!$A$242,"CUSTEIO",IF(Y960='Tabelas auxiliares'!$A$241,"INVESTIMENTO","ERRO - VERIFICAR"))))</f>
        <v>FOLHA DE PESSOAL</v>
      </c>
      <c r="AA960" s="30">
        <f t="shared" si="29"/>
        <v>718.58</v>
      </c>
      <c r="AD960" s="12">
        <v>718.58</v>
      </c>
      <c r="AE960" s="36"/>
    </row>
    <row r="961" spans="1:31" x14ac:dyDescent="0.35">
      <c r="A961" t="s">
        <v>614</v>
      </c>
      <c r="B961" t="s">
        <v>253</v>
      </c>
      <c r="C961" t="s">
        <v>615</v>
      </c>
      <c r="D961" t="s">
        <v>83</v>
      </c>
      <c r="E961" t="s">
        <v>100</v>
      </c>
      <c r="F961" s="19" t="str">
        <f>IFERROR(VLOOKUP(D961,'Tabelas auxiliares'!$A$3:$B$63,2,FALSE),"")</f>
        <v>SUGEPE-FOLHA - PASEP + AUX. MORADIA</v>
      </c>
      <c r="G961" s="19" t="str">
        <f>IFERROR(VLOOKUP($B961,'Tabelas auxiliares'!$A$67:$C$107,2,FALSE),"")</f>
        <v>FOLHA DE PAGAMENTO - BENEFÍCIOS</v>
      </c>
      <c r="H961" s="19" t="str">
        <f>IFERROR(VLOOKUP($B961,'Tabelas auxiliares'!$A$67:$C$107,3,FALSE),"")</f>
        <v xml:space="preserve">AUXILIO FUNERAL / CONTRATACAO POR TEMPO DETERMINADO / BENEF.ASSIST. DO SERVIDOR E DO MILITAR / AUXILIO-ALIMENTACAO / AUXILIO-TRANSPORTE / INDENIZACOES E RESTITUICOES / DESPESAS DE EXERCICIOS ANTERIORES </v>
      </c>
      <c r="I961" t="s">
        <v>3296</v>
      </c>
      <c r="J961" t="s">
        <v>3267</v>
      </c>
      <c r="K961" t="s">
        <v>3875</v>
      </c>
      <c r="L961" t="s">
        <v>3269</v>
      </c>
      <c r="M961" t="s">
        <v>622</v>
      </c>
      <c r="N961" t="s">
        <v>109</v>
      </c>
      <c r="O961" t="s">
        <v>636</v>
      </c>
      <c r="P961" t="s">
        <v>664</v>
      </c>
      <c r="Q961" t="s">
        <v>621</v>
      </c>
      <c r="R961" t="s">
        <v>622</v>
      </c>
      <c r="S961" t="s">
        <v>623</v>
      </c>
      <c r="T961" t="s">
        <v>659</v>
      </c>
      <c r="U961" t="s">
        <v>121</v>
      </c>
      <c r="V961" t="s">
        <v>3813</v>
      </c>
      <c r="W961" t="s">
        <v>3814</v>
      </c>
      <c r="X961" t="s">
        <v>3876</v>
      </c>
      <c r="Y961" s="19" t="str">
        <f t="shared" si="28"/>
        <v>3</v>
      </c>
      <c r="Z961" s="19" t="str">
        <f>IF(T961="","",IF(AND(T961&lt;&gt;'Tabelas auxiliares'!$B$241,T961&lt;&gt;'Tabelas auxiliares'!$B$242,T961&lt;&gt;'Tabelas auxiliares'!$C$241,T961&lt;&gt;'Tabelas auxiliares'!$C$242,T961&lt;&gt;'Tabelas auxiliares'!$D$241),"FOLHA DE PESSOAL",IF(Y961='Tabelas auxiliares'!$A$242,"CUSTEIO",IF(Y961='Tabelas auxiliares'!$A$241,"INVESTIMENTO","ERRO - VERIFICAR"))))</f>
        <v>FOLHA DE PESSOAL</v>
      </c>
      <c r="AA961" s="30">
        <f t="shared" si="29"/>
        <v>87961.23</v>
      </c>
      <c r="AD961" s="12">
        <v>87961.23</v>
      </c>
      <c r="AE961" s="36"/>
    </row>
    <row r="962" spans="1:31" x14ac:dyDescent="0.35">
      <c r="A962" t="s">
        <v>614</v>
      </c>
      <c r="B962" t="s">
        <v>253</v>
      </c>
      <c r="C962" t="s">
        <v>615</v>
      </c>
      <c r="D962" t="s">
        <v>83</v>
      </c>
      <c r="E962" t="s">
        <v>100</v>
      </c>
      <c r="F962" s="19" t="str">
        <f>IFERROR(VLOOKUP(D962,'Tabelas auxiliares'!$A$3:$B$63,2,FALSE),"")</f>
        <v>SUGEPE-FOLHA - PASEP + AUX. MORADIA</v>
      </c>
      <c r="G962" s="19" t="str">
        <f>IFERROR(VLOOKUP($B962,'Tabelas auxiliares'!$A$67:$C$107,2,FALSE),"")</f>
        <v>FOLHA DE PAGAMENTO - BENEFÍCIOS</v>
      </c>
      <c r="H962" s="19" t="str">
        <f>IFERROR(VLOOKUP($B962,'Tabelas auxiliares'!$A$67:$C$107,3,FALSE),"")</f>
        <v xml:space="preserve">AUXILIO FUNERAL / CONTRATACAO POR TEMPO DETERMINADO / BENEF.ASSIST. DO SERVIDOR E DO MILITAR / AUXILIO-ALIMENTACAO / AUXILIO-TRANSPORTE / INDENIZACOES E RESTITUICOES / DESPESAS DE EXERCICIOS ANTERIORES </v>
      </c>
      <c r="I962" t="s">
        <v>3296</v>
      </c>
      <c r="J962" t="s">
        <v>3267</v>
      </c>
      <c r="K962" t="s">
        <v>3877</v>
      </c>
      <c r="L962" t="s">
        <v>3269</v>
      </c>
      <c r="M962" t="s">
        <v>622</v>
      </c>
      <c r="N962" t="s">
        <v>109</v>
      </c>
      <c r="O962" t="s">
        <v>666</v>
      </c>
      <c r="P962" t="s">
        <v>667</v>
      </c>
      <c r="Q962" t="s">
        <v>621</v>
      </c>
      <c r="R962" t="s">
        <v>622</v>
      </c>
      <c r="S962" t="s">
        <v>623</v>
      </c>
      <c r="T962" t="s">
        <v>659</v>
      </c>
      <c r="U962" t="s">
        <v>119</v>
      </c>
      <c r="V962" t="s">
        <v>3817</v>
      </c>
      <c r="W962" t="s">
        <v>3818</v>
      </c>
      <c r="X962" t="s">
        <v>3878</v>
      </c>
      <c r="Y962" s="19" t="str">
        <f t="shared" si="28"/>
        <v>3</v>
      </c>
      <c r="Z962" s="19" t="str">
        <f>IF(T962="","",IF(AND(T962&lt;&gt;'Tabelas auxiliares'!$B$241,T962&lt;&gt;'Tabelas auxiliares'!$B$242,T962&lt;&gt;'Tabelas auxiliares'!$C$241,T962&lt;&gt;'Tabelas auxiliares'!$C$242,T962&lt;&gt;'Tabelas auxiliares'!$D$241),"FOLHA DE PESSOAL",IF(Y962='Tabelas auxiliares'!$A$242,"CUSTEIO",IF(Y962='Tabelas auxiliares'!$A$241,"INVESTIMENTO","ERRO - VERIFICAR"))))</f>
        <v>FOLHA DE PESSOAL</v>
      </c>
      <c r="AA962" s="30">
        <f t="shared" si="29"/>
        <v>1478363.63</v>
      </c>
      <c r="AD962" s="12">
        <v>1478363.63</v>
      </c>
      <c r="AE962" s="36"/>
    </row>
    <row r="963" spans="1:31" x14ac:dyDescent="0.35">
      <c r="A963" t="s">
        <v>614</v>
      </c>
      <c r="B963" t="s">
        <v>253</v>
      </c>
      <c r="C963" t="s">
        <v>615</v>
      </c>
      <c r="D963" t="s">
        <v>83</v>
      </c>
      <c r="E963" t="s">
        <v>100</v>
      </c>
      <c r="F963" s="19" t="str">
        <f>IFERROR(VLOOKUP(D963,'Tabelas auxiliares'!$A$3:$B$63,2,FALSE),"")</f>
        <v>SUGEPE-FOLHA - PASEP + AUX. MORADIA</v>
      </c>
      <c r="G963" s="19" t="str">
        <f>IFERROR(VLOOKUP($B963,'Tabelas auxiliares'!$A$67:$C$107,2,FALSE),"")</f>
        <v>FOLHA DE PAGAMENTO - BENEFÍCIOS</v>
      </c>
      <c r="H963" s="19" t="str">
        <f>IFERROR(VLOOKUP($B963,'Tabelas auxiliares'!$A$67:$C$107,3,FALSE),"")</f>
        <v xml:space="preserve">AUXILIO FUNERAL / CONTRATACAO POR TEMPO DETERMINADO / BENEF.ASSIST. DO SERVIDOR E DO MILITAR / AUXILIO-ALIMENTACAO / AUXILIO-TRANSPORTE / INDENIZACOES E RESTITUICOES / DESPESAS DE EXERCICIOS ANTERIORES </v>
      </c>
      <c r="I963" t="s">
        <v>3296</v>
      </c>
      <c r="J963" t="s">
        <v>3267</v>
      </c>
      <c r="K963" t="s">
        <v>3879</v>
      </c>
      <c r="L963" t="s">
        <v>3269</v>
      </c>
      <c r="M963" t="s">
        <v>622</v>
      </c>
      <c r="N963" t="s">
        <v>109</v>
      </c>
      <c r="O963" t="s">
        <v>642</v>
      </c>
      <c r="P963" t="s">
        <v>665</v>
      </c>
      <c r="Q963" t="s">
        <v>621</v>
      </c>
      <c r="R963" t="s">
        <v>622</v>
      </c>
      <c r="S963" t="s">
        <v>623</v>
      </c>
      <c r="T963" t="s">
        <v>659</v>
      </c>
      <c r="U963" t="s">
        <v>118</v>
      </c>
      <c r="V963" t="s">
        <v>3821</v>
      </c>
      <c r="W963" t="s">
        <v>3822</v>
      </c>
      <c r="X963" t="s">
        <v>3880</v>
      </c>
      <c r="Y963" s="19" t="str">
        <f t="shared" si="28"/>
        <v>3</v>
      </c>
      <c r="Z963" s="19" t="str">
        <f>IF(T963="","",IF(AND(T963&lt;&gt;'Tabelas auxiliares'!$B$241,T963&lt;&gt;'Tabelas auxiliares'!$B$242,T963&lt;&gt;'Tabelas auxiliares'!$C$241,T963&lt;&gt;'Tabelas auxiliares'!$C$242,T963&lt;&gt;'Tabelas auxiliares'!$D$241),"FOLHA DE PESSOAL",IF(Y963='Tabelas auxiliares'!$A$242,"CUSTEIO",IF(Y963='Tabelas auxiliares'!$A$241,"INVESTIMENTO","ERRO - VERIFICAR"))))</f>
        <v>FOLHA DE PESSOAL</v>
      </c>
      <c r="AA963" s="30">
        <f t="shared" si="29"/>
        <v>141928.39000000001</v>
      </c>
      <c r="AD963" s="12">
        <v>141928.39000000001</v>
      </c>
      <c r="AE963" s="36"/>
    </row>
    <row r="964" spans="1:31" x14ac:dyDescent="0.35">
      <c r="A964" t="s">
        <v>614</v>
      </c>
      <c r="B964" t="s">
        <v>253</v>
      </c>
      <c r="C964" t="s">
        <v>615</v>
      </c>
      <c r="D964" t="s">
        <v>83</v>
      </c>
      <c r="E964" t="s">
        <v>100</v>
      </c>
      <c r="F964" s="19" t="str">
        <f>IFERROR(VLOOKUP(D964,'Tabelas auxiliares'!$A$3:$B$63,2,FALSE),"")</f>
        <v>SUGEPE-FOLHA - PASEP + AUX. MORADIA</v>
      </c>
      <c r="G964" s="19" t="str">
        <f>IFERROR(VLOOKUP($B964,'Tabelas auxiliares'!$A$67:$C$107,2,FALSE),"")</f>
        <v>FOLHA DE PAGAMENTO - BENEFÍCIOS</v>
      </c>
      <c r="H964" s="19" t="str">
        <f>IFERROR(VLOOKUP($B964,'Tabelas auxiliares'!$A$67:$C$107,3,FALSE),"")</f>
        <v xml:space="preserve">AUXILIO FUNERAL / CONTRATACAO POR TEMPO DETERMINADO / BENEF.ASSIST. DO SERVIDOR E DO MILITAR / AUXILIO-ALIMENTACAO / AUXILIO-TRANSPORTE / INDENIZACOES E RESTITUICOES / DESPESAS DE EXERCICIOS ANTERIORES </v>
      </c>
      <c r="I964" t="s">
        <v>3296</v>
      </c>
      <c r="J964" t="s">
        <v>3267</v>
      </c>
      <c r="K964" t="s">
        <v>3881</v>
      </c>
      <c r="L964" t="s">
        <v>3269</v>
      </c>
      <c r="M964" t="s">
        <v>622</v>
      </c>
      <c r="N964" t="s">
        <v>109</v>
      </c>
      <c r="O964" t="s">
        <v>636</v>
      </c>
      <c r="P964" t="s">
        <v>664</v>
      </c>
      <c r="Q964" t="s">
        <v>621</v>
      </c>
      <c r="R964" t="s">
        <v>622</v>
      </c>
      <c r="S964" t="s">
        <v>623</v>
      </c>
      <c r="T964" t="s">
        <v>659</v>
      </c>
      <c r="U964" t="s">
        <v>121</v>
      </c>
      <c r="V964" t="s">
        <v>3825</v>
      </c>
      <c r="W964" t="s">
        <v>3826</v>
      </c>
      <c r="X964" t="s">
        <v>3882</v>
      </c>
      <c r="Y964" s="19" t="str">
        <f t="shared" si="28"/>
        <v>3</v>
      </c>
      <c r="Z964" s="19" t="str">
        <f>IF(T964="","",IF(AND(T964&lt;&gt;'Tabelas auxiliares'!$B$241,T964&lt;&gt;'Tabelas auxiliares'!$B$242,T964&lt;&gt;'Tabelas auxiliares'!$C$241,T964&lt;&gt;'Tabelas auxiliares'!$C$242,T964&lt;&gt;'Tabelas auxiliares'!$D$241),"FOLHA DE PESSOAL",IF(Y964='Tabelas auxiliares'!$A$242,"CUSTEIO",IF(Y964='Tabelas auxiliares'!$A$241,"INVESTIMENTO","ERRO - VERIFICAR"))))</f>
        <v>FOLHA DE PESSOAL</v>
      </c>
      <c r="AA964" s="30">
        <f t="shared" si="29"/>
        <v>5207.3100000000004</v>
      </c>
      <c r="AD964" s="12">
        <v>5207.3100000000004</v>
      </c>
      <c r="AE964" s="36"/>
    </row>
    <row r="965" spans="1:31" x14ac:dyDescent="0.35">
      <c r="A965" t="s">
        <v>614</v>
      </c>
      <c r="B965" t="s">
        <v>253</v>
      </c>
      <c r="C965" t="s">
        <v>615</v>
      </c>
      <c r="D965" t="s">
        <v>83</v>
      </c>
      <c r="E965" t="s">
        <v>100</v>
      </c>
      <c r="F965" s="19" t="str">
        <f>IFERROR(VLOOKUP(D965,'Tabelas auxiliares'!$A$3:$B$63,2,FALSE),"")</f>
        <v>SUGEPE-FOLHA - PASEP + AUX. MORADIA</v>
      </c>
      <c r="G965" s="19" t="str">
        <f>IFERROR(VLOOKUP($B965,'Tabelas auxiliares'!$A$67:$C$107,2,FALSE),"")</f>
        <v>FOLHA DE PAGAMENTO - BENEFÍCIOS</v>
      </c>
      <c r="H965" s="19" t="str">
        <f>IFERROR(VLOOKUP($B965,'Tabelas auxiliares'!$A$67:$C$107,3,FALSE),"")</f>
        <v xml:space="preserve">AUXILIO FUNERAL / CONTRATACAO POR TEMPO DETERMINADO / BENEF.ASSIST. DO SERVIDOR E DO MILITAR / AUXILIO-ALIMENTACAO / AUXILIO-TRANSPORTE / INDENIZACOES E RESTITUICOES / DESPESAS DE EXERCICIOS ANTERIORES </v>
      </c>
      <c r="I965" t="s">
        <v>3296</v>
      </c>
      <c r="J965" t="s">
        <v>3267</v>
      </c>
      <c r="K965" t="s">
        <v>3883</v>
      </c>
      <c r="L965" t="s">
        <v>3269</v>
      </c>
      <c r="M965" t="s">
        <v>622</v>
      </c>
      <c r="N965" t="s">
        <v>111</v>
      </c>
      <c r="O965" t="s">
        <v>636</v>
      </c>
      <c r="P965" t="s">
        <v>661</v>
      </c>
      <c r="Q965" t="s">
        <v>621</v>
      </c>
      <c r="R965" t="s">
        <v>622</v>
      </c>
      <c r="S965" t="s">
        <v>623</v>
      </c>
      <c r="T965" t="s">
        <v>659</v>
      </c>
      <c r="U965" t="s">
        <v>122</v>
      </c>
      <c r="V965" t="s">
        <v>3829</v>
      </c>
      <c r="W965" t="s">
        <v>3830</v>
      </c>
      <c r="X965" t="s">
        <v>3884</v>
      </c>
      <c r="Y965" s="19" t="str">
        <f t="shared" si="28"/>
        <v>3</v>
      </c>
      <c r="Z965" s="19" t="str">
        <f>IF(T965="","",IF(AND(T965&lt;&gt;'Tabelas auxiliares'!$B$241,T965&lt;&gt;'Tabelas auxiliares'!$B$242,T965&lt;&gt;'Tabelas auxiliares'!$C$241,T965&lt;&gt;'Tabelas auxiliares'!$C$242,T965&lt;&gt;'Tabelas auxiliares'!$D$241),"FOLHA DE PESSOAL",IF(Y965='Tabelas auxiliares'!$A$242,"CUSTEIO",IF(Y965='Tabelas auxiliares'!$A$241,"INVESTIMENTO","ERRO - VERIFICAR"))))</f>
        <v>FOLHA DE PESSOAL</v>
      </c>
      <c r="AA965" s="30">
        <f t="shared" si="29"/>
        <v>2862.18</v>
      </c>
      <c r="AD965" s="12">
        <v>2862.18</v>
      </c>
      <c r="AE965" s="36"/>
    </row>
    <row r="966" spans="1:31" x14ac:dyDescent="0.35">
      <c r="A966" t="s">
        <v>614</v>
      </c>
      <c r="B966" t="s">
        <v>253</v>
      </c>
      <c r="C966" t="s">
        <v>615</v>
      </c>
      <c r="D966" t="s">
        <v>83</v>
      </c>
      <c r="E966" t="s">
        <v>100</v>
      </c>
      <c r="F966" s="19" t="str">
        <f>IFERROR(VLOOKUP(D966,'Tabelas auxiliares'!$A$3:$B$63,2,FALSE),"")</f>
        <v>SUGEPE-FOLHA - PASEP + AUX. MORADIA</v>
      </c>
      <c r="G966" s="19" t="str">
        <f>IFERROR(VLOOKUP($B966,'Tabelas auxiliares'!$A$67:$C$107,2,FALSE),"")</f>
        <v>FOLHA DE PAGAMENTO - BENEFÍCIOS</v>
      </c>
      <c r="H966" s="19" t="str">
        <f>IFERROR(VLOOKUP($B966,'Tabelas auxiliares'!$A$67:$C$107,3,FALSE),"")</f>
        <v xml:space="preserve">AUXILIO FUNERAL / CONTRATACAO POR TEMPO DETERMINADO / BENEF.ASSIST. DO SERVIDOR E DO MILITAR / AUXILIO-ALIMENTACAO / AUXILIO-TRANSPORTE / INDENIZACOES E RESTITUICOES / DESPESAS DE EXERCICIOS ANTERIORES </v>
      </c>
      <c r="I966" t="s">
        <v>3296</v>
      </c>
      <c r="J966" t="s">
        <v>3267</v>
      </c>
      <c r="K966" t="s">
        <v>3885</v>
      </c>
      <c r="L966" t="s">
        <v>3269</v>
      </c>
      <c r="M966" t="s">
        <v>622</v>
      </c>
      <c r="N966" t="s">
        <v>111</v>
      </c>
      <c r="O966" t="s">
        <v>104</v>
      </c>
      <c r="P966" t="s">
        <v>662</v>
      </c>
      <c r="Q966" t="s">
        <v>621</v>
      </c>
      <c r="R966" t="s">
        <v>622</v>
      </c>
      <c r="S966" t="s">
        <v>623</v>
      </c>
      <c r="T966" t="s">
        <v>659</v>
      </c>
      <c r="U966" t="s">
        <v>663</v>
      </c>
      <c r="V966" t="s">
        <v>3833</v>
      </c>
      <c r="W966" t="s">
        <v>3834</v>
      </c>
      <c r="X966" t="s">
        <v>3886</v>
      </c>
      <c r="Y966" s="19" t="str">
        <f t="shared" si="28"/>
        <v>3</v>
      </c>
      <c r="Z966" s="19" t="str">
        <f>IF(T966="","",IF(AND(T966&lt;&gt;'Tabelas auxiliares'!$B$241,T966&lt;&gt;'Tabelas auxiliares'!$B$242,T966&lt;&gt;'Tabelas auxiliares'!$C$241,T966&lt;&gt;'Tabelas auxiliares'!$C$242,T966&lt;&gt;'Tabelas auxiliares'!$D$241),"FOLHA DE PESSOAL",IF(Y966='Tabelas auxiliares'!$A$242,"CUSTEIO",IF(Y966='Tabelas auxiliares'!$A$241,"INVESTIMENTO","ERRO - VERIFICAR"))))</f>
        <v>FOLHA DE PESSOAL</v>
      </c>
      <c r="AA966" s="30">
        <f t="shared" si="29"/>
        <v>991.61</v>
      </c>
      <c r="AD966" s="12">
        <v>991.61</v>
      </c>
      <c r="AE966" s="36"/>
    </row>
    <row r="967" spans="1:31" x14ac:dyDescent="0.35">
      <c r="A967" t="s">
        <v>614</v>
      </c>
      <c r="B967" t="s">
        <v>253</v>
      </c>
      <c r="C967" t="s">
        <v>615</v>
      </c>
      <c r="D967" t="s">
        <v>83</v>
      </c>
      <c r="E967" t="s">
        <v>100</v>
      </c>
      <c r="F967" s="19" t="str">
        <f>IFERROR(VLOOKUP(D967,'Tabelas auxiliares'!$A$3:$B$63,2,FALSE),"")</f>
        <v>SUGEPE-FOLHA - PASEP + AUX. MORADIA</v>
      </c>
      <c r="G967" s="19" t="str">
        <f>IFERROR(VLOOKUP($B967,'Tabelas auxiliares'!$A$67:$C$107,2,FALSE),"")</f>
        <v>FOLHA DE PAGAMENTO - BENEFÍCIOS</v>
      </c>
      <c r="H967" s="19" t="str">
        <f>IFERROR(VLOOKUP($B967,'Tabelas auxiliares'!$A$67:$C$107,3,FALSE),"")</f>
        <v xml:space="preserve">AUXILIO FUNERAL / CONTRATACAO POR TEMPO DETERMINADO / BENEF.ASSIST. DO SERVIDOR E DO MILITAR / AUXILIO-ALIMENTACAO / AUXILIO-TRANSPORTE / INDENIZACOES E RESTITUICOES / DESPESAS DE EXERCICIOS ANTERIORES </v>
      </c>
      <c r="I967" t="s">
        <v>3296</v>
      </c>
      <c r="J967" t="s">
        <v>3267</v>
      </c>
      <c r="K967" t="s">
        <v>3887</v>
      </c>
      <c r="L967" t="s">
        <v>3269</v>
      </c>
      <c r="M967" t="s">
        <v>622</v>
      </c>
      <c r="N967" t="s">
        <v>111</v>
      </c>
      <c r="O967" t="s">
        <v>636</v>
      </c>
      <c r="P967" t="s">
        <v>661</v>
      </c>
      <c r="Q967" t="s">
        <v>621</v>
      </c>
      <c r="R967" t="s">
        <v>622</v>
      </c>
      <c r="S967" t="s">
        <v>623</v>
      </c>
      <c r="T967" t="s">
        <v>659</v>
      </c>
      <c r="U967" t="s">
        <v>122</v>
      </c>
      <c r="V967" t="s">
        <v>3833</v>
      </c>
      <c r="W967" t="s">
        <v>3834</v>
      </c>
      <c r="X967" t="s">
        <v>3888</v>
      </c>
      <c r="Y967" s="19" t="str">
        <f t="shared" si="28"/>
        <v>3</v>
      </c>
      <c r="Z967" s="19" t="str">
        <f>IF(T967="","",IF(AND(T967&lt;&gt;'Tabelas auxiliares'!$B$241,T967&lt;&gt;'Tabelas auxiliares'!$B$242,T967&lt;&gt;'Tabelas auxiliares'!$C$241,T967&lt;&gt;'Tabelas auxiliares'!$C$242,T967&lt;&gt;'Tabelas auxiliares'!$D$241),"FOLHA DE PESSOAL",IF(Y967='Tabelas auxiliares'!$A$242,"CUSTEIO",IF(Y967='Tabelas auxiliares'!$A$241,"INVESTIMENTO","ERRO - VERIFICAR"))))</f>
        <v>FOLHA DE PESSOAL</v>
      </c>
      <c r="AA967" s="30">
        <f t="shared" si="29"/>
        <v>252578.78</v>
      </c>
      <c r="AD967" s="12">
        <v>252578.78</v>
      </c>
      <c r="AE967" s="36"/>
    </row>
    <row r="968" spans="1:31" x14ac:dyDescent="0.35">
      <c r="A968" t="s">
        <v>614</v>
      </c>
      <c r="B968" t="s">
        <v>253</v>
      </c>
      <c r="C968" t="s">
        <v>615</v>
      </c>
      <c r="D968" t="s">
        <v>83</v>
      </c>
      <c r="E968" t="s">
        <v>100</v>
      </c>
      <c r="F968" s="19" t="str">
        <f>IFERROR(VLOOKUP(D968,'Tabelas auxiliares'!$A$3:$B$63,2,FALSE),"")</f>
        <v>SUGEPE-FOLHA - PASEP + AUX. MORADIA</v>
      </c>
      <c r="G968" s="19" t="str">
        <f>IFERROR(VLOOKUP($B968,'Tabelas auxiliares'!$A$67:$C$107,2,FALSE),"")</f>
        <v>FOLHA DE PAGAMENTO - BENEFÍCIOS</v>
      </c>
      <c r="H968" s="19" t="str">
        <f>IFERROR(VLOOKUP($B968,'Tabelas auxiliares'!$A$67:$C$107,3,FALSE),"")</f>
        <v xml:space="preserve">AUXILIO FUNERAL / CONTRATACAO POR TEMPO DETERMINADO / BENEF.ASSIST. DO SERVIDOR E DO MILITAR / AUXILIO-ALIMENTACAO / AUXILIO-TRANSPORTE / INDENIZACOES E RESTITUICOES / DESPESAS DE EXERCICIOS ANTERIORES </v>
      </c>
      <c r="I968" t="s">
        <v>2404</v>
      </c>
      <c r="J968" t="s">
        <v>3889</v>
      </c>
      <c r="K968" t="s">
        <v>3890</v>
      </c>
      <c r="L968" t="s">
        <v>3891</v>
      </c>
      <c r="M968" t="s">
        <v>3841</v>
      </c>
      <c r="N968" t="s">
        <v>111</v>
      </c>
      <c r="O968" t="s">
        <v>636</v>
      </c>
      <c r="P968" t="s">
        <v>661</v>
      </c>
      <c r="Q968" t="s">
        <v>621</v>
      </c>
      <c r="R968" t="s">
        <v>622</v>
      </c>
      <c r="S968" t="s">
        <v>623</v>
      </c>
      <c r="T968" t="s">
        <v>659</v>
      </c>
      <c r="U968" t="s">
        <v>122</v>
      </c>
      <c r="V968" t="s">
        <v>3833</v>
      </c>
      <c r="W968" t="s">
        <v>3834</v>
      </c>
      <c r="X968" t="s">
        <v>3892</v>
      </c>
      <c r="Y968" s="19" t="str">
        <f t="shared" si="28"/>
        <v>3</v>
      </c>
      <c r="Z968" s="19" t="str">
        <f>IF(T968="","",IF(AND(T968&lt;&gt;'Tabelas auxiliares'!$B$241,T968&lt;&gt;'Tabelas auxiliares'!$B$242,T968&lt;&gt;'Tabelas auxiliares'!$C$241,T968&lt;&gt;'Tabelas auxiliares'!$C$242,T968&lt;&gt;'Tabelas auxiliares'!$D$241),"FOLHA DE PESSOAL",IF(Y968='Tabelas auxiliares'!$A$242,"CUSTEIO",IF(Y968='Tabelas auxiliares'!$A$241,"INVESTIMENTO","ERRO - VERIFICAR"))))</f>
        <v>FOLHA DE PESSOAL</v>
      </c>
      <c r="AA968" s="30">
        <f t="shared" si="29"/>
        <v>6001.94</v>
      </c>
      <c r="AD968" s="12">
        <v>6001.94</v>
      </c>
      <c r="AE968" s="36"/>
    </row>
    <row r="969" spans="1:31" x14ac:dyDescent="0.35">
      <c r="A969" t="s">
        <v>614</v>
      </c>
      <c r="B969" t="s">
        <v>253</v>
      </c>
      <c r="C969" t="s">
        <v>615</v>
      </c>
      <c r="D969" t="s">
        <v>83</v>
      </c>
      <c r="E969" t="s">
        <v>100</v>
      </c>
      <c r="F969" s="19" t="str">
        <f>IFERROR(VLOOKUP(D969,'Tabelas auxiliares'!$A$3:$B$63,2,FALSE),"")</f>
        <v>SUGEPE-FOLHA - PASEP + AUX. MORADIA</v>
      </c>
      <c r="G969" s="19" t="str">
        <f>IFERROR(VLOOKUP($B969,'Tabelas auxiliares'!$A$67:$C$107,2,FALSE),"")</f>
        <v>FOLHA DE PAGAMENTO - BENEFÍCIOS</v>
      </c>
      <c r="H969" s="19" t="str">
        <f>IFERROR(VLOOKUP($B969,'Tabelas auxiliares'!$A$67:$C$107,3,FALSE),"")</f>
        <v xml:space="preserve">AUXILIO FUNERAL / CONTRATACAO POR TEMPO DETERMINADO / BENEF.ASSIST. DO SERVIDOR E DO MILITAR / AUXILIO-ALIMENTACAO / AUXILIO-TRANSPORTE / INDENIZACOES E RESTITUICOES / DESPESAS DE EXERCICIOS ANTERIORES </v>
      </c>
      <c r="I969" t="s">
        <v>2167</v>
      </c>
      <c r="J969" t="s">
        <v>3317</v>
      </c>
      <c r="K969" t="s">
        <v>3893</v>
      </c>
      <c r="L969" t="s">
        <v>3319</v>
      </c>
      <c r="M969" t="s">
        <v>622</v>
      </c>
      <c r="N969" t="s">
        <v>109</v>
      </c>
      <c r="O969" t="s">
        <v>666</v>
      </c>
      <c r="P969" t="s">
        <v>667</v>
      </c>
      <c r="Q969" t="s">
        <v>621</v>
      </c>
      <c r="R969" t="s">
        <v>622</v>
      </c>
      <c r="S969" t="s">
        <v>623</v>
      </c>
      <c r="T969" t="s">
        <v>659</v>
      </c>
      <c r="U969" t="s">
        <v>119</v>
      </c>
      <c r="V969" t="s">
        <v>3797</v>
      </c>
      <c r="W969" t="s">
        <v>3798</v>
      </c>
      <c r="X969" t="s">
        <v>3894</v>
      </c>
      <c r="Y969" s="19" t="str">
        <f t="shared" si="28"/>
        <v>3</v>
      </c>
      <c r="Z969" s="19" t="str">
        <f>IF(T969="","",IF(AND(T969&lt;&gt;'Tabelas auxiliares'!$B$241,T969&lt;&gt;'Tabelas auxiliares'!$B$242,T969&lt;&gt;'Tabelas auxiliares'!$C$241,T969&lt;&gt;'Tabelas auxiliares'!$C$242,T969&lt;&gt;'Tabelas auxiliares'!$D$241),"FOLHA DE PESSOAL",IF(Y969='Tabelas auxiliares'!$A$242,"CUSTEIO",IF(Y969='Tabelas auxiliares'!$A$241,"INVESTIMENTO","ERRO - VERIFICAR"))))</f>
        <v>FOLHA DE PESSOAL</v>
      </c>
      <c r="AA969" s="30">
        <f t="shared" si="29"/>
        <v>74568.149999999994</v>
      </c>
      <c r="AD969" s="12">
        <v>74568.149999999994</v>
      </c>
      <c r="AE969" s="36"/>
    </row>
    <row r="970" spans="1:31" x14ac:dyDescent="0.35">
      <c r="A970" t="s">
        <v>614</v>
      </c>
      <c r="B970" t="s">
        <v>253</v>
      </c>
      <c r="C970" t="s">
        <v>615</v>
      </c>
      <c r="D970" t="s">
        <v>83</v>
      </c>
      <c r="E970" t="s">
        <v>100</v>
      </c>
      <c r="F970" s="19" t="str">
        <f>IFERROR(VLOOKUP(D970,'Tabelas auxiliares'!$A$3:$B$63,2,FALSE),"")</f>
        <v>SUGEPE-FOLHA - PASEP + AUX. MORADIA</v>
      </c>
      <c r="G970" s="19" t="str">
        <f>IFERROR(VLOOKUP($B970,'Tabelas auxiliares'!$A$67:$C$107,2,FALSE),"")</f>
        <v>FOLHA DE PAGAMENTO - BENEFÍCIOS</v>
      </c>
      <c r="H970" s="19" t="str">
        <f>IFERROR(VLOOKUP($B970,'Tabelas auxiliares'!$A$67:$C$107,3,FALSE),"")</f>
        <v xml:space="preserve">AUXILIO FUNERAL / CONTRATACAO POR TEMPO DETERMINADO / BENEF.ASSIST. DO SERVIDOR E DO MILITAR / AUXILIO-ALIMENTACAO / AUXILIO-TRANSPORTE / INDENIZACOES E RESTITUICOES / DESPESAS DE EXERCICIOS ANTERIORES </v>
      </c>
      <c r="I970" t="s">
        <v>2167</v>
      </c>
      <c r="J970" t="s">
        <v>3317</v>
      </c>
      <c r="K970" t="s">
        <v>3895</v>
      </c>
      <c r="L970" t="s">
        <v>3319</v>
      </c>
      <c r="M970" t="s">
        <v>622</v>
      </c>
      <c r="N970" t="s">
        <v>109</v>
      </c>
      <c r="O970" t="s">
        <v>636</v>
      </c>
      <c r="P970" t="s">
        <v>664</v>
      </c>
      <c r="Q970" t="s">
        <v>621</v>
      </c>
      <c r="R970" t="s">
        <v>622</v>
      </c>
      <c r="S970" t="s">
        <v>623</v>
      </c>
      <c r="T970" t="s">
        <v>659</v>
      </c>
      <c r="U970" t="s">
        <v>121</v>
      </c>
      <c r="V970" t="s">
        <v>3801</v>
      </c>
      <c r="W970" t="s">
        <v>3802</v>
      </c>
      <c r="X970" t="s">
        <v>3896</v>
      </c>
      <c r="Y970" s="19" t="str">
        <f t="shared" si="28"/>
        <v>3</v>
      </c>
      <c r="Z970" s="19" t="str">
        <f>IF(T970="","",IF(AND(T970&lt;&gt;'Tabelas auxiliares'!$B$241,T970&lt;&gt;'Tabelas auxiliares'!$B$242,T970&lt;&gt;'Tabelas auxiliares'!$C$241,T970&lt;&gt;'Tabelas auxiliares'!$C$242,T970&lt;&gt;'Tabelas auxiliares'!$D$241),"FOLHA DE PESSOAL",IF(Y970='Tabelas auxiliares'!$A$242,"CUSTEIO",IF(Y970='Tabelas auxiliares'!$A$241,"INVESTIMENTO","ERRO - VERIFICAR"))))</f>
        <v>FOLHA DE PESSOAL</v>
      </c>
      <c r="AA970" s="30">
        <f t="shared" si="29"/>
        <v>3054.87</v>
      </c>
      <c r="AD970" s="12">
        <v>3054.87</v>
      </c>
      <c r="AE970" s="36"/>
    </row>
    <row r="971" spans="1:31" x14ac:dyDescent="0.35">
      <c r="A971" t="s">
        <v>614</v>
      </c>
      <c r="B971" t="s">
        <v>253</v>
      </c>
      <c r="C971" t="s">
        <v>615</v>
      </c>
      <c r="D971" t="s">
        <v>83</v>
      </c>
      <c r="E971" t="s">
        <v>100</v>
      </c>
      <c r="F971" s="19" t="str">
        <f>IFERROR(VLOOKUP(D971,'Tabelas auxiliares'!$A$3:$B$63,2,FALSE),"")</f>
        <v>SUGEPE-FOLHA - PASEP + AUX. MORADIA</v>
      </c>
      <c r="G971" s="19" t="str">
        <f>IFERROR(VLOOKUP($B971,'Tabelas auxiliares'!$A$67:$C$107,2,FALSE),"")</f>
        <v>FOLHA DE PAGAMENTO - BENEFÍCIOS</v>
      </c>
      <c r="H971" s="19" t="str">
        <f>IFERROR(VLOOKUP($B971,'Tabelas auxiliares'!$A$67:$C$107,3,FALSE),"")</f>
        <v xml:space="preserve">AUXILIO FUNERAL / CONTRATACAO POR TEMPO DETERMINADO / BENEF.ASSIST. DO SERVIDOR E DO MILITAR / AUXILIO-ALIMENTACAO / AUXILIO-TRANSPORTE / INDENIZACOES E RESTITUICOES / DESPESAS DE EXERCICIOS ANTERIORES </v>
      </c>
      <c r="I971" t="s">
        <v>2167</v>
      </c>
      <c r="J971" t="s">
        <v>3317</v>
      </c>
      <c r="K971" t="s">
        <v>3897</v>
      </c>
      <c r="L971" t="s">
        <v>3319</v>
      </c>
      <c r="M971" t="s">
        <v>622</v>
      </c>
      <c r="N971" t="s">
        <v>109</v>
      </c>
      <c r="O971" t="s">
        <v>642</v>
      </c>
      <c r="P971" t="s">
        <v>665</v>
      </c>
      <c r="Q971" t="s">
        <v>621</v>
      </c>
      <c r="R971" t="s">
        <v>622</v>
      </c>
      <c r="S971" t="s">
        <v>623</v>
      </c>
      <c r="T971" t="s">
        <v>659</v>
      </c>
      <c r="U971" t="s">
        <v>118</v>
      </c>
      <c r="V971" t="s">
        <v>3805</v>
      </c>
      <c r="W971" t="s">
        <v>3806</v>
      </c>
      <c r="X971" t="s">
        <v>3898</v>
      </c>
      <c r="Y971" s="19" t="str">
        <f t="shared" si="28"/>
        <v>3</v>
      </c>
      <c r="Z971" s="19" t="str">
        <f>IF(T971="","",IF(AND(T971&lt;&gt;'Tabelas auxiliares'!$B$241,T971&lt;&gt;'Tabelas auxiliares'!$B$242,T971&lt;&gt;'Tabelas auxiliares'!$C$241,T971&lt;&gt;'Tabelas auxiliares'!$C$242,T971&lt;&gt;'Tabelas auxiliares'!$D$241),"FOLHA DE PESSOAL",IF(Y971='Tabelas auxiliares'!$A$242,"CUSTEIO",IF(Y971='Tabelas auxiliares'!$A$241,"INVESTIMENTO","ERRO - VERIFICAR"))))</f>
        <v>FOLHA DE PESSOAL</v>
      </c>
      <c r="AA971" s="30">
        <f t="shared" si="29"/>
        <v>2839.14</v>
      </c>
      <c r="AD971" s="12">
        <v>2839.14</v>
      </c>
      <c r="AE971" s="36"/>
    </row>
    <row r="972" spans="1:31" x14ac:dyDescent="0.35">
      <c r="A972" t="s">
        <v>614</v>
      </c>
      <c r="B972" t="s">
        <v>253</v>
      </c>
      <c r="C972" t="s">
        <v>615</v>
      </c>
      <c r="D972" t="s">
        <v>83</v>
      </c>
      <c r="E972" t="s">
        <v>100</v>
      </c>
      <c r="F972" s="19" t="str">
        <f>IFERROR(VLOOKUP(D972,'Tabelas auxiliares'!$A$3:$B$63,2,FALSE),"")</f>
        <v>SUGEPE-FOLHA - PASEP + AUX. MORADIA</v>
      </c>
      <c r="G972" s="19" t="str">
        <f>IFERROR(VLOOKUP($B972,'Tabelas auxiliares'!$A$67:$C$107,2,FALSE),"")</f>
        <v>FOLHA DE PAGAMENTO - BENEFÍCIOS</v>
      </c>
      <c r="H972" s="19" t="str">
        <f>IFERROR(VLOOKUP($B972,'Tabelas auxiliares'!$A$67:$C$107,3,FALSE),"")</f>
        <v xml:space="preserve">AUXILIO FUNERAL / CONTRATACAO POR TEMPO DETERMINADO / BENEF.ASSIST. DO SERVIDOR E DO MILITAR / AUXILIO-ALIMENTACAO / AUXILIO-TRANSPORTE / INDENIZACOES E RESTITUICOES / DESPESAS DE EXERCICIOS ANTERIORES </v>
      </c>
      <c r="I972" t="s">
        <v>2167</v>
      </c>
      <c r="J972" t="s">
        <v>3317</v>
      </c>
      <c r="K972" t="s">
        <v>3899</v>
      </c>
      <c r="L972" t="s">
        <v>3319</v>
      </c>
      <c r="M972" t="s">
        <v>622</v>
      </c>
      <c r="N972" t="s">
        <v>109</v>
      </c>
      <c r="O972" t="s">
        <v>668</v>
      </c>
      <c r="P972" t="s">
        <v>669</v>
      </c>
      <c r="Q972" t="s">
        <v>621</v>
      </c>
      <c r="R972" t="s">
        <v>622</v>
      </c>
      <c r="S972" t="s">
        <v>623</v>
      </c>
      <c r="T972" t="s">
        <v>659</v>
      </c>
      <c r="U972" t="s">
        <v>123</v>
      </c>
      <c r="V972" t="s">
        <v>3809</v>
      </c>
      <c r="W972" t="s">
        <v>3810</v>
      </c>
      <c r="X972" t="s">
        <v>3900</v>
      </c>
      <c r="Y972" s="19" t="str">
        <f t="shared" si="28"/>
        <v>3</v>
      </c>
      <c r="Z972" s="19" t="str">
        <f>IF(T972="","",IF(AND(T972&lt;&gt;'Tabelas auxiliares'!$B$241,T972&lt;&gt;'Tabelas auxiliares'!$B$242,T972&lt;&gt;'Tabelas auxiliares'!$C$241,T972&lt;&gt;'Tabelas auxiliares'!$C$242,T972&lt;&gt;'Tabelas auxiliares'!$D$241),"FOLHA DE PESSOAL",IF(Y972='Tabelas auxiliares'!$A$242,"CUSTEIO",IF(Y972='Tabelas auxiliares'!$A$241,"INVESTIMENTO","ERRO - VERIFICAR"))))</f>
        <v>FOLHA DE PESSOAL</v>
      </c>
      <c r="AA972" s="30">
        <f t="shared" si="29"/>
        <v>2155.7399999999998</v>
      </c>
      <c r="AD972" s="12">
        <v>2155.7399999999998</v>
      </c>
      <c r="AE972" s="36"/>
    </row>
    <row r="973" spans="1:31" x14ac:dyDescent="0.35">
      <c r="A973" t="s">
        <v>614</v>
      </c>
      <c r="B973" t="s">
        <v>253</v>
      </c>
      <c r="C973" t="s">
        <v>615</v>
      </c>
      <c r="D973" t="s">
        <v>83</v>
      </c>
      <c r="E973" t="s">
        <v>100</v>
      </c>
      <c r="F973" s="19" t="str">
        <f>IFERROR(VLOOKUP(D973,'Tabelas auxiliares'!$A$3:$B$63,2,FALSE),"")</f>
        <v>SUGEPE-FOLHA - PASEP + AUX. MORADIA</v>
      </c>
      <c r="G973" s="19" t="str">
        <f>IFERROR(VLOOKUP($B973,'Tabelas auxiliares'!$A$67:$C$107,2,FALSE),"")</f>
        <v>FOLHA DE PAGAMENTO - BENEFÍCIOS</v>
      </c>
      <c r="H973" s="19" t="str">
        <f>IFERROR(VLOOKUP($B973,'Tabelas auxiliares'!$A$67:$C$107,3,FALSE),"")</f>
        <v xml:space="preserve">AUXILIO FUNERAL / CONTRATACAO POR TEMPO DETERMINADO / BENEF.ASSIST. DO SERVIDOR E DO MILITAR / AUXILIO-ALIMENTACAO / AUXILIO-TRANSPORTE / INDENIZACOES E RESTITUICOES / DESPESAS DE EXERCICIOS ANTERIORES </v>
      </c>
      <c r="I973" t="s">
        <v>2167</v>
      </c>
      <c r="J973" t="s">
        <v>3317</v>
      </c>
      <c r="K973" t="s">
        <v>3901</v>
      </c>
      <c r="L973" t="s">
        <v>3319</v>
      </c>
      <c r="M973" t="s">
        <v>622</v>
      </c>
      <c r="N973" t="s">
        <v>109</v>
      </c>
      <c r="O973" t="s">
        <v>636</v>
      </c>
      <c r="P973" t="s">
        <v>664</v>
      </c>
      <c r="Q973" t="s">
        <v>621</v>
      </c>
      <c r="R973" t="s">
        <v>622</v>
      </c>
      <c r="S973" t="s">
        <v>623</v>
      </c>
      <c r="T973" t="s">
        <v>659</v>
      </c>
      <c r="U973" t="s">
        <v>121</v>
      </c>
      <c r="V973" t="s">
        <v>3813</v>
      </c>
      <c r="W973" t="s">
        <v>3814</v>
      </c>
      <c r="X973" t="s">
        <v>3902</v>
      </c>
      <c r="Y973" s="19" t="str">
        <f t="shared" si="28"/>
        <v>3</v>
      </c>
      <c r="Z973" s="19" t="str">
        <f>IF(T973="","",IF(AND(T973&lt;&gt;'Tabelas auxiliares'!$B$241,T973&lt;&gt;'Tabelas auxiliares'!$B$242,T973&lt;&gt;'Tabelas auxiliares'!$C$241,T973&lt;&gt;'Tabelas auxiliares'!$C$242,T973&lt;&gt;'Tabelas auxiliares'!$D$241),"FOLHA DE PESSOAL",IF(Y973='Tabelas auxiliares'!$A$242,"CUSTEIO",IF(Y973='Tabelas auxiliares'!$A$241,"INVESTIMENTO","ERRO - VERIFICAR"))))</f>
        <v>FOLHA DE PESSOAL</v>
      </c>
      <c r="AA973" s="30">
        <f t="shared" si="29"/>
        <v>89125.02</v>
      </c>
      <c r="AD973" s="12">
        <v>89125.02</v>
      </c>
      <c r="AE973" s="36"/>
    </row>
    <row r="974" spans="1:31" x14ac:dyDescent="0.35">
      <c r="A974" t="s">
        <v>614</v>
      </c>
      <c r="B974" t="s">
        <v>253</v>
      </c>
      <c r="C974" t="s">
        <v>615</v>
      </c>
      <c r="D974" t="s">
        <v>83</v>
      </c>
      <c r="E974" t="s">
        <v>100</v>
      </c>
      <c r="F974" s="19" t="str">
        <f>IFERROR(VLOOKUP(D974,'Tabelas auxiliares'!$A$3:$B$63,2,FALSE),"")</f>
        <v>SUGEPE-FOLHA - PASEP + AUX. MORADIA</v>
      </c>
      <c r="G974" s="19" t="str">
        <f>IFERROR(VLOOKUP($B974,'Tabelas auxiliares'!$A$67:$C$107,2,FALSE),"")</f>
        <v>FOLHA DE PAGAMENTO - BENEFÍCIOS</v>
      </c>
      <c r="H974" s="19" t="str">
        <f>IFERROR(VLOOKUP($B974,'Tabelas auxiliares'!$A$67:$C$107,3,FALSE),"")</f>
        <v xml:space="preserve">AUXILIO FUNERAL / CONTRATACAO POR TEMPO DETERMINADO / BENEF.ASSIST. DO SERVIDOR E DO MILITAR / AUXILIO-ALIMENTACAO / AUXILIO-TRANSPORTE / INDENIZACOES E RESTITUICOES / DESPESAS DE EXERCICIOS ANTERIORES </v>
      </c>
      <c r="I974" t="s">
        <v>2167</v>
      </c>
      <c r="J974" t="s">
        <v>3317</v>
      </c>
      <c r="K974" t="s">
        <v>3903</v>
      </c>
      <c r="L974" t="s">
        <v>3319</v>
      </c>
      <c r="M974" t="s">
        <v>622</v>
      </c>
      <c r="N974" t="s">
        <v>109</v>
      </c>
      <c r="O974" t="s">
        <v>666</v>
      </c>
      <c r="P974" t="s">
        <v>667</v>
      </c>
      <c r="Q974" t="s">
        <v>621</v>
      </c>
      <c r="R974" t="s">
        <v>622</v>
      </c>
      <c r="S974" t="s">
        <v>623</v>
      </c>
      <c r="T974" t="s">
        <v>659</v>
      </c>
      <c r="U974" t="s">
        <v>119</v>
      </c>
      <c r="V974" t="s">
        <v>3817</v>
      </c>
      <c r="W974" t="s">
        <v>3818</v>
      </c>
      <c r="X974" t="s">
        <v>3904</v>
      </c>
      <c r="Y974" s="19" t="str">
        <f t="shared" si="28"/>
        <v>3</v>
      </c>
      <c r="Z974" s="19" t="str">
        <f>IF(T974="","",IF(AND(T974&lt;&gt;'Tabelas auxiliares'!$B$241,T974&lt;&gt;'Tabelas auxiliares'!$B$242,T974&lt;&gt;'Tabelas auxiliares'!$C$241,T974&lt;&gt;'Tabelas auxiliares'!$C$242,T974&lt;&gt;'Tabelas auxiliares'!$D$241),"FOLHA DE PESSOAL",IF(Y974='Tabelas auxiliares'!$A$242,"CUSTEIO",IF(Y974='Tabelas auxiliares'!$A$241,"INVESTIMENTO","ERRO - VERIFICAR"))))</f>
        <v>FOLHA DE PESSOAL</v>
      </c>
      <c r="AA974" s="30">
        <f t="shared" si="29"/>
        <v>1466253.07</v>
      </c>
      <c r="AD974" s="12">
        <v>1466253.07</v>
      </c>
      <c r="AE974" s="36"/>
    </row>
    <row r="975" spans="1:31" x14ac:dyDescent="0.35">
      <c r="A975" t="s">
        <v>614</v>
      </c>
      <c r="B975" t="s">
        <v>253</v>
      </c>
      <c r="C975" t="s">
        <v>615</v>
      </c>
      <c r="D975" t="s">
        <v>83</v>
      </c>
      <c r="E975" t="s">
        <v>100</v>
      </c>
      <c r="F975" s="19" t="str">
        <f>IFERROR(VLOOKUP(D975,'Tabelas auxiliares'!$A$3:$B$63,2,FALSE),"")</f>
        <v>SUGEPE-FOLHA - PASEP + AUX. MORADIA</v>
      </c>
      <c r="G975" s="19" t="str">
        <f>IFERROR(VLOOKUP($B975,'Tabelas auxiliares'!$A$67:$C$107,2,FALSE),"")</f>
        <v>FOLHA DE PAGAMENTO - BENEFÍCIOS</v>
      </c>
      <c r="H975" s="19" t="str">
        <f>IFERROR(VLOOKUP($B975,'Tabelas auxiliares'!$A$67:$C$107,3,FALSE),"")</f>
        <v xml:space="preserve">AUXILIO FUNERAL / CONTRATACAO POR TEMPO DETERMINADO / BENEF.ASSIST. DO SERVIDOR E DO MILITAR / AUXILIO-ALIMENTACAO / AUXILIO-TRANSPORTE / INDENIZACOES E RESTITUICOES / DESPESAS DE EXERCICIOS ANTERIORES </v>
      </c>
      <c r="I975" t="s">
        <v>2167</v>
      </c>
      <c r="J975" t="s">
        <v>3317</v>
      </c>
      <c r="K975" t="s">
        <v>3905</v>
      </c>
      <c r="L975" t="s">
        <v>3319</v>
      </c>
      <c r="M975" t="s">
        <v>622</v>
      </c>
      <c r="N975" t="s">
        <v>109</v>
      </c>
      <c r="O975" t="s">
        <v>642</v>
      </c>
      <c r="P975" t="s">
        <v>665</v>
      </c>
      <c r="Q975" t="s">
        <v>621</v>
      </c>
      <c r="R975" t="s">
        <v>622</v>
      </c>
      <c r="S975" t="s">
        <v>623</v>
      </c>
      <c r="T975" t="s">
        <v>659</v>
      </c>
      <c r="U975" t="s">
        <v>118</v>
      </c>
      <c r="V975" t="s">
        <v>3821</v>
      </c>
      <c r="W975" t="s">
        <v>3822</v>
      </c>
      <c r="X975" t="s">
        <v>3906</v>
      </c>
      <c r="Y975" s="19" t="str">
        <f t="shared" si="28"/>
        <v>3</v>
      </c>
      <c r="Z975" s="19" t="str">
        <f>IF(T975="","",IF(AND(T975&lt;&gt;'Tabelas auxiliares'!$B$241,T975&lt;&gt;'Tabelas auxiliares'!$B$242,T975&lt;&gt;'Tabelas auxiliares'!$C$241,T975&lt;&gt;'Tabelas auxiliares'!$C$242,T975&lt;&gt;'Tabelas auxiliares'!$D$241),"FOLHA DE PESSOAL",IF(Y975='Tabelas auxiliares'!$A$242,"CUSTEIO",IF(Y975='Tabelas auxiliares'!$A$241,"INVESTIMENTO","ERRO - VERIFICAR"))))</f>
        <v>FOLHA DE PESSOAL</v>
      </c>
      <c r="AA975" s="30">
        <f t="shared" si="29"/>
        <v>161685.64000000001</v>
      </c>
      <c r="AD975" s="12">
        <v>161685.64000000001</v>
      </c>
      <c r="AE975" s="36"/>
    </row>
    <row r="976" spans="1:31" x14ac:dyDescent="0.35">
      <c r="A976" t="s">
        <v>614</v>
      </c>
      <c r="B976" t="s">
        <v>253</v>
      </c>
      <c r="C976" t="s">
        <v>615</v>
      </c>
      <c r="D976" t="s">
        <v>83</v>
      </c>
      <c r="E976" t="s">
        <v>100</v>
      </c>
      <c r="F976" s="19" t="str">
        <f>IFERROR(VLOOKUP(D976,'Tabelas auxiliares'!$A$3:$B$63,2,FALSE),"")</f>
        <v>SUGEPE-FOLHA - PASEP + AUX. MORADIA</v>
      </c>
      <c r="G976" s="19" t="str">
        <f>IFERROR(VLOOKUP($B976,'Tabelas auxiliares'!$A$67:$C$107,2,FALSE),"")</f>
        <v>FOLHA DE PAGAMENTO - BENEFÍCIOS</v>
      </c>
      <c r="H976" s="19" t="str">
        <f>IFERROR(VLOOKUP($B976,'Tabelas auxiliares'!$A$67:$C$107,3,FALSE),"")</f>
        <v xml:space="preserve">AUXILIO FUNERAL / CONTRATACAO POR TEMPO DETERMINADO / BENEF.ASSIST. DO SERVIDOR E DO MILITAR / AUXILIO-ALIMENTACAO / AUXILIO-TRANSPORTE / INDENIZACOES E RESTITUICOES / DESPESAS DE EXERCICIOS ANTERIORES </v>
      </c>
      <c r="I976" t="s">
        <v>2167</v>
      </c>
      <c r="J976" t="s">
        <v>3317</v>
      </c>
      <c r="K976" t="s">
        <v>3907</v>
      </c>
      <c r="L976" t="s">
        <v>3319</v>
      </c>
      <c r="M976" t="s">
        <v>622</v>
      </c>
      <c r="N976" t="s">
        <v>111</v>
      </c>
      <c r="O976" t="s">
        <v>104</v>
      </c>
      <c r="P976" t="s">
        <v>662</v>
      </c>
      <c r="Q976" t="s">
        <v>621</v>
      </c>
      <c r="R976" t="s">
        <v>622</v>
      </c>
      <c r="S976" t="s">
        <v>623</v>
      </c>
      <c r="T976" t="s">
        <v>659</v>
      </c>
      <c r="U976" t="s">
        <v>663</v>
      </c>
      <c r="V976" t="s">
        <v>3833</v>
      </c>
      <c r="W976" t="s">
        <v>3834</v>
      </c>
      <c r="X976" t="s">
        <v>3908</v>
      </c>
      <c r="Y976" s="19" t="str">
        <f t="shared" si="28"/>
        <v>3</v>
      </c>
      <c r="Z976" s="19" t="str">
        <f>IF(T976="","",IF(AND(T976&lt;&gt;'Tabelas auxiliares'!$B$241,T976&lt;&gt;'Tabelas auxiliares'!$B$242,T976&lt;&gt;'Tabelas auxiliares'!$C$241,T976&lt;&gt;'Tabelas auxiliares'!$C$242,T976&lt;&gt;'Tabelas auxiliares'!$D$241),"FOLHA DE PESSOAL",IF(Y976='Tabelas auxiliares'!$A$242,"CUSTEIO",IF(Y976='Tabelas auxiliares'!$A$241,"INVESTIMENTO","ERRO - VERIFICAR"))))</f>
        <v>FOLHA DE PESSOAL</v>
      </c>
      <c r="AA976" s="30">
        <f t="shared" si="29"/>
        <v>991.61</v>
      </c>
      <c r="AD976" s="12">
        <v>991.61</v>
      </c>
      <c r="AE976" s="36"/>
    </row>
    <row r="977" spans="1:31" x14ac:dyDescent="0.35">
      <c r="A977" t="s">
        <v>614</v>
      </c>
      <c r="B977" t="s">
        <v>253</v>
      </c>
      <c r="C977" t="s">
        <v>615</v>
      </c>
      <c r="D977" t="s">
        <v>83</v>
      </c>
      <c r="E977" t="s">
        <v>100</v>
      </c>
      <c r="F977" s="19" t="str">
        <f>IFERROR(VLOOKUP(D977,'Tabelas auxiliares'!$A$3:$B$63,2,FALSE),"")</f>
        <v>SUGEPE-FOLHA - PASEP + AUX. MORADIA</v>
      </c>
      <c r="G977" s="19" t="str">
        <f>IFERROR(VLOOKUP($B977,'Tabelas auxiliares'!$A$67:$C$107,2,FALSE),"")</f>
        <v>FOLHA DE PAGAMENTO - BENEFÍCIOS</v>
      </c>
      <c r="H977" s="19" t="str">
        <f>IFERROR(VLOOKUP($B977,'Tabelas auxiliares'!$A$67:$C$107,3,FALSE),"")</f>
        <v xml:space="preserve">AUXILIO FUNERAL / CONTRATACAO POR TEMPO DETERMINADO / BENEF.ASSIST. DO SERVIDOR E DO MILITAR / AUXILIO-ALIMENTACAO / AUXILIO-TRANSPORTE / INDENIZACOES E RESTITUICOES / DESPESAS DE EXERCICIOS ANTERIORES </v>
      </c>
      <c r="I977" t="s">
        <v>2167</v>
      </c>
      <c r="J977" t="s">
        <v>3317</v>
      </c>
      <c r="K977" t="s">
        <v>3909</v>
      </c>
      <c r="L977" t="s">
        <v>3319</v>
      </c>
      <c r="M977" t="s">
        <v>622</v>
      </c>
      <c r="N977" t="s">
        <v>111</v>
      </c>
      <c r="O977" t="s">
        <v>636</v>
      </c>
      <c r="P977" t="s">
        <v>661</v>
      </c>
      <c r="Q977" t="s">
        <v>621</v>
      </c>
      <c r="R977" t="s">
        <v>622</v>
      </c>
      <c r="S977" t="s">
        <v>623</v>
      </c>
      <c r="T977" t="s">
        <v>659</v>
      </c>
      <c r="U977" t="s">
        <v>122</v>
      </c>
      <c r="V977" t="s">
        <v>3833</v>
      </c>
      <c r="W977" t="s">
        <v>3834</v>
      </c>
      <c r="X977" t="s">
        <v>3910</v>
      </c>
      <c r="Y977" s="19" t="str">
        <f t="shared" si="28"/>
        <v>3</v>
      </c>
      <c r="Z977" s="19" t="str">
        <f>IF(T977="","",IF(AND(T977&lt;&gt;'Tabelas auxiliares'!$B$241,T977&lt;&gt;'Tabelas auxiliares'!$B$242,T977&lt;&gt;'Tabelas auxiliares'!$C$241,T977&lt;&gt;'Tabelas auxiliares'!$C$242,T977&lt;&gt;'Tabelas auxiliares'!$D$241),"FOLHA DE PESSOAL",IF(Y977='Tabelas auxiliares'!$A$242,"CUSTEIO",IF(Y977='Tabelas auxiliares'!$A$241,"INVESTIMENTO","ERRO - VERIFICAR"))))</f>
        <v>FOLHA DE PESSOAL</v>
      </c>
      <c r="AA977" s="30">
        <f t="shared" si="29"/>
        <v>220594.22</v>
      </c>
      <c r="AD977" s="12">
        <v>220594.22</v>
      </c>
      <c r="AE977" s="36"/>
    </row>
    <row r="978" spans="1:31" x14ac:dyDescent="0.35">
      <c r="A978" t="s">
        <v>614</v>
      </c>
      <c r="B978" t="s">
        <v>253</v>
      </c>
      <c r="C978" t="s">
        <v>615</v>
      </c>
      <c r="D978" t="s">
        <v>83</v>
      </c>
      <c r="E978" t="s">
        <v>100</v>
      </c>
      <c r="F978" s="19" t="str">
        <f>IFERROR(VLOOKUP(D978,'Tabelas auxiliares'!$A$3:$B$63,2,FALSE),"")</f>
        <v>SUGEPE-FOLHA - PASEP + AUX. MORADIA</v>
      </c>
      <c r="G978" s="19" t="str">
        <f>IFERROR(VLOOKUP($B978,'Tabelas auxiliares'!$A$67:$C$107,2,FALSE),"")</f>
        <v>FOLHA DE PAGAMENTO - BENEFÍCIOS</v>
      </c>
      <c r="H978" s="19" t="str">
        <f>IFERROR(VLOOKUP($B978,'Tabelas auxiliares'!$A$67:$C$107,3,FALSE),"")</f>
        <v xml:space="preserve">AUXILIO FUNERAL / CONTRATACAO POR TEMPO DETERMINADO / BENEF.ASSIST. DO SERVIDOR E DO MILITAR / AUXILIO-ALIMENTACAO / AUXILIO-TRANSPORTE / INDENIZACOES E RESTITUICOES / DESPESAS DE EXERCICIOS ANTERIORES </v>
      </c>
      <c r="I978" t="s">
        <v>996</v>
      </c>
      <c r="J978" t="s">
        <v>3911</v>
      </c>
      <c r="K978" t="s">
        <v>3912</v>
      </c>
      <c r="L978" t="s">
        <v>3913</v>
      </c>
      <c r="M978" t="s">
        <v>3841</v>
      </c>
      <c r="N978" t="s">
        <v>111</v>
      </c>
      <c r="O978" t="s">
        <v>636</v>
      </c>
      <c r="P978" t="s">
        <v>661</v>
      </c>
      <c r="Q978" t="s">
        <v>621</v>
      </c>
      <c r="R978" t="s">
        <v>622</v>
      </c>
      <c r="S978" t="s">
        <v>623</v>
      </c>
      <c r="T978" t="s">
        <v>659</v>
      </c>
      <c r="U978" t="s">
        <v>122</v>
      </c>
      <c r="V978" t="s">
        <v>3833</v>
      </c>
      <c r="W978" t="s">
        <v>3834</v>
      </c>
      <c r="X978" t="s">
        <v>3914</v>
      </c>
      <c r="Y978" s="19" t="str">
        <f t="shared" si="28"/>
        <v>3</v>
      </c>
      <c r="Z978" s="19" t="str">
        <f>IF(T978="","",IF(AND(T978&lt;&gt;'Tabelas auxiliares'!$B$241,T978&lt;&gt;'Tabelas auxiliares'!$B$242,T978&lt;&gt;'Tabelas auxiliares'!$C$241,T978&lt;&gt;'Tabelas auxiliares'!$C$242,T978&lt;&gt;'Tabelas auxiliares'!$D$241),"FOLHA DE PESSOAL",IF(Y978='Tabelas auxiliares'!$A$242,"CUSTEIO",IF(Y978='Tabelas auxiliares'!$A$241,"INVESTIMENTO","ERRO - VERIFICAR"))))</f>
        <v>FOLHA DE PESSOAL</v>
      </c>
      <c r="AA978" s="30">
        <f t="shared" si="29"/>
        <v>7880.49</v>
      </c>
      <c r="AD978" s="12">
        <v>7880.49</v>
      </c>
      <c r="AE978" s="36"/>
    </row>
    <row r="979" spans="1:31" x14ac:dyDescent="0.35">
      <c r="A979" t="s">
        <v>614</v>
      </c>
      <c r="B979" t="s">
        <v>253</v>
      </c>
      <c r="C979" t="s">
        <v>615</v>
      </c>
      <c r="D979" t="s">
        <v>83</v>
      </c>
      <c r="E979" t="s">
        <v>100</v>
      </c>
      <c r="F979" s="19" t="str">
        <f>IFERROR(VLOOKUP(D979,'Tabelas auxiliares'!$A$3:$B$63,2,FALSE),"")</f>
        <v>SUGEPE-FOLHA - PASEP + AUX. MORADIA</v>
      </c>
      <c r="G979" s="19" t="str">
        <f>IFERROR(VLOOKUP($B979,'Tabelas auxiliares'!$A$67:$C$107,2,FALSE),"")</f>
        <v>FOLHA DE PAGAMENTO - BENEFÍCIOS</v>
      </c>
      <c r="H979" s="19" t="str">
        <f>IFERROR(VLOOKUP($B979,'Tabelas auxiliares'!$A$67:$C$107,3,FALSE),"")</f>
        <v xml:space="preserve">AUXILIO FUNERAL / CONTRATACAO POR TEMPO DETERMINADO / BENEF.ASSIST. DO SERVIDOR E DO MILITAR / AUXILIO-ALIMENTACAO / AUXILIO-TRANSPORTE / INDENIZACOES E RESTITUICOES / DESPESAS DE EXERCICIOS ANTERIORES </v>
      </c>
      <c r="I979" t="s">
        <v>2410</v>
      </c>
      <c r="J979" t="s">
        <v>3889</v>
      </c>
      <c r="K979" t="s">
        <v>3915</v>
      </c>
      <c r="L979" t="s">
        <v>3916</v>
      </c>
      <c r="M979" t="s">
        <v>3841</v>
      </c>
      <c r="N979" t="s">
        <v>111</v>
      </c>
      <c r="O979" t="s">
        <v>636</v>
      </c>
      <c r="P979" t="s">
        <v>661</v>
      </c>
      <c r="Q979" t="s">
        <v>621</v>
      </c>
      <c r="R979" t="s">
        <v>622</v>
      </c>
      <c r="S979" t="s">
        <v>623</v>
      </c>
      <c r="T979" t="s">
        <v>659</v>
      </c>
      <c r="U979" t="s">
        <v>122</v>
      </c>
      <c r="V979" t="s">
        <v>3833</v>
      </c>
      <c r="W979" t="s">
        <v>3834</v>
      </c>
      <c r="X979" t="s">
        <v>3917</v>
      </c>
      <c r="Y979" s="19" t="str">
        <f t="shared" si="28"/>
        <v>3</v>
      </c>
      <c r="Z979" s="19" t="str">
        <f>IF(T979="","",IF(AND(T979&lt;&gt;'Tabelas auxiliares'!$B$241,T979&lt;&gt;'Tabelas auxiliares'!$B$242,T979&lt;&gt;'Tabelas auxiliares'!$C$241,T979&lt;&gt;'Tabelas auxiliares'!$C$242,T979&lt;&gt;'Tabelas auxiliares'!$D$241),"FOLHA DE PESSOAL",IF(Y979='Tabelas auxiliares'!$A$242,"CUSTEIO",IF(Y979='Tabelas auxiliares'!$A$241,"INVESTIMENTO","ERRO - VERIFICAR"))))</f>
        <v>FOLHA DE PESSOAL</v>
      </c>
      <c r="AA979" s="30">
        <f t="shared" si="29"/>
        <v>1411.63</v>
      </c>
      <c r="AD979" s="12">
        <v>1411.63</v>
      </c>
      <c r="AE979" s="36"/>
    </row>
    <row r="980" spans="1:31" x14ac:dyDescent="0.35">
      <c r="A980" t="s">
        <v>614</v>
      </c>
      <c r="B980" t="s">
        <v>253</v>
      </c>
      <c r="C980" t="s">
        <v>615</v>
      </c>
      <c r="D980" t="s">
        <v>83</v>
      </c>
      <c r="E980" t="s">
        <v>100</v>
      </c>
      <c r="F980" s="19" t="str">
        <f>IFERROR(VLOOKUP(D980,'Tabelas auxiliares'!$A$3:$B$63,2,FALSE),"")</f>
        <v>SUGEPE-FOLHA - PASEP + AUX. MORADIA</v>
      </c>
      <c r="G980" s="19" t="str">
        <f>IFERROR(VLOOKUP($B980,'Tabelas auxiliares'!$A$67:$C$107,2,FALSE),"")</f>
        <v>FOLHA DE PAGAMENTO - BENEFÍCIOS</v>
      </c>
      <c r="H980" s="19" t="str">
        <f>IFERROR(VLOOKUP($B980,'Tabelas auxiliares'!$A$67:$C$107,3,FALSE),"")</f>
        <v xml:space="preserve">AUXILIO FUNERAL / CONTRATACAO POR TEMPO DETERMINADO / BENEF.ASSIST. DO SERVIDOR E DO MILITAR / AUXILIO-ALIMENTACAO / AUXILIO-TRANSPORTE / INDENIZACOES E RESTITUICOES / DESPESAS DE EXERCICIOS ANTERIORES </v>
      </c>
      <c r="I980" t="s">
        <v>3372</v>
      </c>
      <c r="J980" t="s">
        <v>3389</v>
      </c>
      <c r="K980" t="s">
        <v>3918</v>
      </c>
      <c r="L980" t="s">
        <v>3375</v>
      </c>
      <c r="M980" t="s">
        <v>622</v>
      </c>
      <c r="N980" t="s">
        <v>109</v>
      </c>
      <c r="O980" t="s">
        <v>666</v>
      </c>
      <c r="P980" t="s">
        <v>667</v>
      </c>
      <c r="Q980" t="s">
        <v>621</v>
      </c>
      <c r="R980" t="s">
        <v>622</v>
      </c>
      <c r="S980" t="s">
        <v>623</v>
      </c>
      <c r="T980" t="s">
        <v>659</v>
      </c>
      <c r="U980" t="s">
        <v>119</v>
      </c>
      <c r="V980" t="s">
        <v>3797</v>
      </c>
      <c r="W980" t="s">
        <v>3798</v>
      </c>
      <c r="X980" t="s">
        <v>3919</v>
      </c>
      <c r="Y980" s="19" t="str">
        <f t="shared" si="28"/>
        <v>3</v>
      </c>
      <c r="Z980" s="19" t="str">
        <f>IF(T980="","",IF(AND(T980&lt;&gt;'Tabelas auxiliares'!$B$241,T980&lt;&gt;'Tabelas auxiliares'!$B$242,T980&lt;&gt;'Tabelas auxiliares'!$C$241,T980&lt;&gt;'Tabelas auxiliares'!$C$242,T980&lt;&gt;'Tabelas auxiliares'!$D$241),"FOLHA DE PESSOAL",IF(Y980='Tabelas auxiliares'!$A$242,"CUSTEIO",IF(Y980='Tabelas auxiliares'!$A$241,"INVESTIMENTO","ERRO - VERIFICAR"))))</f>
        <v>FOLHA DE PESSOAL</v>
      </c>
      <c r="AA980" s="30">
        <f t="shared" si="29"/>
        <v>58636.36</v>
      </c>
      <c r="AD980" s="12">
        <v>58636.36</v>
      </c>
      <c r="AE980" s="36"/>
    </row>
    <row r="981" spans="1:31" x14ac:dyDescent="0.35">
      <c r="A981" t="s">
        <v>614</v>
      </c>
      <c r="B981" t="s">
        <v>253</v>
      </c>
      <c r="C981" t="s">
        <v>615</v>
      </c>
      <c r="D981" t="s">
        <v>83</v>
      </c>
      <c r="E981" t="s">
        <v>100</v>
      </c>
      <c r="F981" s="19" t="str">
        <f>IFERROR(VLOOKUP(D981,'Tabelas auxiliares'!$A$3:$B$63,2,FALSE),"")</f>
        <v>SUGEPE-FOLHA - PASEP + AUX. MORADIA</v>
      </c>
      <c r="G981" s="19" t="str">
        <f>IFERROR(VLOOKUP($B981,'Tabelas auxiliares'!$A$67:$C$107,2,FALSE),"")</f>
        <v>FOLHA DE PAGAMENTO - BENEFÍCIOS</v>
      </c>
      <c r="H981" s="19" t="str">
        <f>IFERROR(VLOOKUP($B981,'Tabelas auxiliares'!$A$67:$C$107,3,FALSE),"")</f>
        <v xml:space="preserve">AUXILIO FUNERAL / CONTRATACAO POR TEMPO DETERMINADO / BENEF.ASSIST. DO SERVIDOR E DO MILITAR / AUXILIO-ALIMENTACAO / AUXILIO-TRANSPORTE / INDENIZACOES E RESTITUICOES / DESPESAS DE EXERCICIOS ANTERIORES </v>
      </c>
      <c r="I981" t="s">
        <v>3372</v>
      </c>
      <c r="J981" t="s">
        <v>3389</v>
      </c>
      <c r="K981" t="s">
        <v>3920</v>
      </c>
      <c r="L981" t="s">
        <v>3375</v>
      </c>
      <c r="M981" t="s">
        <v>622</v>
      </c>
      <c r="N981" t="s">
        <v>109</v>
      </c>
      <c r="O981" t="s">
        <v>636</v>
      </c>
      <c r="P981" t="s">
        <v>664</v>
      </c>
      <c r="Q981" t="s">
        <v>621</v>
      </c>
      <c r="R981" t="s">
        <v>622</v>
      </c>
      <c r="S981" t="s">
        <v>623</v>
      </c>
      <c r="T981" t="s">
        <v>659</v>
      </c>
      <c r="U981" t="s">
        <v>121</v>
      </c>
      <c r="V981" t="s">
        <v>3801</v>
      </c>
      <c r="W981" t="s">
        <v>3802</v>
      </c>
      <c r="X981" t="s">
        <v>3921</v>
      </c>
      <c r="Y981" s="19" t="str">
        <f t="shared" si="28"/>
        <v>3</v>
      </c>
      <c r="Z981" s="19" t="str">
        <f>IF(T981="","",IF(AND(T981&lt;&gt;'Tabelas auxiliares'!$B$241,T981&lt;&gt;'Tabelas auxiliares'!$B$242,T981&lt;&gt;'Tabelas auxiliares'!$C$241,T981&lt;&gt;'Tabelas auxiliares'!$C$242,T981&lt;&gt;'Tabelas auxiliares'!$D$241),"FOLHA DE PESSOAL",IF(Y981='Tabelas auxiliares'!$A$242,"CUSTEIO",IF(Y981='Tabelas auxiliares'!$A$241,"INVESTIMENTO","ERRO - VERIFICAR"))))</f>
        <v>FOLHA DE PESSOAL</v>
      </c>
      <c r="AA981" s="30">
        <f t="shared" si="29"/>
        <v>2618.46</v>
      </c>
      <c r="AD981" s="12">
        <v>2618.46</v>
      </c>
      <c r="AE981" s="36"/>
    </row>
    <row r="982" spans="1:31" x14ac:dyDescent="0.35">
      <c r="A982" t="s">
        <v>614</v>
      </c>
      <c r="B982" t="s">
        <v>253</v>
      </c>
      <c r="C982" t="s">
        <v>615</v>
      </c>
      <c r="D982" t="s">
        <v>83</v>
      </c>
      <c r="E982" t="s">
        <v>100</v>
      </c>
      <c r="F982" s="19" t="str">
        <f>IFERROR(VLOOKUP(D982,'Tabelas auxiliares'!$A$3:$B$63,2,FALSE),"")</f>
        <v>SUGEPE-FOLHA - PASEP + AUX. MORADIA</v>
      </c>
      <c r="G982" s="19" t="str">
        <f>IFERROR(VLOOKUP($B982,'Tabelas auxiliares'!$A$67:$C$107,2,FALSE),"")</f>
        <v>FOLHA DE PAGAMENTO - BENEFÍCIOS</v>
      </c>
      <c r="H982" s="19" t="str">
        <f>IFERROR(VLOOKUP($B982,'Tabelas auxiliares'!$A$67:$C$107,3,FALSE),"")</f>
        <v xml:space="preserve">AUXILIO FUNERAL / CONTRATACAO POR TEMPO DETERMINADO / BENEF.ASSIST. DO SERVIDOR E DO MILITAR / AUXILIO-ALIMENTACAO / AUXILIO-TRANSPORTE / INDENIZACOES E RESTITUICOES / DESPESAS DE EXERCICIOS ANTERIORES </v>
      </c>
      <c r="I982" t="s">
        <v>3372</v>
      </c>
      <c r="J982" t="s">
        <v>3389</v>
      </c>
      <c r="K982" t="s">
        <v>3922</v>
      </c>
      <c r="L982" t="s">
        <v>3375</v>
      </c>
      <c r="M982" t="s">
        <v>622</v>
      </c>
      <c r="N982" t="s">
        <v>109</v>
      </c>
      <c r="O982" t="s">
        <v>642</v>
      </c>
      <c r="P982" t="s">
        <v>665</v>
      </c>
      <c r="Q982" t="s">
        <v>621</v>
      </c>
      <c r="R982" t="s">
        <v>622</v>
      </c>
      <c r="S982" t="s">
        <v>623</v>
      </c>
      <c r="T982" t="s">
        <v>659</v>
      </c>
      <c r="U982" t="s">
        <v>118</v>
      </c>
      <c r="V982" t="s">
        <v>3805</v>
      </c>
      <c r="W982" t="s">
        <v>3806</v>
      </c>
      <c r="X982" t="s">
        <v>3923</v>
      </c>
      <c r="Y982" s="19" t="str">
        <f t="shared" si="28"/>
        <v>3</v>
      </c>
      <c r="Z982" s="19" t="str">
        <f>IF(T982="","",IF(AND(T982&lt;&gt;'Tabelas auxiliares'!$B$241,T982&lt;&gt;'Tabelas auxiliares'!$B$242,T982&lt;&gt;'Tabelas auxiliares'!$C$241,T982&lt;&gt;'Tabelas auxiliares'!$C$242,T982&lt;&gt;'Tabelas auxiliares'!$D$241),"FOLHA DE PESSOAL",IF(Y982='Tabelas auxiliares'!$A$242,"CUSTEIO",IF(Y982='Tabelas auxiliares'!$A$241,"INVESTIMENTO","ERRO - VERIFICAR"))))</f>
        <v>FOLHA DE PESSOAL</v>
      </c>
      <c r="AA982" s="30">
        <f t="shared" si="29"/>
        <v>1779.1</v>
      </c>
      <c r="AD982" s="12">
        <v>1779.1</v>
      </c>
      <c r="AE982" s="36"/>
    </row>
    <row r="983" spans="1:31" x14ac:dyDescent="0.35">
      <c r="A983" t="s">
        <v>614</v>
      </c>
      <c r="B983" t="s">
        <v>253</v>
      </c>
      <c r="C983" t="s">
        <v>615</v>
      </c>
      <c r="D983" t="s">
        <v>83</v>
      </c>
      <c r="E983" t="s">
        <v>100</v>
      </c>
      <c r="F983" s="19" t="str">
        <f>IFERROR(VLOOKUP(D983,'Tabelas auxiliares'!$A$3:$B$63,2,FALSE),"")</f>
        <v>SUGEPE-FOLHA - PASEP + AUX. MORADIA</v>
      </c>
      <c r="G983" s="19" t="str">
        <f>IFERROR(VLOOKUP($B983,'Tabelas auxiliares'!$A$67:$C$107,2,FALSE),"")</f>
        <v>FOLHA DE PAGAMENTO - BENEFÍCIOS</v>
      </c>
      <c r="H983" s="19" t="str">
        <f>IFERROR(VLOOKUP($B983,'Tabelas auxiliares'!$A$67:$C$107,3,FALSE),"")</f>
        <v xml:space="preserve">AUXILIO FUNERAL / CONTRATACAO POR TEMPO DETERMINADO / BENEF.ASSIST. DO SERVIDOR E DO MILITAR / AUXILIO-ALIMENTACAO / AUXILIO-TRANSPORTE / INDENIZACOES E RESTITUICOES / DESPESAS DE EXERCICIOS ANTERIORES </v>
      </c>
      <c r="I983" t="s">
        <v>3372</v>
      </c>
      <c r="J983" t="s">
        <v>3389</v>
      </c>
      <c r="K983" t="s">
        <v>3924</v>
      </c>
      <c r="L983" t="s">
        <v>3375</v>
      </c>
      <c r="M983" t="s">
        <v>622</v>
      </c>
      <c r="N983" t="s">
        <v>109</v>
      </c>
      <c r="O983" t="s">
        <v>668</v>
      </c>
      <c r="P983" t="s">
        <v>669</v>
      </c>
      <c r="Q983" t="s">
        <v>621</v>
      </c>
      <c r="R983" t="s">
        <v>622</v>
      </c>
      <c r="S983" t="s">
        <v>623</v>
      </c>
      <c r="T983" t="s">
        <v>659</v>
      </c>
      <c r="U983" t="s">
        <v>123</v>
      </c>
      <c r="V983" t="s">
        <v>3809</v>
      </c>
      <c r="W983" t="s">
        <v>3810</v>
      </c>
      <c r="X983" t="s">
        <v>3925</v>
      </c>
      <c r="Y983" s="19" t="str">
        <f t="shared" si="28"/>
        <v>3</v>
      </c>
      <c r="Z983" s="19" t="str">
        <f>IF(T983="","",IF(AND(T983&lt;&gt;'Tabelas auxiliares'!$B$241,T983&lt;&gt;'Tabelas auxiliares'!$B$242,T983&lt;&gt;'Tabelas auxiliares'!$C$241,T983&lt;&gt;'Tabelas auxiliares'!$C$242,T983&lt;&gt;'Tabelas auxiliares'!$D$241),"FOLHA DE PESSOAL",IF(Y983='Tabelas auxiliares'!$A$242,"CUSTEIO",IF(Y983='Tabelas auxiliares'!$A$241,"INVESTIMENTO","ERRO - VERIFICAR"))))</f>
        <v>FOLHA DE PESSOAL</v>
      </c>
      <c r="AA983" s="30">
        <f t="shared" si="29"/>
        <v>718.58</v>
      </c>
      <c r="AD983" s="12">
        <v>718.58</v>
      </c>
      <c r="AE983" s="36"/>
    </row>
    <row r="984" spans="1:31" x14ac:dyDescent="0.35">
      <c r="A984" t="s">
        <v>614</v>
      </c>
      <c r="B984" t="s">
        <v>253</v>
      </c>
      <c r="C984" t="s">
        <v>615</v>
      </c>
      <c r="D984" t="s">
        <v>83</v>
      </c>
      <c r="E984" t="s">
        <v>100</v>
      </c>
      <c r="F984" s="19" t="str">
        <f>IFERROR(VLOOKUP(D984,'Tabelas auxiliares'!$A$3:$B$63,2,FALSE),"")</f>
        <v>SUGEPE-FOLHA - PASEP + AUX. MORADIA</v>
      </c>
      <c r="G984" s="19" t="str">
        <f>IFERROR(VLOOKUP($B984,'Tabelas auxiliares'!$A$67:$C$107,2,FALSE),"")</f>
        <v>FOLHA DE PAGAMENTO - BENEFÍCIOS</v>
      </c>
      <c r="H984" s="19" t="str">
        <f>IFERROR(VLOOKUP($B984,'Tabelas auxiliares'!$A$67:$C$107,3,FALSE),"")</f>
        <v xml:space="preserve">AUXILIO FUNERAL / CONTRATACAO POR TEMPO DETERMINADO / BENEF.ASSIST. DO SERVIDOR E DO MILITAR / AUXILIO-ALIMENTACAO / AUXILIO-TRANSPORTE / INDENIZACOES E RESTITUICOES / DESPESAS DE EXERCICIOS ANTERIORES </v>
      </c>
      <c r="I984" t="s">
        <v>3372</v>
      </c>
      <c r="J984" t="s">
        <v>3389</v>
      </c>
      <c r="K984" t="s">
        <v>3926</v>
      </c>
      <c r="L984" t="s">
        <v>3375</v>
      </c>
      <c r="M984" t="s">
        <v>622</v>
      </c>
      <c r="N984" t="s">
        <v>109</v>
      </c>
      <c r="O984" t="s">
        <v>636</v>
      </c>
      <c r="P984" t="s">
        <v>664</v>
      </c>
      <c r="Q984" t="s">
        <v>621</v>
      </c>
      <c r="R984" t="s">
        <v>622</v>
      </c>
      <c r="S984" t="s">
        <v>623</v>
      </c>
      <c r="T984" t="s">
        <v>659</v>
      </c>
      <c r="U984" t="s">
        <v>121</v>
      </c>
      <c r="V984" t="s">
        <v>3813</v>
      </c>
      <c r="W984" t="s">
        <v>3814</v>
      </c>
      <c r="X984" t="s">
        <v>3927</v>
      </c>
      <c r="Y984" s="19" t="str">
        <f t="shared" si="28"/>
        <v>3</v>
      </c>
      <c r="Z984" s="19" t="str">
        <f>IF(T984="","",IF(AND(T984&lt;&gt;'Tabelas auxiliares'!$B$241,T984&lt;&gt;'Tabelas auxiliares'!$B$242,T984&lt;&gt;'Tabelas auxiliares'!$C$241,T984&lt;&gt;'Tabelas auxiliares'!$C$242,T984&lt;&gt;'Tabelas auxiliares'!$D$241),"FOLHA DE PESSOAL",IF(Y984='Tabelas auxiliares'!$A$242,"CUSTEIO",IF(Y984='Tabelas auxiliares'!$A$241,"INVESTIMENTO","ERRO - VERIFICAR"))))</f>
        <v>FOLHA DE PESSOAL</v>
      </c>
      <c r="AA984" s="30">
        <f t="shared" si="29"/>
        <v>85124.56</v>
      </c>
      <c r="AD984" s="12">
        <v>85124.56</v>
      </c>
      <c r="AE984" s="36"/>
    </row>
    <row r="985" spans="1:31" x14ac:dyDescent="0.35">
      <c r="A985" t="s">
        <v>614</v>
      </c>
      <c r="B985" t="s">
        <v>253</v>
      </c>
      <c r="C985" t="s">
        <v>615</v>
      </c>
      <c r="D985" t="s">
        <v>83</v>
      </c>
      <c r="E985" t="s">
        <v>100</v>
      </c>
      <c r="F985" s="19" t="str">
        <f>IFERROR(VLOOKUP(D985,'Tabelas auxiliares'!$A$3:$B$63,2,FALSE),"")</f>
        <v>SUGEPE-FOLHA - PASEP + AUX. MORADIA</v>
      </c>
      <c r="G985" s="19" t="str">
        <f>IFERROR(VLOOKUP($B985,'Tabelas auxiliares'!$A$67:$C$107,2,FALSE),"")</f>
        <v>FOLHA DE PAGAMENTO - BENEFÍCIOS</v>
      </c>
      <c r="H985" s="19" t="str">
        <f>IFERROR(VLOOKUP($B985,'Tabelas auxiliares'!$A$67:$C$107,3,FALSE),"")</f>
        <v xml:space="preserve">AUXILIO FUNERAL / CONTRATACAO POR TEMPO DETERMINADO / BENEF.ASSIST. DO SERVIDOR E DO MILITAR / AUXILIO-ALIMENTACAO / AUXILIO-TRANSPORTE / INDENIZACOES E RESTITUICOES / DESPESAS DE EXERCICIOS ANTERIORES </v>
      </c>
      <c r="I985" t="s">
        <v>3372</v>
      </c>
      <c r="J985" t="s">
        <v>3389</v>
      </c>
      <c r="K985" t="s">
        <v>3928</v>
      </c>
      <c r="L985" t="s">
        <v>3375</v>
      </c>
      <c r="M985" t="s">
        <v>622</v>
      </c>
      <c r="N985" t="s">
        <v>109</v>
      </c>
      <c r="O985" t="s">
        <v>666</v>
      </c>
      <c r="P985" t="s">
        <v>667</v>
      </c>
      <c r="Q985" t="s">
        <v>621</v>
      </c>
      <c r="R985" t="s">
        <v>622</v>
      </c>
      <c r="S985" t="s">
        <v>623</v>
      </c>
      <c r="T985" t="s">
        <v>659</v>
      </c>
      <c r="U985" t="s">
        <v>119</v>
      </c>
      <c r="V985" t="s">
        <v>3817</v>
      </c>
      <c r="W985" t="s">
        <v>3818</v>
      </c>
      <c r="X985" t="s">
        <v>3929</v>
      </c>
      <c r="Y985" s="19" t="str">
        <f t="shared" si="28"/>
        <v>3</v>
      </c>
      <c r="Z985" s="19" t="str">
        <f>IF(T985="","",IF(AND(T985&lt;&gt;'Tabelas auxiliares'!$B$241,T985&lt;&gt;'Tabelas auxiliares'!$B$242,T985&lt;&gt;'Tabelas auxiliares'!$C$241,T985&lt;&gt;'Tabelas auxiliares'!$C$242,T985&lt;&gt;'Tabelas auxiliares'!$D$241),"FOLHA DE PESSOAL",IF(Y985='Tabelas auxiliares'!$A$242,"CUSTEIO",IF(Y985='Tabelas auxiliares'!$A$241,"INVESTIMENTO","ERRO - VERIFICAR"))))</f>
        <v>FOLHA DE PESSOAL</v>
      </c>
      <c r="AA985" s="30">
        <f t="shared" si="29"/>
        <v>1468236.07</v>
      </c>
      <c r="AD985" s="12">
        <v>1468236.07</v>
      </c>
      <c r="AE985" s="36"/>
    </row>
    <row r="986" spans="1:31" x14ac:dyDescent="0.35">
      <c r="A986" t="s">
        <v>614</v>
      </c>
      <c r="B986" t="s">
        <v>253</v>
      </c>
      <c r="C986" t="s">
        <v>615</v>
      </c>
      <c r="D986" t="s">
        <v>83</v>
      </c>
      <c r="E986" t="s">
        <v>100</v>
      </c>
      <c r="F986" s="19" t="str">
        <f>IFERROR(VLOOKUP(D986,'Tabelas auxiliares'!$A$3:$B$63,2,FALSE),"")</f>
        <v>SUGEPE-FOLHA - PASEP + AUX. MORADIA</v>
      </c>
      <c r="G986" s="19" t="str">
        <f>IFERROR(VLOOKUP($B986,'Tabelas auxiliares'!$A$67:$C$107,2,FALSE),"")</f>
        <v>FOLHA DE PAGAMENTO - BENEFÍCIOS</v>
      </c>
      <c r="H986" s="19" t="str">
        <f>IFERROR(VLOOKUP($B986,'Tabelas auxiliares'!$A$67:$C$107,3,FALSE),"")</f>
        <v xml:space="preserve">AUXILIO FUNERAL / CONTRATACAO POR TEMPO DETERMINADO / BENEF.ASSIST. DO SERVIDOR E DO MILITAR / AUXILIO-ALIMENTACAO / AUXILIO-TRANSPORTE / INDENIZACOES E RESTITUICOES / DESPESAS DE EXERCICIOS ANTERIORES </v>
      </c>
      <c r="I986" t="s">
        <v>3372</v>
      </c>
      <c r="J986" t="s">
        <v>3389</v>
      </c>
      <c r="K986" t="s">
        <v>3930</v>
      </c>
      <c r="L986" t="s">
        <v>3375</v>
      </c>
      <c r="M986" t="s">
        <v>622</v>
      </c>
      <c r="N986" t="s">
        <v>109</v>
      </c>
      <c r="O986" t="s">
        <v>642</v>
      </c>
      <c r="P986" t="s">
        <v>665</v>
      </c>
      <c r="Q986" t="s">
        <v>621</v>
      </c>
      <c r="R986" t="s">
        <v>622</v>
      </c>
      <c r="S986" t="s">
        <v>623</v>
      </c>
      <c r="T986" t="s">
        <v>659</v>
      </c>
      <c r="U986" t="s">
        <v>118</v>
      </c>
      <c r="V986" t="s">
        <v>3821</v>
      </c>
      <c r="W986" t="s">
        <v>3822</v>
      </c>
      <c r="X986" t="s">
        <v>3931</v>
      </c>
      <c r="Y986" s="19" t="str">
        <f t="shared" si="28"/>
        <v>3</v>
      </c>
      <c r="Z986" s="19" t="str">
        <f>IF(T986="","",IF(AND(T986&lt;&gt;'Tabelas auxiliares'!$B$241,T986&lt;&gt;'Tabelas auxiliares'!$B$242,T986&lt;&gt;'Tabelas auxiliares'!$C$241,T986&lt;&gt;'Tabelas auxiliares'!$C$242,T986&lt;&gt;'Tabelas auxiliares'!$D$241),"FOLHA DE PESSOAL",IF(Y986='Tabelas auxiliares'!$A$242,"CUSTEIO",IF(Y986='Tabelas auxiliares'!$A$241,"INVESTIMENTO","ERRO - VERIFICAR"))))</f>
        <v>FOLHA DE PESSOAL</v>
      </c>
      <c r="AA986" s="30">
        <f t="shared" si="29"/>
        <v>22153.43</v>
      </c>
      <c r="AD986" s="12">
        <v>22153.43</v>
      </c>
      <c r="AE986" s="36"/>
    </row>
    <row r="987" spans="1:31" x14ac:dyDescent="0.35">
      <c r="A987" t="s">
        <v>614</v>
      </c>
      <c r="B987" t="s">
        <v>253</v>
      </c>
      <c r="C987" t="s">
        <v>615</v>
      </c>
      <c r="D987" t="s">
        <v>83</v>
      </c>
      <c r="E987" t="s">
        <v>100</v>
      </c>
      <c r="F987" s="19" t="str">
        <f>IFERROR(VLOOKUP(D987,'Tabelas auxiliares'!$A$3:$B$63,2,FALSE),"")</f>
        <v>SUGEPE-FOLHA - PASEP + AUX. MORADIA</v>
      </c>
      <c r="G987" s="19" t="str">
        <f>IFERROR(VLOOKUP($B987,'Tabelas auxiliares'!$A$67:$C$107,2,FALSE),"")</f>
        <v>FOLHA DE PAGAMENTO - BENEFÍCIOS</v>
      </c>
      <c r="H987" s="19" t="str">
        <f>IFERROR(VLOOKUP($B987,'Tabelas auxiliares'!$A$67:$C$107,3,FALSE),"")</f>
        <v xml:space="preserve">AUXILIO FUNERAL / CONTRATACAO POR TEMPO DETERMINADO / BENEF.ASSIST. DO SERVIDOR E DO MILITAR / AUXILIO-ALIMENTACAO / AUXILIO-TRANSPORTE / INDENIZACOES E RESTITUICOES / DESPESAS DE EXERCICIOS ANTERIORES </v>
      </c>
      <c r="I987" t="s">
        <v>3372</v>
      </c>
      <c r="J987" t="s">
        <v>3389</v>
      </c>
      <c r="K987" t="s">
        <v>3932</v>
      </c>
      <c r="L987" t="s">
        <v>3375</v>
      </c>
      <c r="M987" t="s">
        <v>622</v>
      </c>
      <c r="N987" t="s">
        <v>109</v>
      </c>
      <c r="O987" t="s">
        <v>636</v>
      </c>
      <c r="P987" t="s">
        <v>664</v>
      </c>
      <c r="Q987" t="s">
        <v>621</v>
      </c>
      <c r="R987" t="s">
        <v>622</v>
      </c>
      <c r="S987" t="s">
        <v>623</v>
      </c>
      <c r="T987" t="s">
        <v>659</v>
      </c>
      <c r="U987" t="s">
        <v>121</v>
      </c>
      <c r="V987" t="s">
        <v>3825</v>
      </c>
      <c r="W987" t="s">
        <v>3826</v>
      </c>
      <c r="X987" t="s">
        <v>3933</v>
      </c>
      <c r="Y987" s="19" t="str">
        <f t="shared" si="28"/>
        <v>3</v>
      </c>
      <c r="Z987" s="19" t="str">
        <f>IF(T987="","",IF(AND(T987&lt;&gt;'Tabelas auxiliares'!$B$241,T987&lt;&gt;'Tabelas auxiliares'!$B$242,T987&lt;&gt;'Tabelas auxiliares'!$C$241,T987&lt;&gt;'Tabelas auxiliares'!$C$242,T987&lt;&gt;'Tabelas auxiliares'!$D$241),"FOLHA DE PESSOAL",IF(Y987='Tabelas auxiliares'!$A$242,"CUSTEIO",IF(Y987='Tabelas auxiliares'!$A$241,"INVESTIMENTO","ERRO - VERIFICAR"))))</f>
        <v>FOLHA DE PESSOAL</v>
      </c>
      <c r="AA987" s="30">
        <f t="shared" si="29"/>
        <v>7781.13</v>
      </c>
      <c r="AD987" s="12">
        <v>7781.13</v>
      </c>
      <c r="AE987" s="36"/>
    </row>
    <row r="988" spans="1:31" x14ac:dyDescent="0.35">
      <c r="A988" t="s">
        <v>614</v>
      </c>
      <c r="B988" t="s">
        <v>253</v>
      </c>
      <c r="C988" t="s">
        <v>615</v>
      </c>
      <c r="D988" t="s">
        <v>83</v>
      </c>
      <c r="E988" t="s">
        <v>100</v>
      </c>
      <c r="F988" s="19" t="str">
        <f>IFERROR(VLOOKUP(D988,'Tabelas auxiliares'!$A$3:$B$63,2,FALSE),"")</f>
        <v>SUGEPE-FOLHA - PASEP + AUX. MORADIA</v>
      </c>
      <c r="G988" s="19" t="str">
        <f>IFERROR(VLOOKUP($B988,'Tabelas auxiliares'!$A$67:$C$107,2,FALSE),"")</f>
        <v>FOLHA DE PAGAMENTO - BENEFÍCIOS</v>
      </c>
      <c r="H988" s="19" t="str">
        <f>IFERROR(VLOOKUP($B988,'Tabelas auxiliares'!$A$67:$C$107,3,FALSE),"")</f>
        <v xml:space="preserve">AUXILIO FUNERAL / CONTRATACAO POR TEMPO DETERMINADO / BENEF.ASSIST. DO SERVIDOR E DO MILITAR / AUXILIO-ALIMENTACAO / AUXILIO-TRANSPORTE / INDENIZACOES E RESTITUICOES / DESPESAS DE EXERCICIOS ANTERIORES </v>
      </c>
      <c r="I988" t="s">
        <v>3372</v>
      </c>
      <c r="J988" t="s">
        <v>3389</v>
      </c>
      <c r="K988" t="s">
        <v>3934</v>
      </c>
      <c r="L988" t="s">
        <v>3375</v>
      </c>
      <c r="M988" t="s">
        <v>622</v>
      </c>
      <c r="N988" t="s">
        <v>111</v>
      </c>
      <c r="O988" t="s">
        <v>104</v>
      </c>
      <c r="P988" t="s">
        <v>662</v>
      </c>
      <c r="Q988" t="s">
        <v>621</v>
      </c>
      <c r="R988" t="s">
        <v>622</v>
      </c>
      <c r="S988" t="s">
        <v>623</v>
      </c>
      <c r="T988" t="s">
        <v>659</v>
      </c>
      <c r="U988" t="s">
        <v>663</v>
      </c>
      <c r="V988" t="s">
        <v>3833</v>
      </c>
      <c r="W988" t="s">
        <v>3834</v>
      </c>
      <c r="X988" t="s">
        <v>3935</v>
      </c>
      <c r="Y988" s="19" t="str">
        <f t="shared" si="28"/>
        <v>3</v>
      </c>
      <c r="Z988" s="19" t="str">
        <f>IF(T988="","",IF(AND(T988&lt;&gt;'Tabelas auxiliares'!$B$241,T988&lt;&gt;'Tabelas auxiliares'!$B$242,T988&lt;&gt;'Tabelas auxiliares'!$C$241,T988&lt;&gt;'Tabelas auxiliares'!$C$242,T988&lt;&gt;'Tabelas auxiliares'!$D$241),"FOLHA DE PESSOAL",IF(Y988='Tabelas auxiliares'!$A$242,"CUSTEIO",IF(Y988='Tabelas auxiliares'!$A$241,"INVESTIMENTO","ERRO - VERIFICAR"))))</f>
        <v>FOLHA DE PESSOAL</v>
      </c>
      <c r="AA988" s="30">
        <f t="shared" si="29"/>
        <v>1171.99</v>
      </c>
      <c r="AD988" s="12">
        <v>1171.99</v>
      </c>
      <c r="AE988" s="36"/>
    </row>
    <row r="989" spans="1:31" x14ac:dyDescent="0.35">
      <c r="A989" t="s">
        <v>614</v>
      </c>
      <c r="B989" t="s">
        <v>253</v>
      </c>
      <c r="C989" t="s">
        <v>615</v>
      </c>
      <c r="D989" t="s">
        <v>83</v>
      </c>
      <c r="E989" t="s">
        <v>100</v>
      </c>
      <c r="F989" s="19" t="str">
        <f>IFERROR(VLOOKUP(D989,'Tabelas auxiliares'!$A$3:$B$63,2,FALSE),"")</f>
        <v>SUGEPE-FOLHA - PASEP + AUX. MORADIA</v>
      </c>
      <c r="G989" s="19" t="str">
        <f>IFERROR(VLOOKUP($B989,'Tabelas auxiliares'!$A$67:$C$107,2,FALSE),"")</f>
        <v>FOLHA DE PAGAMENTO - BENEFÍCIOS</v>
      </c>
      <c r="H989" s="19" t="str">
        <f>IFERROR(VLOOKUP($B989,'Tabelas auxiliares'!$A$67:$C$107,3,FALSE),"")</f>
        <v xml:space="preserve">AUXILIO FUNERAL / CONTRATACAO POR TEMPO DETERMINADO / BENEF.ASSIST. DO SERVIDOR E DO MILITAR / AUXILIO-ALIMENTACAO / AUXILIO-TRANSPORTE / INDENIZACOES E RESTITUICOES / DESPESAS DE EXERCICIOS ANTERIORES </v>
      </c>
      <c r="I989" t="s">
        <v>3372</v>
      </c>
      <c r="J989" t="s">
        <v>3389</v>
      </c>
      <c r="K989" t="s">
        <v>3936</v>
      </c>
      <c r="L989" t="s">
        <v>3375</v>
      </c>
      <c r="M989" t="s">
        <v>622</v>
      </c>
      <c r="N989" t="s">
        <v>111</v>
      </c>
      <c r="O989" t="s">
        <v>636</v>
      </c>
      <c r="P989" t="s">
        <v>661</v>
      </c>
      <c r="Q989" t="s">
        <v>621</v>
      </c>
      <c r="R989" t="s">
        <v>622</v>
      </c>
      <c r="S989" t="s">
        <v>623</v>
      </c>
      <c r="T989" t="s">
        <v>659</v>
      </c>
      <c r="U989" t="s">
        <v>122</v>
      </c>
      <c r="V989" t="s">
        <v>3833</v>
      </c>
      <c r="W989" t="s">
        <v>3834</v>
      </c>
      <c r="X989" t="s">
        <v>3937</v>
      </c>
      <c r="Y989" s="19" t="str">
        <f t="shared" si="28"/>
        <v>3</v>
      </c>
      <c r="Z989" s="19" t="str">
        <f>IF(T989="","",IF(AND(T989&lt;&gt;'Tabelas auxiliares'!$B$241,T989&lt;&gt;'Tabelas auxiliares'!$B$242,T989&lt;&gt;'Tabelas auxiliares'!$C$241,T989&lt;&gt;'Tabelas auxiliares'!$C$242,T989&lt;&gt;'Tabelas auxiliares'!$D$241),"FOLHA DE PESSOAL",IF(Y989='Tabelas auxiliares'!$A$242,"CUSTEIO",IF(Y989='Tabelas auxiliares'!$A$241,"INVESTIMENTO","ERRO - VERIFICAR"))))</f>
        <v>FOLHA DE PESSOAL</v>
      </c>
      <c r="AA989" s="30">
        <f t="shared" si="29"/>
        <v>236472.52</v>
      </c>
      <c r="AD989" s="12">
        <v>236472.52</v>
      </c>
      <c r="AE989" s="36"/>
    </row>
    <row r="990" spans="1:31" x14ac:dyDescent="0.35">
      <c r="A990" t="s">
        <v>614</v>
      </c>
      <c r="B990" t="s">
        <v>253</v>
      </c>
      <c r="C990" t="s">
        <v>615</v>
      </c>
      <c r="D990" t="s">
        <v>83</v>
      </c>
      <c r="E990" t="s">
        <v>100</v>
      </c>
      <c r="F990" s="19" t="str">
        <f>IFERROR(VLOOKUP(D990,'Tabelas auxiliares'!$A$3:$B$63,2,FALSE),"")</f>
        <v>SUGEPE-FOLHA - PASEP + AUX. MORADIA</v>
      </c>
      <c r="G990" s="19" t="str">
        <f>IFERROR(VLOOKUP($B990,'Tabelas auxiliares'!$A$67:$C$107,2,FALSE),"")</f>
        <v>FOLHA DE PAGAMENTO - BENEFÍCIOS</v>
      </c>
      <c r="H990" s="19" t="str">
        <f>IFERROR(VLOOKUP($B990,'Tabelas auxiliares'!$A$67:$C$107,3,FALSE),"")</f>
        <v xml:space="preserve">AUXILIO FUNERAL / CONTRATACAO POR TEMPO DETERMINADO / BENEF.ASSIST. DO SERVIDOR E DO MILITAR / AUXILIO-ALIMENTACAO / AUXILIO-TRANSPORTE / INDENIZACOES E RESTITUICOES / DESPESAS DE EXERCICIOS ANTERIORES </v>
      </c>
      <c r="I990" t="s">
        <v>1154</v>
      </c>
      <c r="J990" t="s">
        <v>3938</v>
      </c>
      <c r="K990" t="s">
        <v>3939</v>
      </c>
      <c r="L990" t="s">
        <v>3940</v>
      </c>
      <c r="M990" t="s">
        <v>3841</v>
      </c>
      <c r="N990" t="s">
        <v>111</v>
      </c>
      <c r="O990" t="s">
        <v>636</v>
      </c>
      <c r="P990" t="s">
        <v>661</v>
      </c>
      <c r="Q990" t="s">
        <v>621</v>
      </c>
      <c r="R990" t="s">
        <v>622</v>
      </c>
      <c r="S990" t="s">
        <v>623</v>
      </c>
      <c r="T990" t="s">
        <v>659</v>
      </c>
      <c r="U990" t="s">
        <v>122</v>
      </c>
      <c r="V990" t="s">
        <v>3833</v>
      </c>
      <c r="W990" t="s">
        <v>3834</v>
      </c>
      <c r="X990" t="s">
        <v>3941</v>
      </c>
      <c r="Y990" s="19" t="str">
        <f t="shared" si="28"/>
        <v>3</v>
      </c>
      <c r="Z990" s="19" t="str">
        <f>IF(T990="","",IF(AND(T990&lt;&gt;'Tabelas auxiliares'!$B$241,T990&lt;&gt;'Tabelas auxiliares'!$B$242,T990&lt;&gt;'Tabelas auxiliares'!$C$241,T990&lt;&gt;'Tabelas auxiliares'!$C$242,T990&lt;&gt;'Tabelas auxiliares'!$D$241),"FOLHA DE PESSOAL",IF(Y990='Tabelas auxiliares'!$A$242,"CUSTEIO",IF(Y990='Tabelas auxiliares'!$A$241,"INVESTIMENTO","ERRO - VERIFICAR"))))</f>
        <v>FOLHA DE PESSOAL</v>
      </c>
      <c r="AA990" s="30">
        <f t="shared" si="29"/>
        <v>8872.52</v>
      </c>
      <c r="AD990" s="12">
        <v>8872.52</v>
      </c>
      <c r="AE990" s="36"/>
    </row>
    <row r="991" spans="1:31" x14ac:dyDescent="0.35">
      <c r="A991" t="s">
        <v>614</v>
      </c>
      <c r="B991" t="s">
        <v>253</v>
      </c>
      <c r="C991" t="s">
        <v>615</v>
      </c>
      <c r="D991" t="s">
        <v>83</v>
      </c>
      <c r="E991" t="s">
        <v>100</v>
      </c>
      <c r="F991" s="19" t="str">
        <f>IFERROR(VLOOKUP(D991,'Tabelas auxiliares'!$A$3:$B$63,2,FALSE),"")</f>
        <v>SUGEPE-FOLHA - PASEP + AUX. MORADIA</v>
      </c>
      <c r="G991" s="19" t="str">
        <f>IFERROR(VLOOKUP($B991,'Tabelas auxiliares'!$A$67:$C$107,2,FALSE),"")</f>
        <v>FOLHA DE PAGAMENTO - BENEFÍCIOS</v>
      </c>
      <c r="H991" s="19" t="str">
        <f>IFERROR(VLOOKUP($B991,'Tabelas auxiliares'!$A$67:$C$107,3,FALSE),"")</f>
        <v xml:space="preserve">AUXILIO FUNERAL / CONTRATACAO POR TEMPO DETERMINADO / BENEF.ASSIST. DO SERVIDOR E DO MILITAR / AUXILIO-ALIMENTACAO / AUXILIO-TRANSPORTE / INDENIZACOES E RESTITUICOES / DESPESAS DE EXERCICIOS ANTERIORES </v>
      </c>
      <c r="I991" t="s">
        <v>2350</v>
      </c>
      <c r="J991" t="s">
        <v>3436</v>
      </c>
      <c r="K991" t="s">
        <v>3942</v>
      </c>
      <c r="L991" t="s">
        <v>3447</v>
      </c>
      <c r="M991" t="s">
        <v>622</v>
      </c>
      <c r="N991" t="s">
        <v>109</v>
      </c>
      <c r="O991" t="s">
        <v>666</v>
      </c>
      <c r="P991" t="s">
        <v>667</v>
      </c>
      <c r="Q991" t="s">
        <v>621</v>
      </c>
      <c r="R991" t="s">
        <v>622</v>
      </c>
      <c r="S991" t="s">
        <v>623</v>
      </c>
      <c r="T991" t="s">
        <v>659</v>
      </c>
      <c r="U991" t="s">
        <v>119</v>
      </c>
      <c r="V991" t="s">
        <v>3797</v>
      </c>
      <c r="W991" t="s">
        <v>3798</v>
      </c>
      <c r="X991" t="s">
        <v>3943</v>
      </c>
      <c r="Y991" s="19" t="str">
        <f t="shared" si="28"/>
        <v>3</v>
      </c>
      <c r="Z991" s="19" t="str">
        <f>IF(T991="","",IF(AND(T991&lt;&gt;'Tabelas auxiliares'!$B$241,T991&lt;&gt;'Tabelas auxiliares'!$B$242,T991&lt;&gt;'Tabelas auxiliares'!$C$241,T991&lt;&gt;'Tabelas auxiliares'!$C$242,T991&lt;&gt;'Tabelas auxiliares'!$D$241),"FOLHA DE PESSOAL",IF(Y991='Tabelas auxiliares'!$A$242,"CUSTEIO",IF(Y991='Tabelas auxiliares'!$A$241,"INVESTIMENTO","ERRO - VERIFICAR"))))</f>
        <v>FOLHA DE PESSOAL</v>
      </c>
      <c r="AA991" s="30">
        <f t="shared" si="29"/>
        <v>74363.63</v>
      </c>
      <c r="AD991" s="12">
        <v>74363.63</v>
      </c>
      <c r="AE991" s="36"/>
    </row>
    <row r="992" spans="1:31" x14ac:dyDescent="0.35">
      <c r="A992" t="s">
        <v>614</v>
      </c>
      <c r="B992" t="s">
        <v>253</v>
      </c>
      <c r="C992" t="s">
        <v>615</v>
      </c>
      <c r="D992" t="s">
        <v>83</v>
      </c>
      <c r="E992" t="s">
        <v>100</v>
      </c>
      <c r="F992" s="19" t="str">
        <f>IFERROR(VLOOKUP(D992,'Tabelas auxiliares'!$A$3:$B$63,2,FALSE),"")</f>
        <v>SUGEPE-FOLHA - PASEP + AUX. MORADIA</v>
      </c>
      <c r="G992" s="19" t="str">
        <f>IFERROR(VLOOKUP($B992,'Tabelas auxiliares'!$A$67:$C$107,2,FALSE),"")</f>
        <v>FOLHA DE PAGAMENTO - BENEFÍCIOS</v>
      </c>
      <c r="H992" s="19" t="str">
        <f>IFERROR(VLOOKUP($B992,'Tabelas auxiliares'!$A$67:$C$107,3,FALSE),"")</f>
        <v xml:space="preserve">AUXILIO FUNERAL / CONTRATACAO POR TEMPO DETERMINADO / BENEF.ASSIST. DO SERVIDOR E DO MILITAR / AUXILIO-ALIMENTACAO / AUXILIO-TRANSPORTE / INDENIZACOES E RESTITUICOES / DESPESAS DE EXERCICIOS ANTERIORES </v>
      </c>
      <c r="I992" t="s">
        <v>2350</v>
      </c>
      <c r="J992" t="s">
        <v>3436</v>
      </c>
      <c r="K992" t="s">
        <v>3944</v>
      </c>
      <c r="L992" t="s">
        <v>3447</v>
      </c>
      <c r="M992" t="s">
        <v>622</v>
      </c>
      <c r="N992" t="s">
        <v>109</v>
      </c>
      <c r="O992" t="s">
        <v>636</v>
      </c>
      <c r="P992" t="s">
        <v>664</v>
      </c>
      <c r="Q992" t="s">
        <v>621</v>
      </c>
      <c r="R992" t="s">
        <v>622</v>
      </c>
      <c r="S992" t="s">
        <v>623</v>
      </c>
      <c r="T992" t="s">
        <v>659</v>
      </c>
      <c r="U992" t="s">
        <v>121</v>
      </c>
      <c r="V992" t="s">
        <v>3801</v>
      </c>
      <c r="W992" t="s">
        <v>3802</v>
      </c>
      <c r="X992" t="s">
        <v>3945</v>
      </c>
      <c r="Y992" s="19" t="str">
        <f t="shared" si="28"/>
        <v>3</v>
      </c>
      <c r="Z992" s="19" t="str">
        <f>IF(T992="","",IF(AND(T992&lt;&gt;'Tabelas auxiliares'!$B$241,T992&lt;&gt;'Tabelas auxiliares'!$B$242,T992&lt;&gt;'Tabelas auxiliares'!$C$241,T992&lt;&gt;'Tabelas auxiliares'!$C$242,T992&lt;&gt;'Tabelas auxiliares'!$D$241),"FOLHA DE PESSOAL",IF(Y992='Tabelas auxiliares'!$A$242,"CUSTEIO",IF(Y992='Tabelas auxiliares'!$A$241,"INVESTIMENTO","ERRO - VERIFICAR"))))</f>
        <v>FOLHA DE PESSOAL</v>
      </c>
      <c r="AA992" s="30">
        <f t="shared" si="29"/>
        <v>2618.46</v>
      </c>
      <c r="AD992" s="12">
        <v>2618.46</v>
      </c>
      <c r="AE992" s="36"/>
    </row>
    <row r="993" spans="1:31" x14ac:dyDescent="0.35">
      <c r="A993" t="s">
        <v>614</v>
      </c>
      <c r="B993" t="s">
        <v>253</v>
      </c>
      <c r="C993" t="s">
        <v>615</v>
      </c>
      <c r="D993" t="s">
        <v>83</v>
      </c>
      <c r="E993" t="s">
        <v>100</v>
      </c>
      <c r="F993" s="19" t="str">
        <f>IFERROR(VLOOKUP(D993,'Tabelas auxiliares'!$A$3:$B$63,2,FALSE),"")</f>
        <v>SUGEPE-FOLHA - PASEP + AUX. MORADIA</v>
      </c>
      <c r="G993" s="19" t="str">
        <f>IFERROR(VLOOKUP($B993,'Tabelas auxiliares'!$A$67:$C$107,2,FALSE),"")</f>
        <v>FOLHA DE PAGAMENTO - BENEFÍCIOS</v>
      </c>
      <c r="H993" s="19" t="str">
        <f>IFERROR(VLOOKUP($B993,'Tabelas auxiliares'!$A$67:$C$107,3,FALSE),"")</f>
        <v xml:space="preserve">AUXILIO FUNERAL / CONTRATACAO POR TEMPO DETERMINADO / BENEF.ASSIST. DO SERVIDOR E DO MILITAR / AUXILIO-ALIMENTACAO / AUXILIO-TRANSPORTE / INDENIZACOES E RESTITUICOES / DESPESAS DE EXERCICIOS ANTERIORES </v>
      </c>
      <c r="I993" t="s">
        <v>2350</v>
      </c>
      <c r="J993" t="s">
        <v>3436</v>
      </c>
      <c r="K993" t="s">
        <v>3946</v>
      </c>
      <c r="L993" t="s">
        <v>3447</v>
      </c>
      <c r="M993" t="s">
        <v>622</v>
      </c>
      <c r="N993" t="s">
        <v>109</v>
      </c>
      <c r="O993" t="s">
        <v>642</v>
      </c>
      <c r="P993" t="s">
        <v>665</v>
      </c>
      <c r="Q993" t="s">
        <v>621</v>
      </c>
      <c r="R993" t="s">
        <v>622</v>
      </c>
      <c r="S993" t="s">
        <v>623</v>
      </c>
      <c r="T993" t="s">
        <v>659</v>
      </c>
      <c r="U993" t="s">
        <v>118</v>
      </c>
      <c r="V993" t="s">
        <v>3805</v>
      </c>
      <c r="W993" t="s">
        <v>3806</v>
      </c>
      <c r="X993" t="s">
        <v>3947</v>
      </c>
      <c r="Y993" s="19" t="str">
        <f t="shared" si="28"/>
        <v>3</v>
      </c>
      <c r="Z993" s="19" t="str">
        <f>IF(T993="","",IF(AND(T993&lt;&gt;'Tabelas auxiliares'!$B$241,T993&lt;&gt;'Tabelas auxiliares'!$B$242,T993&lt;&gt;'Tabelas auxiliares'!$C$241,T993&lt;&gt;'Tabelas auxiliares'!$C$242,T993&lt;&gt;'Tabelas auxiliares'!$D$241),"FOLHA DE PESSOAL",IF(Y993='Tabelas auxiliares'!$A$242,"CUSTEIO",IF(Y993='Tabelas auxiliares'!$A$241,"INVESTIMENTO","ERRO - VERIFICAR"))))</f>
        <v>FOLHA DE PESSOAL</v>
      </c>
      <c r="AA993" s="30">
        <f t="shared" si="29"/>
        <v>952.73</v>
      </c>
      <c r="AD993" s="12">
        <v>952.73</v>
      </c>
      <c r="AE993" s="36"/>
    </row>
    <row r="994" spans="1:31" x14ac:dyDescent="0.35">
      <c r="A994" t="s">
        <v>614</v>
      </c>
      <c r="B994" t="s">
        <v>253</v>
      </c>
      <c r="C994" t="s">
        <v>615</v>
      </c>
      <c r="D994" t="s">
        <v>83</v>
      </c>
      <c r="E994" t="s">
        <v>100</v>
      </c>
      <c r="F994" s="19" t="str">
        <f>IFERROR(VLOOKUP(D994,'Tabelas auxiliares'!$A$3:$B$63,2,FALSE),"")</f>
        <v>SUGEPE-FOLHA - PASEP + AUX. MORADIA</v>
      </c>
      <c r="G994" s="19" t="str">
        <f>IFERROR(VLOOKUP($B994,'Tabelas auxiliares'!$A$67:$C$107,2,FALSE),"")</f>
        <v>FOLHA DE PAGAMENTO - BENEFÍCIOS</v>
      </c>
      <c r="H994" s="19" t="str">
        <f>IFERROR(VLOOKUP($B994,'Tabelas auxiliares'!$A$67:$C$107,3,FALSE),"")</f>
        <v xml:space="preserve">AUXILIO FUNERAL / CONTRATACAO POR TEMPO DETERMINADO / BENEF.ASSIST. DO SERVIDOR E DO MILITAR / AUXILIO-ALIMENTACAO / AUXILIO-TRANSPORTE / INDENIZACOES E RESTITUICOES / DESPESAS DE EXERCICIOS ANTERIORES </v>
      </c>
      <c r="I994" t="s">
        <v>2350</v>
      </c>
      <c r="J994" t="s">
        <v>3436</v>
      </c>
      <c r="K994" t="s">
        <v>3948</v>
      </c>
      <c r="L994" t="s">
        <v>3447</v>
      </c>
      <c r="M994" t="s">
        <v>622</v>
      </c>
      <c r="N994" t="s">
        <v>109</v>
      </c>
      <c r="O994" t="s">
        <v>636</v>
      </c>
      <c r="P994" t="s">
        <v>664</v>
      </c>
      <c r="Q994" t="s">
        <v>621</v>
      </c>
      <c r="R994" t="s">
        <v>622</v>
      </c>
      <c r="S994" t="s">
        <v>623</v>
      </c>
      <c r="T994" t="s">
        <v>659</v>
      </c>
      <c r="U994" t="s">
        <v>121</v>
      </c>
      <c r="V994" t="s">
        <v>3813</v>
      </c>
      <c r="W994" t="s">
        <v>3814</v>
      </c>
      <c r="X994" t="s">
        <v>3949</v>
      </c>
      <c r="Y994" s="19" t="str">
        <f t="shared" si="28"/>
        <v>3</v>
      </c>
      <c r="Z994" s="19" t="str">
        <f>IF(T994="","",IF(AND(T994&lt;&gt;'Tabelas auxiliares'!$B$241,T994&lt;&gt;'Tabelas auxiliares'!$B$242,T994&lt;&gt;'Tabelas auxiliares'!$C$241,T994&lt;&gt;'Tabelas auxiliares'!$C$242,T994&lt;&gt;'Tabelas auxiliares'!$D$241),"FOLHA DE PESSOAL",IF(Y994='Tabelas auxiliares'!$A$242,"CUSTEIO",IF(Y994='Tabelas auxiliares'!$A$241,"INVESTIMENTO","ERRO - VERIFICAR"))))</f>
        <v>FOLHA DE PESSOAL</v>
      </c>
      <c r="AA994" s="30">
        <f t="shared" si="29"/>
        <v>81342.289999999994</v>
      </c>
      <c r="AD994" s="12">
        <v>81342.289999999994</v>
      </c>
      <c r="AE994" s="36"/>
    </row>
    <row r="995" spans="1:31" x14ac:dyDescent="0.35">
      <c r="A995" t="s">
        <v>614</v>
      </c>
      <c r="B995" t="s">
        <v>253</v>
      </c>
      <c r="C995" t="s">
        <v>615</v>
      </c>
      <c r="D995" t="s">
        <v>83</v>
      </c>
      <c r="E995" t="s">
        <v>100</v>
      </c>
      <c r="F995" s="19" t="str">
        <f>IFERROR(VLOOKUP(D995,'Tabelas auxiliares'!$A$3:$B$63,2,FALSE),"")</f>
        <v>SUGEPE-FOLHA - PASEP + AUX. MORADIA</v>
      </c>
      <c r="G995" s="19" t="str">
        <f>IFERROR(VLOOKUP($B995,'Tabelas auxiliares'!$A$67:$C$107,2,FALSE),"")</f>
        <v>FOLHA DE PAGAMENTO - BENEFÍCIOS</v>
      </c>
      <c r="H995" s="19" t="str">
        <f>IFERROR(VLOOKUP($B995,'Tabelas auxiliares'!$A$67:$C$107,3,FALSE),"")</f>
        <v xml:space="preserve">AUXILIO FUNERAL / CONTRATACAO POR TEMPO DETERMINADO / BENEF.ASSIST. DO SERVIDOR E DO MILITAR / AUXILIO-ALIMENTACAO / AUXILIO-TRANSPORTE / INDENIZACOES E RESTITUICOES / DESPESAS DE EXERCICIOS ANTERIORES </v>
      </c>
      <c r="I995" t="s">
        <v>2350</v>
      </c>
      <c r="J995" t="s">
        <v>3436</v>
      </c>
      <c r="K995" t="s">
        <v>3950</v>
      </c>
      <c r="L995" t="s">
        <v>3447</v>
      </c>
      <c r="M995" t="s">
        <v>622</v>
      </c>
      <c r="N995" t="s">
        <v>109</v>
      </c>
      <c r="O995" t="s">
        <v>666</v>
      </c>
      <c r="P995" t="s">
        <v>667</v>
      </c>
      <c r="Q995" t="s">
        <v>621</v>
      </c>
      <c r="R995" t="s">
        <v>622</v>
      </c>
      <c r="S995" t="s">
        <v>623</v>
      </c>
      <c r="T995" t="s">
        <v>659</v>
      </c>
      <c r="U995" t="s">
        <v>119</v>
      </c>
      <c r="V995" t="s">
        <v>3817</v>
      </c>
      <c r="W995" t="s">
        <v>3818</v>
      </c>
      <c r="X995" t="s">
        <v>3951</v>
      </c>
      <c r="Y995" s="19" t="str">
        <f t="shared" si="28"/>
        <v>3</v>
      </c>
      <c r="Z995" s="19" t="str">
        <f>IF(T995="","",IF(AND(T995&lt;&gt;'Tabelas auxiliares'!$B$241,T995&lt;&gt;'Tabelas auxiliares'!$B$242,T995&lt;&gt;'Tabelas auxiliares'!$C$241,T995&lt;&gt;'Tabelas auxiliares'!$C$242,T995&lt;&gt;'Tabelas auxiliares'!$D$241),"FOLHA DE PESSOAL",IF(Y995='Tabelas auxiliares'!$A$242,"CUSTEIO",IF(Y995='Tabelas auxiliares'!$A$241,"INVESTIMENTO","ERRO - VERIFICAR"))))</f>
        <v>FOLHA DE PESSOAL</v>
      </c>
      <c r="AA995" s="30">
        <f t="shared" si="29"/>
        <v>1456375.79</v>
      </c>
      <c r="AD995" s="12">
        <v>1456375.79</v>
      </c>
      <c r="AE995" s="36"/>
    </row>
    <row r="996" spans="1:31" x14ac:dyDescent="0.35">
      <c r="A996" t="s">
        <v>614</v>
      </c>
      <c r="B996" t="s">
        <v>253</v>
      </c>
      <c r="C996" t="s">
        <v>615</v>
      </c>
      <c r="D996" t="s">
        <v>83</v>
      </c>
      <c r="E996" t="s">
        <v>100</v>
      </c>
      <c r="F996" s="19" t="str">
        <f>IFERROR(VLOOKUP(D996,'Tabelas auxiliares'!$A$3:$B$63,2,FALSE),"")</f>
        <v>SUGEPE-FOLHA - PASEP + AUX. MORADIA</v>
      </c>
      <c r="G996" s="19" t="str">
        <f>IFERROR(VLOOKUP($B996,'Tabelas auxiliares'!$A$67:$C$107,2,FALSE),"")</f>
        <v>FOLHA DE PAGAMENTO - BENEFÍCIOS</v>
      </c>
      <c r="H996" s="19" t="str">
        <f>IFERROR(VLOOKUP($B996,'Tabelas auxiliares'!$A$67:$C$107,3,FALSE),"")</f>
        <v xml:space="preserve">AUXILIO FUNERAL / CONTRATACAO POR TEMPO DETERMINADO / BENEF.ASSIST. DO SERVIDOR E DO MILITAR / AUXILIO-ALIMENTACAO / AUXILIO-TRANSPORTE / INDENIZACOES E RESTITUICOES / DESPESAS DE EXERCICIOS ANTERIORES </v>
      </c>
      <c r="I996" t="s">
        <v>2350</v>
      </c>
      <c r="J996" t="s">
        <v>3436</v>
      </c>
      <c r="K996" t="s">
        <v>3952</v>
      </c>
      <c r="L996" t="s">
        <v>3447</v>
      </c>
      <c r="M996" t="s">
        <v>622</v>
      </c>
      <c r="N996" t="s">
        <v>109</v>
      </c>
      <c r="O996" t="s">
        <v>642</v>
      </c>
      <c r="P996" t="s">
        <v>665</v>
      </c>
      <c r="Q996" t="s">
        <v>621</v>
      </c>
      <c r="R996" t="s">
        <v>622</v>
      </c>
      <c r="S996" t="s">
        <v>623</v>
      </c>
      <c r="T996" t="s">
        <v>659</v>
      </c>
      <c r="U996" t="s">
        <v>118</v>
      </c>
      <c r="V996" t="s">
        <v>3821</v>
      </c>
      <c r="W996" t="s">
        <v>3822</v>
      </c>
      <c r="X996" t="s">
        <v>3953</v>
      </c>
      <c r="Y996" s="19" t="str">
        <f t="shared" si="28"/>
        <v>3</v>
      </c>
      <c r="Z996" s="19" t="str">
        <f>IF(T996="","",IF(AND(T996&lt;&gt;'Tabelas auxiliares'!$B$241,T996&lt;&gt;'Tabelas auxiliares'!$B$242,T996&lt;&gt;'Tabelas auxiliares'!$C$241,T996&lt;&gt;'Tabelas auxiliares'!$C$242,T996&lt;&gt;'Tabelas auxiliares'!$D$241),"FOLHA DE PESSOAL",IF(Y996='Tabelas auxiliares'!$A$242,"CUSTEIO",IF(Y996='Tabelas auxiliares'!$A$241,"INVESTIMENTO","ERRO - VERIFICAR"))))</f>
        <v>FOLHA DE PESSOAL</v>
      </c>
      <c r="AA996" s="30">
        <f t="shared" si="29"/>
        <v>78658.14</v>
      </c>
      <c r="AD996" s="12">
        <v>78658.14</v>
      </c>
      <c r="AE996" s="36"/>
    </row>
    <row r="997" spans="1:31" x14ac:dyDescent="0.35">
      <c r="A997" t="s">
        <v>614</v>
      </c>
      <c r="B997" t="s">
        <v>253</v>
      </c>
      <c r="C997" t="s">
        <v>615</v>
      </c>
      <c r="D997" t="s">
        <v>83</v>
      </c>
      <c r="E997" t="s">
        <v>100</v>
      </c>
      <c r="F997" s="19" t="str">
        <f>IFERROR(VLOOKUP(D997,'Tabelas auxiliares'!$A$3:$B$63,2,FALSE),"")</f>
        <v>SUGEPE-FOLHA - PASEP + AUX. MORADIA</v>
      </c>
      <c r="G997" s="19" t="str">
        <f>IFERROR(VLOOKUP($B997,'Tabelas auxiliares'!$A$67:$C$107,2,FALSE),"")</f>
        <v>FOLHA DE PAGAMENTO - BENEFÍCIOS</v>
      </c>
      <c r="H997" s="19" t="str">
        <f>IFERROR(VLOOKUP($B997,'Tabelas auxiliares'!$A$67:$C$107,3,FALSE),"")</f>
        <v xml:space="preserve">AUXILIO FUNERAL / CONTRATACAO POR TEMPO DETERMINADO / BENEF.ASSIST. DO SERVIDOR E DO MILITAR / AUXILIO-ALIMENTACAO / AUXILIO-TRANSPORTE / INDENIZACOES E RESTITUICOES / DESPESAS DE EXERCICIOS ANTERIORES </v>
      </c>
      <c r="I997" t="s">
        <v>2350</v>
      </c>
      <c r="J997" t="s">
        <v>3436</v>
      </c>
      <c r="K997" t="s">
        <v>3954</v>
      </c>
      <c r="L997" t="s">
        <v>3447</v>
      </c>
      <c r="M997" t="s">
        <v>622</v>
      </c>
      <c r="N997" t="s">
        <v>111</v>
      </c>
      <c r="O997" t="s">
        <v>636</v>
      </c>
      <c r="P997" t="s">
        <v>661</v>
      </c>
      <c r="Q997" t="s">
        <v>621</v>
      </c>
      <c r="R997" t="s">
        <v>622</v>
      </c>
      <c r="S997" t="s">
        <v>623</v>
      </c>
      <c r="T997" t="s">
        <v>659</v>
      </c>
      <c r="U997" t="s">
        <v>122</v>
      </c>
      <c r="V997" t="s">
        <v>3829</v>
      </c>
      <c r="W997" t="s">
        <v>3830</v>
      </c>
      <c r="X997" t="s">
        <v>3955</v>
      </c>
      <c r="Y997" s="19" t="str">
        <f t="shared" si="28"/>
        <v>3</v>
      </c>
      <c r="Z997" s="19" t="str">
        <f>IF(T997="","",IF(AND(T997&lt;&gt;'Tabelas auxiliares'!$B$241,T997&lt;&gt;'Tabelas auxiliares'!$B$242,T997&lt;&gt;'Tabelas auxiliares'!$C$241,T997&lt;&gt;'Tabelas auxiliares'!$C$242,T997&lt;&gt;'Tabelas auxiliares'!$D$241),"FOLHA DE PESSOAL",IF(Y997='Tabelas auxiliares'!$A$242,"CUSTEIO",IF(Y997='Tabelas auxiliares'!$A$241,"INVESTIMENTO","ERRO - VERIFICAR"))))</f>
        <v>FOLHA DE PESSOAL</v>
      </c>
      <c r="AA997" s="30">
        <f t="shared" si="29"/>
        <v>5580.12</v>
      </c>
      <c r="AD997" s="12">
        <v>5580.12</v>
      </c>
      <c r="AE997" s="36"/>
    </row>
    <row r="998" spans="1:31" x14ac:dyDescent="0.35">
      <c r="A998" t="s">
        <v>614</v>
      </c>
      <c r="B998" t="s">
        <v>253</v>
      </c>
      <c r="C998" t="s">
        <v>615</v>
      </c>
      <c r="D998" t="s">
        <v>83</v>
      </c>
      <c r="E998" t="s">
        <v>100</v>
      </c>
      <c r="F998" s="19" t="str">
        <f>IFERROR(VLOOKUP(D998,'Tabelas auxiliares'!$A$3:$B$63,2,FALSE),"")</f>
        <v>SUGEPE-FOLHA - PASEP + AUX. MORADIA</v>
      </c>
      <c r="G998" s="19" t="str">
        <f>IFERROR(VLOOKUP($B998,'Tabelas auxiliares'!$A$67:$C$107,2,FALSE),"")</f>
        <v>FOLHA DE PAGAMENTO - BENEFÍCIOS</v>
      </c>
      <c r="H998" s="19" t="str">
        <f>IFERROR(VLOOKUP($B998,'Tabelas auxiliares'!$A$67:$C$107,3,FALSE),"")</f>
        <v xml:space="preserve">AUXILIO FUNERAL / CONTRATACAO POR TEMPO DETERMINADO / BENEF.ASSIST. DO SERVIDOR E DO MILITAR / AUXILIO-ALIMENTACAO / AUXILIO-TRANSPORTE / INDENIZACOES E RESTITUICOES / DESPESAS DE EXERCICIOS ANTERIORES </v>
      </c>
      <c r="I998" t="s">
        <v>2350</v>
      </c>
      <c r="J998" t="s">
        <v>3436</v>
      </c>
      <c r="K998" t="s">
        <v>3956</v>
      </c>
      <c r="L998" t="s">
        <v>3447</v>
      </c>
      <c r="M998" t="s">
        <v>622</v>
      </c>
      <c r="N998" t="s">
        <v>111</v>
      </c>
      <c r="O998" t="s">
        <v>104</v>
      </c>
      <c r="P998" t="s">
        <v>662</v>
      </c>
      <c r="Q998" t="s">
        <v>621</v>
      </c>
      <c r="R998" t="s">
        <v>622</v>
      </c>
      <c r="S998" t="s">
        <v>623</v>
      </c>
      <c r="T998" t="s">
        <v>659</v>
      </c>
      <c r="U998" t="s">
        <v>663</v>
      </c>
      <c r="V998" t="s">
        <v>3833</v>
      </c>
      <c r="W998" t="s">
        <v>3834</v>
      </c>
      <c r="X998" t="s">
        <v>3957</v>
      </c>
      <c r="Y998" s="19" t="str">
        <f t="shared" si="28"/>
        <v>3</v>
      </c>
      <c r="Z998" s="19" t="str">
        <f>IF(T998="","",IF(AND(T998&lt;&gt;'Tabelas auxiliares'!$B$241,T998&lt;&gt;'Tabelas auxiliares'!$B$242,T998&lt;&gt;'Tabelas auxiliares'!$C$241,T998&lt;&gt;'Tabelas auxiliares'!$C$242,T998&lt;&gt;'Tabelas auxiliares'!$D$241),"FOLHA DE PESSOAL",IF(Y998='Tabelas auxiliares'!$A$242,"CUSTEIO",IF(Y998='Tabelas auxiliares'!$A$241,"INVESTIMENTO","ERRO - VERIFICAR"))))</f>
        <v>FOLHA DE PESSOAL</v>
      </c>
      <c r="AA998" s="30">
        <f t="shared" si="29"/>
        <v>1226.8900000000001</v>
      </c>
      <c r="AD998" s="12">
        <v>1226.8900000000001</v>
      </c>
      <c r="AE998" s="36"/>
    </row>
    <row r="999" spans="1:31" x14ac:dyDescent="0.35">
      <c r="A999" t="s">
        <v>614</v>
      </c>
      <c r="B999" t="s">
        <v>253</v>
      </c>
      <c r="C999" t="s">
        <v>615</v>
      </c>
      <c r="D999" t="s">
        <v>83</v>
      </c>
      <c r="E999" t="s">
        <v>100</v>
      </c>
      <c r="F999" s="19" t="str">
        <f>IFERROR(VLOOKUP(D999,'Tabelas auxiliares'!$A$3:$B$63,2,FALSE),"")</f>
        <v>SUGEPE-FOLHA - PASEP + AUX. MORADIA</v>
      </c>
      <c r="G999" s="19" t="str">
        <f>IFERROR(VLOOKUP($B999,'Tabelas auxiliares'!$A$67:$C$107,2,FALSE),"")</f>
        <v>FOLHA DE PAGAMENTO - BENEFÍCIOS</v>
      </c>
      <c r="H999" s="19" t="str">
        <f>IFERROR(VLOOKUP($B999,'Tabelas auxiliares'!$A$67:$C$107,3,FALSE),"")</f>
        <v xml:space="preserve">AUXILIO FUNERAL / CONTRATACAO POR TEMPO DETERMINADO / BENEF.ASSIST. DO SERVIDOR E DO MILITAR / AUXILIO-ALIMENTACAO / AUXILIO-TRANSPORTE / INDENIZACOES E RESTITUICOES / DESPESAS DE EXERCICIOS ANTERIORES </v>
      </c>
      <c r="I999" t="s">
        <v>2350</v>
      </c>
      <c r="J999" t="s">
        <v>3436</v>
      </c>
      <c r="K999" t="s">
        <v>3958</v>
      </c>
      <c r="L999" t="s">
        <v>3447</v>
      </c>
      <c r="M999" t="s">
        <v>622</v>
      </c>
      <c r="N999" t="s">
        <v>111</v>
      </c>
      <c r="O999" t="s">
        <v>636</v>
      </c>
      <c r="P999" t="s">
        <v>661</v>
      </c>
      <c r="Q999" t="s">
        <v>621</v>
      </c>
      <c r="R999" t="s">
        <v>622</v>
      </c>
      <c r="S999" t="s">
        <v>623</v>
      </c>
      <c r="T999" t="s">
        <v>659</v>
      </c>
      <c r="U999" t="s">
        <v>122</v>
      </c>
      <c r="V999" t="s">
        <v>3833</v>
      </c>
      <c r="W999" t="s">
        <v>3834</v>
      </c>
      <c r="X999" t="s">
        <v>3959</v>
      </c>
      <c r="Y999" s="19" t="str">
        <f t="shared" si="28"/>
        <v>3</v>
      </c>
      <c r="Z999" s="19" t="str">
        <f>IF(T999="","",IF(AND(T999&lt;&gt;'Tabelas auxiliares'!$B$241,T999&lt;&gt;'Tabelas auxiliares'!$B$242,T999&lt;&gt;'Tabelas auxiliares'!$C$241,T999&lt;&gt;'Tabelas auxiliares'!$C$242,T999&lt;&gt;'Tabelas auxiliares'!$D$241),"FOLHA DE PESSOAL",IF(Y999='Tabelas auxiliares'!$A$242,"CUSTEIO",IF(Y999='Tabelas auxiliares'!$A$241,"INVESTIMENTO","ERRO - VERIFICAR"))))</f>
        <v>FOLHA DE PESSOAL</v>
      </c>
      <c r="AA999" s="30">
        <f t="shared" si="29"/>
        <v>227927.05</v>
      </c>
      <c r="AD999" s="12">
        <v>227927.05</v>
      </c>
      <c r="AE999" s="36"/>
    </row>
    <row r="1000" spans="1:31" x14ac:dyDescent="0.35">
      <c r="A1000" t="s">
        <v>614</v>
      </c>
      <c r="B1000" t="s">
        <v>253</v>
      </c>
      <c r="C1000" t="s">
        <v>615</v>
      </c>
      <c r="D1000" t="s">
        <v>83</v>
      </c>
      <c r="E1000" t="s">
        <v>100</v>
      </c>
      <c r="F1000" s="19" t="str">
        <f>IFERROR(VLOOKUP(D1000,'Tabelas auxiliares'!$A$3:$B$63,2,FALSE),"")</f>
        <v>SUGEPE-FOLHA - PASEP + AUX. MORADIA</v>
      </c>
      <c r="G1000" s="19" t="str">
        <f>IFERROR(VLOOKUP($B1000,'Tabelas auxiliares'!$A$67:$C$107,2,FALSE),"")</f>
        <v>FOLHA DE PAGAMENTO - BENEFÍCIOS</v>
      </c>
      <c r="H1000" s="19" t="str">
        <f>IFERROR(VLOOKUP($B1000,'Tabelas auxiliares'!$A$67:$C$107,3,FALSE),"")</f>
        <v xml:space="preserve">AUXILIO FUNERAL / CONTRATACAO POR TEMPO DETERMINADO / BENEF.ASSIST. DO SERVIDOR E DO MILITAR / AUXILIO-ALIMENTACAO / AUXILIO-TRANSPORTE / INDENIZACOES E RESTITUICOES / DESPESAS DE EXERCICIOS ANTERIORES </v>
      </c>
      <c r="I1000" t="s">
        <v>2807</v>
      </c>
      <c r="J1000" t="s">
        <v>3960</v>
      </c>
      <c r="K1000" t="s">
        <v>3961</v>
      </c>
      <c r="L1000" t="s">
        <v>3962</v>
      </c>
      <c r="M1000" t="s">
        <v>3841</v>
      </c>
      <c r="N1000" t="s">
        <v>111</v>
      </c>
      <c r="O1000" t="s">
        <v>636</v>
      </c>
      <c r="P1000" t="s">
        <v>661</v>
      </c>
      <c r="Q1000" t="s">
        <v>621</v>
      </c>
      <c r="R1000" t="s">
        <v>622</v>
      </c>
      <c r="S1000" t="s">
        <v>623</v>
      </c>
      <c r="T1000" t="s">
        <v>659</v>
      </c>
      <c r="U1000" t="s">
        <v>122</v>
      </c>
      <c r="V1000" t="s">
        <v>3833</v>
      </c>
      <c r="W1000" t="s">
        <v>3834</v>
      </c>
      <c r="X1000" t="s">
        <v>3963</v>
      </c>
      <c r="Y1000" s="19" t="str">
        <f t="shared" si="28"/>
        <v>3</v>
      </c>
      <c r="Z1000" s="19" t="str">
        <f>IF(T1000="","",IF(AND(T1000&lt;&gt;'Tabelas auxiliares'!$B$241,T1000&lt;&gt;'Tabelas auxiliares'!$B$242,T1000&lt;&gt;'Tabelas auxiliares'!$C$241,T1000&lt;&gt;'Tabelas auxiliares'!$C$242,T1000&lt;&gt;'Tabelas auxiliares'!$D$241),"FOLHA DE PESSOAL",IF(Y1000='Tabelas auxiliares'!$A$242,"CUSTEIO",IF(Y1000='Tabelas auxiliares'!$A$241,"INVESTIMENTO","ERRO - VERIFICAR"))))</f>
        <v>FOLHA DE PESSOAL</v>
      </c>
      <c r="AA1000" s="30">
        <f t="shared" si="29"/>
        <v>10122.18</v>
      </c>
      <c r="AD1000" s="12">
        <v>10122.18</v>
      </c>
      <c r="AE1000" s="36"/>
    </row>
    <row r="1001" spans="1:31" x14ac:dyDescent="0.35">
      <c r="A1001" t="s">
        <v>614</v>
      </c>
      <c r="B1001" t="s">
        <v>253</v>
      </c>
      <c r="C1001" t="s">
        <v>615</v>
      </c>
      <c r="D1001" t="s">
        <v>83</v>
      </c>
      <c r="E1001" t="s">
        <v>100</v>
      </c>
      <c r="F1001" s="19" t="str">
        <f>IFERROR(VLOOKUP(D1001,'Tabelas auxiliares'!$A$3:$B$63,2,FALSE),"")</f>
        <v>SUGEPE-FOLHA - PASEP + AUX. MORADIA</v>
      </c>
      <c r="G1001" s="19" t="str">
        <f>IFERROR(VLOOKUP($B1001,'Tabelas auxiliares'!$A$67:$C$107,2,FALSE),"")</f>
        <v>FOLHA DE PAGAMENTO - BENEFÍCIOS</v>
      </c>
      <c r="H1001" s="19" t="str">
        <f>IFERROR(VLOOKUP($B1001,'Tabelas auxiliares'!$A$67:$C$107,3,FALSE),"")</f>
        <v xml:space="preserve">AUXILIO FUNERAL / CONTRATACAO POR TEMPO DETERMINADO / BENEF.ASSIST. DO SERVIDOR E DO MILITAR / AUXILIO-ALIMENTACAO / AUXILIO-TRANSPORTE / INDENIZACOES E RESTITUICOES / DESPESAS DE EXERCICIOS ANTERIORES </v>
      </c>
      <c r="I1001" t="s">
        <v>1214</v>
      </c>
      <c r="J1001" t="s">
        <v>3425</v>
      </c>
      <c r="K1001" t="s">
        <v>3964</v>
      </c>
      <c r="L1001" t="s">
        <v>3965</v>
      </c>
      <c r="M1001" t="s">
        <v>622</v>
      </c>
      <c r="N1001" t="s">
        <v>111</v>
      </c>
      <c r="O1001" t="s">
        <v>636</v>
      </c>
      <c r="P1001" t="s">
        <v>661</v>
      </c>
      <c r="Q1001" t="s">
        <v>621</v>
      </c>
      <c r="R1001" t="s">
        <v>622</v>
      </c>
      <c r="S1001" t="s">
        <v>623</v>
      </c>
      <c r="T1001" t="s">
        <v>659</v>
      </c>
      <c r="U1001" t="s">
        <v>122</v>
      </c>
      <c r="V1001" t="s">
        <v>3833</v>
      </c>
      <c r="W1001" t="s">
        <v>3834</v>
      </c>
      <c r="X1001" t="s">
        <v>3966</v>
      </c>
      <c r="Y1001" s="19" t="str">
        <f t="shared" si="28"/>
        <v>3</v>
      </c>
      <c r="Z1001" s="19" t="str">
        <f>IF(T1001="","",IF(AND(T1001&lt;&gt;'Tabelas auxiliares'!$B$241,T1001&lt;&gt;'Tabelas auxiliares'!$B$242,T1001&lt;&gt;'Tabelas auxiliares'!$C$241,T1001&lt;&gt;'Tabelas auxiliares'!$C$242,T1001&lt;&gt;'Tabelas auxiliares'!$D$241),"FOLHA DE PESSOAL",IF(Y1001='Tabelas auxiliares'!$A$242,"CUSTEIO",IF(Y1001='Tabelas auxiliares'!$A$241,"INVESTIMENTO","ERRO - VERIFICAR"))))</f>
        <v>FOLHA DE PESSOAL</v>
      </c>
      <c r="AA1001" s="30">
        <f t="shared" si="29"/>
        <v>117.42</v>
      </c>
      <c r="AD1001" s="12">
        <v>117.42</v>
      </c>
      <c r="AE1001" s="36"/>
    </row>
    <row r="1002" spans="1:31" x14ac:dyDescent="0.35">
      <c r="A1002" t="s">
        <v>614</v>
      </c>
      <c r="B1002" t="s">
        <v>253</v>
      </c>
      <c r="C1002" t="s">
        <v>615</v>
      </c>
      <c r="D1002" t="s">
        <v>83</v>
      </c>
      <c r="E1002" t="s">
        <v>100</v>
      </c>
      <c r="F1002" s="19" t="str">
        <f>IFERROR(VLOOKUP(D1002,'Tabelas auxiliares'!$A$3:$B$63,2,FALSE),"")</f>
        <v>SUGEPE-FOLHA - PASEP + AUX. MORADIA</v>
      </c>
      <c r="G1002" s="19" t="str">
        <f>IFERROR(VLOOKUP($B1002,'Tabelas auxiliares'!$A$67:$C$107,2,FALSE),"")</f>
        <v>FOLHA DE PAGAMENTO - BENEFÍCIOS</v>
      </c>
      <c r="H1002" s="19" t="str">
        <f>IFERROR(VLOOKUP($B1002,'Tabelas auxiliares'!$A$67:$C$107,3,FALSE),"")</f>
        <v xml:space="preserve">AUXILIO FUNERAL / CONTRATACAO POR TEMPO DETERMINADO / BENEF.ASSIST. DO SERVIDOR E DO MILITAR / AUXILIO-ALIMENTACAO / AUXILIO-TRANSPORTE / INDENIZACOES E RESTITUICOES / DESPESAS DE EXERCICIOS ANTERIORES </v>
      </c>
      <c r="I1002" t="s">
        <v>1884</v>
      </c>
      <c r="J1002" t="s">
        <v>3491</v>
      </c>
      <c r="K1002" t="s">
        <v>3967</v>
      </c>
      <c r="L1002" t="s">
        <v>3493</v>
      </c>
      <c r="M1002" t="s">
        <v>622</v>
      </c>
      <c r="N1002" t="s">
        <v>109</v>
      </c>
      <c r="O1002" t="s">
        <v>666</v>
      </c>
      <c r="P1002" t="s">
        <v>667</v>
      </c>
      <c r="Q1002" t="s">
        <v>621</v>
      </c>
      <c r="R1002" t="s">
        <v>622</v>
      </c>
      <c r="S1002" t="s">
        <v>623</v>
      </c>
      <c r="T1002" t="s">
        <v>659</v>
      </c>
      <c r="U1002" t="s">
        <v>119</v>
      </c>
      <c r="V1002" t="s">
        <v>3797</v>
      </c>
      <c r="W1002" t="s">
        <v>3798</v>
      </c>
      <c r="X1002" t="s">
        <v>3968</v>
      </c>
      <c r="Y1002" s="19" t="str">
        <f t="shared" si="28"/>
        <v>3</v>
      </c>
      <c r="Z1002" s="19" t="str">
        <f>IF(T1002="","",IF(AND(T1002&lt;&gt;'Tabelas auxiliares'!$B$241,T1002&lt;&gt;'Tabelas auxiliares'!$B$242,T1002&lt;&gt;'Tabelas auxiliares'!$C$241,T1002&lt;&gt;'Tabelas auxiliares'!$C$242,T1002&lt;&gt;'Tabelas auxiliares'!$D$241),"FOLHA DE PESSOAL",IF(Y1002='Tabelas auxiliares'!$A$242,"CUSTEIO",IF(Y1002='Tabelas auxiliares'!$A$241,"INVESTIMENTO","ERRO - VERIFICAR"))))</f>
        <v>FOLHA DE PESSOAL</v>
      </c>
      <c r="AA1002" s="30">
        <f t="shared" si="29"/>
        <v>68818.179999999993</v>
      </c>
      <c r="AD1002" s="12">
        <v>68818.179999999993</v>
      </c>
      <c r="AE1002" s="36"/>
    </row>
    <row r="1003" spans="1:31" x14ac:dyDescent="0.35">
      <c r="A1003" t="s">
        <v>614</v>
      </c>
      <c r="B1003" t="s">
        <v>253</v>
      </c>
      <c r="C1003" t="s">
        <v>615</v>
      </c>
      <c r="D1003" t="s">
        <v>83</v>
      </c>
      <c r="E1003" t="s">
        <v>100</v>
      </c>
      <c r="F1003" s="19" t="str">
        <f>IFERROR(VLOOKUP(D1003,'Tabelas auxiliares'!$A$3:$B$63,2,FALSE),"")</f>
        <v>SUGEPE-FOLHA - PASEP + AUX. MORADIA</v>
      </c>
      <c r="G1003" s="19" t="str">
        <f>IFERROR(VLOOKUP($B1003,'Tabelas auxiliares'!$A$67:$C$107,2,FALSE),"")</f>
        <v>FOLHA DE PAGAMENTO - BENEFÍCIOS</v>
      </c>
      <c r="H1003" s="19" t="str">
        <f>IFERROR(VLOOKUP($B1003,'Tabelas auxiliares'!$A$67:$C$107,3,FALSE),"")</f>
        <v xml:space="preserve">AUXILIO FUNERAL / CONTRATACAO POR TEMPO DETERMINADO / BENEF.ASSIST. DO SERVIDOR E DO MILITAR / AUXILIO-ALIMENTACAO / AUXILIO-TRANSPORTE / INDENIZACOES E RESTITUICOES / DESPESAS DE EXERCICIOS ANTERIORES </v>
      </c>
      <c r="I1003" t="s">
        <v>1884</v>
      </c>
      <c r="J1003" t="s">
        <v>3491</v>
      </c>
      <c r="K1003" t="s">
        <v>3969</v>
      </c>
      <c r="L1003" t="s">
        <v>3493</v>
      </c>
      <c r="M1003" t="s">
        <v>622</v>
      </c>
      <c r="N1003" t="s">
        <v>109</v>
      </c>
      <c r="O1003" t="s">
        <v>636</v>
      </c>
      <c r="P1003" t="s">
        <v>664</v>
      </c>
      <c r="Q1003" t="s">
        <v>621</v>
      </c>
      <c r="R1003" t="s">
        <v>622</v>
      </c>
      <c r="S1003" t="s">
        <v>623</v>
      </c>
      <c r="T1003" t="s">
        <v>659</v>
      </c>
      <c r="U1003" t="s">
        <v>121</v>
      </c>
      <c r="V1003" t="s">
        <v>3801</v>
      </c>
      <c r="W1003" t="s">
        <v>3802</v>
      </c>
      <c r="X1003" t="s">
        <v>3970</v>
      </c>
      <c r="Y1003" s="19" t="str">
        <f t="shared" si="28"/>
        <v>3</v>
      </c>
      <c r="Z1003" s="19" t="str">
        <f>IF(T1003="","",IF(AND(T1003&lt;&gt;'Tabelas auxiliares'!$B$241,T1003&lt;&gt;'Tabelas auxiliares'!$B$242,T1003&lt;&gt;'Tabelas auxiliares'!$C$241,T1003&lt;&gt;'Tabelas auxiliares'!$C$242,T1003&lt;&gt;'Tabelas auxiliares'!$D$241),"FOLHA DE PESSOAL",IF(Y1003='Tabelas auxiliares'!$A$242,"CUSTEIO",IF(Y1003='Tabelas auxiliares'!$A$241,"INVESTIMENTO","ERRO - VERIFICAR"))))</f>
        <v>FOLHA DE PESSOAL</v>
      </c>
      <c r="AA1003" s="30">
        <f t="shared" si="29"/>
        <v>3927.69</v>
      </c>
      <c r="AD1003" s="12">
        <v>3927.69</v>
      </c>
      <c r="AE1003" s="36"/>
    </row>
    <row r="1004" spans="1:31" x14ac:dyDescent="0.35">
      <c r="A1004" t="s">
        <v>614</v>
      </c>
      <c r="B1004" t="s">
        <v>253</v>
      </c>
      <c r="C1004" t="s">
        <v>615</v>
      </c>
      <c r="D1004" t="s">
        <v>83</v>
      </c>
      <c r="E1004" t="s">
        <v>100</v>
      </c>
      <c r="F1004" s="19" t="str">
        <f>IFERROR(VLOOKUP(D1004,'Tabelas auxiliares'!$A$3:$B$63,2,FALSE),"")</f>
        <v>SUGEPE-FOLHA - PASEP + AUX. MORADIA</v>
      </c>
      <c r="G1004" s="19" t="str">
        <f>IFERROR(VLOOKUP($B1004,'Tabelas auxiliares'!$A$67:$C$107,2,FALSE),"")</f>
        <v>FOLHA DE PAGAMENTO - BENEFÍCIOS</v>
      </c>
      <c r="H1004" s="19" t="str">
        <f>IFERROR(VLOOKUP($B1004,'Tabelas auxiliares'!$A$67:$C$107,3,FALSE),"")</f>
        <v xml:space="preserve">AUXILIO FUNERAL / CONTRATACAO POR TEMPO DETERMINADO / BENEF.ASSIST. DO SERVIDOR E DO MILITAR / AUXILIO-ALIMENTACAO / AUXILIO-TRANSPORTE / INDENIZACOES E RESTITUICOES / DESPESAS DE EXERCICIOS ANTERIORES </v>
      </c>
      <c r="I1004" t="s">
        <v>1884</v>
      </c>
      <c r="J1004" t="s">
        <v>3491</v>
      </c>
      <c r="K1004" t="s">
        <v>3971</v>
      </c>
      <c r="L1004" t="s">
        <v>3493</v>
      </c>
      <c r="M1004" t="s">
        <v>622</v>
      </c>
      <c r="N1004" t="s">
        <v>109</v>
      </c>
      <c r="O1004" t="s">
        <v>642</v>
      </c>
      <c r="P1004" t="s">
        <v>665</v>
      </c>
      <c r="Q1004" t="s">
        <v>621</v>
      </c>
      <c r="R1004" t="s">
        <v>622</v>
      </c>
      <c r="S1004" t="s">
        <v>623</v>
      </c>
      <c r="T1004" t="s">
        <v>659</v>
      </c>
      <c r="U1004" t="s">
        <v>118</v>
      </c>
      <c r="V1004" t="s">
        <v>3805</v>
      </c>
      <c r="W1004" t="s">
        <v>3806</v>
      </c>
      <c r="X1004" t="s">
        <v>3972</v>
      </c>
      <c r="Y1004" s="19" t="str">
        <f t="shared" ref="Y1004:Y1067" si="30">LEFT(V1004,1)</f>
        <v>3</v>
      </c>
      <c r="Z1004" s="19" t="str">
        <f>IF(T1004="","",IF(AND(T1004&lt;&gt;'Tabelas auxiliares'!$B$241,T1004&lt;&gt;'Tabelas auxiliares'!$B$242,T1004&lt;&gt;'Tabelas auxiliares'!$C$241,T1004&lt;&gt;'Tabelas auxiliares'!$C$242,T1004&lt;&gt;'Tabelas auxiliares'!$D$241),"FOLHA DE PESSOAL",IF(Y1004='Tabelas auxiliares'!$A$242,"CUSTEIO",IF(Y1004='Tabelas auxiliares'!$A$241,"INVESTIMENTO","ERRO - VERIFICAR"))))</f>
        <v>FOLHA DE PESSOAL</v>
      </c>
      <c r="AA1004" s="30">
        <f t="shared" si="29"/>
        <v>3762.73</v>
      </c>
      <c r="AD1004" s="12">
        <v>3762.73</v>
      </c>
      <c r="AE1004" s="36"/>
    </row>
    <row r="1005" spans="1:31" x14ac:dyDescent="0.35">
      <c r="A1005" t="s">
        <v>614</v>
      </c>
      <c r="B1005" t="s">
        <v>253</v>
      </c>
      <c r="C1005" t="s">
        <v>615</v>
      </c>
      <c r="D1005" t="s">
        <v>83</v>
      </c>
      <c r="E1005" t="s">
        <v>100</v>
      </c>
      <c r="F1005" s="19" t="str">
        <f>IFERROR(VLOOKUP(D1005,'Tabelas auxiliares'!$A$3:$B$63,2,FALSE),"")</f>
        <v>SUGEPE-FOLHA - PASEP + AUX. MORADIA</v>
      </c>
      <c r="G1005" s="19" t="str">
        <f>IFERROR(VLOOKUP($B1005,'Tabelas auxiliares'!$A$67:$C$107,2,FALSE),"")</f>
        <v>FOLHA DE PAGAMENTO - BENEFÍCIOS</v>
      </c>
      <c r="H1005" s="19" t="str">
        <f>IFERROR(VLOOKUP($B1005,'Tabelas auxiliares'!$A$67:$C$107,3,FALSE),"")</f>
        <v xml:space="preserve">AUXILIO FUNERAL / CONTRATACAO POR TEMPO DETERMINADO / BENEF.ASSIST. DO SERVIDOR E DO MILITAR / AUXILIO-ALIMENTACAO / AUXILIO-TRANSPORTE / INDENIZACOES E RESTITUICOES / DESPESAS DE EXERCICIOS ANTERIORES </v>
      </c>
      <c r="I1005" t="s">
        <v>1884</v>
      </c>
      <c r="J1005" t="s">
        <v>3491</v>
      </c>
      <c r="K1005" t="s">
        <v>3973</v>
      </c>
      <c r="L1005" t="s">
        <v>3493</v>
      </c>
      <c r="M1005" t="s">
        <v>622</v>
      </c>
      <c r="N1005" t="s">
        <v>109</v>
      </c>
      <c r="O1005" t="s">
        <v>668</v>
      </c>
      <c r="P1005" t="s">
        <v>669</v>
      </c>
      <c r="Q1005" t="s">
        <v>621</v>
      </c>
      <c r="R1005" t="s">
        <v>622</v>
      </c>
      <c r="S1005" t="s">
        <v>623</v>
      </c>
      <c r="T1005" t="s">
        <v>659</v>
      </c>
      <c r="U1005" t="s">
        <v>123</v>
      </c>
      <c r="V1005" t="s">
        <v>3809</v>
      </c>
      <c r="W1005" t="s">
        <v>3810</v>
      </c>
      <c r="X1005" t="s">
        <v>3974</v>
      </c>
      <c r="Y1005" s="19" t="str">
        <f t="shared" si="30"/>
        <v>3</v>
      </c>
      <c r="Z1005" s="19" t="str">
        <f>IF(T1005="","",IF(AND(T1005&lt;&gt;'Tabelas auxiliares'!$B$241,T1005&lt;&gt;'Tabelas auxiliares'!$B$242,T1005&lt;&gt;'Tabelas auxiliares'!$C$241,T1005&lt;&gt;'Tabelas auxiliares'!$C$242,T1005&lt;&gt;'Tabelas auxiliares'!$D$241),"FOLHA DE PESSOAL",IF(Y1005='Tabelas auxiliares'!$A$242,"CUSTEIO",IF(Y1005='Tabelas auxiliares'!$A$241,"INVESTIMENTO","ERRO - VERIFICAR"))))</f>
        <v>FOLHA DE PESSOAL</v>
      </c>
      <c r="AA1005" s="30">
        <f t="shared" ref="AA1005:AA1068" si="31">IF(AB1005+AC1005+AD1005&lt;&gt;0,AB1005+AC1005+AD1005,"")</f>
        <v>1437.16</v>
      </c>
      <c r="AD1005" s="12">
        <v>1437.16</v>
      </c>
      <c r="AE1005" s="36"/>
    </row>
    <row r="1006" spans="1:31" x14ac:dyDescent="0.35">
      <c r="A1006" t="s">
        <v>614</v>
      </c>
      <c r="B1006" t="s">
        <v>253</v>
      </c>
      <c r="C1006" t="s">
        <v>615</v>
      </c>
      <c r="D1006" t="s">
        <v>83</v>
      </c>
      <c r="E1006" t="s">
        <v>100</v>
      </c>
      <c r="F1006" s="19" t="str">
        <f>IFERROR(VLOOKUP(D1006,'Tabelas auxiliares'!$A$3:$B$63,2,FALSE),"")</f>
        <v>SUGEPE-FOLHA - PASEP + AUX. MORADIA</v>
      </c>
      <c r="G1006" s="19" t="str">
        <f>IFERROR(VLOOKUP($B1006,'Tabelas auxiliares'!$A$67:$C$107,2,FALSE),"")</f>
        <v>FOLHA DE PAGAMENTO - BENEFÍCIOS</v>
      </c>
      <c r="H1006" s="19" t="str">
        <f>IFERROR(VLOOKUP($B1006,'Tabelas auxiliares'!$A$67:$C$107,3,FALSE),"")</f>
        <v xml:space="preserve">AUXILIO FUNERAL / CONTRATACAO POR TEMPO DETERMINADO / BENEF.ASSIST. DO SERVIDOR E DO MILITAR / AUXILIO-ALIMENTACAO / AUXILIO-TRANSPORTE / INDENIZACOES E RESTITUICOES / DESPESAS DE EXERCICIOS ANTERIORES </v>
      </c>
      <c r="I1006" t="s">
        <v>1884</v>
      </c>
      <c r="J1006" t="s">
        <v>3491</v>
      </c>
      <c r="K1006" t="s">
        <v>3975</v>
      </c>
      <c r="L1006" t="s">
        <v>3493</v>
      </c>
      <c r="M1006" t="s">
        <v>622</v>
      </c>
      <c r="N1006" t="s">
        <v>109</v>
      </c>
      <c r="O1006" t="s">
        <v>636</v>
      </c>
      <c r="P1006" t="s">
        <v>664</v>
      </c>
      <c r="Q1006" t="s">
        <v>621</v>
      </c>
      <c r="R1006" t="s">
        <v>622</v>
      </c>
      <c r="S1006" t="s">
        <v>623</v>
      </c>
      <c r="T1006" t="s">
        <v>659</v>
      </c>
      <c r="U1006" t="s">
        <v>121</v>
      </c>
      <c r="V1006" t="s">
        <v>3813</v>
      </c>
      <c r="W1006" t="s">
        <v>3814</v>
      </c>
      <c r="X1006" t="s">
        <v>3976</v>
      </c>
      <c r="Y1006" s="19" t="str">
        <f t="shared" si="30"/>
        <v>3</v>
      </c>
      <c r="Z1006" s="19" t="str">
        <f>IF(T1006="","",IF(AND(T1006&lt;&gt;'Tabelas auxiliares'!$B$241,T1006&lt;&gt;'Tabelas auxiliares'!$B$242,T1006&lt;&gt;'Tabelas auxiliares'!$C$241,T1006&lt;&gt;'Tabelas auxiliares'!$C$242,T1006&lt;&gt;'Tabelas auxiliares'!$D$241),"FOLHA DE PESSOAL",IF(Y1006='Tabelas auxiliares'!$A$242,"CUSTEIO",IF(Y1006='Tabelas auxiliares'!$A$241,"INVESTIMENTO","ERRO - VERIFICAR"))))</f>
        <v>FOLHA DE PESSOAL</v>
      </c>
      <c r="AA1006" s="30">
        <f t="shared" si="31"/>
        <v>84809.33</v>
      </c>
      <c r="AD1006" s="12">
        <v>84809.33</v>
      </c>
      <c r="AE1006" s="36"/>
    </row>
    <row r="1007" spans="1:31" x14ac:dyDescent="0.35">
      <c r="A1007" t="s">
        <v>614</v>
      </c>
      <c r="B1007" t="s">
        <v>253</v>
      </c>
      <c r="C1007" t="s">
        <v>615</v>
      </c>
      <c r="D1007" t="s">
        <v>83</v>
      </c>
      <c r="E1007" t="s">
        <v>100</v>
      </c>
      <c r="F1007" s="19" t="str">
        <f>IFERROR(VLOOKUP(D1007,'Tabelas auxiliares'!$A$3:$B$63,2,FALSE),"")</f>
        <v>SUGEPE-FOLHA - PASEP + AUX. MORADIA</v>
      </c>
      <c r="G1007" s="19" t="str">
        <f>IFERROR(VLOOKUP($B1007,'Tabelas auxiliares'!$A$67:$C$107,2,FALSE),"")</f>
        <v>FOLHA DE PAGAMENTO - BENEFÍCIOS</v>
      </c>
      <c r="H1007" s="19" t="str">
        <f>IFERROR(VLOOKUP($B1007,'Tabelas auxiliares'!$A$67:$C$107,3,FALSE),"")</f>
        <v xml:space="preserve">AUXILIO FUNERAL / CONTRATACAO POR TEMPO DETERMINADO / BENEF.ASSIST. DO SERVIDOR E DO MILITAR / AUXILIO-ALIMENTACAO / AUXILIO-TRANSPORTE / INDENIZACOES E RESTITUICOES / DESPESAS DE EXERCICIOS ANTERIORES </v>
      </c>
      <c r="I1007" t="s">
        <v>1884</v>
      </c>
      <c r="J1007" t="s">
        <v>3491</v>
      </c>
      <c r="K1007" t="s">
        <v>3977</v>
      </c>
      <c r="L1007" t="s">
        <v>3493</v>
      </c>
      <c r="M1007" t="s">
        <v>622</v>
      </c>
      <c r="N1007" t="s">
        <v>109</v>
      </c>
      <c r="O1007" t="s">
        <v>666</v>
      </c>
      <c r="P1007" t="s">
        <v>667</v>
      </c>
      <c r="Q1007" t="s">
        <v>621</v>
      </c>
      <c r="R1007" t="s">
        <v>622</v>
      </c>
      <c r="S1007" t="s">
        <v>623</v>
      </c>
      <c r="T1007" t="s">
        <v>659</v>
      </c>
      <c r="U1007" t="s">
        <v>119</v>
      </c>
      <c r="V1007" t="s">
        <v>3817</v>
      </c>
      <c r="W1007" t="s">
        <v>3818</v>
      </c>
      <c r="X1007" t="s">
        <v>3978</v>
      </c>
      <c r="Y1007" s="19" t="str">
        <f t="shared" si="30"/>
        <v>3</v>
      </c>
      <c r="Z1007" s="19" t="str">
        <f>IF(T1007="","",IF(AND(T1007&lt;&gt;'Tabelas auxiliares'!$B$241,T1007&lt;&gt;'Tabelas auxiliares'!$B$242,T1007&lt;&gt;'Tabelas auxiliares'!$C$241,T1007&lt;&gt;'Tabelas auxiliares'!$C$242,T1007&lt;&gt;'Tabelas auxiliares'!$D$241),"FOLHA DE PESSOAL",IF(Y1007='Tabelas auxiliares'!$A$242,"CUSTEIO",IF(Y1007='Tabelas auxiliares'!$A$241,"INVESTIMENTO","ERRO - VERIFICAR"))))</f>
        <v>FOLHA DE PESSOAL</v>
      </c>
      <c r="AA1007" s="30">
        <f t="shared" si="31"/>
        <v>1463427.29</v>
      </c>
      <c r="AD1007" s="12">
        <v>1463427.29</v>
      </c>
      <c r="AE1007" s="36"/>
    </row>
    <row r="1008" spans="1:31" x14ac:dyDescent="0.35">
      <c r="A1008" t="s">
        <v>614</v>
      </c>
      <c r="B1008" t="s">
        <v>253</v>
      </c>
      <c r="C1008" t="s">
        <v>615</v>
      </c>
      <c r="D1008" t="s">
        <v>83</v>
      </c>
      <c r="E1008" t="s">
        <v>100</v>
      </c>
      <c r="F1008" s="19" t="str">
        <f>IFERROR(VLOOKUP(D1008,'Tabelas auxiliares'!$A$3:$B$63,2,FALSE),"")</f>
        <v>SUGEPE-FOLHA - PASEP + AUX. MORADIA</v>
      </c>
      <c r="G1008" s="19" t="str">
        <f>IFERROR(VLOOKUP($B1008,'Tabelas auxiliares'!$A$67:$C$107,2,FALSE),"")</f>
        <v>FOLHA DE PAGAMENTO - BENEFÍCIOS</v>
      </c>
      <c r="H1008" s="19" t="str">
        <f>IFERROR(VLOOKUP($B1008,'Tabelas auxiliares'!$A$67:$C$107,3,FALSE),"")</f>
        <v xml:space="preserve">AUXILIO FUNERAL / CONTRATACAO POR TEMPO DETERMINADO / BENEF.ASSIST. DO SERVIDOR E DO MILITAR / AUXILIO-ALIMENTACAO / AUXILIO-TRANSPORTE / INDENIZACOES E RESTITUICOES / DESPESAS DE EXERCICIOS ANTERIORES </v>
      </c>
      <c r="I1008" t="s">
        <v>1884</v>
      </c>
      <c r="J1008" t="s">
        <v>3491</v>
      </c>
      <c r="K1008" t="s">
        <v>3979</v>
      </c>
      <c r="L1008" t="s">
        <v>3493</v>
      </c>
      <c r="M1008" t="s">
        <v>622</v>
      </c>
      <c r="N1008" t="s">
        <v>109</v>
      </c>
      <c r="O1008" t="s">
        <v>642</v>
      </c>
      <c r="P1008" t="s">
        <v>665</v>
      </c>
      <c r="Q1008" t="s">
        <v>621</v>
      </c>
      <c r="R1008" t="s">
        <v>622</v>
      </c>
      <c r="S1008" t="s">
        <v>623</v>
      </c>
      <c r="T1008" t="s">
        <v>659</v>
      </c>
      <c r="U1008" t="s">
        <v>118</v>
      </c>
      <c r="V1008" t="s">
        <v>3821</v>
      </c>
      <c r="W1008" t="s">
        <v>3822</v>
      </c>
      <c r="X1008" t="s">
        <v>3980</v>
      </c>
      <c r="Y1008" s="19" t="str">
        <f t="shared" si="30"/>
        <v>3</v>
      </c>
      <c r="Z1008" s="19" t="str">
        <f>IF(T1008="","",IF(AND(T1008&lt;&gt;'Tabelas auxiliares'!$B$241,T1008&lt;&gt;'Tabelas auxiliares'!$B$242,T1008&lt;&gt;'Tabelas auxiliares'!$C$241,T1008&lt;&gt;'Tabelas auxiliares'!$C$242,T1008&lt;&gt;'Tabelas auxiliares'!$D$241),"FOLHA DE PESSOAL",IF(Y1008='Tabelas auxiliares'!$A$242,"CUSTEIO",IF(Y1008='Tabelas auxiliares'!$A$241,"INVESTIMENTO","ERRO - VERIFICAR"))))</f>
        <v>FOLHA DE PESSOAL</v>
      </c>
      <c r="AA1008" s="30">
        <f t="shared" si="31"/>
        <v>121763.25</v>
      </c>
      <c r="AD1008" s="12">
        <v>121763.25</v>
      </c>
      <c r="AE1008" s="36"/>
    </row>
    <row r="1009" spans="1:31" x14ac:dyDescent="0.35">
      <c r="A1009" t="s">
        <v>614</v>
      </c>
      <c r="B1009" t="s">
        <v>253</v>
      </c>
      <c r="C1009" t="s">
        <v>615</v>
      </c>
      <c r="D1009" t="s">
        <v>83</v>
      </c>
      <c r="E1009" t="s">
        <v>100</v>
      </c>
      <c r="F1009" s="19" t="str">
        <f>IFERROR(VLOOKUP(D1009,'Tabelas auxiliares'!$A$3:$B$63,2,FALSE),"")</f>
        <v>SUGEPE-FOLHA - PASEP + AUX. MORADIA</v>
      </c>
      <c r="G1009" s="19" t="str">
        <f>IFERROR(VLOOKUP($B1009,'Tabelas auxiliares'!$A$67:$C$107,2,FALSE),"")</f>
        <v>FOLHA DE PAGAMENTO - BENEFÍCIOS</v>
      </c>
      <c r="H1009" s="19" t="str">
        <f>IFERROR(VLOOKUP($B1009,'Tabelas auxiliares'!$A$67:$C$107,3,FALSE),"")</f>
        <v xml:space="preserve">AUXILIO FUNERAL / CONTRATACAO POR TEMPO DETERMINADO / BENEF.ASSIST. DO SERVIDOR E DO MILITAR / AUXILIO-ALIMENTACAO / AUXILIO-TRANSPORTE / INDENIZACOES E RESTITUICOES / DESPESAS DE EXERCICIOS ANTERIORES </v>
      </c>
      <c r="I1009" t="s">
        <v>1884</v>
      </c>
      <c r="J1009" t="s">
        <v>3491</v>
      </c>
      <c r="K1009" t="s">
        <v>3981</v>
      </c>
      <c r="L1009" t="s">
        <v>3493</v>
      </c>
      <c r="M1009" t="s">
        <v>622</v>
      </c>
      <c r="N1009" t="s">
        <v>111</v>
      </c>
      <c r="O1009" t="s">
        <v>104</v>
      </c>
      <c r="P1009" t="s">
        <v>662</v>
      </c>
      <c r="Q1009" t="s">
        <v>621</v>
      </c>
      <c r="R1009" t="s">
        <v>622</v>
      </c>
      <c r="S1009" t="s">
        <v>623</v>
      </c>
      <c r="T1009" t="s">
        <v>659</v>
      </c>
      <c r="U1009" t="s">
        <v>663</v>
      </c>
      <c r="V1009" t="s">
        <v>3833</v>
      </c>
      <c r="W1009" t="s">
        <v>3834</v>
      </c>
      <c r="X1009" t="s">
        <v>3982</v>
      </c>
      <c r="Y1009" s="19" t="str">
        <f t="shared" si="30"/>
        <v>3</v>
      </c>
      <c r="Z1009" s="19" t="str">
        <f>IF(T1009="","",IF(AND(T1009&lt;&gt;'Tabelas auxiliares'!$B$241,T1009&lt;&gt;'Tabelas auxiliares'!$B$242,T1009&lt;&gt;'Tabelas auxiliares'!$C$241,T1009&lt;&gt;'Tabelas auxiliares'!$C$242,T1009&lt;&gt;'Tabelas auxiliares'!$D$241),"FOLHA DE PESSOAL",IF(Y1009='Tabelas auxiliares'!$A$242,"CUSTEIO",IF(Y1009='Tabelas auxiliares'!$A$241,"INVESTIMENTO","ERRO - VERIFICAR"))))</f>
        <v>FOLHA DE PESSOAL</v>
      </c>
      <c r="AA1009" s="30">
        <f t="shared" si="31"/>
        <v>1226.8900000000001</v>
      </c>
      <c r="AD1009" s="12">
        <v>1226.8900000000001</v>
      </c>
      <c r="AE1009" s="36"/>
    </row>
    <row r="1010" spans="1:31" x14ac:dyDescent="0.35">
      <c r="A1010" t="s">
        <v>614</v>
      </c>
      <c r="B1010" t="s">
        <v>253</v>
      </c>
      <c r="C1010" t="s">
        <v>615</v>
      </c>
      <c r="D1010" t="s">
        <v>83</v>
      </c>
      <c r="E1010" t="s">
        <v>100</v>
      </c>
      <c r="F1010" s="19" t="str">
        <f>IFERROR(VLOOKUP(D1010,'Tabelas auxiliares'!$A$3:$B$63,2,FALSE),"")</f>
        <v>SUGEPE-FOLHA - PASEP + AUX. MORADIA</v>
      </c>
      <c r="G1010" s="19" t="str">
        <f>IFERROR(VLOOKUP($B1010,'Tabelas auxiliares'!$A$67:$C$107,2,FALSE),"")</f>
        <v>FOLHA DE PAGAMENTO - BENEFÍCIOS</v>
      </c>
      <c r="H1010" s="19" t="str">
        <f>IFERROR(VLOOKUP($B1010,'Tabelas auxiliares'!$A$67:$C$107,3,FALSE),"")</f>
        <v xml:space="preserve">AUXILIO FUNERAL / CONTRATACAO POR TEMPO DETERMINADO / BENEF.ASSIST. DO SERVIDOR E DO MILITAR / AUXILIO-ALIMENTACAO / AUXILIO-TRANSPORTE / INDENIZACOES E RESTITUICOES / DESPESAS DE EXERCICIOS ANTERIORES </v>
      </c>
      <c r="I1010" t="s">
        <v>1884</v>
      </c>
      <c r="J1010" t="s">
        <v>3491</v>
      </c>
      <c r="K1010" t="s">
        <v>3983</v>
      </c>
      <c r="L1010" t="s">
        <v>3493</v>
      </c>
      <c r="M1010" t="s">
        <v>622</v>
      </c>
      <c r="N1010" t="s">
        <v>111</v>
      </c>
      <c r="O1010" t="s">
        <v>636</v>
      </c>
      <c r="P1010" t="s">
        <v>661</v>
      </c>
      <c r="Q1010" t="s">
        <v>621</v>
      </c>
      <c r="R1010" t="s">
        <v>622</v>
      </c>
      <c r="S1010" t="s">
        <v>623</v>
      </c>
      <c r="T1010" t="s">
        <v>659</v>
      </c>
      <c r="U1010" t="s">
        <v>122</v>
      </c>
      <c r="V1010" t="s">
        <v>3833</v>
      </c>
      <c r="W1010" t="s">
        <v>3834</v>
      </c>
      <c r="X1010" t="s">
        <v>3984</v>
      </c>
      <c r="Y1010" s="19" t="str">
        <f t="shared" si="30"/>
        <v>3</v>
      </c>
      <c r="Z1010" s="19" t="str">
        <f>IF(T1010="","",IF(AND(T1010&lt;&gt;'Tabelas auxiliares'!$B$241,T1010&lt;&gt;'Tabelas auxiliares'!$B$242,T1010&lt;&gt;'Tabelas auxiliares'!$C$241,T1010&lt;&gt;'Tabelas auxiliares'!$C$242,T1010&lt;&gt;'Tabelas auxiliares'!$D$241),"FOLHA DE PESSOAL",IF(Y1010='Tabelas auxiliares'!$A$242,"CUSTEIO",IF(Y1010='Tabelas auxiliares'!$A$241,"INVESTIMENTO","ERRO - VERIFICAR"))))</f>
        <v>FOLHA DE PESSOAL</v>
      </c>
      <c r="AA1010" s="30">
        <f t="shared" si="31"/>
        <v>227219.37</v>
      </c>
      <c r="AD1010" s="12">
        <v>227219.37</v>
      </c>
      <c r="AE1010" s="36"/>
    </row>
    <row r="1011" spans="1:31" x14ac:dyDescent="0.35">
      <c r="A1011" t="s">
        <v>614</v>
      </c>
      <c r="B1011" t="s">
        <v>253</v>
      </c>
      <c r="C1011" t="s">
        <v>615</v>
      </c>
      <c r="D1011" t="s">
        <v>83</v>
      </c>
      <c r="E1011" t="s">
        <v>100</v>
      </c>
      <c r="F1011" s="19" t="str">
        <f>IFERROR(VLOOKUP(D1011,'Tabelas auxiliares'!$A$3:$B$63,2,FALSE),"")</f>
        <v>SUGEPE-FOLHA - PASEP + AUX. MORADIA</v>
      </c>
      <c r="G1011" s="19" t="str">
        <f>IFERROR(VLOOKUP($B1011,'Tabelas auxiliares'!$A$67:$C$107,2,FALSE),"")</f>
        <v>FOLHA DE PAGAMENTO - BENEFÍCIOS</v>
      </c>
      <c r="H1011" s="19" t="str">
        <f>IFERROR(VLOOKUP($B1011,'Tabelas auxiliares'!$A$67:$C$107,3,FALSE),"")</f>
        <v xml:space="preserve">AUXILIO FUNERAL / CONTRATACAO POR TEMPO DETERMINADO / BENEF.ASSIST. DO SERVIDOR E DO MILITAR / AUXILIO-ALIMENTACAO / AUXILIO-TRANSPORTE / INDENIZACOES E RESTITUICOES / DESPESAS DE EXERCICIOS ANTERIORES </v>
      </c>
      <c r="I1011" t="s">
        <v>984</v>
      </c>
      <c r="J1011" t="s">
        <v>3491</v>
      </c>
      <c r="K1011" t="s">
        <v>3985</v>
      </c>
      <c r="L1011" t="s">
        <v>3493</v>
      </c>
      <c r="M1011" t="s">
        <v>622</v>
      </c>
      <c r="N1011" t="s">
        <v>111</v>
      </c>
      <c r="O1011" t="s">
        <v>636</v>
      </c>
      <c r="P1011" t="s">
        <v>661</v>
      </c>
      <c r="Q1011" t="s">
        <v>621</v>
      </c>
      <c r="R1011" t="s">
        <v>622</v>
      </c>
      <c r="S1011" t="s">
        <v>623</v>
      </c>
      <c r="T1011" t="s">
        <v>659</v>
      </c>
      <c r="U1011" t="s">
        <v>122</v>
      </c>
      <c r="V1011" t="s">
        <v>3829</v>
      </c>
      <c r="W1011" t="s">
        <v>3830</v>
      </c>
      <c r="X1011" t="s">
        <v>3986</v>
      </c>
      <c r="Y1011" s="19" t="str">
        <f t="shared" si="30"/>
        <v>3</v>
      </c>
      <c r="Z1011" s="19" t="str">
        <f>IF(T1011="","",IF(AND(T1011&lt;&gt;'Tabelas auxiliares'!$B$241,T1011&lt;&gt;'Tabelas auxiliares'!$B$242,T1011&lt;&gt;'Tabelas auxiliares'!$C$241,T1011&lt;&gt;'Tabelas auxiliares'!$C$242,T1011&lt;&gt;'Tabelas auxiliares'!$D$241),"FOLHA DE PESSOAL",IF(Y1011='Tabelas auxiliares'!$A$242,"CUSTEIO",IF(Y1011='Tabelas auxiliares'!$A$241,"INVESTIMENTO","ERRO - VERIFICAR"))))</f>
        <v>FOLHA DE PESSOAL</v>
      </c>
      <c r="AA1011" s="30">
        <f t="shared" si="31"/>
        <v>2681.2</v>
      </c>
      <c r="AD1011" s="12">
        <v>2681.2</v>
      </c>
      <c r="AE1011" s="36"/>
    </row>
    <row r="1012" spans="1:31" x14ac:dyDescent="0.35">
      <c r="A1012" t="s">
        <v>614</v>
      </c>
      <c r="B1012" t="s">
        <v>253</v>
      </c>
      <c r="C1012" t="s">
        <v>615</v>
      </c>
      <c r="D1012" t="s">
        <v>83</v>
      </c>
      <c r="E1012" t="s">
        <v>100</v>
      </c>
      <c r="F1012" s="19" t="str">
        <f>IFERROR(VLOOKUP(D1012,'Tabelas auxiliares'!$A$3:$B$63,2,FALSE),"")</f>
        <v>SUGEPE-FOLHA - PASEP + AUX. MORADIA</v>
      </c>
      <c r="G1012" s="19" t="str">
        <f>IFERROR(VLOOKUP($B1012,'Tabelas auxiliares'!$A$67:$C$107,2,FALSE),"")</f>
        <v>FOLHA DE PAGAMENTO - BENEFÍCIOS</v>
      </c>
      <c r="H1012" s="19" t="str">
        <f>IFERROR(VLOOKUP($B1012,'Tabelas auxiliares'!$A$67:$C$107,3,FALSE),"")</f>
        <v xml:space="preserve">AUXILIO FUNERAL / CONTRATACAO POR TEMPO DETERMINADO / BENEF.ASSIST. DO SERVIDOR E DO MILITAR / AUXILIO-ALIMENTACAO / AUXILIO-TRANSPORTE / INDENIZACOES E RESTITUICOES / DESPESAS DE EXERCICIOS ANTERIORES </v>
      </c>
      <c r="I1012" t="s">
        <v>3987</v>
      </c>
      <c r="J1012" t="s">
        <v>3988</v>
      </c>
      <c r="K1012" t="s">
        <v>3989</v>
      </c>
      <c r="L1012" t="s">
        <v>3990</v>
      </c>
      <c r="M1012" t="s">
        <v>3841</v>
      </c>
      <c r="N1012" t="s">
        <v>111</v>
      </c>
      <c r="O1012" t="s">
        <v>636</v>
      </c>
      <c r="P1012" t="s">
        <v>661</v>
      </c>
      <c r="Q1012" t="s">
        <v>621</v>
      </c>
      <c r="R1012" t="s">
        <v>622</v>
      </c>
      <c r="S1012" t="s">
        <v>623</v>
      </c>
      <c r="T1012" t="s">
        <v>659</v>
      </c>
      <c r="U1012" t="s">
        <v>122</v>
      </c>
      <c r="V1012" t="s">
        <v>3833</v>
      </c>
      <c r="W1012" t="s">
        <v>3834</v>
      </c>
      <c r="X1012" t="s">
        <v>3991</v>
      </c>
      <c r="Y1012" s="19" t="str">
        <f t="shared" si="30"/>
        <v>3</v>
      </c>
      <c r="Z1012" s="19" t="str">
        <f>IF(T1012="","",IF(AND(T1012&lt;&gt;'Tabelas auxiliares'!$B$241,T1012&lt;&gt;'Tabelas auxiliares'!$B$242,T1012&lt;&gt;'Tabelas auxiliares'!$C$241,T1012&lt;&gt;'Tabelas auxiliares'!$C$242,T1012&lt;&gt;'Tabelas auxiliares'!$D$241),"FOLHA DE PESSOAL",IF(Y1012='Tabelas auxiliares'!$A$242,"CUSTEIO",IF(Y1012='Tabelas auxiliares'!$A$241,"INVESTIMENTO","ERRO - VERIFICAR"))))</f>
        <v>FOLHA DE PESSOAL</v>
      </c>
      <c r="AA1012" s="30">
        <f t="shared" si="31"/>
        <v>10275.219999999999</v>
      </c>
      <c r="AD1012" s="12">
        <v>10275.219999999999</v>
      </c>
      <c r="AE1012" s="36"/>
    </row>
    <row r="1013" spans="1:31" x14ac:dyDescent="0.35">
      <c r="A1013" t="s">
        <v>614</v>
      </c>
      <c r="B1013" t="s">
        <v>253</v>
      </c>
      <c r="C1013" t="s">
        <v>615</v>
      </c>
      <c r="D1013" t="s">
        <v>83</v>
      </c>
      <c r="E1013" t="s">
        <v>100</v>
      </c>
      <c r="F1013" s="19" t="str">
        <f>IFERROR(VLOOKUP(D1013,'Tabelas auxiliares'!$A$3:$B$63,2,FALSE),"")</f>
        <v>SUGEPE-FOLHA - PASEP + AUX. MORADIA</v>
      </c>
      <c r="G1013" s="19" t="str">
        <f>IFERROR(VLOOKUP($B1013,'Tabelas auxiliares'!$A$67:$C$107,2,FALSE),"")</f>
        <v>FOLHA DE PAGAMENTO - BENEFÍCIOS</v>
      </c>
      <c r="H1013" s="19" t="str">
        <f>IFERROR(VLOOKUP($B1013,'Tabelas auxiliares'!$A$67:$C$107,3,FALSE),"")</f>
        <v xml:space="preserve">AUXILIO FUNERAL / CONTRATACAO POR TEMPO DETERMINADO / BENEF.ASSIST. DO SERVIDOR E DO MILITAR / AUXILIO-ALIMENTACAO / AUXILIO-TRANSPORTE / INDENIZACOES E RESTITUICOES / DESPESAS DE EXERCICIOS ANTERIORES </v>
      </c>
      <c r="I1013" t="s">
        <v>1395</v>
      </c>
      <c r="J1013" t="s">
        <v>3536</v>
      </c>
      <c r="K1013" t="s">
        <v>3992</v>
      </c>
      <c r="L1013" t="s">
        <v>3538</v>
      </c>
      <c r="M1013" t="s">
        <v>622</v>
      </c>
      <c r="N1013" t="s">
        <v>109</v>
      </c>
      <c r="O1013" t="s">
        <v>666</v>
      </c>
      <c r="P1013" t="s">
        <v>667</v>
      </c>
      <c r="Q1013" t="s">
        <v>621</v>
      </c>
      <c r="R1013" t="s">
        <v>622</v>
      </c>
      <c r="S1013" t="s">
        <v>623</v>
      </c>
      <c r="T1013" t="s">
        <v>659</v>
      </c>
      <c r="U1013" t="s">
        <v>119</v>
      </c>
      <c r="V1013" t="s">
        <v>3797</v>
      </c>
      <c r="W1013" t="s">
        <v>3798</v>
      </c>
      <c r="X1013" t="s">
        <v>3993</v>
      </c>
      <c r="Y1013" s="19" t="str">
        <f t="shared" si="30"/>
        <v>3</v>
      </c>
      <c r="Z1013" s="19" t="str">
        <f>IF(T1013="","",IF(AND(T1013&lt;&gt;'Tabelas auxiliares'!$B$241,T1013&lt;&gt;'Tabelas auxiliares'!$B$242,T1013&lt;&gt;'Tabelas auxiliares'!$C$241,T1013&lt;&gt;'Tabelas auxiliares'!$C$242,T1013&lt;&gt;'Tabelas auxiliares'!$D$241),"FOLHA DE PESSOAL",IF(Y1013='Tabelas auxiliares'!$A$242,"CUSTEIO",IF(Y1013='Tabelas auxiliares'!$A$241,"INVESTIMENTO","ERRO - VERIFICAR"))))</f>
        <v>FOLHA DE PESSOAL</v>
      </c>
      <c r="AA1013" s="30">
        <f t="shared" si="31"/>
        <v>60272.72</v>
      </c>
      <c r="AD1013" s="12">
        <v>60272.72</v>
      </c>
      <c r="AE1013" s="36"/>
    </row>
    <row r="1014" spans="1:31" x14ac:dyDescent="0.35">
      <c r="A1014" t="s">
        <v>614</v>
      </c>
      <c r="B1014" t="s">
        <v>253</v>
      </c>
      <c r="C1014" t="s">
        <v>615</v>
      </c>
      <c r="D1014" t="s">
        <v>83</v>
      </c>
      <c r="E1014" t="s">
        <v>100</v>
      </c>
      <c r="F1014" s="19" t="str">
        <f>IFERROR(VLOOKUP(D1014,'Tabelas auxiliares'!$A$3:$B$63,2,FALSE),"")</f>
        <v>SUGEPE-FOLHA - PASEP + AUX. MORADIA</v>
      </c>
      <c r="G1014" s="19" t="str">
        <f>IFERROR(VLOOKUP($B1014,'Tabelas auxiliares'!$A$67:$C$107,2,FALSE),"")</f>
        <v>FOLHA DE PAGAMENTO - BENEFÍCIOS</v>
      </c>
      <c r="H1014" s="19" t="str">
        <f>IFERROR(VLOOKUP($B1014,'Tabelas auxiliares'!$A$67:$C$107,3,FALSE),"")</f>
        <v xml:space="preserve">AUXILIO FUNERAL / CONTRATACAO POR TEMPO DETERMINADO / BENEF.ASSIST. DO SERVIDOR E DO MILITAR / AUXILIO-ALIMENTACAO / AUXILIO-TRANSPORTE / INDENIZACOES E RESTITUICOES / DESPESAS DE EXERCICIOS ANTERIORES </v>
      </c>
      <c r="I1014" t="s">
        <v>1395</v>
      </c>
      <c r="J1014" t="s">
        <v>3536</v>
      </c>
      <c r="K1014" t="s">
        <v>3994</v>
      </c>
      <c r="L1014" t="s">
        <v>3575</v>
      </c>
      <c r="M1014" t="s">
        <v>622</v>
      </c>
      <c r="N1014" t="s">
        <v>109</v>
      </c>
      <c r="O1014" t="s">
        <v>636</v>
      </c>
      <c r="P1014" t="s">
        <v>664</v>
      </c>
      <c r="Q1014" t="s">
        <v>621</v>
      </c>
      <c r="R1014" t="s">
        <v>622</v>
      </c>
      <c r="S1014" t="s">
        <v>623</v>
      </c>
      <c r="T1014" t="s">
        <v>659</v>
      </c>
      <c r="U1014" t="s">
        <v>121</v>
      </c>
      <c r="V1014" t="s">
        <v>3801</v>
      </c>
      <c r="W1014" t="s">
        <v>3802</v>
      </c>
      <c r="X1014" t="s">
        <v>3995</v>
      </c>
      <c r="Y1014" s="19" t="str">
        <f t="shared" si="30"/>
        <v>3</v>
      </c>
      <c r="Z1014" s="19" t="str">
        <f>IF(T1014="","",IF(AND(T1014&lt;&gt;'Tabelas auxiliares'!$B$241,T1014&lt;&gt;'Tabelas auxiliares'!$B$242,T1014&lt;&gt;'Tabelas auxiliares'!$C$241,T1014&lt;&gt;'Tabelas auxiliares'!$C$242,T1014&lt;&gt;'Tabelas auxiliares'!$D$241),"FOLHA DE PESSOAL",IF(Y1014='Tabelas auxiliares'!$A$242,"CUSTEIO",IF(Y1014='Tabelas auxiliares'!$A$241,"INVESTIMENTO","ERRO - VERIFICAR"))))</f>
        <v>FOLHA DE PESSOAL</v>
      </c>
      <c r="AA1014" s="30">
        <f t="shared" si="31"/>
        <v>2618.46</v>
      </c>
      <c r="AD1014" s="12">
        <v>2618.46</v>
      </c>
      <c r="AE1014" s="36"/>
    </row>
    <row r="1015" spans="1:31" x14ac:dyDescent="0.35">
      <c r="A1015" t="s">
        <v>614</v>
      </c>
      <c r="B1015" t="s">
        <v>253</v>
      </c>
      <c r="C1015" t="s">
        <v>615</v>
      </c>
      <c r="D1015" t="s">
        <v>83</v>
      </c>
      <c r="E1015" t="s">
        <v>100</v>
      </c>
      <c r="F1015" s="19" t="str">
        <f>IFERROR(VLOOKUP(D1015,'Tabelas auxiliares'!$A$3:$B$63,2,FALSE),"")</f>
        <v>SUGEPE-FOLHA - PASEP + AUX. MORADIA</v>
      </c>
      <c r="G1015" s="19" t="str">
        <f>IFERROR(VLOOKUP($B1015,'Tabelas auxiliares'!$A$67:$C$107,2,FALSE),"")</f>
        <v>FOLHA DE PAGAMENTO - BENEFÍCIOS</v>
      </c>
      <c r="H1015" s="19" t="str">
        <f>IFERROR(VLOOKUP($B1015,'Tabelas auxiliares'!$A$67:$C$107,3,FALSE),"")</f>
        <v xml:space="preserve">AUXILIO FUNERAL / CONTRATACAO POR TEMPO DETERMINADO / BENEF.ASSIST. DO SERVIDOR E DO MILITAR / AUXILIO-ALIMENTACAO / AUXILIO-TRANSPORTE / INDENIZACOES E RESTITUICOES / DESPESAS DE EXERCICIOS ANTERIORES </v>
      </c>
      <c r="I1015" t="s">
        <v>1395</v>
      </c>
      <c r="J1015" t="s">
        <v>3536</v>
      </c>
      <c r="K1015" t="s">
        <v>3996</v>
      </c>
      <c r="L1015" t="s">
        <v>3575</v>
      </c>
      <c r="M1015" t="s">
        <v>622</v>
      </c>
      <c r="N1015" t="s">
        <v>109</v>
      </c>
      <c r="O1015" t="s">
        <v>642</v>
      </c>
      <c r="P1015" t="s">
        <v>665</v>
      </c>
      <c r="Q1015" t="s">
        <v>621</v>
      </c>
      <c r="R1015" t="s">
        <v>622</v>
      </c>
      <c r="S1015" t="s">
        <v>623</v>
      </c>
      <c r="T1015" t="s">
        <v>659</v>
      </c>
      <c r="U1015" t="s">
        <v>118</v>
      </c>
      <c r="V1015" t="s">
        <v>3805</v>
      </c>
      <c r="W1015" t="s">
        <v>3806</v>
      </c>
      <c r="X1015" t="s">
        <v>3997</v>
      </c>
      <c r="Y1015" s="19" t="str">
        <f t="shared" si="30"/>
        <v>3</v>
      </c>
      <c r="Z1015" s="19" t="str">
        <f>IF(T1015="","",IF(AND(T1015&lt;&gt;'Tabelas auxiliares'!$B$241,T1015&lt;&gt;'Tabelas auxiliares'!$B$242,T1015&lt;&gt;'Tabelas auxiliares'!$C$241,T1015&lt;&gt;'Tabelas auxiliares'!$C$242,T1015&lt;&gt;'Tabelas auxiliares'!$D$241),"FOLHA DE PESSOAL",IF(Y1015='Tabelas auxiliares'!$A$242,"CUSTEIO",IF(Y1015='Tabelas auxiliares'!$A$241,"INVESTIMENTO","ERRO - VERIFICAR"))))</f>
        <v>FOLHA DE PESSOAL</v>
      </c>
      <c r="AA1015" s="30">
        <f t="shared" si="31"/>
        <v>2276.16</v>
      </c>
      <c r="AD1015" s="12">
        <v>2276.16</v>
      </c>
      <c r="AE1015" s="36"/>
    </row>
    <row r="1016" spans="1:31" x14ac:dyDescent="0.35">
      <c r="A1016" t="s">
        <v>614</v>
      </c>
      <c r="B1016" t="s">
        <v>253</v>
      </c>
      <c r="C1016" t="s">
        <v>615</v>
      </c>
      <c r="D1016" t="s">
        <v>83</v>
      </c>
      <c r="E1016" t="s">
        <v>100</v>
      </c>
      <c r="F1016" s="19" t="str">
        <f>IFERROR(VLOOKUP(D1016,'Tabelas auxiliares'!$A$3:$B$63,2,FALSE),"")</f>
        <v>SUGEPE-FOLHA - PASEP + AUX. MORADIA</v>
      </c>
      <c r="G1016" s="19" t="str">
        <f>IFERROR(VLOOKUP($B1016,'Tabelas auxiliares'!$A$67:$C$107,2,FALSE),"")</f>
        <v>FOLHA DE PAGAMENTO - BENEFÍCIOS</v>
      </c>
      <c r="H1016" s="19" t="str">
        <f>IFERROR(VLOOKUP($B1016,'Tabelas auxiliares'!$A$67:$C$107,3,FALSE),"")</f>
        <v xml:space="preserve">AUXILIO FUNERAL / CONTRATACAO POR TEMPO DETERMINADO / BENEF.ASSIST. DO SERVIDOR E DO MILITAR / AUXILIO-ALIMENTACAO / AUXILIO-TRANSPORTE / INDENIZACOES E RESTITUICOES / DESPESAS DE EXERCICIOS ANTERIORES </v>
      </c>
      <c r="I1016" t="s">
        <v>1395</v>
      </c>
      <c r="J1016" t="s">
        <v>3536</v>
      </c>
      <c r="K1016" t="s">
        <v>3998</v>
      </c>
      <c r="L1016" t="s">
        <v>3575</v>
      </c>
      <c r="M1016" t="s">
        <v>622</v>
      </c>
      <c r="N1016" t="s">
        <v>109</v>
      </c>
      <c r="O1016" t="s">
        <v>668</v>
      </c>
      <c r="P1016" t="s">
        <v>669</v>
      </c>
      <c r="Q1016" t="s">
        <v>621</v>
      </c>
      <c r="R1016" t="s">
        <v>622</v>
      </c>
      <c r="S1016" t="s">
        <v>623</v>
      </c>
      <c r="T1016" t="s">
        <v>659</v>
      </c>
      <c r="U1016" t="s">
        <v>123</v>
      </c>
      <c r="V1016" t="s">
        <v>3809</v>
      </c>
      <c r="W1016" t="s">
        <v>3810</v>
      </c>
      <c r="X1016" t="s">
        <v>3999</v>
      </c>
      <c r="Y1016" s="19" t="str">
        <f t="shared" si="30"/>
        <v>3</v>
      </c>
      <c r="Z1016" s="19" t="str">
        <f>IF(T1016="","",IF(AND(T1016&lt;&gt;'Tabelas auxiliares'!$B$241,T1016&lt;&gt;'Tabelas auxiliares'!$B$242,T1016&lt;&gt;'Tabelas auxiliares'!$C$241,T1016&lt;&gt;'Tabelas auxiliares'!$C$242,T1016&lt;&gt;'Tabelas auxiliares'!$D$241),"FOLHA DE PESSOAL",IF(Y1016='Tabelas auxiliares'!$A$242,"CUSTEIO",IF(Y1016='Tabelas auxiliares'!$A$241,"INVESTIMENTO","ERRO - VERIFICAR"))))</f>
        <v>FOLHA DE PESSOAL</v>
      </c>
      <c r="AA1016" s="30">
        <f t="shared" si="31"/>
        <v>718.58</v>
      </c>
      <c r="AD1016" s="12">
        <v>718.58</v>
      </c>
      <c r="AE1016" s="36"/>
    </row>
    <row r="1017" spans="1:31" x14ac:dyDescent="0.35">
      <c r="A1017" t="s">
        <v>614</v>
      </c>
      <c r="B1017" t="s">
        <v>253</v>
      </c>
      <c r="C1017" t="s">
        <v>615</v>
      </c>
      <c r="D1017" t="s">
        <v>83</v>
      </c>
      <c r="E1017" t="s">
        <v>100</v>
      </c>
      <c r="F1017" s="19" t="str">
        <f>IFERROR(VLOOKUP(D1017,'Tabelas auxiliares'!$A$3:$B$63,2,FALSE),"")</f>
        <v>SUGEPE-FOLHA - PASEP + AUX. MORADIA</v>
      </c>
      <c r="G1017" s="19" t="str">
        <f>IFERROR(VLOOKUP($B1017,'Tabelas auxiliares'!$A$67:$C$107,2,FALSE),"")</f>
        <v>FOLHA DE PAGAMENTO - BENEFÍCIOS</v>
      </c>
      <c r="H1017" s="19" t="str">
        <f>IFERROR(VLOOKUP($B1017,'Tabelas auxiliares'!$A$67:$C$107,3,FALSE),"")</f>
        <v xml:space="preserve">AUXILIO FUNERAL / CONTRATACAO POR TEMPO DETERMINADO / BENEF.ASSIST. DO SERVIDOR E DO MILITAR / AUXILIO-ALIMENTACAO / AUXILIO-TRANSPORTE / INDENIZACOES E RESTITUICOES / DESPESAS DE EXERCICIOS ANTERIORES </v>
      </c>
      <c r="I1017" t="s">
        <v>1395</v>
      </c>
      <c r="J1017" t="s">
        <v>3536</v>
      </c>
      <c r="K1017" t="s">
        <v>4000</v>
      </c>
      <c r="L1017" t="s">
        <v>3575</v>
      </c>
      <c r="M1017" t="s">
        <v>622</v>
      </c>
      <c r="N1017" t="s">
        <v>109</v>
      </c>
      <c r="O1017" t="s">
        <v>636</v>
      </c>
      <c r="P1017" t="s">
        <v>664</v>
      </c>
      <c r="Q1017" t="s">
        <v>621</v>
      </c>
      <c r="R1017" t="s">
        <v>622</v>
      </c>
      <c r="S1017" t="s">
        <v>623</v>
      </c>
      <c r="T1017" t="s">
        <v>659</v>
      </c>
      <c r="U1017" t="s">
        <v>121</v>
      </c>
      <c r="V1017" t="s">
        <v>3813</v>
      </c>
      <c r="W1017" t="s">
        <v>3814</v>
      </c>
      <c r="X1017" t="s">
        <v>4001</v>
      </c>
      <c r="Y1017" s="19" t="str">
        <f t="shared" si="30"/>
        <v>3</v>
      </c>
      <c r="Z1017" s="19" t="str">
        <f>IF(T1017="","",IF(AND(T1017&lt;&gt;'Tabelas auxiliares'!$B$241,T1017&lt;&gt;'Tabelas auxiliares'!$B$242,T1017&lt;&gt;'Tabelas auxiliares'!$C$241,T1017&lt;&gt;'Tabelas auxiliares'!$C$242,T1017&lt;&gt;'Tabelas auxiliares'!$D$241),"FOLHA DE PESSOAL",IF(Y1017='Tabelas auxiliares'!$A$242,"CUSTEIO",IF(Y1017='Tabelas auxiliares'!$A$241,"INVESTIMENTO","ERRO - VERIFICAR"))))</f>
        <v>FOLHA DE PESSOAL</v>
      </c>
      <c r="AA1017" s="30">
        <f t="shared" si="31"/>
        <v>79960.34</v>
      </c>
      <c r="AD1017" s="12">
        <v>79960.34</v>
      </c>
      <c r="AE1017" s="36"/>
    </row>
    <row r="1018" spans="1:31" x14ac:dyDescent="0.35">
      <c r="A1018" t="s">
        <v>614</v>
      </c>
      <c r="B1018" t="s">
        <v>253</v>
      </c>
      <c r="C1018" t="s">
        <v>615</v>
      </c>
      <c r="D1018" t="s">
        <v>83</v>
      </c>
      <c r="E1018" t="s">
        <v>100</v>
      </c>
      <c r="F1018" s="19" t="str">
        <f>IFERROR(VLOOKUP(D1018,'Tabelas auxiliares'!$A$3:$B$63,2,FALSE),"")</f>
        <v>SUGEPE-FOLHA - PASEP + AUX. MORADIA</v>
      </c>
      <c r="G1018" s="19" t="str">
        <f>IFERROR(VLOOKUP($B1018,'Tabelas auxiliares'!$A$67:$C$107,2,FALSE),"")</f>
        <v>FOLHA DE PAGAMENTO - BENEFÍCIOS</v>
      </c>
      <c r="H1018" s="19" t="str">
        <f>IFERROR(VLOOKUP($B1018,'Tabelas auxiliares'!$A$67:$C$107,3,FALSE),"")</f>
        <v xml:space="preserve">AUXILIO FUNERAL / CONTRATACAO POR TEMPO DETERMINADO / BENEF.ASSIST. DO SERVIDOR E DO MILITAR / AUXILIO-ALIMENTACAO / AUXILIO-TRANSPORTE / INDENIZACOES E RESTITUICOES / DESPESAS DE EXERCICIOS ANTERIORES </v>
      </c>
      <c r="I1018" t="s">
        <v>1395</v>
      </c>
      <c r="J1018" t="s">
        <v>3536</v>
      </c>
      <c r="K1018" t="s">
        <v>4002</v>
      </c>
      <c r="L1018" t="s">
        <v>3575</v>
      </c>
      <c r="M1018" t="s">
        <v>622</v>
      </c>
      <c r="N1018" t="s">
        <v>109</v>
      </c>
      <c r="O1018" t="s">
        <v>642</v>
      </c>
      <c r="P1018" t="s">
        <v>665</v>
      </c>
      <c r="Q1018" t="s">
        <v>621</v>
      </c>
      <c r="R1018" t="s">
        <v>622</v>
      </c>
      <c r="S1018" t="s">
        <v>623</v>
      </c>
      <c r="T1018" t="s">
        <v>659</v>
      </c>
      <c r="U1018" t="s">
        <v>118</v>
      </c>
      <c r="V1018" t="s">
        <v>3821</v>
      </c>
      <c r="W1018" t="s">
        <v>3822</v>
      </c>
      <c r="X1018" t="s">
        <v>4003</v>
      </c>
      <c r="Y1018" s="19" t="str">
        <f t="shared" si="30"/>
        <v>3</v>
      </c>
      <c r="Z1018" s="19" t="str">
        <f>IF(T1018="","",IF(AND(T1018&lt;&gt;'Tabelas auxiliares'!$B$241,T1018&lt;&gt;'Tabelas auxiliares'!$B$242,T1018&lt;&gt;'Tabelas auxiliares'!$C$241,T1018&lt;&gt;'Tabelas auxiliares'!$C$242,T1018&lt;&gt;'Tabelas auxiliares'!$D$241),"FOLHA DE PESSOAL",IF(Y1018='Tabelas auxiliares'!$A$242,"CUSTEIO",IF(Y1018='Tabelas auxiliares'!$A$241,"INVESTIMENTO","ERRO - VERIFICAR"))))</f>
        <v>FOLHA DE PESSOAL</v>
      </c>
      <c r="AA1018" s="30">
        <f t="shared" si="31"/>
        <v>103973.14</v>
      </c>
      <c r="AD1018" s="12">
        <v>103973.14</v>
      </c>
      <c r="AE1018" s="36"/>
    </row>
    <row r="1019" spans="1:31" x14ac:dyDescent="0.35">
      <c r="A1019" t="s">
        <v>614</v>
      </c>
      <c r="B1019" t="s">
        <v>253</v>
      </c>
      <c r="C1019" t="s">
        <v>615</v>
      </c>
      <c r="D1019" t="s">
        <v>83</v>
      </c>
      <c r="E1019" t="s">
        <v>100</v>
      </c>
      <c r="F1019" s="19" t="str">
        <f>IFERROR(VLOOKUP(D1019,'Tabelas auxiliares'!$A$3:$B$63,2,FALSE),"")</f>
        <v>SUGEPE-FOLHA - PASEP + AUX. MORADIA</v>
      </c>
      <c r="G1019" s="19" t="str">
        <f>IFERROR(VLOOKUP($B1019,'Tabelas auxiliares'!$A$67:$C$107,2,FALSE),"")</f>
        <v>FOLHA DE PAGAMENTO - BENEFÍCIOS</v>
      </c>
      <c r="H1019" s="19" t="str">
        <f>IFERROR(VLOOKUP($B1019,'Tabelas auxiliares'!$A$67:$C$107,3,FALSE),"")</f>
        <v xml:space="preserve">AUXILIO FUNERAL / CONTRATACAO POR TEMPO DETERMINADO / BENEF.ASSIST. DO SERVIDOR E DO MILITAR / AUXILIO-ALIMENTACAO / AUXILIO-TRANSPORTE / INDENIZACOES E RESTITUICOES / DESPESAS DE EXERCICIOS ANTERIORES </v>
      </c>
      <c r="I1019" t="s">
        <v>1395</v>
      </c>
      <c r="J1019" t="s">
        <v>3536</v>
      </c>
      <c r="K1019" t="s">
        <v>4004</v>
      </c>
      <c r="L1019" t="s">
        <v>3575</v>
      </c>
      <c r="M1019" t="s">
        <v>622</v>
      </c>
      <c r="N1019" t="s">
        <v>109</v>
      </c>
      <c r="O1019" t="s">
        <v>666</v>
      </c>
      <c r="P1019" t="s">
        <v>667</v>
      </c>
      <c r="Q1019" t="s">
        <v>621</v>
      </c>
      <c r="R1019" t="s">
        <v>622</v>
      </c>
      <c r="S1019" t="s">
        <v>623</v>
      </c>
      <c r="T1019" t="s">
        <v>659</v>
      </c>
      <c r="U1019" t="s">
        <v>119</v>
      </c>
      <c r="V1019" t="s">
        <v>3817</v>
      </c>
      <c r="W1019" t="s">
        <v>3818</v>
      </c>
      <c r="X1019" t="s">
        <v>4005</v>
      </c>
      <c r="Y1019" s="19" t="str">
        <f t="shared" si="30"/>
        <v>3</v>
      </c>
      <c r="Z1019" s="19" t="str">
        <f>IF(T1019="","",IF(AND(T1019&lt;&gt;'Tabelas auxiliares'!$B$241,T1019&lt;&gt;'Tabelas auxiliares'!$B$242,T1019&lt;&gt;'Tabelas auxiliares'!$C$241,T1019&lt;&gt;'Tabelas auxiliares'!$C$242,T1019&lt;&gt;'Tabelas auxiliares'!$D$241),"FOLHA DE PESSOAL",IF(Y1019='Tabelas auxiliares'!$A$242,"CUSTEIO",IF(Y1019='Tabelas auxiliares'!$A$241,"INVESTIMENTO","ERRO - VERIFICAR"))))</f>
        <v>FOLHA DE PESSOAL</v>
      </c>
      <c r="AA1019" s="30">
        <f t="shared" si="31"/>
        <v>1466817.22</v>
      </c>
      <c r="AD1019" s="12">
        <v>1466817.22</v>
      </c>
      <c r="AE1019" s="36"/>
    </row>
    <row r="1020" spans="1:31" x14ac:dyDescent="0.35">
      <c r="A1020" t="s">
        <v>614</v>
      </c>
      <c r="B1020" t="s">
        <v>253</v>
      </c>
      <c r="C1020" t="s">
        <v>615</v>
      </c>
      <c r="D1020" t="s">
        <v>83</v>
      </c>
      <c r="E1020" t="s">
        <v>100</v>
      </c>
      <c r="F1020" s="19" t="str">
        <f>IFERROR(VLOOKUP(D1020,'Tabelas auxiliares'!$A$3:$B$63,2,FALSE),"")</f>
        <v>SUGEPE-FOLHA - PASEP + AUX. MORADIA</v>
      </c>
      <c r="G1020" s="19" t="str">
        <f>IFERROR(VLOOKUP($B1020,'Tabelas auxiliares'!$A$67:$C$107,2,FALSE),"")</f>
        <v>FOLHA DE PAGAMENTO - BENEFÍCIOS</v>
      </c>
      <c r="H1020" s="19" t="str">
        <f>IFERROR(VLOOKUP($B1020,'Tabelas auxiliares'!$A$67:$C$107,3,FALSE),"")</f>
        <v xml:space="preserve">AUXILIO FUNERAL / CONTRATACAO POR TEMPO DETERMINADO / BENEF.ASSIST. DO SERVIDOR E DO MILITAR / AUXILIO-ALIMENTACAO / AUXILIO-TRANSPORTE / INDENIZACOES E RESTITUICOES / DESPESAS DE EXERCICIOS ANTERIORES </v>
      </c>
      <c r="I1020" t="s">
        <v>1395</v>
      </c>
      <c r="J1020" t="s">
        <v>3536</v>
      </c>
      <c r="K1020" t="s">
        <v>4006</v>
      </c>
      <c r="L1020" t="s">
        <v>3575</v>
      </c>
      <c r="M1020" t="s">
        <v>622</v>
      </c>
      <c r="N1020" t="s">
        <v>111</v>
      </c>
      <c r="O1020" t="s">
        <v>104</v>
      </c>
      <c r="P1020" t="s">
        <v>662</v>
      </c>
      <c r="Q1020" t="s">
        <v>621</v>
      </c>
      <c r="R1020" t="s">
        <v>622</v>
      </c>
      <c r="S1020" t="s">
        <v>623</v>
      </c>
      <c r="T1020" t="s">
        <v>659</v>
      </c>
      <c r="U1020" t="s">
        <v>663</v>
      </c>
      <c r="V1020" t="s">
        <v>3833</v>
      </c>
      <c r="W1020" t="s">
        <v>3834</v>
      </c>
      <c r="X1020" t="s">
        <v>4007</v>
      </c>
      <c r="Y1020" s="19" t="str">
        <f t="shared" si="30"/>
        <v>3</v>
      </c>
      <c r="Z1020" s="19" t="str">
        <f>IF(T1020="","",IF(AND(T1020&lt;&gt;'Tabelas auxiliares'!$B$241,T1020&lt;&gt;'Tabelas auxiliares'!$B$242,T1020&lt;&gt;'Tabelas auxiliares'!$C$241,T1020&lt;&gt;'Tabelas auxiliares'!$C$242,T1020&lt;&gt;'Tabelas auxiliares'!$D$241),"FOLHA DE PESSOAL",IF(Y1020='Tabelas auxiliares'!$A$242,"CUSTEIO",IF(Y1020='Tabelas auxiliares'!$A$241,"INVESTIMENTO","ERRO - VERIFICAR"))))</f>
        <v>FOLHA DE PESSOAL</v>
      </c>
      <c r="AA1020" s="30">
        <f t="shared" si="31"/>
        <v>1226.8900000000001</v>
      </c>
      <c r="AD1020" s="12">
        <v>1226.8900000000001</v>
      </c>
      <c r="AE1020" s="36"/>
    </row>
    <row r="1021" spans="1:31" x14ac:dyDescent="0.35">
      <c r="A1021" t="s">
        <v>614</v>
      </c>
      <c r="B1021" t="s">
        <v>253</v>
      </c>
      <c r="C1021" t="s">
        <v>615</v>
      </c>
      <c r="D1021" t="s">
        <v>83</v>
      </c>
      <c r="E1021" t="s">
        <v>100</v>
      </c>
      <c r="F1021" s="19" t="str">
        <f>IFERROR(VLOOKUP(D1021,'Tabelas auxiliares'!$A$3:$B$63,2,FALSE),"")</f>
        <v>SUGEPE-FOLHA - PASEP + AUX. MORADIA</v>
      </c>
      <c r="G1021" s="19" t="str">
        <f>IFERROR(VLOOKUP($B1021,'Tabelas auxiliares'!$A$67:$C$107,2,FALSE),"")</f>
        <v>FOLHA DE PAGAMENTO - BENEFÍCIOS</v>
      </c>
      <c r="H1021" s="19" t="str">
        <f>IFERROR(VLOOKUP($B1021,'Tabelas auxiliares'!$A$67:$C$107,3,FALSE),"")</f>
        <v xml:space="preserve">AUXILIO FUNERAL / CONTRATACAO POR TEMPO DETERMINADO / BENEF.ASSIST. DO SERVIDOR E DO MILITAR / AUXILIO-ALIMENTACAO / AUXILIO-TRANSPORTE / INDENIZACOES E RESTITUICOES / DESPESAS DE EXERCICIOS ANTERIORES </v>
      </c>
      <c r="I1021" t="s">
        <v>1395</v>
      </c>
      <c r="J1021" t="s">
        <v>3536</v>
      </c>
      <c r="K1021" t="s">
        <v>4008</v>
      </c>
      <c r="L1021" t="s">
        <v>3575</v>
      </c>
      <c r="M1021" t="s">
        <v>622</v>
      </c>
      <c r="N1021" t="s">
        <v>111</v>
      </c>
      <c r="O1021" t="s">
        <v>636</v>
      </c>
      <c r="P1021" t="s">
        <v>661</v>
      </c>
      <c r="Q1021" t="s">
        <v>621</v>
      </c>
      <c r="R1021" t="s">
        <v>622</v>
      </c>
      <c r="S1021" t="s">
        <v>623</v>
      </c>
      <c r="T1021" t="s">
        <v>659</v>
      </c>
      <c r="U1021" t="s">
        <v>122</v>
      </c>
      <c r="V1021" t="s">
        <v>3833</v>
      </c>
      <c r="W1021" t="s">
        <v>3834</v>
      </c>
      <c r="X1021" t="s">
        <v>4009</v>
      </c>
      <c r="Y1021" s="19" t="str">
        <f t="shared" si="30"/>
        <v>3</v>
      </c>
      <c r="Z1021" s="19" t="str">
        <f>IF(T1021="","",IF(AND(T1021&lt;&gt;'Tabelas auxiliares'!$B$241,T1021&lt;&gt;'Tabelas auxiliares'!$B$242,T1021&lt;&gt;'Tabelas auxiliares'!$C$241,T1021&lt;&gt;'Tabelas auxiliares'!$C$242,T1021&lt;&gt;'Tabelas auxiliares'!$D$241),"FOLHA DE PESSOAL",IF(Y1021='Tabelas auxiliares'!$A$242,"CUSTEIO",IF(Y1021='Tabelas auxiliares'!$A$241,"INVESTIMENTO","ERRO - VERIFICAR"))))</f>
        <v>FOLHA DE PESSOAL</v>
      </c>
      <c r="AA1021" s="30">
        <f t="shared" si="31"/>
        <v>221683.38</v>
      </c>
      <c r="AD1021" s="12">
        <v>221683.38</v>
      </c>
      <c r="AE1021" s="36"/>
    </row>
    <row r="1022" spans="1:31" x14ac:dyDescent="0.35">
      <c r="A1022" t="s">
        <v>614</v>
      </c>
      <c r="B1022" t="s">
        <v>253</v>
      </c>
      <c r="C1022" t="s">
        <v>615</v>
      </c>
      <c r="D1022" t="s">
        <v>83</v>
      </c>
      <c r="E1022" t="s">
        <v>100</v>
      </c>
      <c r="F1022" s="19" t="str">
        <f>IFERROR(VLOOKUP(D1022,'Tabelas auxiliares'!$A$3:$B$63,2,FALSE),"")</f>
        <v>SUGEPE-FOLHA - PASEP + AUX. MORADIA</v>
      </c>
      <c r="G1022" s="19" t="str">
        <f>IFERROR(VLOOKUP($B1022,'Tabelas auxiliares'!$A$67:$C$107,2,FALSE),"")</f>
        <v>FOLHA DE PAGAMENTO - BENEFÍCIOS</v>
      </c>
      <c r="H1022" s="19" t="str">
        <f>IFERROR(VLOOKUP($B1022,'Tabelas auxiliares'!$A$67:$C$107,3,FALSE),"")</f>
        <v xml:space="preserve">AUXILIO FUNERAL / CONTRATACAO POR TEMPO DETERMINADO / BENEF.ASSIST. DO SERVIDOR E DO MILITAR / AUXILIO-ALIMENTACAO / AUXILIO-TRANSPORTE / INDENIZACOES E RESTITUICOES / DESPESAS DE EXERCICIOS ANTERIORES </v>
      </c>
      <c r="I1022" t="s">
        <v>2430</v>
      </c>
      <c r="J1022" t="s">
        <v>4010</v>
      </c>
      <c r="K1022" t="s">
        <v>4011</v>
      </c>
      <c r="L1022" t="s">
        <v>4012</v>
      </c>
      <c r="M1022" t="s">
        <v>3841</v>
      </c>
      <c r="N1022" t="s">
        <v>111</v>
      </c>
      <c r="O1022" t="s">
        <v>636</v>
      </c>
      <c r="P1022" t="s">
        <v>661</v>
      </c>
      <c r="Q1022" t="s">
        <v>621</v>
      </c>
      <c r="R1022" t="s">
        <v>622</v>
      </c>
      <c r="S1022" t="s">
        <v>623</v>
      </c>
      <c r="T1022" t="s">
        <v>659</v>
      </c>
      <c r="U1022" t="s">
        <v>122</v>
      </c>
      <c r="V1022" t="s">
        <v>3833</v>
      </c>
      <c r="W1022" t="s">
        <v>3834</v>
      </c>
      <c r="X1022" t="s">
        <v>4013</v>
      </c>
      <c r="Y1022" s="19" t="str">
        <f t="shared" si="30"/>
        <v>3</v>
      </c>
      <c r="Z1022" s="19" t="str">
        <f>IF(T1022="","",IF(AND(T1022&lt;&gt;'Tabelas auxiliares'!$B$241,T1022&lt;&gt;'Tabelas auxiliares'!$B$242,T1022&lt;&gt;'Tabelas auxiliares'!$C$241,T1022&lt;&gt;'Tabelas auxiliares'!$C$242,T1022&lt;&gt;'Tabelas auxiliares'!$D$241),"FOLHA DE PESSOAL",IF(Y1022='Tabelas auxiliares'!$A$242,"CUSTEIO",IF(Y1022='Tabelas auxiliares'!$A$241,"INVESTIMENTO","ERRO - VERIFICAR"))))</f>
        <v>FOLHA DE PESSOAL</v>
      </c>
      <c r="AA1022" s="30">
        <f t="shared" si="31"/>
        <v>11193.19</v>
      </c>
      <c r="AD1022" s="12">
        <v>11193.19</v>
      </c>
      <c r="AE1022" s="36"/>
    </row>
    <row r="1023" spans="1:31" x14ac:dyDescent="0.35">
      <c r="A1023" t="s">
        <v>614</v>
      </c>
      <c r="B1023" t="s">
        <v>253</v>
      </c>
      <c r="C1023" t="s">
        <v>615</v>
      </c>
      <c r="D1023" t="s">
        <v>83</v>
      </c>
      <c r="E1023" t="s">
        <v>100</v>
      </c>
      <c r="F1023" s="19" t="str">
        <f>IFERROR(VLOOKUP(D1023,'Tabelas auxiliares'!$A$3:$B$63,2,FALSE),"")</f>
        <v>SUGEPE-FOLHA - PASEP + AUX. MORADIA</v>
      </c>
      <c r="G1023" s="19" t="str">
        <f>IFERROR(VLOOKUP($B1023,'Tabelas auxiliares'!$A$67:$C$107,2,FALSE),"")</f>
        <v>FOLHA DE PAGAMENTO - BENEFÍCIOS</v>
      </c>
      <c r="H1023" s="19" t="str">
        <f>IFERROR(VLOOKUP($B1023,'Tabelas auxiliares'!$A$67:$C$107,3,FALSE),"")</f>
        <v xml:space="preserve">AUXILIO FUNERAL / CONTRATACAO POR TEMPO DETERMINADO / BENEF.ASSIST. DO SERVIDOR E DO MILITAR / AUXILIO-ALIMENTACAO / AUXILIO-TRANSPORTE / INDENIZACOES E RESTITUICOES / DESPESAS DE EXERCICIOS ANTERIORES </v>
      </c>
      <c r="I1023" t="s">
        <v>1502</v>
      </c>
      <c r="J1023" t="s">
        <v>3586</v>
      </c>
      <c r="K1023" t="s">
        <v>4014</v>
      </c>
      <c r="L1023" t="s">
        <v>3588</v>
      </c>
      <c r="M1023" t="s">
        <v>622</v>
      </c>
      <c r="N1023" t="s">
        <v>109</v>
      </c>
      <c r="O1023" t="s">
        <v>666</v>
      </c>
      <c r="P1023" t="s">
        <v>667</v>
      </c>
      <c r="Q1023" t="s">
        <v>621</v>
      </c>
      <c r="R1023" t="s">
        <v>622</v>
      </c>
      <c r="S1023" t="s">
        <v>623</v>
      </c>
      <c r="T1023" t="s">
        <v>659</v>
      </c>
      <c r="U1023" t="s">
        <v>119</v>
      </c>
      <c r="V1023" t="s">
        <v>3797</v>
      </c>
      <c r="W1023" t="s">
        <v>3798</v>
      </c>
      <c r="X1023" t="s">
        <v>4015</v>
      </c>
      <c r="Y1023" s="19" t="str">
        <f t="shared" si="30"/>
        <v>3</v>
      </c>
      <c r="Z1023" s="19" t="str">
        <f>IF(T1023="","",IF(AND(T1023&lt;&gt;'Tabelas auxiliares'!$B$241,T1023&lt;&gt;'Tabelas auxiliares'!$B$242,T1023&lt;&gt;'Tabelas auxiliares'!$C$241,T1023&lt;&gt;'Tabelas auxiliares'!$C$242,T1023&lt;&gt;'Tabelas auxiliares'!$D$241),"FOLHA DE PESSOAL",IF(Y1023='Tabelas auxiliares'!$A$242,"CUSTEIO",IF(Y1023='Tabelas auxiliares'!$A$241,"INVESTIMENTO","ERRO - VERIFICAR"))))</f>
        <v>FOLHA DE PESSOAL</v>
      </c>
      <c r="AA1023" s="30">
        <f t="shared" si="31"/>
        <v>58121.2</v>
      </c>
      <c r="AD1023" s="12">
        <v>58121.2</v>
      </c>
      <c r="AE1023" s="36"/>
    </row>
    <row r="1024" spans="1:31" x14ac:dyDescent="0.35">
      <c r="A1024" t="s">
        <v>614</v>
      </c>
      <c r="B1024" t="s">
        <v>253</v>
      </c>
      <c r="C1024" t="s">
        <v>615</v>
      </c>
      <c r="D1024" t="s">
        <v>83</v>
      </c>
      <c r="E1024" t="s">
        <v>100</v>
      </c>
      <c r="F1024" s="19" t="str">
        <f>IFERROR(VLOOKUP(D1024,'Tabelas auxiliares'!$A$3:$B$63,2,FALSE),"")</f>
        <v>SUGEPE-FOLHA - PASEP + AUX. MORADIA</v>
      </c>
      <c r="G1024" s="19" t="str">
        <f>IFERROR(VLOOKUP($B1024,'Tabelas auxiliares'!$A$67:$C$107,2,FALSE),"")</f>
        <v>FOLHA DE PAGAMENTO - BENEFÍCIOS</v>
      </c>
      <c r="H1024" s="19" t="str">
        <f>IFERROR(VLOOKUP($B1024,'Tabelas auxiliares'!$A$67:$C$107,3,FALSE),"")</f>
        <v xml:space="preserve">AUXILIO FUNERAL / CONTRATACAO POR TEMPO DETERMINADO / BENEF.ASSIST. DO SERVIDOR E DO MILITAR / AUXILIO-ALIMENTACAO / AUXILIO-TRANSPORTE / INDENIZACOES E RESTITUICOES / DESPESAS DE EXERCICIOS ANTERIORES </v>
      </c>
      <c r="I1024" t="s">
        <v>1502</v>
      </c>
      <c r="J1024" t="s">
        <v>3586</v>
      </c>
      <c r="K1024" t="s">
        <v>4016</v>
      </c>
      <c r="L1024" t="s">
        <v>3588</v>
      </c>
      <c r="M1024" t="s">
        <v>622</v>
      </c>
      <c r="N1024" t="s">
        <v>109</v>
      </c>
      <c r="O1024" t="s">
        <v>636</v>
      </c>
      <c r="P1024" t="s">
        <v>664</v>
      </c>
      <c r="Q1024" t="s">
        <v>621</v>
      </c>
      <c r="R1024" t="s">
        <v>622</v>
      </c>
      <c r="S1024" t="s">
        <v>623</v>
      </c>
      <c r="T1024" t="s">
        <v>659</v>
      </c>
      <c r="U1024" t="s">
        <v>121</v>
      </c>
      <c r="V1024" t="s">
        <v>3801</v>
      </c>
      <c r="W1024" t="s">
        <v>3802</v>
      </c>
      <c r="X1024" t="s">
        <v>4017</v>
      </c>
      <c r="Y1024" s="19" t="str">
        <f t="shared" si="30"/>
        <v>3</v>
      </c>
      <c r="Z1024" s="19" t="str">
        <f>IF(T1024="","",IF(AND(T1024&lt;&gt;'Tabelas auxiliares'!$B$241,T1024&lt;&gt;'Tabelas auxiliares'!$B$242,T1024&lt;&gt;'Tabelas auxiliares'!$C$241,T1024&lt;&gt;'Tabelas auxiliares'!$C$242,T1024&lt;&gt;'Tabelas auxiliares'!$D$241),"FOLHA DE PESSOAL",IF(Y1024='Tabelas auxiliares'!$A$242,"CUSTEIO",IF(Y1024='Tabelas auxiliares'!$A$241,"INVESTIMENTO","ERRO - VERIFICAR"))))</f>
        <v>FOLHA DE PESSOAL</v>
      </c>
      <c r="AA1024" s="30">
        <f t="shared" si="31"/>
        <v>2618.46</v>
      </c>
      <c r="AD1024" s="12">
        <v>2618.46</v>
      </c>
      <c r="AE1024" s="36"/>
    </row>
    <row r="1025" spans="1:31" x14ac:dyDescent="0.35">
      <c r="A1025" t="s">
        <v>614</v>
      </c>
      <c r="B1025" t="s">
        <v>253</v>
      </c>
      <c r="C1025" t="s">
        <v>615</v>
      </c>
      <c r="D1025" t="s">
        <v>83</v>
      </c>
      <c r="E1025" t="s">
        <v>100</v>
      </c>
      <c r="F1025" s="19" t="str">
        <f>IFERROR(VLOOKUP(D1025,'Tabelas auxiliares'!$A$3:$B$63,2,FALSE),"")</f>
        <v>SUGEPE-FOLHA - PASEP + AUX. MORADIA</v>
      </c>
      <c r="G1025" s="19" t="str">
        <f>IFERROR(VLOOKUP($B1025,'Tabelas auxiliares'!$A$67:$C$107,2,FALSE),"")</f>
        <v>FOLHA DE PAGAMENTO - BENEFÍCIOS</v>
      </c>
      <c r="H1025" s="19" t="str">
        <f>IFERROR(VLOOKUP($B1025,'Tabelas auxiliares'!$A$67:$C$107,3,FALSE),"")</f>
        <v xml:space="preserve">AUXILIO FUNERAL / CONTRATACAO POR TEMPO DETERMINADO / BENEF.ASSIST. DO SERVIDOR E DO MILITAR / AUXILIO-ALIMENTACAO / AUXILIO-TRANSPORTE / INDENIZACOES E RESTITUICOES / DESPESAS DE EXERCICIOS ANTERIORES </v>
      </c>
      <c r="I1025" t="s">
        <v>1502</v>
      </c>
      <c r="J1025" t="s">
        <v>3586</v>
      </c>
      <c r="K1025" t="s">
        <v>4018</v>
      </c>
      <c r="L1025" t="s">
        <v>3588</v>
      </c>
      <c r="M1025" t="s">
        <v>622</v>
      </c>
      <c r="N1025" t="s">
        <v>109</v>
      </c>
      <c r="O1025" t="s">
        <v>642</v>
      </c>
      <c r="P1025" t="s">
        <v>665</v>
      </c>
      <c r="Q1025" t="s">
        <v>621</v>
      </c>
      <c r="R1025" t="s">
        <v>622</v>
      </c>
      <c r="S1025" t="s">
        <v>623</v>
      </c>
      <c r="T1025" t="s">
        <v>659</v>
      </c>
      <c r="U1025" t="s">
        <v>118</v>
      </c>
      <c r="V1025" t="s">
        <v>3805</v>
      </c>
      <c r="W1025" t="s">
        <v>3806</v>
      </c>
      <c r="X1025" t="s">
        <v>4019</v>
      </c>
      <c r="Y1025" s="19" t="str">
        <f t="shared" si="30"/>
        <v>3</v>
      </c>
      <c r="Z1025" s="19" t="str">
        <f>IF(T1025="","",IF(AND(T1025&lt;&gt;'Tabelas auxiliares'!$B$241,T1025&lt;&gt;'Tabelas auxiliares'!$B$242,T1025&lt;&gt;'Tabelas auxiliares'!$C$241,T1025&lt;&gt;'Tabelas auxiliares'!$C$242,T1025&lt;&gt;'Tabelas auxiliares'!$D$241),"FOLHA DE PESSOAL",IF(Y1025='Tabelas auxiliares'!$A$242,"CUSTEIO",IF(Y1025='Tabelas auxiliares'!$A$241,"INVESTIMENTO","ERRO - VERIFICAR"))))</f>
        <v>FOLHA DE PESSOAL</v>
      </c>
      <c r="AA1025" s="30">
        <f t="shared" si="31"/>
        <v>1072.69</v>
      </c>
      <c r="AD1025" s="12">
        <v>1072.69</v>
      </c>
      <c r="AE1025" s="36"/>
    </row>
    <row r="1026" spans="1:31" x14ac:dyDescent="0.35">
      <c r="A1026" t="s">
        <v>614</v>
      </c>
      <c r="B1026" t="s">
        <v>253</v>
      </c>
      <c r="C1026" t="s">
        <v>615</v>
      </c>
      <c r="D1026" t="s">
        <v>83</v>
      </c>
      <c r="E1026" t="s">
        <v>100</v>
      </c>
      <c r="F1026" s="19" t="str">
        <f>IFERROR(VLOOKUP(D1026,'Tabelas auxiliares'!$A$3:$B$63,2,FALSE),"")</f>
        <v>SUGEPE-FOLHA - PASEP + AUX. MORADIA</v>
      </c>
      <c r="G1026" s="19" t="str">
        <f>IFERROR(VLOOKUP($B1026,'Tabelas auxiliares'!$A$67:$C$107,2,FALSE),"")</f>
        <v>FOLHA DE PAGAMENTO - BENEFÍCIOS</v>
      </c>
      <c r="H1026" s="19" t="str">
        <f>IFERROR(VLOOKUP($B1026,'Tabelas auxiliares'!$A$67:$C$107,3,FALSE),"")</f>
        <v xml:space="preserve">AUXILIO FUNERAL / CONTRATACAO POR TEMPO DETERMINADO / BENEF.ASSIST. DO SERVIDOR E DO MILITAR / AUXILIO-ALIMENTACAO / AUXILIO-TRANSPORTE / INDENIZACOES E RESTITUICOES / DESPESAS DE EXERCICIOS ANTERIORES </v>
      </c>
      <c r="I1026" t="s">
        <v>1502</v>
      </c>
      <c r="J1026" t="s">
        <v>3586</v>
      </c>
      <c r="K1026" t="s">
        <v>4020</v>
      </c>
      <c r="L1026" t="s">
        <v>3588</v>
      </c>
      <c r="M1026" t="s">
        <v>622</v>
      </c>
      <c r="N1026" t="s">
        <v>109</v>
      </c>
      <c r="O1026" t="s">
        <v>668</v>
      </c>
      <c r="P1026" t="s">
        <v>669</v>
      </c>
      <c r="Q1026" t="s">
        <v>621</v>
      </c>
      <c r="R1026" t="s">
        <v>622</v>
      </c>
      <c r="S1026" t="s">
        <v>623</v>
      </c>
      <c r="T1026" t="s">
        <v>659</v>
      </c>
      <c r="U1026" t="s">
        <v>123</v>
      </c>
      <c r="V1026" t="s">
        <v>3809</v>
      </c>
      <c r="W1026" t="s">
        <v>3810</v>
      </c>
      <c r="X1026" t="s">
        <v>4021</v>
      </c>
      <c r="Y1026" s="19" t="str">
        <f t="shared" si="30"/>
        <v>3</v>
      </c>
      <c r="Z1026" s="19" t="str">
        <f>IF(T1026="","",IF(AND(T1026&lt;&gt;'Tabelas auxiliares'!$B$241,T1026&lt;&gt;'Tabelas auxiliares'!$B$242,T1026&lt;&gt;'Tabelas auxiliares'!$C$241,T1026&lt;&gt;'Tabelas auxiliares'!$C$242,T1026&lt;&gt;'Tabelas auxiliares'!$D$241),"FOLHA DE PESSOAL",IF(Y1026='Tabelas auxiliares'!$A$242,"CUSTEIO",IF(Y1026='Tabelas auxiliares'!$A$241,"INVESTIMENTO","ERRO - VERIFICAR"))))</f>
        <v>FOLHA DE PESSOAL</v>
      </c>
      <c r="AA1026" s="30">
        <f t="shared" si="31"/>
        <v>718.58</v>
      </c>
      <c r="AD1026" s="12">
        <v>718.58</v>
      </c>
      <c r="AE1026" s="36"/>
    </row>
    <row r="1027" spans="1:31" x14ac:dyDescent="0.35">
      <c r="A1027" t="s">
        <v>614</v>
      </c>
      <c r="B1027" t="s">
        <v>253</v>
      </c>
      <c r="C1027" t="s">
        <v>615</v>
      </c>
      <c r="D1027" t="s">
        <v>83</v>
      </c>
      <c r="E1027" t="s">
        <v>100</v>
      </c>
      <c r="F1027" s="19" t="str">
        <f>IFERROR(VLOOKUP(D1027,'Tabelas auxiliares'!$A$3:$B$63,2,FALSE),"")</f>
        <v>SUGEPE-FOLHA - PASEP + AUX. MORADIA</v>
      </c>
      <c r="G1027" s="19" t="str">
        <f>IFERROR(VLOOKUP($B1027,'Tabelas auxiliares'!$A$67:$C$107,2,FALSE),"")</f>
        <v>FOLHA DE PAGAMENTO - BENEFÍCIOS</v>
      </c>
      <c r="H1027" s="19" t="str">
        <f>IFERROR(VLOOKUP($B1027,'Tabelas auxiliares'!$A$67:$C$107,3,FALSE),"")</f>
        <v xml:space="preserve">AUXILIO FUNERAL / CONTRATACAO POR TEMPO DETERMINADO / BENEF.ASSIST. DO SERVIDOR E DO MILITAR / AUXILIO-ALIMENTACAO / AUXILIO-TRANSPORTE / INDENIZACOES E RESTITUICOES / DESPESAS DE EXERCICIOS ANTERIORES </v>
      </c>
      <c r="I1027" t="s">
        <v>1502</v>
      </c>
      <c r="J1027" t="s">
        <v>3586</v>
      </c>
      <c r="K1027" t="s">
        <v>4022</v>
      </c>
      <c r="L1027" t="s">
        <v>3588</v>
      </c>
      <c r="M1027" t="s">
        <v>622</v>
      </c>
      <c r="N1027" t="s">
        <v>109</v>
      </c>
      <c r="O1027" t="s">
        <v>636</v>
      </c>
      <c r="P1027" t="s">
        <v>664</v>
      </c>
      <c r="Q1027" t="s">
        <v>621</v>
      </c>
      <c r="R1027" t="s">
        <v>622</v>
      </c>
      <c r="S1027" t="s">
        <v>623</v>
      </c>
      <c r="T1027" t="s">
        <v>659</v>
      </c>
      <c r="U1027" t="s">
        <v>121</v>
      </c>
      <c r="V1027" t="s">
        <v>3813</v>
      </c>
      <c r="W1027" t="s">
        <v>3814</v>
      </c>
      <c r="X1027" t="s">
        <v>4023</v>
      </c>
      <c r="Y1027" s="19" t="str">
        <f t="shared" si="30"/>
        <v>3</v>
      </c>
      <c r="Z1027" s="19" t="str">
        <f>IF(T1027="","",IF(AND(T1027&lt;&gt;'Tabelas auxiliares'!$B$241,T1027&lt;&gt;'Tabelas auxiliares'!$B$242,T1027&lt;&gt;'Tabelas auxiliares'!$C$241,T1027&lt;&gt;'Tabelas auxiliares'!$C$242,T1027&lt;&gt;'Tabelas auxiliares'!$D$241),"FOLHA DE PESSOAL",IF(Y1027='Tabelas auxiliares'!$A$242,"CUSTEIO",IF(Y1027='Tabelas auxiliares'!$A$241,"INVESTIMENTO","ERRO - VERIFICAR"))))</f>
        <v>FOLHA DE PESSOAL</v>
      </c>
      <c r="AA1027" s="30">
        <f t="shared" si="31"/>
        <v>79960.350000000006</v>
      </c>
      <c r="AD1027" s="12">
        <v>79960.350000000006</v>
      </c>
      <c r="AE1027" s="36"/>
    </row>
    <row r="1028" spans="1:31" x14ac:dyDescent="0.35">
      <c r="A1028" t="s">
        <v>614</v>
      </c>
      <c r="B1028" t="s">
        <v>253</v>
      </c>
      <c r="C1028" t="s">
        <v>615</v>
      </c>
      <c r="D1028" t="s">
        <v>83</v>
      </c>
      <c r="E1028" t="s">
        <v>100</v>
      </c>
      <c r="F1028" s="19" t="str">
        <f>IFERROR(VLOOKUP(D1028,'Tabelas auxiliares'!$A$3:$B$63,2,FALSE),"")</f>
        <v>SUGEPE-FOLHA - PASEP + AUX. MORADIA</v>
      </c>
      <c r="G1028" s="19" t="str">
        <f>IFERROR(VLOOKUP($B1028,'Tabelas auxiliares'!$A$67:$C$107,2,FALSE),"")</f>
        <v>FOLHA DE PAGAMENTO - BENEFÍCIOS</v>
      </c>
      <c r="H1028" s="19" t="str">
        <f>IFERROR(VLOOKUP($B1028,'Tabelas auxiliares'!$A$67:$C$107,3,FALSE),"")</f>
        <v xml:space="preserve">AUXILIO FUNERAL / CONTRATACAO POR TEMPO DETERMINADO / BENEF.ASSIST. DO SERVIDOR E DO MILITAR / AUXILIO-ALIMENTACAO / AUXILIO-TRANSPORTE / INDENIZACOES E RESTITUICOES / DESPESAS DE EXERCICIOS ANTERIORES </v>
      </c>
      <c r="I1028" t="s">
        <v>1502</v>
      </c>
      <c r="J1028" t="s">
        <v>3586</v>
      </c>
      <c r="K1028" t="s">
        <v>4024</v>
      </c>
      <c r="L1028" t="s">
        <v>3588</v>
      </c>
      <c r="M1028" t="s">
        <v>622</v>
      </c>
      <c r="N1028" t="s">
        <v>109</v>
      </c>
      <c r="O1028" t="s">
        <v>666</v>
      </c>
      <c r="P1028" t="s">
        <v>667</v>
      </c>
      <c r="Q1028" t="s">
        <v>621</v>
      </c>
      <c r="R1028" t="s">
        <v>622</v>
      </c>
      <c r="S1028" t="s">
        <v>623</v>
      </c>
      <c r="T1028" t="s">
        <v>659</v>
      </c>
      <c r="U1028" t="s">
        <v>119</v>
      </c>
      <c r="V1028" t="s">
        <v>3817</v>
      </c>
      <c r="W1028" t="s">
        <v>3818</v>
      </c>
      <c r="X1028" t="s">
        <v>4025</v>
      </c>
      <c r="Y1028" s="19" t="str">
        <f t="shared" si="30"/>
        <v>3</v>
      </c>
      <c r="Z1028" s="19" t="str">
        <f>IF(T1028="","",IF(AND(T1028&lt;&gt;'Tabelas auxiliares'!$B$241,T1028&lt;&gt;'Tabelas auxiliares'!$B$242,T1028&lt;&gt;'Tabelas auxiliares'!$C$241,T1028&lt;&gt;'Tabelas auxiliares'!$C$242,T1028&lt;&gt;'Tabelas auxiliares'!$D$241),"FOLHA DE PESSOAL",IF(Y1028='Tabelas auxiliares'!$A$242,"CUSTEIO",IF(Y1028='Tabelas auxiliares'!$A$241,"INVESTIMENTO","ERRO - VERIFICAR"))))</f>
        <v>FOLHA DE PESSOAL</v>
      </c>
      <c r="AA1028" s="30">
        <f t="shared" si="31"/>
        <v>1469264.43</v>
      </c>
      <c r="AD1028" s="12">
        <v>1469264.43</v>
      </c>
      <c r="AE1028" s="36"/>
    </row>
    <row r="1029" spans="1:31" x14ac:dyDescent="0.35">
      <c r="A1029" t="s">
        <v>614</v>
      </c>
      <c r="B1029" t="s">
        <v>253</v>
      </c>
      <c r="C1029" t="s">
        <v>615</v>
      </c>
      <c r="D1029" t="s">
        <v>83</v>
      </c>
      <c r="E1029" t="s">
        <v>100</v>
      </c>
      <c r="F1029" s="19" t="str">
        <f>IFERROR(VLOOKUP(D1029,'Tabelas auxiliares'!$A$3:$B$63,2,FALSE),"")</f>
        <v>SUGEPE-FOLHA - PASEP + AUX. MORADIA</v>
      </c>
      <c r="G1029" s="19" t="str">
        <f>IFERROR(VLOOKUP($B1029,'Tabelas auxiliares'!$A$67:$C$107,2,FALSE),"")</f>
        <v>FOLHA DE PAGAMENTO - BENEFÍCIOS</v>
      </c>
      <c r="H1029" s="19" t="str">
        <f>IFERROR(VLOOKUP($B1029,'Tabelas auxiliares'!$A$67:$C$107,3,FALSE),"")</f>
        <v xml:space="preserve">AUXILIO FUNERAL / CONTRATACAO POR TEMPO DETERMINADO / BENEF.ASSIST. DO SERVIDOR E DO MILITAR / AUXILIO-ALIMENTACAO / AUXILIO-TRANSPORTE / INDENIZACOES E RESTITUICOES / DESPESAS DE EXERCICIOS ANTERIORES </v>
      </c>
      <c r="I1029" t="s">
        <v>1502</v>
      </c>
      <c r="J1029" t="s">
        <v>3586</v>
      </c>
      <c r="K1029" t="s">
        <v>4026</v>
      </c>
      <c r="L1029" t="s">
        <v>3588</v>
      </c>
      <c r="M1029" t="s">
        <v>622</v>
      </c>
      <c r="N1029" t="s">
        <v>109</v>
      </c>
      <c r="O1029" t="s">
        <v>642</v>
      </c>
      <c r="P1029" t="s">
        <v>665</v>
      </c>
      <c r="Q1029" t="s">
        <v>621</v>
      </c>
      <c r="R1029" t="s">
        <v>622</v>
      </c>
      <c r="S1029" t="s">
        <v>623</v>
      </c>
      <c r="T1029" t="s">
        <v>659</v>
      </c>
      <c r="U1029" t="s">
        <v>118</v>
      </c>
      <c r="V1029" t="s">
        <v>3821</v>
      </c>
      <c r="W1029" t="s">
        <v>3822</v>
      </c>
      <c r="X1029" t="s">
        <v>4027</v>
      </c>
      <c r="Y1029" s="19" t="str">
        <f t="shared" si="30"/>
        <v>3</v>
      </c>
      <c r="Z1029" s="19" t="str">
        <f>IF(T1029="","",IF(AND(T1029&lt;&gt;'Tabelas auxiliares'!$B$241,T1029&lt;&gt;'Tabelas auxiliares'!$B$242,T1029&lt;&gt;'Tabelas auxiliares'!$C$241,T1029&lt;&gt;'Tabelas auxiliares'!$C$242,T1029&lt;&gt;'Tabelas auxiliares'!$D$241),"FOLHA DE PESSOAL",IF(Y1029='Tabelas auxiliares'!$A$242,"CUSTEIO",IF(Y1029='Tabelas auxiliares'!$A$241,"INVESTIMENTO","ERRO - VERIFICAR"))))</f>
        <v>FOLHA DE PESSOAL</v>
      </c>
      <c r="AA1029" s="30">
        <f t="shared" si="31"/>
        <v>110215.1</v>
      </c>
      <c r="AD1029" s="12">
        <v>110215.1</v>
      </c>
      <c r="AE1029" s="36"/>
    </row>
    <row r="1030" spans="1:31" x14ac:dyDescent="0.35">
      <c r="A1030" t="s">
        <v>614</v>
      </c>
      <c r="B1030" t="s">
        <v>253</v>
      </c>
      <c r="C1030" t="s">
        <v>615</v>
      </c>
      <c r="D1030" t="s">
        <v>83</v>
      </c>
      <c r="E1030" t="s">
        <v>100</v>
      </c>
      <c r="F1030" s="19" t="str">
        <f>IFERROR(VLOOKUP(D1030,'Tabelas auxiliares'!$A$3:$B$63,2,FALSE),"")</f>
        <v>SUGEPE-FOLHA - PASEP + AUX. MORADIA</v>
      </c>
      <c r="G1030" s="19" t="str">
        <f>IFERROR(VLOOKUP($B1030,'Tabelas auxiliares'!$A$67:$C$107,2,FALSE),"")</f>
        <v>FOLHA DE PAGAMENTO - BENEFÍCIOS</v>
      </c>
      <c r="H1030" s="19" t="str">
        <f>IFERROR(VLOOKUP($B1030,'Tabelas auxiliares'!$A$67:$C$107,3,FALSE),"")</f>
        <v xml:space="preserve">AUXILIO FUNERAL / CONTRATACAO POR TEMPO DETERMINADO / BENEF.ASSIST. DO SERVIDOR E DO MILITAR / AUXILIO-ALIMENTACAO / AUXILIO-TRANSPORTE / INDENIZACOES E RESTITUICOES / DESPESAS DE EXERCICIOS ANTERIORES </v>
      </c>
      <c r="I1030" t="s">
        <v>1502</v>
      </c>
      <c r="J1030" t="s">
        <v>3586</v>
      </c>
      <c r="K1030" t="s">
        <v>4028</v>
      </c>
      <c r="L1030" t="s">
        <v>3588</v>
      </c>
      <c r="M1030" t="s">
        <v>622</v>
      </c>
      <c r="N1030" t="s">
        <v>111</v>
      </c>
      <c r="O1030" t="s">
        <v>104</v>
      </c>
      <c r="P1030" t="s">
        <v>662</v>
      </c>
      <c r="Q1030" t="s">
        <v>621</v>
      </c>
      <c r="R1030" t="s">
        <v>622</v>
      </c>
      <c r="S1030" t="s">
        <v>623</v>
      </c>
      <c r="T1030" t="s">
        <v>659</v>
      </c>
      <c r="U1030" t="s">
        <v>663</v>
      </c>
      <c r="V1030" t="s">
        <v>3833</v>
      </c>
      <c r="W1030" t="s">
        <v>3834</v>
      </c>
      <c r="X1030" t="s">
        <v>4029</v>
      </c>
      <c r="Y1030" s="19" t="str">
        <f t="shared" si="30"/>
        <v>3</v>
      </c>
      <c r="Z1030" s="19" t="str">
        <f>IF(T1030="","",IF(AND(T1030&lt;&gt;'Tabelas auxiliares'!$B$241,T1030&lt;&gt;'Tabelas auxiliares'!$B$242,T1030&lt;&gt;'Tabelas auxiliares'!$C$241,T1030&lt;&gt;'Tabelas auxiliares'!$C$242,T1030&lt;&gt;'Tabelas auxiliares'!$D$241),"FOLHA DE PESSOAL",IF(Y1030='Tabelas auxiliares'!$A$242,"CUSTEIO",IF(Y1030='Tabelas auxiliares'!$A$241,"INVESTIMENTO","ERRO - VERIFICAR"))))</f>
        <v>FOLHA DE PESSOAL</v>
      </c>
      <c r="AA1030" s="30">
        <f t="shared" si="31"/>
        <v>1232.6300000000001</v>
      </c>
      <c r="AD1030" s="12">
        <v>1232.6300000000001</v>
      </c>
      <c r="AE1030" s="36"/>
    </row>
    <row r="1031" spans="1:31" x14ac:dyDescent="0.35">
      <c r="A1031" t="s">
        <v>614</v>
      </c>
      <c r="B1031" t="s">
        <v>253</v>
      </c>
      <c r="C1031" t="s">
        <v>615</v>
      </c>
      <c r="D1031" t="s">
        <v>83</v>
      </c>
      <c r="E1031" t="s">
        <v>100</v>
      </c>
      <c r="F1031" s="19" t="str">
        <f>IFERROR(VLOOKUP(D1031,'Tabelas auxiliares'!$A$3:$B$63,2,FALSE),"")</f>
        <v>SUGEPE-FOLHA - PASEP + AUX. MORADIA</v>
      </c>
      <c r="G1031" s="19" t="str">
        <f>IFERROR(VLOOKUP($B1031,'Tabelas auxiliares'!$A$67:$C$107,2,FALSE),"")</f>
        <v>FOLHA DE PAGAMENTO - BENEFÍCIOS</v>
      </c>
      <c r="H1031" s="19" t="str">
        <f>IFERROR(VLOOKUP($B1031,'Tabelas auxiliares'!$A$67:$C$107,3,FALSE),"")</f>
        <v xml:space="preserve">AUXILIO FUNERAL / CONTRATACAO POR TEMPO DETERMINADO / BENEF.ASSIST. DO SERVIDOR E DO MILITAR / AUXILIO-ALIMENTACAO / AUXILIO-TRANSPORTE / INDENIZACOES E RESTITUICOES / DESPESAS DE EXERCICIOS ANTERIORES </v>
      </c>
      <c r="I1031" t="s">
        <v>1502</v>
      </c>
      <c r="J1031" t="s">
        <v>3586</v>
      </c>
      <c r="K1031" t="s">
        <v>4030</v>
      </c>
      <c r="L1031" t="s">
        <v>3588</v>
      </c>
      <c r="M1031" t="s">
        <v>622</v>
      </c>
      <c r="N1031" t="s">
        <v>111</v>
      </c>
      <c r="O1031" t="s">
        <v>636</v>
      </c>
      <c r="P1031" t="s">
        <v>661</v>
      </c>
      <c r="Q1031" t="s">
        <v>621</v>
      </c>
      <c r="R1031" t="s">
        <v>622</v>
      </c>
      <c r="S1031" t="s">
        <v>623</v>
      </c>
      <c r="T1031" t="s">
        <v>659</v>
      </c>
      <c r="U1031" t="s">
        <v>122</v>
      </c>
      <c r="V1031" t="s">
        <v>3833</v>
      </c>
      <c r="W1031" t="s">
        <v>3834</v>
      </c>
      <c r="X1031" t="s">
        <v>4031</v>
      </c>
      <c r="Y1031" s="19" t="str">
        <f t="shared" si="30"/>
        <v>3</v>
      </c>
      <c r="Z1031" s="19" t="str">
        <f>IF(T1031="","",IF(AND(T1031&lt;&gt;'Tabelas auxiliares'!$B$241,T1031&lt;&gt;'Tabelas auxiliares'!$B$242,T1031&lt;&gt;'Tabelas auxiliares'!$C$241,T1031&lt;&gt;'Tabelas auxiliares'!$C$242,T1031&lt;&gt;'Tabelas auxiliares'!$D$241),"FOLHA DE PESSOAL",IF(Y1031='Tabelas auxiliares'!$A$242,"CUSTEIO",IF(Y1031='Tabelas auxiliares'!$A$241,"INVESTIMENTO","ERRO - VERIFICAR"))))</f>
        <v>FOLHA DE PESSOAL</v>
      </c>
      <c r="AA1031" s="30">
        <f t="shared" si="31"/>
        <v>221610.6</v>
      </c>
      <c r="AD1031" s="12">
        <v>221610.6</v>
      </c>
      <c r="AE1031" s="36"/>
    </row>
    <row r="1032" spans="1:31" x14ac:dyDescent="0.35">
      <c r="A1032" t="s">
        <v>614</v>
      </c>
      <c r="B1032" t="s">
        <v>253</v>
      </c>
      <c r="C1032" t="s">
        <v>615</v>
      </c>
      <c r="D1032" t="s">
        <v>83</v>
      </c>
      <c r="E1032" t="s">
        <v>100</v>
      </c>
      <c r="F1032" s="19" t="str">
        <f>IFERROR(VLOOKUP(D1032,'Tabelas auxiliares'!$A$3:$B$63,2,FALSE),"")</f>
        <v>SUGEPE-FOLHA - PASEP + AUX. MORADIA</v>
      </c>
      <c r="G1032" s="19" t="str">
        <f>IFERROR(VLOOKUP($B1032,'Tabelas auxiliares'!$A$67:$C$107,2,FALSE),"")</f>
        <v>FOLHA DE PAGAMENTO - BENEFÍCIOS</v>
      </c>
      <c r="H1032" s="19" t="str">
        <f>IFERROR(VLOOKUP($B1032,'Tabelas auxiliares'!$A$67:$C$107,3,FALSE),"")</f>
        <v xml:space="preserve">AUXILIO FUNERAL / CONTRATACAO POR TEMPO DETERMINADO / BENEF.ASSIST. DO SERVIDOR E DO MILITAR / AUXILIO-ALIMENTACAO / AUXILIO-TRANSPORTE / INDENIZACOES E RESTITUICOES / DESPESAS DE EXERCICIOS ANTERIORES </v>
      </c>
      <c r="I1032" t="s">
        <v>2483</v>
      </c>
      <c r="J1032" t="s">
        <v>4032</v>
      </c>
      <c r="K1032" t="s">
        <v>4033</v>
      </c>
      <c r="L1032" t="s">
        <v>4034</v>
      </c>
      <c r="M1032" t="s">
        <v>3841</v>
      </c>
      <c r="N1032" t="s">
        <v>111</v>
      </c>
      <c r="O1032" t="s">
        <v>636</v>
      </c>
      <c r="P1032" t="s">
        <v>661</v>
      </c>
      <c r="Q1032" t="s">
        <v>621</v>
      </c>
      <c r="R1032" t="s">
        <v>622</v>
      </c>
      <c r="S1032" t="s">
        <v>623</v>
      </c>
      <c r="T1032" t="s">
        <v>659</v>
      </c>
      <c r="U1032" t="s">
        <v>122</v>
      </c>
      <c r="V1032" t="s">
        <v>3833</v>
      </c>
      <c r="W1032" t="s">
        <v>3834</v>
      </c>
      <c r="X1032" t="s">
        <v>4035</v>
      </c>
      <c r="Y1032" s="19" t="str">
        <f t="shared" si="30"/>
        <v>3</v>
      </c>
      <c r="Z1032" s="19" t="str">
        <f>IF(T1032="","",IF(AND(T1032&lt;&gt;'Tabelas auxiliares'!$B$241,T1032&lt;&gt;'Tabelas auxiliares'!$B$242,T1032&lt;&gt;'Tabelas auxiliares'!$C$241,T1032&lt;&gt;'Tabelas auxiliares'!$C$242,T1032&lt;&gt;'Tabelas auxiliares'!$D$241),"FOLHA DE PESSOAL",IF(Y1032='Tabelas auxiliares'!$A$242,"CUSTEIO",IF(Y1032='Tabelas auxiliares'!$A$241,"INVESTIMENTO","ERRO - VERIFICAR"))))</f>
        <v>FOLHA DE PESSOAL</v>
      </c>
      <c r="AA1032" s="30">
        <f t="shared" si="31"/>
        <v>10877.75</v>
      </c>
      <c r="AD1032" s="12">
        <v>10877.75</v>
      </c>
      <c r="AE1032" s="36"/>
    </row>
    <row r="1033" spans="1:31" x14ac:dyDescent="0.35">
      <c r="A1033" t="s">
        <v>614</v>
      </c>
      <c r="B1033" t="s">
        <v>253</v>
      </c>
      <c r="C1033" t="s">
        <v>615</v>
      </c>
      <c r="D1033" t="s">
        <v>83</v>
      </c>
      <c r="E1033" t="s">
        <v>100</v>
      </c>
      <c r="F1033" s="19" t="str">
        <f>IFERROR(VLOOKUP(D1033,'Tabelas auxiliares'!$A$3:$B$63,2,FALSE),"")</f>
        <v>SUGEPE-FOLHA - PASEP + AUX. MORADIA</v>
      </c>
      <c r="G1033" s="19" t="str">
        <f>IFERROR(VLOOKUP($B1033,'Tabelas auxiliares'!$A$67:$C$107,2,FALSE),"")</f>
        <v>FOLHA DE PAGAMENTO - BENEFÍCIOS</v>
      </c>
      <c r="H1033" s="19" t="str">
        <f>IFERROR(VLOOKUP($B1033,'Tabelas auxiliares'!$A$67:$C$107,3,FALSE),"")</f>
        <v xml:space="preserve">AUXILIO FUNERAL / CONTRATACAO POR TEMPO DETERMINADO / BENEF.ASSIST. DO SERVIDOR E DO MILITAR / AUXILIO-ALIMENTACAO / AUXILIO-TRANSPORTE / INDENIZACOES E RESTITUICOES / DESPESAS DE EXERCICIOS ANTERIORES </v>
      </c>
      <c r="I1033" t="s">
        <v>3636</v>
      </c>
      <c r="J1033" t="s">
        <v>3637</v>
      </c>
      <c r="K1033" t="s">
        <v>4036</v>
      </c>
      <c r="L1033" t="s">
        <v>3639</v>
      </c>
      <c r="M1033" t="s">
        <v>622</v>
      </c>
      <c r="N1033" t="s">
        <v>109</v>
      </c>
      <c r="O1033" t="s">
        <v>666</v>
      </c>
      <c r="P1033" t="s">
        <v>667</v>
      </c>
      <c r="Q1033" t="s">
        <v>621</v>
      </c>
      <c r="R1033" t="s">
        <v>622</v>
      </c>
      <c r="S1033" t="s">
        <v>623</v>
      </c>
      <c r="T1033" t="s">
        <v>659</v>
      </c>
      <c r="U1033" t="s">
        <v>119</v>
      </c>
      <c r="V1033" t="s">
        <v>3797</v>
      </c>
      <c r="W1033" t="s">
        <v>3798</v>
      </c>
      <c r="X1033" t="s">
        <v>4037</v>
      </c>
      <c r="Y1033" s="19" t="str">
        <f t="shared" si="30"/>
        <v>3</v>
      </c>
      <c r="Z1033" s="19" t="str">
        <f>IF(T1033="","",IF(AND(T1033&lt;&gt;'Tabelas auxiliares'!$B$241,T1033&lt;&gt;'Tabelas auxiliares'!$B$242,T1033&lt;&gt;'Tabelas auxiliares'!$C$241,T1033&lt;&gt;'Tabelas auxiliares'!$C$242,T1033&lt;&gt;'Tabelas auxiliares'!$D$241),"FOLHA DE PESSOAL",IF(Y1033='Tabelas auxiliares'!$A$242,"CUSTEIO",IF(Y1033='Tabelas auxiliares'!$A$241,"INVESTIMENTO","ERRO - VERIFICAR"))))</f>
        <v>FOLHA DE PESSOAL</v>
      </c>
      <c r="AA1033" s="30">
        <f t="shared" si="31"/>
        <v>57318.15</v>
      </c>
      <c r="AD1033" s="12">
        <v>57318.15</v>
      </c>
      <c r="AE1033" s="36"/>
    </row>
    <row r="1034" spans="1:31" x14ac:dyDescent="0.35">
      <c r="A1034" t="s">
        <v>614</v>
      </c>
      <c r="B1034" t="s">
        <v>253</v>
      </c>
      <c r="C1034" t="s">
        <v>615</v>
      </c>
      <c r="D1034" t="s">
        <v>83</v>
      </c>
      <c r="E1034" t="s">
        <v>100</v>
      </c>
      <c r="F1034" s="19" t="str">
        <f>IFERROR(VLOOKUP(D1034,'Tabelas auxiliares'!$A$3:$B$63,2,FALSE),"")</f>
        <v>SUGEPE-FOLHA - PASEP + AUX. MORADIA</v>
      </c>
      <c r="G1034" s="19" t="str">
        <f>IFERROR(VLOOKUP($B1034,'Tabelas auxiliares'!$A$67:$C$107,2,FALSE),"")</f>
        <v>FOLHA DE PAGAMENTO - BENEFÍCIOS</v>
      </c>
      <c r="H1034" s="19" t="str">
        <f>IFERROR(VLOOKUP($B1034,'Tabelas auxiliares'!$A$67:$C$107,3,FALSE),"")</f>
        <v xml:space="preserve">AUXILIO FUNERAL / CONTRATACAO POR TEMPO DETERMINADO / BENEF.ASSIST. DO SERVIDOR E DO MILITAR / AUXILIO-ALIMENTACAO / AUXILIO-TRANSPORTE / INDENIZACOES E RESTITUICOES / DESPESAS DE EXERCICIOS ANTERIORES </v>
      </c>
      <c r="I1034" t="s">
        <v>3636</v>
      </c>
      <c r="J1034" t="s">
        <v>3637</v>
      </c>
      <c r="K1034" t="s">
        <v>4038</v>
      </c>
      <c r="L1034" t="s">
        <v>3639</v>
      </c>
      <c r="M1034" t="s">
        <v>622</v>
      </c>
      <c r="N1034" t="s">
        <v>109</v>
      </c>
      <c r="O1034" t="s">
        <v>636</v>
      </c>
      <c r="P1034" t="s">
        <v>664</v>
      </c>
      <c r="Q1034" t="s">
        <v>621</v>
      </c>
      <c r="R1034" t="s">
        <v>622</v>
      </c>
      <c r="S1034" t="s">
        <v>623</v>
      </c>
      <c r="T1034" t="s">
        <v>659</v>
      </c>
      <c r="U1034" t="s">
        <v>121</v>
      </c>
      <c r="V1034" t="s">
        <v>3801</v>
      </c>
      <c r="W1034" t="s">
        <v>3802</v>
      </c>
      <c r="X1034" t="s">
        <v>4039</v>
      </c>
      <c r="Y1034" s="19" t="str">
        <f t="shared" si="30"/>
        <v>3</v>
      </c>
      <c r="Z1034" s="19" t="str">
        <f>IF(T1034="","",IF(AND(T1034&lt;&gt;'Tabelas auxiliares'!$B$241,T1034&lt;&gt;'Tabelas auxiliares'!$B$242,T1034&lt;&gt;'Tabelas auxiliares'!$C$241,T1034&lt;&gt;'Tabelas auxiliares'!$C$242,T1034&lt;&gt;'Tabelas auxiliares'!$D$241),"FOLHA DE PESSOAL",IF(Y1034='Tabelas auxiliares'!$A$242,"CUSTEIO",IF(Y1034='Tabelas auxiliares'!$A$241,"INVESTIMENTO","ERRO - VERIFICAR"))))</f>
        <v>FOLHA DE PESSOAL</v>
      </c>
      <c r="AA1034" s="30">
        <f t="shared" si="31"/>
        <v>2182.0500000000002</v>
      </c>
      <c r="AD1034" s="12">
        <v>2182.0500000000002</v>
      </c>
      <c r="AE1034" s="36"/>
    </row>
    <row r="1035" spans="1:31" x14ac:dyDescent="0.35">
      <c r="A1035" t="s">
        <v>614</v>
      </c>
      <c r="B1035" t="s">
        <v>253</v>
      </c>
      <c r="C1035" t="s">
        <v>615</v>
      </c>
      <c r="D1035" t="s">
        <v>83</v>
      </c>
      <c r="E1035" t="s">
        <v>100</v>
      </c>
      <c r="F1035" s="19" t="str">
        <f>IFERROR(VLOOKUP(D1035,'Tabelas auxiliares'!$A$3:$B$63,2,FALSE),"")</f>
        <v>SUGEPE-FOLHA - PASEP + AUX. MORADIA</v>
      </c>
      <c r="G1035" s="19" t="str">
        <f>IFERROR(VLOOKUP($B1035,'Tabelas auxiliares'!$A$67:$C$107,2,FALSE),"")</f>
        <v>FOLHA DE PAGAMENTO - BENEFÍCIOS</v>
      </c>
      <c r="H1035" s="19" t="str">
        <f>IFERROR(VLOOKUP($B1035,'Tabelas auxiliares'!$A$67:$C$107,3,FALSE),"")</f>
        <v xml:space="preserve">AUXILIO FUNERAL / CONTRATACAO POR TEMPO DETERMINADO / BENEF.ASSIST. DO SERVIDOR E DO MILITAR / AUXILIO-ALIMENTACAO / AUXILIO-TRANSPORTE / INDENIZACOES E RESTITUICOES / DESPESAS DE EXERCICIOS ANTERIORES </v>
      </c>
      <c r="I1035" t="s">
        <v>3636</v>
      </c>
      <c r="J1035" t="s">
        <v>3637</v>
      </c>
      <c r="K1035" t="s">
        <v>4040</v>
      </c>
      <c r="L1035" t="s">
        <v>3639</v>
      </c>
      <c r="M1035" t="s">
        <v>622</v>
      </c>
      <c r="N1035" t="s">
        <v>109</v>
      </c>
      <c r="O1035" t="s">
        <v>642</v>
      </c>
      <c r="P1035" t="s">
        <v>665</v>
      </c>
      <c r="Q1035" t="s">
        <v>621</v>
      </c>
      <c r="R1035" t="s">
        <v>622</v>
      </c>
      <c r="S1035" t="s">
        <v>623</v>
      </c>
      <c r="T1035" t="s">
        <v>659</v>
      </c>
      <c r="U1035" t="s">
        <v>118</v>
      </c>
      <c r="V1035" t="s">
        <v>3805</v>
      </c>
      <c r="W1035" t="s">
        <v>3806</v>
      </c>
      <c r="X1035" t="s">
        <v>4041</v>
      </c>
      <c r="Y1035" s="19" t="str">
        <f t="shared" si="30"/>
        <v>3</v>
      </c>
      <c r="Z1035" s="19" t="str">
        <f>IF(T1035="","",IF(AND(T1035&lt;&gt;'Tabelas auxiliares'!$B$241,T1035&lt;&gt;'Tabelas auxiliares'!$B$242,T1035&lt;&gt;'Tabelas auxiliares'!$C$241,T1035&lt;&gt;'Tabelas auxiliares'!$C$242,T1035&lt;&gt;'Tabelas auxiliares'!$D$241),"FOLHA DE PESSOAL",IF(Y1035='Tabelas auxiliares'!$A$242,"CUSTEIO",IF(Y1035='Tabelas auxiliares'!$A$241,"INVESTIMENTO","ERRO - VERIFICAR"))))</f>
        <v>FOLHA DE PESSOAL</v>
      </c>
      <c r="AA1035" s="30">
        <f t="shared" si="31"/>
        <v>1466.47</v>
      </c>
      <c r="AD1035" s="12">
        <v>1466.47</v>
      </c>
      <c r="AE1035" s="36"/>
    </row>
    <row r="1036" spans="1:31" x14ac:dyDescent="0.35">
      <c r="A1036" t="s">
        <v>614</v>
      </c>
      <c r="B1036" t="s">
        <v>253</v>
      </c>
      <c r="C1036" t="s">
        <v>615</v>
      </c>
      <c r="D1036" t="s">
        <v>83</v>
      </c>
      <c r="E1036" t="s">
        <v>100</v>
      </c>
      <c r="F1036" s="19" t="str">
        <f>IFERROR(VLOOKUP(D1036,'Tabelas auxiliares'!$A$3:$B$63,2,FALSE),"")</f>
        <v>SUGEPE-FOLHA - PASEP + AUX. MORADIA</v>
      </c>
      <c r="G1036" s="19" t="str">
        <f>IFERROR(VLOOKUP($B1036,'Tabelas auxiliares'!$A$67:$C$107,2,FALSE),"")</f>
        <v>FOLHA DE PAGAMENTO - BENEFÍCIOS</v>
      </c>
      <c r="H1036" s="19" t="str">
        <f>IFERROR(VLOOKUP($B1036,'Tabelas auxiliares'!$A$67:$C$107,3,FALSE),"")</f>
        <v xml:space="preserve">AUXILIO FUNERAL / CONTRATACAO POR TEMPO DETERMINADO / BENEF.ASSIST. DO SERVIDOR E DO MILITAR / AUXILIO-ALIMENTACAO / AUXILIO-TRANSPORTE / INDENIZACOES E RESTITUICOES / DESPESAS DE EXERCICIOS ANTERIORES </v>
      </c>
      <c r="I1036" t="s">
        <v>3636</v>
      </c>
      <c r="J1036" t="s">
        <v>3637</v>
      </c>
      <c r="K1036" t="s">
        <v>4042</v>
      </c>
      <c r="L1036" t="s">
        <v>3639</v>
      </c>
      <c r="M1036" t="s">
        <v>622</v>
      </c>
      <c r="N1036" t="s">
        <v>109</v>
      </c>
      <c r="O1036" t="s">
        <v>636</v>
      </c>
      <c r="P1036" t="s">
        <v>664</v>
      </c>
      <c r="Q1036" t="s">
        <v>621</v>
      </c>
      <c r="R1036" t="s">
        <v>622</v>
      </c>
      <c r="S1036" t="s">
        <v>623</v>
      </c>
      <c r="T1036" t="s">
        <v>659</v>
      </c>
      <c r="U1036" t="s">
        <v>121</v>
      </c>
      <c r="V1036" t="s">
        <v>3813</v>
      </c>
      <c r="W1036" t="s">
        <v>3814</v>
      </c>
      <c r="X1036" t="s">
        <v>4043</v>
      </c>
      <c r="Y1036" s="19" t="str">
        <f t="shared" si="30"/>
        <v>3</v>
      </c>
      <c r="Z1036" s="19" t="str">
        <f>IF(T1036="","",IF(AND(T1036&lt;&gt;'Tabelas auxiliares'!$B$241,T1036&lt;&gt;'Tabelas auxiliares'!$B$242,T1036&lt;&gt;'Tabelas auxiliares'!$C$241,T1036&lt;&gt;'Tabelas auxiliares'!$C$242,T1036&lt;&gt;'Tabelas auxiliares'!$D$241),"FOLHA DE PESSOAL",IF(Y1036='Tabelas auxiliares'!$A$242,"CUSTEIO",IF(Y1036='Tabelas auxiliares'!$A$241,"INVESTIMENTO","ERRO - VERIFICAR"))))</f>
        <v>FOLHA DE PESSOAL</v>
      </c>
      <c r="AA1036" s="30">
        <f t="shared" si="31"/>
        <v>79354.210000000006</v>
      </c>
      <c r="AD1036" s="12">
        <v>79354.210000000006</v>
      </c>
      <c r="AE1036" s="36"/>
    </row>
    <row r="1037" spans="1:31" x14ac:dyDescent="0.35">
      <c r="A1037" t="s">
        <v>614</v>
      </c>
      <c r="B1037" t="s">
        <v>253</v>
      </c>
      <c r="C1037" t="s">
        <v>615</v>
      </c>
      <c r="D1037" t="s">
        <v>83</v>
      </c>
      <c r="E1037" t="s">
        <v>100</v>
      </c>
      <c r="F1037" s="19" t="str">
        <f>IFERROR(VLOOKUP(D1037,'Tabelas auxiliares'!$A$3:$B$63,2,FALSE),"")</f>
        <v>SUGEPE-FOLHA - PASEP + AUX. MORADIA</v>
      </c>
      <c r="G1037" s="19" t="str">
        <f>IFERROR(VLOOKUP($B1037,'Tabelas auxiliares'!$A$67:$C$107,2,FALSE),"")</f>
        <v>FOLHA DE PAGAMENTO - BENEFÍCIOS</v>
      </c>
      <c r="H1037" s="19" t="str">
        <f>IFERROR(VLOOKUP($B1037,'Tabelas auxiliares'!$A$67:$C$107,3,FALSE),"")</f>
        <v xml:space="preserve">AUXILIO FUNERAL / CONTRATACAO POR TEMPO DETERMINADO / BENEF.ASSIST. DO SERVIDOR E DO MILITAR / AUXILIO-ALIMENTACAO / AUXILIO-TRANSPORTE / INDENIZACOES E RESTITUICOES / DESPESAS DE EXERCICIOS ANTERIORES </v>
      </c>
      <c r="I1037" t="s">
        <v>3636</v>
      </c>
      <c r="J1037" t="s">
        <v>3637</v>
      </c>
      <c r="K1037" t="s">
        <v>4044</v>
      </c>
      <c r="L1037" t="s">
        <v>3639</v>
      </c>
      <c r="M1037" t="s">
        <v>622</v>
      </c>
      <c r="N1037" t="s">
        <v>109</v>
      </c>
      <c r="O1037" t="s">
        <v>666</v>
      </c>
      <c r="P1037" t="s">
        <v>667</v>
      </c>
      <c r="Q1037" t="s">
        <v>621</v>
      </c>
      <c r="R1037" t="s">
        <v>622</v>
      </c>
      <c r="S1037" t="s">
        <v>623</v>
      </c>
      <c r="T1037" t="s">
        <v>659</v>
      </c>
      <c r="U1037" t="s">
        <v>119</v>
      </c>
      <c r="V1037" t="s">
        <v>3817</v>
      </c>
      <c r="W1037" t="s">
        <v>3818</v>
      </c>
      <c r="X1037" t="s">
        <v>4045</v>
      </c>
      <c r="Y1037" s="19" t="str">
        <f t="shared" si="30"/>
        <v>3</v>
      </c>
      <c r="Z1037" s="19" t="str">
        <f>IF(T1037="","",IF(AND(T1037&lt;&gt;'Tabelas auxiliares'!$B$241,T1037&lt;&gt;'Tabelas auxiliares'!$B$242,T1037&lt;&gt;'Tabelas auxiliares'!$C$241,T1037&lt;&gt;'Tabelas auxiliares'!$C$242,T1037&lt;&gt;'Tabelas auxiliares'!$D$241),"FOLHA DE PESSOAL",IF(Y1037='Tabelas auxiliares'!$A$242,"CUSTEIO",IF(Y1037='Tabelas auxiliares'!$A$241,"INVESTIMENTO","ERRO - VERIFICAR"))))</f>
        <v>FOLHA DE PESSOAL</v>
      </c>
      <c r="AA1037" s="30">
        <f t="shared" si="31"/>
        <v>1464812.71</v>
      </c>
      <c r="AD1037" s="12">
        <v>1464812.71</v>
      </c>
      <c r="AE1037" s="36"/>
    </row>
    <row r="1038" spans="1:31" x14ac:dyDescent="0.35">
      <c r="A1038" t="s">
        <v>614</v>
      </c>
      <c r="B1038" t="s">
        <v>253</v>
      </c>
      <c r="C1038" t="s">
        <v>615</v>
      </c>
      <c r="D1038" t="s">
        <v>83</v>
      </c>
      <c r="E1038" t="s">
        <v>100</v>
      </c>
      <c r="F1038" s="19" t="str">
        <f>IFERROR(VLOOKUP(D1038,'Tabelas auxiliares'!$A$3:$B$63,2,FALSE),"")</f>
        <v>SUGEPE-FOLHA - PASEP + AUX. MORADIA</v>
      </c>
      <c r="G1038" s="19" t="str">
        <f>IFERROR(VLOOKUP($B1038,'Tabelas auxiliares'!$A$67:$C$107,2,FALSE),"")</f>
        <v>FOLHA DE PAGAMENTO - BENEFÍCIOS</v>
      </c>
      <c r="H1038" s="19" t="str">
        <f>IFERROR(VLOOKUP($B1038,'Tabelas auxiliares'!$A$67:$C$107,3,FALSE),"")</f>
        <v xml:space="preserve">AUXILIO FUNERAL / CONTRATACAO POR TEMPO DETERMINADO / BENEF.ASSIST. DO SERVIDOR E DO MILITAR / AUXILIO-ALIMENTACAO / AUXILIO-TRANSPORTE / INDENIZACOES E RESTITUICOES / DESPESAS DE EXERCICIOS ANTERIORES </v>
      </c>
      <c r="I1038" t="s">
        <v>3636</v>
      </c>
      <c r="J1038" t="s">
        <v>3637</v>
      </c>
      <c r="K1038" t="s">
        <v>4046</v>
      </c>
      <c r="L1038" t="s">
        <v>3639</v>
      </c>
      <c r="M1038" t="s">
        <v>622</v>
      </c>
      <c r="N1038" t="s">
        <v>109</v>
      </c>
      <c r="O1038" t="s">
        <v>642</v>
      </c>
      <c r="P1038" t="s">
        <v>665</v>
      </c>
      <c r="Q1038" t="s">
        <v>621</v>
      </c>
      <c r="R1038" t="s">
        <v>622</v>
      </c>
      <c r="S1038" t="s">
        <v>623</v>
      </c>
      <c r="T1038" t="s">
        <v>659</v>
      </c>
      <c r="U1038" t="s">
        <v>118</v>
      </c>
      <c r="V1038" t="s">
        <v>3821</v>
      </c>
      <c r="W1038" t="s">
        <v>3822</v>
      </c>
      <c r="X1038" t="s">
        <v>4047</v>
      </c>
      <c r="Y1038" s="19" t="str">
        <f t="shared" si="30"/>
        <v>3</v>
      </c>
      <c r="Z1038" s="19" t="str">
        <f>IF(T1038="","",IF(AND(T1038&lt;&gt;'Tabelas auxiliares'!$B$241,T1038&lt;&gt;'Tabelas auxiliares'!$B$242,T1038&lt;&gt;'Tabelas auxiliares'!$C$241,T1038&lt;&gt;'Tabelas auxiliares'!$C$242,T1038&lt;&gt;'Tabelas auxiliares'!$D$241),"FOLHA DE PESSOAL",IF(Y1038='Tabelas auxiliares'!$A$242,"CUSTEIO",IF(Y1038='Tabelas auxiliares'!$A$241,"INVESTIMENTO","ERRO - VERIFICAR"))))</f>
        <v>FOLHA DE PESSOAL</v>
      </c>
      <c r="AA1038" s="30">
        <f t="shared" si="31"/>
        <v>95737.76</v>
      </c>
      <c r="AD1038" s="12">
        <v>95737.76</v>
      </c>
      <c r="AE1038" s="36"/>
    </row>
    <row r="1039" spans="1:31" x14ac:dyDescent="0.35">
      <c r="A1039" t="s">
        <v>614</v>
      </c>
      <c r="B1039" t="s">
        <v>253</v>
      </c>
      <c r="C1039" t="s">
        <v>615</v>
      </c>
      <c r="D1039" t="s">
        <v>83</v>
      </c>
      <c r="E1039" t="s">
        <v>100</v>
      </c>
      <c r="F1039" s="19" t="str">
        <f>IFERROR(VLOOKUP(D1039,'Tabelas auxiliares'!$A$3:$B$63,2,FALSE),"")</f>
        <v>SUGEPE-FOLHA - PASEP + AUX. MORADIA</v>
      </c>
      <c r="G1039" s="19" t="str">
        <f>IFERROR(VLOOKUP($B1039,'Tabelas auxiliares'!$A$67:$C$107,2,FALSE),"")</f>
        <v>FOLHA DE PAGAMENTO - BENEFÍCIOS</v>
      </c>
      <c r="H1039" s="19" t="str">
        <f>IFERROR(VLOOKUP($B1039,'Tabelas auxiliares'!$A$67:$C$107,3,FALSE),"")</f>
        <v xml:space="preserve">AUXILIO FUNERAL / CONTRATACAO POR TEMPO DETERMINADO / BENEF.ASSIST. DO SERVIDOR E DO MILITAR / AUXILIO-ALIMENTACAO / AUXILIO-TRANSPORTE / INDENIZACOES E RESTITUICOES / DESPESAS DE EXERCICIOS ANTERIORES </v>
      </c>
      <c r="I1039" t="s">
        <v>3636</v>
      </c>
      <c r="J1039" t="s">
        <v>3637</v>
      </c>
      <c r="K1039" t="s">
        <v>4048</v>
      </c>
      <c r="L1039" t="s">
        <v>3639</v>
      </c>
      <c r="M1039" t="s">
        <v>622</v>
      </c>
      <c r="N1039" t="s">
        <v>111</v>
      </c>
      <c r="O1039" t="s">
        <v>104</v>
      </c>
      <c r="P1039" t="s">
        <v>662</v>
      </c>
      <c r="Q1039" t="s">
        <v>621</v>
      </c>
      <c r="R1039" t="s">
        <v>622</v>
      </c>
      <c r="S1039" t="s">
        <v>623</v>
      </c>
      <c r="T1039" t="s">
        <v>659</v>
      </c>
      <c r="U1039" t="s">
        <v>663</v>
      </c>
      <c r="V1039" t="s">
        <v>3833</v>
      </c>
      <c r="W1039" t="s">
        <v>3834</v>
      </c>
      <c r="X1039" t="s">
        <v>4049</v>
      </c>
      <c r="Y1039" s="19" t="str">
        <f t="shared" si="30"/>
        <v>3</v>
      </c>
      <c r="Z1039" s="19" t="str">
        <f>IF(T1039="","",IF(AND(T1039&lt;&gt;'Tabelas auxiliares'!$B$241,T1039&lt;&gt;'Tabelas auxiliares'!$B$242,T1039&lt;&gt;'Tabelas auxiliares'!$C$241,T1039&lt;&gt;'Tabelas auxiliares'!$C$242,T1039&lt;&gt;'Tabelas auxiliares'!$D$241),"FOLHA DE PESSOAL",IF(Y1039='Tabelas auxiliares'!$A$242,"CUSTEIO",IF(Y1039='Tabelas auxiliares'!$A$241,"INVESTIMENTO","ERRO - VERIFICAR"))))</f>
        <v>FOLHA DE PESSOAL</v>
      </c>
      <c r="AA1039" s="30">
        <f t="shared" si="31"/>
        <v>1232.6300000000001</v>
      </c>
      <c r="AD1039" s="12">
        <v>1232.6300000000001</v>
      </c>
      <c r="AE1039" s="36"/>
    </row>
    <row r="1040" spans="1:31" x14ac:dyDescent="0.35">
      <c r="A1040" t="s">
        <v>614</v>
      </c>
      <c r="B1040" t="s">
        <v>253</v>
      </c>
      <c r="C1040" t="s">
        <v>615</v>
      </c>
      <c r="D1040" t="s">
        <v>83</v>
      </c>
      <c r="E1040" t="s">
        <v>100</v>
      </c>
      <c r="F1040" s="19" t="str">
        <f>IFERROR(VLOOKUP(D1040,'Tabelas auxiliares'!$A$3:$B$63,2,FALSE),"")</f>
        <v>SUGEPE-FOLHA - PASEP + AUX. MORADIA</v>
      </c>
      <c r="G1040" s="19" t="str">
        <f>IFERROR(VLOOKUP($B1040,'Tabelas auxiliares'!$A$67:$C$107,2,FALSE),"")</f>
        <v>FOLHA DE PAGAMENTO - BENEFÍCIOS</v>
      </c>
      <c r="H1040" s="19" t="str">
        <f>IFERROR(VLOOKUP($B1040,'Tabelas auxiliares'!$A$67:$C$107,3,FALSE),"")</f>
        <v xml:space="preserve">AUXILIO FUNERAL / CONTRATACAO POR TEMPO DETERMINADO / BENEF.ASSIST. DO SERVIDOR E DO MILITAR / AUXILIO-ALIMENTACAO / AUXILIO-TRANSPORTE / INDENIZACOES E RESTITUICOES / DESPESAS DE EXERCICIOS ANTERIORES </v>
      </c>
      <c r="I1040" t="s">
        <v>3636</v>
      </c>
      <c r="J1040" t="s">
        <v>3637</v>
      </c>
      <c r="K1040" t="s">
        <v>4050</v>
      </c>
      <c r="L1040" t="s">
        <v>3639</v>
      </c>
      <c r="M1040" t="s">
        <v>622</v>
      </c>
      <c r="N1040" t="s">
        <v>111</v>
      </c>
      <c r="O1040" t="s">
        <v>636</v>
      </c>
      <c r="P1040" t="s">
        <v>661</v>
      </c>
      <c r="Q1040" t="s">
        <v>621</v>
      </c>
      <c r="R1040" t="s">
        <v>622</v>
      </c>
      <c r="S1040" t="s">
        <v>623</v>
      </c>
      <c r="T1040" t="s">
        <v>659</v>
      </c>
      <c r="U1040" t="s">
        <v>122</v>
      </c>
      <c r="V1040" t="s">
        <v>3833</v>
      </c>
      <c r="W1040" t="s">
        <v>3834</v>
      </c>
      <c r="X1040" t="s">
        <v>4051</v>
      </c>
      <c r="Y1040" s="19" t="str">
        <f t="shared" si="30"/>
        <v>3</v>
      </c>
      <c r="Z1040" s="19" t="str">
        <f>IF(T1040="","",IF(AND(T1040&lt;&gt;'Tabelas auxiliares'!$B$241,T1040&lt;&gt;'Tabelas auxiliares'!$B$242,T1040&lt;&gt;'Tabelas auxiliares'!$C$241,T1040&lt;&gt;'Tabelas auxiliares'!$C$242,T1040&lt;&gt;'Tabelas auxiliares'!$D$241),"FOLHA DE PESSOAL",IF(Y1040='Tabelas auxiliares'!$A$242,"CUSTEIO",IF(Y1040='Tabelas auxiliares'!$A$241,"INVESTIMENTO","ERRO - VERIFICAR"))))</f>
        <v>FOLHA DE PESSOAL</v>
      </c>
      <c r="AA1040" s="30">
        <f t="shared" si="31"/>
        <v>207272.83</v>
      </c>
      <c r="AD1040" s="12">
        <v>207272.83</v>
      </c>
      <c r="AE1040" s="36"/>
    </row>
    <row r="1041" spans="1:31" x14ac:dyDescent="0.35">
      <c r="A1041" t="s">
        <v>614</v>
      </c>
      <c r="B1041" t="s">
        <v>253</v>
      </c>
      <c r="C1041" t="s">
        <v>615</v>
      </c>
      <c r="D1041" t="s">
        <v>83</v>
      </c>
      <c r="E1041" t="s">
        <v>100</v>
      </c>
      <c r="F1041" s="19" t="str">
        <f>IFERROR(VLOOKUP(D1041,'Tabelas auxiliares'!$A$3:$B$63,2,FALSE),"")</f>
        <v>SUGEPE-FOLHA - PASEP + AUX. MORADIA</v>
      </c>
      <c r="G1041" s="19" t="str">
        <f>IFERROR(VLOOKUP($B1041,'Tabelas auxiliares'!$A$67:$C$107,2,FALSE),"")</f>
        <v>FOLHA DE PAGAMENTO - BENEFÍCIOS</v>
      </c>
      <c r="H1041" s="19" t="str">
        <f>IFERROR(VLOOKUP($B1041,'Tabelas auxiliares'!$A$67:$C$107,3,FALSE),"")</f>
        <v xml:space="preserve">AUXILIO FUNERAL / CONTRATACAO POR TEMPO DETERMINADO / BENEF.ASSIST. DO SERVIDOR E DO MILITAR / AUXILIO-ALIMENTACAO / AUXILIO-TRANSPORTE / INDENIZACOES E RESTITUICOES / DESPESAS DE EXERCICIOS ANTERIORES </v>
      </c>
      <c r="I1041" t="s">
        <v>1639</v>
      </c>
      <c r="J1041" t="s">
        <v>4052</v>
      </c>
      <c r="K1041" t="s">
        <v>4053</v>
      </c>
      <c r="L1041" t="s">
        <v>4054</v>
      </c>
      <c r="M1041" t="s">
        <v>3841</v>
      </c>
      <c r="N1041" t="s">
        <v>111</v>
      </c>
      <c r="O1041" t="s">
        <v>636</v>
      </c>
      <c r="P1041" t="s">
        <v>661</v>
      </c>
      <c r="Q1041" t="s">
        <v>621</v>
      </c>
      <c r="R1041" t="s">
        <v>622</v>
      </c>
      <c r="S1041" t="s">
        <v>623</v>
      </c>
      <c r="T1041" t="s">
        <v>659</v>
      </c>
      <c r="U1041" t="s">
        <v>122</v>
      </c>
      <c r="V1041" t="s">
        <v>3833</v>
      </c>
      <c r="W1041" t="s">
        <v>3834</v>
      </c>
      <c r="X1041" t="s">
        <v>4055</v>
      </c>
      <c r="Y1041" s="19" t="str">
        <f t="shared" si="30"/>
        <v>3</v>
      </c>
      <c r="Z1041" s="19" t="str">
        <f>IF(T1041="","",IF(AND(T1041&lt;&gt;'Tabelas auxiliares'!$B$241,T1041&lt;&gt;'Tabelas auxiliares'!$B$242,T1041&lt;&gt;'Tabelas auxiliares'!$C$241,T1041&lt;&gt;'Tabelas auxiliares'!$C$242,T1041&lt;&gt;'Tabelas auxiliares'!$D$241),"FOLHA DE PESSOAL",IF(Y1041='Tabelas auxiliares'!$A$242,"CUSTEIO",IF(Y1041='Tabelas auxiliares'!$A$241,"INVESTIMENTO","ERRO - VERIFICAR"))))</f>
        <v>FOLHA DE PESSOAL</v>
      </c>
      <c r="AA1041" s="30">
        <f t="shared" si="31"/>
        <v>11271.12</v>
      </c>
      <c r="AD1041" s="12">
        <v>11271.12</v>
      </c>
      <c r="AE1041" s="36"/>
    </row>
    <row r="1042" spans="1:31" x14ac:dyDescent="0.35">
      <c r="A1042" t="s">
        <v>614</v>
      </c>
      <c r="B1042" t="s">
        <v>253</v>
      </c>
      <c r="C1042" t="s">
        <v>615</v>
      </c>
      <c r="D1042" t="s">
        <v>83</v>
      </c>
      <c r="E1042" t="s">
        <v>100</v>
      </c>
      <c r="F1042" s="19" t="str">
        <f>IFERROR(VLOOKUP(D1042,'Tabelas auxiliares'!$A$3:$B$63,2,FALSE),"")</f>
        <v>SUGEPE-FOLHA - PASEP + AUX. MORADIA</v>
      </c>
      <c r="G1042" s="19" t="str">
        <f>IFERROR(VLOOKUP($B1042,'Tabelas auxiliares'!$A$67:$C$107,2,FALSE),"")</f>
        <v>FOLHA DE PAGAMENTO - BENEFÍCIOS</v>
      </c>
      <c r="H1042" s="19" t="str">
        <f>IFERROR(VLOOKUP($B1042,'Tabelas auxiliares'!$A$67:$C$107,3,FALSE),"")</f>
        <v xml:space="preserve">AUXILIO FUNERAL / CONTRATACAO POR TEMPO DETERMINADO / BENEF.ASSIST. DO SERVIDOR E DO MILITAR / AUXILIO-ALIMENTACAO / AUXILIO-TRANSPORTE / INDENIZACOES E RESTITUICOES / DESPESAS DE EXERCICIOS ANTERIORES </v>
      </c>
      <c r="I1042" t="s">
        <v>3690</v>
      </c>
      <c r="J1042" t="s">
        <v>3691</v>
      </c>
      <c r="K1042" t="s">
        <v>4056</v>
      </c>
      <c r="L1042" t="s">
        <v>3693</v>
      </c>
      <c r="M1042" t="s">
        <v>622</v>
      </c>
      <c r="N1042" t="s">
        <v>109</v>
      </c>
      <c r="O1042" t="s">
        <v>666</v>
      </c>
      <c r="P1042" t="s">
        <v>667</v>
      </c>
      <c r="Q1042" t="s">
        <v>621</v>
      </c>
      <c r="R1042" t="s">
        <v>622</v>
      </c>
      <c r="S1042" t="s">
        <v>623</v>
      </c>
      <c r="T1042" t="s">
        <v>659</v>
      </c>
      <c r="U1042" t="s">
        <v>119</v>
      </c>
      <c r="V1042" t="s">
        <v>3797</v>
      </c>
      <c r="W1042" t="s">
        <v>3798</v>
      </c>
      <c r="X1042" t="s">
        <v>4057</v>
      </c>
      <c r="Y1042" s="19" t="str">
        <f t="shared" si="30"/>
        <v>3</v>
      </c>
      <c r="Z1042" s="19" t="str">
        <f>IF(T1042="","",IF(AND(T1042&lt;&gt;'Tabelas auxiliares'!$B$241,T1042&lt;&gt;'Tabelas auxiliares'!$B$242,T1042&lt;&gt;'Tabelas auxiliares'!$C$241,T1042&lt;&gt;'Tabelas auxiliares'!$C$242,T1042&lt;&gt;'Tabelas auxiliares'!$D$241),"FOLHA DE PESSOAL",IF(Y1042='Tabelas auxiliares'!$A$242,"CUSTEIO",IF(Y1042='Tabelas auxiliares'!$A$241,"INVESTIMENTO","ERRO - VERIFICAR"))))</f>
        <v>FOLHA DE PESSOAL</v>
      </c>
      <c r="AA1042" s="30">
        <f t="shared" si="31"/>
        <v>68417.040000000008</v>
      </c>
      <c r="AB1042" s="12">
        <v>1085.22</v>
      </c>
      <c r="AC1042" s="12">
        <v>67331.820000000007</v>
      </c>
      <c r="AE1042" s="36"/>
    </row>
    <row r="1043" spans="1:31" x14ac:dyDescent="0.35">
      <c r="A1043" t="s">
        <v>614</v>
      </c>
      <c r="B1043" t="s">
        <v>253</v>
      </c>
      <c r="C1043" t="s">
        <v>615</v>
      </c>
      <c r="D1043" t="s">
        <v>83</v>
      </c>
      <c r="E1043" t="s">
        <v>100</v>
      </c>
      <c r="F1043" s="19" t="str">
        <f>IFERROR(VLOOKUP(D1043,'Tabelas auxiliares'!$A$3:$B$63,2,FALSE),"")</f>
        <v>SUGEPE-FOLHA - PASEP + AUX. MORADIA</v>
      </c>
      <c r="G1043" s="19" t="str">
        <f>IFERROR(VLOOKUP($B1043,'Tabelas auxiliares'!$A$67:$C$107,2,FALSE),"")</f>
        <v>FOLHA DE PAGAMENTO - BENEFÍCIOS</v>
      </c>
      <c r="H1043" s="19" t="str">
        <f>IFERROR(VLOOKUP($B1043,'Tabelas auxiliares'!$A$67:$C$107,3,FALSE),"")</f>
        <v xml:space="preserve">AUXILIO FUNERAL / CONTRATACAO POR TEMPO DETERMINADO / BENEF.ASSIST. DO SERVIDOR E DO MILITAR / AUXILIO-ALIMENTACAO / AUXILIO-TRANSPORTE / INDENIZACOES E RESTITUICOES / DESPESAS DE EXERCICIOS ANTERIORES </v>
      </c>
      <c r="I1043" t="s">
        <v>3690</v>
      </c>
      <c r="J1043" t="s">
        <v>3691</v>
      </c>
      <c r="K1043" t="s">
        <v>4058</v>
      </c>
      <c r="L1043" t="s">
        <v>3693</v>
      </c>
      <c r="M1043" t="s">
        <v>622</v>
      </c>
      <c r="N1043" t="s">
        <v>109</v>
      </c>
      <c r="O1043" t="s">
        <v>636</v>
      </c>
      <c r="P1043" t="s">
        <v>664</v>
      </c>
      <c r="Q1043" t="s">
        <v>621</v>
      </c>
      <c r="R1043" t="s">
        <v>622</v>
      </c>
      <c r="S1043" t="s">
        <v>623</v>
      </c>
      <c r="T1043" t="s">
        <v>659</v>
      </c>
      <c r="U1043" t="s">
        <v>121</v>
      </c>
      <c r="V1043" t="s">
        <v>3801</v>
      </c>
      <c r="W1043" t="s">
        <v>3802</v>
      </c>
      <c r="X1043" t="s">
        <v>4059</v>
      </c>
      <c r="Y1043" s="19" t="str">
        <f t="shared" si="30"/>
        <v>3</v>
      </c>
      <c r="Z1043" s="19" t="str">
        <f>IF(T1043="","",IF(AND(T1043&lt;&gt;'Tabelas auxiliares'!$B$241,T1043&lt;&gt;'Tabelas auxiliares'!$B$242,T1043&lt;&gt;'Tabelas auxiliares'!$C$241,T1043&lt;&gt;'Tabelas auxiliares'!$C$242,T1043&lt;&gt;'Tabelas auxiliares'!$D$241),"FOLHA DE PESSOAL",IF(Y1043='Tabelas auxiliares'!$A$242,"CUSTEIO",IF(Y1043='Tabelas auxiliares'!$A$241,"INVESTIMENTO","ERRO - VERIFICAR"))))</f>
        <v>FOLHA DE PESSOAL</v>
      </c>
      <c r="AA1043" s="30">
        <f t="shared" si="31"/>
        <v>1454.7</v>
      </c>
      <c r="AB1043" s="12">
        <v>145.47</v>
      </c>
      <c r="AC1043" s="12">
        <v>1309.23</v>
      </c>
      <c r="AE1043" s="36"/>
    </row>
    <row r="1044" spans="1:31" x14ac:dyDescent="0.35">
      <c r="A1044" t="s">
        <v>614</v>
      </c>
      <c r="B1044" t="s">
        <v>253</v>
      </c>
      <c r="C1044" t="s">
        <v>615</v>
      </c>
      <c r="D1044" t="s">
        <v>83</v>
      </c>
      <c r="E1044" t="s">
        <v>100</v>
      </c>
      <c r="F1044" s="19" t="str">
        <f>IFERROR(VLOOKUP(D1044,'Tabelas auxiliares'!$A$3:$B$63,2,FALSE),"")</f>
        <v>SUGEPE-FOLHA - PASEP + AUX. MORADIA</v>
      </c>
      <c r="G1044" s="19" t="str">
        <f>IFERROR(VLOOKUP($B1044,'Tabelas auxiliares'!$A$67:$C$107,2,FALSE),"")</f>
        <v>FOLHA DE PAGAMENTO - BENEFÍCIOS</v>
      </c>
      <c r="H1044" s="19" t="str">
        <f>IFERROR(VLOOKUP($B1044,'Tabelas auxiliares'!$A$67:$C$107,3,FALSE),"")</f>
        <v xml:space="preserve">AUXILIO FUNERAL / CONTRATACAO POR TEMPO DETERMINADO / BENEF.ASSIST. DO SERVIDOR E DO MILITAR / AUXILIO-ALIMENTACAO / AUXILIO-TRANSPORTE / INDENIZACOES E RESTITUICOES / DESPESAS DE EXERCICIOS ANTERIORES </v>
      </c>
      <c r="I1044" t="s">
        <v>3690</v>
      </c>
      <c r="J1044" t="s">
        <v>3691</v>
      </c>
      <c r="K1044" t="s">
        <v>4060</v>
      </c>
      <c r="L1044" t="s">
        <v>3693</v>
      </c>
      <c r="M1044" t="s">
        <v>622</v>
      </c>
      <c r="N1044" t="s">
        <v>109</v>
      </c>
      <c r="O1044" t="s">
        <v>642</v>
      </c>
      <c r="P1044" t="s">
        <v>665</v>
      </c>
      <c r="Q1044" t="s">
        <v>621</v>
      </c>
      <c r="R1044" t="s">
        <v>622</v>
      </c>
      <c r="S1044" t="s">
        <v>623</v>
      </c>
      <c r="T1044" t="s">
        <v>659</v>
      </c>
      <c r="U1044" t="s">
        <v>118</v>
      </c>
      <c r="V1044" t="s">
        <v>3805</v>
      </c>
      <c r="W1044" t="s">
        <v>3806</v>
      </c>
      <c r="X1044" t="s">
        <v>4061</v>
      </c>
      <c r="Y1044" s="19" t="str">
        <f t="shared" si="30"/>
        <v>3</v>
      </c>
      <c r="Z1044" s="19" t="str">
        <f>IF(T1044="","",IF(AND(T1044&lt;&gt;'Tabelas auxiliares'!$B$241,T1044&lt;&gt;'Tabelas auxiliares'!$B$242,T1044&lt;&gt;'Tabelas auxiliares'!$C$241,T1044&lt;&gt;'Tabelas auxiliares'!$C$242,T1044&lt;&gt;'Tabelas auxiliares'!$D$241),"FOLHA DE PESSOAL",IF(Y1044='Tabelas auxiliares'!$A$242,"CUSTEIO",IF(Y1044='Tabelas auxiliares'!$A$241,"INVESTIMENTO","ERRO - VERIFICAR"))))</f>
        <v>FOLHA DE PESSOAL</v>
      </c>
      <c r="AA1044" s="30">
        <f t="shared" si="31"/>
        <v>3451.52</v>
      </c>
      <c r="AB1044" s="12">
        <v>48.5</v>
      </c>
      <c r="AC1044" s="12">
        <v>3403.02</v>
      </c>
      <c r="AE1044" s="36"/>
    </row>
    <row r="1045" spans="1:31" x14ac:dyDescent="0.35">
      <c r="A1045" t="s">
        <v>614</v>
      </c>
      <c r="B1045" t="s">
        <v>253</v>
      </c>
      <c r="C1045" t="s">
        <v>615</v>
      </c>
      <c r="D1045" t="s">
        <v>83</v>
      </c>
      <c r="E1045" t="s">
        <v>100</v>
      </c>
      <c r="F1045" s="19" t="str">
        <f>IFERROR(VLOOKUP(D1045,'Tabelas auxiliares'!$A$3:$B$63,2,FALSE),"")</f>
        <v>SUGEPE-FOLHA - PASEP + AUX. MORADIA</v>
      </c>
      <c r="G1045" s="19" t="str">
        <f>IFERROR(VLOOKUP($B1045,'Tabelas auxiliares'!$A$67:$C$107,2,FALSE),"")</f>
        <v>FOLHA DE PAGAMENTO - BENEFÍCIOS</v>
      </c>
      <c r="H1045" s="19" t="str">
        <f>IFERROR(VLOOKUP($B1045,'Tabelas auxiliares'!$A$67:$C$107,3,FALSE),"")</f>
        <v xml:space="preserve">AUXILIO FUNERAL / CONTRATACAO POR TEMPO DETERMINADO / BENEF.ASSIST. DO SERVIDOR E DO MILITAR / AUXILIO-ALIMENTACAO / AUXILIO-TRANSPORTE / INDENIZACOES E RESTITUICOES / DESPESAS DE EXERCICIOS ANTERIORES </v>
      </c>
      <c r="I1045" t="s">
        <v>3690</v>
      </c>
      <c r="J1045" t="s">
        <v>3691</v>
      </c>
      <c r="K1045" t="s">
        <v>4062</v>
      </c>
      <c r="L1045" t="s">
        <v>3693</v>
      </c>
      <c r="M1045" t="s">
        <v>622</v>
      </c>
      <c r="N1045" t="s">
        <v>109</v>
      </c>
      <c r="O1045" t="s">
        <v>636</v>
      </c>
      <c r="P1045" t="s">
        <v>664</v>
      </c>
      <c r="Q1045" t="s">
        <v>621</v>
      </c>
      <c r="R1045" t="s">
        <v>622</v>
      </c>
      <c r="S1045" t="s">
        <v>623</v>
      </c>
      <c r="T1045" t="s">
        <v>659</v>
      </c>
      <c r="U1045" t="s">
        <v>121</v>
      </c>
      <c r="V1045" t="s">
        <v>3813</v>
      </c>
      <c r="W1045" t="s">
        <v>3814</v>
      </c>
      <c r="X1045" t="s">
        <v>4063</v>
      </c>
      <c r="Y1045" s="19" t="str">
        <f t="shared" si="30"/>
        <v>3</v>
      </c>
      <c r="Z1045" s="19" t="str">
        <f>IF(T1045="","",IF(AND(T1045&lt;&gt;'Tabelas auxiliares'!$B$241,T1045&lt;&gt;'Tabelas auxiliares'!$B$242,T1045&lt;&gt;'Tabelas auxiliares'!$C$241,T1045&lt;&gt;'Tabelas auxiliares'!$C$242,T1045&lt;&gt;'Tabelas auxiliares'!$D$241),"FOLHA DE PESSOAL",IF(Y1045='Tabelas auxiliares'!$A$242,"CUSTEIO",IF(Y1045='Tabelas auxiliares'!$A$241,"INVESTIMENTO","ERRO - VERIFICAR"))))</f>
        <v>FOLHA DE PESSOAL</v>
      </c>
      <c r="AA1045" s="30">
        <f t="shared" si="31"/>
        <v>85342.399999999994</v>
      </c>
      <c r="AB1045" s="12">
        <v>8146.01</v>
      </c>
      <c r="AC1045" s="12">
        <v>77196.39</v>
      </c>
      <c r="AE1045" s="36"/>
    </row>
    <row r="1046" spans="1:31" x14ac:dyDescent="0.35">
      <c r="A1046" t="s">
        <v>614</v>
      </c>
      <c r="B1046" t="s">
        <v>253</v>
      </c>
      <c r="C1046" t="s">
        <v>615</v>
      </c>
      <c r="D1046" t="s">
        <v>83</v>
      </c>
      <c r="E1046" t="s">
        <v>100</v>
      </c>
      <c r="F1046" s="19" t="str">
        <f>IFERROR(VLOOKUP(D1046,'Tabelas auxiliares'!$A$3:$B$63,2,FALSE),"")</f>
        <v>SUGEPE-FOLHA - PASEP + AUX. MORADIA</v>
      </c>
      <c r="G1046" s="19" t="str">
        <f>IFERROR(VLOOKUP($B1046,'Tabelas auxiliares'!$A$67:$C$107,2,FALSE),"")</f>
        <v>FOLHA DE PAGAMENTO - BENEFÍCIOS</v>
      </c>
      <c r="H1046" s="19" t="str">
        <f>IFERROR(VLOOKUP($B1046,'Tabelas auxiliares'!$A$67:$C$107,3,FALSE),"")</f>
        <v xml:space="preserve">AUXILIO FUNERAL / CONTRATACAO POR TEMPO DETERMINADO / BENEF.ASSIST. DO SERVIDOR E DO MILITAR / AUXILIO-ALIMENTACAO / AUXILIO-TRANSPORTE / INDENIZACOES E RESTITUICOES / DESPESAS DE EXERCICIOS ANTERIORES </v>
      </c>
      <c r="I1046" t="s">
        <v>3690</v>
      </c>
      <c r="J1046" t="s">
        <v>3691</v>
      </c>
      <c r="K1046" t="s">
        <v>4064</v>
      </c>
      <c r="L1046" t="s">
        <v>3693</v>
      </c>
      <c r="M1046" t="s">
        <v>622</v>
      </c>
      <c r="N1046" t="s">
        <v>109</v>
      </c>
      <c r="O1046" t="s">
        <v>666</v>
      </c>
      <c r="P1046" t="s">
        <v>667</v>
      </c>
      <c r="Q1046" t="s">
        <v>621</v>
      </c>
      <c r="R1046" t="s">
        <v>622</v>
      </c>
      <c r="S1046" t="s">
        <v>623</v>
      </c>
      <c r="T1046" t="s">
        <v>659</v>
      </c>
      <c r="U1046" t="s">
        <v>119</v>
      </c>
      <c r="V1046" t="s">
        <v>3817</v>
      </c>
      <c r="W1046" t="s">
        <v>3818</v>
      </c>
      <c r="X1046" t="s">
        <v>4065</v>
      </c>
      <c r="Y1046" s="19" t="str">
        <f t="shared" si="30"/>
        <v>3</v>
      </c>
      <c r="Z1046" s="19" t="str">
        <f>IF(T1046="","",IF(AND(T1046&lt;&gt;'Tabelas auxiliares'!$B$241,T1046&lt;&gt;'Tabelas auxiliares'!$B$242,T1046&lt;&gt;'Tabelas auxiliares'!$C$241,T1046&lt;&gt;'Tabelas auxiliares'!$C$242,T1046&lt;&gt;'Tabelas auxiliares'!$D$241),"FOLHA DE PESSOAL",IF(Y1046='Tabelas auxiliares'!$A$242,"CUSTEIO",IF(Y1046='Tabelas auxiliares'!$A$241,"INVESTIMENTO","ERRO - VERIFICAR"))))</f>
        <v>FOLHA DE PESSOAL</v>
      </c>
      <c r="AA1046" s="30">
        <f t="shared" si="31"/>
        <v>1726181.8099999998</v>
      </c>
      <c r="AB1046" s="12">
        <v>2453.4</v>
      </c>
      <c r="AC1046" s="12">
        <v>1723728.41</v>
      </c>
      <c r="AE1046" s="36"/>
    </row>
    <row r="1047" spans="1:31" x14ac:dyDescent="0.35">
      <c r="A1047" t="s">
        <v>614</v>
      </c>
      <c r="B1047" t="s">
        <v>253</v>
      </c>
      <c r="C1047" t="s">
        <v>615</v>
      </c>
      <c r="D1047" t="s">
        <v>83</v>
      </c>
      <c r="E1047" t="s">
        <v>100</v>
      </c>
      <c r="F1047" s="19" t="str">
        <f>IFERROR(VLOOKUP(D1047,'Tabelas auxiliares'!$A$3:$B$63,2,FALSE),"")</f>
        <v>SUGEPE-FOLHA - PASEP + AUX. MORADIA</v>
      </c>
      <c r="G1047" s="19" t="str">
        <f>IFERROR(VLOOKUP($B1047,'Tabelas auxiliares'!$A$67:$C$107,2,FALSE),"")</f>
        <v>FOLHA DE PAGAMENTO - BENEFÍCIOS</v>
      </c>
      <c r="H1047" s="19" t="str">
        <f>IFERROR(VLOOKUP($B1047,'Tabelas auxiliares'!$A$67:$C$107,3,FALSE),"")</f>
        <v xml:space="preserve">AUXILIO FUNERAL / CONTRATACAO POR TEMPO DETERMINADO / BENEF.ASSIST. DO SERVIDOR E DO MILITAR / AUXILIO-ALIMENTACAO / AUXILIO-TRANSPORTE / INDENIZACOES E RESTITUICOES / DESPESAS DE EXERCICIOS ANTERIORES </v>
      </c>
      <c r="I1047" t="s">
        <v>3690</v>
      </c>
      <c r="J1047" t="s">
        <v>3691</v>
      </c>
      <c r="K1047" t="s">
        <v>4066</v>
      </c>
      <c r="L1047" t="s">
        <v>3693</v>
      </c>
      <c r="M1047" t="s">
        <v>622</v>
      </c>
      <c r="N1047" t="s">
        <v>109</v>
      </c>
      <c r="O1047" t="s">
        <v>642</v>
      </c>
      <c r="P1047" t="s">
        <v>665</v>
      </c>
      <c r="Q1047" t="s">
        <v>621</v>
      </c>
      <c r="R1047" t="s">
        <v>622</v>
      </c>
      <c r="S1047" t="s">
        <v>623</v>
      </c>
      <c r="T1047" t="s">
        <v>659</v>
      </c>
      <c r="U1047" t="s">
        <v>118</v>
      </c>
      <c r="V1047" t="s">
        <v>3821</v>
      </c>
      <c r="W1047" t="s">
        <v>3822</v>
      </c>
      <c r="X1047" t="s">
        <v>4067</v>
      </c>
      <c r="Y1047" s="19" t="str">
        <f t="shared" si="30"/>
        <v>3</v>
      </c>
      <c r="Z1047" s="19" t="str">
        <f>IF(T1047="","",IF(AND(T1047&lt;&gt;'Tabelas auxiliares'!$B$241,T1047&lt;&gt;'Tabelas auxiliares'!$B$242,T1047&lt;&gt;'Tabelas auxiliares'!$C$241,T1047&lt;&gt;'Tabelas auxiliares'!$C$242,T1047&lt;&gt;'Tabelas auxiliares'!$D$241),"FOLHA DE PESSOAL",IF(Y1047='Tabelas auxiliares'!$A$242,"CUSTEIO",IF(Y1047='Tabelas auxiliares'!$A$241,"INVESTIMENTO","ERRO - VERIFICAR"))))</f>
        <v>FOLHA DE PESSOAL</v>
      </c>
      <c r="AA1047" s="30">
        <f t="shared" si="31"/>
        <v>184792.15</v>
      </c>
      <c r="AB1047" s="12">
        <v>58528.14</v>
      </c>
      <c r="AC1047" s="12">
        <v>126264.01</v>
      </c>
      <c r="AE1047" s="36"/>
    </row>
    <row r="1048" spans="1:31" x14ac:dyDescent="0.35">
      <c r="A1048" t="s">
        <v>614</v>
      </c>
      <c r="B1048" t="s">
        <v>253</v>
      </c>
      <c r="C1048" t="s">
        <v>615</v>
      </c>
      <c r="D1048" t="s">
        <v>83</v>
      </c>
      <c r="E1048" t="s">
        <v>100</v>
      </c>
      <c r="F1048" s="19" t="str">
        <f>IFERROR(VLOOKUP(D1048,'Tabelas auxiliares'!$A$3:$B$63,2,FALSE),"")</f>
        <v>SUGEPE-FOLHA - PASEP + AUX. MORADIA</v>
      </c>
      <c r="G1048" s="19" t="str">
        <f>IFERROR(VLOOKUP($B1048,'Tabelas auxiliares'!$A$67:$C$107,2,FALSE),"")</f>
        <v>FOLHA DE PAGAMENTO - BENEFÍCIOS</v>
      </c>
      <c r="H1048" s="19" t="str">
        <f>IFERROR(VLOOKUP($B1048,'Tabelas auxiliares'!$A$67:$C$107,3,FALSE),"")</f>
        <v xml:space="preserve">AUXILIO FUNERAL / CONTRATACAO POR TEMPO DETERMINADO / BENEF.ASSIST. DO SERVIDOR E DO MILITAR / AUXILIO-ALIMENTACAO / AUXILIO-TRANSPORTE / INDENIZACOES E RESTITUICOES / DESPESAS DE EXERCICIOS ANTERIORES </v>
      </c>
      <c r="I1048" t="s">
        <v>3690</v>
      </c>
      <c r="J1048" t="s">
        <v>3691</v>
      </c>
      <c r="K1048" t="s">
        <v>4068</v>
      </c>
      <c r="L1048" t="s">
        <v>3693</v>
      </c>
      <c r="M1048" t="s">
        <v>622</v>
      </c>
      <c r="N1048" t="s">
        <v>111</v>
      </c>
      <c r="O1048" t="s">
        <v>104</v>
      </c>
      <c r="P1048" t="s">
        <v>662</v>
      </c>
      <c r="Q1048" t="s">
        <v>621</v>
      </c>
      <c r="R1048" t="s">
        <v>622</v>
      </c>
      <c r="S1048" t="s">
        <v>623</v>
      </c>
      <c r="T1048" t="s">
        <v>659</v>
      </c>
      <c r="U1048" t="s">
        <v>663</v>
      </c>
      <c r="V1048" t="s">
        <v>3833</v>
      </c>
      <c r="W1048" t="s">
        <v>3834</v>
      </c>
      <c r="X1048" t="s">
        <v>4069</v>
      </c>
      <c r="Y1048" s="19" t="str">
        <f t="shared" si="30"/>
        <v>3</v>
      </c>
      <c r="Z1048" s="19" t="str">
        <f>IF(T1048="","",IF(AND(T1048&lt;&gt;'Tabelas auxiliares'!$B$241,T1048&lt;&gt;'Tabelas auxiliares'!$B$242,T1048&lt;&gt;'Tabelas auxiliares'!$C$241,T1048&lt;&gt;'Tabelas auxiliares'!$C$242,T1048&lt;&gt;'Tabelas auxiliares'!$D$241),"FOLHA DE PESSOAL",IF(Y1048='Tabelas auxiliares'!$A$242,"CUSTEIO",IF(Y1048='Tabelas auxiliares'!$A$241,"INVESTIMENTO","ERRO - VERIFICAR"))))</f>
        <v>FOLHA DE PESSOAL</v>
      </c>
      <c r="AA1048" s="30">
        <f t="shared" si="31"/>
        <v>1232.6300000000001</v>
      </c>
      <c r="AC1048" s="12">
        <v>1232.6300000000001</v>
      </c>
      <c r="AE1048" s="36"/>
    </row>
    <row r="1049" spans="1:31" x14ac:dyDescent="0.35">
      <c r="A1049" t="s">
        <v>614</v>
      </c>
      <c r="B1049" t="s">
        <v>253</v>
      </c>
      <c r="C1049" t="s">
        <v>615</v>
      </c>
      <c r="D1049" t="s">
        <v>83</v>
      </c>
      <c r="E1049" t="s">
        <v>100</v>
      </c>
      <c r="F1049" s="19" t="str">
        <f>IFERROR(VLOOKUP(D1049,'Tabelas auxiliares'!$A$3:$B$63,2,FALSE),"")</f>
        <v>SUGEPE-FOLHA - PASEP + AUX. MORADIA</v>
      </c>
      <c r="G1049" s="19" t="str">
        <f>IFERROR(VLOOKUP($B1049,'Tabelas auxiliares'!$A$67:$C$107,2,FALSE),"")</f>
        <v>FOLHA DE PAGAMENTO - BENEFÍCIOS</v>
      </c>
      <c r="H1049" s="19" t="str">
        <f>IFERROR(VLOOKUP($B1049,'Tabelas auxiliares'!$A$67:$C$107,3,FALSE),"")</f>
        <v xml:space="preserve">AUXILIO FUNERAL / CONTRATACAO POR TEMPO DETERMINADO / BENEF.ASSIST. DO SERVIDOR E DO MILITAR / AUXILIO-ALIMENTACAO / AUXILIO-TRANSPORTE / INDENIZACOES E RESTITUICOES / DESPESAS DE EXERCICIOS ANTERIORES </v>
      </c>
      <c r="I1049" t="s">
        <v>3690</v>
      </c>
      <c r="J1049" t="s">
        <v>3691</v>
      </c>
      <c r="K1049" t="s">
        <v>4070</v>
      </c>
      <c r="L1049" t="s">
        <v>3693</v>
      </c>
      <c r="M1049" t="s">
        <v>622</v>
      </c>
      <c r="N1049" t="s">
        <v>111</v>
      </c>
      <c r="O1049" t="s">
        <v>636</v>
      </c>
      <c r="P1049" t="s">
        <v>661</v>
      </c>
      <c r="Q1049" t="s">
        <v>621</v>
      </c>
      <c r="R1049" t="s">
        <v>622</v>
      </c>
      <c r="S1049" t="s">
        <v>623</v>
      </c>
      <c r="T1049" t="s">
        <v>659</v>
      </c>
      <c r="U1049" t="s">
        <v>122</v>
      </c>
      <c r="V1049" t="s">
        <v>3833</v>
      </c>
      <c r="W1049" t="s">
        <v>3834</v>
      </c>
      <c r="X1049" t="s">
        <v>4071</v>
      </c>
      <c r="Y1049" s="19" t="str">
        <f t="shared" si="30"/>
        <v>3</v>
      </c>
      <c r="Z1049" s="19" t="str">
        <f>IF(T1049="","",IF(AND(T1049&lt;&gt;'Tabelas auxiliares'!$B$241,T1049&lt;&gt;'Tabelas auxiliares'!$B$242,T1049&lt;&gt;'Tabelas auxiliares'!$C$241,T1049&lt;&gt;'Tabelas auxiliares'!$C$242,T1049&lt;&gt;'Tabelas auxiliares'!$D$241),"FOLHA DE PESSOAL",IF(Y1049='Tabelas auxiliares'!$A$242,"CUSTEIO",IF(Y1049='Tabelas auxiliares'!$A$241,"INVESTIMENTO","ERRO - VERIFICAR"))))</f>
        <v>FOLHA DE PESSOAL</v>
      </c>
      <c r="AA1049" s="30">
        <f t="shared" si="31"/>
        <v>215690.81</v>
      </c>
      <c r="AB1049" s="12">
        <v>3776.35</v>
      </c>
      <c r="AC1049" s="12">
        <v>211914.46</v>
      </c>
      <c r="AE1049" s="36"/>
    </row>
    <row r="1050" spans="1:31" x14ac:dyDescent="0.35">
      <c r="A1050" t="s">
        <v>614</v>
      </c>
      <c r="B1050" t="s">
        <v>228</v>
      </c>
      <c r="C1050" t="s">
        <v>615</v>
      </c>
      <c r="D1050" t="s">
        <v>10</v>
      </c>
      <c r="E1050" t="s">
        <v>100</v>
      </c>
      <c r="F1050" s="19" t="str">
        <f>IFERROR(VLOOKUP(D1050,'Tabelas auxiliares'!$A$3:$B$63,2,FALSE),"")</f>
        <v>GABINETE REITORIA</v>
      </c>
      <c r="G1050" s="19" t="str">
        <f>IFERROR(VLOOKUP($B1050,'Tabelas auxiliares'!$A$67:$C$107,2,FALSE),"")</f>
        <v>INTERNACIONALIZAÇÃO</v>
      </c>
      <c r="H1050" s="19" t="str">
        <f>IFERROR(VLOOKUP($B1050,'Tabelas auxiliares'!$A$67:$C$107,3,FALSE),"")</f>
        <v>DIARIAS INTERNACIONAIS / PASSAGENS AEREAS INTERNACIONAIS / AUXILIO PARA EVENTOS INTERNACIONAIS / INSCRICAO PARA  EVENTOS INTERNACIONAIS / ANUIDADES ARI / ENCARGO DE CURSOS E CONCURSOS ARI / CURSOS DE LINGUAS NETEL</v>
      </c>
      <c r="I1050" t="s">
        <v>2125</v>
      </c>
      <c r="J1050" t="s">
        <v>4072</v>
      </c>
      <c r="K1050" t="s">
        <v>4073</v>
      </c>
      <c r="L1050" t="s">
        <v>4074</v>
      </c>
      <c r="M1050" t="s">
        <v>622</v>
      </c>
      <c r="N1050" t="s">
        <v>628</v>
      </c>
      <c r="O1050" t="s">
        <v>629</v>
      </c>
      <c r="P1050" t="s">
        <v>630</v>
      </c>
      <c r="Q1050" t="s">
        <v>621</v>
      </c>
      <c r="R1050" t="s">
        <v>622</v>
      </c>
      <c r="S1050" t="s">
        <v>623</v>
      </c>
      <c r="T1050" t="s">
        <v>145</v>
      </c>
      <c r="U1050" t="s">
        <v>645</v>
      </c>
      <c r="V1050" t="s">
        <v>4075</v>
      </c>
      <c r="W1050" t="s">
        <v>4076</v>
      </c>
      <c r="X1050" t="s">
        <v>4077</v>
      </c>
      <c r="Y1050" s="19" t="str">
        <f t="shared" si="30"/>
        <v>3</v>
      </c>
      <c r="Z1050" s="19" t="str">
        <f>IF(T1050="","",IF(AND(T1050&lt;&gt;'Tabelas auxiliares'!$B$241,T1050&lt;&gt;'Tabelas auxiliares'!$B$242,T1050&lt;&gt;'Tabelas auxiliares'!$C$241,T1050&lt;&gt;'Tabelas auxiliares'!$C$242,T1050&lt;&gt;'Tabelas auxiliares'!$D$241),"FOLHA DE PESSOAL",IF(Y1050='Tabelas auxiliares'!$A$242,"CUSTEIO",IF(Y1050='Tabelas auxiliares'!$A$241,"INVESTIMENTO","ERRO - VERIFICAR"))))</f>
        <v>CUSTEIO</v>
      </c>
      <c r="AA1050" s="30">
        <f t="shared" si="31"/>
        <v>34000</v>
      </c>
      <c r="AB1050" s="12">
        <v>3861.97</v>
      </c>
      <c r="AD1050" s="12">
        <v>30138.03</v>
      </c>
      <c r="AE1050" s="36"/>
    </row>
    <row r="1051" spans="1:31" x14ac:dyDescent="0.35">
      <c r="A1051" t="s">
        <v>614</v>
      </c>
      <c r="B1051" t="s">
        <v>228</v>
      </c>
      <c r="C1051" t="s">
        <v>615</v>
      </c>
      <c r="D1051" t="s">
        <v>34</v>
      </c>
      <c r="E1051" t="s">
        <v>100</v>
      </c>
      <c r="F1051" s="19" t="str">
        <f>IFERROR(VLOOKUP(D1051,'Tabelas auxiliares'!$A$3:$B$63,2,FALSE),"")</f>
        <v>CECS - CENTRO DE ENG., MODELAGEM E CIÊNCIAS SOCIAIS APLICADAS</v>
      </c>
      <c r="G1051" s="19" t="str">
        <f>IFERROR(VLOOKUP($B1051,'Tabelas auxiliares'!$A$67:$C$107,2,FALSE),"")</f>
        <v>INTERNACIONALIZAÇÃO</v>
      </c>
      <c r="H1051" s="19" t="str">
        <f>IFERROR(VLOOKUP($B1051,'Tabelas auxiliares'!$A$67:$C$107,3,FALSE),"")</f>
        <v>DIARIAS INTERNACIONAIS / PASSAGENS AEREAS INTERNACIONAIS / AUXILIO PARA EVENTOS INTERNACIONAIS / INSCRICAO PARA  EVENTOS INTERNACIONAIS / ANUIDADES ARI / ENCARGO DE CURSOS E CONCURSOS ARI / CURSOS DE LINGUAS NETEL</v>
      </c>
      <c r="I1051" t="s">
        <v>3102</v>
      </c>
      <c r="J1051" t="s">
        <v>4078</v>
      </c>
      <c r="K1051" t="s">
        <v>4079</v>
      </c>
      <c r="L1051" t="s">
        <v>4080</v>
      </c>
      <c r="M1051" t="s">
        <v>622</v>
      </c>
      <c r="N1051" t="s">
        <v>628</v>
      </c>
      <c r="O1051" t="s">
        <v>629</v>
      </c>
      <c r="P1051" t="s">
        <v>630</v>
      </c>
      <c r="Q1051" t="s">
        <v>621</v>
      </c>
      <c r="R1051" t="s">
        <v>622</v>
      </c>
      <c r="S1051" t="s">
        <v>623</v>
      </c>
      <c r="T1051" t="s">
        <v>145</v>
      </c>
      <c r="U1051" t="s">
        <v>645</v>
      </c>
      <c r="V1051" t="s">
        <v>4081</v>
      </c>
      <c r="W1051" t="s">
        <v>4082</v>
      </c>
      <c r="X1051" t="s">
        <v>4083</v>
      </c>
      <c r="Y1051" s="19" t="str">
        <f t="shared" si="30"/>
        <v>3</v>
      </c>
      <c r="Z1051" s="19" t="str">
        <f>IF(T1051="","",IF(AND(T1051&lt;&gt;'Tabelas auxiliares'!$B$241,T1051&lt;&gt;'Tabelas auxiliares'!$B$242,T1051&lt;&gt;'Tabelas auxiliares'!$C$241,T1051&lt;&gt;'Tabelas auxiliares'!$C$242,T1051&lt;&gt;'Tabelas auxiliares'!$D$241),"FOLHA DE PESSOAL",IF(Y1051='Tabelas auxiliares'!$A$242,"CUSTEIO",IF(Y1051='Tabelas auxiliares'!$A$241,"INVESTIMENTO","ERRO - VERIFICAR"))))</f>
        <v>CUSTEIO</v>
      </c>
      <c r="AA1051" s="30">
        <f t="shared" si="31"/>
        <v>2500</v>
      </c>
      <c r="AB1051" s="12">
        <v>704.25</v>
      </c>
      <c r="AD1051" s="12">
        <v>1795.75</v>
      </c>
      <c r="AE1051" s="36"/>
    </row>
    <row r="1052" spans="1:31" x14ac:dyDescent="0.35">
      <c r="A1052" t="s">
        <v>614</v>
      </c>
      <c r="B1052" t="s">
        <v>228</v>
      </c>
      <c r="C1052" t="s">
        <v>615</v>
      </c>
      <c r="D1052" t="s">
        <v>34</v>
      </c>
      <c r="E1052" t="s">
        <v>100</v>
      </c>
      <c r="F1052" s="19" t="str">
        <f>IFERROR(VLOOKUP(D1052,'Tabelas auxiliares'!$A$3:$B$63,2,FALSE),"")</f>
        <v>CECS - CENTRO DE ENG., MODELAGEM E CIÊNCIAS SOCIAIS APLICADAS</v>
      </c>
      <c r="G1052" s="19" t="str">
        <f>IFERROR(VLOOKUP($B1052,'Tabelas auxiliares'!$A$67:$C$107,2,FALSE),"")</f>
        <v>INTERNACIONALIZAÇÃO</v>
      </c>
      <c r="H1052" s="19" t="str">
        <f>IFERROR(VLOOKUP($B1052,'Tabelas auxiliares'!$A$67:$C$107,3,FALSE),"")</f>
        <v>DIARIAS INTERNACIONAIS / PASSAGENS AEREAS INTERNACIONAIS / AUXILIO PARA EVENTOS INTERNACIONAIS / INSCRICAO PARA  EVENTOS INTERNACIONAIS / ANUIDADES ARI / ENCARGO DE CURSOS E CONCURSOS ARI / CURSOS DE LINGUAS NETEL</v>
      </c>
      <c r="I1052" t="s">
        <v>1105</v>
      </c>
      <c r="J1052" t="s">
        <v>4084</v>
      </c>
      <c r="K1052" t="s">
        <v>4085</v>
      </c>
      <c r="L1052" t="s">
        <v>4086</v>
      </c>
      <c r="M1052" t="s">
        <v>622</v>
      </c>
      <c r="N1052" t="s">
        <v>628</v>
      </c>
      <c r="O1052" t="s">
        <v>629</v>
      </c>
      <c r="P1052" t="s">
        <v>630</v>
      </c>
      <c r="Q1052" t="s">
        <v>621</v>
      </c>
      <c r="R1052" t="s">
        <v>622</v>
      </c>
      <c r="S1052" t="s">
        <v>623</v>
      </c>
      <c r="T1052" t="s">
        <v>145</v>
      </c>
      <c r="U1052" t="s">
        <v>645</v>
      </c>
      <c r="V1052" t="s">
        <v>4075</v>
      </c>
      <c r="W1052" t="s">
        <v>4076</v>
      </c>
      <c r="X1052" t="s">
        <v>4087</v>
      </c>
      <c r="Y1052" s="19" t="str">
        <f t="shared" si="30"/>
        <v>3</v>
      </c>
      <c r="Z1052" s="19" t="str">
        <f>IF(T1052="","",IF(AND(T1052&lt;&gt;'Tabelas auxiliares'!$B$241,T1052&lt;&gt;'Tabelas auxiliares'!$B$242,T1052&lt;&gt;'Tabelas auxiliares'!$C$241,T1052&lt;&gt;'Tabelas auxiliares'!$C$242,T1052&lt;&gt;'Tabelas auxiliares'!$D$241),"FOLHA DE PESSOAL",IF(Y1052='Tabelas auxiliares'!$A$242,"CUSTEIO",IF(Y1052='Tabelas auxiliares'!$A$241,"INVESTIMENTO","ERRO - VERIFICAR"))))</f>
        <v>CUSTEIO</v>
      </c>
      <c r="AA1052" s="30">
        <f t="shared" si="31"/>
        <v>20000</v>
      </c>
      <c r="AB1052" s="12">
        <v>6656.49</v>
      </c>
      <c r="AD1052" s="12">
        <v>13343.51</v>
      </c>
      <c r="AE1052" s="36"/>
    </row>
    <row r="1053" spans="1:31" x14ac:dyDescent="0.35">
      <c r="A1053" t="s">
        <v>614</v>
      </c>
      <c r="B1053" t="s">
        <v>228</v>
      </c>
      <c r="C1053" t="s">
        <v>615</v>
      </c>
      <c r="D1053" t="s">
        <v>38</v>
      </c>
      <c r="E1053" t="s">
        <v>100</v>
      </c>
      <c r="F1053" s="19" t="str">
        <f>IFERROR(VLOOKUP(D1053,'Tabelas auxiliares'!$A$3:$B$63,2,FALSE),"")</f>
        <v>CMCC - CENTRO DE MATEMÁTICA, COMPUTAÇÃO E COGNIÇÃO</v>
      </c>
      <c r="G1053" s="19" t="str">
        <f>IFERROR(VLOOKUP($B1053,'Tabelas auxiliares'!$A$67:$C$107,2,FALSE),"")</f>
        <v>INTERNACIONALIZAÇÃO</v>
      </c>
      <c r="H1053" s="19" t="str">
        <f>IFERROR(VLOOKUP($B1053,'Tabelas auxiliares'!$A$67:$C$107,3,FALSE),"")</f>
        <v>DIARIAS INTERNACIONAIS / PASSAGENS AEREAS INTERNACIONAIS / AUXILIO PARA EVENTOS INTERNACIONAIS / INSCRICAO PARA  EVENTOS INTERNACIONAIS / ANUIDADES ARI / ENCARGO DE CURSOS E CONCURSOS ARI / CURSOS DE LINGUAS NETEL</v>
      </c>
      <c r="I1053" t="s">
        <v>2404</v>
      </c>
      <c r="J1053" t="s">
        <v>4088</v>
      </c>
      <c r="K1053" t="s">
        <v>4089</v>
      </c>
      <c r="L1053" t="s">
        <v>4090</v>
      </c>
      <c r="M1053" t="s">
        <v>622</v>
      </c>
      <c r="N1053" t="s">
        <v>628</v>
      </c>
      <c r="O1053" t="s">
        <v>629</v>
      </c>
      <c r="P1053" t="s">
        <v>630</v>
      </c>
      <c r="Q1053" t="s">
        <v>621</v>
      </c>
      <c r="R1053" t="s">
        <v>622</v>
      </c>
      <c r="S1053" t="s">
        <v>623</v>
      </c>
      <c r="T1053" t="s">
        <v>145</v>
      </c>
      <c r="U1053" t="s">
        <v>645</v>
      </c>
      <c r="V1053" t="s">
        <v>4075</v>
      </c>
      <c r="W1053" t="s">
        <v>4076</v>
      </c>
      <c r="X1053" t="s">
        <v>4091</v>
      </c>
      <c r="Y1053" s="19" t="str">
        <f t="shared" si="30"/>
        <v>3</v>
      </c>
      <c r="Z1053" s="19" t="str">
        <f>IF(T1053="","",IF(AND(T1053&lt;&gt;'Tabelas auxiliares'!$B$241,T1053&lt;&gt;'Tabelas auxiliares'!$B$242,T1053&lt;&gt;'Tabelas auxiliares'!$C$241,T1053&lt;&gt;'Tabelas auxiliares'!$C$242,T1053&lt;&gt;'Tabelas auxiliares'!$D$241),"FOLHA DE PESSOAL",IF(Y1053='Tabelas auxiliares'!$A$242,"CUSTEIO",IF(Y1053='Tabelas auxiliares'!$A$241,"INVESTIMENTO","ERRO - VERIFICAR"))))</f>
        <v>CUSTEIO</v>
      </c>
      <c r="AA1053" s="30">
        <f t="shared" si="31"/>
        <v>8000</v>
      </c>
      <c r="AB1053" s="12">
        <v>2477.1999999999998</v>
      </c>
      <c r="AD1053" s="12">
        <v>5522.8</v>
      </c>
      <c r="AE1053" s="36"/>
    </row>
    <row r="1054" spans="1:31" x14ac:dyDescent="0.35">
      <c r="A1054" t="s">
        <v>614</v>
      </c>
      <c r="B1054" t="s">
        <v>228</v>
      </c>
      <c r="C1054" t="s">
        <v>615</v>
      </c>
      <c r="D1054" t="s">
        <v>42</v>
      </c>
      <c r="E1054" t="s">
        <v>100</v>
      </c>
      <c r="F1054" s="19" t="str">
        <f>IFERROR(VLOOKUP(D1054,'Tabelas auxiliares'!$A$3:$B$63,2,FALSE),"")</f>
        <v>CCNH - CENTRO DE CIÊNCIAS NATURAIS E HUMANAS</v>
      </c>
      <c r="G1054" s="19" t="str">
        <f>IFERROR(VLOOKUP($B1054,'Tabelas auxiliares'!$A$67:$C$107,2,FALSE),"")</f>
        <v>INTERNACIONALIZAÇÃO</v>
      </c>
      <c r="H1054" s="19" t="str">
        <f>IFERROR(VLOOKUP($B1054,'Tabelas auxiliares'!$A$67:$C$107,3,FALSE),"")</f>
        <v>DIARIAS INTERNACIONAIS / PASSAGENS AEREAS INTERNACIONAIS / AUXILIO PARA EVENTOS INTERNACIONAIS / INSCRICAO PARA  EVENTOS INTERNACIONAIS / ANUIDADES ARI / ENCARGO DE CURSOS E CONCURSOS ARI / CURSOS DE LINGUAS NETEL</v>
      </c>
      <c r="I1054" t="s">
        <v>832</v>
      </c>
      <c r="J1054" t="s">
        <v>4092</v>
      </c>
      <c r="K1054" t="s">
        <v>4093</v>
      </c>
      <c r="L1054" t="s">
        <v>4094</v>
      </c>
      <c r="M1054" t="s">
        <v>622</v>
      </c>
      <c r="N1054" t="s">
        <v>628</v>
      </c>
      <c r="O1054" t="s">
        <v>629</v>
      </c>
      <c r="P1054" t="s">
        <v>630</v>
      </c>
      <c r="Q1054" t="s">
        <v>621</v>
      </c>
      <c r="R1054" t="s">
        <v>622</v>
      </c>
      <c r="S1054" t="s">
        <v>623</v>
      </c>
      <c r="T1054" t="s">
        <v>145</v>
      </c>
      <c r="U1054" t="s">
        <v>645</v>
      </c>
      <c r="V1054" t="s">
        <v>4075</v>
      </c>
      <c r="W1054" t="s">
        <v>4076</v>
      </c>
      <c r="X1054" t="s">
        <v>4095</v>
      </c>
      <c r="Y1054" s="19" t="str">
        <f t="shared" si="30"/>
        <v>3</v>
      </c>
      <c r="Z1054" s="19" t="str">
        <f>IF(T1054="","",IF(AND(T1054&lt;&gt;'Tabelas auxiliares'!$B$241,T1054&lt;&gt;'Tabelas auxiliares'!$B$242,T1054&lt;&gt;'Tabelas auxiliares'!$C$241,T1054&lt;&gt;'Tabelas auxiliares'!$C$242,T1054&lt;&gt;'Tabelas auxiliares'!$D$241),"FOLHA DE PESSOAL",IF(Y1054='Tabelas auxiliares'!$A$242,"CUSTEIO",IF(Y1054='Tabelas auxiliares'!$A$241,"INVESTIMENTO","ERRO - VERIFICAR"))))</f>
        <v>CUSTEIO</v>
      </c>
      <c r="AA1054" s="30">
        <f t="shared" si="31"/>
        <v>5158.1000000000004</v>
      </c>
      <c r="AB1054" s="12">
        <v>5158.1000000000004</v>
      </c>
      <c r="AE1054" s="36"/>
    </row>
    <row r="1055" spans="1:31" x14ac:dyDescent="0.35">
      <c r="A1055" t="s">
        <v>614</v>
      </c>
      <c r="B1055" t="s">
        <v>228</v>
      </c>
      <c r="C1055" t="s">
        <v>615</v>
      </c>
      <c r="D1055" t="s">
        <v>64</v>
      </c>
      <c r="E1055" t="s">
        <v>100</v>
      </c>
      <c r="F1055" s="19" t="str">
        <f>IFERROR(VLOOKUP(D1055,'Tabelas auxiliares'!$A$3:$B$63,2,FALSE),"")</f>
        <v>ARI - ASSESSORIA DE RELAÇÕES INTERNACIONAIS</v>
      </c>
      <c r="G1055" s="19" t="str">
        <f>IFERROR(VLOOKUP($B1055,'Tabelas auxiliares'!$A$67:$C$107,2,FALSE),"")</f>
        <v>INTERNACIONALIZAÇÃO</v>
      </c>
      <c r="H1055" s="19" t="str">
        <f>IFERROR(VLOOKUP($B1055,'Tabelas auxiliares'!$A$67:$C$107,3,FALSE),"")</f>
        <v>DIARIAS INTERNACIONAIS / PASSAGENS AEREAS INTERNACIONAIS / AUXILIO PARA EVENTOS INTERNACIONAIS / INSCRICAO PARA  EVENTOS INTERNACIONAIS / ANUIDADES ARI / ENCARGO DE CURSOS E CONCURSOS ARI / CURSOS DE LINGUAS NETEL</v>
      </c>
      <c r="I1055" t="s">
        <v>4096</v>
      </c>
      <c r="J1055" t="s">
        <v>4097</v>
      </c>
      <c r="K1055" t="s">
        <v>4098</v>
      </c>
      <c r="L1055" t="s">
        <v>4099</v>
      </c>
      <c r="M1055" t="s">
        <v>622</v>
      </c>
      <c r="N1055" t="s">
        <v>628</v>
      </c>
      <c r="O1055" t="s">
        <v>629</v>
      </c>
      <c r="P1055" t="s">
        <v>630</v>
      </c>
      <c r="Q1055" t="s">
        <v>621</v>
      </c>
      <c r="R1055" t="s">
        <v>622</v>
      </c>
      <c r="S1055" t="s">
        <v>623</v>
      </c>
      <c r="T1055" t="s">
        <v>145</v>
      </c>
      <c r="U1055" t="s">
        <v>645</v>
      </c>
      <c r="V1055" t="s">
        <v>4075</v>
      </c>
      <c r="W1055" t="s">
        <v>4076</v>
      </c>
      <c r="X1055" t="s">
        <v>4100</v>
      </c>
      <c r="Y1055" s="19" t="str">
        <f t="shared" si="30"/>
        <v>3</v>
      </c>
      <c r="Z1055" s="19" t="str">
        <f>IF(T1055="","",IF(AND(T1055&lt;&gt;'Tabelas auxiliares'!$B$241,T1055&lt;&gt;'Tabelas auxiliares'!$B$242,T1055&lt;&gt;'Tabelas auxiliares'!$C$241,T1055&lt;&gt;'Tabelas auxiliares'!$C$242,T1055&lt;&gt;'Tabelas auxiliares'!$D$241),"FOLHA DE PESSOAL",IF(Y1055='Tabelas auxiliares'!$A$242,"CUSTEIO",IF(Y1055='Tabelas auxiliares'!$A$241,"INVESTIMENTO","ERRO - VERIFICAR"))))</f>
        <v>CUSTEIO</v>
      </c>
      <c r="AA1055" s="30">
        <f t="shared" si="31"/>
        <v>56000</v>
      </c>
      <c r="AB1055" s="12">
        <v>5374.82</v>
      </c>
      <c r="AD1055" s="12">
        <v>50625.18</v>
      </c>
      <c r="AE1055" s="36"/>
    </row>
    <row r="1056" spans="1:31" x14ac:dyDescent="0.35">
      <c r="A1056" t="s">
        <v>614</v>
      </c>
      <c r="B1056" t="s">
        <v>228</v>
      </c>
      <c r="C1056" t="s">
        <v>615</v>
      </c>
      <c r="D1056" t="s">
        <v>64</v>
      </c>
      <c r="E1056" t="s">
        <v>100</v>
      </c>
      <c r="F1056" s="19" t="str">
        <f>IFERROR(VLOOKUP(D1056,'Tabelas auxiliares'!$A$3:$B$63,2,FALSE),"")</f>
        <v>ARI - ASSESSORIA DE RELAÇÕES INTERNACIONAIS</v>
      </c>
      <c r="G1056" s="19" t="str">
        <f>IFERROR(VLOOKUP($B1056,'Tabelas auxiliares'!$A$67:$C$107,2,FALSE),"")</f>
        <v>INTERNACIONALIZAÇÃO</v>
      </c>
      <c r="H1056" s="19" t="str">
        <f>IFERROR(VLOOKUP($B1056,'Tabelas auxiliares'!$A$67:$C$107,3,FALSE),"")</f>
        <v>DIARIAS INTERNACIONAIS / PASSAGENS AEREAS INTERNACIONAIS / AUXILIO PARA EVENTOS INTERNACIONAIS / INSCRICAO PARA  EVENTOS INTERNACIONAIS / ANUIDADES ARI / ENCARGO DE CURSOS E CONCURSOS ARI / CURSOS DE LINGUAS NETEL</v>
      </c>
      <c r="I1056" t="s">
        <v>2386</v>
      </c>
      <c r="J1056" t="s">
        <v>4101</v>
      </c>
      <c r="K1056" t="s">
        <v>4102</v>
      </c>
      <c r="L1056" t="s">
        <v>4103</v>
      </c>
      <c r="M1056" t="s">
        <v>622</v>
      </c>
      <c r="N1056" t="s">
        <v>646</v>
      </c>
      <c r="O1056" t="s">
        <v>629</v>
      </c>
      <c r="P1056" t="s">
        <v>647</v>
      </c>
      <c r="Q1056" t="s">
        <v>621</v>
      </c>
      <c r="R1056" t="s">
        <v>622</v>
      </c>
      <c r="S1056" t="s">
        <v>623</v>
      </c>
      <c r="T1056" t="s">
        <v>145</v>
      </c>
      <c r="U1056" t="s">
        <v>648</v>
      </c>
      <c r="V1056" t="s">
        <v>2507</v>
      </c>
      <c r="W1056" t="s">
        <v>2508</v>
      </c>
      <c r="X1056" t="s">
        <v>4104</v>
      </c>
      <c r="Y1056" s="19" t="str">
        <f t="shared" si="30"/>
        <v>3</v>
      </c>
      <c r="Z1056" s="19" t="str">
        <f>IF(T1056="","",IF(AND(T1056&lt;&gt;'Tabelas auxiliares'!$B$241,T1056&lt;&gt;'Tabelas auxiliares'!$B$242,T1056&lt;&gt;'Tabelas auxiliares'!$C$241,T1056&lt;&gt;'Tabelas auxiliares'!$C$242,T1056&lt;&gt;'Tabelas auxiliares'!$D$241),"FOLHA DE PESSOAL",IF(Y1056='Tabelas auxiliares'!$A$242,"CUSTEIO",IF(Y1056='Tabelas auxiliares'!$A$241,"INVESTIMENTO","ERRO - VERIFICAR"))))</f>
        <v>CUSTEIO</v>
      </c>
      <c r="AA1056" s="30">
        <f t="shared" si="31"/>
        <v>2975</v>
      </c>
      <c r="AD1056" s="12">
        <v>2975</v>
      </c>
      <c r="AE1056" s="36"/>
    </row>
    <row r="1057" spans="1:31" x14ac:dyDescent="0.35">
      <c r="A1057" t="s">
        <v>614</v>
      </c>
      <c r="B1057" t="s">
        <v>228</v>
      </c>
      <c r="C1057" t="s">
        <v>615</v>
      </c>
      <c r="D1057" t="s">
        <v>64</v>
      </c>
      <c r="E1057" t="s">
        <v>100</v>
      </c>
      <c r="F1057" s="19" t="str">
        <f>IFERROR(VLOOKUP(D1057,'Tabelas auxiliares'!$A$3:$B$63,2,FALSE),"")</f>
        <v>ARI - ASSESSORIA DE RELAÇÕES INTERNACIONAIS</v>
      </c>
      <c r="G1057" s="19" t="str">
        <f>IFERROR(VLOOKUP($B1057,'Tabelas auxiliares'!$A$67:$C$107,2,FALSE),"")</f>
        <v>INTERNACIONALIZAÇÃO</v>
      </c>
      <c r="H1057" s="19" t="str">
        <f>IFERROR(VLOOKUP($B1057,'Tabelas auxiliares'!$A$67:$C$107,3,FALSE),"")</f>
        <v>DIARIAS INTERNACIONAIS / PASSAGENS AEREAS INTERNACIONAIS / AUXILIO PARA EVENTOS INTERNACIONAIS / INSCRICAO PARA  EVENTOS INTERNACIONAIS / ANUIDADES ARI / ENCARGO DE CURSOS E CONCURSOS ARI / CURSOS DE LINGUAS NETEL</v>
      </c>
      <c r="I1057" t="s">
        <v>2262</v>
      </c>
      <c r="J1057" t="s">
        <v>4105</v>
      </c>
      <c r="K1057" t="s">
        <v>4106</v>
      </c>
      <c r="L1057" t="s">
        <v>4107</v>
      </c>
      <c r="M1057" t="s">
        <v>4108</v>
      </c>
      <c r="N1057" t="s">
        <v>646</v>
      </c>
      <c r="O1057" t="s">
        <v>629</v>
      </c>
      <c r="P1057" t="s">
        <v>647</v>
      </c>
      <c r="Q1057" t="s">
        <v>621</v>
      </c>
      <c r="R1057" t="s">
        <v>622</v>
      </c>
      <c r="S1057" t="s">
        <v>623</v>
      </c>
      <c r="T1057" t="s">
        <v>145</v>
      </c>
      <c r="U1057" t="s">
        <v>648</v>
      </c>
      <c r="V1057" t="s">
        <v>1984</v>
      </c>
      <c r="W1057" t="s">
        <v>1985</v>
      </c>
      <c r="X1057" t="s">
        <v>4109</v>
      </c>
      <c r="Y1057" s="19" t="str">
        <f t="shared" si="30"/>
        <v>3</v>
      </c>
      <c r="Z1057" s="19" t="str">
        <f>IF(T1057="","",IF(AND(T1057&lt;&gt;'Tabelas auxiliares'!$B$241,T1057&lt;&gt;'Tabelas auxiliares'!$B$242,T1057&lt;&gt;'Tabelas auxiliares'!$C$241,T1057&lt;&gt;'Tabelas auxiliares'!$C$242,T1057&lt;&gt;'Tabelas auxiliares'!$D$241),"FOLHA DE PESSOAL",IF(Y1057='Tabelas auxiliares'!$A$242,"CUSTEIO",IF(Y1057='Tabelas auxiliares'!$A$241,"INVESTIMENTO","ERRO - VERIFICAR"))))</f>
        <v>CUSTEIO</v>
      </c>
      <c r="AA1057" s="30">
        <f t="shared" si="31"/>
        <v>8753.2199999999993</v>
      </c>
      <c r="AD1057" s="12">
        <v>8753.2199999999993</v>
      </c>
      <c r="AE1057" s="36"/>
    </row>
    <row r="1058" spans="1:31" x14ac:dyDescent="0.35">
      <c r="A1058" t="s">
        <v>614</v>
      </c>
      <c r="B1058" t="s">
        <v>228</v>
      </c>
      <c r="C1058" t="s">
        <v>615</v>
      </c>
      <c r="D1058" t="s">
        <v>64</v>
      </c>
      <c r="E1058" t="s">
        <v>100</v>
      </c>
      <c r="F1058" s="19" t="str">
        <f>IFERROR(VLOOKUP(D1058,'Tabelas auxiliares'!$A$3:$B$63,2,FALSE),"")</f>
        <v>ARI - ASSESSORIA DE RELAÇÕES INTERNACIONAIS</v>
      </c>
      <c r="G1058" s="19" t="str">
        <f>IFERROR(VLOOKUP($B1058,'Tabelas auxiliares'!$A$67:$C$107,2,FALSE),"")</f>
        <v>INTERNACIONALIZAÇÃO</v>
      </c>
      <c r="H1058" s="19" t="str">
        <f>IFERROR(VLOOKUP($B1058,'Tabelas auxiliares'!$A$67:$C$107,3,FALSE),"")</f>
        <v>DIARIAS INTERNACIONAIS / PASSAGENS AEREAS INTERNACIONAIS / AUXILIO PARA EVENTOS INTERNACIONAIS / INSCRICAO PARA  EVENTOS INTERNACIONAIS / ANUIDADES ARI / ENCARGO DE CURSOS E CONCURSOS ARI / CURSOS DE LINGUAS NETEL</v>
      </c>
      <c r="I1058" t="s">
        <v>2404</v>
      </c>
      <c r="J1058" t="s">
        <v>4097</v>
      </c>
      <c r="K1058" t="s">
        <v>4110</v>
      </c>
      <c r="L1058" t="s">
        <v>4099</v>
      </c>
      <c r="M1058" t="s">
        <v>622</v>
      </c>
      <c r="N1058" t="s">
        <v>646</v>
      </c>
      <c r="O1058" t="s">
        <v>629</v>
      </c>
      <c r="P1058" t="s">
        <v>647</v>
      </c>
      <c r="Q1058" t="s">
        <v>621</v>
      </c>
      <c r="R1058" t="s">
        <v>622</v>
      </c>
      <c r="S1058" t="s">
        <v>623</v>
      </c>
      <c r="T1058" t="s">
        <v>145</v>
      </c>
      <c r="U1058" t="s">
        <v>648</v>
      </c>
      <c r="V1058" t="s">
        <v>4075</v>
      </c>
      <c r="W1058" t="s">
        <v>4076</v>
      </c>
      <c r="X1058" t="s">
        <v>4111</v>
      </c>
      <c r="Y1058" s="19" t="str">
        <f t="shared" si="30"/>
        <v>3</v>
      </c>
      <c r="Z1058" s="19" t="str">
        <f>IF(T1058="","",IF(AND(T1058&lt;&gt;'Tabelas auxiliares'!$B$241,T1058&lt;&gt;'Tabelas auxiliares'!$B$242,T1058&lt;&gt;'Tabelas auxiliares'!$C$241,T1058&lt;&gt;'Tabelas auxiliares'!$C$242,T1058&lt;&gt;'Tabelas auxiliares'!$D$241),"FOLHA DE PESSOAL",IF(Y1058='Tabelas auxiliares'!$A$242,"CUSTEIO",IF(Y1058='Tabelas auxiliares'!$A$241,"INVESTIMENTO","ERRO - VERIFICAR"))))</f>
        <v>CUSTEIO</v>
      </c>
      <c r="AA1058" s="30">
        <f t="shared" si="31"/>
        <v>90875.520000000004</v>
      </c>
      <c r="AD1058" s="12">
        <v>90875.520000000004</v>
      </c>
      <c r="AE1058" s="36"/>
    </row>
    <row r="1059" spans="1:31" x14ac:dyDescent="0.35">
      <c r="A1059" t="s">
        <v>614</v>
      </c>
      <c r="B1059" t="s">
        <v>228</v>
      </c>
      <c r="C1059" t="s">
        <v>615</v>
      </c>
      <c r="D1059" t="s">
        <v>64</v>
      </c>
      <c r="E1059" t="s">
        <v>100</v>
      </c>
      <c r="F1059" s="19" t="str">
        <f>IFERROR(VLOOKUP(D1059,'Tabelas auxiliares'!$A$3:$B$63,2,FALSE),"")</f>
        <v>ARI - ASSESSORIA DE RELAÇÕES INTERNACIONAIS</v>
      </c>
      <c r="G1059" s="19" t="str">
        <f>IFERROR(VLOOKUP($B1059,'Tabelas auxiliares'!$A$67:$C$107,2,FALSE),"")</f>
        <v>INTERNACIONALIZAÇÃO</v>
      </c>
      <c r="H1059" s="19" t="str">
        <f>IFERROR(VLOOKUP($B1059,'Tabelas auxiliares'!$A$67:$C$107,3,FALSE),"")</f>
        <v>DIARIAS INTERNACIONAIS / PASSAGENS AEREAS INTERNACIONAIS / AUXILIO PARA EVENTOS INTERNACIONAIS / INSCRICAO PARA  EVENTOS INTERNACIONAIS / ANUIDADES ARI / ENCARGO DE CURSOS E CONCURSOS ARI / CURSOS DE LINGUAS NETEL</v>
      </c>
      <c r="I1059" t="s">
        <v>2167</v>
      </c>
      <c r="J1059" t="s">
        <v>4112</v>
      </c>
      <c r="K1059" t="s">
        <v>4113</v>
      </c>
      <c r="L1059" t="s">
        <v>4114</v>
      </c>
      <c r="M1059" t="s">
        <v>622</v>
      </c>
      <c r="N1059" t="s">
        <v>646</v>
      </c>
      <c r="O1059" t="s">
        <v>629</v>
      </c>
      <c r="P1059" t="s">
        <v>647</v>
      </c>
      <c r="Q1059" t="s">
        <v>621</v>
      </c>
      <c r="R1059" t="s">
        <v>622</v>
      </c>
      <c r="S1059" t="s">
        <v>623</v>
      </c>
      <c r="T1059" t="s">
        <v>145</v>
      </c>
      <c r="U1059" t="s">
        <v>648</v>
      </c>
      <c r="V1059" t="s">
        <v>2507</v>
      </c>
      <c r="W1059" t="s">
        <v>2508</v>
      </c>
      <c r="X1059" t="s">
        <v>4115</v>
      </c>
      <c r="Y1059" s="19" t="str">
        <f t="shared" si="30"/>
        <v>3</v>
      </c>
      <c r="Z1059" s="19" t="str">
        <f>IF(T1059="","",IF(AND(T1059&lt;&gt;'Tabelas auxiliares'!$B$241,T1059&lt;&gt;'Tabelas auxiliares'!$B$242,T1059&lt;&gt;'Tabelas auxiliares'!$C$241,T1059&lt;&gt;'Tabelas auxiliares'!$C$242,T1059&lt;&gt;'Tabelas auxiliares'!$D$241),"FOLHA DE PESSOAL",IF(Y1059='Tabelas auxiliares'!$A$242,"CUSTEIO",IF(Y1059='Tabelas auxiliares'!$A$241,"INVESTIMENTO","ERRO - VERIFICAR"))))</f>
        <v>CUSTEIO</v>
      </c>
      <c r="AA1059" s="30">
        <f t="shared" si="31"/>
        <v>2975</v>
      </c>
      <c r="AD1059" s="12">
        <v>2975</v>
      </c>
      <c r="AE1059" s="36"/>
    </row>
    <row r="1060" spans="1:31" x14ac:dyDescent="0.35">
      <c r="A1060" t="s">
        <v>614</v>
      </c>
      <c r="B1060" t="s">
        <v>228</v>
      </c>
      <c r="C1060" t="s">
        <v>615</v>
      </c>
      <c r="D1060" t="s">
        <v>64</v>
      </c>
      <c r="E1060" t="s">
        <v>100</v>
      </c>
      <c r="F1060" s="19" t="str">
        <f>IFERROR(VLOOKUP(D1060,'Tabelas auxiliares'!$A$3:$B$63,2,FALSE),"")</f>
        <v>ARI - ASSESSORIA DE RELAÇÕES INTERNACIONAIS</v>
      </c>
      <c r="G1060" s="19" t="str">
        <f>IFERROR(VLOOKUP($B1060,'Tabelas auxiliares'!$A$67:$C$107,2,FALSE),"")</f>
        <v>INTERNACIONALIZAÇÃO</v>
      </c>
      <c r="H1060" s="19" t="str">
        <f>IFERROR(VLOOKUP($B1060,'Tabelas auxiliares'!$A$67:$C$107,3,FALSE),"")</f>
        <v>DIARIAS INTERNACIONAIS / PASSAGENS AEREAS INTERNACIONAIS / AUXILIO PARA EVENTOS INTERNACIONAIS / INSCRICAO PARA  EVENTOS INTERNACIONAIS / ANUIDADES ARI / ENCARGO DE CURSOS E CONCURSOS ARI / CURSOS DE LINGUAS NETEL</v>
      </c>
      <c r="I1060" t="s">
        <v>2670</v>
      </c>
      <c r="J1060" t="s">
        <v>4116</v>
      </c>
      <c r="K1060" t="s">
        <v>4117</v>
      </c>
      <c r="L1060" t="s">
        <v>4118</v>
      </c>
      <c r="M1060" t="s">
        <v>622</v>
      </c>
      <c r="N1060" t="s">
        <v>646</v>
      </c>
      <c r="O1060" t="s">
        <v>629</v>
      </c>
      <c r="P1060" t="s">
        <v>647</v>
      </c>
      <c r="Q1060" t="s">
        <v>621</v>
      </c>
      <c r="R1060" t="s">
        <v>622</v>
      </c>
      <c r="S1060" t="s">
        <v>623</v>
      </c>
      <c r="T1060" t="s">
        <v>145</v>
      </c>
      <c r="U1060" t="s">
        <v>648</v>
      </c>
      <c r="V1060" t="s">
        <v>2507</v>
      </c>
      <c r="W1060" t="s">
        <v>2508</v>
      </c>
      <c r="X1060" t="s">
        <v>4119</v>
      </c>
      <c r="Y1060" s="19" t="str">
        <f t="shared" si="30"/>
        <v>3</v>
      </c>
      <c r="Z1060" s="19" t="str">
        <f>IF(T1060="","",IF(AND(T1060&lt;&gt;'Tabelas auxiliares'!$B$241,T1060&lt;&gt;'Tabelas auxiliares'!$B$242,T1060&lt;&gt;'Tabelas auxiliares'!$C$241,T1060&lt;&gt;'Tabelas auxiliares'!$C$242,T1060&lt;&gt;'Tabelas auxiliares'!$D$241),"FOLHA DE PESSOAL",IF(Y1060='Tabelas auxiliares'!$A$242,"CUSTEIO",IF(Y1060='Tabelas auxiliares'!$A$241,"INVESTIMENTO","ERRO - VERIFICAR"))))</f>
        <v>CUSTEIO</v>
      </c>
      <c r="AA1060" s="30">
        <f t="shared" si="31"/>
        <v>2975</v>
      </c>
      <c r="AD1060" s="12">
        <v>2975</v>
      </c>
      <c r="AE1060" s="36"/>
    </row>
    <row r="1061" spans="1:31" x14ac:dyDescent="0.35">
      <c r="A1061" t="s">
        <v>614</v>
      </c>
      <c r="B1061" t="s">
        <v>228</v>
      </c>
      <c r="C1061" t="s">
        <v>615</v>
      </c>
      <c r="D1061" t="s">
        <v>64</v>
      </c>
      <c r="E1061" t="s">
        <v>100</v>
      </c>
      <c r="F1061" s="19" t="str">
        <f>IFERROR(VLOOKUP(D1061,'Tabelas auxiliares'!$A$3:$B$63,2,FALSE),"")</f>
        <v>ARI - ASSESSORIA DE RELAÇÕES INTERNACIONAIS</v>
      </c>
      <c r="G1061" s="19" t="str">
        <f>IFERROR(VLOOKUP($B1061,'Tabelas auxiliares'!$A$67:$C$107,2,FALSE),"")</f>
        <v>INTERNACIONALIZAÇÃO</v>
      </c>
      <c r="H1061" s="19" t="str">
        <f>IFERROR(VLOOKUP($B1061,'Tabelas auxiliares'!$A$67:$C$107,3,FALSE),"")</f>
        <v>DIARIAS INTERNACIONAIS / PASSAGENS AEREAS INTERNACIONAIS / AUXILIO PARA EVENTOS INTERNACIONAIS / INSCRICAO PARA  EVENTOS INTERNACIONAIS / ANUIDADES ARI / ENCARGO DE CURSOS E CONCURSOS ARI / CURSOS DE LINGUAS NETEL</v>
      </c>
      <c r="I1061" t="s">
        <v>4120</v>
      </c>
      <c r="J1061" t="s">
        <v>4121</v>
      </c>
      <c r="K1061" t="s">
        <v>4122</v>
      </c>
      <c r="L1061" t="s">
        <v>4123</v>
      </c>
      <c r="M1061" t="s">
        <v>622</v>
      </c>
      <c r="N1061" t="s">
        <v>646</v>
      </c>
      <c r="O1061" t="s">
        <v>629</v>
      </c>
      <c r="P1061" t="s">
        <v>647</v>
      </c>
      <c r="Q1061" t="s">
        <v>621</v>
      </c>
      <c r="R1061" t="s">
        <v>622</v>
      </c>
      <c r="S1061" t="s">
        <v>623</v>
      </c>
      <c r="T1061" t="s">
        <v>145</v>
      </c>
      <c r="U1061" t="s">
        <v>648</v>
      </c>
      <c r="V1061" t="s">
        <v>2507</v>
      </c>
      <c r="W1061" t="s">
        <v>2508</v>
      </c>
      <c r="X1061" t="s">
        <v>4124</v>
      </c>
      <c r="Y1061" s="19" t="str">
        <f t="shared" si="30"/>
        <v>3</v>
      </c>
      <c r="Z1061" s="19" t="str">
        <f>IF(T1061="","",IF(AND(T1061&lt;&gt;'Tabelas auxiliares'!$B$241,T1061&lt;&gt;'Tabelas auxiliares'!$B$242,T1061&lt;&gt;'Tabelas auxiliares'!$C$241,T1061&lt;&gt;'Tabelas auxiliares'!$C$242,T1061&lt;&gt;'Tabelas auxiliares'!$D$241),"FOLHA DE PESSOAL",IF(Y1061='Tabelas auxiliares'!$A$242,"CUSTEIO",IF(Y1061='Tabelas auxiliares'!$A$241,"INVESTIMENTO","ERRO - VERIFICAR"))))</f>
        <v>CUSTEIO</v>
      </c>
      <c r="AA1061" s="30">
        <f t="shared" si="31"/>
        <v>2975</v>
      </c>
      <c r="AD1061" s="12">
        <v>2975</v>
      </c>
      <c r="AE1061" s="36"/>
    </row>
    <row r="1062" spans="1:31" x14ac:dyDescent="0.35">
      <c r="A1062" t="s">
        <v>614</v>
      </c>
      <c r="B1062" t="s">
        <v>228</v>
      </c>
      <c r="C1062" t="s">
        <v>615</v>
      </c>
      <c r="D1062" t="s">
        <v>64</v>
      </c>
      <c r="E1062" t="s">
        <v>100</v>
      </c>
      <c r="F1062" s="19" t="str">
        <f>IFERROR(VLOOKUP(D1062,'Tabelas auxiliares'!$A$3:$B$63,2,FALSE),"")</f>
        <v>ARI - ASSESSORIA DE RELAÇÕES INTERNACIONAIS</v>
      </c>
      <c r="G1062" s="19" t="str">
        <f>IFERROR(VLOOKUP($B1062,'Tabelas auxiliares'!$A$67:$C$107,2,FALSE),"")</f>
        <v>INTERNACIONALIZAÇÃO</v>
      </c>
      <c r="H1062" s="19" t="str">
        <f>IFERROR(VLOOKUP($B1062,'Tabelas auxiliares'!$A$67:$C$107,3,FALSE),"")</f>
        <v>DIARIAS INTERNACIONAIS / PASSAGENS AEREAS INTERNACIONAIS / AUXILIO PARA EVENTOS INTERNACIONAIS / INSCRICAO PARA  EVENTOS INTERNACIONAIS / ANUIDADES ARI / ENCARGO DE CURSOS E CONCURSOS ARI / CURSOS DE LINGUAS NETEL</v>
      </c>
      <c r="I1062" t="s">
        <v>976</v>
      </c>
      <c r="J1062" t="s">
        <v>4125</v>
      </c>
      <c r="K1062" t="s">
        <v>4126</v>
      </c>
      <c r="L1062" t="s">
        <v>4127</v>
      </c>
      <c r="M1062" t="s">
        <v>4128</v>
      </c>
      <c r="N1062" t="s">
        <v>646</v>
      </c>
      <c r="O1062" t="s">
        <v>629</v>
      </c>
      <c r="P1062" t="s">
        <v>647</v>
      </c>
      <c r="Q1062" t="s">
        <v>621</v>
      </c>
      <c r="R1062" t="s">
        <v>622</v>
      </c>
      <c r="S1062" t="s">
        <v>623</v>
      </c>
      <c r="T1062" t="s">
        <v>145</v>
      </c>
      <c r="U1062" t="s">
        <v>648</v>
      </c>
      <c r="V1062" t="s">
        <v>1984</v>
      </c>
      <c r="W1062" t="s">
        <v>1985</v>
      </c>
      <c r="X1062" t="s">
        <v>4129</v>
      </c>
      <c r="Y1062" s="19" t="str">
        <f t="shared" si="30"/>
        <v>3</v>
      </c>
      <c r="Z1062" s="19" t="str">
        <f>IF(T1062="","",IF(AND(T1062&lt;&gt;'Tabelas auxiliares'!$B$241,T1062&lt;&gt;'Tabelas auxiliares'!$B$242,T1062&lt;&gt;'Tabelas auxiliares'!$C$241,T1062&lt;&gt;'Tabelas auxiliares'!$C$242,T1062&lt;&gt;'Tabelas auxiliares'!$D$241),"FOLHA DE PESSOAL",IF(Y1062='Tabelas auxiliares'!$A$242,"CUSTEIO",IF(Y1062='Tabelas auxiliares'!$A$241,"INVESTIMENTO","ERRO - VERIFICAR"))))</f>
        <v>CUSTEIO</v>
      </c>
      <c r="AA1062" s="30">
        <f t="shared" si="31"/>
        <v>1650</v>
      </c>
      <c r="AD1062" s="12">
        <v>1650</v>
      </c>
      <c r="AE1062" s="36"/>
    </row>
    <row r="1063" spans="1:31" x14ac:dyDescent="0.35">
      <c r="A1063" t="s">
        <v>614</v>
      </c>
      <c r="B1063" t="s">
        <v>228</v>
      </c>
      <c r="C1063" t="s">
        <v>615</v>
      </c>
      <c r="D1063" t="s">
        <v>64</v>
      </c>
      <c r="E1063" t="s">
        <v>100</v>
      </c>
      <c r="F1063" s="19" t="str">
        <f>IFERROR(VLOOKUP(D1063,'Tabelas auxiliares'!$A$3:$B$63,2,FALSE),"")</f>
        <v>ARI - ASSESSORIA DE RELAÇÕES INTERNACIONAIS</v>
      </c>
      <c r="G1063" s="19" t="str">
        <f>IFERROR(VLOOKUP($B1063,'Tabelas auxiliares'!$A$67:$C$107,2,FALSE),"")</f>
        <v>INTERNACIONALIZAÇÃO</v>
      </c>
      <c r="H1063" s="19" t="str">
        <f>IFERROR(VLOOKUP($B1063,'Tabelas auxiliares'!$A$67:$C$107,3,FALSE),"")</f>
        <v>DIARIAS INTERNACIONAIS / PASSAGENS AEREAS INTERNACIONAIS / AUXILIO PARA EVENTOS INTERNACIONAIS / INSCRICAO PARA  EVENTOS INTERNACIONAIS / ANUIDADES ARI / ENCARGO DE CURSOS E CONCURSOS ARI / CURSOS DE LINGUAS NETEL</v>
      </c>
      <c r="I1063" t="s">
        <v>1254</v>
      </c>
      <c r="J1063" t="s">
        <v>4130</v>
      </c>
      <c r="K1063" t="s">
        <v>4131</v>
      </c>
      <c r="L1063" t="s">
        <v>4132</v>
      </c>
      <c r="M1063" t="s">
        <v>622</v>
      </c>
      <c r="N1063" t="s">
        <v>646</v>
      </c>
      <c r="O1063" t="s">
        <v>629</v>
      </c>
      <c r="P1063" t="s">
        <v>647</v>
      </c>
      <c r="Q1063" t="s">
        <v>621</v>
      </c>
      <c r="R1063" t="s">
        <v>622</v>
      </c>
      <c r="S1063" t="s">
        <v>623</v>
      </c>
      <c r="T1063" t="s">
        <v>145</v>
      </c>
      <c r="U1063" t="s">
        <v>648</v>
      </c>
      <c r="V1063" t="s">
        <v>2507</v>
      </c>
      <c r="W1063" t="s">
        <v>2508</v>
      </c>
      <c r="X1063" t="s">
        <v>4133</v>
      </c>
      <c r="Y1063" s="19" t="str">
        <f t="shared" si="30"/>
        <v>3</v>
      </c>
      <c r="Z1063" s="19" t="str">
        <f>IF(T1063="","",IF(AND(T1063&lt;&gt;'Tabelas auxiliares'!$B$241,T1063&lt;&gt;'Tabelas auxiliares'!$B$242,T1063&lt;&gt;'Tabelas auxiliares'!$C$241,T1063&lt;&gt;'Tabelas auxiliares'!$C$242,T1063&lt;&gt;'Tabelas auxiliares'!$D$241),"FOLHA DE PESSOAL",IF(Y1063='Tabelas auxiliares'!$A$242,"CUSTEIO",IF(Y1063='Tabelas auxiliares'!$A$241,"INVESTIMENTO","ERRO - VERIFICAR"))))</f>
        <v>CUSTEIO</v>
      </c>
      <c r="AA1063" s="30">
        <f t="shared" si="31"/>
        <v>2975</v>
      </c>
      <c r="AD1063" s="12">
        <v>2975</v>
      </c>
      <c r="AE1063" s="36"/>
    </row>
    <row r="1064" spans="1:31" x14ac:dyDescent="0.35">
      <c r="A1064" t="s">
        <v>614</v>
      </c>
      <c r="B1064" t="s">
        <v>228</v>
      </c>
      <c r="C1064" t="s">
        <v>615</v>
      </c>
      <c r="D1064" t="s">
        <v>64</v>
      </c>
      <c r="E1064" t="s">
        <v>100</v>
      </c>
      <c r="F1064" s="19" t="str">
        <f>IFERROR(VLOOKUP(D1064,'Tabelas auxiliares'!$A$3:$B$63,2,FALSE),"")</f>
        <v>ARI - ASSESSORIA DE RELAÇÕES INTERNACIONAIS</v>
      </c>
      <c r="G1064" s="19" t="str">
        <f>IFERROR(VLOOKUP($B1064,'Tabelas auxiliares'!$A$67:$C$107,2,FALSE),"")</f>
        <v>INTERNACIONALIZAÇÃO</v>
      </c>
      <c r="H1064" s="19" t="str">
        <f>IFERROR(VLOOKUP($B1064,'Tabelas auxiliares'!$A$67:$C$107,3,FALSE),"")</f>
        <v>DIARIAS INTERNACIONAIS / PASSAGENS AEREAS INTERNACIONAIS / AUXILIO PARA EVENTOS INTERNACIONAIS / INSCRICAO PARA  EVENTOS INTERNACIONAIS / ANUIDADES ARI / ENCARGO DE CURSOS E CONCURSOS ARI / CURSOS DE LINGUAS NETEL</v>
      </c>
      <c r="I1064" t="s">
        <v>1260</v>
      </c>
      <c r="J1064" t="s">
        <v>4134</v>
      </c>
      <c r="K1064" t="s">
        <v>4135</v>
      </c>
      <c r="L1064" t="s">
        <v>4136</v>
      </c>
      <c r="M1064" t="s">
        <v>622</v>
      </c>
      <c r="N1064" t="s">
        <v>646</v>
      </c>
      <c r="O1064" t="s">
        <v>629</v>
      </c>
      <c r="P1064" t="s">
        <v>647</v>
      </c>
      <c r="Q1064" t="s">
        <v>621</v>
      </c>
      <c r="R1064" t="s">
        <v>622</v>
      </c>
      <c r="S1064" t="s">
        <v>623</v>
      </c>
      <c r="T1064" t="s">
        <v>145</v>
      </c>
      <c r="U1064" t="s">
        <v>648</v>
      </c>
      <c r="V1064" t="s">
        <v>2507</v>
      </c>
      <c r="W1064" t="s">
        <v>2508</v>
      </c>
      <c r="X1064" t="s">
        <v>4137</v>
      </c>
      <c r="Y1064" s="19" t="str">
        <f t="shared" si="30"/>
        <v>3</v>
      </c>
      <c r="Z1064" s="19" t="str">
        <f>IF(T1064="","",IF(AND(T1064&lt;&gt;'Tabelas auxiliares'!$B$241,T1064&lt;&gt;'Tabelas auxiliares'!$B$242,T1064&lt;&gt;'Tabelas auxiliares'!$C$241,T1064&lt;&gt;'Tabelas auxiliares'!$C$242,T1064&lt;&gt;'Tabelas auxiliares'!$D$241),"FOLHA DE PESSOAL",IF(Y1064='Tabelas auxiliares'!$A$242,"CUSTEIO",IF(Y1064='Tabelas auxiliares'!$A$241,"INVESTIMENTO","ERRO - VERIFICAR"))))</f>
        <v>CUSTEIO</v>
      </c>
      <c r="AA1064" s="30">
        <f t="shared" si="31"/>
        <v>2975</v>
      </c>
      <c r="AD1064" s="12">
        <v>2975</v>
      </c>
      <c r="AE1064" s="36"/>
    </row>
    <row r="1065" spans="1:31" x14ac:dyDescent="0.35">
      <c r="A1065" t="s">
        <v>614</v>
      </c>
      <c r="B1065" t="s">
        <v>228</v>
      </c>
      <c r="C1065" t="s">
        <v>615</v>
      </c>
      <c r="D1065" t="s">
        <v>64</v>
      </c>
      <c r="E1065" t="s">
        <v>100</v>
      </c>
      <c r="F1065" s="19" t="str">
        <f>IFERROR(VLOOKUP(D1065,'Tabelas auxiliares'!$A$3:$B$63,2,FALSE),"")</f>
        <v>ARI - ASSESSORIA DE RELAÇÕES INTERNACIONAIS</v>
      </c>
      <c r="G1065" s="19" t="str">
        <f>IFERROR(VLOOKUP($B1065,'Tabelas auxiliares'!$A$67:$C$107,2,FALSE),"")</f>
        <v>INTERNACIONALIZAÇÃO</v>
      </c>
      <c r="H1065" s="19" t="str">
        <f>IFERROR(VLOOKUP($B1065,'Tabelas auxiliares'!$A$67:$C$107,3,FALSE),"")</f>
        <v>DIARIAS INTERNACIONAIS / PASSAGENS AEREAS INTERNACIONAIS / AUXILIO PARA EVENTOS INTERNACIONAIS / INSCRICAO PARA  EVENTOS INTERNACIONAIS / ANUIDADES ARI / ENCARGO DE CURSOS E CONCURSOS ARI / CURSOS DE LINGUAS NETEL</v>
      </c>
      <c r="I1065" t="s">
        <v>1368</v>
      </c>
      <c r="J1065" t="s">
        <v>4138</v>
      </c>
      <c r="K1065" t="s">
        <v>4139</v>
      </c>
      <c r="L1065" t="s">
        <v>4140</v>
      </c>
      <c r="M1065" t="s">
        <v>4141</v>
      </c>
      <c r="N1065" t="s">
        <v>646</v>
      </c>
      <c r="O1065" t="s">
        <v>629</v>
      </c>
      <c r="P1065" t="s">
        <v>647</v>
      </c>
      <c r="Q1065" t="s">
        <v>621</v>
      </c>
      <c r="R1065" t="s">
        <v>622</v>
      </c>
      <c r="S1065" t="s">
        <v>623</v>
      </c>
      <c r="T1065" t="s">
        <v>145</v>
      </c>
      <c r="U1065" t="s">
        <v>648</v>
      </c>
      <c r="V1065" t="s">
        <v>1984</v>
      </c>
      <c r="W1065" t="s">
        <v>1985</v>
      </c>
      <c r="X1065" t="s">
        <v>4142</v>
      </c>
      <c r="Y1065" s="19" t="str">
        <f t="shared" si="30"/>
        <v>3</v>
      </c>
      <c r="Z1065" s="19" t="str">
        <f>IF(T1065="","",IF(AND(T1065&lt;&gt;'Tabelas auxiliares'!$B$241,T1065&lt;&gt;'Tabelas auxiliares'!$B$242,T1065&lt;&gt;'Tabelas auxiliares'!$C$241,T1065&lt;&gt;'Tabelas auxiliares'!$C$242,T1065&lt;&gt;'Tabelas auxiliares'!$D$241),"FOLHA DE PESSOAL",IF(Y1065='Tabelas auxiliares'!$A$242,"CUSTEIO",IF(Y1065='Tabelas auxiliares'!$A$241,"INVESTIMENTO","ERRO - VERIFICAR"))))</f>
        <v>CUSTEIO</v>
      </c>
      <c r="AA1065" s="30">
        <f t="shared" si="31"/>
        <v>5969</v>
      </c>
      <c r="AD1065" s="12">
        <v>5969</v>
      </c>
      <c r="AE1065" s="36"/>
    </row>
    <row r="1066" spans="1:31" x14ac:dyDescent="0.35">
      <c r="A1066" t="s">
        <v>614</v>
      </c>
      <c r="B1066" t="s">
        <v>228</v>
      </c>
      <c r="C1066" t="s">
        <v>615</v>
      </c>
      <c r="D1066" t="s">
        <v>64</v>
      </c>
      <c r="E1066" t="s">
        <v>100</v>
      </c>
      <c r="F1066" s="19" t="str">
        <f>IFERROR(VLOOKUP(D1066,'Tabelas auxiliares'!$A$3:$B$63,2,FALSE),"")</f>
        <v>ARI - ASSESSORIA DE RELAÇÕES INTERNACIONAIS</v>
      </c>
      <c r="G1066" s="19" t="str">
        <f>IFERROR(VLOOKUP($B1066,'Tabelas auxiliares'!$A$67:$C$107,2,FALSE),"")</f>
        <v>INTERNACIONALIZAÇÃO</v>
      </c>
      <c r="H1066" s="19" t="str">
        <f>IFERROR(VLOOKUP($B1066,'Tabelas auxiliares'!$A$67:$C$107,3,FALSE),"")</f>
        <v>DIARIAS INTERNACIONAIS / PASSAGENS AEREAS INTERNACIONAIS / AUXILIO PARA EVENTOS INTERNACIONAIS / INSCRICAO PARA  EVENTOS INTERNACIONAIS / ANUIDADES ARI / ENCARGO DE CURSOS E CONCURSOS ARI / CURSOS DE LINGUAS NETEL</v>
      </c>
      <c r="I1066" t="s">
        <v>1751</v>
      </c>
      <c r="J1066" t="s">
        <v>4143</v>
      </c>
      <c r="K1066" t="s">
        <v>4144</v>
      </c>
      <c r="L1066" t="s">
        <v>4145</v>
      </c>
      <c r="M1066" t="s">
        <v>4146</v>
      </c>
      <c r="N1066" t="s">
        <v>646</v>
      </c>
      <c r="O1066" t="s">
        <v>629</v>
      </c>
      <c r="P1066" t="s">
        <v>647</v>
      </c>
      <c r="Q1066" t="s">
        <v>621</v>
      </c>
      <c r="R1066" t="s">
        <v>622</v>
      </c>
      <c r="S1066" t="s">
        <v>623</v>
      </c>
      <c r="T1066" t="s">
        <v>145</v>
      </c>
      <c r="U1066" t="s">
        <v>648</v>
      </c>
      <c r="V1066" t="s">
        <v>1984</v>
      </c>
      <c r="W1066" t="s">
        <v>1985</v>
      </c>
      <c r="X1066" t="s">
        <v>4147</v>
      </c>
      <c r="Y1066" s="19" t="str">
        <f t="shared" si="30"/>
        <v>3</v>
      </c>
      <c r="Z1066" s="19" t="str">
        <f>IF(T1066="","",IF(AND(T1066&lt;&gt;'Tabelas auxiliares'!$B$241,T1066&lt;&gt;'Tabelas auxiliares'!$B$242,T1066&lt;&gt;'Tabelas auxiliares'!$C$241,T1066&lt;&gt;'Tabelas auxiliares'!$C$242,T1066&lt;&gt;'Tabelas auxiliares'!$D$241),"FOLHA DE PESSOAL",IF(Y1066='Tabelas auxiliares'!$A$242,"CUSTEIO",IF(Y1066='Tabelas auxiliares'!$A$241,"INVESTIMENTO","ERRO - VERIFICAR"))))</f>
        <v>CUSTEIO</v>
      </c>
      <c r="AA1066" s="30">
        <f t="shared" si="31"/>
        <v>9077.42</v>
      </c>
      <c r="AD1066" s="12">
        <v>9077.42</v>
      </c>
      <c r="AE1066" s="36"/>
    </row>
    <row r="1067" spans="1:31" x14ac:dyDescent="0.35">
      <c r="A1067" t="s">
        <v>614</v>
      </c>
      <c r="B1067" t="s">
        <v>228</v>
      </c>
      <c r="C1067" t="s">
        <v>615</v>
      </c>
      <c r="D1067" t="s">
        <v>64</v>
      </c>
      <c r="E1067" t="s">
        <v>100</v>
      </c>
      <c r="F1067" s="19" t="str">
        <f>IFERROR(VLOOKUP(D1067,'Tabelas auxiliares'!$A$3:$B$63,2,FALSE),"")</f>
        <v>ARI - ASSESSORIA DE RELAÇÕES INTERNACIONAIS</v>
      </c>
      <c r="G1067" s="19" t="str">
        <f>IFERROR(VLOOKUP($B1067,'Tabelas auxiliares'!$A$67:$C$107,2,FALSE),"")</f>
        <v>INTERNACIONALIZAÇÃO</v>
      </c>
      <c r="H1067" s="19" t="str">
        <f>IFERROR(VLOOKUP($B1067,'Tabelas auxiliares'!$A$67:$C$107,3,FALSE),"")</f>
        <v>DIARIAS INTERNACIONAIS / PASSAGENS AEREAS INTERNACIONAIS / AUXILIO PARA EVENTOS INTERNACIONAIS / INSCRICAO PARA  EVENTOS INTERNACIONAIS / ANUIDADES ARI / ENCARGO DE CURSOS E CONCURSOS ARI / CURSOS DE LINGUAS NETEL</v>
      </c>
      <c r="I1067" t="s">
        <v>1720</v>
      </c>
      <c r="J1067" t="s">
        <v>4148</v>
      </c>
      <c r="K1067" t="s">
        <v>4149</v>
      </c>
      <c r="L1067" t="s">
        <v>4150</v>
      </c>
      <c r="M1067" t="s">
        <v>622</v>
      </c>
      <c r="N1067" t="s">
        <v>646</v>
      </c>
      <c r="O1067" t="s">
        <v>629</v>
      </c>
      <c r="P1067" t="s">
        <v>647</v>
      </c>
      <c r="Q1067" t="s">
        <v>621</v>
      </c>
      <c r="R1067" t="s">
        <v>622</v>
      </c>
      <c r="S1067" t="s">
        <v>623</v>
      </c>
      <c r="T1067" t="s">
        <v>145</v>
      </c>
      <c r="U1067" t="s">
        <v>648</v>
      </c>
      <c r="V1067" t="s">
        <v>2507</v>
      </c>
      <c r="W1067" t="s">
        <v>2508</v>
      </c>
      <c r="X1067" t="s">
        <v>4151</v>
      </c>
      <c r="Y1067" s="19" t="str">
        <f t="shared" si="30"/>
        <v>3</v>
      </c>
      <c r="Z1067" s="19" t="str">
        <f>IF(T1067="","",IF(AND(T1067&lt;&gt;'Tabelas auxiliares'!$B$241,T1067&lt;&gt;'Tabelas auxiliares'!$B$242,T1067&lt;&gt;'Tabelas auxiliares'!$C$241,T1067&lt;&gt;'Tabelas auxiliares'!$C$242,T1067&lt;&gt;'Tabelas auxiliares'!$D$241),"FOLHA DE PESSOAL",IF(Y1067='Tabelas auxiliares'!$A$242,"CUSTEIO",IF(Y1067='Tabelas auxiliares'!$A$241,"INVESTIMENTO","ERRO - VERIFICAR"))))</f>
        <v>CUSTEIO</v>
      </c>
      <c r="AA1067" s="30">
        <f t="shared" si="31"/>
        <v>2975</v>
      </c>
      <c r="AD1067" s="12">
        <v>2975</v>
      </c>
      <c r="AE1067" s="36"/>
    </row>
    <row r="1068" spans="1:31" x14ac:dyDescent="0.35">
      <c r="A1068" t="s">
        <v>614</v>
      </c>
      <c r="B1068" t="s">
        <v>228</v>
      </c>
      <c r="C1068" t="s">
        <v>615</v>
      </c>
      <c r="D1068" t="s">
        <v>64</v>
      </c>
      <c r="E1068" t="s">
        <v>100</v>
      </c>
      <c r="F1068" s="19" t="str">
        <f>IFERROR(VLOOKUP(D1068,'Tabelas auxiliares'!$A$3:$B$63,2,FALSE),"")</f>
        <v>ARI - ASSESSORIA DE RELAÇÕES INTERNACIONAIS</v>
      </c>
      <c r="G1068" s="19" t="str">
        <f>IFERROR(VLOOKUP($B1068,'Tabelas auxiliares'!$A$67:$C$107,2,FALSE),"")</f>
        <v>INTERNACIONALIZAÇÃO</v>
      </c>
      <c r="H1068" s="19" t="str">
        <f>IFERROR(VLOOKUP($B1068,'Tabelas auxiliares'!$A$67:$C$107,3,FALSE),"")</f>
        <v>DIARIAS INTERNACIONAIS / PASSAGENS AEREAS INTERNACIONAIS / AUXILIO PARA EVENTOS INTERNACIONAIS / INSCRICAO PARA  EVENTOS INTERNACIONAIS / ANUIDADES ARI / ENCARGO DE CURSOS E CONCURSOS ARI / CURSOS DE LINGUAS NETEL</v>
      </c>
      <c r="I1068" t="s">
        <v>4152</v>
      </c>
      <c r="J1068" t="s">
        <v>4153</v>
      </c>
      <c r="K1068" t="s">
        <v>4154</v>
      </c>
      <c r="L1068" t="s">
        <v>4155</v>
      </c>
      <c r="M1068" t="s">
        <v>622</v>
      </c>
      <c r="N1068" t="s">
        <v>646</v>
      </c>
      <c r="O1068" t="s">
        <v>629</v>
      </c>
      <c r="P1068" t="s">
        <v>647</v>
      </c>
      <c r="Q1068" t="s">
        <v>621</v>
      </c>
      <c r="R1068" t="s">
        <v>622</v>
      </c>
      <c r="S1068" t="s">
        <v>623</v>
      </c>
      <c r="T1068" t="s">
        <v>145</v>
      </c>
      <c r="U1068" t="s">
        <v>648</v>
      </c>
      <c r="V1068" t="s">
        <v>2507</v>
      </c>
      <c r="W1068" t="s">
        <v>2508</v>
      </c>
      <c r="X1068" t="s">
        <v>4156</v>
      </c>
      <c r="Y1068" s="19" t="str">
        <f t="shared" ref="Y1068:Y1676" si="32">LEFT(V1068,1)</f>
        <v>3</v>
      </c>
      <c r="Z1068" s="19" t="str">
        <f>IF(T1068="","",IF(AND(T1068&lt;&gt;'Tabelas auxiliares'!$B$241,T1068&lt;&gt;'Tabelas auxiliares'!$B$242,T1068&lt;&gt;'Tabelas auxiliares'!$C$241,T1068&lt;&gt;'Tabelas auxiliares'!$C$242,T1068&lt;&gt;'Tabelas auxiliares'!$D$241),"FOLHA DE PESSOAL",IF(Y1068='Tabelas auxiliares'!$A$242,"CUSTEIO",IF(Y1068='Tabelas auxiliares'!$A$241,"INVESTIMENTO","ERRO - VERIFICAR"))))</f>
        <v>CUSTEIO</v>
      </c>
      <c r="AA1068" s="30">
        <f t="shared" si="31"/>
        <v>2975</v>
      </c>
      <c r="AD1068" s="12">
        <v>2975</v>
      </c>
      <c r="AE1068" s="36"/>
    </row>
    <row r="1069" spans="1:31" x14ac:dyDescent="0.35">
      <c r="A1069" t="s">
        <v>614</v>
      </c>
      <c r="B1069" t="s">
        <v>228</v>
      </c>
      <c r="C1069" t="s">
        <v>615</v>
      </c>
      <c r="D1069" t="s">
        <v>64</v>
      </c>
      <c r="E1069" t="s">
        <v>100</v>
      </c>
      <c r="F1069" s="19" t="str">
        <f>IFERROR(VLOOKUP(D1069,'Tabelas auxiliares'!$A$3:$B$63,2,FALSE),"")</f>
        <v>ARI - ASSESSORIA DE RELAÇÕES INTERNACIONAIS</v>
      </c>
      <c r="G1069" s="19" t="str">
        <f>IFERROR(VLOOKUP($B1069,'Tabelas auxiliares'!$A$67:$C$107,2,FALSE),"")</f>
        <v>INTERNACIONALIZAÇÃO</v>
      </c>
      <c r="H1069" s="19" t="str">
        <f>IFERROR(VLOOKUP($B1069,'Tabelas auxiliares'!$A$67:$C$107,3,FALSE),"")</f>
        <v>DIARIAS INTERNACIONAIS / PASSAGENS AEREAS INTERNACIONAIS / AUXILIO PARA EVENTOS INTERNACIONAIS / INSCRICAO PARA  EVENTOS INTERNACIONAIS / ANUIDADES ARI / ENCARGO DE CURSOS E CONCURSOS ARI / CURSOS DE LINGUAS NETEL</v>
      </c>
      <c r="I1069" t="s">
        <v>728</v>
      </c>
      <c r="J1069" t="s">
        <v>4157</v>
      </c>
      <c r="K1069" t="s">
        <v>4158</v>
      </c>
      <c r="L1069" t="s">
        <v>4159</v>
      </c>
      <c r="M1069" t="s">
        <v>622</v>
      </c>
      <c r="N1069" t="s">
        <v>628</v>
      </c>
      <c r="O1069" t="s">
        <v>629</v>
      </c>
      <c r="P1069" t="s">
        <v>630</v>
      </c>
      <c r="Q1069" t="s">
        <v>621</v>
      </c>
      <c r="R1069" t="s">
        <v>622</v>
      </c>
      <c r="S1069" t="s">
        <v>623</v>
      </c>
      <c r="T1069" t="s">
        <v>145</v>
      </c>
      <c r="U1069" t="s">
        <v>645</v>
      </c>
      <c r="V1069" t="s">
        <v>2507</v>
      </c>
      <c r="W1069" t="s">
        <v>2508</v>
      </c>
      <c r="X1069" t="s">
        <v>4160</v>
      </c>
      <c r="Y1069" s="19" t="str">
        <f t="shared" si="32"/>
        <v>3</v>
      </c>
      <c r="Z1069" s="19" t="str">
        <f>IF(T1069="","",IF(AND(T1069&lt;&gt;'Tabelas auxiliares'!$B$241,T1069&lt;&gt;'Tabelas auxiliares'!$B$242,T1069&lt;&gt;'Tabelas auxiliares'!$C$241,T1069&lt;&gt;'Tabelas auxiliares'!$C$242,T1069&lt;&gt;'Tabelas auxiliares'!$D$241),"FOLHA DE PESSOAL",IF(Y1069='Tabelas auxiliares'!$A$242,"CUSTEIO",IF(Y1069='Tabelas auxiliares'!$A$241,"INVESTIMENTO","ERRO - VERIFICAR"))))</f>
        <v>CUSTEIO</v>
      </c>
      <c r="AA1069" s="30">
        <f t="shared" ref="AA1069:AA1676" si="33">IF(AB1069+AC1069+AD1069&lt;&gt;0,AB1069+AC1069+AD1069,"")</f>
        <v>2125</v>
      </c>
      <c r="AD1069" s="12">
        <v>2125</v>
      </c>
      <c r="AE1069" s="36"/>
    </row>
    <row r="1070" spans="1:31" x14ac:dyDescent="0.35">
      <c r="A1070" t="s">
        <v>614</v>
      </c>
      <c r="B1070" t="s">
        <v>228</v>
      </c>
      <c r="C1070" t="s">
        <v>615</v>
      </c>
      <c r="D1070" t="s">
        <v>64</v>
      </c>
      <c r="E1070" t="s">
        <v>100</v>
      </c>
      <c r="F1070" s="19" t="str">
        <f>IFERROR(VLOOKUP(D1070,'Tabelas auxiliares'!$A$3:$B$63,2,FALSE),"")</f>
        <v>ARI - ASSESSORIA DE RELAÇÕES INTERNACIONAIS</v>
      </c>
      <c r="G1070" s="19" t="str">
        <f>IFERROR(VLOOKUP($B1070,'Tabelas auxiliares'!$A$67:$C$107,2,FALSE),"")</f>
        <v>INTERNACIONALIZAÇÃO</v>
      </c>
      <c r="H1070" s="19" t="str">
        <f>IFERROR(VLOOKUP($B1070,'Tabelas auxiliares'!$A$67:$C$107,3,FALSE),"")</f>
        <v>DIARIAS INTERNACIONAIS / PASSAGENS AEREAS INTERNACIONAIS / AUXILIO PARA EVENTOS INTERNACIONAIS / INSCRICAO PARA  EVENTOS INTERNACIONAIS / ANUIDADES ARI / ENCARGO DE CURSOS E CONCURSOS ARI / CURSOS DE LINGUAS NETEL</v>
      </c>
      <c r="I1070" t="s">
        <v>4161</v>
      </c>
      <c r="J1070" t="s">
        <v>4162</v>
      </c>
      <c r="K1070" t="s">
        <v>4163</v>
      </c>
      <c r="L1070" t="s">
        <v>4164</v>
      </c>
      <c r="M1070" t="s">
        <v>4165</v>
      </c>
      <c r="N1070" t="s">
        <v>628</v>
      </c>
      <c r="O1070" t="s">
        <v>629</v>
      </c>
      <c r="P1070" t="s">
        <v>630</v>
      </c>
      <c r="Q1070" t="s">
        <v>621</v>
      </c>
      <c r="R1070" t="s">
        <v>622</v>
      </c>
      <c r="S1070" t="s">
        <v>623</v>
      </c>
      <c r="T1070" t="s">
        <v>145</v>
      </c>
      <c r="U1070" t="s">
        <v>645</v>
      </c>
      <c r="V1070" t="s">
        <v>765</v>
      </c>
      <c r="W1070" t="s">
        <v>766</v>
      </c>
      <c r="X1070" t="s">
        <v>4166</v>
      </c>
      <c r="Y1070" s="19" t="str">
        <f t="shared" si="32"/>
        <v>3</v>
      </c>
      <c r="Z1070" s="19" t="str">
        <f>IF(T1070="","",IF(AND(T1070&lt;&gt;'Tabelas auxiliares'!$B$241,T1070&lt;&gt;'Tabelas auxiliares'!$B$242,T1070&lt;&gt;'Tabelas auxiliares'!$C$241,T1070&lt;&gt;'Tabelas auxiliares'!$C$242,T1070&lt;&gt;'Tabelas auxiliares'!$D$241),"FOLHA DE PESSOAL",IF(Y1070='Tabelas auxiliares'!$A$242,"CUSTEIO",IF(Y1070='Tabelas auxiliares'!$A$241,"INVESTIMENTO","ERRO - VERIFICAR"))))</f>
        <v>CUSTEIO</v>
      </c>
      <c r="AA1070" s="30">
        <f t="shared" si="33"/>
        <v>11000</v>
      </c>
      <c r="AD1070" s="12">
        <v>11000</v>
      </c>
      <c r="AE1070" s="36"/>
    </row>
    <row r="1071" spans="1:31" x14ac:dyDescent="0.35">
      <c r="A1071" t="s">
        <v>614</v>
      </c>
      <c r="B1071" t="s">
        <v>228</v>
      </c>
      <c r="C1071" t="s">
        <v>615</v>
      </c>
      <c r="D1071" t="s">
        <v>64</v>
      </c>
      <c r="E1071" t="s">
        <v>100</v>
      </c>
      <c r="F1071" s="19" t="str">
        <f>IFERROR(VLOOKUP(D1071,'Tabelas auxiliares'!$A$3:$B$63,2,FALSE),"")</f>
        <v>ARI - ASSESSORIA DE RELAÇÕES INTERNACIONAIS</v>
      </c>
      <c r="G1071" s="19" t="str">
        <f>IFERROR(VLOOKUP($B1071,'Tabelas auxiliares'!$A$67:$C$107,2,FALSE),"")</f>
        <v>INTERNACIONALIZAÇÃO</v>
      </c>
      <c r="H1071" s="19" t="str">
        <f>IFERROR(VLOOKUP($B1071,'Tabelas auxiliares'!$A$67:$C$107,3,FALSE),"")</f>
        <v>DIARIAS INTERNACIONAIS / PASSAGENS AEREAS INTERNACIONAIS / AUXILIO PARA EVENTOS INTERNACIONAIS / INSCRICAO PARA  EVENTOS INTERNACIONAIS / ANUIDADES ARI / ENCARGO DE CURSOS E CONCURSOS ARI / CURSOS DE LINGUAS NETEL</v>
      </c>
      <c r="I1071" t="s">
        <v>2074</v>
      </c>
      <c r="J1071" t="s">
        <v>4167</v>
      </c>
      <c r="K1071" t="s">
        <v>4168</v>
      </c>
      <c r="L1071" t="s">
        <v>4169</v>
      </c>
      <c r="M1071" t="s">
        <v>622</v>
      </c>
      <c r="N1071" t="s">
        <v>646</v>
      </c>
      <c r="O1071" t="s">
        <v>629</v>
      </c>
      <c r="P1071" t="s">
        <v>647</v>
      </c>
      <c r="Q1071" t="s">
        <v>621</v>
      </c>
      <c r="R1071" t="s">
        <v>622</v>
      </c>
      <c r="S1071" t="s">
        <v>623</v>
      </c>
      <c r="T1071" t="s">
        <v>145</v>
      </c>
      <c r="U1071" t="s">
        <v>648</v>
      </c>
      <c r="V1071" t="s">
        <v>2507</v>
      </c>
      <c r="W1071" t="s">
        <v>2508</v>
      </c>
      <c r="X1071" t="s">
        <v>4170</v>
      </c>
      <c r="Y1071" s="19" t="str">
        <f t="shared" si="32"/>
        <v>3</v>
      </c>
      <c r="Z1071" s="19" t="str">
        <f>IF(T1071="","",IF(AND(T1071&lt;&gt;'Tabelas auxiliares'!$B$241,T1071&lt;&gt;'Tabelas auxiliares'!$B$242,T1071&lt;&gt;'Tabelas auxiliares'!$C$241,T1071&lt;&gt;'Tabelas auxiliares'!$C$242,T1071&lt;&gt;'Tabelas auxiliares'!$D$241),"FOLHA DE PESSOAL",IF(Y1071='Tabelas auxiliares'!$A$242,"CUSTEIO",IF(Y1071='Tabelas auxiliares'!$A$241,"INVESTIMENTO","ERRO - VERIFICAR"))))</f>
        <v>CUSTEIO</v>
      </c>
      <c r="AA1071" s="30">
        <f t="shared" si="33"/>
        <v>2975</v>
      </c>
      <c r="AB1071" s="12">
        <v>2975</v>
      </c>
      <c r="AE1071" s="36"/>
    </row>
    <row r="1072" spans="1:31" x14ac:dyDescent="0.35">
      <c r="A1072" t="s">
        <v>614</v>
      </c>
      <c r="B1072" t="s">
        <v>228</v>
      </c>
      <c r="C1072" t="s">
        <v>701</v>
      </c>
      <c r="D1072" t="s">
        <v>76</v>
      </c>
      <c r="E1072" t="s">
        <v>100</v>
      </c>
      <c r="F1072" s="19" t="str">
        <f>IFERROR(VLOOKUP(D1072,'Tabelas auxiliares'!$A$3:$B$63,2,FALSE),"")</f>
        <v>NETEL - NÚCLEO EDUCACIONAL DE TECNOLOGIAS E LÍNGUAS</v>
      </c>
      <c r="G1072" s="19" t="str">
        <f>IFERROR(VLOOKUP($B1072,'Tabelas auxiliares'!$A$67:$C$107,2,FALSE),"")</f>
        <v>INTERNACIONALIZAÇÃO</v>
      </c>
      <c r="H1072" s="19" t="str">
        <f>IFERROR(VLOOKUP($B1072,'Tabelas auxiliares'!$A$67:$C$107,3,FALSE),"")</f>
        <v>DIARIAS INTERNACIONAIS / PASSAGENS AEREAS INTERNACIONAIS / AUXILIO PARA EVENTOS INTERNACIONAIS / INSCRICAO PARA  EVENTOS INTERNACIONAIS / ANUIDADES ARI / ENCARGO DE CURSOS E CONCURSOS ARI / CURSOS DE LINGUAS NETEL</v>
      </c>
      <c r="I1072" t="s">
        <v>4171</v>
      </c>
      <c r="J1072" t="s">
        <v>4172</v>
      </c>
      <c r="K1072" t="s">
        <v>4173</v>
      </c>
      <c r="L1072" t="s">
        <v>4174</v>
      </c>
      <c r="M1072" t="s">
        <v>622</v>
      </c>
      <c r="N1072" t="s">
        <v>646</v>
      </c>
      <c r="O1072" t="s">
        <v>639</v>
      </c>
      <c r="P1072" t="s">
        <v>656</v>
      </c>
      <c r="Q1072" t="s">
        <v>621</v>
      </c>
      <c r="R1072" t="s">
        <v>622</v>
      </c>
      <c r="S1072" t="s">
        <v>623</v>
      </c>
      <c r="T1072" t="s">
        <v>145</v>
      </c>
      <c r="U1072" t="s">
        <v>657</v>
      </c>
      <c r="V1072" t="s">
        <v>711</v>
      </c>
      <c r="W1072" t="s">
        <v>712</v>
      </c>
      <c r="X1072" t="s">
        <v>4175</v>
      </c>
      <c r="Y1072" s="19" t="str">
        <f t="shared" si="32"/>
        <v>3</v>
      </c>
      <c r="Z1072" s="19" t="str">
        <f>IF(T1072="","",IF(AND(T1072&lt;&gt;'Tabelas auxiliares'!$B$241,T1072&lt;&gt;'Tabelas auxiliares'!$B$242,T1072&lt;&gt;'Tabelas auxiliares'!$C$241,T1072&lt;&gt;'Tabelas auxiliares'!$C$242,T1072&lt;&gt;'Tabelas auxiliares'!$D$241),"FOLHA DE PESSOAL",IF(Y1072='Tabelas auxiliares'!$A$242,"CUSTEIO",IF(Y1072='Tabelas auxiliares'!$A$241,"INVESTIMENTO","ERRO - VERIFICAR"))))</f>
        <v>CUSTEIO</v>
      </c>
      <c r="AA1072" s="30">
        <f t="shared" si="33"/>
        <v>14300</v>
      </c>
      <c r="AD1072" s="12">
        <v>14300</v>
      </c>
      <c r="AE1072" s="36"/>
    </row>
    <row r="1073" spans="1:31" x14ac:dyDescent="0.35">
      <c r="A1073" t="s">
        <v>614</v>
      </c>
      <c r="B1073" t="s">
        <v>228</v>
      </c>
      <c r="C1073" t="s">
        <v>701</v>
      </c>
      <c r="D1073" t="s">
        <v>76</v>
      </c>
      <c r="E1073" t="s">
        <v>100</v>
      </c>
      <c r="F1073" s="19" t="str">
        <f>IFERROR(VLOOKUP(D1073,'Tabelas auxiliares'!$A$3:$B$63,2,FALSE),"")</f>
        <v>NETEL - NÚCLEO EDUCACIONAL DE TECNOLOGIAS E LÍNGUAS</v>
      </c>
      <c r="G1073" s="19" t="str">
        <f>IFERROR(VLOOKUP($B1073,'Tabelas auxiliares'!$A$67:$C$107,2,FALSE),"")</f>
        <v>INTERNACIONALIZAÇÃO</v>
      </c>
      <c r="H1073" s="19" t="str">
        <f>IFERROR(VLOOKUP($B1073,'Tabelas auxiliares'!$A$67:$C$107,3,FALSE),"")</f>
        <v>DIARIAS INTERNACIONAIS / PASSAGENS AEREAS INTERNACIONAIS / AUXILIO PARA EVENTOS INTERNACIONAIS / INSCRICAO PARA  EVENTOS INTERNACIONAIS / ANUIDADES ARI / ENCARGO DE CURSOS E CONCURSOS ARI / CURSOS DE LINGUAS NETEL</v>
      </c>
      <c r="I1073" t="s">
        <v>909</v>
      </c>
      <c r="J1073" t="s">
        <v>4172</v>
      </c>
      <c r="K1073" t="s">
        <v>4176</v>
      </c>
      <c r="L1073" t="s">
        <v>4174</v>
      </c>
      <c r="M1073" t="s">
        <v>622</v>
      </c>
      <c r="N1073" t="s">
        <v>628</v>
      </c>
      <c r="O1073" t="s">
        <v>629</v>
      </c>
      <c r="P1073" t="s">
        <v>630</v>
      </c>
      <c r="Q1073" t="s">
        <v>621</v>
      </c>
      <c r="R1073" t="s">
        <v>622</v>
      </c>
      <c r="S1073" t="s">
        <v>623</v>
      </c>
      <c r="T1073" t="s">
        <v>145</v>
      </c>
      <c r="U1073" t="s">
        <v>645</v>
      </c>
      <c r="V1073" t="s">
        <v>711</v>
      </c>
      <c r="W1073" t="s">
        <v>712</v>
      </c>
      <c r="X1073" t="s">
        <v>4177</v>
      </c>
      <c r="Y1073" s="19" t="str">
        <f t="shared" si="32"/>
        <v>3</v>
      </c>
      <c r="Z1073" s="19" t="str">
        <f>IF(T1073="","",IF(AND(T1073&lt;&gt;'Tabelas auxiliares'!$B$241,T1073&lt;&gt;'Tabelas auxiliares'!$B$242,T1073&lt;&gt;'Tabelas auxiliares'!$C$241,T1073&lt;&gt;'Tabelas auxiliares'!$C$242,T1073&lt;&gt;'Tabelas auxiliares'!$D$241),"FOLHA DE PESSOAL",IF(Y1073='Tabelas auxiliares'!$A$242,"CUSTEIO",IF(Y1073='Tabelas auxiliares'!$A$241,"INVESTIMENTO","ERRO - VERIFICAR"))))</f>
        <v>CUSTEIO</v>
      </c>
      <c r="AA1073" s="30">
        <f t="shared" si="33"/>
        <v>11000</v>
      </c>
      <c r="AB1073" s="12">
        <v>3300</v>
      </c>
      <c r="AC1073" s="12">
        <v>2200</v>
      </c>
      <c r="AD1073" s="12">
        <v>5500</v>
      </c>
      <c r="AE1073" s="36"/>
    </row>
    <row r="1074" spans="1:31" x14ac:dyDescent="0.35">
      <c r="A1074" t="s">
        <v>614</v>
      </c>
      <c r="B1074" t="s">
        <v>705</v>
      </c>
      <c r="C1074" t="s">
        <v>615</v>
      </c>
      <c r="D1074" t="s">
        <v>77</v>
      </c>
      <c r="E1074" t="s">
        <v>100</v>
      </c>
      <c r="F1074" s="19" t="str">
        <f>IFERROR(VLOOKUP(D1074,'Tabelas auxiliares'!$A$3:$B$63,2,FALSE),"")</f>
        <v>AGÊNCIA DE INOVAÇÃO</v>
      </c>
      <c r="G1074" s="19" t="str">
        <f>IFERROR(VLOOKUP($B1074,'Tabelas auxiliares'!$A$67:$C$107,2,FALSE),"")</f>
        <v/>
      </c>
      <c r="H1074" s="19" t="str">
        <f>IFERROR(VLOOKUP($B1074,'Tabelas auxiliares'!$A$67:$C$107,3,FALSE),"")</f>
        <v/>
      </c>
      <c r="I1074" t="s">
        <v>2410</v>
      </c>
      <c r="J1074" t="s">
        <v>4178</v>
      </c>
      <c r="K1074" t="s">
        <v>4179</v>
      </c>
      <c r="L1074" t="s">
        <v>4180</v>
      </c>
      <c r="M1074" t="s">
        <v>622</v>
      </c>
      <c r="N1074" t="s">
        <v>628</v>
      </c>
      <c r="O1074" t="s">
        <v>629</v>
      </c>
      <c r="P1074" t="s">
        <v>630</v>
      </c>
      <c r="Q1074" t="s">
        <v>621</v>
      </c>
      <c r="R1074" t="s">
        <v>622</v>
      </c>
      <c r="S1074" t="s">
        <v>623</v>
      </c>
      <c r="T1074" t="s">
        <v>145</v>
      </c>
      <c r="U1074" t="s">
        <v>645</v>
      </c>
      <c r="V1074" t="s">
        <v>4075</v>
      </c>
      <c r="W1074" t="s">
        <v>4076</v>
      </c>
      <c r="X1074" t="s">
        <v>4181</v>
      </c>
      <c r="Y1074" s="19" t="str">
        <f t="shared" si="32"/>
        <v>3</v>
      </c>
      <c r="Z1074" s="19" t="str">
        <f>IF(T1074="","",IF(AND(T1074&lt;&gt;'Tabelas auxiliares'!$B$241,T1074&lt;&gt;'Tabelas auxiliares'!$B$242,T1074&lt;&gt;'Tabelas auxiliares'!$C$241,T1074&lt;&gt;'Tabelas auxiliares'!$C$242,T1074&lt;&gt;'Tabelas auxiliares'!$D$241),"FOLHA DE PESSOAL",IF(Y1074='Tabelas auxiliares'!$A$242,"CUSTEIO",IF(Y1074='Tabelas auxiliares'!$A$241,"INVESTIMENTO","ERRO - VERIFICAR"))))</f>
        <v>CUSTEIO</v>
      </c>
      <c r="AA1074" s="30">
        <f t="shared" si="33"/>
        <v>4546.62</v>
      </c>
      <c r="AB1074" s="12">
        <v>104.8</v>
      </c>
      <c r="AD1074" s="12">
        <v>4441.82</v>
      </c>
      <c r="AE1074" s="36"/>
    </row>
    <row r="1075" spans="1:31" x14ac:dyDescent="0.35">
      <c r="A1075" t="s">
        <v>614</v>
      </c>
      <c r="B1075" t="s">
        <v>229</v>
      </c>
      <c r="C1075" t="s">
        <v>615</v>
      </c>
      <c r="D1075" t="s">
        <v>28</v>
      </c>
      <c r="E1075" t="s">
        <v>100</v>
      </c>
      <c r="F1075" s="19" t="str">
        <f>IFERROR(VLOOKUP(D1075,'Tabelas auxiliares'!$A$3:$B$63,2,FALSE),"")</f>
        <v>PU - PREFEITURA UNIVERSITÁRIA</v>
      </c>
      <c r="G1075" s="19" t="str">
        <f>IFERROR(VLOOKUP($B1075,'Tabelas auxiliares'!$A$67:$C$107,2,FALSE),"")</f>
        <v>LIMPEZA E COPEIRAGEM</v>
      </c>
      <c r="H1075" s="19" t="str">
        <f>IFERROR(VLOOKUP($B1075,'Tabelas auxiliares'!$A$67:$C$107,3,FALSE),"")</f>
        <v>LIMPEZA / COPEIRAGEM / COLETA DE LIXO INFECTANTE /MATERIAIS DE LIMPEZA (PAPEL TOALHA, HIGIÊNICO) / COPA (AÇUCAR, CAFÉ, COPOS)/BOMBONAS RESÍDUOS QUÍMICOS</v>
      </c>
      <c r="I1075" t="s">
        <v>2080</v>
      </c>
      <c r="J1075" t="s">
        <v>4182</v>
      </c>
      <c r="K1075" t="s">
        <v>4183</v>
      </c>
      <c r="L1075" t="s">
        <v>4184</v>
      </c>
      <c r="M1075" t="s">
        <v>4185</v>
      </c>
      <c r="N1075" t="s">
        <v>628</v>
      </c>
      <c r="O1075" t="s">
        <v>629</v>
      </c>
      <c r="P1075" t="s">
        <v>630</v>
      </c>
      <c r="Q1075" t="s">
        <v>621</v>
      </c>
      <c r="R1075" t="s">
        <v>622</v>
      </c>
      <c r="S1075" t="s">
        <v>623</v>
      </c>
      <c r="T1075" t="s">
        <v>145</v>
      </c>
      <c r="U1075" t="s">
        <v>645</v>
      </c>
      <c r="V1075" t="s">
        <v>2133</v>
      </c>
      <c r="W1075" t="s">
        <v>2134</v>
      </c>
      <c r="X1075" t="s">
        <v>4186</v>
      </c>
      <c r="Y1075" s="19" t="str">
        <f t="shared" si="32"/>
        <v>3</v>
      </c>
      <c r="Z1075" s="19" t="str">
        <f>IF(T1075="","",IF(AND(T1075&lt;&gt;'Tabelas auxiliares'!$B$241,T1075&lt;&gt;'Tabelas auxiliares'!$B$242,T1075&lt;&gt;'Tabelas auxiliares'!$C$241,T1075&lt;&gt;'Tabelas auxiliares'!$C$242,T1075&lt;&gt;'Tabelas auxiliares'!$D$241),"FOLHA DE PESSOAL",IF(Y1075='Tabelas auxiliares'!$A$242,"CUSTEIO",IF(Y1075='Tabelas auxiliares'!$A$241,"INVESTIMENTO","ERRO - VERIFICAR"))))</f>
        <v>CUSTEIO</v>
      </c>
      <c r="AA1075" s="30">
        <f t="shared" si="33"/>
        <v>8520</v>
      </c>
      <c r="AD1075" s="12">
        <v>8520</v>
      </c>
      <c r="AE1075" s="36"/>
    </row>
    <row r="1076" spans="1:31" x14ac:dyDescent="0.35">
      <c r="A1076" t="s">
        <v>614</v>
      </c>
      <c r="B1076" t="s">
        <v>229</v>
      </c>
      <c r="C1076" t="s">
        <v>615</v>
      </c>
      <c r="D1076" t="s">
        <v>28</v>
      </c>
      <c r="E1076" t="s">
        <v>100</v>
      </c>
      <c r="F1076" s="19" t="str">
        <f>IFERROR(VLOOKUP(D1076,'Tabelas auxiliares'!$A$3:$B$63,2,FALSE),"")</f>
        <v>PU - PREFEITURA UNIVERSITÁRIA</v>
      </c>
      <c r="G1076" s="19" t="str">
        <f>IFERROR(VLOOKUP($B1076,'Tabelas auxiliares'!$A$67:$C$107,2,FALSE),"")</f>
        <v>LIMPEZA E COPEIRAGEM</v>
      </c>
      <c r="H1076" s="19" t="str">
        <f>IFERROR(VLOOKUP($B1076,'Tabelas auxiliares'!$A$67:$C$107,3,FALSE),"")</f>
        <v>LIMPEZA / COPEIRAGEM / COLETA DE LIXO INFECTANTE /MATERIAIS DE LIMPEZA (PAPEL TOALHA, HIGIÊNICO) / COPA (AÇUCAR, CAFÉ, COPOS)/BOMBONAS RESÍDUOS QUÍMICOS</v>
      </c>
      <c r="I1076" t="s">
        <v>4171</v>
      </c>
      <c r="J1076" t="s">
        <v>4187</v>
      </c>
      <c r="K1076" t="s">
        <v>4188</v>
      </c>
      <c r="L1076" t="s">
        <v>4189</v>
      </c>
      <c r="M1076" t="s">
        <v>4190</v>
      </c>
      <c r="N1076" t="s">
        <v>628</v>
      </c>
      <c r="O1076" t="s">
        <v>629</v>
      </c>
      <c r="P1076" t="s">
        <v>630</v>
      </c>
      <c r="Q1076" t="s">
        <v>621</v>
      </c>
      <c r="R1076" t="s">
        <v>622</v>
      </c>
      <c r="S1076" t="s">
        <v>623</v>
      </c>
      <c r="T1076" t="s">
        <v>145</v>
      </c>
      <c r="U1076" t="s">
        <v>645</v>
      </c>
      <c r="V1076" t="s">
        <v>2136</v>
      </c>
      <c r="W1076" t="s">
        <v>2137</v>
      </c>
      <c r="X1076" t="s">
        <v>4191</v>
      </c>
      <c r="Y1076" s="19" t="str">
        <f t="shared" si="32"/>
        <v>3</v>
      </c>
      <c r="Z1076" s="19" t="str">
        <f>IF(T1076="","",IF(AND(T1076&lt;&gt;'Tabelas auxiliares'!$B$241,T1076&lt;&gt;'Tabelas auxiliares'!$B$242,T1076&lt;&gt;'Tabelas auxiliares'!$C$241,T1076&lt;&gt;'Tabelas auxiliares'!$C$242,T1076&lt;&gt;'Tabelas auxiliares'!$D$241),"FOLHA DE PESSOAL",IF(Y1076='Tabelas auxiliares'!$A$242,"CUSTEIO",IF(Y1076='Tabelas auxiliares'!$A$241,"INVESTIMENTO","ERRO - VERIFICAR"))))</f>
        <v>CUSTEIO</v>
      </c>
      <c r="AA1076" s="30">
        <f t="shared" si="33"/>
        <v>6999</v>
      </c>
      <c r="AD1076" s="12">
        <v>6999</v>
      </c>
      <c r="AE1076" s="36"/>
    </row>
    <row r="1077" spans="1:31" x14ac:dyDescent="0.35">
      <c r="A1077" t="s">
        <v>614</v>
      </c>
      <c r="B1077" t="s">
        <v>229</v>
      </c>
      <c r="C1077" t="s">
        <v>615</v>
      </c>
      <c r="D1077" t="s">
        <v>28</v>
      </c>
      <c r="E1077" t="s">
        <v>100</v>
      </c>
      <c r="F1077" s="19" t="str">
        <f>IFERROR(VLOOKUP(D1077,'Tabelas auxiliares'!$A$3:$B$63,2,FALSE),"")</f>
        <v>PU - PREFEITURA UNIVERSITÁRIA</v>
      </c>
      <c r="G1077" s="19" t="str">
        <f>IFERROR(VLOOKUP($B1077,'Tabelas auxiliares'!$A$67:$C$107,2,FALSE),"")</f>
        <v>LIMPEZA E COPEIRAGEM</v>
      </c>
      <c r="H1077" s="19" t="str">
        <f>IFERROR(VLOOKUP($B1077,'Tabelas auxiliares'!$A$67:$C$107,3,FALSE),"")</f>
        <v>LIMPEZA / COPEIRAGEM / COLETA DE LIXO INFECTANTE /MATERIAIS DE LIMPEZA (PAPEL TOALHA, HIGIÊNICO) / COPA (AÇUCAR, CAFÉ, COPOS)/BOMBONAS RESÍDUOS QUÍMICOS</v>
      </c>
      <c r="I1077" t="s">
        <v>4192</v>
      </c>
      <c r="J1077" t="s">
        <v>4193</v>
      </c>
      <c r="K1077" t="s">
        <v>4194</v>
      </c>
      <c r="L1077" t="s">
        <v>4195</v>
      </c>
      <c r="M1077" t="s">
        <v>1771</v>
      </c>
      <c r="N1077" t="s">
        <v>628</v>
      </c>
      <c r="O1077" t="s">
        <v>629</v>
      </c>
      <c r="P1077" t="s">
        <v>630</v>
      </c>
      <c r="Q1077" t="s">
        <v>621</v>
      </c>
      <c r="R1077" t="s">
        <v>622</v>
      </c>
      <c r="S1077" t="s">
        <v>623</v>
      </c>
      <c r="T1077" t="s">
        <v>145</v>
      </c>
      <c r="U1077" t="s">
        <v>645</v>
      </c>
      <c r="V1077" t="s">
        <v>1915</v>
      </c>
      <c r="W1077" t="s">
        <v>1916</v>
      </c>
      <c r="X1077" t="s">
        <v>4196</v>
      </c>
      <c r="Y1077" s="19" t="str">
        <f t="shared" si="32"/>
        <v>3</v>
      </c>
      <c r="Z1077" s="19" t="str">
        <f>IF(T1077="","",IF(AND(T1077&lt;&gt;'Tabelas auxiliares'!$B$241,T1077&lt;&gt;'Tabelas auxiliares'!$B$242,T1077&lt;&gt;'Tabelas auxiliares'!$C$241,T1077&lt;&gt;'Tabelas auxiliares'!$C$242,T1077&lt;&gt;'Tabelas auxiliares'!$D$241),"FOLHA DE PESSOAL",IF(Y1077='Tabelas auxiliares'!$A$242,"CUSTEIO",IF(Y1077='Tabelas auxiliares'!$A$241,"INVESTIMENTO","ERRO - VERIFICAR"))))</f>
        <v>CUSTEIO</v>
      </c>
      <c r="AA1077" s="30">
        <f t="shared" si="33"/>
        <v>6022.5</v>
      </c>
      <c r="AD1077" s="12">
        <v>6022.5</v>
      </c>
      <c r="AE1077" s="36"/>
    </row>
    <row r="1078" spans="1:31" x14ac:dyDescent="0.35">
      <c r="A1078" t="s">
        <v>614</v>
      </c>
      <c r="B1078" t="s">
        <v>229</v>
      </c>
      <c r="C1078" t="s">
        <v>615</v>
      </c>
      <c r="D1078" t="s">
        <v>28</v>
      </c>
      <c r="E1078" t="s">
        <v>100</v>
      </c>
      <c r="F1078" s="19" t="str">
        <f>IFERROR(VLOOKUP(D1078,'Tabelas auxiliares'!$A$3:$B$63,2,FALSE),"")</f>
        <v>PU - PREFEITURA UNIVERSITÁRIA</v>
      </c>
      <c r="G1078" s="19" t="str">
        <f>IFERROR(VLOOKUP($B1078,'Tabelas auxiliares'!$A$67:$C$107,2,FALSE),"")</f>
        <v>LIMPEZA E COPEIRAGEM</v>
      </c>
      <c r="H1078" s="19" t="str">
        <f>IFERROR(VLOOKUP($B1078,'Tabelas auxiliares'!$A$67:$C$107,3,FALSE),"")</f>
        <v>LIMPEZA / COPEIRAGEM / COLETA DE LIXO INFECTANTE /MATERIAIS DE LIMPEZA (PAPEL TOALHA, HIGIÊNICO) / COPA (AÇUCAR, CAFÉ, COPOS)/BOMBONAS RESÍDUOS QUÍMICOS</v>
      </c>
      <c r="I1078" t="s">
        <v>2610</v>
      </c>
      <c r="J1078" t="s">
        <v>4197</v>
      </c>
      <c r="K1078" t="s">
        <v>4198</v>
      </c>
      <c r="L1078" t="s">
        <v>4199</v>
      </c>
      <c r="M1078" t="s">
        <v>4200</v>
      </c>
      <c r="N1078" t="s">
        <v>628</v>
      </c>
      <c r="O1078" t="s">
        <v>629</v>
      </c>
      <c r="P1078" t="s">
        <v>630</v>
      </c>
      <c r="Q1078" t="s">
        <v>621</v>
      </c>
      <c r="R1078" t="s">
        <v>622</v>
      </c>
      <c r="S1078" t="s">
        <v>623</v>
      </c>
      <c r="T1078" t="s">
        <v>145</v>
      </c>
      <c r="U1078" t="s">
        <v>645</v>
      </c>
      <c r="V1078" t="s">
        <v>4201</v>
      </c>
      <c r="W1078" t="s">
        <v>4202</v>
      </c>
      <c r="X1078" t="s">
        <v>4203</v>
      </c>
      <c r="Y1078" s="19" t="str">
        <f t="shared" si="32"/>
        <v>3</v>
      </c>
      <c r="Z1078" s="19" t="str">
        <f>IF(T1078="","",IF(AND(T1078&lt;&gt;'Tabelas auxiliares'!$B$241,T1078&lt;&gt;'Tabelas auxiliares'!$B$242,T1078&lt;&gt;'Tabelas auxiliares'!$C$241,T1078&lt;&gt;'Tabelas auxiliares'!$C$242,T1078&lt;&gt;'Tabelas auxiliares'!$D$241),"FOLHA DE PESSOAL",IF(Y1078='Tabelas auxiliares'!$A$242,"CUSTEIO",IF(Y1078='Tabelas auxiliares'!$A$241,"INVESTIMENTO","ERRO - VERIFICAR"))))</f>
        <v>CUSTEIO</v>
      </c>
      <c r="AA1078" s="30">
        <f t="shared" si="33"/>
        <v>2455112.83</v>
      </c>
      <c r="AD1078" s="12">
        <v>2455112.83</v>
      </c>
      <c r="AE1078" s="36"/>
    </row>
    <row r="1079" spans="1:31" x14ac:dyDescent="0.35">
      <c r="A1079" t="s">
        <v>614</v>
      </c>
      <c r="B1079" t="s">
        <v>229</v>
      </c>
      <c r="C1079" t="s">
        <v>615</v>
      </c>
      <c r="D1079" t="s">
        <v>28</v>
      </c>
      <c r="E1079" t="s">
        <v>100</v>
      </c>
      <c r="F1079" s="19" t="str">
        <f>IFERROR(VLOOKUP(D1079,'Tabelas auxiliares'!$A$3:$B$63,2,FALSE),"")</f>
        <v>PU - PREFEITURA UNIVERSITÁRIA</v>
      </c>
      <c r="G1079" s="19" t="str">
        <f>IFERROR(VLOOKUP($B1079,'Tabelas auxiliares'!$A$67:$C$107,2,FALSE),"")</f>
        <v>LIMPEZA E COPEIRAGEM</v>
      </c>
      <c r="H1079" s="19" t="str">
        <f>IFERROR(VLOOKUP($B1079,'Tabelas auxiliares'!$A$67:$C$107,3,FALSE),"")</f>
        <v>LIMPEZA / COPEIRAGEM / COLETA DE LIXO INFECTANTE /MATERIAIS DE LIMPEZA (PAPEL TOALHA, HIGIÊNICO) / COPA (AÇUCAR, CAFÉ, COPOS)/BOMBONAS RESÍDUOS QUÍMICOS</v>
      </c>
      <c r="I1079" t="s">
        <v>4204</v>
      </c>
      <c r="J1079" t="s">
        <v>4205</v>
      </c>
      <c r="K1079" t="s">
        <v>4206</v>
      </c>
      <c r="L1079" t="s">
        <v>4207</v>
      </c>
      <c r="M1079" t="s">
        <v>4208</v>
      </c>
      <c r="N1079" t="s">
        <v>628</v>
      </c>
      <c r="O1079" t="s">
        <v>629</v>
      </c>
      <c r="P1079" t="s">
        <v>630</v>
      </c>
      <c r="Q1079" t="s">
        <v>621</v>
      </c>
      <c r="R1079" t="s">
        <v>622</v>
      </c>
      <c r="S1079" t="s">
        <v>623</v>
      </c>
      <c r="T1079" t="s">
        <v>145</v>
      </c>
      <c r="U1079" t="s">
        <v>645</v>
      </c>
      <c r="V1079" t="s">
        <v>4209</v>
      </c>
      <c r="W1079" t="s">
        <v>4210</v>
      </c>
      <c r="X1079" t="s">
        <v>4211</v>
      </c>
      <c r="Y1079" s="19" t="str">
        <f t="shared" si="32"/>
        <v>3</v>
      </c>
      <c r="Z1079" s="19" t="str">
        <f>IF(T1079="","",IF(AND(T1079&lt;&gt;'Tabelas auxiliares'!$B$241,T1079&lt;&gt;'Tabelas auxiliares'!$B$242,T1079&lt;&gt;'Tabelas auxiliares'!$C$241,T1079&lt;&gt;'Tabelas auxiliares'!$C$242,T1079&lt;&gt;'Tabelas auxiliares'!$D$241),"FOLHA DE PESSOAL",IF(Y1079='Tabelas auxiliares'!$A$242,"CUSTEIO",IF(Y1079='Tabelas auxiliares'!$A$241,"INVESTIMENTO","ERRO - VERIFICAR"))))</f>
        <v>CUSTEIO</v>
      </c>
      <c r="AA1079" s="30">
        <f t="shared" si="33"/>
        <v>48000</v>
      </c>
      <c r="AD1079" s="12">
        <v>48000</v>
      </c>
      <c r="AE1079" s="36"/>
    </row>
    <row r="1080" spans="1:31" x14ac:dyDescent="0.35">
      <c r="A1080" t="s">
        <v>614</v>
      </c>
      <c r="B1080" t="s">
        <v>229</v>
      </c>
      <c r="C1080" t="s">
        <v>615</v>
      </c>
      <c r="D1080" t="s">
        <v>28</v>
      </c>
      <c r="E1080" t="s">
        <v>100</v>
      </c>
      <c r="F1080" s="19" t="str">
        <f>IFERROR(VLOOKUP(D1080,'Tabelas auxiliares'!$A$3:$B$63,2,FALSE),"")</f>
        <v>PU - PREFEITURA UNIVERSITÁRIA</v>
      </c>
      <c r="G1080" s="19" t="str">
        <f>IFERROR(VLOOKUP($B1080,'Tabelas auxiliares'!$A$67:$C$107,2,FALSE),"")</f>
        <v>LIMPEZA E COPEIRAGEM</v>
      </c>
      <c r="H1080" s="19" t="str">
        <f>IFERROR(VLOOKUP($B1080,'Tabelas auxiliares'!$A$67:$C$107,3,FALSE),"")</f>
        <v>LIMPEZA / COPEIRAGEM / COLETA DE LIXO INFECTANTE /MATERIAIS DE LIMPEZA (PAPEL TOALHA, HIGIÊNICO) / COPA (AÇUCAR, CAFÉ, COPOS)/BOMBONAS RESÍDUOS QUÍMICOS</v>
      </c>
      <c r="I1080" t="s">
        <v>4212</v>
      </c>
      <c r="J1080" t="s">
        <v>4213</v>
      </c>
      <c r="K1080" t="s">
        <v>4214</v>
      </c>
      <c r="L1080" t="s">
        <v>4215</v>
      </c>
      <c r="M1080" t="s">
        <v>4216</v>
      </c>
      <c r="N1080" t="s">
        <v>628</v>
      </c>
      <c r="O1080" t="s">
        <v>629</v>
      </c>
      <c r="P1080" t="s">
        <v>630</v>
      </c>
      <c r="Q1080" t="s">
        <v>621</v>
      </c>
      <c r="R1080" t="s">
        <v>622</v>
      </c>
      <c r="S1080" t="s">
        <v>623</v>
      </c>
      <c r="T1080" t="s">
        <v>145</v>
      </c>
      <c r="U1080" t="s">
        <v>645</v>
      </c>
      <c r="V1080" t="s">
        <v>4217</v>
      </c>
      <c r="W1080" t="s">
        <v>4218</v>
      </c>
      <c r="X1080" t="s">
        <v>4219</v>
      </c>
      <c r="Y1080" s="19" t="str">
        <f t="shared" si="32"/>
        <v>3</v>
      </c>
      <c r="Z1080" s="19" t="str">
        <f>IF(T1080="","",IF(AND(T1080&lt;&gt;'Tabelas auxiliares'!$B$241,T1080&lt;&gt;'Tabelas auxiliares'!$B$242,T1080&lt;&gt;'Tabelas auxiliares'!$C$241,T1080&lt;&gt;'Tabelas auxiliares'!$C$242,T1080&lt;&gt;'Tabelas auxiliares'!$D$241),"FOLHA DE PESSOAL",IF(Y1080='Tabelas auxiliares'!$A$242,"CUSTEIO",IF(Y1080='Tabelas auxiliares'!$A$241,"INVESTIMENTO","ERRO - VERIFICAR"))))</f>
        <v>CUSTEIO</v>
      </c>
      <c r="AA1080" s="30">
        <f t="shared" si="33"/>
        <v>6373.86</v>
      </c>
      <c r="AB1080" s="12">
        <v>5046.58</v>
      </c>
      <c r="AD1080" s="12">
        <v>1327.28</v>
      </c>
      <c r="AE1080" s="36"/>
    </row>
    <row r="1081" spans="1:31" x14ac:dyDescent="0.35">
      <c r="A1081" t="s">
        <v>614</v>
      </c>
      <c r="B1081" t="s">
        <v>229</v>
      </c>
      <c r="C1081" t="s">
        <v>615</v>
      </c>
      <c r="D1081" t="s">
        <v>28</v>
      </c>
      <c r="E1081" t="s">
        <v>100</v>
      </c>
      <c r="F1081" s="19" t="str">
        <f>IFERROR(VLOOKUP(D1081,'Tabelas auxiliares'!$A$3:$B$63,2,FALSE),"")</f>
        <v>PU - PREFEITURA UNIVERSITÁRIA</v>
      </c>
      <c r="G1081" s="19" t="str">
        <f>IFERROR(VLOOKUP($B1081,'Tabelas auxiliares'!$A$67:$C$107,2,FALSE),"")</f>
        <v>LIMPEZA E COPEIRAGEM</v>
      </c>
      <c r="H1081" s="19" t="str">
        <f>IFERROR(VLOOKUP($B1081,'Tabelas auxiliares'!$A$67:$C$107,3,FALSE),"")</f>
        <v>LIMPEZA / COPEIRAGEM / COLETA DE LIXO INFECTANTE /MATERIAIS DE LIMPEZA (PAPEL TOALHA, HIGIÊNICO) / COPA (AÇUCAR, CAFÉ, COPOS)/BOMBONAS RESÍDUOS QUÍMICOS</v>
      </c>
      <c r="I1081" t="s">
        <v>2233</v>
      </c>
      <c r="J1081" t="s">
        <v>4220</v>
      </c>
      <c r="K1081" t="s">
        <v>4221</v>
      </c>
      <c r="L1081" t="s">
        <v>4222</v>
      </c>
      <c r="M1081" t="s">
        <v>4223</v>
      </c>
      <c r="N1081" t="s">
        <v>628</v>
      </c>
      <c r="O1081" t="s">
        <v>629</v>
      </c>
      <c r="P1081" t="s">
        <v>630</v>
      </c>
      <c r="Q1081" t="s">
        <v>621</v>
      </c>
      <c r="R1081" t="s">
        <v>622</v>
      </c>
      <c r="S1081" t="s">
        <v>623</v>
      </c>
      <c r="T1081" t="s">
        <v>145</v>
      </c>
      <c r="U1081" t="s">
        <v>645</v>
      </c>
      <c r="V1081" t="s">
        <v>4224</v>
      </c>
      <c r="W1081" t="s">
        <v>4202</v>
      </c>
      <c r="X1081" t="s">
        <v>4225</v>
      </c>
      <c r="Y1081" s="19" t="str">
        <f t="shared" si="32"/>
        <v>3</v>
      </c>
      <c r="Z1081" s="19" t="str">
        <f>IF(T1081="","",IF(AND(T1081&lt;&gt;'Tabelas auxiliares'!$B$241,T1081&lt;&gt;'Tabelas auxiliares'!$B$242,T1081&lt;&gt;'Tabelas auxiliares'!$C$241,T1081&lt;&gt;'Tabelas auxiliares'!$C$242,T1081&lt;&gt;'Tabelas auxiliares'!$D$241),"FOLHA DE PESSOAL",IF(Y1081='Tabelas auxiliares'!$A$242,"CUSTEIO",IF(Y1081='Tabelas auxiliares'!$A$241,"INVESTIMENTO","ERRO - VERIFICAR"))))</f>
        <v>CUSTEIO</v>
      </c>
      <c r="AA1081" s="30">
        <f t="shared" si="33"/>
        <v>6353.1</v>
      </c>
      <c r="AB1081" s="12">
        <v>6353.1</v>
      </c>
      <c r="AE1081" s="36"/>
    </row>
    <row r="1082" spans="1:31" x14ac:dyDescent="0.35">
      <c r="A1082" t="s">
        <v>614</v>
      </c>
      <c r="B1082" t="s">
        <v>229</v>
      </c>
      <c r="C1082" t="s">
        <v>615</v>
      </c>
      <c r="D1082" t="s">
        <v>28</v>
      </c>
      <c r="E1082" t="s">
        <v>100</v>
      </c>
      <c r="F1082" s="19" t="str">
        <f>IFERROR(VLOOKUP(D1082,'Tabelas auxiliares'!$A$3:$B$63,2,FALSE),"")</f>
        <v>PU - PREFEITURA UNIVERSITÁRIA</v>
      </c>
      <c r="G1082" s="19" t="str">
        <f>IFERROR(VLOOKUP($B1082,'Tabelas auxiliares'!$A$67:$C$107,2,FALSE),"")</f>
        <v>LIMPEZA E COPEIRAGEM</v>
      </c>
      <c r="H1082" s="19" t="str">
        <f>IFERROR(VLOOKUP($B1082,'Tabelas auxiliares'!$A$67:$C$107,3,FALSE),"")</f>
        <v>LIMPEZA / COPEIRAGEM / COLETA DE LIXO INFECTANTE /MATERIAIS DE LIMPEZA (PAPEL TOALHA, HIGIÊNICO) / COPA (AÇUCAR, CAFÉ, COPOS)/BOMBONAS RESÍDUOS QUÍMICOS</v>
      </c>
      <c r="I1082" t="s">
        <v>2233</v>
      </c>
      <c r="J1082" t="s">
        <v>4226</v>
      </c>
      <c r="K1082" t="s">
        <v>4227</v>
      </c>
      <c r="L1082" t="s">
        <v>4228</v>
      </c>
      <c r="M1082" t="s">
        <v>4229</v>
      </c>
      <c r="N1082" t="s">
        <v>628</v>
      </c>
      <c r="O1082" t="s">
        <v>629</v>
      </c>
      <c r="P1082" t="s">
        <v>630</v>
      </c>
      <c r="Q1082" t="s">
        <v>621</v>
      </c>
      <c r="R1082" t="s">
        <v>622</v>
      </c>
      <c r="S1082" t="s">
        <v>623</v>
      </c>
      <c r="T1082" t="s">
        <v>145</v>
      </c>
      <c r="U1082" t="s">
        <v>645</v>
      </c>
      <c r="V1082" t="s">
        <v>2156</v>
      </c>
      <c r="W1082" t="s">
        <v>2157</v>
      </c>
      <c r="X1082" t="s">
        <v>4230</v>
      </c>
      <c r="Y1082" s="19" t="str">
        <f t="shared" si="32"/>
        <v>3</v>
      </c>
      <c r="Z1082" s="19" t="str">
        <f>IF(T1082="","",IF(AND(T1082&lt;&gt;'Tabelas auxiliares'!$B$241,T1082&lt;&gt;'Tabelas auxiliares'!$B$242,T1082&lt;&gt;'Tabelas auxiliares'!$C$241,T1082&lt;&gt;'Tabelas auxiliares'!$C$242,T1082&lt;&gt;'Tabelas auxiliares'!$D$241),"FOLHA DE PESSOAL",IF(Y1082='Tabelas auxiliares'!$A$242,"CUSTEIO",IF(Y1082='Tabelas auxiliares'!$A$241,"INVESTIMENTO","ERRO - VERIFICAR"))))</f>
        <v>CUSTEIO</v>
      </c>
      <c r="AA1082" s="30">
        <f t="shared" si="33"/>
        <v>462.75</v>
      </c>
      <c r="AD1082" s="12">
        <v>462.75</v>
      </c>
      <c r="AE1082" s="36"/>
    </row>
    <row r="1083" spans="1:31" x14ac:dyDescent="0.35">
      <c r="A1083" t="s">
        <v>614</v>
      </c>
      <c r="B1083" t="s">
        <v>229</v>
      </c>
      <c r="C1083" t="s">
        <v>615</v>
      </c>
      <c r="D1083" t="s">
        <v>28</v>
      </c>
      <c r="E1083" t="s">
        <v>100</v>
      </c>
      <c r="F1083" s="19" t="str">
        <f>IFERROR(VLOOKUP(D1083,'Tabelas auxiliares'!$A$3:$B$63,2,FALSE),"")</f>
        <v>PU - PREFEITURA UNIVERSITÁRIA</v>
      </c>
      <c r="G1083" s="19" t="str">
        <f>IFERROR(VLOOKUP($B1083,'Tabelas auxiliares'!$A$67:$C$107,2,FALSE),"")</f>
        <v>LIMPEZA E COPEIRAGEM</v>
      </c>
      <c r="H1083" s="19" t="str">
        <f>IFERROR(VLOOKUP($B1083,'Tabelas auxiliares'!$A$67:$C$107,3,FALSE),"")</f>
        <v>LIMPEZA / COPEIRAGEM / COLETA DE LIXO INFECTANTE /MATERIAIS DE LIMPEZA (PAPEL TOALHA, HIGIÊNICO) / COPA (AÇUCAR, CAFÉ, COPOS)/BOMBONAS RESÍDUOS QUÍMICOS</v>
      </c>
      <c r="I1083" t="s">
        <v>2410</v>
      </c>
      <c r="J1083" t="s">
        <v>4205</v>
      </c>
      <c r="K1083" t="s">
        <v>4231</v>
      </c>
      <c r="L1083" t="s">
        <v>4232</v>
      </c>
      <c r="M1083" t="s">
        <v>4208</v>
      </c>
      <c r="N1083" t="s">
        <v>628</v>
      </c>
      <c r="O1083" t="s">
        <v>629</v>
      </c>
      <c r="P1083" t="s">
        <v>630</v>
      </c>
      <c r="Q1083" t="s">
        <v>621</v>
      </c>
      <c r="R1083" t="s">
        <v>622</v>
      </c>
      <c r="S1083" t="s">
        <v>623</v>
      </c>
      <c r="T1083" t="s">
        <v>145</v>
      </c>
      <c r="U1083" t="s">
        <v>645</v>
      </c>
      <c r="V1083" t="s">
        <v>4209</v>
      </c>
      <c r="W1083" t="s">
        <v>4210</v>
      </c>
      <c r="X1083" t="s">
        <v>4233</v>
      </c>
      <c r="Y1083" s="19" t="str">
        <f t="shared" si="32"/>
        <v>3</v>
      </c>
      <c r="Z1083" s="19" t="str">
        <f>IF(T1083="","",IF(AND(T1083&lt;&gt;'Tabelas auxiliares'!$B$241,T1083&lt;&gt;'Tabelas auxiliares'!$B$242,T1083&lt;&gt;'Tabelas auxiliares'!$C$241,T1083&lt;&gt;'Tabelas auxiliares'!$C$242,T1083&lt;&gt;'Tabelas auxiliares'!$D$241),"FOLHA DE PESSOAL",IF(Y1083='Tabelas auxiliares'!$A$242,"CUSTEIO",IF(Y1083='Tabelas auxiliares'!$A$241,"INVESTIMENTO","ERRO - VERIFICAR"))))</f>
        <v>CUSTEIO</v>
      </c>
      <c r="AA1083" s="30">
        <f t="shared" si="33"/>
        <v>2795.83</v>
      </c>
      <c r="AD1083" s="12">
        <v>2795.83</v>
      </c>
      <c r="AE1083" s="36"/>
    </row>
    <row r="1084" spans="1:31" x14ac:dyDescent="0.35">
      <c r="A1084" t="s">
        <v>614</v>
      </c>
      <c r="B1084" t="s">
        <v>229</v>
      </c>
      <c r="C1084" t="s">
        <v>615</v>
      </c>
      <c r="D1084" t="s">
        <v>28</v>
      </c>
      <c r="E1084" t="s">
        <v>100</v>
      </c>
      <c r="F1084" s="19" t="str">
        <f>IFERROR(VLOOKUP(D1084,'Tabelas auxiliares'!$A$3:$B$63,2,FALSE),"")</f>
        <v>PU - PREFEITURA UNIVERSITÁRIA</v>
      </c>
      <c r="G1084" s="19" t="str">
        <f>IFERROR(VLOOKUP($B1084,'Tabelas auxiliares'!$A$67:$C$107,2,FALSE),"")</f>
        <v>LIMPEZA E COPEIRAGEM</v>
      </c>
      <c r="H1084" s="19" t="str">
        <f>IFERROR(VLOOKUP($B1084,'Tabelas auxiliares'!$A$67:$C$107,3,FALSE),"")</f>
        <v>LIMPEZA / COPEIRAGEM / COLETA DE LIXO INFECTANTE /MATERIAIS DE LIMPEZA (PAPEL TOALHA, HIGIÊNICO) / COPA (AÇUCAR, CAFÉ, COPOS)/BOMBONAS RESÍDUOS QUÍMICOS</v>
      </c>
      <c r="I1084" t="s">
        <v>2000</v>
      </c>
      <c r="J1084" t="s">
        <v>4234</v>
      </c>
      <c r="K1084" t="s">
        <v>4235</v>
      </c>
      <c r="L1084" t="s">
        <v>4236</v>
      </c>
      <c r="M1084" t="s">
        <v>4237</v>
      </c>
      <c r="N1084" t="s">
        <v>628</v>
      </c>
      <c r="O1084" t="s">
        <v>629</v>
      </c>
      <c r="P1084" t="s">
        <v>630</v>
      </c>
      <c r="Q1084" t="s">
        <v>621</v>
      </c>
      <c r="R1084" t="s">
        <v>622</v>
      </c>
      <c r="S1084" t="s">
        <v>623</v>
      </c>
      <c r="T1084" t="s">
        <v>145</v>
      </c>
      <c r="U1084" t="s">
        <v>645</v>
      </c>
      <c r="V1084" t="s">
        <v>4224</v>
      </c>
      <c r="W1084" t="s">
        <v>4202</v>
      </c>
      <c r="X1084" t="s">
        <v>4238</v>
      </c>
      <c r="Y1084" s="19" t="str">
        <f t="shared" si="32"/>
        <v>3</v>
      </c>
      <c r="Z1084" s="19" t="str">
        <f>IF(T1084="","",IF(AND(T1084&lt;&gt;'Tabelas auxiliares'!$B$241,T1084&lt;&gt;'Tabelas auxiliares'!$B$242,T1084&lt;&gt;'Tabelas auxiliares'!$C$241,T1084&lt;&gt;'Tabelas auxiliares'!$C$242,T1084&lt;&gt;'Tabelas auxiliares'!$D$241),"FOLHA DE PESSOAL",IF(Y1084='Tabelas auxiliares'!$A$242,"CUSTEIO",IF(Y1084='Tabelas auxiliares'!$A$241,"INVESTIMENTO","ERRO - VERIFICAR"))))</f>
        <v>CUSTEIO</v>
      </c>
      <c r="AA1084" s="30">
        <f t="shared" si="33"/>
        <v>8826</v>
      </c>
      <c r="AB1084" s="12">
        <v>5438.43</v>
      </c>
      <c r="AD1084" s="12">
        <v>3387.57</v>
      </c>
      <c r="AE1084" s="36"/>
    </row>
    <row r="1085" spans="1:31" x14ac:dyDescent="0.35">
      <c r="A1085" t="s">
        <v>614</v>
      </c>
      <c r="B1085" t="s">
        <v>229</v>
      </c>
      <c r="C1085" t="s">
        <v>615</v>
      </c>
      <c r="D1085" t="s">
        <v>28</v>
      </c>
      <c r="E1085" t="s">
        <v>100</v>
      </c>
      <c r="F1085" s="19" t="str">
        <f>IFERROR(VLOOKUP(D1085,'Tabelas auxiliares'!$A$3:$B$63,2,FALSE),"")</f>
        <v>PU - PREFEITURA UNIVERSITÁRIA</v>
      </c>
      <c r="G1085" s="19" t="str">
        <f>IFERROR(VLOOKUP($B1085,'Tabelas auxiliares'!$A$67:$C$107,2,FALSE),"")</f>
        <v>LIMPEZA E COPEIRAGEM</v>
      </c>
      <c r="H1085" s="19" t="str">
        <f>IFERROR(VLOOKUP($B1085,'Tabelas auxiliares'!$A$67:$C$107,3,FALSE),"")</f>
        <v>LIMPEZA / COPEIRAGEM / COLETA DE LIXO INFECTANTE /MATERIAIS DE LIMPEZA (PAPEL TOALHA, HIGIÊNICO) / COPA (AÇUCAR, CAFÉ, COPOS)/BOMBONAS RESÍDUOS QUÍMICOS</v>
      </c>
      <c r="I1085" t="s">
        <v>2000</v>
      </c>
      <c r="J1085" t="s">
        <v>4239</v>
      </c>
      <c r="K1085" t="s">
        <v>4240</v>
      </c>
      <c r="L1085" t="s">
        <v>4241</v>
      </c>
      <c r="M1085" t="s">
        <v>4242</v>
      </c>
      <c r="N1085" t="s">
        <v>628</v>
      </c>
      <c r="O1085" t="s">
        <v>629</v>
      </c>
      <c r="P1085" t="s">
        <v>630</v>
      </c>
      <c r="Q1085" t="s">
        <v>621</v>
      </c>
      <c r="R1085" t="s">
        <v>622</v>
      </c>
      <c r="S1085" t="s">
        <v>623</v>
      </c>
      <c r="T1085" t="s">
        <v>145</v>
      </c>
      <c r="U1085" t="s">
        <v>645</v>
      </c>
      <c r="V1085" t="s">
        <v>2156</v>
      </c>
      <c r="W1085" t="s">
        <v>2157</v>
      </c>
      <c r="X1085" t="s">
        <v>4243</v>
      </c>
      <c r="Y1085" s="19" t="str">
        <f t="shared" si="32"/>
        <v>3</v>
      </c>
      <c r="Z1085" s="19" t="str">
        <f>IF(T1085="","",IF(AND(T1085&lt;&gt;'Tabelas auxiliares'!$B$241,T1085&lt;&gt;'Tabelas auxiliares'!$B$242,T1085&lt;&gt;'Tabelas auxiliares'!$C$241,T1085&lt;&gt;'Tabelas auxiliares'!$C$242,T1085&lt;&gt;'Tabelas auxiliares'!$D$241),"FOLHA DE PESSOAL",IF(Y1085='Tabelas auxiliares'!$A$242,"CUSTEIO",IF(Y1085='Tabelas auxiliares'!$A$241,"INVESTIMENTO","ERRO - VERIFICAR"))))</f>
        <v>CUSTEIO</v>
      </c>
      <c r="AA1085" s="30">
        <f t="shared" si="33"/>
        <v>65235</v>
      </c>
      <c r="AD1085" s="12">
        <v>65235</v>
      </c>
      <c r="AE1085" s="36"/>
    </row>
    <row r="1086" spans="1:31" x14ac:dyDescent="0.35">
      <c r="A1086" t="s">
        <v>614</v>
      </c>
      <c r="B1086" t="s">
        <v>229</v>
      </c>
      <c r="C1086" t="s">
        <v>615</v>
      </c>
      <c r="D1086" t="s">
        <v>28</v>
      </c>
      <c r="E1086" t="s">
        <v>100</v>
      </c>
      <c r="F1086" s="19" t="str">
        <f>IFERROR(VLOOKUP(D1086,'Tabelas auxiliares'!$A$3:$B$63,2,FALSE),"")</f>
        <v>PU - PREFEITURA UNIVERSITÁRIA</v>
      </c>
      <c r="G1086" s="19" t="str">
        <f>IFERROR(VLOOKUP($B1086,'Tabelas auxiliares'!$A$67:$C$107,2,FALSE),"")</f>
        <v>LIMPEZA E COPEIRAGEM</v>
      </c>
      <c r="H1086" s="19" t="str">
        <f>IFERROR(VLOOKUP($B1086,'Tabelas auxiliares'!$A$67:$C$107,3,FALSE),"")</f>
        <v>LIMPEZA / COPEIRAGEM / COLETA DE LIXO INFECTANTE /MATERIAIS DE LIMPEZA (PAPEL TOALHA, HIGIÊNICO) / COPA (AÇUCAR, CAFÉ, COPOS)/BOMBONAS RESÍDUOS QUÍMICOS</v>
      </c>
      <c r="I1086" t="s">
        <v>4244</v>
      </c>
      <c r="J1086" t="s">
        <v>4239</v>
      </c>
      <c r="K1086" t="s">
        <v>4245</v>
      </c>
      <c r="L1086" t="s">
        <v>4241</v>
      </c>
      <c r="M1086" t="s">
        <v>4246</v>
      </c>
      <c r="N1086" t="s">
        <v>628</v>
      </c>
      <c r="O1086" t="s">
        <v>629</v>
      </c>
      <c r="P1086" t="s">
        <v>630</v>
      </c>
      <c r="Q1086" t="s">
        <v>621</v>
      </c>
      <c r="R1086" t="s">
        <v>622</v>
      </c>
      <c r="S1086" t="s">
        <v>1038</v>
      </c>
      <c r="T1086" t="s">
        <v>145</v>
      </c>
      <c r="U1086" t="s">
        <v>645</v>
      </c>
      <c r="V1086" t="s">
        <v>2156</v>
      </c>
      <c r="W1086" t="s">
        <v>2157</v>
      </c>
      <c r="X1086" t="s">
        <v>4247</v>
      </c>
      <c r="Y1086" s="19" t="str">
        <f t="shared" si="32"/>
        <v>3</v>
      </c>
      <c r="Z1086" s="19" t="str">
        <f>IF(T1086="","",IF(AND(T1086&lt;&gt;'Tabelas auxiliares'!$B$241,T1086&lt;&gt;'Tabelas auxiliares'!$B$242,T1086&lt;&gt;'Tabelas auxiliares'!$C$241,T1086&lt;&gt;'Tabelas auxiliares'!$C$242,T1086&lt;&gt;'Tabelas auxiliares'!$D$241),"FOLHA DE PESSOAL",IF(Y1086='Tabelas auxiliares'!$A$242,"CUSTEIO",IF(Y1086='Tabelas auxiliares'!$A$241,"INVESTIMENTO","ERRO - VERIFICAR"))))</f>
        <v>CUSTEIO</v>
      </c>
      <c r="AA1086" s="30">
        <f t="shared" si="33"/>
        <v>95000</v>
      </c>
      <c r="AD1086" s="12">
        <v>95000</v>
      </c>
      <c r="AE1086" s="36"/>
    </row>
    <row r="1087" spans="1:31" x14ac:dyDescent="0.35">
      <c r="A1087" t="s">
        <v>614</v>
      </c>
      <c r="B1087" t="s">
        <v>229</v>
      </c>
      <c r="C1087" t="s">
        <v>615</v>
      </c>
      <c r="D1087" t="s">
        <v>28</v>
      </c>
      <c r="E1087" t="s">
        <v>100</v>
      </c>
      <c r="F1087" s="19" t="str">
        <f>IFERROR(VLOOKUP(D1087,'Tabelas auxiliares'!$A$3:$B$63,2,FALSE),"")</f>
        <v>PU - PREFEITURA UNIVERSITÁRIA</v>
      </c>
      <c r="G1087" s="19" t="str">
        <f>IFERROR(VLOOKUP($B1087,'Tabelas auxiliares'!$A$67:$C$107,2,FALSE),"")</f>
        <v>LIMPEZA E COPEIRAGEM</v>
      </c>
      <c r="H1087" s="19" t="str">
        <f>IFERROR(VLOOKUP($B1087,'Tabelas auxiliares'!$A$67:$C$107,3,FALSE),"")</f>
        <v>LIMPEZA / COPEIRAGEM / COLETA DE LIXO INFECTANTE /MATERIAIS DE LIMPEZA (PAPEL TOALHA, HIGIÊNICO) / COPA (AÇUCAR, CAFÉ, COPOS)/BOMBONAS RESÍDUOS QUÍMICOS</v>
      </c>
      <c r="I1087" t="s">
        <v>1154</v>
      </c>
      <c r="J1087" t="s">
        <v>4248</v>
      </c>
      <c r="K1087" t="s">
        <v>4249</v>
      </c>
      <c r="L1087" t="s">
        <v>4184</v>
      </c>
      <c r="M1087" t="s">
        <v>4185</v>
      </c>
      <c r="N1087" t="s">
        <v>628</v>
      </c>
      <c r="O1087" t="s">
        <v>629</v>
      </c>
      <c r="P1087" t="s">
        <v>630</v>
      </c>
      <c r="Q1087" t="s">
        <v>621</v>
      </c>
      <c r="R1087" t="s">
        <v>622</v>
      </c>
      <c r="S1087" t="s">
        <v>623</v>
      </c>
      <c r="T1087" t="s">
        <v>145</v>
      </c>
      <c r="U1087" t="s">
        <v>645</v>
      </c>
      <c r="V1087" t="s">
        <v>2133</v>
      </c>
      <c r="W1087" t="s">
        <v>2134</v>
      </c>
      <c r="X1087" t="s">
        <v>4250</v>
      </c>
      <c r="Y1087" s="19" t="str">
        <f t="shared" si="32"/>
        <v>3</v>
      </c>
      <c r="Z1087" s="19" t="str">
        <f>IF(T1087="","",IF(AND(T1087&lt;&gt;'Tabelas auxiliares'!$B$241,T1087&lt;&gt;'Tabelas auxiliares'!$B$242,T1087&lt;&gt;'Tabelas auxiliares'!$C$241,T1087&lt;&gt;'Tabelas auxiliares'!$C$242,T1087&lt;&gt;'Tabelas auxiliares'!$D$241),"FOLHA DE PESSOAL",IF(Y1087='Tabelas auxiliares'!$A$242,"CUSTEIO",IF(Y1087='Tabelas auxiliares'!$A$241,"INVESTIMENTO","ERRO - VERIFICAR"))))</f>
        <v>CUSTEIO</v>
      </c>
      <c r="AA1087" s="30">
        <f t="shared" si="33"/>
        <v>17220</v>
      </c>
      <c r="AB1087" s="12">
        <v>1510</v>
      </c>
      <c r="AD1087" s="12">
        <v>15710</v>
      </c>
      <c r="AE1087" s="36"/>
    </row>
    <row r="1088" spans="1:31" x14ac:dyDescent="0.35">
      <c r="A1088" t="s">
        <v>614</v>
      </c>
      <c r="B1088" t="s">
        <v>229</v>
      </c>
      <c r="C1088" t="s">
        <v>615</v>
      </c>
      <c r="D1088" t="s">
        <v>28</v>
      </c>
      <c r="E1088" t="s">
        <v>100</v>
      </c>
      <c r="F1088" s="19" t="str">
        <f>IFERROR(VLOOKUP(D1088,'Tabelas auxiliares'!$A$3:$B$63,2,FALSE),"")</f>
        <v>PU - PREFEITURA UNIVERSITÁRIA</v>
      </c>
      <c r="G1088" s="19" t="str">
        <f>IFERROR(VLOOKUP($B1088,'Tabelas auxiliares'!$A$67:$C$107,2,FALSE),"")</f>
        <v>LIMPEZA E COPEIRAGEM</v>
      </c>
      <c r="H1088" s="19" t="str">
        <f>IFERROR(VLOOKUP($B1088,'Tabelas auxiliares'!$A$67:$C$107,3,FALSE),"")</f>
        <v>LIMPEZA / COPEIRAGEM / COLETA DE LIXO INFECTANTE /MATERIAIS DE LIMPEZA (PAPEL TOALHA, HIGIÊNICO) / COPA (AÇUCAR, CAFÉ, COPOS)/BOMBONAS RESÍDUOS QUÍMICOS</v>
      </c>
      <c r="I1088" t="s">
        <v>930</v>
      </c>
      <c r="J1088" t="s">
        <v>4251</v>
      </c>
      <c r="K1088" t="s">
        <v>4252</v>
      </c>
      <c r="L1088" t="s">
        <v>4253</v>
      </c>
      <c r="M1088" t="s">
        <v>4254</v>
      </c>
      <c r="N1088" t="s">
        <v>628</v>
      </c>
      <c r="O1088" t="s">
        <v>629</v>
      </c>
      <c r="P1088" t="s">
        <v>630</v>
      </c>
      <c r="Q1088" t="s">
        <v>621</v>
      </c>
      <c r="R1088" t="s">
        <v>622</v>
      </c>
      <c r="S1088" t="s">
        <v>623</v>
      </c>
      <c r="T1088" t="s">
        <v>145</v>
      </c>
      <c r="U1088" t="s">
        <v>645</v>
      </c>
      <c r="V1088" t="s">
        <v>2139</v>
      </c>
      <c r="W1088" t="s">
        <v>2140</v>
      </c>
      <c r="X1088" t="s">
        <v>4255</v>
      </c>
      <c r="Y1088" s="19" t="str">
        <f t="shared" si="32"/>
        <v>3</v>
      </c>
      <c r="Z1088" s="19" t="str">
        <f>IF(T1088="","",IF(AND(T1088&lt;&gt;'Tabelas auxiliares'!$B$241,T1088&lt;&gt;'Tabelas auxiliares'!$B$242,T1088&lt;&gt;'Tabelas auxiliares'!$C$241,T1088&lt;&gt;'Tabelas auxiliares'!$C$242,T1088&lt;&gt;'Tabelas auxiliares'!$D$241),"FOLHA DE PESSOAL",IF(Y1088='Tabelas auxiliares'!$A$242,"CUSTEIO",IF(Y1088='Tabelas auxiliares'!$A$241,"INVESTIMENTO","ERRO - VERIFICAR"))))</f>
        <v>CUSTEIO</v>
      </c>
      <c r="AA1088" s="30">
        <f t="shared" si="33"/>
        <v>2579.4</v>
      </c>
      <c r="AD1088" s="12">
        <v>2579.4</v>
      </c>
      <c r="AE1088" s="36"/>
    </row>
    <row r="1089" spans="1:42" x14ac:dyDescent="0.35">
      <c r="A1089" t="s">
        <v>614</v>
      </c>
      <c r="B1089" t="s">
        <v>229</v>
      </c>
      <c r="C1089" t="s">
        <v>615</v>
      </c>
      <c r="D1089" t="s">
        <v>28</v>
      </c>
      <c r="E1089" t="s">
        <v>100</v>
      </c>
      <c r="F1089" s="19" t="str">
        <f>IFERROR(VLOOKUP(D1089,'Tabelas auxiliares'!$A$3:$B$63,2,FALSE),"")</f>
        <v>PU - PREFEITURA UNIVERSITÁRIA</v>
      </c>
      <c r="G1089" s="19" t="str">
        <f>IFERROR(VLOOKUP($B1089,'Tabelas auxiliares'!$A$67:$C$107,2,FALSE),"")</f>
        <v>LIMPEZA E COPEIRAGEM</v>
      </c>
      <c r="H1089" s="19" t="str">
        <f>IFERROR(VLOOKUP($B1089,'Tabelas auxiliares'!$A$67:$C$107,3,FALSE),"")</f>
        <v>LIMPEZA / COPEIRAGEM / COLETA DE LIXO INFECTANTE /MATERIAIS DE LIMPEZA (PAPEL TOALHA, HIGIÊNICO) / COPA (AÇUCAR, CAFÉ, COPOS)/BOMBONAS RESÍDUOS QUÍMICOS</v>
      </c>
      <c r="I1089" t="s">
        <v>930</v>
      </c>
      <c r="J1089" t="s">
        <v>4251</v>
      </c>
      <c r="K1089" t="s">
        <v>4256</v>
      </c>
      <c r="L1089" t="s">
        <v>4253</v>
      </c>
      <c r="M1089" t="s">
        <v>4257</v>
      </c>
      <c r="N1089" t="s">
        <v>628</v>
      </c>
      <c r="O1089" t="s">
        <v>629</v>
      </c>
      <c r="P1089" t="s">
        <v>630</v>
      </c>
      <c r="Q1089" t="s">
        <v>621</v>
      </c>
      <c r="R1089" t="s">
        <v>622</v>
      </c>
      <c r="S1089" t="s">
        <v>623</v>
      </c>
      <c r="T1089" t="s">
        <v>145</v>
      </c>
      <c r="U1089" t="s">
        <v>645</v>
      </c>
      <c r="V1089" t="s">
        <v>2156</v>
      </c>
      <c r="W1089" t="s">
        <v>2157</v>
      </c>
      <c r="X1089" t="s">
        <v>4258</v>
      </c>
      <c r="Y1089" s="19" t="str">
        <f t="shared" si="32"/>
        <v>3</v>
      </c>
      <c r="Z1089" s="19" t="str">
        <f>IF(T1089="","",IF(AND(T1089&lt;&gt;'Tabelas auxiliares'!$B$241,T1089&lt;&gt;'Tabelas auxiliares'!$B$242,T1089&lt;&gt;'Tabelas auxiliares'!$C$241,T1089&lt;&gt;'Tabelas auxiliares'!$C$242,T1089&lt;&gt;'Tabelas auxiliares'!$D$241),"FOLHA DE PESSOAL",IF(Y1089='Tabelas auxiliares'!$A$242,"CUSTEIO",IF(Y1089='Tabelas auxiliares'!$A$241,"INVESTIMENTO","ERRO - VERIFICAR"))))</f>
        <v>CUSTEIO</v>
      </c>
      <c r="AA1089" s="30">
        <f t="shared" si="33"/>
        <v>11343</v>
      </c>
      <c r="AD1089" s="12">
        <v>11343</v>
      </c>
      <c r="AE1089" s="36"/>
    </row>
    <row r="1090" spans="1:42" x14ac:dyDescent="0.35">
      <c r="A1090" t="s">
        <v>614</v>
      </c>
      <c r="B1090" t="s">
        <v>229</v>
      </c>
      <c r="C1090" t="s">
        <v>615</v>
      </c>
      <c r="D1090" t="s">
        <v>28</v>
      </c>
      <c r="E1090" t="s">
        <v>100</v>
      </c>
      <c r="F1090" s="19" t="str">
        <f>IFERROR(VLOOKUP(D1090,'Tabelas auxiliares'!$A$3:$B$63,2,FALSE),"")</f>
        <v>PU - PREFEITURA UNIVERSITÁRIA</v>
      </c>
      <c r="G1090" s="19" t="str">
        <f>IFERROR(VLOOKUP($B1090,'Tabelas auxiliares'!$A$67:$C$107,2,FALSE),"")</f>
        <v>LIMPEZA E COPEIRAGEM</v>
      </c>
      <c r="H1090" s="19" t="str">
        <f>IFERROR(VLOOKUP($B1090,'Tabelas auxiliares'!$A$67:$C$107,3,FALSE),"")</f>
        <v>LIMPEZA / COPEIRAGEM / COLETA DE LIXO INFECTANTE /MATERIAIS DE LIMPEZA (PAPEL TOALHA, HIGIÊNICO) / COPA (AÇUCAR, CAFÉ, COPOS)/BOMBONAS RESÍDUOS QUÍMICOS</v>
      </c>
      <c r="I1090" t="s">
        <v>930</v>
      </c>
      <c r="J1090" t="s">
        <v>4251</v>
      </c>
      <c r="K1090" t="s">
        <v>4259</v>
      </c>
      <c r="L1090" t="s">
        <v>4253</v>
      </c>
      <c r="M1090" t="s">
        <v>4260</v>
      </c>
      <c r="N1090" t="s">
        <v>628</v>
      </c>
      <c r="O1090" t="s">
        <v>629</v>
      </c>
      <c r="P1090" t="s">
        <v>630</v>
      </c>
      <c r="Q1090" t="s">
        <v>621</v>
      </c>
      <c r="R1090" t="s">
        <v>622</v>
      </c>
      <c r="S1090" t="s">
        <v>623</v>
      </c>
      <c r="T1090" t="s">
        <v>145</v>
      </c>
      <c r="U1090" t="s">
        <v>645</v>
      </c>
      <c r="V1090" t="s">
        <v>2156</v>
      </c>
      <c r="W1090" t="s">
        <v>2157</v>
      </c>
      <c r="X1090" t="s">
        <v>4261</v>
      </c>
      <c r="Y1090" s="19" t="str">
        <f t="shared" si="32"/>
        <v>3</v>
      </c>
      <c r="Z1090" s="19" t="str">
        <f>IF(T1090="","",IF(AND(T1090&lt;&gt;'Tabelas auxiliares'!$B$241,T1090&lt;&gt;'Tabelas auxiliares'!$B$242,T1090&lt;&gt;'Tabelas auxiliares'!$C$241,T1090&lt;&gt;'Tabelas auxiliares'!$C$242,T1090&lt;&gt;'Tabelas auxiliares'!$D$241),"FOLHA DE PESSOAL",IF(Y1090='Tabelas auxiliares'!$A$242,"CUSTEIO",IF(Y1090='Tabelas auxiliares'!$A$241,"INVESTIMENTO","ERRO - VERIFICAR"))))</f>
        <v>CUSTEIO</v>
      </c>
      <c r="AA1090" s="30">
        <f t="shared" si="33"/>
        <v>85</v>
      </c>
      <c r="AD1090" s="12">
        <v>85</v>
      </c>
      <c r="AE1090" s="36"/>
    </row>
    <row r="1091" spans="1:42" x14ac:dyDescent="0.35">
      <c r="A1091" t="s">
        <v>614</v>
      </c>
      <c r="B1091" t="s">
        <v>229</v>
      </c>
      <c r="C1091" t="s">
        <v>615</v>
      </c>
      <c r="D1091" t="s">
        <v>28</v>
      </c>
      <c r="E1091" t="s">
        <v>100</v>
      </c>
      <c r="F1091" s="19" t="str">
        <f>IFERROR(VLOOKUP(D1091,'Tabelas auxiliares'!$A$3:$B$63,2,FALSE),"")</f>
        <v>PU - PREFEITURA UNIVERSITÁRIA</v>
      </c>
      <c r="G1091" s="19" t="str">
        <f>IFERROR(VLOOKUP($B1091,'Tabelas auxiliares'!$A$67:$C$107,2,FALSE),"")</f>
        <v>LIMPEZA E COPEIRAGEM</v>
      </c>
      <c r="H1091" s="19" t="str">
        <f>IFERROR(VLOOKUP($B1091,'Tabelas auxiliares'!$A$67:$C$107,3,FALSE),"")</f>
        <v>LIMPEZA / COPEIRAGEM / COLETA DE LIXO INFECTANTE /MATERIAIS DE LIMPEZA (PAPEL TOALHA, HIGIÊNICO) / COPA (AÇUCAR, CAFÉ, COPOS)/BOMBONAS RESÍDUOS QUÍMICOS</v>
      </c>
      <c r="I1091" t="s">
        <v>930</v>
      </c>
      <c r="J1091" t="s">
        <v>4251</v>
      </c>
      <c r="K1091" t="s">
        <v>4262</v>
      </c>
      <c r="L1091" t="s">
        <v>4253</v>
      </c>
      <c r="M1091" t="s">
        <v>4263</v>
      </c>
      <c r="N1091" t="s">
        <v>628</v>
      </c>
      <c r="O1091" t="s">
        <v>629</v>
      </c>
      <c r="P1091" t="s">
        <v>630</v>
      </c>
      <c r="Q1091" t="s">
        <v>621</v>
      </c>
      <c r="R1091" t="s">
        <v>622</v>
      </c>
      <c r="S1091" t="s">
        <v>623</v>
      </c>
      <c r="T1091" t="s">
        <v>145</v>
      </c>
      <c r="U1091" t="s">
        <v>645</v>
      </c>
      <c r="V1091" t="s">
        <v>2136</v>
      </c>
      <c r="W1091" t="s">
        <v>2137</v>
      </c>
      <c r="X1091" t="s">
        <v>4264</v>
      </c>
      <c r="Y1091" s="19" t="str">
        <f t="shared" si="32"/>
        <v>3</v>
      </c>
      <c r="Z1091" s="19" t="str">
        <f>IF(T1091="","",IF(AND(T1091&lt;&gt;'Tabelas auxiliares'!$B$241,T1091&lt;&gt;'Tabelas auxiliares'!$B$242,T1091&lt;&gt;'Tabelas auxiliares'!$C$241,T1091&lt;&gt;'Tabelas auxiliares'!$C$242,T1091&lt;&gt;'Tabelas auxiliares'!$D$241),"FOLHA DE PESSOAL",IF(Y1091='Tabelas auxiliares'!$A$242,"CUSTEIO",IF(Y1091='Tabelas auxiliares'!$A$241,"INVESTIMENTO","ERRO - VERIFICAR"))))</f>
        <v>CUSTEIO</v>
      </c>
      <c r="AA1091" s="30">
        <f t="shared" si="33"/>
        <v>1000</v>
      </c>
      <c r="AD1091" s="12">
        <v>1000</v>
      </c>
      <c r="AE1091" s="36"/>
    </row>
    <row r="1092" spans="1:42" x14ac:dyDescent="0.35">
      <c r="A1092" t="s">
        <v>614</v>
      </c>
      <c r="B1092" t="s">
        <v>229</v>
      </c>
      <c r="C1092" t="s">
        <v>615</v>
      </c>
      <c r="D1092" t="s">
        <v>28</v>
      </c>
      <c r="E1092" t="s">
        <v>100</v>
      </c>
      <c r="F1092" s="19" t="str">
        <f>IFERROR(VLOOKUP(D1092,'Tabelas auxiliares'!$A$3:$B$63,2,FALSE),"")</f>
        <v>PU - PREFEITURA UNIVERSITÁRIA</v>
      </c>
      <c r="G1092" s="19" t="str">
        <f>IFERROR(VLOOKUP($B1092,'Tabelas auxiliares'!$A$67:$C$107,2,FALSE),"")</f>
        <v>LIMPEZA E COPEIRAGEM</v>
      </c>
      <c r="H1092" s="19" t="str">
        <f>IFERROR(VLOOKUP($B1092,'Tabelas auxiliares'!$A$67:$C$107,3,FALSE),"")</f>
        <v>LIMPEZA / COPEIRAGEM / COLETA DE LIXO INFECTANTE /MATERIAIS DE LIMPEZA (PAPEL TOALHA, HIGIÊNICO) / COPA (AÇUCAR, CAFÉ, COPOS)/BOMBONAS RESÍDUOS QUÍMICOS</v>
      </c>
      <c r="I1092" t="s">
        <v>4265</v>
      </c>
      <c r="J1092" t="s">
        <v>4197</v>
      </c>
      <c r="K1092" t="s">
        <v>4266</v>
      </c>
      <c r="L1092" t="s">
        <v>4199</v>
      </c>
      <c r="M1092" t="s">
        <v>4200</v>
      </c>
      <c r="N1092" t="s">
        <v>628</v>
      </c>
      <c r="O1092" t="s">
        <v>629</v>
      </c>
      <c r="P1092" t="s">
        <v>630</v>
      </c>
      <c r="Q1092" t="s">
        <v>621</v>
      </c>
      <c r="R1092" t="s">
        <v>622</v>
      </c>
      <c r="S1092" t="s">
        <v>623</v>
      </c>
      <c r="T1092" t="s">
        <v>145</v>
      </c>
      <c r="U1092" t="s">
        <v>645</v>
      </c>
      <c r="V1092" t="s">
        <v>4201</v>
      </c>
      <c r="W1092" t="s">
        <v>4202</v>
      </c>
      <c r="X1092" t="s">
        <v>4267</v>
      </c>
      <c r="Y1092" s="19" t="str">
        <f t="shared" si="32"/>
        <v>3</v>
      </c>
      <c r="Z1092" s="19" t="str">
        <f>IF(T1092="","",IF(AND(T1092&lt;&gt;'Tabelas auxiliares'!$B$241,T1092&lt;&gt;'Tabelas auxiliares'!$B$242,T1092&lt;&gt;'Tabelas auxiliares'!$C$241,T1092&lt;&gt;'Tabelas auxiliares'!$C$242,T1092&lt;&gt;'Tabelas auxiliares'!$D$241),"FOLHA DE PESSOAL",IF(Y1092='Tabelas auxiliares'!$A$242,"CUSTEIO",IF(Y1092='Tabelas auxiliares'!$A$241,"INVESTIMENTO","ERRO - VERIFICAR"))))</f>
        <v>CUSTEIO</v>
      </c>
      <c r="AA1092" s="30">
        <f t="shared" si="33"/>
        <v>879024.83</v>
      </c>
      <c r="AB1092" s="12">
        <v>93211.98</v>
      </c>
      <c r="AC1092" s="12">
        <v>430053.87</v>
      </c>
      <c r="AD1092" s="12">
        <v>355758.98</v>
      </c>
      <c r="AE1092" s="36"/>
    </row>
    <row r="1093" spans="1:42" x14ac:dyDescent="0.35">
      <c r="A1093" t="s">
        <v>614</v>
      </c>
      <c r="B1093" t="s">
        <v>229</v>
      </c>
      <c r="C1093" t="s">
        <v>615</v>
      </c>
      <c r="D1093" t="s">
        <v>28</v>
      </c>
      <c r="E1093" t="s">
        <v>100</v>
      </c>
      <c r="F1093" s="19" t="str">
        <f>IFERROR(VLOOKUP(D1093,'Tabelas auxiliares'!$A$3:$B$63,2,FALSE),"")</f>
        <v>PU - PREFEITURA UNIVERSITÁRIA</v>
      </c>
      <c r="G1093" s="19" t="str">
        <f>IFERROR(VLOOKUP($B1093,'Tabelas auxiliares'!$A$67:$C$107,2,FALSE),"")</f>
        <v>LIMPEZA E COPEIRAGEM</v>
      </c>
      <c r="H1093" s="19" t="str">
        <f>IFERROR(VLOOKUP($B1093,'Tabelas auxiliares'!$A$67:$C$107,3,FALSE),"")</f>
        <v>LIMPEZA / COPEIRAGEM / COLETA DE LIXO INFECTANTE /MATERIAIS DE LIMPEZA (PAPEL TOALHA, HIGIÊNICO) / COPA (AÇUCAR, CAFÉ, COPOS)/BOMBONAS RESÍDUOS QUÍMICOS</v>
      </c>
      <c r="I1093" t="s">
        <v>879</v>
      </c>
      <c r="J1093" t="s">
        <v>4193</v>
      </c>
      <c r="K1093" t="s">
        <v>4268</v>
      </c>
      <c r="L1093" t="s">
        <v>4195</v>
      </c>
      <c r="M1093" t="s">
        <v>1771</v>
      </c>
      <c r="N1093" t="s">
        <v>628</v>
      </c>
      <c r="O1093" t="s">
        <v>629</v>
      </c>
      <c r="P1093" t="s">
        <v>630</v>
      </c>
      <c r="Q1093" t="s">
        <v>621</v>
      </c>
      <c r="R1093" t="s">
        <v>622</v>
      </c>
      <c r="S1093" t="s">
        <v>623</v>
      </c>
      <c r="T1093" t="s">
        <v>145</v>
      </c>
      <c r="U1093" t="s">
        <v>645</v>
      </c>
      <c r="V1093" t="s">
        <v>1915</v>
      </c>
      <c r="W1093" t="s">
        <v>1916</v>
      </c>
      <c r="X1093" t="s">
        <v>4269</v>
      </c>
      <c r="Y1093" s="19" t="str">
        <f t="shared" si="32"/>
        <v>3</v>
      </c>
      <c r="Z1093" s="19" t="str">
        <f>IF(T1093="","",IF(AND(T1093&lt;&gt;'Tabelas auxiliares'!$B$241,T1093&lt;&gt;'Tabelas auxiliares'!$B$242,T1093&lt;&gt;'Tabelas auxiliares'!$C$241,T1093&lt;&gt;'Tabelas auxiliares'!$C$242,T1093&lt;&gt;'Tabelas auxiliares'!$D$241),"FOLHA DE PESSOAL",IF(Y1093='Tabelas auxiliares'!$A$242,"CUSTEIO",IF(Y1093='Tabelas auxiliares'!$A$241,"INVESTIMENTO","ERRO - VERIFICAR"))))</f>
        <v>CUSTEIO</v>
      </c>
      <c r="AA1093" s="30">
        <f t="shared" si="33"/>
        <v>5087</v>
      </c>
      <c r="AD1093" s="12">
        <v>5087</v>
      </c>
      <c r="AE1093" s="36"/>
    </row>
    <row r="1094" spans="1:42" x14ac:dyDescent="0.35">
      <c r="A1094" t="s">
        <v>614</v>
      </c>
      <c r="B1094" t="s">
        <v>229</v>
      </c>
      <c r="C1094" t="s">
        <v>615</v>
      </c>
      <c r="D1094" t="s">
        <v>28</v>
      </c>
      <c r="E1094" t="s">
        <v>100</v>
      </c>
      <c r="F1094" s="19" t="str">
        <f>IFERROR(VLOOKUP(D1094,'Tabelas auxiliares'!$A$3:$B$63,2,FALSE),"")</f>
        <v>PU - PREFEITURA UNIVERSITÁRIA</v>
      </c>
      <c r="G1094" s="19" t="str">
        <f>IFERROR(VLOOKUP($B1094,'Tabelas auxiliares'!$A$67:$C$107,2,FALSE),"")</f>
        <v>LIMPEZA E COPEIRAGEM</v>
      </c>
      <c r="H1094" s="19" t="str">
        <f>IFERROR(VLOOKUP($B1094,'Tabelas auxiliares'!$A$67:$C$107,3,FALSE),"")</f>
        <v>LIMPEZA / COPEIRAGEM / COLETA DE LIXO INFECTANTE /MATERIAIS DE LIMPEZA (PAPEL TOALHA, HIGIÊNICO) / COPA (AÇUCAR, CAFÉ, COPOS)/BOMBONAS RESÍDUOS QUÍMICOS</v>
      </c>
      <c r="I1094" t="s">
        <v>1214</v>
      </c>
      <c r="J1094" t="s">
        <v>4270</v>
      </c>
      <c r="K1094" t="s">
        <v>4271</v>
      </c>
      <c r="L1094" t="s">
        <v>4272</v>
      </c>
      <c r="M1094" t="s">
        <v>4273</v>
      </c>
      <c r="N1094" t="s">
        <v>628</v>
      </c>
      <c r="O1094" t="s">
        <v>629</v>
      </c>
      <c r="P1094" t="s">
        <v>630</v>
      </c>
      <c r="Q1094" t="s">
        <v>621</v>
      </c>
      <c r="R1094" t="s">
        <v>622</v>
      </c>
      <c r="S1094" t="s">
        <v>623</v>
      </c>
      <c r="T1094" t="s">
        <v>145</v>
      </c>
      <c r="U1094" t="s">
        <v>645</v>
      </c>
      <c r="V1094" t="s">
        <v>2156</v>
      </c>
      <c r="W1094" t="s">
        <v>2157</v>
      </c>
      <c r="X1094" t="s">
        <v>4274</v>
      </c>
      <c r="Y1094" s="19" t="str">
        <f t="shared" si="32"/>
        <v>3</v>
      </c>
      <c r="Z1094" s="19" t="str">
        <f>IF(T1094="","",IF(AND(T1094&lt;&gt;'Tabelas auxiliares'!$B$241,T1094&lt;&gt;'Tabelas auxiliares'!$B$242,T1094&lt;&gt;'Tabelas auxiliares'!$C$241,T1094&lt;&gt;'Tabelas auxiliares'!$C$242,T1094&lt;&gt;'Tabelas auxiliares'!$D$241),"FOLHA DE PESSOAL",IF(Y1094='Tabelas auxiliares'!$A$242,"CUSTEIO",IF(Y1094='Tabelas auxiliares'!$A$241,"INVESTIMENTO","ERRO - VERIFICAR"))))</f>
        <v>CUSTEIO</v>
      </c>
      <c r="AA1094" s="30">
        <f t="shared" si="33"/>
        <v>4018</v>
      </c>
      <c r="AD1094" s="12">
        <v>4018</v>
      </c>
      <c r="AE1094" s="36"/>
    </row>
    <row r="1095" spans="1:42" x14ac:dyDescent="0.35">
      <c r="A1095" t="s">
        <v>614</v>
      </c>
      <c r="B1095" t="s">
        <v>229</v>
      </c>
      <c r="C1095" t="s">
        <v>615</v>
      </c>
      <c r="D1095" t="s">
        <v>28</v>
      </c>
      <c r="E1095" t="s">
        <v>100</v>
      </c>
      <c r="F1095" s="19" t="str">
        <f>IFERROR(VLOOKUP(D1095,'Tabelas auxiliares'!$A$3:$B$63,2,FALSE),"")</f>
        <v>PU - PREFEITURA UNIVERSITÁRIA</v>
      </c>
      <c r="G1095" s="19" t="str">
        <f>IFERROR(VLOOKUP($B1095,'Tabelas auxiliares'!$A$67:$C$107,2,FALSE),"")</f>
        <v>LIMPEZA E COPEIRAGEM</v>
      </c>
      <c r="H1095" s="19" t="str">
        <f>IFERROR(VLOOKUP($B1095,'Tabelas auxiliares'!$A$67:$C$107,3,FALSE),"")</f>
        <v>LIMPEZA / COPEIRAGEM / COLETA DE LIXO INFECTANTE /MATERIAIS DE LIMPEZA (PAPEL TOALHA, HIGIÊNICO) / COPA (AÇUCAR, CAFÉ, COPOS)/BOMBONAS RESÍDUOS QUÍMICOS</v>
      </c>
      <c r="I1095" t="s">
        <v>1254</v>
      </c>
      <c r="J1095" t="s">
        <v>4248</v>
      </c>
      <c r="K1095" t="s">
        <v>4275</v>
      </c>
      <c r="L1095" t="s">
        <v>4184</v>
      </c>
      <c r="M1095" t="s">
        <v>4185</v>
      </c>
      <c r="N1095" t="s">
        <v>628</v>
      </c>
      <c r="O1095" t="s">
        <v>629</v>
      </c>
      <c r="P1095" t="s">
        <v>630</v>
      </c>
      <c r="Q1095" t="s">
        <v>621</v>
      </c>
      <c r="R1095" t="s">
        <v>622</v>
      </c>
      <c r="S1095" t="s">
        <v>623</v>
      </c>
      <c r="T1095" t="s">
        <v>145</v>
      </c>
      <c r="U1095" t="s">
        <v>645</v>
      </c>
      <c r="V1095" t="s">
        <v>2133</v>
      </c>
      <c r="W1095" t="s">
        <v>2134</v>
      </c>
      <c r="X1095" t="s">
        <v>4276</v>
      </c>
      <c r="Y1095" s="19" t="str">
        <f t="shared" si="32"/>
        <v>3</v>
      </c>
      <c r="Z1095" s="19" t="str">
        <f>IF(T1095="","",IF(AND(T1095&lt;&gt;'Tabelas auxiliares'!$B$241,T1095&lt;&gt;'Tabelas auxiliares'!$B$242,T1095&lt;&gt;'Tabelas auxiliares'!$C$241,T1095&lt;&gt;'Tabelas auxiliares'!$C$242,T1095&lt;&gt;'Tabelas auxiliares'!$D$241),"FOLHA DE PESSOAL",IF(Y1095='Tabelas auxiliares'!$A$242,"CUSTEIO",IF(Y1095='Tabelas auxiliares'!$A$241,"INVESTIMENTO","ERRO - VERIFICAR"))))</f>
        <v>CUSTEIO</v>
      </c>
      <c r="AA1095" s="30">
        <f t="shared" si="33"/>
        <v>24230</v>
      </c>
      <c r="AB1095" s="12">
        <v>24230</v>
      </c>
      <c r="AE1095" s="36"/>
      <c r="AF1095" s="36"/>
      <c r="AG1095" s="36"/>
      <c r="AH1095" s="36"/>
      <c r="AI1095" s="36"/>
      <c r="AJ1095" s="36"/>
      <c r="AK1095" s="36"/>
      <c r="AL1095" s="36"/>
      <c r="AM1095" s="36"/>
      <c r="AN1095" s="36"/>
      <c r="AO1095" s="36"/>
      <c r="AP1095" s="36"/>
    </row>
    <row r="1096" spans="1:42" x14ac:dyDescent="0.35">
      <c r="A1096" t="s">
        <v>614</v>
      </c>
      <c r="B1096" t="s">
        <v>229</v>
      </c>
      <c r="C1096" t="s">
        <v>615</v>
      </c>
      <c r="D1096" t="s">
        <v>28</v>
      </c>
      <c r="E1096" t="s">
        <v>100</v>
      </c>
      <c r="F1096" s="19" t="str">
        <f>IFERROR(VLOOKUP(D1096,'Tabelas auxiliares'!$A$3:$B$63,2,FALSE),"")</f>
        <v>PU - PREFEITURA UNIVERSITÁRIA</v>
      </c>
      <c r="G1096" s="19" t="str">
        <f>IFERROR(VLOOKUP($B1096,'Tabelas auxiliares'!$A$67:$C$107,2,FALSE),"")</f>
        <v>LIMPEZA E COPEIRAGEM</v>
      </c>
      <c r="H1096" s="19" t="str">
        <f>IFERROR(VLOOKUP($B1096,'Tabelas auxiliares'!$A$67:$C$107,3,FALSE),"")</f>
        <v>LIMPEZA / COPEIRAGEM / COLETA DE LIXO INFECTANTE /MATERIAIS DE LIMPEZA (PAPEL TOALHA, HIGIÊNICO) / COPA (AÇUCAR, CAFÉ, COPOS)/BOMBONAS RESÍDUOS QUÍMICOS</v>
      </c>
      <c r="I1096" t="s">
        <v>4277</v>
      </c>
      <c r="J1096" t="s">
        <v>4278</v>
      </c>
      <c r="K1096" t="s">
        <v>4279</v>
      </c>
      <c r="L1096" t="s">
        <v>4280</v>
      </c>
      <c r="M1096" t="s">
        <v>4229</v>
      </c>
      <c r="N1096" t="s">
        <v>628</v>
      </c>
      <c r="O1096" t="s">
        <v>629</v>
      </c>
      <c r="P1096" t="s">
        <v>630</v>
      </c>
      <c r="Q1096" t="s">
        <v>621</v>
      </c>
      <c r="R1096" t="s">
        <v>622</v>
      </c>
      <c r="S1096" t="s">
        <v>623</v>
      </c>
      <c r="T1096" t="s">
        <v>145</v>
      </c>
      <c r="U1096" t="s">
        <v>645</v>
      </c>
      <c r="V1096" t="s">
        <v>2136</v>
      </c>
      <c r="W1096" t="s">
        <v>2137</v>
      </c>
      <c r="X1096" t="s">
        <v>4281</v>
      </c>
      <c r="Y1096" s="19" t="str">
        <f t="shared" si="32"/>
        <v>3</v>
      </c>
      <c r="Z1096" s="19" t="str">
        <f>IF(T1096="","",IF(AND(T1096&lt;&gt;'Tabelas auxiliares'!$B$241,T1096&lt;&gt;'Tabelas auxiliares'!$B$242,T1096&lt;&gt;'Tabelas auxiliares'!$C$241,T1096&lt;&gt;'Tabelas auxiliares'!$C$242,T1096&lt;&gt;'Tabelas auxiliares'!$D$241),"FOLHA DE PESSOAL",IF(Y1096='Tabelas auxiliares'!$A$242,"CUSTEIO",IF(Y1096='Tabelas auxiliares'!$A$241,"INVESTIMENTO","ERRO - VERIFICAR"))))</f>
        <v>CUSTEIO</v>
      </c>
      <c r="AA1096" s="30">
        <f t="shared" si="33"/>
        <v>533</v>
      </c>
      <c r="AD1096" s="12">
        <v>533</v>
      </c>
      <c r="AE1096" s="36"/>
      <c r="AF1096" s="36"/>
      <c r="AG1096" s="36"/>
      <c r="AH1096" s="36"/>
      <c r="AI1096" s="36"/>
      <c r="AJ1096" s="36"/>
      <c r="AK1096" s="36"/>
      <c r="AL1096" s="36"/>
      <c r="AM1096" s="36"/>
      <c r="AN1096" s="36"/>
      <c r="AO1096" s="36"/>
      <c r="AP1096" s="36"/>
    </row>
    <row r="1097" spans="1:42" x14ac:dyDescent="0.35">
      <c r="A1097" t="s">
        <v>614</v>
      </c>
      <c r="B1097" t="s">
        <v>229</v>
      </c>
      <c r="C1097" t="s">
        <v>615</v>
      </c>
      <c r="D1097" t="s">
        <v>28</v>
      </c>
      <c r="E1097" t="s">
        <v>100</v>
      </c>
      <c r="F1097" s="19" t="str">
        <f>IFERROR(VLOOKUP(D1097,'Tabelas auxiliares'!$A$3:$B$63,2,FALSE),"")</f>
        <v>PU - PREFEITURA UNIVERSITÁRIA</v>
      </c>
      <c r="G1097" s="19" t="str">
        <f>IFERROR(VLOOKUP($B1097,'Tabelas auxiliares'!$A$67:$C$107,2,FALSE),"")</f>
        <v>LIMPEZA E COPEIRAGEM</v>
      </c>
      <c r="H1097" s="19" t="str">
        <f>IFERROR(VLOOKUP($B1097,'Tabelas auxiliares'!$A$67:$C$107,3,FALSE),"")</f>
        <v>LIMPEZA / COPEIRAGEM / COLETA DE LIXO INFECTANTE /MATERIAIS DE LIMPEZA (PAPEL TOALHA, HIGIÊNICO) / COPA (AÇUCAR, CAFÉ, COPOS)/BOMBONAS RESÍDUOS QUÍMICOS</v>
      </c>
      <c r="I1097" t="s">
        <v>4277</v>
      </c>
      <c r="J1097" t="s">
        <v>4278</v>
      </c>
      <c r="K1097" t="s">
        <v>4282</v>
      </c>
      <c r="L1097" t="s">
        <v>4280</v>
      </c>
      <c r="M1097" t="s">
        <v>4283</v>
      </c>
      <c r="N1097" t="s">
        <v>628</v>
      </c>
      <c r="O1097" t="s">
        <v>629</v>
      </c>
      <c r="P1097" t="s">
        <v>630</v>
      </c>
      <c r="Q1097" t="s">
        <v>621</v>
      </c>
      <c r="R1097" t="s">
        <v>622</v>
      </c>
      <c r="S1097" t="s">
        <v>623</v>
      </c>
      <c r="T1097" t="s">
        <v>145</v>
      </c>
      <c r="U1097" t="s">
        <v>645</v>
      </c>
      <c r="V1097" t="s">
        <v>2136</v>
      </c>
      <c r="W1097" t="s">
        <v>2137</v>
      </c>
      <c r="X1097" t="s">
        <v>4284</v>
      </c>
      <c r="Y1097" s="19" t="str">
        <f t="shared" si="32"/>
        <v>3</v>
      </c>
      <c r="Z1097" s="19" t="str">
        <f>IF(T1097="","",IF(AND(T1097&lt;&gt;'Tabelas auxiliares'!$B$241,T1097&lt;&gt;'Tabelas auxiliares'!$B$242,T1097&lt;&gt;'Tabelas auxiliares'!$C$241,T1097&lt;&gt;'Tabelas auxiliares'!$C$242,T1097&lt;&gt;'Tabelas auxiliares'!$D$241),"FOLHA DE PESSOAL",IF(Y1097='Tabelas auxiliares'!$A$242,"CUSTEIO",IF(Y1097='Tabelas auxiliares'!$A$241,"INVESTIMENTO","ERRO - VERIFICAR"))))</f>
        <v>CUSTEIO</v>
      </c>
      <c r="AA1097" s="30">
        <f t="shared" si="33"/>
        <v>77.599999999999994</v>
      </c>
      <c r="AD1097" s="12">
        <v>77.599999999999994</v>
      </c>
      <c r="AE1097" s="36"/>
      <c r="AF1097" s="36"/>
      <c r="AG1097" s="36"/>
      <c r="AH1097" s="36"/>
      <c r="AI1097" s="36"/>
      <c r="AJ1097" s="36"/>
      <c r="AK1097" s="36"/>
      <c r="AL1097" s="36"/>
      <c r="AM1097" s="36"/>
      <c r="AN1097" s="36"/>
      <c r="AO1097" s="36"/>
      <c r="AP1097" s="36"/>
    </row>
    <row r="1098" spans="1:42" x14ac:dyDescent="0.35">
      <c r="A1098" t="s">
        <v>614</v>
      </c>
      <c r="B1098" t="s">
        <v>229</v>
      </c>
      <c r="C1098" t="s">
        <v>615</v>
      </c>
      <c r="D1098" t="s">
        <v>28</v>
      </c>
      <c r="E1098" t="s">
        <v>100</v>
      </c>
      <c r="F1098" s="19" t="str">
        <f>IFERROR(VLOOKUP(D1098,'Tabelas auxiliares'!$A$3:$B$63,2,FALSE),"")</f>
        <v>PU - PREFEITURA UNIVERSITÁRIA</v>
      </c>
      <c r="G1098" s="19" t="str">
        <f>IFERROR(VLOOKUP($B1098,'Tabelas auxiliares'!$A$67:$C$107,2,FALSE),"")</f>
        <v>LIMPEZA E COPEIRAGEM</v>
      </c>
      <c r="H1098" s="19" t="str">
        <f>IFERROR(VLOOKUP($B1098,'Tabelas auxiliares'!$A$67:$C$107,3,FALSE),"")</f>
        <v>LIMPEZA / COPEIRAGEM / COLETA DE LIXO INFECTANTE /MATERIAIS DE LIMPEZA (PAPEL TOALHA, HIGIÊNICO) / COPA (AÇUCAR, CAFÉ, COPOS)/BOMBONAS RESÍDUOS QUÍMICOS</v>
      </c>
      <c r="I1098" t="s">
        <v>984</v>
      </c>
      <c r="J1098" t="s">
        <v>4205</v>
      </c>
      <c r="K1098" t="s">
        <v>4285</v>
      </c>
      <c r="L1098" t="s">
        <v>4232</v>
      </c>
      <c r="M1098" t="s">
        <v>4208</v>
      </c>
      <c r="N1098" t="s">
        <v>628</v>
      </c>
      <c r="O1098" t="s">
        <v>629</v>
      </c>
      <c r="P1098" t="s">
        <v>630</v>
      </c>
      <c r="Q1098" t="s">
        <v>621</v>
      </c>
      <c r="R1098" t="s">
        <v>622</v>
      </c>
      <c r="S1098" t="s">
        <v>623</v>
      </c>
      <c r="T1098" t="s">
        <v>145</v>
      </c>
      <c r="U1098" t="s">
        <v>645</v>
      </c>
      <c r="V1098" t="s">
        <v>4209</v>
      </c>
      <c r="W1098" t="s">
        <v>4210</v>
      </c>
      <c r="X1098" t="s">
        <v>4286</v>
      </c>
      <c r="Y1098" s="19" t="str">
        <f t="shared" si="32"/>
        <v>3</v>
      </c>
      <c r="Z1098" s="19" t="str">
        <f>IF(T1098="","",IF(AND(T1098&lt;&gt;'Tabelas auxiliares'!$B$241,T1098&lt;&gt;'Tabelas auxiliares'!$B$242,T1098&lt;&gt;'Tabelas auxiliares'!$C$241,T1098&lt;&gt;'Tabelas auxiliares'!$C$242,T1098&lt;&gt;'Tabelas auxiliares'!$D$241),"FOLHA DE PESSOAL",IF(Y1098='Tabelas auxiliares'!$A$242,"CUSTEIO",IF(Y1098='Tabelas auxiliares'!$A$241,"INVESTIMENTO","ERRO - VERIFICAR"))))</f>
        <v>CUSTEIO</v>
      </c>
      <c r="AA1098" s="30">
        <f t="shared" si="33"/>
        <v>59411.5</v>
      </c>
      <c r="AB1098" s="12">
        <v>19109.78</v>
      </c>
      <c r="AD1098" s="12">
        <v>40301.72</v>
      </c>
      <c r="AE1098" s="36"/>
      <c r="AF1098" s="36"/>
      <c r="AG1098" s="36"/>
      <c r="AH1098" s="36"/>
      <c r="AI1098" s="36"/>
      <c r="AJ1098" s="36"/>
      <c r="AK1098" s="36"/>
      <c r="AL1098" s="36"/>
      <c r="AM1098" s="36"/>
      <c r="AN1098" s="36"/>
      <c r="AO1098" s="36"/>
      <c r="AP1098" s="36"/>
    </row>
    <row r="1099" spans="1:42" x14ac:dyDescent="0.35">
      <c r="A1099" t="s">
        <v>614</v>
      </c>
      <c r="B1099" t="s">
        <v>229</v>
      </c>
      <c r="C1099" t="s">
        <v>615</v>
      </c>
      <c r="D1099" t="s">
        <v>28</v>
      </c>
      <c r="E1099" t="s">
        <v>100</v>
      </c>
      <c r="F1099" s="19" t="str">
        <f>IFERROR(VLOOKUP(D1099,'Tabelas auxiliares'!$A$3:$B$63,2,FALSE),"")</f>
        <v>PU - PREFEITURA UNIVERSITÁRIA</v>
      </c>
      <c r="G1099" s="19" t="str">
        <f>IFERROR(VLOOKUP($B1099,'Tabelas auxiliares'!$A$67:$C$107,2,FALSE),"")</f>
        <v>LIMPEZA E COPEIRAGEM</v>
      </c>
      <c r="H1099" s="19" t="str">
        <f>IFERROR(VLOOKUP($B1099,'Tabelas auxiliares'!$A$67:$C$107,3,FALSE),"")</f>
        <v>LIMPEZA / COPEIRAGEM / COLETA DE LIXO INFECTANTE /MATERIAIS DE LIMPEZA (PAPEL TOALHA, HIGIÊNICO) / COPA (AÇUCAR, CAFÉ, COPOS)/BOMBONAS RESÍDUOS QUÍMICOS</v>
      </c>
      <c r="I1099" t="s">
        <v>984</v>
      </c>
      <c r="J1099" t="s">
        <v>4287</v>
      </c>
      <c r="K1099" t="s">
        <v>4288</v>
      </c>
      <c r="L1099" t="s">
        <v>4289</v>
      </c>
      <c r="M1099" t="s">
        <v>4290</v>
      </c>
      <c r="N1099" t="s">
        <v>628</v>
      </c>
      <c r="O1099" t="s">
        <v>629</v>
      </c>
      <c r="P1099" t="s">
        <v>630</v>
      </c>
      <c r="Q1099" t="s">
        <v>621</v>
      </c>
      <c r="R1099" t="s">
        <v>622</v>
      </c>
      <c r="S1099" t="s">
        <v>623</v>
      </c>
      <c r="T1099" t="s">
        <v>145</v>
      </c>
      <c r="U1099" t="s">
        <v>645</v>
      </c>
      <c r="V1099" t="s">
        <v>4217</v>
      </c>
      <c r="W1099" t="s">
        <v>4218</v>
      </c>
      <c r="X1099" t="s">
        <v>4291</v>
      </c>
      <c r="Y1099" s="19" t="str">
        <f t="shared" si="32"/>
        <v>3</v>
      </c>
      <c r="Z1099" s="19" t="str">
        <f>IF(T1099="","",IF(AND(T1099&lt;&gt;'Tabelas auxiliares'!$B$241,T1099&lt;&gt;'Tabelas auxiliares'!$B$242,T1099&lt;&gt;'Tabelas auxiliares'!$C$241,T1099&lt;&gt;'Tabelas auxiliares'!$C$242,T1099&lt;&gt;'Tabelas auxiliares'!$D$241),"FOLHA DE PESSOAL",IF(Y1099='Tabelas auxiliares'!$A$242,"CUSTEIO",IF(Y1099='Tabelas auxiliares'!$A$241,"INVESTIMENTO","ERRO - VERIFICAR"))))</f>
        <v>CUSTEIO</v>
      </c>
      <c r="AA1099" s="30">
        <f t="shared" si="33"/>
        <v>75153.119999999995</v>
      </c>
      <c r="AB1099" s="12">
        <v>56713.72</v>
      </c>
      <c r="AC1099" s="12">
        <v>932.13</v>
      </c>
      <c r="AD1099" s="12">
        <v>17507.27</v>
      </c>
      <c r="AE1099" s="36"/>
      <c r="AF1099" s="36"/>
      <c r="AG1099" s="36"/>
      <c r="AH1099" s="36"/>
      <c r="AI1099" s="36"/>
      <c r="AJ1099" s="36"/>
      <c r="AK1099" s="36"/>
      <c r="AL1099" s="36"/>
      <c r="AM1099" s="36"/>
      <c r="AN1099" s="36"/>
      <c r="AO1099" s="36"/>
      <c r="AP1099" s="36"/>
    </row>
    <row r="1100" spans="1:42" x14ac:dyDescent="0.35">
      <c r="A1100" t="s">
        <v>614</v>
      </c>
      <c r="B1100" t="s">
        <v>229</v>
      </c>
      <c r="C1100" t="s">
        <v>615</v>
      </c>
      <c r="D1100" t="s">
        <v>28</v>
      </c>
      <c r="E1100" t="s">
        <v>100</v>
      </c>
      <c r="F1100" s="19" t="str">
        <f>IFERROR(VLOOKUP(D1100,'Tabelas auxiliares'!$A$3:$B$63,2,FALSE),"")</f>
        <v>PU - PREFEITURA UNIVERSITÁRIA</v>
      </c>
      <c r="G1100" s="19" t="str">
        <f>IFERROR(VLOOKUP($B1100,'Tabelas auxiliares'!$A$67:$C$107,2,FALSE),"")</f>
        <v>LIMPEZA E COPEIRAGEM</v>
      </c>
      <c r="H1100" s="19" t="str">
        <f>IFERROR(VLOOKUP($B1100,'Tabelas auxiliares'!$A$67:$C$107,3,FALSE),"")</f>
        <v>LIMPEZA / COPEIRAGEM / COLETA DE LIXO INFECTANTE /MATERIAIS DE LIMPEZA (PAPEL TOALHA, HIGIÊNICO) / COPA (AÇUCAR, CAFÉ, COPOS)/BOMBONAS RESÍDUOS QUÍMICOS</v>
      </c>
      <c r="I1100" t="s">
        <v>1265</v>
      </c>
      <c r="J1100" t="s">
        <v>4226</v>
      </c>
      <c r="K1100" t="s">
        <v>4292</v>
      </c>
      <c r="L1100" t="s">
        <v>4228</v>
      </c>
      <c r="M1100" t="s">
        <v>4293</v>
      </c>
      <c r="N1100" t="s">
        <v>628</v>
      </c>
      <c r="O1100" t="s">
        <v>629</v>
      </c>
      <c r="P1100" t="s">
        <v>630</v>
      </c>
      <c r="Q1100" t="s">
        <v>621</v>
      </c>
      <c r="R1100" t="s">
        <v>622</v>
      </c>
      <c r="S1100" t="s">
        <v>623</v>
      </c>
      <c r="T1100" t="s">
        <v>145</v>
      </c>
      <c r="U1100" t="s">
        <v>645</v>
      </c>
      <c r="V1100" t="s">
        <v>2156</v>
      </c>
      <c r="W1100" t="s">
        <v>2157</v>
      </c>
      <c r="X1100" t="s">
        <v>4294</v>
      </c>
      <c r="Y1100" s="19" t="str">
        <f t="shared" si="32"/>
        <v>3</v>
      </c>
      <c r="Z1100" s="19" t="str">
        <f>IF(T1100="","",IF(AND(T1100&lt;&gt;'Tabelas auxiliares'!$B$241,T1100&lt;&gt;'Tabelas auxiliares'!$B$242,T1100&lt;&gt;'Tabelas auxiliares'!$C$241,T1100&lt;&gt;'Tabelas auxiliares'!$C$242,T1100&lt;&gt;'Tabelas auxiliares'!$D$241),"FOLHA DE PESSOAL",IF(Y1100='Tabelas auxiliares'!$A$242,"CUSTEIO",IF(Y1100='Tabelas auxiliares'!$A$241,"INVESTIMENTO","ERRO - VERIFICAR"))))</f>
        <v>CUSTEIO</v>
      </c>
      <c r="AA1100" s="30">
        <f t="shared" si="33"/>
        <v>71.599999999999994</v>
      </c>
      <c r="AD1100" s="12">
        <v>71.599999999999994</v>
      </c>
      <c r="AE1100" s="36"/>
      <c r="AF1100" s="36"/>
      <c r="AG1100" s="36"/>
      <c r="AH1100" s="36"/>
      <c r="AI1100" s="36"/>
      <c r="AJ1100" s="36"/>
      <c r="AK1100" s="36"/>
      <c r="AL1100" s="36"/>
      <c r="AM1100" s="36"/>
      <c r="AN1100" s="36"/>
      <c r="AO1100" s="36"/>
      <c r="AP1100" s="36"/>
    </row>
    <row r="1101" spans="1:42" x14ac:dyDescent="0.35">
      <c r="A1101" t="s">
        <v>614</v>
      </c>
      <c r="B1101" t="s">
        <v>229</v>
      </c>
      <c r="C1101" t="s">
        <v>615</v>
      </c>
      <c r="D1101" t="s">
        <v>28</v>
      </c>
      <c r="E1101" t="s">
        <v>100</v>
      </c>
      <c r="F1101" s="19" t="str">
        <f>IFERROR(VLOOKUP(D1101,'Tabelas auxiliares'!$A$3:$B$63,2,FALSE),"")</f>
        <v>PU - PREFEITURA UNIVERSITÁRIA</v>
      </c>
      <c r="G1101" s="19" t="str">
        <f>IFERROR(VLOOKUP($B1101,'Tabelas auxiliares'!$A$67:$C$107,2,FALSE),"")</f>
        <v>LIMPEZA E COPEIRAGEM</v>
      </c>
      <c r="H1101" s="19" t="str">
        <f>IFERROR(VLOOKUP($B1101,'Tabelas auxiliares'!$A$67:$C$107,3,FALSE),"")</f>
        <v>LIMPEZA / COPEIRAGEM / COLETA DE LIXO INFECTANTE /MATERIAIS DE LIMPEZA (PAPEL TOALHA, HIGIÊNICO) / COPA (AÇUCAR, CAFÉ, COPOS)/BOMBONAS RESÍDUOS QUÍMICOS</v>
      </c>
      <c r="I1101" t="s">
        <v>1265</v>
      </c>
      <c r="J1101" t="s">
        <v>4226</v>
      </c>
      <c r="K1101" t="s">
        <v>4295</v>
      </c>
      <c r="L1101" t="s">
        <v>4228</v>
      </c>
      <c r="M1101" t="s">
        <v>4296</v>
      </c>
      <c r="N1101" t="s">
        <v>628</v>
      </c>
      <c r="O1101" t="s">
        <v>629</v>
      </c>
      <c r="P1101" t="s">
        <v>630</v>
      </c>
      <c r="Q1101" t="s">
        <v>621</v>
      </c>
      <c r="R1101" t="s">
        <v>622</v>
      </c>
      <c r="S1101" t="s">
        <v>623</v>
      </c>
      <c r="T1101" t="s">
        <v>145</v>
      </c>
      <c r="U1101" t="s">
        <v>645</v>
      </c>
      <c r="V1101" t="s">
        <v>2156</v>
      </c>
      <c r="W1101" t="s">
        <v>2157</v>
      </c>
      <c r="X1101" t="s">
        <v>4297</v>
      </c>
      <c r="Y1101" s="19" t="str">
        <f t="shared" si="32"/>
        <v>3</v>
      </c>
      <c r="Z1101" s="19" t="str">
        <f>IF(T1101="","",IF(AND(T1101&lt;&gt;'Tabelas auxiliares'!$B$241,T1101&lt;&gt;'Tabelas auxiliares'!$B$242,T1101&lt;&gt;'Tabelas auxiliares'!$C$241,T1101&lt;&gt;'Tabelas auxiliares'!$C$242,T1101&lt;&gt;'Tabelas auxiliares'!$D$241),"FOLHA DE PESSOAL",IF(Y1101='Tabelas auxiliares'!$A$242,"CUSTEIO",IF(Y1101='Tabelas auxiliares'!$A$241,"INVESTIMENTO","ERRO - VERIFICAR"))))</f>
        <v>CUSTEIO</v>
      </c>
      <c r="AA1101" s="30">
        <f t="shared" si="33"/>
        <v>91.8</v>
      </c>
      <c r="AD1101" s="12">
        <v>91.8</v>
      </c>
      <c r="AE1101" s="36"/>
      <c r="AF1101" s="36"/>
      <c r="AG1101" s="36"/>
      <c r="AH1101" s="36"/>
      <c r="AI1101" s="36"/>
      <c r="AJ1101" s="36"/>
      <c r="AK1101" s="36"/>
      <c r="AL1101" s="36"/>
      <c r="AM1101" s="36"/>
      <c r="AN1101" s="36"/>
      <c r="AO1101" s="36"/>
      <c r="AP1101" s="36"/>
    </row>
    <row r="1102" spans="1:42" x14ac:dyDescent="0.35">
      <c r="A1102" t="s">
        <v>614</v>
      </c>
      <c r="B1102" t="s">
        <v>229</v>
      </c>
      <c r="C1102" t="s">
        <v>615</v>
      </c>
      <c r="D1102" t="s">
        <v>28</v>
      </c>
      <c r="E1102" t="s">
        <v>100</v>
      </c>
      <c r="F1102" s="19" t="str">
        <f>IFERROR(VLOOKUP(D1102,'Tabelas auxiliares'!$A$3:$B$63,2,FALSE),"")</f>
        <v>PU - PREFEITURA UNIVERSITÁRIA</v>
      </c>
      <c r="G1102" s="19" t="str">
        <f>IFERROR(VLOOKUP($B1102,'Tabelas auxiliares'!$A$67:$C$107,2,FALSE),"")</f>
        <v>LIMPEZA E COPEIRAGEM</v>
      </c>
      <c r="H1102" s="19" t="str">
        <f>IFERROR(VLOOKUP($B1102,'Tabelas auxiliares'!$A$67:$C$107,3,FALSE),"")</f>
        <v>LIMPEZA / COPEIRAGEM / COLETA DE LIXO INFECTANTE /MATERIAIS DE LIMPEZA (PAPEL TOALHA, HIGIÊNICO) / COPA (AÇUCAR, CAFÉ, COPOS)/BOMBONAS RESÍDUOS QUÍMICOS</v>
      </c>
      <c r="I1102" t="s">
        <v>1265</v>
      </c>
      <c r="J1102" t="s">
        <v>4226</v>
      </c>
      <c r="K1102" t="s">
        <v>4298</v>
      </c>
      <c r="L1102" t="s">
        <v>4228</v>
      </c>
      <c r="M1102" t="s">
        <v>4299</v>
      </c>
      <c r="N1102" t="s">
        <v>628</v>
      </c>
      <c r="O1102" t="s">
        <v>629</v>
      </c>
      <c r="P1102" t="s">
        <v>630</v>
      </c>
      <c r="Q1102" t="s">
        <v>621</v>
      </c>
      <c r="R1102" t="s">
        <v>622</v>
      </c>
      <c r="S1102" t="s">
        <v>623</v>
      </c>
      <c r="T1102" t="s">
        <v>145</v>
      </c>
      <c r="U1102" t="s">
        <v>645</v>
      </c>
      <c r="V1102" t="s">
        <v>2156</v>
      </c>
      <c r="W1102" t="s">
        <v>2157</v>
      </c>
      <c r="X1102" t="s">
        <v>4300</v>
      </c>
      <c r="Y1102" s="19" t="str">
        <f t="shared" si="32"/>
        <v>3</v>
      </c>
      <c r="Z1102" s="19" t="str">
        <f>IF(T1102="","",IF(AND(T1102&lt;&gt;'Tabelas auxiliares'!$B$241,T1102&lt;&gt;'Tabelas auxiliares'!$B$242,T1102&lt;&gt;'Tabelas auxiliares'!$C$241,T1102&lt;&gt;'Tabelas auxiliares'!$C$242,T1102&lt;&gt;'Tabelas auxiliares'!$D$241),"FOLHA DE PESSOAL",IF(Y1102='Tabelas auxiliares'!$A$242,"CUSTEIO",IF(Y1102='Tabelas auxiliares'!$A$241,"INVESTIMENTO","ERRO - VERIFICAR"))))</f>
        <v>CUSTEIO</v>
      </c>
      <c r="AA1102" s="30">
        <f t="shared" si="33"/>
        <v>322</v>
      </c>
      <c r="AD1102" s="12">
        <v>322</v>
      </c>
      <c r="AE1102" s="36"/>
      <c r="AF1102" s="36"/>
      <c r="AG1102" s="36"/>
      <c r="AH1102" s="36"/>
      <c r="AI1102" s="36"/>
      <c r="AJ1102" s="36"/>
      <c r="AK1102" s="36"/>
      <c r="AL1102" s="36"/>
      <c r="AM1102" s="36"/>
      <c r="AN1102" s="36"/>
      <c r="AO1102" s="36"/>
      <c r="AP1102" s="36"/>
    </row>
    <row r="1103" spans="1:42" x14ac:dyDescent="0.35">
      <c r="A1103" t="s">
        <v>614</v>
      </c>
      <c r="B1103" t="s">
        <v>229</v>
      </c>
      <c r="C1103" t="s">
        <v>615</v>
      </c>
      <c r="D1103" t="s">
        <v>28</v>
      </c>
      <c r="E1103" t="s">
        <v>100</v>
      </c>
      <c r="F1103" s="19" t="str">
        <f>IFERROR(VLOOKUP(D1103,'Tabelas auxiliares'!$A$3:$B$63,2,FALSE),"")</f>
        <v>PU - PREFEITURA UNIVERSITÁRIA</v>
      </c>
      <c r="G1103" s="19" t="str">
        <f>IFERROR(VLOOKUP($B1103,'Tabelas auxiliares'!$A$67:$C$107,2,FALSE),"")</f>
        <v>LIMPEZA E COPEIRAGEM</v>
      </c>
      <c r="H1103" s="19" t="str">
        <f>IFERROR(VLOOKUP($B1103,'Tabelas auxiliares'!$A$67:$C$107,3,FALSE),"")</f>
        <v>LIMPEZA / COPEIRAGEM / COLETA DE LIXO INFECTANTE /MATERIAIS DE LIMPEZA (PAPEL TOALHA, HIGIÊNICO) / COPA (AÇUCAR, CAFÉ, COPOS)/BOMBONAS RESÍDUOS QUÍMICOS</v>
      </c>
      <c r="I1103" t="s">
        <v>1265</v>
      </c>
      <c r="J1103" t="s">
        <v>4251</v>
      </c>
      <c r="K1103" t="s">
        <v>4301</v>
      </c>
      <c r="L1103" t="s">
        <v>4253</v>
      </c>
      <c r="M1103" t="s">
        <v>4302</v>
      </c>
      <c r="N1103" t="s">
        <v>628</v>
      </c>
      <c r="O1103" t="s">
        <v>629</v>
      </c>
      <c r="P1103" t="s">
        <v>630</v>
      </c>
      <c r="Q1103" t="s">
        <v>621</v>
      </c>
      <c r="R1103" t="s">
        <v>622</v>
      </c>
      <c r="S1103" t="s">
        <v>623</v>
      </c>
      <c r="T1103" t="s">
        <v>145</v>
      </c>
      <c r="U1103" t="s">
        <v>645</v>
      </c>
      <c r="V1103" t="s">
        <v>2139</v>
      </c>
      <c r="W1103" t="s">
        <v>2140</v>
      </c>
      <c r="X1103" t="s">
        <v>4303</v>
      </c>
      <c r="Y1103" s="19" t="str">
        <f t="shared" si="32"/>
        <v>3</v>
      </c>
      <c r="Z1103" s="19" t="str">
        <f>IF(T1103="","",IF(AND(T1103&lt;&gt;'Tabelas auxiliares'!$B$241,T1103&lt;&gt;'Tabelas auxiliares'!$B$242,T1103&lt;&gt;'Tabelas auxiliares'!$C$241,T1103&lt;&gt;'Tabelas auxiliares'!$C$242,T1103&lt;&gt;'Tabelas auxiliares'!$D$241),"FOLHA DE PESSOAL",IF(Y1103='Tabelas auxiliares'!$A$242,"CUSTEIO",IF(Y1103='Tabelas auxiliares'!$A$241,"INVESTIMENTO","ERRO - VERIFICAR"))))</f>
        <v>CUSTEIO</v>
      </c>
      <c r="AA1103" s="30">
        <f t="shared" si="33"/>
        <v>1210.5</v>
      </c>
      <c r="AD1103" s="12">
        <v>1210.5</v>
      </c>
      <c r="AE1103" s="36"/>
      <c r="AF1103" s="36"/>
      <c r="AG1103" s="36"/>
      <c r="AH1103" s="36"/>
      <c r="AI1103" s="36"/>
      <c r="AJ1103" s="36"/>
      <c r="AK1103" s="36"/>
      <c r="AL1103" s="36"/>
      <c r="AM1103" s="36"/>
      <c r="AN1103" s="36"/>
      <c r="AO1103" s="36"/>
      <c r="AP1103" s="36"/>
    </row>
    <row r="1104" spans="1:42" x14ac:dyDescent="0.35">
      <c r="A1104" t="s">
        <v>614</v>
      </c>
      <c r="B1104" t="s">
        <v>229</v>
      </c>
      <c r="C1104" t="s">
        <v>615</v>
      </c>
      <c r="D1104" t="s">
        <v>28</v>
      </c>
      <c r="E1104" t="s">
        <v>100</v>
      </c>
      <c r="F1104" s="19" t="str">
        <f>IFERROR(VLOOKUP(D1104,'Tabelas auxiliares'!$A$3:$B$63,2,FALSE),"")</f>
        <v>PU - PREFEITURA UNIVERSITÁRIA</v>
      </c>
      <c r="G1104" s="19" t="str">
        <f>IFERROR(VLOOKUP($B1104,'Tabelas auxiliares'!$A$67:$C$107,2,FALSE),"")</f>
        <v>LIMPEZA E COPEIRAGEM</v>
      </c>
      <c r="H1104" s="19" t="str">
        <f>IFERROR(VLOOKUP($B1104,'Tabelas auxiliares'!$A$67:$C$107,3,FALSE),"")</f>
        <v>LIMPEZA / COPEIRAGEM / COLETA DE LIXO INFECTANTE /MATERIAIS DE LIMPEZA (PAPEL TOALHA, HIGIÊNICO) / COPA (AÇUCAR, CAFÉ, COPOS)/BOMBONAS RESÍDUOS QUÍMICOS</v>
      </c>
      <c r="I1104" t="s">
        <v>2287</v>
      </c>
      <c r="J1104" t="s">
        <v>4197</v>
      </c>
      <c r="K1104" t="s">
        <v>4304</v>
      </c>
      <c r="L1104" t="s">
        <v>4305</v>
      </c>
      <c r="M1104" t="s">
        <v>4200</v>
      </c>
      <c r="N1104" t="s">
        <v>628</v>
      </c>
      <c r="O1104" t="s">
        <v>629</v>
      </c>
      <c r="P1104" t="s">
        <v>630</v>
      </c>
      <c r="Q1104" t="s">
        <v>621</v>
      </c>
      <c r="R1104" t="s">
        <v>622</v>
      </c>
      <c r="S1104" t="s">
        <v>623</v>
      </c>
      <c r="T1104" t="s">
        <v>179</v>
      </c>
      <c r="U1104" t="s">
        <v>631</v>
      </c>
      <c r="V1104" t="s">
        <v>4201</v>
      </c>
      <c r="W1104" t="s">
        <v>4202</v>
      </c>
      <c r="X1104" t="s">
        <v>4306</v>
      </c>
      <c r="Y1104" s="19" t="str">
        <f t="shared" si="32"/>
        <v>3</v>
      </c>
      <c r="Z1104" s="19" t="str">
        <f>IF(T1104="","",IF(AND(T1104&lt;&gt;'Tabelas auxiliares'!$B$241,T1104&lt;&gt;'Tabelas auxiliares'!$B$242,T1104&lt;&gt;'Tabelas auxiliares'!$C$241,T1104&lt;&gt;'Tabelas auxiliares'!$C$242,T1104&lt;&gt;'Tabelas auxiliares'!$D$241),"FOLHA DE PESSOAL",IF(Y1104='Tabelas auxiliares'!$A$242,"CUSTEIO",IF(Y1104='Tabelas auxiliares'!$A$241,"INVESTIMENTO","ERRO - VERIFICAR"))))</f>
        <v>CUSTEIO</v>
      </c>
      <c r="AA1104" s="30">
        <f t="shared" si="33"/>
        <v>1181352.1399999999</v>
      </c>
      <c r="AB1104" s="12">
        <v>40643.11</v>
      </c>
      <c r="AC1104" s="12">
        <v>288024.03999999998</v>
      </c>
      <c r="AD1104" s="12">
        <v>852684.99</v>
      </c>
      <c r="AE1104" s="36"/>
      <c r="AF1104" s="36"/>
      <c r="AG1104" s="36"/>
      <c r="AH1104" s="36"/>
      <c r="AI1104" s="36"/>
      <c r="AJ1104" s="36"/>
      <c r="AK1104" s="36"/>
      <c r="AL1104" s="36"/>
      <c r="AM1104" s="36"/>
      <c r="AN1104" s="36"/>
      <c r="AO1104" s="36"/>
      <c r="AP1104" s="36"/>
    </row>
    <row r="1105" spans="1:42" x14ac:dyDescent="0.35">
      <c r="A1105" t="s">
        <v>614</v>
      </c>
      <c r="B1105" t="s">
        <v>229</v>
      </c>
      <c r="C1105" t="s">
        <v>615</v>
      </c>
      <c r="D1105" t="s">
        <v>28</v>
      </c>
      <c r="E1105" t="s">
        <v>100</v>
      </c>
      <c r="F1105" s="19" t="str">
        <f>IFERROR(VLOOKUP(D1105,'Tabelas auxiliares'!$A$3:$B$63,2,FALSE),"")</f>
        <v>PU - PREFEITURA UNIVERSITÁRIA</v>
      </c>
      <c r="G1105" s="19" t="str">
        <f>IFERROR(VLOOKUP($B1105,'Tabelas auxiliares'!$A$67:$C$107,2,FALSE),"")</f>
        <v>LIMPEZA E COPEIRAGEM</v>
      </c>
      <c r="H1105" s="19" t="str">
        <f>IFERROR(VLOOKUP($B1105,'Tabelas auxiliares'!$A$67:$C$107,3,FALSE),"")</f>
        <v>LIMPEZA / COPEIRAGEM / COLETA DE LIXO INFECTANTE /MATERIAIS DE LIMPEZA (PAPEL TOALHA, HIGIÊNICO) / COPA (AÇUCAR, CAFÉ, COPOS)/BOMBONAS RESÍDUOS QUÍMICOS</v>
      </c>
      <c r="I1105" t="s">
        <v>1395</v>
      </c>
      <c r="J1105" t="s">
        <v>4270</v>
      </c>
      <c r="K1105" t="s">
        <v>4307</v>
      </c>
      <c r="L1105" t="s">
        <v>4272</v>
      </c>
      <c r="M1105" t="s">
        <v>4308</v>
      </c>
      <c r="N1105" t="s">
        <v>633</v>
      </c>
      <c r="O1105" t="s">
        <v>629</v>
      </c>
      <c r="P1105" t="s">
        <v>634</v>
      </c>
      <c r="Q1105" t="s">
        <v>621</v>
      </c>
      <c r="R1105" t="s">
        <v>622</v>
      </c>
      <c r="S1105" t="s">
        <v>623</v>
      </c>
      <c r="T1105" t="s">
        <v>145</v>
      </c>
      <c r="U1105" t="s">
        <v>655</v>
      </c>
      <c r="V1105" t="s">
        <v>2995</v>
      </c>
      <c r="W1105" t="s">
        <v>2996</v>
      </c>
      <c r="X1105" t="s">
        <v>4309</v>
      </c>
      <c r="Y1105" s="19" t="str">
        <f t="shared" si="32"/>
        <v>4</v>
      </c>
      <c r="Z1105" s="19" t="str">
        <f>IF(T1105="","",IF(AND(T1105&lt;&gt;'Tabelas auxiliares'!$B$241,T1105&lt;&gt;'Tabelas auxiliares'!$B$242,T1105&lt;&gt;'Tabelas auxiliares'!$C$241,T1105&lt;&gt;'Tabelas auxiliares'!$C$242,T1105&lt;&gt;'Tabelas auxiliares'!$D$241),"FOLHA DE PESSOAL",IF(Y1105='Tabelas auxiliares'!$A$242,"CUSTEIO",IF(Y1105='Tabelas auxiliares'!$A$241,"INVESTIMENTO","ERRO - VERIFICAR"))))</f>
        <v>INVESTIMENTO</v>
      </c>
      <c r="AA1105" s="30">
        <f t="shared" si="33"/>
        <v>9035.6</v>
      </c>
      <c r="AD1105" s="12">
        <v>9035.6</v>
      </c>
      <c r="AE1105" s="36"/>
      <c r="AF1105" s="36"/>
      <c r="AG1105" s="36"/>
      <c r="AH1105" s="36"/>
      <c r="AI1105" s="36"/>
      <c r="AJ1105" s="36"/>
      <c r="AK1105" s="36"/>
      <c r="AL1105" s="36"/>
      <c r="AM1105" s="36"/>
      <c r="AN1105" s="36"/>
      <c r="AO1105" s="36"/>
      <c r="AP1105" s="36"/>
    </row>
    <row r="1106" spans="1:42" x14ac:dyDescent="0.35">
      <c r="A1106" t="s">
        <v>614</v>
      </c>
      <c r="B1106" t="s">
        <v>229</v>
      </c>
      <c r="C1106" t="s">
        <v>615</v>
      </c>
      <c r="D1106" t="s">
        <v>28</v>
      </c>
      <c r="E1106" t="s">
        <v>100</v>
      </c>
      <c r="F1106" s="19" t="str">
        <f>IFERROR(VLOOKUP(D1106,'Tabelas auxiliares'!$A$3:$B$63,2,FALSE),"")</f>
        <v>PU - PREFEITURA UNIVERSITÁRIA</v>
      </c>
      <c r="G1106" s="19" t="str">
        <f>IFERROR(VLOOKUP($B1106,'Tabelas auxiliares'!$A$67:$C$107,2,FALSE),"")</f>
        <v>LIMPEZA E COPEIRAGEM</v>
      </c>
      <c r="H1106" s="19" t="str">
        <f>IFERROR(VLOOKUP($B1106,'Tabelas auxiliares'!$A$67:$C$107,3,FALSE),"")</f>
        <v>LIMPEZA / COPEIRAGEM / COLETA DE LIXO INFECTANTE /MATERIAIS DE LIMPEZA (PAPEL TOALHA, HIGIÊNICO) / COPA (AÇUCAR, CAFÉ, COPOS)/BOMBONAS RESÍDUOS QUÍMICOS</v>
      </c>
      <c r="I1106" t="s">
        <v>4310</v>
      </c>
      <c r="J1106" t="s">
        <v>4311</v>
      </c>
      <c r="K1106" t="s">
        <v>4312</v>
      </c>
      <c r="L1106" t="s">
        <v>4313</v>
      </c>
      <c r="M1106" t="s">
        <v>4314</v>
      </c>
      <c r="N1106" t="s">
        <v>628</v>
      </c>
      <c r="O1106" t="s">
        <v>629</v>
      </c>
      <c r="P1106" t="s">
        <v>630</v>
      </c>
      <c r="Q1106" t="s">
        <v>621</v>
      </c>
      <c r="R1106" t="s">
        <v>622</v>
      </c>
      <c r="S1106" t="s">
        <v>623</v>
      </c>
      <c r="T1106" t="s">
        <v>145</v>
      </c>
      <c r="U1106" t="s">
        <v>645</v>
      </c>
      <c r="V1106" t="s">
        <v>2156</v>
      </c>
      <c r="W1106" t="s">
        <v>2157</v>
      </c>
      <c r="X1106" t="s">
        <v>4315</v>
      </c>
      <c r="Y1106" s="19" t="str">
        <f t="shared" si="32"/>
        <v>3</v>
      </c>
      <c r="Z1106" s="19" t="str">
        <f>IF(T1106="","",IF(AND(T1106&lt;&gt;'Tabelas auxiliares'!$B$241,T1106&lt;&gt;'Tabelas auxiliares'!$B$242,T1106&lt;&gt;'Tabelas auxiliares'!$C$241,T1106&lt;&gt;'Tabelas auxiliares'!$C$242,T1106&lt;&gt;'Tabelas auxiliares'!$D$241),"FOLHA DE PESSOAL",IF(Y1106='Tabelas auxiliares'!$A$242,"CUSTEIO",IF(Y1106='Tabelas auxiliares'!$A$241,"INVESTIMENTO","ERRO - VERIFICAR"))))</f>
        <v>CUSTEIO</v>
      </c>
      <c r="AA1106" s="30">
        <f t="shared" si="33"/>
        <v>502.9</v>
      </c>
      <c r="AD1106" s="12">
        <v>502.9</v>
      </c>
      <c r="AE1106" s="36"/>
      <c r="AF1106" s="36"/>
      <c r="AG1106" s="36"/>
      <c r="AH1106" s="36"/>
      <c r="AI1106" s="36"/>
      <c r="AJ1106" s="36"/>
      <c r="AK1106" s="36"/>
      <c r="AL1106" s="36"/>
      <c r="AM1106" s="36"/>
      <c r="AN1106" s="36"/>
      <c r="AO1106" s="36"/>
      <c r="AP1106" s="36"/>
    </row>
    <row r="1107" spans="1:42" x14ac:dyDescent="0.35">
      <c r="A1107" t="s">
        <v>614</v>
      </c>
      <c r="B1107" t="s">
        <v>229</v>
      </c>
      <c r="C1107" t="s">
        <v>615</v>
      </c>
      <c r="D1107" t="s">
        <v>28</v>
      </c>
      <c r="E1107" t="s">
        <v>100</v>
      </c>
      <c r="F1107" s="19" t="str">
        <f>IFERROR(VLOOKUP(D1107,'Tabelas auxiliares'!$A$3:$B$63,2,FALSE),"")</f>
        <v>PU - PREFEITURA UNIVERSITÁRIA</v>
      </c>
      <c r="G1107" s="19" t="str">
        <f>IFERROR(VLOOKUP($B1107,'Tabelas auxiliares'!$A$67:$C$107,2,FALSE),"")</f>
        <v>LIMPEZA E COPEIRAGEM</v>
      </c>
      <c r="H1107" s="19" t="str">
        <f>IFERROR(VLOOKUP($B1107,'Tabelas auxiliares'!$A$67:$C$107,3,FALSE),"")</f>
        <v>LIMPEZA / COPEIRAGEM / COLETA DE LIXO INFECTANTE /MATERIAIS DE LIMPEZA (PAPEL TOALHA, HIGIÊNICO) / COPA (AÇUCAR, CAFÉ, COPOS)/BOMBONAS RESÍDUOS QUÍMICOS</v>
      </c>
      <c r="I1107" t="s">
        <v>4310</v>
      </c>
      <c r="J1107" t="s">
        <v>4311</v>
      </c>
      <c r="K1107" t="s">
        <v>4316</v>
      </c>
      <c r="L1107" t="s">
        <v>4317</v>
      </c>
      <c r="M1107" t="s">
        <v>4318</v>
      </c>
      <c r="N1107" t="s">
        <v>628</v>
      </c>
      <c r="O1107" t="s">
        <v>629</v>
      </c>
      <c r="P1107" t="s">
        <v>630</v>
      </c>
      <c r="Q1107" t="s">
        <v>621</v>
      </c>
      <c r="R1107" t="s">
        <v>622</v>
      </c>
      <c r="S1107" t="s">
        <v>623</v>
      </c>
      <c r="T1107" t="s">
        <v>145</v>
      </c>
      <c r="U1107" t="s">
        <v>645</v>
      </c>
      <c r="V1107" t="s">
        <v>2156</v>
      </c>
      <c r="W1107" t="s">
        <v>2157</v>
      </c>
      <c r="X1107" t="s">
        <v>4319</v>
      </c>
      <c r="Y1107" s="19" t="str">
        <f t="shared" si="32"/>
        <v>3</v>
      </c>
      <c r="Z1107" s="19" t="str">
        <f>IF(T1107="","",IF(AND(T1107&lt;&gt;'Tabelas auxiliares'!$B$241,T1107&lt;&gt;'Tabelas auxiliares'!$B$242,T1107&lt;&gt;'Tabelas auxiliares'!$C$241,T1107&lt;&gt;'Tabelas auxiliares'!$C$242,T1107&lt;&gt;'Tabelas auxiliares'!$D$241),"FOLHA DE PESSOAL",IF(Y1107='Tabelas auxiliares'!$A$242,"CUSTEIO",IF(Y1107='Tabelas auxiliares'!$A$241,"INVESTIMENTO","ERRO - VERIFICAR"))))</f>
        <v>CUSTEIO</v>
      </c>
      <c r="AA1107" s="30">
        <f t="shared" si="33"/>
        <v>2055</v>
      </c>
      <c r="AD1107" s="12">
        <v>2055</v>
      </c>
      <c r="AE1107" s="36"/>
      <c r="AF1107" s="36"/>
      <c r="AG1107" s="36"/>
      <c r="AH1107" s="36"/>
      <c r="AI1107" s="36"/>
      <c r="AJ1107" s="36"/>
      <c r="AK1107" s="36"/>
      <c r="AL1107" s="36"/>
      <c r="AM1107" s="36"/>
      <c r="AN1107" s="36"/>
      <c r="AO1107" s="36"/>
      <c r="AP1107" s="36"/>
    </row>
    <row r="1108" spans="1:42" x14ac:dyDescent="0.35">
      <c r="A1108" t="s">
        <v>614</v>
      </c>
      <c r="B1108" t="s">
        <v>229</v>
      </c>
      <c r="C1108" t="s">
        <v>615</v>
      </c>
      <c r="D1108" t="s">
        <v>28</v>
      </c>
      <c r="E1108" t="s">
        <v>100</v>
      </c>
      <c r="F1108" s="19" t="str">
        <f>IFERROR(VLOOKUP(D1108,'Tabelas auxiliares'!$A$3:$B$63,2,FALSE),"")</f>
        <v>PU - PREFEITURA UNIVERSITÁRIA</v>
      </c>
      <c r="G1108" s="19" t="str">
        <f>IFERROR(VLOOKUP($B1108,'Tabelas auxiliares'!$A$67:$C$107,2,FALSE),"")</f>
        <v>LIMPEZA E COPEIRAGEM</v>
      </c>
      <c r="H1108" s="19" t="str">
        <f>IFERROR(VLOOKUP($B1108,'Tabelas auxiliares'!$A$67:$C$107,3,FALSE),"")</f>
        <v>LIMPEZA / COPEIRAGEM / COLETA DE LIXO INFECTANTE /MATERIAIS DE LIMPEZA (PAPEL TOALHA, HIGIÊNICO) / COPA (AÇUCAR, CAFÉ, COPOS)/BOMBONAS RESÍDUOS QUÍMICOS</v>
      </c>
      <c r="I1108" t="s">
        <v>1413</v>
      </c>
      <c r="J1108" t="s">
        <v>4320</v>
      </c>
      <c r="K1108" t="s">
        <v>4321</v>
      </c>
      <c r="L1108" t="s">
        <v>4322</v>
      </c>
      <c r="M1108" t="s">
        <v>4323</v>
      </c>
      <c r="N1108" t="s">
        <v>628</v>
      </c>
      <c r="O1108" t="s">
        <v>629</v>
      </c>
      <c r="P1108" t="s">
        <v>630</v>
      </c>
      <c r="Q1108" t="s">
        <v>621</v>
      </c>
      <c r="R1108" t="s">
        <v>622</v>
      </c>
      <c r="S1108" t="s">
        <v>623</v>
      </c>
      <c r="T1108" t="s">
        <v>145</v>
      </c>
      <c r="U1108" t="s">
        <v>645</v>
      </c>
      <c r="V1108" t="s">
        <v>2133</v>
      </c>
      <c r="W1108" t="s">
        <v>2134</v>
      </c>
      <c r="X1108" t="s">
        <v>4324</v>
      </c>
      <c r="Y1108" s="19" t="str">
        <f t="shared" ref="Y1108:Y1135" si="34">LEFT(V1108,1)</f>
        <v>3</v>
      </c>
      <c r="Z1108" s="19" t="str">
        <f>IF(T1108="","",IF(AND(T1108&lt;&gt;'Tabelas auxiliares'!$B$241,T1108&lt;&gt;'Tabelas auxiliares'!$B$242,T1108&lt;&gt;'Tabelas auxiliares'!$C$241,T1108&lt;&gt;'Tabelas auxiliares'!$C$242,T1108&lt;&gt;'Tabelas auxiliares'!$D$241),"FOLHA DE PESSOAL",IF(Y1108='Tabelas auxiliares'!$A$242,"CUSTEIO",IF(Y1108='Tabelas auxiliares'!$A$241,"INVESTIMENTO","ERRO - VERIFICAR"))))</f>
        <v>CUSTEIO</v>
      </c>
      <c r="AA1108" s="30">
        <f t="shared" ref="AA1108:AA1135" si="35">IF(AB1108+AC1108+AD1108&lt;&gt;0,AB1108+AC1108+AD1108,"")</f>
        <v>105</v>
      </c>
      <c r="AD1108" s="12">
        <v>105</v>
      </c>
      <c r="AE1108" s="36"/>
      <c r="AF1108" s="36"/>
      <c r="AG1108" s="36"/>
      <c r="AH1108" s="36"/>
      <c r="AI1108" s="36"/>
      <c r="AJ1108" s="36"/>
      <c r="AK1108" s="36"/>
      <c r="AL1108" s="36"/>
      <c r="AM1108" s="36"/>
      <c r="AN1108" s="36"/>
      <c r="AO1108" s="36"/>
      <c r="AP1108" s="36"/>
    </row>
    <row r="1109" spans="1:42" x14ac:dyDescent="0.35">
      <c r="A1109" t="s">
        <v>614</v>
      </c>
      <c r="B1109" t="s">
        <v>229</v>
      </c>
      <c r="C1109" t="s">
        <v>615</v>
      </c>
      <c r="D1109" t="s">
        <v>28</v>
      </c>
      <c r="E1109" t="s">
        <v>100</v>
      </c>
      <c r="F1109" s="19" t="str">
        <f>IFERROR(VLOOKUP(D1109,'Tabelas auxiliares'!$A$3:$B$63,2,FALSE),"")</f>
        <v>PU - PREFEITURA UNIVERSITÁRIA</v>
      </c>
      <c r="G1109" s="19" t="str">
        <f>IFERROR(VLOOKUP($B1109,'Tabelas auxiliares'!$A$67:$C$107,2,FALSE),"")</f>
        <v>LIMPEZA E COPEIRAGEM</v>
      </c>
      <c r="H1109" s="19" t="str">
        <f>IFERROR(VLOOKUP($B1109,'Tabelas auxiliares'!$A$67:$C$107,3,FALSE),"")</f>
        <v>LIMPEZA / COPEIRAGEM / COLETA DE LIXO INFECTANTE /MATERIAIS DE LIMPEZA (PAPEL TOALHA, HIGIÊNICO) / COPA (AÇUCAR, CAFÉ, COPOS)/BOMBONAS RESÍDUOS QUÍMICOS</v>
      </c>
      <c r="I1109" t="s">
        <v>723</v>
      </c>
      <c r="J1109" t="s">
        <v>4251</v>
      </c>
      <c r="K1109" t="s">
        <v>4325</v>
      </c>
      <c r="L1109" t="s">
        <v>4326</v>
      </c>
      <c r="M1109" t="s">
        <v>4263</v>
      </c>
      <c r="N1109" t="s">
        <v>628</v>
      </c>
      <c r="O1109" t="s">
        <v>629</v>
      </c>
      <c r="P1109" t="s">
        <v>630</v>
      </c>
      <c r="Q1109" t="s">
        <v>621</v>
      </c>
      <c r="R1109" t="s">
        <v>622</v>
      </c>
      <c r="S1109" t="s">
        <v>623</v>
      </c>
      <c r="T1109" t="s">
        <v>145</v>
      </c>
      <c r="U1109" t="s">
        <v>645</v>
      </c>
      <c r="V1109" t="s">
        <v>2136</v>
      </c>
      <c r="W1109" t="s">
        <v>2137</v>
      </c>
      <c r="X1109" t="s">
        <v>4327</v>
      </c>
      <c r="Y1109" s="19" t="str">
        <f t="shared" si="34"/>
        <v>3</v>
      </c>
      <c r="Z1109" s="19" t="str">
        <f>IF(T1109="","",IF(AND(T1109&lt;&gt;'Tabelas auxiliares'!$B$241,T1109&lt;&gt;'Tabelas auxiliares'!$B$242,T1109&lt;&gt;'Tabelas auxiliares'!$C$241,T1109&lt;&gt;'Tabelas auxiliares'!$C$242,T1109&lt;&gt;'Tabelas auxiliares'!$D$241),"FOLHA DE PESSOAL",IF(Y1109='Tabelas auxiliares'!$A$242,"CUSTEIO",IF(Y1109='Tabelas auxiliares'!$A$241,"INVESTIMENTO","ERRO - VERIFICAR"))))</f>
        <v>CUSTEIO</v>
      </c>
      <c r="AA1109" s="30">
        <f t="shared" si="35"/>
        <v>9000</v>
      </c>
      <c r="AD1109" s="12">
        <v>9000</v>
      </c>
      <c r="AE1109" s="36"/>
      <c r="AF1109" s="36"/>
      <c r="AG1109" s="36"/>
      <c r="AH1109" s="36"/>
      <c r="AI1109" s="36"/>
      <c r="AJ1109" s="36"/>
      <c r="AK1109" s="36"/>
      <c r="AL1109" s="36"/>
      <c r="AM1109" s="36"/>
      <c r="AN1109" s="36"/>
      <c r="AO1109" s="36"/>
      <c r="AP1109" s="36"/>
    </row>
    <row r="1110" spans="1:42" x14ac:dyDescent="0.35">
      <c r="A1110" t="s">
        <v>614</v>
      </c>
      <c r="B1110" t="s">
        <v>229</v>
      </c>
      <c r="C1110" t="s">
        <v>615</v>
      </c>
      <c r="D1110" t="s">
        <v>28</v>
      </c>
      <c r="E1110" t="s">
        <v>100</v>
      </c>
      <c r="F1110" s="19" t="str">
        <f>IFERROR(VLOOKUP(D1110,'Tabelas auxiliares'!$A$3:$B$63,2,FALSE),"")</f>
        <v>PU - PREFEITURA UNIVERSITÁRIA</v>
      </c>
      <c r="G1110" s="19" t="str">
        <f>IFERROR(VLOOKUP($B1110,'Tabelas auxiliares'!$A$67:$C$107,2,FALSE),"")</f>
        <v>LIMPEZA E COPEIRAGEM</v>
      </c>
      <c r="H1110" s="19" t="str">
        <f>IFERROR(VLOOKUP($B1110,'Tabelas auxiliares'!$A$67:$C$107,3,FALSE),"")</f>
        <v>LIMPEZA / COPEIRAGEM / COLETA DE LIXO INFECTANTE /MATERIAIS DE LIMPEZA (PAPEL TOALHA, HIGIÊNICO) / COPA (AÇUCAR, CAFÉ, COPOS)/BOMBONAS RESÍDUOS QUÍMICOS</v>
      </c>
      <c r="I1110" t="s">
        <v>4328</v>
      </c>
      <c r="J1110" t="s">
        <v>4278</v>
      </c>
      <c r="K1110" t="s">
        <v>4329</v>
      </c>
      <c r="L1110" t="s">
        <v>4330</v>
      </c>
      <c r="M1110" t="s">
        <v>4331</v>
      </c>
      <c r="N1110" t="s">
        <v>628</v>
      </c>
      <c r="O1110" t="s">
        <v>629</v>
      </c>
      <c r="P1110" t="s">
        <v>630</v>
      </c>
      <c r="Q1110" t="s">
        <v>621</v>
      </c>
      <c r="R1110" t="s">
        <v>622</v>
      </c>
      <c r="S1110" t="s">
        <v>623</v>
      </c>
      <c r="T1110" t="s">
        <v>145</v>
      </c>
      <c r="U1110" t="s">
        <v>645</v>
      </c>
      <c r="V1110" t="s">
        <v>2136</v>
      </c>
      <c r="W1110" t="s">
        <v>2137</v>
      </c>
      <c r="X1110" t="s">
        <v>4332</v>
      </c>
      <c r="Y1110" s="19" t="str">
        <f t="shared" si="34"/>
        <v>3</v>
      </c>
      <c r="Z1110" s="19" t="str">
        <f>IF(T1110="","",IF(AND(T1110&lt;&gt;'Tabelas auxiliares'!$B$241,T1110&lt;&gt;'Tabelas auxiliares'!$B$242,T1110&lt;&gt;'Tabelas auxiliares'!$C$241,T1110&lt;&gt;'Tabelas auxiliares'!$C$242,T1110&lt;&gt;'Tabelas auxiliares'!$D$241),"FOLHA DE PESSOAL",IF(Y1110='Tabelas auxiliares'!$A$242,"CUSTEIO",IF(Y1110='Tabelas auxiliares'!$A$241,"INVESTIMENTO","ERRO - VERIFICAR"))))</f>
        <v>CUSTEIO</v>
      </c>
      <c r="AA1110" s="30">
        <f t="shared" si="35"/>
        <v>988.5</v>
      </c>
      <c r="AD1110" s="12">
        <v>988.5</v>
      </c>
      <c r="AE1110" s="36"/>
      <c r="AF1110" s="36"/>
      <c r="AG1110" s="36"/>
      <c r="AH1110" s="36"/>
      <c r="AI1110" s="36"/>
      <c r="AJ1110" s="36"/>
      <c r="AK1110" s="36"/>
      <c r="AL1110" s="36"/>
      <c r="AM1110" s="36"/>
      <c r="AN1110" s="36"/>
      <c r="AO1110" s="36"/>
      <c r="AP1110" s="36"/>
    </row>
    <row r="1111" spans="1:42" x14ac:dyDescent="0.35">
      <c r="A1111" t="s">
        <v>614</v>
      </c>
      <c r="B1111" t="s">
        <v>229</v>
      </c>
      <c r="C1111" t="s">
        <v>615</v>
      </c>
      <c r="D1111" t="s">
        <v>28</v>
      </c>
      <c r="E1111" t="s">
        <v>100</v>
      </c>
      <c r="F1111" s="19" t="str">
        <f>IFERROR(VLOOKUP(D1111,'Tabelas auxiliares'!$A$3:$B$63,2,FALSE),"")</f>
        <v>PU - PREFEITURA UNIVERSITÁRIA</v>
      </c>
      <c r="G1111" s="19" t="str">
        <f>IFERROR(VLOOKUP($B1111,'Tabelas auxiliares'!$A$67:$C$107,2,FALSE),"")</f>
        <v>LIMPEZA E COPEIRAGEM</v>
      </c>
      <c r="H1111" s="19" t="str">
        <f>IFERROR(VLOOKUP($B1111,'Tabelas auxiliares'!$A$67:$C$107,3,FALSE),"")</f>
        <v>LIMPEZA / COPEIRAGEM / COLETA DE LIXO INFECTANTE /MATERIAIS DE LIMPEZA (PAPEL TOALHA, HIGIÊNICO) / COPA (AÇUCAR, CAFÉ, COPOS)/BOMBONAS RESÍDUOS QUÍMICOS</v>
      </c>
      <c r="I1111" t="s">
        <v>4328</v>
      </c>
      <c r="J1111" t="s">
        <v>4278</v>
      </c>
      <c r="K1111" t="s">
        <v>4333</v>
      </c>
      <c r="L1111" t="s">
        <v>4330</v>
      </c>
      <c r="M1111" t="s">
        <v>4334</v>
      </c>
      <c r="N1111" t="s">
        <v>628</v>
      </c>
      <c r="O1111" t="s">
        <v>629</v>
      </c>
      <c r="P1111" t="s">
        <v>630</v>
      </c>
      <c r="Q1111" t="s">
        <v>621</v>
      </c>
      <c r="R1111" t="s">
        <v>622</v>
      </c>
      <c r="S1111" t="s">
        <v>623</v>
      </c>
      <c r="T1111" t="s">
        <v>145</v>
      </c>
      <c r="U1111" t="s">
        <v>645</v>
      </c>
      <c r="V1111" t="s">
        <v>2136</v>
      </c>
      <c r="W1111" t="s">
        <v>2137</v>
      </c>
      <c r="X1111" t="s">
        <v>4335</v>
      </c>
      <c r="Y1111" s="19" t="str">
        <f t="shared" si="34"/>
        <v>3</v>
      </c>
      <c r="Z1111" s="19" t="str">
        <f>IF(T1111="","",IF(AND(T1111&lt;&gt;'Tabelas auxiliares'!$B$241,T1111&lt;&gt;'Tabelas auxiliares'!$B$242,T1111&lt;&gt;'Tabelas auxiliares'!$C$241,T1111&lt;&gt;'Tabelas auxiliares'!$C$242,T1111&lt;&gt;'Tabelas auxiliares'!$D$241),"FOLHA DE PESSOAL",IF(Y1111='Tabelas auxiliares'!$A$242,"CUSTEIO",IF(Y1111='Tabelas auxiliares'!$A$241,"INVESTIMENTO","ERRO - VERIFICAR"))))</f>
        <v>CUSTEIO</v>
      </c>
      <c r="AA1111" s="30">
        <f t="shared" si="35"/>
        <v>633.1</v>
      </c>
      <c r="AD1111" s="12">
        <v>633.1</v>
      </c>
      <c r="AE1111" s="36"/>
      <c r="AF1111" s="36"/>
      <c r="AG1111" s="36"/>
      <c r="AH1111" s="36"/>
      <c r="AI1111" s="36"/>
      <c r="AJ1111" s="36"/>
      <c r="AK1111" s="36"/>
      <c r="AL1111" s="36"/>
      <c r="AM1111" s="36"/>
      <c r="AN1111" s="36"/>
      <c r="AO1111" s="36"/>
      <c r="AP1111" s="36"/>
    </row>
    <row r="1112" spans="1:42" x14ac:dyDescent="0.35">
      <c r="A1112" t="s">
        <v>614</v>
      </c>
      <c r="B1112" t="s">
        <v>229</v>
      </c>
      <c r="C1112" t="s">
        <v>615</v>
      </c>
      <c r="D1112" t="s">
        <v>28</v>
      </c>
      <c r="E1112" t="s">
        <v>100</v>
      </c>
      <c r="F1112" s="19" t="str">
        <f>IFERROR(VLOOKUP(D1112,'Tabelas auxiliares'!$A$3:$B$63,2,FALSE),"")</f>
        <v>PU - PREFEITURA UNIVERSITÁRIA</v>
      </c>
      <c r="G1112" s="19" t="str">
        <f>IFERROR(VLOOKUP($B1112,'Tabelas auxiliares'!$A$67:$C$107,2,FALSE),"")</f>
        <v>LIMPEZA E COPEIRAGEM</v>
      </c>
      <c r="H1112" s="19" t="str">
        <f>IFERROR(VLOOKUP($B1112,'Tabelas auxiliares'!$A$67:$C$107,3,FALSE),"")</f>
        <v>LIMPEZA / COPEIRAGEM / COLETA DE LIXO INFECTANTE /MATERIAIS DE LIMPEZA (PAPEL TOALHA, HIGIÊNICO) / COPA (AÇUCAR, CAFÉ, COPOS)/BOMBONAS RESÍDUOS QUÍMICOS</v>
      </c>
      <c r="I1112" t="s">
        <v>4328</v>
      </c>
      <c r="J1112" t="s">
        <v>4278</v>
      </c>
      <c r="K1112" t="s">
        <v>4336</v>
      </c>
      <c r="L1112" t="s">
        <v>4330</v>
      </c>
      <c r="M1112" t="s">
        <v>4337</v>
      </c>
      <c r="N1112" t="s">
        <v>628</v>
      </c>
      <c r="O1112" t="s">
        <v>629</v>
      </c>
      <c r="P1112" t="s">
        <v>630</v>
      </c>
      <c r="Q1112" t="s">
        <v>621</v>
      </c>
      <c r="R1112" t="s">
        <v>622</v>
      </c>
      <c r="S1112" t="s">
        <v>623</v>
      </c>
      <c r="T1112" t="s">
        <v>145</v>
      </c>
      <c r="U1112" t="s">
        <v>645</v>
      </c>
      <c r="V1112" t="s">
        <v>2136</v>
      </c>
      <c r="W1112" t="s">
        <v>2137</v>
      </c>
      <c r="X1112" t="s">
        <v>4338</v>
      </c>
      <c r="Y1112" s="19" t="str">
        <f t="shared" si="34"/>
        <v>3</v>
      </c>
      <c r="Z1112" s="19" t="str">
        <f>IF(T1112="","",IF(AND(T1112&lt;&gt;'Tabelas auxiliares'!$B$241,T1112&lt;&gt;'Tabelas auxiliares'!$B$242,T1112&lt;&gt;'Tabelas auxiliares'!$C$241,T1112&lt;&gt;'Tabelas auxiliares'!$C$242,T1112&lt;&gt;'Tabelas auxiliares'!$D$241),"FOLHA DE PESSOAL",IF(Y1112='Tabelas auxiliares'!$A$242,"CUSTEIO",IF(Y1112='Tabelas auxiliares'!$A$241,"INVESTIMENTO","ERRO - VERIFICAR"))))</f>
        <v>CUSTEIO</v>
      </c>
      <c r="AA1112" s="30">
        <f t="shared" si="35"/>
        <v>262.5</v>
      </c>
      <c r="AB1112" s="12">
        <v>262.5</v>
      </c>
      <c r="AE1112" s="36"/>
      <c r="AF1112" s="36"/>
      <c r="AG1112" s="36"/>
      <c r="AH1112" s="36"/>
      <c r="AI1112" s="36"/>
      <c r="AJ1112" s="36"/>
      <c r="AK1112" s="36"/>
      <c r="AL1112" s="36"/>
      <c r="AM1112" s="36"/>
      <c r="AN1112" s="36"/>
      <c r="AO1112" s="36"/>
      <c r="AP1112" s="36"/>
    </row>
    <row r="1113" spans="1:42" x14ac:dyDescent="0.35">
      <c r="A1113" t="s">
        <v>614</v>
      </c>
      <c r="B1113" t="s">
        <v>229</v>
      </c>
      <c r="C1113" t="s">
        <v>615</v>
      </c>
      <c r="D1113" t="s">
        <v>28</v>
      </c>
      <c r="E1113" t="s">
        <v>100</v>
      </c>
      <c r="F1113" s="19" t="str">
        <f>IFERROR(VLOOKUP(D1113,'Tabelas auxiliares'!$A$3:$B$63,2,FALSE),"")</f>
        <v>PU - PREFEITURA UNIVERSITÁRIA</v>
      </c>
      <c r="G1113" s="19" t="str">
        <f>IFERROR(VLOOKUP($B1113,'Tabelas auxiliares'!$A$67:$C$107,2,FALSE),"")</f>
        <v>LIMPEZA E COPEIRAGEM</v>
      </c>
      <c r="H1113" s="19" t="str">
        <f>IFERROR(VLOOKUP($B1113,'Tabelas auxiliares'!$A$67:$C$107,3,FALSE),"")</f>
        <v>LIMPEZA / COPEIRAGEM / COLETA DE LIXO INFECTANTE /MATERIAIS DE LIMPEZA (PAPEL TOALHA, HIGIÊNICO) / COPA (AÇUCAR, CAFÉ, COPOS)/BOMBONAS RESÍDUOS QUÍMICOS</v>
      </c>
      <c r="I1113" t="s">
        <v>778</v>
      </c>
      <c r="J1113" t="s">
        <v>4251</v>
      </c>
      <c r="K1113" t="s">
        <v>4339</v>
      </c>
      <c r="L1113" t="s">
        <v>4253</v>
      </c>
      <c r="M1113" t="s">
        <v>4257</v>
      </c>
      <c r="N1113" t="s">
        <v>628</v>
      </c>
      <c r="O1113" t="s">
        <v>629</v>
      </c>
      <c r="P1113" t="s">
        <v>630</v>
      </c>
      <c r="Q1113" t="s">
        <v>621</v>
      </c>
      <c r="R1113" t="s">
        <v>622</v>
      </c>
      <c r="S1113" t="s">
        <v>623</v>
      </c>
      <c r="T1113" t="s">
        <v>145</v>
      </c>
      <c r="U1113" t="s">
        <v>645</v>
      </c>
      <c r="V1113" t="s">
        <v>2156</v>
      </c>
      <c r="W1113" t="s">
        <v>2157</v>
      </c>
      <c r="X1113" t="s">
        <v>4340</v>
      </c>
      <c r="Y1113" s="19" t="str">
        <f t="shared" si="34"/>
        <v>3</v>
      </c>
      <c r="Z1113" s="19" t="str">
        <f>IF(T1113="","",IF(AND(T1113&lt;&gt;'Tabelas auxiliares'!$B$241,T1113&lt;&gt;'Tabelas auxiliares'!$B$242,T1113&lt;&gt;'Tabelas auxiliares'!$C$241,T1113&lt;&gt;'Tabelas auxiliares'!$C$242,T1113&lt;&gt;'Tabelas auxiliares'!$D$241),"FOLHA DE PESSOAL",IF(Y1113='Tabelas auxiliares'!$A$242,"CUSTEIO",IF(Y1113='Tabelas auxiliares'!$A$241,"INVESTIMENTO","ERRO - VERIFICAR"))))</f>
        <v>CUSTEIO</v>
      </c>
      <c r="AA1113" s="30">
        <f t="shared" si="35"/>
        <v>4132.5</v>
      </c>
      <c r="AD1113" s="12">
        <v>4132.5</v>
      </c>
      <c r="AE1113" s="36"/>
      <c r="AF1113" s="36"/>
      <c r="AG1113" s="36"/>
      <c r="AH1113" s="36"/>
      <c r="AI1113" s="36"/>
      <c r="AJ1113" s="36"/>
      <c r="AK1113" s="36"/>
      <c r="AL1113" s="36"/>
      <c r="AM1113" s="36"/>
      <c r="AN1113" s="36"/>
      <c r="AO1113" s="36"/>
      <c r="AP1113" s="36"/>
    </row>
    <row r="1114" spans="1:42" x14ac:dyDescent="0.35">
      <c r="A1114" t="s">
        <v>614</v>
      </c>
      <c r="B1114" t="s">
        <v>229</v>
      </c>
      <c r="C1114" t="s">
        <v>615</v>
      </c>
      <c r="D1114" t="s">
        <v>28</v>
      </c>
      <c r="E1114" t="s">
        <v>100</v>
      </c>
      <c r="F1114" s="19" t="str">
        <f>IFERROR(VLOOKUP(D1114,'Tabelas auxiliares'!$A$3:$B$63,2,FALSE),"")</f>
        <v>PU - PREFEITURA UNIVERSITÁRIA</v>
      </c>
      <c r="G1114" s="19" t="str">
        <f>IFERROR(VLOOKUP($B1114,'Tabelas auxiliares'!$A$67:$C$107,2,FALSE),"")</f>
        <v>LIMPEZA E COPEIRAGEM</v>
      </c>
      <c r="H1114" s="19" t="str">
        <f>IFERROR(VLOOKUP($B1114,'Tabelas auxiliares'!$A$67:$C$107,3,FALSE),"")</f>
        <v>LIMPEZA / COPEIRAGEM / COLETA DE LIXO INFECTANTE /MATERIAIS DE LIMPEZA (PAPEL TOALHA, HIGIÊNICO) / COPA (AÇUCAR, CAFÉ, COPOS)/BOMBONAS RESÍDUOS QUÍMICOS</v>
      </c>
      <c r="I1114" t="s">
        <v>1639</v>
      </c>
      <c r="J1114" t="s">
        <v>4239</v>
      </c>
      <c r="K1114" t="s">
        <v>4341</v>
      </c>
      <c r="L1114" t="s">
        <v>4241</v>
      </c>
      <c r="M1114" t="s">
        <v>4246</v>
      </c>
      <c r="N1114" t="s">
        <v>628</v>
      </c>
      <c r="O1114" t="s">
        <v>629</v>
      </c>
      <c r="P1114" t="s">
        <v>630</v>
      </c>
      <c r="Q1114" t="s">
        <v>621</v>
      </c>
      <c r="R1114" t="s">
        <v>622</v>
      </c>
      <c r="S1114" t="s">
        <v>623</v>
      </c>
      <c r="T1114" t="s">
        <v>145</v>
      </c>
      <c r="U1114" t="s">
        <v>645</v>
      </c>
      <c r="V1114" t="s">
        <v>2156</v>
      </c>
      <c r="W1114" t="s">
        <v>2157</v>
      </c>
      <c r="X1114" t="s">
        <v>4342</v>
      </c>
      <c r="Y1114" s="19" t="str">
        <f t="shared" si="34"/>
        <v>3</v>
      </c>
      <c r="Z1114" s="19" t="str">
        <f>IF(T1114="","",IF(AND(T1114&lt;&gt;'Tabelas auxiliares'!$B$241,T1114&lt;&gt;'Tabelas auxiliares'!$B$242,T1114&lt;&gt;'Tabelas auxiliares'!$C$241,T1114&lt;&gt;'Tabelas auxiliares'!$C$242,T1114&lt;&gt;'Tabelas auxiliares'!$D$241),"FOLHA DE PESSOAL",IF(Y1114='Tabelas auxiliares'!$A$242,"CUSTEIO",IF(Y1114='Tabelas auxiliares'!$A$241,"INVESTIMENTO","ERRO - VERIFICAR"))))</f>
        <v>CUSTEIO</v>
      </c>
      <c r="AA1114" s="30">
        <f t="shared" si="35"/>
        <v>49950</v>
      </c>
      <c r="AB1114" s="12">
        <v>49950</v>
      </c>
      <c r="AE1114" s="36"/>
      <c r="AF1114" s="36"/>
      <c r="AG1114" s="36"/>
      <c r="AH1114" s="36"/>
      <c r="AI1114" s="36"/>
      <c r="AJ1114" s="36"/>
      <c r="AK1114" s="36"/>
      <c r="AL1114" s="36"/>
      <c r="AM1114" s="36"/>
      <c r="AN1114" s="36"/>
      <c r="AO1114" s="36"/>
      <c r="AP1114" s="36"/>
    </row>
    <row r="1115" spans="1:42" x14ac:dyDescent="0.35">
      <c r="A1115" t="s">
        <v>614</v>
      </c>
      <c r="B1115" t="s">
        <v>229</v>
      </c>
      <c r="C1115" t="s">
        <v>615</v>
      </c>
      <c r="D1115" t="s">
        <v>28</v>
      </c>
      <c r="E1115" t="s">
        <v>100</v>
      </c>
      <c r="F1115" s="19" t="str">
        <f>IFERROR(VLOOKUP(D1115,'Tabelas auxiliares'!$A$3:$B$63,2,FALSE),"")</f>
        <v>PU - PREFEITURA UNIVERSITÁRIA</v>
      </c>
      <c r="G1115" s="19" t="str">
        <f>IFERROR(VLOOKUP($B1115,'Tabelas auxiliares'!$A$67:$C$107,2,FALSE),"")</f>
        <v>LIMPEZA E COPEIRAGEM</v>
      </c>
      <c r="H1115" s="19" t="str">
        <f>IFERROR(VLOOKUP($B1115,'Tabelas auxiliares'!$A$67:$C$107,3,FALSE),"")</f>
        <v>LIMPEZA / COPEIRAGEM / COLETA DE LIXO INFECTANTE /MATERIAIS DE LIMPEZA (PAPEL TOALHA, HIGIÊNICO) / COPA (AÇUCAR, CAFÉ, COPOS)/BOMBONAS RESÍDUOS QUÍMICOS</v>
      </c>
      <c r="I1115" t="s">
        <v>1639</v>
      </c>
      <c r="J1115" t="s">
        <v>4239</v>
      </c>
      <c r="K1115" t="s">
        <v>4343</v>
      </c>
      <c r="L1115" t="s">
        <v>4241</v>
      </c>
      <c r="M1115" t="s">
        <v>4242</v>
      </c>
      <c r="N1115" t="s">
        <v>628</v>
      </c>
      <c r="O1115" t="s">
        <v>629</v>
      </c>
      <c r="P1115" t="s">
        <v>630</v>
      </c>
      <c r="Q1115" t="s">
        <v>621</v>
      </c>
      <c r="R1115" t="s">
        <v>622</v>
      </c>
      <c r="S1115" t="s">
        <v>623</v>
      </c>
      <c r="T1115" t="s">
        <v>145</v>
      </c>
      <c r="U1115" t="s">
        <v>645</v>
      </c>
      <c r="V1115" t="s">
        <v>2156</v>
      </c>
      <c r="W1115" t="s">
        <v>2157</v>
      </c>
      <c r="X1115" t="s">
        <v>4344</v>
      </c>
      <c r="Y1115" s="19" t="str">
        <f t="shared" si="34"/>
        <v>3</v>
      </c>
      <c r="Z1115" s="19" t="str">
        <f>IF(T1115="","",IF(AND(T1115&lt;&gt;'Tabelas auxiliares'!$B$241,T1115&lt;&gt;'Tabelas auxiliares'!$B$242,T1115&lt;&gt;'Tabelas auxiliares'!$C$241,T1115&lt;&gt;'Tabelas auxiliares'!$C$242,T1115&lt;&gt;'Tabelas auxiliares'!$D$241),"FOLHA DE PESSOAL",IF(Y1115='Tabelas auxiliares'!$A$242,"CUSTEIO",IF(Y1115='Tabelas auxiliares'!$A$241,"INVESTIMENTO","ERRO - VERIFICAR"))))</f>
        <v>CUSTEIO</v>
      </c>
      <c r="AA1115" s="30">
        <f t="shared" si="35"/>
        <v>18296</v>
      </c>
      <c r="AB1115" s="12">
        <v>18296</v>
      </c>
      <c r="AE1115" s="36"/>
      <c r="AF1115" s="36"/>
      <c r="AG1115" s="36"/>
      <c r="AH1115" s="36"/>
      <c r="AI1115" s="36"/>
      <c r="AJ1115" s="36"/>
      <c r="AK1115" s="36"/>
      <c r="AL1115" s="36"/>
      <c r="AM1115" s="36"/>
      <c r="AN1115" s="36"/>
      <c r="AO1115" s="36"/>
      <c r="AP1115" s="36"/>
    </row>
    <row r="1116" spans="1:42" x14ac:dyDescent="0.35">
      <c r="A1116" t="s">
        <v>614</v>
      </c>
      <c r="B1116" t="s">
        <v>229</v>
      </c>
      <c r="C1116" t="s">
        <v>615</v>
      </c>
      <c r="D1116" t="s">
        <v>28</v>
      </c>
      <c r="E1116" t="s">
        <v>100</v>
      </c>
      <c r="F1116" s="19" t="str">
        <f>IFERROR(VLOOKUP(D1116,'Tabelas auxiliares'!$A$3:$B$63,2,FALSE),"")</f>
        <v>PU - PREFEITURA UNIVERSITÁRIA</v>
      </c>
      <c r="G1116" s="19" t="str">
        <f>IFERROR(VLOOKUP($B1116,'Tabelas auxiliares'!$A$67:$C$107,2,FALSE),"")</f>
        <v>LIMPEZA E COPEIRAGEM</v>
      </c>
      <c r="H1116" s="19" t="str">
        <f>IFERROR(VLOOKUP($B1116,'Tabelas auxiliares'!$A$67:$C$107,3,FALSE),"")</f>
        <v>LIMPEZA / COPEIRAGEM / COLETA DE LIXO INFECTANTE /MATERIAIS DE LIMPEZA (PAPEL TOALHA, HIGIÊNICO) / COPA (AÇUCAR, CAFÉ, COPOS)/BOMBONAS RESÍDUOS QUÍMICOS</v>
      </c>
      <c r="I1116" t="s">
        <v>1659</v>
      </c>
      <c r="J1116" t="s">
        <v>4226</v>
      </c>
      <c r="K1116" t="s">
        <v>4345</v>
      </c>
      <c r="L1116" t="s">
        <v>4346</v>
      </c>
      <c r="M1116" t="s">
        <v>4299</v>
      </c>
      <c r="N1116" t="s">
        <v>628</v>
      </c>
      <c r="O1116" t="s">
        <v>629</v>
      </c>
      <c r="P1116" t="s">
        <v>630</v>
      </c>
      <c r="Q1116" t="s">
        <v>621</v>
      </c>
      <c r="R1116" t="s">
        <v>622</v>
      </c>
      <c r="S1116" t="s">
        <v>623</v>
      </c>
      <c r="T1116" t="s">
        <v>145</v>
      </c>
      <c r="U1116" t="s">
        <v>645</v>
      </c>
      <c r="V1116" t="s">
        <v>2156</v>
      </c>
      <c r="W1116" t="s">
        <v>2157</v>
      </c>
      <c r="X1116" t="s">
        <v>4347</v>
      </c>
      <c r="Y1116" s="19" t="str">
        <f t="shared" si="34"/>
        <v>3</v>
      </c>
      <c r="Z1116" s="19" t="str">
        <f>IF(T1116="","",IF(AND(T1116&lt;&gt;'Tabelas auxiliares'!$B$241,T1116&lt;&gt;'Tabelas auxiliares'!$B$242,T1116&lt;&gt;'Tabelas auxiliares'!$C$241,T1116&lt;&gt;'Tabelas auxiliares'!$C$242,T1116&lt;&gt;'Tabelas auxiliares'!$D$241),"FOLHA DE PESSOAL",IF(Y1116='Tabelas auxiliares'!$A$242,"CUSTEIO",IF(Y1116='Tabelas auxiliares'!$A$241,"INVESTIMENTO","ERRO - VERIFICAR"))))</f>
        <v>CUSTEIO</v>
      </c>
      <c r="AA1116" s="30">
        <f t="shared" si="35"/>
        <v>971</v>
      </c>
      <c r="AB1116" s="12">
        <v>971</v>
      </c>
      <c r="AE1116" s="36"/>
      <c r="AF1116" s="36"/>
      <c r="AG1116" s="36"/>
      <c r="AH1116" s="36"/>
      <c r="AI1116" s="36"/>
      <c r="AJ1116" s="36"/>
      <c r="AK1116" s="36"/>
      <c r="AL1116" s="36"/>
      <c r="AM1116" s="36"/>
      <c r="AN1116" s="36"/>
      <c r="AO1116" s="36"/>
      <c r="AP1116" s="36"/>
    </row>
    <row r="1117" spans="1:42" x14ac:dyDescent="0.35">
      <c r="A1117" t="s">
        <v>614</v>
      </c>
      <c r="B1117" t="s">
        <v>229</v>
      </c>
      <c r="C1117" t="s">
        <v>615</v>
      </c>
      <c r="D1117" t="s">
        <v>28</v>
      </c>
      <c r="E1117" t="s">
        <v>100</v>
      </c>
      <c r="F1117" s="19" t="str">
        <f>IFERROR(VLOOKUP(D1117,'Tabelas auxiliares'!$A$3:$B$63,2,FALSE),"")</f>
        <v>PU - PREFEITURA UNIVERSITÁRIA</v>
      </c>
      <c r="G1117" s="19" t="str">
        <f>IFERROR(VLOOKUP($B1117,'Tabelas auxiliares'!$A$67:$C$107,2,FALSE),"")</f>
        <v>LIMPEZA E COPEIRAGEM</v>
      </c>
      <c r="H1117" s="19" t="str">
        <f>IFERROR(VLOOKUP($B1117,'Tabelas auxiliares'!$A$67:$C$107,3,FALSE),"")</f>
        <v>LIMPEZA / COPEIRAGEM / COLETA DE LIXO INFECTANTE /MATERIAIS DE LIMPEZA (PAPEL TOALHA, HIGIÊNICO) / COPA (AÇUCAR, CAFÉ, COPOS)/BOMBONAS RESÍDUOS QUÍMICOS</v>
      </c>
      <c r="I1117" t="s">
        <v>1659</v>
      </c>
      <c r="J1117" t="s">
        <v>4226</v>
      </c>
      <c r="K1117" t="s">
        <v>4348</v>
      </c>
      <c r="L1117" t="s">
        <v>4228</v>
      </c>
      <c r="M1117" t="s">
        <v>4349</v>
      </c>
      <c r="N1117" t="s">
        <v>628</v>
      </c>
      <c r="O1117" t="s">
        <v>629</v>
      </c>
      <c r="P1117" t="s">
        <v>630</v>
      </c>
      <c r="Q1117" t="s">
        <v>621</v>
      </c>
      <c r="R1117" t="s">
        <v>622</v>
      </c>
      <c r="S1117" t="s">
        <v>623</v>
      </c>
      <c r="T1117" t="s">
        <v>145</v>
      </c>
      <c r="U1117" t="s">
        <v>645</v>
      </c>
      <c r="V1117" t="s">
        <v>2156</v>
      </c>
      <c r="W1117" t="s">
        <v>2157</v>
      </c>
      <c r="X1117" t="s">
        <v>4350</v>
      </c>
      <c r="Y1117" s="19" t="str">
        <f t="shared" si="34"/>
        <v>3</v>
      </c>
      <c r="Z1117" s="19" t="str">
        <f>IF(T1117="","",IF(AND(T1117&lt;&gt;'Tabelas auxiliares'!$B$241,T1117&lt;&gt;'Tabelas auxiliares'!$B$242,T1117&lt;&gt;'Tabelas auxiliares'!$C$241,T1117&lt;&gt;'Tabelas auxiliares'!$C$242,T1117&lt;&gt;'Tabelas auxiliares'!$D$241),"FOLHA DE PESSOAL",IF(Y1117='Tabelas auxiliares'!$A$242,"CUSTEIO",IF(Y1117='Tabelas auxiliares'!$A$241,"INVESTIMENTO","ERRO - VERIFICAR"))))</f>
        <v>CUSTEIO</v>
      </c>
      <c r="AA1117" s="30">
        <f t="shared" si="35"/>
        <v>126</v>
      </c>
      <c r="AB1117" s="12">
        <v>126</v>
      </c>
      <c r="AE1117" s="36"/>
      <c r="AF1117" s="36"/>
      <c r="AG1117" s="36"/>
      <c r="AH1117" s="36"/>
      <c r="AI1117" s="36"/>
      <c r="AJ1117" s="36"/>
      <c r="AK1117" s="36"/>
      <c r="AL1117" s="36"/>
      <c r="AM1117" s="36"/>
      <c r="AN1117" s="36"/>
      <c r="AO1117" s="36"/>
      <c r="AP1117" s="36"/>
    </row>
    <row r="1118" spans="1:42" x14ac:dyDescent="0.35">
      <c r="A1118" t="s">
        <v>614</v>
      </c>
      <c r="B1118" t="s">
        <v>229</v>
      </c>
      <c r="C1118" t="s">
        <v>615</v>
      </c>
      <c r="D1118" t="s">
        <v>28</v>
      </c>
      <c r="E1118" t="s">
        <v>100</v>
      </c>
      <c r="F1118" s="19" t="str">
        <f>IFERROR(VLOOKUP(D1118,'Tabelas auxiliares'!$A$3:$B$63,2,FALSE),"")</f>
        <v>PU - PREFEITURA UNIVERSITÁRIA</v>
      </c>
      <c r="G1118" s="19" t="str">
        <f>IFERROR(VLOOKUP($B1118,'Tabelas auxiliares'!$A$67:$C$107,2,FALSE),"")</f>
        <v>LIMPEZA E COPEIRAGEM</v>
      </c>
      <c r="H1118" s="19" t="str">
        <f>IFERROR(VLOOKUP($B1118,'Tabelas auxiliares'!$A$67:$C$107,3,FALSE),"")</f>
        <v>LIMPEZA / COPEIRAGEM / COLETA DE LIXO INFECTANTE /MATERIAIS DE LIMPEZA (PAPEL TOALHA, HIGIÊNICO) / COPA (AÇUCAR, CAFÉ, COPOS)/BOMBONAS RESÍDUOS QUÍMICOS</v>
      </c>
      <c r="I1118" t="s">
        <v>1659</v>
      </c>
      <c r="J1118" t="s">
        <v>4226</v>
      </c>
      <c r="K1118" t="s">
        <v>4351</v>
      </c>
      <c r="L1118" t="s">
        <v>4228</v>
      </c>
      <c r="M1118" t="s">
        <v>4296</v>
      </c>
      <c r="N1118" t="s">
        <v>628</v>
      </c>
      <c r="O1118" t="s">
        <v>629</v>
      </c>
      <c r="P1118" t="s">
        <v>630</v>
      </c>
      <c r="Q1118" t="s">
        <v>621</v>
      </c>
      <c r="R1118" t="s">
        <v>622</v>
      </c>
      <c r="S1118" t="s">
        <v>623</v>
      </c>
      <c r="T1118" t="s">
        <v>145</v>
      </c>
      <c r="U1118" t="s">
        <v>645</v>
      </c>
      <c r="V1118" t="s">
        <v>2156</v>
      </c>
      <c r="W1118" t="s">
        <v>2157</v>
      </c>
      <c r="X1118" t="s">
        <v>4352</v>
      </c>
      <c r="Y1118" s="19" t="str">
        <f t="shared" si="34"/>
        <v>3</v>
      </c>
      <c r="Z1118" s="19" t="str">
        <f>IF(T1118="","",IF(AND(T1118&lt;&gt;'Tabelas auxiliares'!$B$241,T1118&lt;&gt;'Tabelas auxiliares'!$B$242,T1118&lt;&gt;'Tabelas auxiliares'!$C$241,T1118&lt;&gt;'Tabelas auxiliares'!$C$242,T1118&lt;&gt;'Tabelas auxiliares'!$D$241),"FOLHA DE PESSOAL",IF(Y1118='Tabelas auxiliares'!$A$242,"CUSTEIO",IF(Y1118='Tabelas auxiliares'!$A$241,"INVESTIMENTO","ERRO - VERIFICAR"))))</f>
        <v>CUSTEIO</v>
      </c>
      <c r="AA1118" s="30">
        <f t="shared" si="35"/>
        <v>91.8</v>
      </c>
      <c r="AB1118" s="12">
        <v>91.8</v>
      </c>
      <c r="AE1118" s="36"/>
      <c r="AF1118" s="36"/>
      <c r="AG1118" s="36"/>
      <c r="AH1118" s="36"/>
      <c r="AI1118" s="36"/>
      <c r="AJ1118" s="36"/>
      <c r="AK1118" s="36"/>
      <c r="AL1118" s="36"/>
      <c r="AM1118" s="36"/>
      <c r="AN1118" s="36"/>
      <c r="AO1118" s="36"/>
      <c r="AP1118" s="36"/>
    </row>
    <row r="1119" spans="1:42" x14ac:dyDescent="0.35">
      <c r="A1119" t="s">
        <v>614</v>
      </c>
      <c r="B1119" t="s">
        <v>229</v>
      </c>
      <c r="C1119" t="s">
        <v>615</v>
      </c>
      <c r="D1119" t="s">
        <v>28</v>
      </c>
      <c r="E1119" t="s">
        <v>100</v>
      </c>
      <c r="F1119" s="19" t="str">
        <f>IFERROR(VLOOKUP(D1119,'Tabelas auxiliares'!$A$3:$B$63,2,FALSE),"")</f>
        <v>PU - PREFEITURA UNIVERSITÁRIA</v>
      </c>
      <c r="G1119" s="19" t="str">
        <f>IFERROR(VLOOKUP($B1119,'Tabelas auxiliares'!$A$67:$C$107,2,FALSE),"")</f>
        <v>LIMPEZA E COPEIRAGEM</v>
      </c>
      <c r="H1119" s="19" t="str">
        <f>IFERROR(VLOOKUP($B1119,'Tabelas auxiliares'!$A$67:$C$107,3,FALSE),"")</f>
        <v>LIMPEZA / COPEIRAGEM / COLETA DE LIXO INFECTANTE /MATERIAIS DE LIMPEZA (PAPEL TOALHA, HIGIÊNICO) / COPA (AÇUCAR, CAFÉ, COPOS)/BOMBONAS RESÍDUOS QUÍMICOS</v>
      </c>
      <c r="I1119" t="s">
        <v>1659</v>
      </c>
      <c r="J1119" t="s">
        <v>4226</v>
      </c>
      <c r="K1119" t="s">
        <v>4353</v>
      </c>
      <c r="L1119" t="s">
        <v>4228</v>
      </c>
      <c r="M1119" t="s">
        <v>4354</v>
      </c>
      <c r="N1119" t="s">
        <v>628</v>
      </c>
      <c r="O1119" t="s">
        <v>629</v>
      </c>
      <c r="P1119" t="s">
        <v>630</v>
      </c>
      <c r="Q1119" t="s">
        <v>621</v>
      </c>
      <c r="R1119" t="s">
        <v>622</v>
      </c>
      <c r="S1119" t="s">
        <v>623</v>
      </c>
      <c r="T1119" t="s">
        <v>145</v>
      </c>
      <c r="U1119" t="s">
        <v>645</v>
      </c>
      <c r="V1119" t="s">
        <v>2156</v>
      </c>
      <c r="W1119" t="s">
        <v>2157</v>
      </c>
      <c r="X1119" t="s">
        <v>4355</v>
      </c>
      <c r="Y1119" s="19" t="str">
        <f t="shared" si="34"/>
        <v>3</v>
      </c>
      <c r="Z1119" s="19" t="str">
        <f>IF(T1119="","",IF(AND(T1119&lt;&gt;'Tabelas auxiliares'!$B$241,T1119&lt;&gt;'Tabelas auxiliares'!$B$242,T1119&lt;&gt;'Tabelas auxiliares'!$C$241,T1119&lt;&gt;'Tabelas auxiliares'!$C$242,T1119&lt;&gt;'Tabelas auxiliares'!$D$241),"FOLHA DE PESSOAL",IF(Y1119='Tabelas auxiliares'!$A$242,"CUSTEIO",IF(Y1119='Tabelas auxiliares'!$A$241,"INVESTIMENTO","ERRO - VERIFICAR"))))</f>
        <v>CUSTEIO</v>
      </c>
      <c r="AA1119" s="30">
        <f t="shared" si="35"/>
        <v>12128.4</v>
      </c>
      <c r="AB1119" s="12">
        <v>12128.4</v>
      </c>
      <c r="AE1119" s="36"/>
      <c r="AF1119" s="36"/>
      <c r="AG1119" s="36"/>
      <c r="AH1119" s="36"/>
      <c r="AI1119" s="36"/>
      <c r="AJ1119" s="36"/>
      <c r="AK1119" s="36"/>
      <c r="AL1119" s="36"/>
      <c r="AM1119" s="36"/>
      <c r="AN1119" s="36"/>
      <c r="AO1119" s="36"/>
      <c r="AP1119" s="36"/>
    </row>
    <row r="1120" spans="1:42" x14ac:dyDescent="0.35">
      <c r="A1120" t="s">
        <v>614</v>
      </c>
      <c r="B1120" t="s">
        <v>230</v>
      </c>
      <c r="C1120" t="s">
        <v>615</v>
      </c>
      <c r="D1120" t="s">
        <v>34</v>
      </c>
      <c r="E1120" t="s">
        <v>100</v>
      </c>
      <c r="F1120" s="19" t="str">
        <f>IFERROR(VLOOKUP(D1120,'Tabelas auxiliares'!$A$3:$B$63,2,FALSE),"")</f>
        <v>CECS - CENTRO DE ENG., MODELAGEM E CIÊNCIAS SOCIAIS APLICADAS</v>
      </c>
      <c r="G1120" s="19" t="str">
        <f>IFERROR(VLOOKUP($B1120,'Tabelas auxiliares'!$A$67:$C$107,2,FALSE),"")</f>
        <v>MATERIAIS DIDÁTICOS E SERVIÇOS - GRADUAÇÃO</v>
      </c>
      <c r="H1120" s="19" t="str">
        <f>IFERROR(VLOOKUP($B1120,'Tabelas auxiliares'!$A$67:$C$107,3,FALSE),"")</f>
        <v>SERVICO DE ENCADERNACAO / VIDRARIAS / MATERIAL DE CONSUMO / RACAO PARA ANIMAIS / REVISTAS E JORNAIS PARA USO DIDÁTICO/ REAGENTES QUIMICOS / MATERIAIS DIVERSOS DE LABORATORIO/MANUTENÇÃO DE EQUIPAMENTOS</v>
      </c>
      <c r="I1120" t="s">
        <v>714</v>
      </c>
      <c r="J1120" t="s">
        <v>4356</v>
      </c>
      <c r="K1120" t="s">
        <v>4357</v>
      </c>
      <c r="L1120" t="s">
        <v>4358</v>
      </c>
      <c r="M1120" t="s">
        <v>4359</v>
      </c>
      <c r="N1120" t="s">
        <v>628</v>
      </c>
      <c r="O1120" t="s">
        <v>629</v>
      </c>
      <c r="P1120" t="s">
        <v>630</v>
      </c>
      <c r="Q1120" t="s">
        <v>621</v>
      </c>
      <c r="R1120" t="s">
        <v>622</v>
      </c>
      <c r="S1120" t="s">
        <v>623</v>
      </c>
      <c r="T1120" t="s">
        <v>145</v>
      </c>
      <c r="U1120" t="s">
        <v>645</v>
      </c>
      <c r="V1120" t="s">
        <v>2569</v>
      </c>
      <c r="W1120" t="s">
        <v>2570</v>
      </c>
      <c r="X1120" t="s">
        <v>4360</v>
      </c>
      <c r="Y1120" s="19" t="str">
        <f t="shared" si="34"/>
        <v>3</v>
      </c>
      <c r="Z1120" s="19" t="str">
        <f>IF(T1120="","",IF(AND(T1120&lt;&gt;'Tabelas auxiliares'!$B$241,T1120&lt;&gt;'Tabelas auxiliares'!$B$242,T1120&lt;&gt;'Tabelas auxiliares'!$C$241,T1120&lt;&gt;'Tabelas auxiliares'!$C$242,T1120&lt;&gt;'Tabelas auxiliares'!$D$241),"FOLHA DE PESSOAL",IF(Y1120='Tabelas auxiliares'!$A$242,"CUSTEIO",IF(Y1120='Tabelas auxiliares'!$A$241,"INVESTIMENTO","ERRO - VERIFICAR"))))</f>
        <v>CUSTEIO</v>
      </c>
      <c r="AA1120" s="30">
        <f t="shared" si="35"/>
        <v>6262</v>
      </c>
      <c r="AB1120" s="12">
        <v>6262</v>
      </c>
      <c r="AE1120" s="36"/>
      <c r="AF1120" s="36"/>
      <c r="AG1120" s="36"/>
      <c r="AH1120" s="36"/>
      <c r="AI1120" s="36"/>
      <c r="AJ1120" s="36"/>
      <c r="AK1120" s="36"/>
      <c r="AL1120" s="36"/>
      <c r="AM1120" s="36"/>
      <c r="AN1120" s="36"/>
      <c r="AO1120" s="36"/>
      <c r="AP1120" s="36"/>
    </row>
    <row r="1121" spans="1:42" x14ac:dyDescent="0.35">
      <c r="A1121" t="s">
        <v>614</v>
      </c>
      <c r="B1121" t="s">
        <v>230</v>
      </c>
      <c r="C1121" t="s">
        <v>615</v>
      </c>
      <c r="D1121" t="s">
        <v>38</v>
      </c>
      <c r="E1121" t="s">
        <v>100</v>
      </c>
      <c r="F1121" s="19" t="str">
        <f>IFERROR(VLOOKUP(D1121,'Tabelas auxiliares'!$A$3:$B$63,2,FALSE),"")</f>
        <v>CMCC - CENTRO DE MATEMÁTICA, COMPUTAÇÃO E COGNIÇÃO</v>
      </c>
      <c r="G1121" s="19" t="str">
        <f>IFERROR(VLOOKUP($B1121,'Tabelas auxiliares'!$A$67:$C$107,2,FALSE),"")</f>
        <v>MATERIAIS DIDÁTICOS E SERVIÇOS - GRADUAÇÃO</v>
      </c>
      <c r="H1121" s="19" t="str">
        <f>IFERROR(VLOOKUP($B1121,'Tabelas auxiliares'!$A$67:$C$107,3,FALSE),"")</f>
        <v>SERVICO DE ENCADERNACAO / VIDRARIAS / MATERIAL DE CONSUMO / RACAO PARA ANIMAIS / REVISTAS E JORNAIS PARA USO DIDÁTICO/ REAGENTES QUIMICOS / MATERIAIS DIVERSOS DE LABORATORIO/MANUTENÇÃO DE EQUIPAMENTOS</v>
      </c>
      <c r="I1121" t="s">
        <v>3421</v>
      </c>
      <c r="J1121" t="s">
        <v>4361</v>
      </c>
      <c r="K1121" t="s">
        <v>4362</v>
      </c>
      <c r="L1121" t="s">
        <v>4363</v>
      </c>
      <c r="M1121" t="s">
        <v>4364</v>
      </c>
      <c r="N1121" t="s">
        <v>628</v>
      </c>
      <c r="O1121" t="s">
        <v>629</v>
      </c>
      <c r="P1121" t="s">
        <v>630</v>
      </c>
      <c r="Q1121" t="s">
        <v>621</v>
      </c>
      <c r="R1121" t="s">
        <v>622</v>
      </c>
      <c r="S1121" t="s">
        <v>623</v>
      </c>
      <c r="T1121" t="s">
        <v>145</v>
      </c>
      <c r="U1121" t="s">
        <v>645</v>
      </c>
      <c r="V1121" t="s">
        <v>1975</v>
      </c>
      <c r="W1121" t="s">
        <v>1976</v>
      </c>
      <c r="X1121" t="s">
        <v>4365</v>
      </c>
      <c r="Y1121" s="19" t="str">
        <f t="shared" si="34"/>
        <v>3</v>
      </c>
      <c r="Z1121" s="19" t="str">
        <f>IF(T1121="","",IF(AND(T1121&lt;&gt;'Tabelas auxiliares'!$B$241,T1121&lt;&gt;'Tabelas auxiliares'!$B$242,T1121&lt;&gt;'Tabelas auxiliares'!$C$241,T1121&lt;&gt;'Tabelas auxiliares'!$C$242,T1121&lt;&gt;'Tabelas auxiliares'!$D$241),"FOLHA DE PESSOAL",IF(Y1121='Tabelas auxiliares'!$A$242,"CUSTEIO",IF(Y1121='Tabelas auxiliares'!$A$241,"INVESTIMENTO","ERRO - VERIFICAR"))))</f>
        <v>CUSTEIO</v>
      </c>
      <c r="AA1121" s="30">
        <f t="shared" si="35"/>
        <v>11512.27</v>
      </c>
      <c r="AD1121" s="12">
        <v>11512.27</v>
      </c>
      <c r="AE1121" s="36"/>
      <c r="AF1121" s="36"/>
      <c r="AG1121" s="36"/>
      <c r="AH1121" s="36"/>
      <c r="AI1121" s="36"/>
      <c r="AJ1121" s="36"/>
      <c r="AK1121" s="36"/>
      <c r="AL1121" s="36"/>
      <c r="AM1121" s="36"/>
      <c r="AN1121" s="36"/>
      <c r="AO1121" s="36"/>
      <c r="AP1121" s="36"/>
    </row>
    <row r="1122" spans="1:42" x14ac:dyDescent="0.35">
      <c r="A1122" t="s">
        <v>614</v>
      </c>
      <c r="B1122" t="s">
        <v>230</v>
      </c>
      <c r="C1122" t="s">
        <v>615</v>
      </c>
      <c r="D1122" t="s">
        <v>38</v>
      </c>
      <c r="E1122" t="s">
        <v>100</v>
      </c>
      <c r="F1122" s="19" t="str">
        <f>IFERROR(VLOOKUP(D1122,'Tabelas auxiliares'!$A$3:$B$63,2,FALSE),"")</f>
        <v>CMCC - CENTRO DE MATEMÁTICA, COMPUTAÇÃO E COGNIÇÃO</v>
      </c>
      <c r="G1122" s="19" t="str">
        <f>IFERROR(VLOOKUP($B1122,'Tabelas auxiliares'!$A$67:$C$107,2,FALSE),"")</f>
        <v>MATERIAIS DIDÁTICOS E SERVIÇOS - GRADUAÇÃO</v>
      </c>
      <c r="H1122" s="19" t="str">
        <f>IFERROR(VLOOKUP($B1122,'Tabelas auxiliares'!$A$67:$C$107,3,FALSE),"")</f>
        <v>SERVICO DE ENCADERNACAO / VIDRARIAS / MATERIAL DE CONSUMO / RACAO PARA ANIMAIS / REVISTAS E JORNAIS PARA USO DIDÁTICO/ REAGENTES QUIMICOS / MATERIAIS DIVERSOS DE LABORATORIO/MANUTENÇÃO DE EQUIPAMENTOS</v>
      </c>
      <c r="I1122" t="s">
        <v>927</v>
      </c>
      <c r="J1122" t="s">
        <v>4361</v>
      </c>
      <c r="K1122" t="s">
        <v>4366</v>
      </c>
      <c r="L1122" t="s">
        <v>4363</v>
      </c>
      <c r="M1122" t="s">
        <v>4364</v>
      </c>
      <c r="N1122" t="s">
        <v>628</v>
      </c>
      <c r="O1122" t="s">
        <v>629</v>
      </c>
      <c r="P1122" t="s">
        <v>630</v>
      </c>
      <c r="Q1122" t="s">
        <v>621</v>
      </c>
      <c r="R1122" t="s">
        <v>622</v>
      </c>
      <c r="S1122" t="s">
        <v>623</v>
      </c>
      <c r="T1122" t="s">
        <v>145</v>
      </c>
      <c r="U1122" t="s">
        <v>645</v>
      </c>
      <c r="V1122" t="s">
        <v>2569</v>
      </c>
      <c r="W1122" t="s">
        <v>2570</v>
      </c>
      <c r="X1122" t="s">
        <v>4367</v>
      </c>
      <c r="Y1122" s="19" t="str">
        <f t="shared" si="34"/>
        <v>3</v>
      </c>
      <c r="Z1122" s="19" t="str">
        <f>IF(T1122="","",IF(AND(T1122&lt;&gt;'Tabelas auxiliares'!$B$241,T1122&lt;&gt;'Tabelas auxiliares'!$B$242,T1122&lt;&gt;'Tabelas auxiliares'!$C$241,T1122&lt;&gt;'Tabelas auxiliares'!$C$242,T1122&lt;&gt;'Tabelas auxiliares'!$D$241),"FOLHA DE PESSOAL",IF(Y1122='Tabelas auxiliares'!$A$242,"CUSTEIO",IF(Y1122='Tabelas auxiliares'!$A$241,"INVESTIMENTO","ERRO - VERIFICAR"))))</f>
        <v>CUSTEIO</v>
      </c>
      <c r="AA1122" s="30">
        <f t="shared" si="35"/>
        <v>2532</v>
      </c>
      <c r="AD1122" s="12">
        <v>2532</v>
      </c>
      <c r="AE1122" s="36"/>
      <c r="AF1122" s="36"/>
      <c r="AG1122" s="36"/>
      <c r="AH1122" s="36"/>
      <c r="AI1122" s="36"/>
      <c r="AJ1122" s="36"/>
      <c r="AK1122" s="36"/>
      <c r="AL1122" s="36"/>
      <c r="AM1122" s="36"/>
      <c r="AN1122" s="36"/>
      <c r="AO1122" s="36"/>
      <c r="AP1122" s="36"/>
    </row>
    <row r="1123" spans="1:42" x14ac:dyDescent="0.35">
      <c r="A1123" t="s">
        <v>614</v>
      </c>
      <c r="B1123" t="s">
        <v>230</v>
      </c>
      <c r="C1123" t="s">
        <v>615</v>
      </c>
      <c r="D1123" t="s">
        <v>38</v>
      </c>
      <c r="E1123" t="s">
        <v>100</v>
      </c>
      <c r="F1123" s="19" t="str">
        <f>IFERROR(VLOOKUP(D1123,'Tabelas auxiliares'!$A$3:$B$63,2,FALSE),"")</f>
        <v>CMCC - CENTRO DE MATEMÁTICA, COMPUTAÇÃO E COGNIÇÃO</v>
      </c>
      <c r="G1123" s="19" t="str">
        <f>IFERROR(VLOOKUP($B1123,'Tabelas auxiliares'!$A$67:$C$107,2,FALSE),"")</f>
        <v>MATERIAIS DIDÁTICOS E SERVIÇOS - GRADUAÇÃO</v>
      </c>
      <c r="H1123" s="19" t="str">
        <f>IFERROR(VLOOKUP($B1123,'Tabelas auxiliares'!$A$67:$C$107,3,FALSE),"")</f>
        <v>SERVICO DE ENCADERNACAO / VIDRARIAS / MATERIAL DE CONSUMO / RACAO PARA ANIMAIS / REVISTAS E JORNAIS PARA USO DIDÁTICO/ REAGENTES QUIMICOS / MATERIAIS DIVERSOS DE LABORATORIO/MANUTENÇÃO DE EQUIPAMENTOS</v>
      </c>
      <c r="I1123" t="s">
        <v>2628</v>
      </c>
      <c r="J1123" t="s">
        <v>4368</v>
      </c>
      <c r="K1123" t="s">
        <v>4369</v>
      </c>
      <c r="L1123" t="s">
        <v>4370</v>
      </c>
      <c r="M1123" t="s">
        <v>4371</v>
      </c>
      <c r="N1123" t="s">
        <v>628</v>
      </c>
      <c r="O1123" t="s">
        <v>629</v>
      </c>
      <c r="P1123" t="s">
        <v>630</v>
      </c>
      <c r="Q1123" t="s">
        <v>621</v>
      </c>
      <c r="R1123" t="s">
        <v>622</v>
      </c>
      <c r="S1123" t="s">
        <v>623</v>
      </c>
      <c r="T1123" t="s">
        <v>145</v>
      </c>
      <c r="U1123" t="s">
        <v>645</v>
      </c>
      <c r="V1123" t="s">
        <v>2569</v>
      </c>
      <c r="W1123" t="s">
        <v>2570</v>
      </c>
      <c r="X1123" t="s">
        <v>4372</v>
      </c>
      <c r="Y1123" s="19" t="str">
        <f t="shared" si="34"/>
        <v>3</v>
      </c>
      <c r="Z1123" s="19" t="str">
        <f>IF(T1123="","",IF(AND(T1123&lt;&gt;'Tabelas auxiliares'!$B$241,T1123&lt;&gt;'Tabelas auxiliares'!$B$242,T1123&lt;&gt;'Tabelas auxiliares'!$C$241,T1123&lt;&gt;'Tabelas auxiliares'!$C$242,T1123&lt;&gt;'Tabelas auxiliares'!$D$241),"FOLHA DE PESSOAL",IF(Y1123='Tabelas auxiliares'!$A$242,"CUSTEIO",IF(Y1123='Tabelas auxiliares'!$A$241,"INVESTIMENTO","ERRO - VERIFICAR"))))</f>
        <v>CUSTEIO</v>
      </c>
      <c r="AA1123" s="30">
        <f t="shared" si="35"/>
        <v>4774</v>
      </c>
      <c r="AD1123" s="12">
        <v>4774</v>
      </c>
      <c r="AE1123" s="36"/>
      <c r="AF1123" s="36"/>
      <c r="AG1123" s="36"/>
      <c r="AH1123" s="36"/>
      <c r="AI1123" s="36"/>
      <c r="AJ1123" s="36"/>
      <c r="AK1123" s="36"/>
      <c r="AL1123" s="36"/>
      <c r="AM1123" s="36"/>
      <c r="AN1123" s="36"/>
      <c r="AO1123" s="36"/>
      <c r="AP1123" s="36"/>
    </row>
    <row r="1124" spans="1:42" x14ac:dyDescent="0.35">
      <c r="A1124" t="s">
        <v>614</v>
      </c>
      <c r="B1124" t="s">
        <v>230</v>
      </c>
      <c r="C1124" t="s">
        <v>615</v>
      </c>
      <c r="D1124" t="s">
        <v>38</v>
      </c>
      <c r="E1124" t="s">
        <v>100</v>
      </c>
      <c r="F1124" s="19" t="str">
        <f>IFERROR(VLOOKUP(D1124,'Tabelas auxiliares'!$A$3:$B$63,2,FALSE),"")</f>
        <v>CMCC - CENTRO DE MATEMÁTICA, COMPUTAÇÃO E COGNIÇÃO</v>
      </c>
      <c r="G1124" s="19" t="str">
        <f>IFERROR(VLOOKUP($B1124,'Tabelas auxiliares'!$A$67:$C$107,2,FALSE),"")</f>
        <v>MATERIAIS DIDÁTICOS E SERVIÇOS - GRADUAÇÃO</v>
      </c>
      <c r="H1124" s="19" t="str">
        <f>IFERROR(VLOOKUP($B1124,'Tabelas auxiliares'!$A$67:$C$107,3,FALSE),"")</f>
        <v>SERVICO DE ENCADERNACAO / VIDRARIAS / MATERIAL DE CONSUMO / RACAO PARA ANIMAIS / REVISTAS E JORNAIS PARA USO DIDÁTICO/ REAGENTES QUIMICOS / MATERIAIS DIVERSOS DE LABORATORIO/MANUTENÇÃO DE EQUIPAMENTOS</v>
      </c>
      <c r="I1124" t="s">
        <v>2350</v>
      </c>
      <c r="J1124" t="s">
        <v>4373</v>
      </c>
      <c r="K1124" t="s">
        <v>4374</v>
      </c>
      <c r="L1124" t="s">
        <v>4375</v>
      </c>
      <c r="M1124" t="s">
        <v>4376</v>
      </c>
      <c r="N1124" t="s">
        <v>633</v>
      </c>
      <c r="O1124" t="s">
        <v>629</v>
      </c>
      <c r="P1124" t="s">
        <v>634</v>
      </c>
      <c r="Q1124" t="s">
        <v>621</v>
      </c>
      <c r="R1124" t="s">
        <v>622</v>
      </c>
      <c r="S1124" t="s">
        <v>623</v>
      </c>
      <c r="T1124" t="s">
        <v>145</v>
      </c>
      <c r="U1124" t="s">
        <v>655</v>
      </c>
      <c r="V1124" t="s">
        <v>4377</v>
      </c>
      <c r="W1124" t="s">
        <v>4378</v>
      </c>
      <c r="X1124" t="s">
        <v>4379</v>
      </c>
      <c r="Y1124" s="19" t="str">
        <f t="shared" si="34"/>
        <v>3</v>
      </c>
      <c r="Z1124" s="19" t="str">
        <f>IF(T1124="","",IF(AND(T1124&lt;&gt;'Tabelas auxiliares'!$B$241,T1124&lt;&gt;'Tabelas auxiliares'!$B$242,T1124&lt;&gt;'Tabelas auxiliares'!$C$241,T1124&lt;&gt;'Tabelas auxiliares'!$C$242,T1124&lt;&gt;'Tabelas auxiliares'!$D$241),"FOLHA DE PESSOAL",IF(Y1124='Tabelas auxiliares'!$A$242,"CUSTEIO",IF(Y1124='Tabelas auxiliares'!$A$241,"INVESTIMENTO","ERRO - VERIFICAR"))))</f>
        <v>CUSTEIO</v>
      </c>
      <c r="AA1124" s="30">
        <f t="shared" si="35"/>
        <v>1073</v>
      </c>
      <c r="AD1124" s="12">
        <v>1073</v>
      </c>
      <c r="AE1124" s="36"/>
      <c r="AF1124" s="36"/>
      <c r="AG1124" s="36"/>
      <c r="AH1124" s="36"/>
      <c r="AI1124" s="36"/>
      <c r="AJ1124" s="36"/>
      <c r="AK1124" s="36"/>
      <c r="AL1124" s="36"/>
      <c r="AM1124" s="36"/>
      <c r="AN1124" s="36"/>
      <c r="AO1124" s="36"/>
      <c r="AP1124" s="36"/>
    </row>
    <row r="1125" spans="1:42" x14ac:dyDescent="0.35">
      <c r="A1125" t="s">
        <v>614</v>
      </c>
      <c r="B1125" t="s">
        <v>230</v>
      </c>
      <c r="C1125" t="s">
        <v>615</v>
      </c>
      <c r="D1125" t="s">
        <v>38</v>
      </c>
      <c r="E1125" t="s">
        <v>100</v>
      </c>
      <c r="F1125" s="19" t="str">
        <f>IFERROR(VLOOKUP(D1125,'Tabelas auxiliares'!$A$3:$B$63,2,FALSE),"")</f>
        <v>CMCC - CENTRO DE MATEMÁTICA, COMPUTAÇÃO E COGNIÇÃO</v>
      </c>
      <c r="G1125" s="19" t="str">
        <f>IFERROR(VLOOKUP($B1125,'Tabelas auxiliares'!$A$67:$C$107,2,FALSE),"")</f>
        <v>MATERIAIS DIDÁTICOS E SERVIÇOS - GRADUAÇÃO</v>
      </c>
      <c r="H1125" s="19" t="str">
        <f>IFERROR(VLOOKUP($B1125,'Tabelas auxiliares'!$A$67:$C$107,3,FALSE),"")</f>
        <v>SERVICO DE ENCADERNACAO / VIDRARIAS / MATERIAL DE CONSUMO / RACAO PARA ANIMAIS / REVISTAS E JORNAIS PARA USO DIDÁTICO/ REAGENTES QUIMICOS / MATERIAIS DIVERSOS DE LABORATORIO/MANUTENÇÃO DE EQUIPAMENTOS</v>
      </c>
      <c r="I1125" t="s">
        <v>2281</v>
      </c>
      <c r="J1125" t="s">
        <v>4380</v>
      </c>
      <c r="K1125" t="s">
        <v>4381</v>
      </c>
      <c r="L1125" t="s">
        <v>4382</v>
      </c>
      <c r="M1125" t="s">
        <v>4383</v>
      </c>
      <c r="N1125" t="s">
        <v>628</v>
      </c>
      <c r="O1125" t="s">
        <v>629</v>
      </c>
      <c r="P1125" t="s">
        <v>630</v>
      </c>
      <c r="Q1125" t="s">
        <v>621</v>
      </c>
      <c r="R1125" t="s">
        <v>622</v>
      </c>
      <c r="S1125" t="s">
        <v>623</v>
      </c>
      <c r="T1125" t="s">
        <v>145</v>
      </c>
      <c r="U1125" t="s">
        <v>645</v>
      </c>
      <c r="V1125" t="s">
        <v>2569</v>
      </c>
      <c r="W1125" t="s">
        <v>2570</v>
      </c>
      <c r="X1125" t="s">
        <v>4384</v>
      </c>
      <c r="Y1125" s="19" t="str">
        <f t="shared" si="34"/>
        <v>3</v>
      </c>
      <c r="Z1125" s="19" t="str">
        <f>IF(T1125="","",IF(AND(T1125&lt;&gt;'Tabelas auxiliares'!$B$241,T1125&lt;&gt;'Tabelas auxiliares'!$B$242,T1125&lt;&gt;'Tabelas auxiliares'!$C$241,T1125&lt;&gt;'Tabelas auxiliares'!$C$242,T1125&lt;&gt;'Tabelas auxiliares'!$D$241),"FOLHA DE PESSOAL",IF(Y1125='Tabelas auxiliares'!$A$242,"CUSTEIO",IF(Y1125='Tabelas auxiliares'!$A$241,"INVESTIMENTO","ERRO - VERIFICAR"))))</f>
        <v>CUSTEIO</v>
      </c>
      <c r="AA1125" s="30">
        <f t="shared" si="35"/>
        <v>3277.43</v>
      </c>
      <c r="AB1125" s="12">
        <v>3277.43</v>
      </c>
      <c r="AE1125" s="36"/>
      <c r="AF1125" s="36"/>
      <c r="AG1125" s="36"/>
      <c r="AH1125" s="36"/>
      <c r="AI1125" s="36"/>
      <c r="AJ1125" s="36"/>
      <c r="AK1125" s="36"/>
      <c r="AL1125" s="36"/>
      <c r="AM1125" s="36"/>
      <c r="AN1125" s="36"/>
      <c r="AO1125" s="36"/>
      <c r="AP1125" s="36"/>
    </row>
    <row r="1126" spans="1:42" x14ac:dyDescent="0.35">
      <c r="A1126" t="s">
        <v>614</v>
      </c>
      <c r="B1126" t="s">
        <v>230</v>
      </c>
      <c r="C1126" t="s">
        <v>615</v>
      </c>
      <c r="D1126" t="s">
        <v>38</v>
      </c>
      <c r="E1126" t="s">
        <v>100</v>
      </c>
      <c r="F1126" s="19" t="str">
        <f>IFERROR(VLOOKUP(D1126,'Tabelas auxiliares'!$A$3:$B$63,2,FALSE),"")</f>
        <v>CMCC - CENTRO DE MATEMÁTICA, COMPUTAÇÃO E COGNIÇÃO</v>
      </c>
      <c r="G1126" s="19" t="str">
        <f>IFERROR(VLOOKUP($B1126,'Tabelas auxiliares'!$A$67:$C$107,2,FALSE),"")</f>
        <v>MATERIAIS DIDÁTICOS E SERVIÇOS - GRADUAÇÃO</v>
      </c>
      <c r="H1126" s="19" t="str">
        <f>IFERROR(VLOOKUP($B1126,'Tabelas auxiliares'!$A$67:$C$107,3,FALSE),"")</f>
        <v>SERVICO DE ENCADERNACAO / VIDRARIAS / MATERIAL DE CONSUMO / RACAO PARA ANIMAIS / REVISTAS E JORNAIS PARA USO DIDÁTICO/ REAGENTES QUIMICOS / MATERIAIS DIVERSOS DE LABORATORIO/MANUTENÇÃO DE EQUIPAMENTOS</v>
      </c>
      <c r="I1126" t="s">
        <v>2287</v>
      </c>
      <c r="J1126" t="s">
        <v>4385</v>
      </c>
      <c r="K1126" t="s">
        <v>4386</v>
      </c>
      <c r="L1126" t="s">
        <v>4387</v>
      </c>
      <c r="M1126" t="s">
        <v>4388</v>
      </c>
      <c r="N1126" t="s">
        <v>628</v>
      </c>
      <c r="O1126" t="s">
        <v>629</v>
      </c>
      <c r="P1126" t="s">
        <v>630</v>
      </c>
      <c r="Q1126" t="s">
        <v>621</v>
      </c>
      <c r="R1126" t="s">
        <v>622</v>
      </c>
      <c r="S1126" t="s">
        <v>623</v>
      </c>
      <c r="T1126" t="s">
        <v>145</v>
      </c>
      <c r="U1126" t="s">
        <v>645</v>
      </c>
      <c r="V1126" t="s">
        <v>2569</v>
      </c>
      <c r="W1126" t="s">
        <v>2570</v>
      </c>
      <c r="X1126" t="s">
        <v>4389</v>
      </c>
      <c r="Y1126" s="19" t="str">
        <f t="shared" si="34"/>
        <v>3</v>
      </c>
      <c r="Z1126" s="19" t="str">
        <f>IF(T1126="","",IF(AND(T1126&lt;&gt;'Tabelas auxiliares'!$B$241,T1126&lt;&gt;'Tabelas auxiliares'!$B$242,T1126&lt;&gt;'Tabelas auxiliares'!$C$241,T1126&lt;&gt;'Tabelas auxiliares'!$C$242,T1126&lt;&gt;'Tabelas auxiliares'!$D$241),"FOLHA DE PESSOAL",IF(Y1126='Tabelas auxiliares'!$A$242,"CUSTEIO",IF(Y1126='Tabelas auxiliares'!$A$241,"INVESTIMENTO","ERRO - VERIFICAR"))))</f>
        <v>CUSTEIO</v>
      </c>
      <c r="AA1126" s="30">
        <f t="shared" si="35"/>
        <v>1800</v>
      </c>
      <c r="AB1126" s="12">
        <v>1800</v>
      </c>
      <c r="AE1126" s="36"/>
      <c r="AF1126" s="36"/>
      <c r="AG1126" s="36"/>
      <c r="AH1126" s="36"/>
      <c r="AI1126" s="36"/>
      <c r="AJ1126" s="36"/>
      <c r="AK1126" s="36"/>
      <c r="AL1126" s="36"/>
      <c r="AM1126" s="36"/>
      <c r="AN1126" s="36"/>
      <c r="AO1126" s="36"/>
      <c r="AP1126" s="36"/>
    </row>
    <row r="1127" spans="1:42" x14ac:dyDescent="0.35">
      <c r="A1127" t="s">
        <v>614</v>
      </c>
      <c r="B1127" t="s">
        <v>230</v>
      </c>
      <c r="C1127" t="s">
        <v>615</v>
      </c>
      <c r="D1127" t="s">
        <v>38</v>
      </c>
      <c r="E1127" t="s">
        <v>100</v>
      </c>
      <c r="F1127" s="19" t="str">
        <f>IFERROR(VLOOKUP(D1127,'Tabelas auxiliares'!$A$3:$B$63,2,FALSE),"")</f>
        <v>CMCC - CENTRO DE MATEMÁTICA, COMPUTAÇÃO E COGNIÇÃO</v>
      </c>
      <c r="G1127" s="19" t="str">
        <f>IFERROR(VLOOKUP($B1127,'Tabelas auxiliares'!$A$67:$C$107,2,FALSE),"")</f>
        <v>MATERIAIS DIDÁTICOS E SERVIÇOS - GRADUAÇÃO</v>
      </c>
      <c r="H1127" s="19" t="str">
        <f>IFERROR(VLOOKUP($B1127,'Tabelas auxiliares'!$A$67:$C$107,3,FALSE),"")</f>
        <v>SERVICO DE ENCADERNACAO / VIDRARIAS / MATERIAL DE CONSUMO / RACAO PARA ANIMAIS / REVISTAS E JORNAIS PARA USO DIDÁTICO/ REAGENTES QUIMICOS / MATERIAIS DIVERSOS DE LABORATORIO/MANUTENÇÃO DE EQUIPAMENTOS</v>
      </c>
      <c r="I1127" t="s">
        <v>2287</v>
      </c>
      <c r="J1127" t="s">
        <v>4385</v>
      </c>
      <c r="K1127" t="s">
        <v>4390</v>
      </c>
      <c r="L1127" t="s">
        <v>4387</v>
      </c>
      <c r="M1127" t="s">
        <v>4388</v>
      </c>
      <c r="N1127" t="s">
        <v>628</v>
      </c>
      <c r="O1127" t="s">
        <v>629</v>
      </c>
      <c r="P1127" t="s">
        <v>630</v>
      </c>
      <c r="Q1127" t="s">
        <v>621</v>
      </c>
      <c r="R1127" t="s">
        <v>622</v>
      </c>
      <c r="S1127" t="s">
        <v>623</v>
      </c>
      <c r="T1127" t="s">
        <v>145</v>
      </c>
      <c r="U1127" t="s">
        <v>645</v>
      </c>
      <c r="V1127" t="s">
        <v>1975</v>
      </c>
      <c r="W1127" t="s">
        <v>1976</v>
      </c>
      <c r="X1127" t="s">
        <v>4391</v>
      </c>
      <c r="Y1127" s="19" t="str">
        <f t="shared" si="34"/>
        <v>3</v>
      </c>
      <c r="Z1127" s="19" t="str">
        <f>IF(T1127="","",IF(AND(T1127&lt;&gt;'Tabelas auxiliares'!$B$241,T1127&lt;&gt;'Tabelas auxiliares'!$B$242,T1127&lt;&gt;'Tabelas auxiliares'!$C$241,T1127&lt;&gt;'Tabelas auxiliares'!$C$242,T1127&lt;&gt;'Tabelas auxiliares'!$D$241),"FOLHA DE PESSOAL",IF(Y1127='Tabelas auxiliares'!$A$242,"CUSTEIO",IF(Y1127='Tabelas auxiliares'!$A$241,"INVESTIMENTO","ERRO - VERIFICAR"))))</f>
        <v>CUSTEIO</v>
      </c>
      <c r="AA1127" s="30">
        <f t="shared" si="35"/>
        <v>8970.5499999999993</v>
      </c>
      <c r="AB1127" s="12">
        <v>8970.5499999999993</v>
      </c>
      <c r="AE1127" s="36"/>
      <c r="AF1127" s="36"/>
      <c r="AG1127" s="36"/>
      <c r="AH1127" s="36"/>
      <c r="AI1127" s="36"/>
      <c r="AJ1127" s="36"/>
      <c r="AK1127" s="36"/>
      <c r="AL1127" s="36"/>
      <c r="AM1127" s="36"/>
      <c r="AN1127" s="36"/>
      <c r="AO1127" s="36"/>
      <c r="AP1127" s="36"/>
    </row>
    <row r="1128" spans="1:42" x14ac:dyDescent="0.35">
      <c r="A1128" t="s">
        <v>614</v>
      </c>
      <c r="B1128" t="s">
        <v>230</v>
      </c>
      <c r="C1128" t="s">
        <v>615</v>
      </c>
      <c r="D1128" t="s">
        <v>38</v>
      </c>
      <c r="E1128" t="s">
        <v>100</v>
      </c>
      <c r="F1128" s="19" t="str">
        <f>IFERROR(VLOOKUP(D1128,'Tabelas auxiliares'!$A$3:$B$63,2,FALSE),"")</f>
        <v>CMCC - CENTRO DE MATEMÁTICA, COMPUTAÇÃO E COGNIÇÃO</v>
      </c>
      <c r="G1128" s="19" t="str">
        <f>IFERROR(VLOOKUP($B1128,'Tabelas auxiliares'!$A$67:$C$107,2,FALSE),"")</f>
        <v>MATERIAIS DIDÁTICOS E SERVIÇOS - GRADUAÇÃO</v>
      </c>
      <c r="H1128" s="19" t="str">
        <f>IFERROR(VLOOKUP($B1128,'Tabelas auxiliares'!$A$67:$C$107,3,FALSE),"")</f>
        <v>SERVICO DE ENCADERNACAO / VIDRARIAS / MATERIAL DE CONSUMO / RACAO PARA ANIMAIS / REVISTAS E JORNAIS PARA USO DIDÁTICO/ REAGENTES QUIMICOS / MATERIAIS DIVERSOS DE LABORATORIO/MANUTENÇÃO DE EQUIPAMENTOS</v>
      </c>
      <c r="I1128" t="s">
        <v>2648</v>
      </c>
      <c r="J1128" t="s">
        <v>4392</v>
      </c>
      <c r="K1128" t="s">
        <v>4393</v>
      </c>
      <c r="L1128" t="s">
        <v>4394</v>
      </c>
      <c r="M1128" t="s">
        <v>4395</v>
      </c>
      <c r="N1128" t="s">
        <v>628</v>
      </c>
      <c r="O1128" t="s">
        <v>629</v>
      </c>
      <c r="P1128" t="s">
        <v>630</v>
      </c>
      <c r="Q1128" t="s">
        <v>621</v>
      </c>
      <c r="R1128" t="s">
        <v>622</v>
      </c>
      <c r="S1128" t="s">
        <v>623</v>
      </c>
      <c r="T1128" t="s">
        <v>145</v>
      </c>
      <c r="U1128" t="s">
        <v>645</v>
      </c>
      <c r="V1128" t="s">
        <v>2569</v>
      </c>
      <c r="W1128" t="s">
        <v>2570</v>
      </c>
      <c r="X1128" t="s">
        <v>4396</v>
      </c>
      <c r="Y1128" s="19" t="str">
        <f t="shared" si="34"/>
        <v>3</v>
      </c>
      <c r="Z1128" s="19" t="str">
        <f>IF(T1128="","",IF(AND(T1128&lt;&gt;'Tabelas auxiliares'!$B$241,T1128&lt;&gt;'Tabelas auxiliares'!$B$242,T1128&lt;&gt;'Tabelas auxiliares'!$C$241,T1128&lt;&gt;'Tabelas auxiliares'!$C$242,T1128&lt;&gt;'Tabelas auxiliares'!$D$241),"FOLHA DE PESSOAL",IF(Y1128='Tabelas auxiliares'!$A$242,"CUSTEIO",IF(Y1128='Tabelas auxiliares'!$A$241,"INVESTIMENTO","ERRO - VERIFICAR"))))</f>
        <v>CUSTEIO</v>
      </c>
      <c r="AA1128" s="30">
        <f t="shared" si="35"/>
        <v>6000</v>
      </c>
      <c r="AB1128" s="12">
        <v>6000</v>
      </c>
      <c r="AE1128" s="36"/>
      <c r="AF1128" s="36"/>
      <c r="AG1128" s="36"/>
      <c r="AH1128" s="36"/>
      <c r="AI1128" s="36"/>
      <c r="AJ1128" s="36"/>
      <c r="AK1128" s="36"/>
      <c r="AL1128" s="36"/>
      <c r="AM1128" s="36"/>
      <c r="AN1128" s="36"/>
      <c r="AO1128" s="36"/>
      <c r="AP1128" s="36"/>
    </row>
    <row r="1129" spans="1:42" x14ac:dyDescent="0.35">
      <c r="A1129" t="s">
        <v>614</v>
      </c>
      <c r="B1129" t="s">
        <v>230</v>
      </c>
      <c r="C1129" t="s">
        <v>615</v>
      </c>
      <c r="D1129" t="s">
        <v>38</v>
      </c>
      <c r="E1129" t="s">
        <v>100</v>
      </c>
      <c r="F1129" s="19" t="str">
        <f>IFERROR(VLOOKUP(D1129,'Tabelas auxiliares'!$A$3:$B$63,2,FALSE),"")</f>
        <v>CMCC - CENTRO DE MATEMÁTICA, COMPUTAÇÃO E COGNIÇÃO</v>
      </c>
      <c r="G1129" s="19" t="str">
        <f>IFERROR(VLOOKUP($B1129,'Tabelas auxiliares'!$A$67:$C$107,2,FALSE),"")</f>
        <v>MATERIAIS DIDÁTICOS E SERVIÇOS - GRADUAÇÃO</v>
      </c>
      <c r="H1129" s="19" t="str">
        <f>IFERROR(VLOOKUP($B1129,'Tabelas auxiliares'!$A$67:$C$107,3,FALSE),"")</f>
        <v>SERVICO DE ENCADERNACAO / VIDRARIAS / MATERIAL DE CONSUMO / RACAO PARA ANIMAIS / REVISTAS E JORNAIS PARA USO DIDÁTICO/ REAGENTES QUIMICOS / MATERIAIS DIVERSOS DE LABORATORIO/MANUTENÇÃO DE EQUIPAMENTOS</v>
      </c>
      <c r="I1129" t="s">
        <v>2741</v>
      </c>
      <c r="J1129" t="s">
        <v>4397</v>
      </c>
      <c r="K1129" t="s">
        <v>4398</v>
      </c>
      <c r="L1129" t="s">
        <v>4399</v>
      </c>
      <c r="M1129" t="s">
        <v>4400</v>
      </c>
      <c r="N1129" t="s">
        <v>628</v>
      </c>
      <c r="O1129" t="s">
        <v>629</v>
      </c>
      <c r="P1129" t="s">
        <v>630</v>
      </c>
      <c r="Q1129" t="s">
        <v>621</v>
      </c>
      <c r="R1129" t="s">
        <v>622</v>
      </c>
      <c r="S1129" t="s">
        <v>623</v>
      </c>
      <c r="T1129" t="s">
        <v>145</v>
      </c>
      <c r="U1129" t="s">
        <v>645</v>
      </c>
      <c r="V1129" t="s">
        <v>2569</v>
      </c>
      <c r="W1129" t="s">
        <v>2570</v>
      </c>
      <c r="X1129" t="s">
        <v>4401</v>
      </c>
      <c r="Y1129" s="19" t="str">
        <f t="shared" si="34"/>
        <v>3</v>
      </c>
      <c r="Z1129" s="19" t="str">
        <f>IF(T1129="","",IF(AND(T1129&lt;&gt;'Tabelas auxiliares'!$B$241,T1129&lt;&gt;'Tabelas auxiliares'!$B$242,T1129&lt;&gt;'Tabelas auxiliares'!$C$241,T1129&lt;&gt;'Tabelas auxiliares'!$C$242,T1129&lt;&gt;'Tabelas auxiliares'!$D$241),"FOLHA DE PESSOAL",IF(Y1129='Tabelas auxiliares'!$A$242,"CUSTEIO",IF(Y1129='Tabelas auxiliares'!$A$241,"INVESTIMENTO","ERRO - VERIFICAR"))))</f>
        <v>CUSTEIO</v>
      </c>
      <c r="AA1129" s="30">
        <f t="shared" si="35"/>
        <v>2849</v>
      </c>
      <c r="AB1129" s="12">
        <v>2849</v>
      </c>
      <c r="AE1129" s="36"/>
      <c r="AF1129" s="36"/>
      <c r="AG1129" s="36"/>
      <c r="AH1129" s="36"/>
      <c r="AI1129" s="36"/>
      <c r="AJ1129" s="36"/>
      <c r="AK1129" s="36"/>
      <c r="AL1129" s="36"/>
      <c r="AM1129" s="36"/>
      <c r="AN1129" s="36"/>
      <c r="AO1129" s="36"/>
      <c r="AP1129" s="36"/>
    </row>
    <row r="1130" spans="1:42" x14ac:dyDescent="0.35">
      <c r="A1130" t="s">
        <v>614</v>
      </c>
      <c r="B1130" t="s">
        <v>230</v>
      </c>
      <c r="C1130" t="s">
        <v>615</v>
      </c>
      <c r="D1130" t="s">
        <v>42</v>
      </c>
      <c r="E1130" t="s">
        <v>100</v>
      </c>
      <c r="F1130" s="19" t="str">
        <f>IFERROR(VLOOKUP(D1130,'Tabelas auxiliares'!$A$3:$B$63,2,FALSE),"")</f>
        <v>CCNH - CENTRO DE CIÊNCIAS NATURAIS E HUMANAS</v>
      </c>
      <c r="G1130" s="19" t="str">
        <f>IFERROR(VLOOKUP($B1130,'Tabelas auxiliares'!$A$67:$C$107,2,FALSE),"")</f>
        <v>MATERIAIS DIDÁTICOS E SERVIÇOS - GRADUAÇÃO</v>
      </c>
      <c r="H1130" s="19" t="str">
        <f>IFERROR(VLOOKUP($B1130,'Tabelas auxiliares'!$A$67:$C$107,3,FALSE),"")</f>
        <v>SERVICO DE ENCADERNACAO / VIDRARIAS / MATERIAL DE CONSUMO / RACAO PARA ANIMAIS / REVISTAS E JORNAIS PARA USO DIDÁTICO/ REAGENTES QUIMICOS / MATERIAIS DIVERSOS DE LABORATORIO/MANUTENÇÃO DE EQUIPAMENTOS</v>
      </c>
      <c r="I1130" t="s">
        <v>761</v>
      </c>
      <c r="J1130" t="s">
        <v>4402</v>
      </c>
      <c r="K1130" t="s">
        <v>4403</v>
      </c>
      <c r="L1130" t="s">
        <v>4404</v>
      </c>
      <c r="M1130" t="s">
        <v>4405</v>
      </c>
      <c r="N1130" t="s">
        <v>628</v>
      </c>
      <c r="O1130" t="s">
        <v>629</v>
      </c>
      <c r="P1130" t="s">
        <v>630</v>
      </c>
      <c r="Q1130" t="s">
        <v>621</v>
      </c>
      <c r="R1130" t="s">
        <v>622</v>
      </c>
      <c r="S1130" t="s">
        <v>1038</v>
      </c>
      <c r="T1130" t="s">
        <v>145</v>
      </c>
      <c r="U1130" t="s">
        <v>645</v>
      </c>
      <c r="V1130" t="s">
        <v>1975</v>
      </c>
      <c r="W1130" t="s">
        <v>1976</v>
      </c>
      <c r="X1130" t="s">
        <v>4406</v>
      </c>
      <c r="Y1130" s="19" t="str">
        <f t="shared" si="34"/>
        <v>3</v>
      </c>
      <c r="Z1130" s="19" t="str">
        <f>IF(T1130="","",IF(AND(T1130&lt;&gt;'Tabelas auxiliares'!$B$241,T1130&lt;&gt;'Tabelas auxiliares'!$B$242,T1130&lt;&gt;'Tabelas auxiliares'!$C$241,T1130&lt;&gt;'Tabelas auxiliares'!$C$242,T1130&lt;&gt;'Tabelas auxiliares'!$D$241),"FOLHA DE PESSOAL",IF(Y1130='Tabelas auxiliares'!$A$242,"CUSTEIO",IF(Y1130='Tabelas auxiliares'!$A$241,"INVESTIMENTO","ERRO - VERIFICAR"))))</f>
        <v>CUSTEIO</v>
      </c>
      <c r="AA1130" s="30">
        <f t="shared" si="35"/>
        <v>22581.84</v>
      </c>
      <c r="AB1130" s="12">
        <v>3847.82</v>
      </c>
      <c r="AD1130" s="12">
        <v>18734.02</v>
      </c>
      <c r="AE1130" s="36"/>
      <c r="AF1130" s="36"/>
      <c r="AG1130" s="36"/>
      <c r="AH1130" s="36"/>
      <c r="AI1130" s="36"/>
      <c r="AJ1130" s="36"/>
      <c r="AK1130" s="36"/>
      <c r="AL1130" s="36"/>
      <c r="AM1130" s="36"/>
      <c r="AN1130" s="36"/>
      <c r="AO1130" s="36"/>
      <c r="AP1130" s="36"/>
    </row>
    <row r="1131" spans="1:42" x14ac:dyDescent="0.35">
      <c r="A1131" t="s">
        <v>614</v>
      </c>
      <c r="B1131" t="s">
        <v>230</v>
      </c>
      <c r="C1131" t="s">
        <v>615</v>
      </c>
      <c r="D1131" t="s">
        <v>42</v>
      </c>
      <c r="E1131" t="s">
        <v>100</v>
      </c>
      <c r="F1131" s="19" t="str">
        <f>IFERROR(VLOOKUP(D1131,'Tabelas auxiliares'!$A$3:$B$63,2,FALSE),"")</f>
        <v>CCNH - CENTRO DE CIÊNCIAS NATURAIS E HUMANAS</v>
      </c>
      <c r="G1131" s="19" t="str">
        <f>IFERROR(VLOOKUP($B1131,'Tabelas auxiliares'!$A$67:$C$107,2,FALSE),"")</f>
        <v>MATERIAIS DIDÁTICOS E SERVIÇOS - GRADUAÇÃO</v>
      </c>
      <c r="H1131" s="19" t="str">
        <f>IFERROR(VLOOKUP($B1131,'Tabelas auxiliares'!$A$67:$C$107,3,FALSE),"")</f>
        <v>SERVICO DE ENCADERNACAO / VIDRARIAS / MATERIAL DE CONSUMO / RACAO PARA ANIMAIS / REVISTAS E JORNAIS PARA USO DIDÁTICO/ REAGENTES QUIMICOS / MATERIAIS DIVERSOS DE LABORATORIO/MANUTENÇÃO DE EQUIPAMENTOS</v>
      </c>
      <c r="I1131" t="s">
        <v>761</v>
      </c>
      <c r="J1131" t="s">
        <v>4402</v>
      </c>
      <c r="K1131" t="s">
        <v>4407</v>
      </c>
      <c r="L1131" t="s">
        <v>4408</v>
      </c>
      <c r="M1131" t="s">
        <v>4405</v>
      </c>
      <c r="N1131" t="s">
        <v>628</v>
      </c>
      <c r="O1131" t="s">
        <v>629</v>
      </c>
      <c r="P1131" t="s">
        <v>630</v>
      </c>
      <c r="Q1131" t="s">
        <v>621</v>
      </c>
      <c r="R1131" t="s">
        <v>622</v>
      </c>
      <c r="S1131" t="s">
        <v>623</v>
      </c>
      <c r="T1131" t="s">
        <v>145</v>
      </c>
      <c r="U1131" t="s">
        <v>645</v>
      </c>
      <c r="V1131" t="s">
        <v>1975</v>
      </c>
      <c r="W1131" t="s">
        <v>1976</v>
      </c>
      <c r="X1131" t="s">
        <v>4409</v>
      </c>
      <c r="Y1131" s="19" t="str">
        <f t="shared" si="34"/>
        <v>3</v>
      </c>
      <c r="Z1131" s="19" t="str">
        <f>IF(T1131="","",IF(AND(T1131&lt;&gt;'Tabelas auxiliares'!$B$241,T1131&lt;&gt;'Tabelas auxiliares'!$B$242,T1131&lt;&gt;'Tabelas auxiliares'!$C$241,T1131&lt;&gt;'Tabelas auxiliares'!$C$242,T1131&lt;&gt;'Tabelas auxiliares'!$D$241),"FOLHA DE PESSOAL",IF(Y1131='Tabelas auxiliares'!$A$242,"CUSTEIO",IF(Y1131='Tabelas auxiliares'!$A$241,"INVESTIMENTO","ERRO - VERIFICAR"))))</f>
        <v>CUSTEIO</v>
      </c>
      <c r="AA1131" s="30">
        <f t="shared" si="35"/>
        <v>491.94</v>
      </c>
      <c r="AB1131" s="12">
        <v>491.94</v>
      </c>
      <c r="AE1131" s="36"/>
      <c r="AF1131" s="36"/>
      <c r="AG1131" s="36"/>
      <c r="AH1131" s="36"/>
      <c r="AI1131" s="36"/>
      <c r="AJ1131" s="36"/>
      <c r="AK1131" s="36"/>
      <c r="AL1131" s="36"/>
      <c r="AM1131" s="36"/>
      <c r="AN1131" s="36"/>
      <c r="AO1131" s="36"/>
      <c r="AP1131" s="36"/>
    </row>
    <row r="1132" spans="1:42" x14ac:dyDescent="0.35">
      <c r="A1132" t="s">
        <v>614</v>
      </c>
      <c r="B1132" t="s">
        <v>230</v>
      </c>
      <c r="C1132" t="s">
        <v>615</v>
      </c>
      <c r="D1132" t="s">
        <v>42</v>
      </c>
      <c r="E1132" t="s">
        <v>100</v>
      </c>
      <c r="F1132" s="19" t="str">
        <f>IFERROR(VLOOKUP(D1132,'Tabelas auxiliares'!$A$3:$B$63,2,FALSE),"")</f>
        <v>CCNH - CENTRO DE CIÊNCIAS NATURAIS E HUMANAS</v>
      </c>
      <c r="G1132" s="19" t="str">
        <f>IFERROR(VLOOKUP($B1132,'Tabelas auxiliares'!$A$67:$C$107,2,FALSE),"")</f>
        <v>MATERIAIS DIDÁTICOS E SERVIÇOS - GRADUAÇÃO</v>
      </c>
      <c r="H1132" s="19" t="str">
        <f>IFERROR(VLOOKUP($B1132,'Tabelas auxiliares'!$A$67:$C$107,3,FALSE),"")</f>
        <v>SERVICO DE ENCADERNACAO / VIDRARIAS / MATERIAL DE CONSUMO / RACAO PARA ANIMAIS / REVISTAS E JORNAIS PARA USO DIDÁTICO/ REAGENTES QUIMICOS / MATERIAIS DIVERSOS DE LABORATORIO/MANUTENÇÃO DE EQUIPAMENTOS</v>
      </c>
      <c r="I1132" t="s">
        <v>3690</v>
      </c>
      <c r="J1132" t="s">
        <v>4410</v>
      </c>
      <c r="K1132" t="s">
        <v>4411</v>
      </c>
      <c r="L1132" t="s">
        <v>4412</v>
      </c>
      <c r="M1132" t="s">
        <v>4413</v>
      </c>
      <c r="N1132" t="s">
        <v>633</v>
      </c>
      <c r="O1132" t="s">
        <v>629</v>
      </c>
      <c r="P1132" t="s">
        <v>634</v>
      </c>
      <c r="Q1132" t="s">
        <v>621</v>
      </c>
      <c r="R1132" t="s">
        <v>622</v>
      </c>
      <c r="S1132" t="s">
        <v>623</v>
      </c>
      <c r="T1132" t="s">
        <v>145</v>
      </c>
      <c r="U1132" t="s">
        <v>655</v>
      </c>
      <c r="V1132" t="s">
        <v>1925</v>
      </c>
      <c r="W1132" t="s">
        <v>1926</v>
      </c>
      <c r="X1132" t="s">
        <v>4414</v>
      </c>
      <c r="Y1132" s="19" t="str">
        <f t="shared" si="34"/>
        <v>3</v>
      </c>
      <c r="Z1132" s="19" t="str">
        <f>IF(T1132="","",IF(AND(T1132&lt;&gt;'Tabelas auxiliares'!$B$241,T1132&lt;&gt;'Tabelas auxiliares'!$B$242,T1132&lt;&gt;'Tabelas auxiliares'!$C$241,T1132&lt;&gt;'Tabelas auxiliares'!$C$242,T1132&lt;&gt;'Tabelas auxiliares'!$D$241),"FOLHA DE PESSOAL",IF(Y1132='Tabelas auxiliares'!$A$242,"CUSTEIO",IF(Y1132='Tabelas auxiliares'!$A$241,"INVESTIMENTO","ERRO - VERIFICAR"))))</f>
        <v>CUSTEIO</v>
      </c>
      <c r="AA1132" s="30">
        <f t="shared" si="35"/>
        <v>360</v>
      </c>
      <c r="AB1132" s="12">
        <v>360</v>
      </c>
      <c r="AE1132" s="36"/>
      <c r="AF1132" s="36"/>
      <c r="AG1132" s="36"/>
      <c r="AH1132" s="36"/>
      <c r="AI1132" s="36"/>
      <c r="AJ1132" s="36"/>
      <c r="AK1132" s="36"/>
      <c r="AL1132" s="36"/>
      <c r="AM1132" s="36"/>
      <c r="AN1132" s="36"/>
      <c r="AO1132" s="36"/>
      <c r="AP1132" s="36"/>
    </row>
    <row r="1133" spans="1:42" x14ac:dyDescent="0.35">
      <c r="A1133" t="s">
        <v>614</v>
      </c>
      <c r="B1133" t="s">
        <v>230</v>
      </c>
      <c r="C1133" t="s">
        <v>615</v>
      </c>
      <c r="D1133" t="s">
        <v>42</v>
      </c>
      <c r="E1133" t="s">
        <v>100</v>
      </c>
      <c r="F1133" s="19" t="str">
        <f>IFERROR(VLOOKUP(D1133,'Tabelas auxiliares'!$A$3:$B$63,2,FALSE),"")</f>
        <v>CCNH - CENTRO DE CIÊNCIAS NATURAIS E HUMANAS</v>
      </c>
      <c r="G1133" s="19" t="str">
        <f>IFERROR(VLOOKUP($B1133,'Tabelas auxiliares'!$A$67:$C$107,2,FALSE),"")</f>
        <v>MATERIAIS DIDÁTICOS E SERVIÇOS - GRADUAÇÃO</v>
      </c>
      <c r="H1133" s="19" t="str">
        <f>IFERROR(VLOOKUP($B1133,'Tabelas auxiliares'!$A$67:$C$107,3,FALSE),"")</f>
        <v>SERVICO DE ENCADERNACAO / VIDRARIAS / MATERIAL DE CONSUMO / RACAO PARA ANIMAIS / REVISTAS E JORNAIS PARA USO DIDÁTICO/ REAGENTES QUIMICOS / MATERIAIS DIVERSOS DE LABORATORIO/MANUTENÇÃO DE EQUIPAMENTOS</v>
      </c>
      <c r="I1133" t="s">
        <v>3690</v>
      </c>
      <c r="J1133" t="s">
        <v>4410</v>
      </c>
      <c r="K1133" t="s">
        <v>4415</v>
      </c>
      <c r="L1133" t="s">
        <v>4412</v>
      </c>
      <c r="M1133" t="s">
        <v>4416</v>
      </c>
      <c r="N1133" t="s">
        <v>633</v>
      </c>
      <c r="O1133" t="s">
        <v>629</v>
      </c>
      <c r="P1133" t="s">
        <v>634</v>
      </c>
      <c r="Q1133" t="s">
        <v>621</v>
      </c>
      <c r="R1133" t="s">
        <v>622</v>
      </c>
      <c r="S1133" t="s">
        <v>623</v>
      </c>
      <c r="T1133" t="s">
        <v>145</v>
      </c>
      <c r="U1133" t="s">
        <v>655</v>
      </c>
      <c r="V1133" t="s">
        <v>1925</v>
      </c>
      <c r="W1133" t="s">
        <v>1926</v>
      </c>
      <c r="X1133" t="s">
        <v>4417</v>
      </c>
      <c r="Y1133" s="19" t="str">
        <f t="shared" si="34"/>
        <v>3</v>
      </c>
      <c r="Z1133" s="19" t="str">
        <f>IF(T1133="","",IF(AND(T1133&lt;&gt;'Tabelas auxiliares'!$B$241,T1133&lt;&gt;'Tabelas auxiliares'!$B$242,T1133&lt;&gt;'Tabelas auxiliares'!$C$241,T1133&lt;&gt;'Tabelas auxiliares'!$C$242,T1133&lt;&gt;'Tabelas auxiliares'!$D$241),"FOLHA DE PESSOAL",IF(Y1133='Tabelas auxiliares'!$A$242,"CUSTEIO",IF(Y1133='Tabelas auxiliares'!$A$241,"INVESTIMENTO","ERRO - VERIFICAR"))))</f>
        <v>CUSTEIO</v>
      </c>
      <c r="AA1133" s="30">
        <f t="shared" si="35"/>
        <v>443</v>
      </c>
      <c r="AB1133" s="12">
        <v>443</v>
      </c>
      <c r="AE1133" s="36"/>
      <c r="AF1133" s="36"/>
      <c r="AG1133" s="36"/>
      <c r="AH1133" s="36"/>
      <c r="AI1133" s="36"/>
      <c r="AJ1133" s="36"/>
      <c r="AK1133" s="36"/>
      <c r="AL1133" s="36"/>
      <c r="AM1133" s="36"/>
      <c r="AN1133" s="36"/>
      <c r="AO1133" s="36"/>
      <c r="AP1133" s="36"/>
    </row>
    <row r="1134" spans="1:42" x14ac:dyDescent="0.35">
      <c r="A1134" t="s">
        <v>614</v>
      </c>
      <c r="B1134" t="s">
        <v>230</v>
      </c>
      <c r="C1134" t="s">
        <v>615</v>
      </c>
      <c r="D1134" t="s">
        <v>42</v>
      </c>
      <c r="E1134" t="s">
        <v>100</v>
      </c>
      <c r="F1134" s="19" t="str">
        <f>IFERROR(VLOOKUP(D1134,'Tabelas auxiliares'!$A$3:$B$63,2,FALSE),"")</f>
        <v>CCNH - CENTRO DE CIÊNCIAS NATURAIS E HUMANAS</v>
      </c>
      <c r="G1134" s="19" t="str">
        <f>IFERROR(VLOOKUP($B1134,'Tabelas auxiliares'!$A$67:$C$107,2,FALSE),"")</f>
        <v>MATERIAIS DIDÁTICOS E SERVIÇOS - GRADUAÇÃO</v>
      </c>
      <c r="H1134" s="19" t="str">
        <f>IFERROR(VLOOKUP($B1134,'Tabelas auxiliares'!$A$67:$C$107,3,FALSE),"")</f>
        <v>SERVICO DE ENCADERNACAO / VIDRARIAS / MATERIAL DE CONSUMO / RACAO PARA ANIMAIS / REVISTAS E JORNAIS PARA USO DIDÁTICO/ REAGENTES QUIMICOS / MATERIAIS DIVERSOS DE LABORATORIO/MANUTENÇÃO DE EQUIPAMENTOS</v>
      </c>
      <c r="I1134" t="s">
        <v>3690</v>
      </c>
      <c r="J1134" t="s">
        <v>4410</v>
      </c>
      <c r="K1134" t="s">
        <v>4418</v>
      </c>
      <c r="L1134" t="s">
        <v>4412</v>
      </c>
      <c r="M1134" t="s">
        <v>1924</v>
      </c>
      <c r="N1134" t="s">
        <v>633</v>
      </c>
      <c r="O1134" t="s">
        <v>629</v>
      </c>
      <c r="P1134" t="s">
        <v>634</v>
      </c>
      <c r="Q1134" t="s">
        <v>621</v>
      </c>
      <c r="R1134" t="s">
        <v>622</v>
      </c>
      <c r="S1134" t="s">
        <v>623</v>
      </c>
      <c r="T1134" t="s">
        <v>145</v>
      </c>
      <c r="U1134" t="s">
        <v>655</v>
      </c>
      <c r="V1134" t="s">
        <v>1925</v>
      </c>
      <c r="W1134" t="s">
        <v>1926</v>
      </c>
      <c r="X1134" t="s">
        <v>4419</v>
      </c>
      <c r="Y1134" s="19" t="str">
        <f t="shared" si="34"/>
        <v>3</v>
      </c>
      <c r="Z1134" s="19" t="str">
        <f>IF(T1134="","",IF(AND(T1134&lt;&gt;'Tabelas auxiliares'!$B$241,T1134&lt;&gt;'Tabelas auxiliares'!$B$242,T1134&lt;&gt;'Tabelas auxiliares'!$C$241,T1134&lt;&gt;'Tabelas auxiliares'!$C$242,T1134&lt;&gt;'Tabelas auxiliares'!$D$241),"FOLHA DE PESSOAL",IF(Y1134='Tabelas auxiliares'!$A$242,"CUSTEIO",IF(Y1134='Tabelas auxiliares'!$A$241,"INVESTIMENTO","ERRO - VERIFICAR"))))</f>
        <v>CUSTEIO</v>
      </c>
      <c r="AA1134" s="30">
        <f t="shared" si="35"/>
        <v>4166.37</v>
      </c>
      <c r="AB1134" s="12">
        <v>4166.37</v>
      </c>
      <c r="AE1134" s="36"/>
      <c r="AF1134" s="36"/>
      <c r="AG1134" s="36"/>
      <c r="AH1134" s="36"/>
      <c r="AI1134" s="36"/>
      <c r="AJ1134" s="36"/>
      <c r="AK1134" s="36"/>
      <c r="AL1134" s="36"/>
      <c r="AM1134" s="36"/>
      <c r="AN1134" s="36"/>
      <c r="AO1134" s="36"/>
      <c r="AP1134" s="36"/>
    </row>
    <row r="1135" spans="1:42" x14ac:dyDescent="0.35">
      <c r="A1135" t="s">
        <v>614</v>
      </c>
      <c r="B1135" t="s">
        <v>230</v>
      </c>
      <c r="C1135" t="s">
        <v>615</v>
      </c>
      <c r="D1135" t="s">
        <v>42</v>
      </c>
      <c r="E1135" t="s">
        <v>100</v>
      </c>
      <c r="F1135" s="19" t="str">
        <f>IFERROR(VLOOKUP(D1135,'Tabelas auxiliares'!$A$3:$B$63,2,FALSE),"")</f>
        <v>CCNH - CENTRO DE CIÊNCIAS NATURAIS E HUMANAS</v>
      </c>
      <c r="G1135" s="19" t="str">
        <f>IFERROR(VLOOKUP($B1135,'Tabelas auxiliares'!$A$67:$C$107,2,FALSE),"")</f>
        <v>MATERIAIS DIDÁTICOS E SERVIÇOS - GRADUAÇÃO</v>
      </c>
      <c r="H1135" s="19" t="str">
        <f>IFERROR(VLOOKUP($B1135,'Tabelas auxiliares'!$A$67:$C$107,3,FALSE),"")</f>
        <v>SERVICO DE ENCADERNACAO / VIDRARIAS / MATERIAL DE CONSUMO / RACAO PARA ANIMAIS / REVISTAS E JORNAIS PARA USO DIDÁTICO/ REAGENTES QUIMICOS / MATERIAIS DIVERSOS DE LABORATORIO/MANUTENÇÃO DE EQUIPAMENTOS</v>
      </c>
      <c r="I1135" t="s">
        <v>3690</v>
      </c>
      <c r="J1135" t="s">
        <v>4410</v>
      </c>
      <c r="K1135" t="s">
        <v>4420</v>
      </c>
      <c r="L1135" t="s">
        <v>4412</v>
      </c>
      <c r="M1135" t="s">
        <v>4421</v>
      </c>
      <c r="N1135" t="s">
        <v>633</v>
      </c>
      <c r="O1135" t="s">
        <v>629</v>
      </c>
      <c r="P1135" t="s">
        <v>634</v>
      </c>
      <c r="Q1135" t="s">
        <v>621</v>
      </c>
      <c r="R1135" t="s">
        <v>622</v>
      </c>
      <c r="S1135" t="s">
        <v>623</v>
      </c>
      <c r="T1135" t="s">
        <v>145</v>
      </c>
      <c r="U1135" t="s">
        <v>655</v>
      </c>
      <c r="V1135" t="s">
        <v>4422</v>
      </c>
      <c r="W1135" t="s">
        <v>4423</v>
      </c>
      <c r="X1135" t="s">
        <v>4424</v>
      </c>
      <c r="Y1135" s="19" t="str">
        <f t="shared" si="34"/>
        <v>3</v>
      </c>
      <c r="Z1135" s="19" t="str">
        <f>IF(T1135="","",IF(AND(T1135&lt;&gt;'Tabelas auxiliares'!$B$241,T1135&lt;&gt;'Tabelas auxiliares'!$B$242,T1135&lt;&gt;'Tabelas auxiliares'!$C$241,T1135&lt;&gt;'Tabelas auxiliares'!$C$242,T1135&lt;&gt;'Tabelas auxiliares'!$D$241),"FOLHA DE PESSOAL",IF(Y1135='Tabelas auxiliares'!$A$242,"CUSTEIO",IF(Y1135='Tabelas auxiliares'!$A$241,"INVESTIMENTO","ERRO - VERIFICAR"))))</f>
        <v>CUSTEIO</v>
      </c>
      <c r="AA1135" s="30">
        <f t="shared" si="35"/>
        <v>786</v>
      </c>
      <c r="AB1135" s="12">
        <v>786</v>
      </c>
      <c r="AE1135" s="36"/>
      <c r="AF1135" s="36"/>
      <c r="AG1135" s="36"/>
      <c r="AH1135" s="36"/>
      <c r="AI1135" s="36"/>
      <c r="AJ1135" s="36"/>
      <c r="AK1135" s="36"/>
      <c r="AL1135" s="36"/>
      <c r="AM1135" s="36"/>
      <c r="AN1135" s="36"/>
      <c r="AO1135" s="36"/>
      <c r="AP1135" s="36"/>
    </row>
    <row r="1136" spans="1:42" x14ac:dyDescent="0.35">
      <c r="A1136" t="s">
        <v>614</v>
      </c>
      <c r="B1136" t="s">
        <v>230</v>
      </c>
      <c r="C1136" t="s">
        <v>615</v>
      </c>
      <c r="D1136" t="s">
        <v>42</v>
      </c>
      <c r="E1136" t="s">
        <v>100</v>
      </c>
      <c r="F1136" s="19" t="str">
        <f>IFERROR(VLOOKUP(D1136,'Tabelas auxiliares'!$A$3:$B$63,2,FALSE),"")</f>
        <v>CCNH - CENTRO DE CIÊNCIAS NATURAIS E HUMANAS</v>
      </c>
      <c r="G1136" s="19" t="str">
        <f>IFERROR(VLOOKUP($B1136,'Tabelas auxiliares'!$A$67:$C$107,2,FALSE),"")</f>
        <v>MATERIAIS DIDÁTICOS E SERVIÇOS - GRADUAÇÃO</v>
      </c>
      <c r="H1136" s="19" t="str">
        <f>IFERROR(VLOOKUP($B1136,'Tabelas auxiliares'!$A$67:$C$107,3,FALSE),"")</f>
        <v>SERVICO DE ENCADERNACAO / VIDRARIAS / MATERIAL DE CONSUMO / RACAO PARA ANIMAIS / REVISTAS E JORNAIS PARA USO DIDÁTICO/ REAGENTES QUIMICOS / MATERIAIS DIVERSOS DE LABORATORIO/MANUTENÇÃO DE EQUIPAMENTOS</v>
      </c>
      <c r="I1136" t="s">
        <v>3690</v>
      </c>
      <c r="J1136" t="s">
        <v>4410</v>
      </c>
      <c r="K1136" t="s">
        <v>4420</v>
      </c>
      <c r="L1136" t="s">
        <v>4412</v>
      </c>
      <c r="M1136" t="s">
        <v>4421</v>
      </c>
      <c r="N1136" t="s">
        <v>633</v>
      </c>
      <c r="O1136" t="s">
        <v>629</v>
      </c>
      <c r="P1136" t="s">
        <v>634</v>
      </c>
      <c r="Q1136" t="s">
        <v>621</v>
      </c>
      <c r="R1136" t="s">
        <v>622</v>
      </c>
      <c r="S1136" t="s">
        <v>623</v>
      </c>
      <c r="T1136" t="s">
        <v>145</v>
      </c>
      <c r="U1136" t="s">
        <v>655</v>
      </c>
      <c r="V1136" t="s">
        <v>1925</v>
      </c>
      <c r="W1136" t="s">
        <v>1926</v>
      </c>
      <c r="X1136" t="s">
        <v>4425</v>
      </c>
      <c r="Y1136" s="19" t="str">
        <f t="shared" ref="Y1136:Y1183" si="36">LEFT(V1136,1)</f>
        <v>3</v>
      </c>
      <c r="Z1136" s="19" t="str">
        <f>IF(T1136="","",IF(AND(T1136&lt;&gt;'Tabelas auxiliares'!$B$241,T1136&lt;&gt;'Tabelas auxiliares'!$B$242,T1136&lt;&gt;'Tabelas auxiliares'!$C$241,T1136&lt;&gt;'Tabelas auxiliares'!$C$242,T1136&lt;&gt;'Tabelas auxiliares'!$D$241),"FOLHA DE PESSOAL",IF(Y1136='Tabelas auxiliares'!$A$242,"CUSTEIO",IF(Y1136='Tabelas auxiliares'!$A$241,"INVESTIMENTO","ERRO - VERIFICAR"))))</f>
        <v>CUSTEIO</v>
      </c>
      <c r="AA1136" s="30">
        <f t="shared" ref="AA1136:AA1183" si="37">IF(AB1136+AC1136+AD1136&lt;&gt;0,AB1136+AC1136+AD1136,"")</f>
        <v>2781.85</v>
      </c>
      <c r="AB1136" s="12">
        <v>2781.85</v>
      </c>
      <c r="AE1136" s="36"/>
      <c r="AF1136" s="36"/>
      <c r="AG1136" s="36"/>
      <c r="AH1136" s="36"/>
      <c r="AI1136" s="36"/>
      <c r="AJ1136" s="36"/>
      <c r="AK1136" s="36"/>
      <c r="AL1136" s="36"/>
      <c r="AM1136" s="36"/>
      <c r="AN1136" s="36"/>
      <c r="AO1136" s="36"/>
      <c r="AP1136" s="36"/>
    </row>
    <row r="1137" spans="1:42" x14ac:dyDescent="0.35">
      <c r="A1137" t="s">
        <v>614</v>
      </c>
      <c r="B1137" t="s">
        <v>230</v>
      </c>
      <c r="C1137" t="s">
        <v>615</v>
      </c>
      <c r="D1137" t="s">
        <v>42</v>
      </c>
      <c r="E1137" t="s">
        <v>100</v>
      </c>
      <c r="F1137" s="19" t="str">
        <f>IFERROR(VLOOKUP(D1137,'Tabelas auxiliares'!$A$3:$B$63,2,FALSE),"")</f>
        <v>CCNH - CENTRO DE CIÊNCIAS NATURAIS E HUMANAS</v>
      </c>
      <c r="G1137" s="19" t="str">
        <f>IFERROR(VLOOKUP($B1137,'Tabelas auxiliares'!$A$67:$C$107,2,FALSE),"")</f>
        <v>MATERIAIS DIDÁTICOS E SERVIÇOS - GRADUAÇÃO</v>
      </c>
      <c r="H1137" s="19" t="str">
        <f>IFERROR(VLOOKUP($B1137,'Tabelas auxiliares'!$A$67:$C$107,3,FALSE),"")</f>
        <v>SERVICO DE ENCADERNACAO / VIDRARIAS / MATERIAL DE CONSUMO / RACAO PARA ANIMAIS / REVISTAS E JORNAIS PARA USO DIDÁTICO/ REAGENTES QUIMICOS / MATERIAIS DIVERSOS DE LABORATORIO/MANUTENÇÃO DE EQUIPAMENTOS</v>
      </c>
      <c r="I1137" t="s">
        <v>3690</v>
      </c>
      <c r="J1137" t="s">
        <v>4410</v>
      </c>
      <c r="K1137" t="s">
        <v>4426</v>
      </c>
      <c r="L1137" t="s">
        <v>4412</v>
      </c>
      <c r="M1137" t="s">
        <v>1946</v>
      </c>
      <c r="N1137" t="s">
        <v>633</v>
      </c>
      <c r="O1137" t="s">
        <v>629</v>
      </c>
      <c r="P1137" t="s">
        <v>634</v>
      </c>
      <c r="Q1137" t="s">
        <v>621</v>
      </c>
      <c r="R1137" t="s">
        <v>622</v>
      </c>
      <c r="S1137" t="s">
        <v>623</v>
      </c>
      <c r="T1137" t="s">
        <v>145</v>
      </c>
      <c r="U1137" t="s">
        <v>655</v>
      </c>
      <c r="V1137" t="s">
        <v>1925</v>
      </c>
      <c r="W1137" t="s">
        <v>1926</v>
      </c>
      <c r="X1137" t="s">
        <v>4427</v>
      </c>
      <c r="Y1137" s="19" t="str">
        <f t="shared" si="36"/>
        <v>3</v>
      </c>
      <c r="Z1137" s="19" t="str">
        <f>IF(T1137="","",IF(AND(T1137&lt;&gt;'Tabelas auxiliares'!$B$241,T1137&lt;&gt;'Tabelas auxiliares'!$B$242,T1137&lt;&gt;'Tabelas auxiliares'!$C$241,T1137&lt;&gt;'Tabelas auxiliares'!$C$242,T1137&lt;&gt;'Tabelas auxiliares'!$D$241),"FOLHA DE PESSOAL",IF(Y1137='Tabelas auxiliares'!$A$242,"CUSTEIO",IF(Y1137='Tabelas auxiliares'!$A$241,"INVESTIMENTO","ERRO - VERIFICAR"))))</f>
        <v>CUSTEIO</v>
      </c>
      <c r="AA1137" s="30">
        <f t="shared" si="37"/>
        <v>999.9</v>
      </c>
      <c r="AB1137" s="12">
        <v>999.9</v>
      </c>
      <c r="AE1137" s="36"/>
      <c r="AF1137" s="36"/>
      <c r="AG1137" s="36"/>
      <c r="AH1137" s="36"/>
      <c r="AI1137" s="36"/>
      <c r="AJ1137" s="36"/>
      <c r="AK1137" s="36"/>
      <c r="AL1137" s="36"/>
      <c r="AM1137" s="36"/>
      <c r="AN1137" s="36"/>
      <c r="AO1137" s="36"/>
      <c r="AP1137" s="36"/>
    </row>
    <row r="1138" spans="1:42" x14ac:dyDescent="0.35">
      <c r="A1138" t="s">
        <v>614</v>
      </c>
      <c r="B1138" t="s">
        <v>230</v>
      </c>
      <c r="C1138" t="s">
        <v>615</v>
      </c>
      <c r="D1138" t="s">
        <v>42</v>
      </c>
      <c r="E1138" t="s">
        <v>100</v>
      </c>
      <c r="F1138" s="19" t="str">
        <f>IFERROR(VLOOKUP(D1138,'Tabelas auxiliares'!$A$3:$B$63,2,FALSE),"")</f>
        <v>CCNH - CENTRO DE CIÊNCIAS NATURAIS E HUMANAS</v>
      </c>
      <c r="G1138" s="19" t="str">
        <f>IFERROR(VLOOKUP($B1138,'Tabelas auxiliares'!$A$67:$C$107,2,FALSE),"")</f>
        <v>MATERIAIS DIDÁTICOS E SERVIÇOS - GRADUAÇÃO</v>
      </c>
      <c r="H1138" s="19" t="str">
        <f>IFERROR(VLOOKUP($B1138,'Tabelas auxiliares'!$A$67:$C$107,3,FALSE),"")</f>
        <v>SERVICO DE ENCADERNACAO / VIDRARIAS / MATERIAL DE CONSUMO / RACAO PARA ANIMAIS / REVISTAS E JORNAIS PARA USO DIDÁTICO/ REAGENTES QUIMICOS / MATERIAIS DIVERSOS DE LABORATORIO/MANUTENÇÃO DE EQUIPAMENTOS</v>
      </c>
      <c r="I1138" t="s">
        <v>3690</v>
      </c>
      <c r="J1138" t="s">
        <v>4410</v>
      </c>
      <c r="K1138" t="s">
        <v>4428</v>
      </c>
      <c r="L1138" t="s">
        <v>4412</v>
      </c>
      <c r="M1138" t="s">
        <v>4429</v>
      </c>
      <c r="N1138" t="s">
        <v>628</v>
      </c>
      <c r="O1138" t="s">
        <v>629</v>
      </c>
      <c r="P1138" t="s">
        <v>630</v>
      </c>
      <c r="Q1138" t="s">
        <v>621</v>
      </c>
      <c r="R1138" t="s">
        <v>622</v>
      </c>
      <c r="S1138" t="s">
        <v>623</v>
      </c>
      <c r="T1138" t="s">
        <v>145</v>
      </c>
      <c r="U1138" t="s">
        <v>645</v>
      </c>
      <c r="V1138" t="s">
        <v>1925</v>
      </c>
      <c r="W1138" t="s">
        <v>1926</v>
      </c>
      <c r="X1138" t="s">
        <v>4430</v>
      </c>
      <c r="Y1138" s="19" t="str">
        <f t="shared" si="36"/>
        <v>3</v>
      </c>
      <c r="Z1138" s="19" t="str">
        <f>IF(T1138="","",IF(AND(T1138&lt;&gt;'Tabelas auxiliares'!$B$241,T1138&lt;&gt;'Tabelas auxiliares'!$B$242,T1138&lt;&gt;'Tabelas auxiliares'!$C$241,T1138&lt;&gt;'Tabelas auxiliares'!$C$242,T1138&lt;&gt;'Tabelas auxiliares'!$D$241),"FOLHA DE PESSOAL",IF(Y1138='Tabelas auxiliares'!$A$242,"CUSTEIO",IF(Y1138='Tabelas auxiliares'!$A$241,"INVESTIMENTO","ERRO - VERIFICAR"))))</f>
        <v>CUSTEIO</v>
      </c>
      <c r="AA1138" s="30">
        <f t="shared" si="37"/>
        <v>3024.68</v>
      </c>
      <c r="AB1138" s="12">
        <v>3024.68</v>
      </c>
      <c r="AE1138" s="36"/>
      <c r="AF1138" s="36"/>
      <c r="AG1138" s="36"/>
      <c r="AH1138" s="36"/>
      <c r="AI1138" s="36"/>
      <c r="AJ1138" s="36"/>
      <c r="AK1138" s="36"/>
      <c r="AL1138" s="36"/>
      <c r="AM1138" s="36"/>
      <c r="AN1138" s="36"/>
      <c r="AO1138" s="36"/>
      <c r="AP1138" s="36"/>
    </row>
    <row r="1139" spans="1:42" x14ac:dyDescent="0.35">
      <c r="A1139" t="s">
        <v>614</v>
      </c>
      <c r="B1139" t="s">
        <v>230</v>
      </c>
      <c r="C1139" t="s">
        <v>615</v>
      </c>
      <c r="D1139" t="s">
        <v>42</v>
      </c>
      <c r="E1139" t="s">
        <v>100</v>
      </c>
      <c r="F1139" s="19" t="str">
        <f>IFERROR(VLOOKUP(D1139,'Tabelas auxiliares'!$A$3:$B$63,2,FALSE),"")</f>
        <v>CCNH - CENTRO DE CIÊNCIAS NATURAIS E HUMANAS</v>
      </c>
      <c r="G1139" s="19" t="str">
        <f>IFERROR(VLOOKUP($B1139,'Tabelas auxiliares'!$A$67:$C$107,2,FALSE),"")</f>
        <v>MATERIAIS DIDÁTICOS E SERVIÇOS - GRADUAÇÃO</v>
      </c>
      <c r="H1139" s="19" t="str">
        <f>IFERROR(VLOOKUP($B1139,'Tabelas auxiliares'!$A$67:$C$107,3,FALSE),"")</f>
        <v>SERVICO DE ENCADERNACAO / VIDRARIAS / MATERIAL DE CONSUMO / RACAO PARA ANIMAIS / REVISTAS E JORNAIS PARA USO DIDÁTICO/ REAGENTES QUIMICOS / MATERIAIS DIVERSOS DE LABORATORIO/MANUTENÇÃO DE EQUIPAMENTOS</v>
      </c>
      <c r="I1139" t="s">
        <v>3690</v>
      </c>
      <c r="J1139" t="s">
        <v>4410</v>
      </c>
      <c r="K1139" t="s">
        <v>4431</v>
      </c>
      <c r="L1139" t="s">
        <v>4412</v>
      </c>
      <c r="M1139" t="s">
        <v>4432</v>
      </c>
      <c r="N1139" t="s">
        <v>633</v>
      </c>
      <c r="O1139" t="s">
        <v>629</v>
      </c>
      <c r="P1139" t="s">
        <v>634</v>
      </c>
      <c r="Q1139" t="s">
        <v>621</v>
      </c>
      <c r="R1139" t="s">
        <v>622</v>
      </c>
      <c r="S1139" t="s">
        <v>623</v>
      </c>
      <c r="T1139" t="s">
        <v>145</v>
      </c>
      <c r="U1139" t="s">
        <v>655</v>
      </c>
      <c r="V1139" t="s">
        <v>1925</v>
      </c>
      <c r="W1139" t="s">
        <v>1926</v>
      </c>
      <c r="X1139" t="s">
        <v>4433</v>
      </c>
      <c r="Y1139" s="19" t="str">
        <f t="shared" si="36"/>
        <v>3</v>
      </c>
      <c r="Z1139" s="19" t="str">
        <f>IF(T1139="","",IF(AND(T1139&lt;&gt;'Tabelas auxiliares'!$B$241,T1139&lt;&gt;'Tabelas auxiliares'!$B$242,T1139&lt;&gt;'Tabelas auxiliares'!$C$241,T1139&lt;&gt;'Tabelas auxiliares'!$C$242,T1139&lt;&gt;'Tabelas auxiliares'!$D$241),"FOLHA DE PESSOAL",IF(Y1139='Tabelas auxiliares'!$A$242,"CUSTEIO",IF(Y1139='Tabelas auxiliares'!$A$241,"INVESTIMENTO","ERRO - VERIFICAR"))))</f>
        <v>CUSTEIO</v>
      </c>
      <c r="AA1139" s="30">
        <f t="shared" si="37"/>
        <v>41.65</v>
      </c>
      <c r="AB1139" s="12">
        <v>41.65</v>
      </c>
      <c r="AE1139" s="36"/>
      <c r="AF1139" s="36"/>
      <c r="AG1139" s="36"/>
      <c r="AH1139" s="36"/>
      <c r="AI1139" s="36"/>
      <c r="AJ1139" s="36"/>
      <c r="AK1139" s="36"/>
      <c r="AL1139" s="36"/>
      <c r="AM1139" s="36"/>
      <c r="AN1139" s="36"/>
      <c r="AO1139" s="36"/>
      <c r="AP1139" s="36"/>
    </row>
    <row r="1140" spans="1:42" x14ac:dyDescent="0.35">
      <c r="A1140" t="s">
        <v>614</v>
      </c>
      <c r="B1140" t="s">
        <v>230</v>
      </c>
      <c r="C1140" t="s">
        <v>615</v>
      </c>
      <c r="D1140" t="s">
        <v>42</v>
      </c>
      <c r="E1140" t="s">
        <v>100</v>
      </c>
      <c r="F1140" s="19" t="str">
        <f>IFERROR(VLOOKUP(D1140,'Tabelas auxiliares'!$A$3:$B$63,2,FALSE),"")</f>
        <v>CCNH - CENTRO DE CIÊNCIAS NATURAIS E HUMANAS</v>
      </c>
      <c r="G1140" s="19" t="str">
        <f>IFERROR(VLOOKUP($B1140,'Tabelas auxiliares'!$A$67:$C$107,2,FALSE),"")</f>
        <v>MATERIAIS DIDÁTICOS E SERVIÇOS - GRADUAÇÃO</v>
      </c>
      <c r="H1140" s="19" t="str">
        <f>IFERROR(VLOOKUP($B1140,'Tabelas auxiliares'!$A$67:$C$107,3,FALSE),"")</f>
        <v>SERVICO DE ENCADERNACAO / VIDRARIAS / MATERIAL DE CONSUMO / RACAO PARA ANIMAIS / REVISTAS E JORNAIS PARA USO DIDÁTICO/ REAGENTES QUIMICOS / MATERIAIS DIVERSOS DE LABORATORIO/MANUTENÇÃO DE EQUIPAMENTOS</v>
      </c>
      <c r="I1140" t="s">
        <v>3690</v>
      </c>
      <c r="J1140" t="s">
        <v>4410</v>
      </c>
      <c r="K1140" t="s">
        <v>4434</v>
      </c>
      <c r="L1140" t="s">
        <v>4412</v>
      </c>
      <c r="M1140" t="s">
        <v>4435</v>
      </c>
      <c r="N1140" t="s">
        <v>633</v>
      </c>
      <c r="O1140" t="s">
        <v>629</v>
      </c>
      <c r="P1140" t="s">
        <v>634</v>
      </c>
      <c r="Q1140" t="s">
        <v>621</v>
      </c>
      <c r="R1140" t="s">
        <v>622</v>
      </c>
      <c r="S1140" t="s">
        <v>623</v>
      </c>
      <c r="T1140" t="s">
        <v>145</v>
      </c>
      <c r="U1140" t="s">
        <v>655</v>
      </c>
      <c r="V1140" t="s">
        <v>1925</v>
      </c>
      <c r="W1140" t="s">
        <v>1926</v>
      </c>
      <c r="X1140" t="s">
        <v>4436</v>
      </c>
      <c r="Y1140" s="19" t="str">
        <f t="shared" si="36"/>
        <v>3</v>
      </c>
      <c r="Z1140" s="19" t="str">
        <f>IF(T1140="","",IF(AND(T1140&lt;&gt;'Tabelas auxiliares'!$B$241,T1140&lt;&gt;'Tabelas auxiliares'!$B$242,T1140&lt;&gt;'Tabelas auxiliares'!$C$241,T1140&lt;&gt;'Tabelas auxiliares'!$C$242,T1140&lt;&gt;'Tabelas auxiliares'!$D$241),"FOLHA DE PESSOAL",IF(Y1140='Tabelas auxiliares'!$A$242,"CUSTEIO",IF(Y1140='Tabelas auxiliares'!$A$241,"INVESTIMENTO","ERRO - VERIFICAR"))))</f>
        <v>CUSTEIO</v>
      </c>
      <c r="AA1140" s="30">
        <f t="shared" si="37"/>
        <v>299.43</v>
      </c>
      <c r="AB1140" s="12">
        <v>299.43</v>
      </c>
      <c r="AE1140" s="36"/>
      <c r="AF1140" s="36"/>
      <c r="AG1140" s="36"/>
      <c r="AH1140" s="36"/>
      <c r="AI1140" s="36"/>
      <c r="AJ1140" s="36"/>
      <c r="AK1140" s="36"/>
      <c r="AL1140" s="36"/>
      <c r="AM1140" s="36"/>
      <c r="AN1140" s="36"/>
      <c r="AO1140" s="36"/>
      <c r="AP1140" s="36"/>
    </row>
    <row r="1141" spans="1:42" x14ac:dyDescent="0.35">
      <c r="A1141" t="s">
        <v>614</v>
      </c>
      <c r="B1141" t="s">
        <v>230</v>
      </c>
      <c r="C1141" t="s">
        <v>615</v>
      </c>
      <c r="D1141" t="s">
        <v>42</v>
      </c>
      <c r="E1141" t="s">
        <v>100</v>
      </c>
      <c r="F1141" s="19" t="str">
        <f>IFERROR(VLOOKUP(D1141,'Tabelas auxiliares'!$A$3:$B$63,2,FALSE),"")</f>
        <v>CCNH - CENTRO DE CIÊNCIAS NATURAIS E HUMANAS</v>
      </c>
      <c r="G1141" s="19" t="str">
        <f>IFERROR(VLOOKUP($B1141,'Tabelas auxiliares'!$A$67:$C$107,2,FALSE),"")</f>
        <v>MATERIAIS DIDÁTICOS E SERVIÇOS - GRADUAÇÃO</v>
      </c>
      <c r="H1141" s="19" t="str">
        <f>IFERROR(VLOOKUP($B1141,'Tabelas auxiliares'!$A$67:$C$107,3,FALSE),"")</f>
        <v>SERVICO DE ENCADERNACAO / VIDRARIAS / MATERIAL DE CONSUMO / RACAO PARA ANIMAIS / REVISTAS E JORNAIS PARA USO DIDÁTICO/ REAGENTES QUIMICOS / MATERIAIS DIVERSOS DE LABORATORIO/MANUTENÇÃO DE EQUIPAMENTOS</v>
      </c>
      <c r="I1141" t="s">
        <v>3690</v>
      </c>
      <c r="J1141" t="s">
        <v>4410</v>
      </c>
      <c r="K1141" t="s">
        <v>4437</v>
      </c>
      <c r="L1141" t="s">
        <v>4412</v>
      </c>
      <c r="M1141" t="s">
        <v>4438</v>
      </c>
      <c r="N1141" t="s">
        <v>633</v>
      </c>
      <c r="O1141" t="s">
        <v>629</v>
      </c>
      <c r="P1141" t="s">
        <v>634</v>
      </c>
      <c r="Q1141" t="s">
        <v>621</v>
      </c>
      <c r="R1141" t="s">
        <v>622</v>
      </c>
      <c r="S1141" t="s">
        <v>623</v>
      </c>
      <c r="T1141" t="s">
        <v>145</v>
      </c>
      <c r="U1141" t="s">
        <v>655</v>
      </c>
      <c r="V1141" t="s">
        <v>1925</v>
      </c>
      <c r="W1141" t="s">
        <v>1926</v>
      </c>
      <c r="X1141" t="s">
        <v>4439</v>
      </c>
      <c r="Y1141" s="19" t="str">
        <f t="shared" si="36"/>
        <v>3</v>
      </c>
      <c r="Z1141" s="19" t="str">
        <f>IF(T1141="","",IF(AND(T1141&lt;&gt;'Tabelas auxiliares'!$B$241,T1141&lt;&gt;'Tabelas auxiliares'!$B$242,T1141&lt;&gt;'Tabelas auxiliares'!$C$241,T1141&lt;&gt;'Tabelas auxiliares'!$C$242,T1141&lt;&gt;'Tabelas auxiliares'!$D$241),"FOLHA DE PESSOAL",IF(Y1141='Tabelas auxiliares'!$A$242,"CUSTEIO",IF(Y1141='Tabelas auxiliares'!$A$241,"INVESTIMENTO","ERRO - VERIFICAR"))))</f>
        <v>CUSTEIO</v>
      </c>
      <c r="AA1141" s="30">
        <f t="shared" si="37"/>
        <v>69.36</v>
      </c>
      <c r="AB1141" s="12">
        <v>69.36</v>
      </c>
      <c r="AE1141" s="36"/>
      <c r="AF1141" s="36"/>
      <c r="AG1141" s="36"/>
      <c r="AH1141" s="36"/>
      <c r="AI1141" s="36"/>
      <c r="AJ1141" s="36"/>
      <c r="AK1141" s="36"/>
      <c r="AL1141" s="36"/>
      <c r="AM1141" s="36"/>
      <c r="AN1141" s="36"/>
      <c r="AO1141" s="36"/>
      <c r="AP1141" s="36"/>
    </row>
    <row r="1142" spans="1:42" x14ac:dyDescent="0.35">
      <c r="A1142" t="s">
        <v>614</v>
      </c>
      <c r="B1142" t="s">
        <v>230</v>
      </c>
      <c r="C1142" t="s">
        <v>615</v>
      </c>
      <c r="D1142" t="s">
        <v>44</v>
      </c>
      <c r="E1142" t="s">
        <v>100</v>
      </c>
      <c r="F1142" s="19" t="str">
        <f>IFERROR(VLOOKUP(D1142,'Tabelas auxiliares'!$A$3:$B$63,2,FALSE),"")</f>
        <v>CCNH - COMPRAS COMPARTILHADAS</v>
      </c>
      <c r="G1142" s="19" t="str">
        <f>IFERROR(VLOOKUP($B1142,'Tabelas auxiliares'!$A$67:$C$107,2,FALSE),"")</f>
        <v>MATERIAIS DIDÁTICOS E SERVIÇOS - GRADUAÇÃO</v>
      </c>
      <c r="H1142" s="19" t="str">
        <f>IFERROR(VLOOKUP($B1142,'Tabelas auxiliares'!$A$67:$C$107,3,FALSE),"")</f>
        <v>SERVICO DE ENCADERNACAO / VIDRARIAS / MATERIAL DE CONSUMO / RACAO PARA ANIMAIS / REVISTAS E JORNAIS PARA USO DIDÁTICO/ REAGENTES QUIMICOS / MATERIAIS DIVERSOS DE LABORATORIO/MANUTENÇÃO DE EQUIPAMENTOS</v>
      </c>
      <c r="I1142" t="s">
        <v>879</v>
      </c>
      <c r="J1142" t="s">
        <v>4410</v>
      </c>
      <c r="K1142" t="s">
        <v>4440</v>
      </c>
      <c r="L1142" t="s">
        <v>4441</v>
      </c>
      <c r="M1142" t="s">
        <v>4413</v>
      </c>
      <c r="N1142" t="s">
        <v>628</v>
      </c>
      <c r="O1142" t="s">
        <v>629</v>
      </c>
      <c r="P1142" t="s">
        <v>630</v>
      </c>
      <c r="Q1142" t="s">
        <v>621</v>
      </c>
      <c r="R1142" t="s">
        <v>622</v>
      </c>
      <c r="S1142" t="s">
        <v>623</v>
      </c>
      <c r="T1142" t="s">
        <v>145</v>
      </c>
      <c r="U1142" t="s">
        <v>645</v>
      </c>
      <c r="V1142" t="s">
        <v>1925</v>
      </c>
      <c r="W1142" t="s">
        <v>1926</v>
      </c>
      <c r="X1142" t="s">
        <v>4442</v>
      </c>
      <c r="Y1142" s="19" t="str">
        <f t="shared" si="36"/>
        <v>3</v>
      </c>
      <c r="Z1142" s="19" t="str">
        <f>IF(T1142="","",IF(AND(T1142&lt;&gt;'Tabelas auxiliares'!$B$241,T1142&lt;&gt;'Tabelas auxiliares'!$B$242,T1142&lt;&gt;'Tabelas auxiliares'!$C$241,T1142&lt;&gt;'Tabelas auxiliares'!$C$242,T1142&lt;&gt;'Tabelas auxiliares'!$D$241),"FOLHA DE PESSOAL",IF(Y1142='Tabelas auxiliares'!$A$242,"CUSTEIO",IF(Y1142='Tabelas auxiliares'!$A$241,"INVESTIMENTO","ERRO - VERIFICAR"))))</f>
        <v>CUSTEIO</v>
      </c>
      <c r="AA1142" s="30">
        <f t="shared" si="37"/>
        <v>2846.1</v>
      </c>
      <c r="AD1142" s="12">
        <v>2846.1</v>
      </c>
      <c r="AE1142" s="36"/>
      <c r="AF1142" s="36"/>
      <c r="AG1142" s="36"/>
      <c r="AH1142" s="36"/>
      <c r="AI1142" s="36"/>
      <c r="AJ1142" s="36"/>
      <c r="AK1142" s="36"/>
      <c r="AL1142" s="36"/>
      <c r="AM1142" s="36"/>
      <c r="AN1142" s="36"/>
      <c r="AO1142" s="36"/>
      <c r="AP1142" s="36"/>
    </row>
    <row r="1143" spans="1:42" x14ac:dyDescent="0.35">
      <c r="A1143" t="s">
        <v>614</v>
      </c>
      <c r="B1143" t="s">
        <v>230</v>
      </c>
      <c r="C1143" t="s">
        <v>615</v>
      </c>
      <c r="D1143" t="s">
        <v>44</v>
      </c>
      <c r="E1143" t="s">
        <v>100</v>
      </c>
      <c r="F1143" s="19" t="str">
        <f>IFERROR(VLOOKUP(D1143,'Tabelas auxiliares'!$A$3:$B$63,2,FALSE),"")</f>
        <v>CCNH - COMPRAS COMPARTILHADAS</v>
      </c>
      <c r="G1143" s="19" t="str">
        <f>IFERROR(VLOOKUP($B1143,'Tabelas auxiliares'!$A$67:$C$107,2,FALSE),"")</f>
        <v>MATERIAIS DIDÁTICOS E SERVIÇOS - GRADUAÇÃO</v>
      </c>
      <c r="H1143" s="19" t="str">
        <f>IFERROR(VLOOKUP($B1143,'Tabelas auxiliares'!$A$67:$C$107,3,FALSE),"")</f>
        <v>SERVICO DE ENCADERNACAO / VIDRARIAS / MATERIAL DE CONSUMO / RACAO PARA ANIMAIS / REVISTAS E JORNAIS PARA USO DIDÁTICO/ REAGENTES QUIMICOS / MATERIAIS DIVERSOS DE LABORATORIO/MANUTENÇÃO DE EQUIPAMENTOS</v>
      </c>
      <c r="I1143" t="s">
        <v>879</v>
      </c>
      <c r="J1143" t="s">
        <v>4410</v>
      </c>
      <c r="K1143" t="s">
        <v>4443</v>
      </c>
      <c r="L1143" t="s">
        <v>4441</v>
      </c>
      <c r="M1143" t="s">
        <v>4416</v>
      </c>
      <c r="N1143" t="s">
        <v>628</v>
      </c>
      <c r="O1143" t="s">
        <v>629</v>
      </c>
      <c r="P1143" t="s">
        <v>630</v>
      </c>
      <c r="Q1143" t="s">
        <v>621</v>
      </c>
      <c r="R1143" t="s">
        <v>622</v>
      </c>
      <c r="S1143" t="s">
        <v>623</v>
      </c>
      <c r="T1143" t="s">
        <v>145</v>
      </c>
      <c r="U1143" t="s">
        <v>645</v>
      </c>
      <c r="V1143" t="s">
        <v>1925</v>
      </c>
      <c r="W1143" t="s">
        <v>1926</v>
      </c>
      <c r="X1143" t="s">
        <v>4444</v>
      </c>
      <c r="Y1143" s="19" t="str">
        <f t="shared" si="36"/>
        <v>3</v>
      </c>
      <c r="Z1143" s="19" t="str">
        <f>IF(T1143="","",IF(AND(T1143&lt;&gt;'Tabelas auxiliares'!$B$241,T1143&lt;&gt;'Tabelas auxiliares'!$B$242,T1143&lt;&gt;'Tabelas auxiliares'!$C$241,T1143&lt;&gt;'Tabelas auxiliares'!$C$242,T1143&lt;&gt;'Tabelas auxiliares'!$D$241),"FOLHA DE PESSOAL",IF(Y1143='Tabelas auxiliares'!$A$242,"CUSTEIO",IF(Y1143='Tabelas auxiliares'!$A$241,"INVESTIMENTO","ERRO - VERIFICAR"))))</f>
        <v>CUSTEIO</v>
      </c>
      <c r="AA1143" s="30">
        <f t="shared" si="37"/>
        <v>1163.5</v>
      </c>
      <c r="AB1143" s="12">
        <v>276</v>
      </c>
      <c r="AD1143" s="12">
        <v>887.5</v>
      </c>
      <c r="AE1143" s="36"/>
      <c r="AF1143" s="36"/>
      <c r="AG1143" s="36"/>
      <c r="AH1143" s="36"/>
      <c r="AI1143" s="36"/>
      <c r="AJ1143" s="36"/>
      <c r="AK1143" s="36"/>
      <c r="AL1143" s="36"/>
      <c r="AM1143" s="36"/>
      <c r="AN1143" s="36"/>
      <c r="AO1143" s="36"/>
      <c r="AP1143" s="36"/>
    </row>
    <row r="1144" spans="1:42" x14ac:dyDescent="0.35">
      <c r="A1144" t="s">
        <v>614</v>
      </c>
      <c r="B1144" t="s">
        <v>230</v>
      </c>
      <c r="C1144" t="s">
        <v>615</v>
      </c>
      <c r="D1144" t="s">
        <v>44</v>
      </c>
      <c r="E1144" t="s">
        <v>100</v>
      </c>
      <c r="F1144" s="19" t="str">
        <f>IFERROR(VLOOKUP(D1144,'Tabelas auxiliares'!$A$3:$B$63,2,FALSE),"")</f>
        <v>CCNH - COMPRAS COMPARTILHADAS</v>
      </c>
      <c r="G1144" s="19" t="str">
        <f>IFERROR(VLOOKUP($B1144,'Tabelas auxiliares'!$A$67:$C$107,2,FALSE),"")</f>
        <v>MATERIAIS DIDÁTICOS E SERVIÇOS - GRADUAÇÃO</v>
      </c>
      <c r="H1144" s="19" t="str">
        <f>IFERROR(VLOOKUP($B1144,'Tabelas auxiliares'!$A$67:$C$107,3,FALSE),"")</f>
        <v>SERVICO DE ENCADERNACAO / VIDRARIAS / MATERIAL DE CONSUMO / RACAO PARA ANIMAIS / REVISTAS E JORNAIS PARA USO DIDÁTICO/ REAGENTES QUIMICOS / MATERIAIS DIVERSOS DE LABORATORIO/MANUTENÇÃO DE EQUIPAMENTOS</v>
      </c>
      <c r="I1144" t="s">
        <v>879</v>
      </c>
      <c r="J1144" t="s">
        <v>4410</v>
      </c>
      <c r="K1144" t="s">
        <v>4445</v>
      </c>
      <c r="L1144" t="s">
        <v>4441</v>
      </c>
      <c r="M1144" t="s">
        <v>1924</v>
      </c>
      <c r="N1144" t="s">
        <v>628</v>
      </c>
      <c r="O1144" t="s">
        <v>629</v>
      </c>
      <c r="P1144" t="s">
        <v>630</v>
      </c>
      <c r="Q1144" t="s">
        <v>621</v>
      </c>
      <c r="R1144" t="s">
        <v>622</v>
      </c>
      <c r="S1144" t="s">
        <v>623</v>
      </c>
      <c r="T1144" t="s">
        <v>145</v>
      </c>
      <c r="U1144" t="s">
        <v>645</v>
      </c>
      <c r="V1144" t="s">
        <v>1925</v>
      </c>
      <c r="W1144" t="s">
        <v>1926</v>
      </c>
      <c r="X1144" t="s">
        <v>4446</v>
      </c>
      <c r="Y1144" s="19" t="str">
        <f t="shared" si="36"/>
        <v>3</v>
      </c>
      <c r="Z1144" s="19" t="str">
        <f>IF(T1144="","",IF(AND(T1144&lt;&gt;'Tabelas auxiliares'!$B$241,T1144&lt;&gt;'Tabelas auxiliares'!$B$242,T1144&lt;&gt;'Tabelas auxiliares'!$C$241,T1144&lt;&gt;'Tabelas auxiliares'!$C$242,T1144&lt;&gt;'Tabelas auxiliares'!$D$241),"FOLHA DE PESSOAL",IF(Y1144='Tabelas auxiliares'!$A$242,"CUSTEIO",IF(Y1144='Tabelas auxiliares'!$A$241,"INVESTIMENTO","ERRO - VERIFICAR"))))</f>
        <v>CUSTEIO</v>
      </c>
      <c r="AA1144" s="30">
        <f t="shared" si="37"/>
        <v>7422.52</v>
      </c>
      <c r="AD1144" s="12">
        <v>7422.52</v>
      </c>
      <c r="AE1144" s="36"/>
      <c r="AF1144" s="36"/>
      <c r="AG1144" s="36"/>
      <c r="AH1144" s="36"/>
      <c r="AI1144" s="36"/>
      <c r="AJ1144" s="36"/>
      <c r="AK1144" s="36"/>
      <c r="AL1144" s="36"/>
      <c r="AM1144" s="36"/>
      <c r="AN1144" s="36"/>
      <c r="AO1144" s="36"/>
      <c r="AP1144" s="36"/>
    </row>
    <row r="1145" spans="1:42" x14ac:dyDescent="0.35">
      <c r="A1145" t="s">
        <v>614</v>
      </c>
      <c r="B1145" t="s">
        <v>230</v>
      </c>
      <c r="C1145" t="s">
        <v>615</v>
      </c>
      <c r="D1145" t="s">
        <v>44</v>
      </c>
      <c r="E1145" t="s">
        <v>100</v>
      </c>
      <c r="F1145" s="19" t="str">
        <f>IFERROR(VLOOKUP(D1145,'Tabelas auxiliares'!$A$3:$B$63,2,FALSE),"")</f>
        <v>CCNH - COMPRAS COMPARTILHADAS</v>
      </c>
      <c r="G1145" s="19" t="str">
        <f>IFERROR(VLOOKUP($B1145,'Tabelas auxiliares'!$A$67:$C$107,2,FALSE),"")</f>
        <v>MATERIAIS DIDÁTICOS E SERVIÇOS - GRADUAÇÃO</v>
      </c>
      <c r="H1145" s="19" t="str">
        <f>IFERROR(VLOOKUP($B1145,'Tabelas auxiliares'!$A$67:$C$107,3,FALSE),"")</f>
        <v>SERVICO DE ENCADERNACAO / VIDRARIAS / MATERIAL DE CONSUMO / RACAO PARA ANIMAIS / REVISTAS E JORNAIS PARA USO DIDÁTICO/ REAGENTES QUIMICOS / MATERIAIS DIVERSOS DE LABORATORIO/MANUTENÇÃO DE EQUIPAMENTOS</v>
      </c>
      <c r="I1145" t="s">
        <v>879</v>
      </c>
      <c r="J1145" t="s">
        <v>4410</v>
      </c>
      <c r="K1145" t="s">
        <v>4447</v>
      </c>
      <c r="L1145" t="s">
        <v>4441</v>
      </c>
      <c r="M1145" t="s">
        <v>4421</v>
      </c>
      <c r="N1145" t="s">
        <v>628</v>
      </c>
      <c r="O1145" t="s">
        <v>629</v>
      </c>
      <c r="P1145" t="s">
        <v>630</v>
      </c>
      <c r="Q1145" t="s">
        <v>621</v>
      </c>
      <c r="R1145" t="s">
        <v>622</v>
      </c>
      <c r="S1145" t="s">
        <v>623</v>
      </c>
      <c r="T1145" t="s">
        <v>145</v>
      </c>
      <c r="U1145" t="s">
        <v>645</v>
      </c>
      <c r="V1145" t="s">
        <v>1925</v>
      </c>
      <c r="W1145" t="s">
        <v>1926</v>
      </c>
      <c r="X1145" t="s">
        <v>4448</v>
      </c>
      <c r="Y1145" s="19" t="str">
        <f t="shared" si="36"/>
        <v>3</v>
      </c>
      <c r="Z1145" s="19" t="str">
        <f>IF(T1145="","",IF(AND(T1145&lt;&gt;'Tabelas auxiliares'!$B$241,T1145&lt;&gt;'Tabelas auxiliares'!$B$242,T1145&lt;&gt;'Tabelas auxiliares'!$C$241,T1145&lt;&gt;'Tabelas auxiliares'!$C$242,T1145&lt;&gt;'Tabelas auxiliares'!$D$241),"FOLHA DE PESSOAL",IF(Y1145='Tabelas auxiliares'!$A$242,"CUSTEIO",IF(Y1145='Tabelas auxiliares'!$A$241,"INVESTIMENTO","ERRO - VERIFICAR"))))</f>
        <v>CUSTEIO</v>
      </c>
      <c r="AA1145" s="30">
        <f t="shared" si="37"/>
        <v>30396.760000000002</v>
      </c>
      <c r="AC1145" s="12">
        <v>66.680000000000007</v>
      </c>
      <c r="AD1145" s="12">
        <v>30330.080000000002</v>
      </c>
      <c r="AE1145" s="36"/>
      <c r="AF1145" s="36"/>
      <c r="AG1145" s="36"/>
      <c r="AH1145" s="36"/>
      <c r="AI1145" s="36"/>
      <c r="AJ1145" s="36"/>
      <c r="AK1145" s="36"/>
      <c r="AL1145" s="36"/>
      <c r="AM1145" s="36"/>
      <c r="AN1145" s="36"/>
      <c r="AO1145" s="36"/>
      <c r="AP1145" s="36"/>
    </row>
    <row r="1146" spans="1:42" x14ac:dyDescent="0.35">
      <c r="A1146" t="s">
        <v>614</v>
      </c>
      <c r="B1146" t="s">
        <v>230</v>
      </c>
      <c r="C1146" t="s">
        <v>615</v>
      </c>
      <c r="D1146" t="s">
        <v>44</v>
      </c>
      <c r="E1146" t="s">
        <v>100</v>
      </c>
      <c r="F1146" s="19" t="str">
        <f>IFERROR(VLOOKUP(D1146,'Tabelas auxiliares'!$A$3:$B$63,2,FALSE),"")</f>
        <v>CCNH - COMPRAS COMPARTILHADAS</v>
      </c>
      <c r="G1146" s="19" t="str">
        <f>IFERROR(VLOOKUP($B1146,'Tabelas auxiliares'!$A$67:$C$107,2,FALSE),"")</f>
        <v>MATERIAIS DIDÁTICOS E SERVIÇOS - GRADUAÇÃO</v>
      </c>
      <c r="H1146" s="19" t="str">
        <f>IFERROR(VLOOKUP($B1146,'Tabelas auxiliares'!$A$67:$C$107,3,FALSE),"")</f>
        <v>SERVICO DE ENCADERNACAO / VIDRARIAS / MATERIAL DE CONSUMO / RACAO PARA ANIMAIS / REVISTAS E JORNAIS PARA USO DIDÁTICO/ REAGENTES QUIMICOS / MATERIAIS DIVERSOS DE LABORATORIO/MANUTENÇÃO DE EQUIPAMENTOS</v>
      </c>
      <c r="I1146" t="s">
        <v>879</v>
      </c>
      <c r="J1146" t="s">
        <v>4410</v>
      </c>
      <c r="K1146" t="s">
        <v>4447</v>
      </c>
      <c r="L1146" t="s">
        <v>4441</v>
      </c>
      <c r="M1146" t="s">
        <v>4421</v>
      </c>
      <c r="N1146" t="s">
        <v>628</v>
      </c>
      <c r="O1146" t="s">
        <v>629</v>
      </c>
      <c r="P1146" t="s">
        <v>630</v>
      </c>
      <c r="Q1146" t="s">
        <v>621</v>
      </c>
      <c r="R1146" t="s">
        <v>622</v>
      </c>
      <c r="S1146" t="s">
        <v>623</v>
      </c>
      <c r="T1146" t="s">
        <v>145</v>
      </c>
      <c r="U1146" t="s">
        <v>645</v>
      </c>
      <c r="V1146" t="s">
        <v>4449</v>
      </c>
      <c r="W1146" t="s">
        <v>4450</v>
      </c>
      <c r="X1146" t="s">
        <v>4451</v>
      </c>
      <c r="Y1146" s="19" t="str">
        <f t="shared" si="36"/>
        <v>3</v>
      </c>
      <c r="Z1146" s="19" t="str">
        <f>IF(T1146="","",IF(AND(T1146&lt;&gt;'Tabelas auxiliares'!$B$241,T1146&lt;&gt;'Tabelas auxiliares'!$B$242,T1146&lt;&gt;'Tabelas auxiliares'!$C$241,T1146&lt;&gt;'Tabelas auxiliares'!$C$242,T1146&lt;&gt;'Tabelas auxiliares'!$D$241),"FOLHA DE PESSOAL",IF(Y1146='Tabelas auxiliares'!$A$242,"CUSTEIO",IF(Y1146='Tabelas auxiliares'!$A$241,"INVESTIMENTO","ERRO - VERIFICAR"))))</f>
        <v>CUSTEIO</v>
      </c>
      <c r="AA1146" s="30">
        <f t="shared" si="37"/>
        <v>90.71</v>
      </c>
      <c r="AD1146" s="12">
        <v>90.71</v>
      </c>
      <c r="AE1146" s="36"/>
      <c r="AF1146" s="36"/>
      <c r="AG1146" s="36"/>
      <c r="AH1146" s="36"/>
      <c r="AI1146" s="36"/>
      <c r="AJ1146" s="36"/>
      <c r="AK1146" s="36"/>
      <c r="AL1146" s="36"/>
      <c r="AM1146" s="36"/>
      <c r="AN1146" s="36"/>
      <c r="AO1146" s="36"/>
      <c r="AP1146" s="36"/>
    </row>
    <row r="1147" spans="1:42" x14ac:dyDescent="0.35">
      <c r="A1147" t="s">
        <v>614</v>
      </c>
      <c r="B1147" t="s">
        <v>230</v>
      </c>
      <c r="C1147" t="s">
        <v>615</v>
      </c>
      <c r="D1147" t="s">
        <v>44</v>
      </c>
      <c r="E1147" t="s">
        <v>100</v>
      </c>
      <c r="F1147" s="19" t="str">
        <f>IFERROR(VLOOKUP(D1147,'Tabelas auxiliares'!$A$3:$B$63,2,FALSE),"")</f>
        <v>CCNH - COMPRAS COMPARTILHADAS</v>
      </c>
      <c r="G1147" s="19" t="str">
        <f>IFERROR(VLOOKUP($B1147,'Tabelas auxiliares'!$A$67:$C$107,2,FALSE),"")</f>
        <v>MATERIAIS DIDÁTICOS E SERVIÇOS - GRADUAÇÃO</v>
      </c>
      <c r="H1147" s="19" t="str">
        <f>IFERROR(VLOOKUP($B1147,'Tabelas auxiliares'!$A$67:$C$107,3,FALSE),"")</f>
        <v>SERVICO DE ENCADERNACAO / VIDRARIAS / MATERIAL DE CONSUMO / RACAO PARA ANIMAIS / REVISTAS E JORNAIS PARA USO DIDÁTICO/ REAGENTES QUIMICOS / MATERIAIS DIVERSOS DE LABORATORIO/MANUTENÇÃO DE EQUIPAMENTOS</v>
      </c>
      <c r="I1147" t="s">
        <v>879</v>
      </c>
      <c r="J1147" t="s">
        <v>4410</v>
      </c>
      <c r="K1147" t="s">
        <v>4452</v>
      </c>
      <c r="L1147" t="s">
        <v>4441</v>
      </c>
      <c r="M1147" t="s">
        <v>4453</v>
      </c>
      <c r="N1147" t="s">
        <v>628</v>
      </c>
      <c r="O1147" t="s">
        <v>629</v>
      </c>
      <c r="P1147" t="s">
        <v>630</v>
      </c>
      <c r="Q1147" t="s">
        <v>621</v>
      </c>
      <c r="R1147" t="s">
        <v>622</v>
      </c>
      <c r="S1147" t="s">
        <v>623</v>
      </c>
      <c r="T1147" t="s">
        <v>145</v>
      </c>
      <c r="U1147" t="s">
        <v>645</v>
      </c>
      <c r="V1147" t="s">
        <v>1925</v>
      </c>
      <c r="W1147" t="s">
        <v>1926</v>
      </c>
      <c r="X1147" t="s">
        <v>4454</v>
      </c>
      <c r="Y1147" s="19" t="str">
        <f t="shared" si="36"/>
        <v>3</v>
      </c>
      <c r="Z1147" s="19" t="str">
        <f>IF(T1147="","",IF(AND(T1147&lt;&gt;'Tabelas auxiliares'!$B$241,T1147&lt;&gt;'Tabelas auxiliares'!$B$242,T1147&lt;&gt;'Tabelas auxiliares'!$C$241,T1147&lt;&gt;'Tabelas auxiliares'!$C$242,T1147&lt;&gt;'Tabelas auxiliares'!$D$241),"FOLHA DE PESSOAL",IF(Y1147='Tabelas auxiliares'!$A$242,"CUSTEIO",IF(Y1147='Tabelas auxiliares'!$A$241,"INVESTIMENTO","ERRO - VERIFICAR"))))</f>
        <v>CUSTEIO</v>
      </c>
      <c r="AA1147" s="30">
        <f t="shared" si="37"/>
        <v>2476.35</v>
      </c>
      <c r="AD1147" s="12">
        <v>2476.35</v>
      </c>
      <c r="AE1147" s="36"/>
      <c r="AF1147" s="36"/>
      <c r="AG1147" s="36"/>
      <c r="AH1147" s="36"/>
      <c r="AI1147" s="36"/>
      <c r="AJ1147" s="36"/>
      <c r="AK1147" s="36"/>
      <c r="AL1147" s="36"/>
      <c r="AM1147" s="36"/>
      <c r="AN1147" s="36"/>
      <c r="AO1147" s="36"/>
      <c r="AP1147" s="36"/>
    </row>
    <row r="1148" spans="1:42" x14ac:dyDescent="0.35">
      <c r="A1148" t="s">
        <v>614</v>
      </c>
      <c r="B1148" t="s">
        <v>230</v>
      </c>
      <c r="C1148" t="s">
        <v>615</v>
      </c>
      <c r="D1148" t="s">
        <v>44</v>
      </c>
      <c r="E1148" t="s">
        <v>100</v>
      </c>
      <c r="F1148" s="19" t="str">
        <f>IFERROR(VLOOKUP(D1148,'Tabelas auxiliares'!$A$3:$B$63,2,FALSE),"")</f>
        <v>CCNH - COMPRAS COMPARTILHADAS</v>
      </c>
      <c r="G1148" s="19" t="str">
        <f>IFERROR(VLOOKUP($B1148,'Tabelas auxiliares'!$A$67:$C$107,2,FALSE),"")</f>
        <v>MATERIAIS DIDÁTICOS E SERVIÇOS - GRADUAÇÃO</v>
      </c>
      <c r="H1148" s="19" t="str">
        <f>IFERROR(VLOOKUP($B1148,'Tabelas auxiliares'!$A$67:$C$107,3,FALSE),"")</f>
        <v>SERVICO DE ENCADERNACAO / VIDRARIAS / MATERIAL DE CONSUMO / RACAO PARA ANIMAIS / REVISTAS E JORNAIS PARA USO DIDÁTICO/ REAGENTES QUIMICOS / MATERIAIS DIVERSOS DE LABORATORIO/MANUTENÇÃO DE EQUIPAMENTOS</v>
      </c>
      <c r="I1148" t="s">
        <v>879</v>
      </c>
      <c r="J1148" t="s">
        <v>4410</v>
      </c>
      <c r="K1148" t="s">
        <v>4452</v>
      </c>
      <c r="L1148" t="s">
        <v>4441</v>
      </c>
      <c r="M1148" t="s">
        <v>4453</v>
      </c>
      <c r="N1148" t="s">
        <v>628</v>
      </c>
      <c r="O1148" t="s">
        <v>629</v>
      </c>
      <c r="P1148" t="s">
        <v>630</v>
      </c>
      <c r="Q1148" t="s">
        <v>621</v>
      </c>
      <c r="R1148" t="s">
        <v>622</v>
      </c>
      <c r="S1148" t="s">
        <v>623</v>
      </c>
      <c r="T1148" t="s">
        <v>145</v>
      </c>
      <c r="U1148" t="s">
        <v>645</v>
      </c>
      <c r="V1148" t="s">
        <v>4449</v>
      </c>
      <c r="W1148" t="s">
        <v>4450</v>
      </c>
      <c r="X1148" t="s">
        <v>4455</v>
      </c>
      <c r="Y1148" s="19" t="str">
        <f t="shared" si="36"/>
        <v>3</v>
      </c>
      <c r="Z1148" s="19" t="str">
        <f>IF(T1148="","",IF(AND(T1148&lt;&gt;'Tabelas auxiliares'!$B$241,T1148&lt;&gt;'Tabelas auxiliares'!$B$242,T1148&lt;&gt;'Tabelas auxiliares'!$C$241,T1148&lt;&gt;'Tabelas auxiliares'!$C$242,T1148&lt;&gt;'Tabelas auxiliares'!$D$241),"FOLHA DE PESSOAL",IF(Y1148='Tabelas auxiliares'!$A$242,"CUSTEIO",IF(Y1148='Tabelas auxiliares'!$A$241,"INVESTIMENTO","ERRO - VERIFICAR"))))</f>
        <v>CUSTEIO</v>
      </c>
      <c r="AA1148" s="30">
        <f t="shared" si="37"/>
        <v>57</v>
      </c>
      <c r="AD1148" s="12">
        <v>57</v>
      </c>
      <c r="AE1148" s="36"/>
      <c r="AF1148" s="36"/>
      <c r="AG1148" s="36"/>
      <c r="AH1148" s="36"/>
      <c r="AI1148" s="36"/>
      <c r="AJ1148" s="36"/>
      <c r="AK1148" s="36"/>
      <c r="AL1148" s="36"/>
      <c r="AM1148" s="36"/>
      <c r="AN1148" s="36"/>
      <c r="AO1148" s="36"/>
      <c r="AP1148" s="36"/>
    </row>
    <row r="1149" spans="1:42" x14ac:dyDescent="0.35">
      <c r="A1149" t="s">
        <v>614</v>
      </c>
      <c r="B1149" t="s">
        <v>230</v>
      </c>
      <c r="C1149" t="s">
        <v>615</v>
      </c>
      <c r="D1149" t="s">
        <v>44</v>
      </c>
      <c r="E1149" t="s">
        <v>100</v>
      </c>
      <c r="F1149" s="19" t="str">
        <f>IFERROR(VLOOKUP(D1149,'Tabelas auxiliares'!$A$3:$B$63,2,FALSE),"")</f>
        <v>CCNH - COMPRAS COMPARTILHADAS</v>
      </c>
      <c r="G1149" s="19" t="str">
        <f>IFERROR(VLOOKUP($B1149,'Tabelas auxiliares'!$A$67:$C$107,2,FALSE),"")</f>
        <v>MATERIAIS DIDÁTICOS E SERVIÇOS - GRADUAÇÃO</v>
      </c>
      <c r="H1149" s="19" t="str">
        <f>IFERROR(VLOOKUP($B1149,'Tabelas auxiliares'!$A$67:$C$107,3,FALSE),"")</f>
        <v>SERVICO DE ENCADERNACAO / VIDRARIAS / MATERIAL DE CONSUMO / RACAO PARA ANIMAIS / REVISTAS E JORNAIS PARA USO DIDÁTICO/ REAGENTES QUIMICOS / MATERIAIS DIVERSOS DE LABORATORIO/MANUTENÇÃO DE EQUIPAMENTOS</v>
      </c>
      <c r="I1149" t="s">
        <v>879</v>
      </c>
      <c r="J1149" t="s">
        <v>4410</v>
      </c>
      <c r="K1149" t="s">
        <v>4456</v>
      </c>
      <c r="L1149" t="s">
        <v>4441</v>
      </c>
      <c r="M1149" t="s">
        <v>1946</v>
      </c>
      <c r="N1149" t="s">
        <v>628</v>
      </c>
      <c r="O1149" t="s">
        <v>629</v>
      </c>
      <c r="P1149" t="s">
        <v>630</v>
      </c>
      <c r="Q1149" t="s">
        <v>621</v>
      </c>
      <c r="R1149" t="s">
        <v>622</v>
      </c>
      <c r="S1149" t="s">
        <v>623</v>
      </c>
      <c r="T1149" t="s">
        <v>145</v>
      </c>
      <c r="U1149" t="s">
        <v>645</v>
      </c>
      <c r="V1149" t="s">
        <v>1925</v>
      </c>
      <c r="W1149" t="s">
        <v>1926</v>
      </c>
      <c r="X1149" t="s">
        <v>4457</v>
      </c>
      <c r="Y1149" s="19" t="str">
        <f t="shared" si="36"/>
        <v>3</v>
      </c>
      <c r="Z1149" s="19" t="str">
        <f>IF(T1149="","",IF(AND(T1149&lt;&gt;'Tabelas auxiliares'!$B$241,T1149&lt;&gt;'Tabelas auxiliares'!$B$242,T1149&lt;&gt;'Tabelas auxiliares'!$C$241,T1149&lt;&gt;'Tabelas auxiliares'!$C$242,T1149&lt;&gt;'Tabelas auxiliares'!$D$241),"FOLHA DE PESSOAL",IF(Y1149='Tabelas auxiliares'!$A$242,"CUSTEIO",IF(Y1149='Tabelas auxiliares'!$A$241,"INVESTIMENTO","ERRO - VERIFICAR"))))</f>
        <v>CUSTEIO</v>
      </c>
      <c r="AA1149" s="30">
        <f t="shared" si="37"/>
        <v>5319.1</v>
      </c>
      <c r="AD1149" s="12">
        <v>5319.1</v>
      </c>
      <c r="AE1149" s="36"/>
      <c r="AF1149" s="36"/>
      <c r="AG1149" s="36"/>
      <c r="AH1149" s="36"/>
      <c r="AI1149" s="36"/>
      <c r="AJ1149" s="36"/>
      <c r="AK1149" s="36"/>
      <c r="AL1149" s="36"/>
      <c r="AM1149" s="36"/>
      <c r="AN1149" s="36"/>
      <c r="AO1149" s="36"/>
      <c r="AP1149" s="36"/>
    </row>
    <row r="1150" spans="1:42" x14ac:dyDescent="0.35">
      <c r="A1150" t="s">
        <v>614</v>
      </c>
      <c r="B1150" t="s">
        <v>230</v>
      </c>
      <c r="C1150" t="s">
        <v>615</v>
      </c>
      <c r="D1150" t="s">
        <v>44</v>
      </c>
      <c r="E1150" t="s">
        <v>100</v>
      </c>
      <c r="F1150" s="19" t="str">
        <f>IFERROR(VLOOKUP(D1150,'Tabelas auxiliares'!$A$3:$B$63,2,FALSE),"")</f>
        <v>CCNH - COMPRAS COMPARTILHADAS</v>
      </c>
      <c r="G1150" s="19" t="str">
        <f>IFERROR(VLOOKUP($B1150,'Tabelas auxiliares'!$A$67:$C$107,2,FALSE),"")</f>
        <v>MATERIAIS DIDÁTICOS E SERVIÇOS - GRADUAÇÃO</v>
      </c>
      <c r="H1150" s="19" t="str">
        <f>IFERROR(VLOOKUP($B1150,'Tabelas auxiliares'!$A$67:$C$107,3,FALSE),"")</f>
        <v>SERVICO DE ENCADERNACAO / VIDRARIAS / MATERIAL DE CONSUMO / RACAO PARA ANIMAIS / REVISTAS E JORNAIS PARA USO DIDÁTICO/ REAGENTES QUIMICOS / MATERIAIS DIVERSOS DE LABORATORIO/MANUTENÇÃO DE EQUIPAMENTOS</v>
      </c>
      <c r="I1150" t="s">
        <v>879</v>
      </c>
      <c r="J1150" t="s">
        <v>4410</v>
      </c>
      <c r="K1150" t="s">
        <v>4456</v>
      </c>
      <c r="L1150" t="s">
        <v>4441</v>
      </c>
      <c r="M1150" t="s">
        <v>1946</v>
      </c>
      <c r="N1150" t="s">
        <v>628</v>
      </c>
      <c r="O1150" t="s">
        <v>629</v>
      </c>
      <c r="P1150" t="s">
        <v>630</v>
      </c>
      <c r="Q1150" t="s">
        <v>621</v>
      </c>
      <c r="R1150" t="s">
        <v>622</v>
      </c>
      <c r="S1150" t="s">
        <v>623</v>
      </c>
      <c r="T1150" t="s">
        <v>145</v>
      </c>
      <c r="U1150" t="s">
        <v>645</v>
      </c>
      <c r="V1150" t="s">
        <v>4449</v>
      </c>
      <c r="W1150" t="s">
        <v>4450</v>
      </c>
      <c r="X1150" t="s">
        <v>4458</v>
      </c>
      <c r="Y1150" s="19" t="str">
        <f t="shared" si="36"/>
        <v>3</v>
      </c>
      <c r="Z1150" s="19" t="str">
        <f>IF(T1150="","",IF(AND(T1150&lt;&gt;'Tabelas auxiliares'!$B$241,T1150&lt;&gt;'Tabelas auxiliares'!$B$242,T1150&lt;&gt;'Tabelas auxiliares'!$C$241,T1150&lt;&gt;'Tabelas auxiliares'!$C$242,T1150&lt;&gt;'Tabelas auxiliares'!$D$241),"FOLHA DE PESSOAL",IF(Y1150='Tabelas auxiliares'!$A$242,"CUSTEIO",IF(Y1150='Tabelas auxiliares'!$A$241,"INVESTIMENTO","ERRO - VERIFICAR"))))</f>
        <v>CUSTEIO</v>
      </c>
      <c r="AA1150" s="30">
        <f t="shared" si="37"/>
        <v>990</v>
      </c>
      <c r="AD1150" s="12">
        <v>990</v>
      </c>
      <c r="AE1150" s="36"/>
      <c r="AF1150" s="36"/>
      <c r="AG1150" s="36"/>
      <c r="AH1150" s="36"/>
      <c r="AI1150" s="36"/>
      <c r="AJ1150" s="36"/>
      <c r="AK1150" s="36"/>
      <c r="AL1150" s="36"/>
      <c r="AM1150" s="36"/>
      <c r="AN1150" s="36"/>
      <c r="AO1150" s="36"/>
      <c r="AP1150" s="36"/>
    </row>
    <row r="1151" spans="1:42" x14ac:dyDescent="0.35">
      <c r="A1151" t="s">
        <v>614</v>
      </c>
      <c r="B1151" t="s">
        <v>230</v>
      </c>
      <c r="C1151" t="s">
        <v>615</v>
      </c>
      <c r="D1151" t="s">
        <v>44</v>
      </c>
      <c r="E1151" t="s">
        <v>100</v>
      </c>
      <c r="F1151" s="19" t="str">
        <f>IFERROR(VLOOKUP(D1151,'Tabelas auxiliares'!$A$3:$B$63,2,FALSE),"")</f>
        <v>CCNH - COMPRAS COMPARTILHADAS</v>
      </c>
      <c r="G1151" s="19" t="str">
        <f>IFERROR(VLOOKUP($B1151,'Tabelas auxiliares'!$A$67:$C$107,2,FALSE),"")</f>
        <v>MATERIAIS DIDÁTICOS E SERVIÇOS - GRADUAÇÃO</v>
      </c>
      <c r="H1151" s="19" t="str">
        <f>IFERROR(VLOOKUP($B1151,'Tabelas auxiliares'!$A$67:$C$107,3,FALSE),"")</f>
        <v>SERVICO DE ENCADERNACAO / VIDRARIAS / MATERIAL DE CONSUMO / RACAO PARA ANIMAIS / REVISTAS E JORNAIS PARA USO DIDÁTICO/ REAGENTES QUIMICOS / MATERIAIS DIVERSOS DE LABORATORIO/MANUTENÇÃO DE EQUIPAMENTOS</v>
      </c>
      <c r="I1151" t="s">
        <v>879</v>
      </c>
      <c r="J1151" t="s">
        <v>4410</v>
      </c>
      <c r="K1151" t="s">
        <v>4459</v>
      </c>
      <c r="L1151" t="s">
        <v>4441</v>
      </c>
      <c r="M1151" t="s">
        <v>1952</v>
      </c>
      <c r="N1151" t="s">
        <v>628</v>
      </c>
      <c r="O1151" t="s">
        <v>629</v>
      </c>
      <c r="P1151" t="s">
        <v>630</v>
      </c>
      <c r="Q1151" t="s">
        <v>621</v>
      </c>
      <c r="R1151" t="s">
        <v>622</v>
      </c>
      <c r="S1151" t="s">
        <v>623</v>
      </c>
      <c r="T1151" t="s">
        <v>145</v>
      </c>
      <c r="U1151" t="s">
        <v>645</v>
      </c>
      <c r="V1151" t="s">
        <v>1925</v>
      </c>
      <c r="W1151" t="s">
        <v>1926</v>
      </c>
      <c r="X1151" t="s">
        <v>4460</v>
      </c>
      <c r="Y1151" s="19" t="str">
        <f t="shared" si="36"/>
        <v>3</v>
      </c>
      <c r="Z1151" s="19" t="str">
        <f>IF(T1151="","",IF(AND(T1151&lt;&gt;'Tabelas auxiliares'!$B$241,T1151&lt;&gt;'Tabelas auxiliares'!$B$242,T1151&lt;&gt;'Tabelas auxiliares'!$C$241,T1151&lt;&gt;'Tabelas auxiliares'!$C$242,T1151&lt;&gt;'Tabelas auxiliares'!$D$241),"FOLHA DE PESSOAL",IF(Y1151='Tabelas auxiliares'!$A$242,"CUSTEIO",IF(Y1151='Tabelas auxiliares'!$A$241,"INVESTIMENTO","ERRO - VERIFICAR"))))</f>
        <v>CUSTEIO</v>
      </c>
      <c r="AA1151" s="30">
        <f t="shared" si="37"/>
        <v>16953.919999999998</v>
      </c>
      <c r="AD1151" s="12">
        <v>16953.919999999998</v>
      </c>
      <c r="AE1151" s="36"/>
      <c r="AF1151" s="36"/>
      <c r="AG1151" s="36"/>
      <c r="AH1151" s="36"/>
      <c r="AI1151" s="36"/>
      <c r="AJ1151" s="36"/>
      <c r="AK1151" s="36"/>
      <c r="AL1151" s="36"/>
      <c r="AM1151" s="36"/>
      <c r="AN1151" s="36"/>
      <c r="AO1151" s="36"/>
      <c r="AP1151" s="36"/>
    </row>
    <row r="1152" spans="1:42" x14ac:dyDescent="0.35">
      <c r="A1152" t="s">
        <v>614</v>
      </c>
      <c r="B1152" t="s">
        <v>230</v>
      </c>
      <c r="C1152" t="s">
        <v>615</v>
      </c>
      <c r="D1152" t="s">
        <v>44</v>
      </c>
      <c r="E1152" t="s">
        <v>100</v>
      </c>
      <c r="F1152" s="19" t="str">
        <f>IFERROR(VLOOKUP(D1152,'Tabelas auxiliares'!$A$3:$B$63,2,FALSE),"")</f>
        <v>CCNH - COMPRAS COMPARTILHADAS</v>
      </c>
      <c r="G1152" s="19" t="str">
        <f>IFERROR(VLOOKUP($B1152,'Tabelas auxiliares'!$A$67:$C$107,2,FALSE),"")</f>
        <v>MATERIAIS DIDÁTICOS E SERVIÇOS - GRADUAÇÃO</v>
      </c>
      <c r="H1152" s="19" t="str">
        <f>IFERROR(VLOOKUP($B1152,'Tabelas auxiliares'!$A$67:$C$107,3,FALSE),"")</f>
        <v>SERVICO DE ENCADERNACAO / VIDRARIAS / MATERIAL DE CONSUMO / RACAO PARA ANIMAIS / REVISTAS E JORNAIS PARA USO DIDÁTICO/ REAGENTES QUIMICOS / MATERIAIS DIVERSOS DE LABORATORIO/MANUTENÇÃO DE EQUIPAMENTOS</v>
      </c>
      <c r="I1152" t="s">
        <v>879</v>
      </c>
      <c r="J1152" t="s">
        <v>4410</v>
      </c>
      <c r="K1152" t="s">
        <v>4461</v>
      </c>
      <c r="L1152" t="s">
        <v>4441</v>
      </c>
      <c r="M1152" t="s">
        <v>4432</v>
      </c>
      <c r="N1152" t="s">
        <v>628</v>
      </c>
      <c r="O1152" t="s">
        <v>629</v>
      </c>
      <c r="P1152" t="s">
        <v>630</v>
      </c>
      <c r="Q1152" t="s">
        <v>621</v>
      </c>
      <c r="R1152" t="s">
        <v>622</v>
      </c>
      <c r="S1152" t="s">
        <v>623</v>
      </c>
      <c r="T1152" t="s">
        <v>145</v>
      </c>
      <c r="U1152" t="s">
        <v>645</v>
      </c>
      <c r="V1152" t="s">
        <v>1925</v>
      </c>
      <c r="W1152" t="s">
        <v>1926</v>
      </c>
      <c r="X1152" t="s">
        <v>4462</v>
      </c>
      <c r="Y1152" s="19" t="str">
        <f t="shared" si="36"/>
        <v>3</v>
      </c>
      <c r="Z1152" s="19" t="str">
        <f>IF(T1152="","",IF(AND(T1152&lt;&gt;'Tabelas auxiliares'!$B$241,T1152&lt;&gt;'Tabelas auxiliares'!$B$242,T1152&lt;&gt;'Tabelas auxiliares'!$C$241,T1152&lt;&gt;'Tabelas auxiliares'!$C$242,T1152&lt;&gt;'Tabelas auxiliares'!$D$241),"FOLHA DE PESSOAL",IF(Y1152='Tabelas auxiliares'!$A$242,"CUSTEIO",IF(Y1152='Tabelas auxiliares'!$A$241,"INVESTIMENTO","ERRO - VERIFICAR"))))</f>
        <v>CUSTEIO</v>
      </c>
      <c r="AA1152" s="30">
        <f t="shared" si="37"/>
        <v>90.7</v>
      </c>
      <c r="AD1152" s="12">
        <v>90.7</v>
      </c>
      <c r="AE1152" s="36"/>
      <c r="AF1152" s="36"/>
      <c r="AG1152" s="36"/>
      <c r="AH1152" s="36"/>
      <c r="AI1152" s="36"/>
      <c r="AJ1152" s="36"/>
      <c r="AK1152" s="36"/>
      <c r="AL1152" s="36"/>
      <c r="AM1152" s="36"/>
      <c r="AN1152" s="36"/>
      <c r="AO1152" s="36"/>
      <c r="AP1152" s="36"/>
    </row>
    <row r="1153" spans="1:42" x14ac:dyDescent="0.35">
      <c r="A1153" t="s">
        <v>614</v>
      </c>
      <c r="B1153" t="s">
        <v>230</v>
      </c>
      <c r="C1153" t="s">
        <v>615</v>
      </c>
      <c r="D1153" t="s">
        <v>44</v>
      </c>
      <c r="E1153" t="s">
        <v>100</v>
      </c>
      <c r="F1153" s="19" t="str">
        <f>IFERROR(VLOOKUP(D1153,'Tabelas auxiliares'!$A$3:$B$63,2,FALSE),"")</f>
        <v>CCNH - COMPRAS COMPARTILHADAS</v>
      </c>
      <c r="G1153" s="19" t="str">
        <f>IFERROR(VLOOKUP($B1153,'Tabelas auxiliares'!$A$67:$C$107,2,FALSE),"")</f>
        <v>MATERIAIS DIDÁTICOS E SERVIÇOS - GRADUAÇÃO</v>
      </c>
      <c r="H1153" s="19" t="str">
        <f>IFERROR(VLOOKUP($B1153,'Tabelas auxiliares'!$A$67:$C$107,3,FALSE),"")</f>
        <v>SERVICO DE ENCADERNACAO / VIDRARIAS / MATERIAL DE CONSUMO / RACAO PARA ANIMAIS / REVISTAS E JORNAIS PARA USO DIDÁTICO/ REAGENTES QUIMICOS / MATERIAIS DIVERSOS DE LABORATORIO/MANUTENÇÃO DE EQUIPAMENTOS</v>
      </c>
      <c r="I1153" t="s">
        <v>879</v>
      </c>
      <c r="J1153" t="s">
        <v>4410</v>
      </c>
      <c r="K1153" t="s">
        <v>4461</v>
      </c>
      <c r="L1153" t="s">
        <v>4441</v>
      </c>
      <c r="M1153" t="s">
        <v>4432</v>
      </c>
      <c r="N1153" t="s">
        <v>628</v>
      </c>
      <c r="O1153" t="s">
        <v>629</v>
      </c>
      <c r="P1153" t="s">
        <v>630</v>
      </c>
      <c r="Q1153" t="s">
        <v>621</v>
      </c>
      <c r="R1153" t="s">
        <v>622</v>
      </c>
      <c r="S1153" t="s">
        <v>623</v>
      </c>
      <c r="T1153" t="s">
        <v>145</v>
      </c>
      <c r="U1153" t="s">
        <v>645</v>
      </c>
      <c r="V1153" t="s">
        <v>4449</v>
      </c>
      <c r="W1153" t="s">
        <v>4450</v>
      </c>
      <c r="X1153" t="s">
        <v>4463</v>
      </c>
      <c r="Y1153" s="19" t="str">
        <f t="shared" si="36"/>
        <v>3</v>
      </c>
      <c r="Z1153" s="19" t="str">
        <f>IF(T1153="","",IF(AND(T1153&lt;&gt;'Tabelas auxiliares'!$B$241,T1153&lt;&gt;'Tabelas auxiliares'!$B$242,T1153&lt;&gt;'Tabelas auxiliares'!$C$241,T1153&lt;&gt;'Tabelas auxiliares'!$C$242,T1153&lt;&gt;'Tabelas auxiliares'!$D$241),"FOLHA DE PESSOAL",IF(Y1153='Tabelas auxiliares'!$A$242,"CUSTEIO",IF(Y1153='Tabelas auxiliares'!$A$241,"INVESTIMENTO","ERRO - VERIFICAR"))))</f>
        <v>CUSTEIO</v>
      </c>
      <c r="AA1153" s="30">
        <f t="shared" si="37"/>
        <v>1050</v>
      </c>
      <c r="AD1153" s="12">
        <v>1050</v>
      </c>
      <c r="AE1153" s="36"/>
      <c r="AF1153" s="36"/>
      <c r="AG1153" s="36"/>
      <c r="AH1153" s="36"/>
      <c r="AI1153" s="36"/>
      <c r="AJ1153" s="36"/>
      <c r="AK1153" s="36"/>
      <c r="AL1153" s="36"/>
      <c r="AM1153" s="36"/>
      <c r="AN1153" s="36"/>
      <c r="AO1153" s="36"/>
      <c r="AP1153" s="36"/>
    </row>
    <row r="1154" spans="1:42" x14ac:dyDescent="0.35">
      <c r="A1154" t="s">
        <v>614</v>
      </c>
      <c r="B1154" t="s">
        <v>230</v>
      </c>
      <c r="C1154" t="s">
        <v>615</v>
      </c>
      <c r="D1154" t="s">
        <v>44</v>
      </c>
      <c r="E1154" t="s">
        <v>100</v>
      </c>
      <c r="F1154" s="19" t="str">
        <f>IFERROR(VLOOKUP(D1154,'Tabelas auxiliares'!$A$3:$B$63,2,FALSE),"")</f>
        <v>CCNH - COMPRAS COMPARTILHADAS</v>
      </c>
      <c r="G1154" s="19" t="str">
        <f>IFERROR(VLOOKUP($B1154,'Tabelas auxiliares'!$A$67:$C$107,2,FALSE),"")</f>
        <v>MATERIAIS DIDÁTICOS E SERVIÇOS - GRADUAÇÃO</v>
      </c>
      <c r="H1154" s="19" t="str">
        <f>IFERROR(VLOOKUP($B1154,'Tabelas auxiliares'!$A$67:$C$107,3,FALSE),"")</f>
        <v>SERVICO DE ENCADERNACAO / VIDRARIAS / MATERIAL DE CONSUMO / RACAO PARA ANIMAIS / REVISTAS E JORNAIS PARA USO DIDÁTICO/ REAGENTES QUIMICOS / MATERIAIS DIVERSOS DE LABORATORIO/MANUTENÇÃO DE EQUIPAMENTOS</v>
      </c>
      <c r="I1154" t="s">
        <v>879</v>
      </c>
      <c r="J1154" t="s">
        <v>4410</v>
      </c>
      <c r="K1154" t="s">
        <v>4464</v>
      </c>
      <c r="L1154" t="s">
        <v>4441</v>
      </c>
      <c r="M1154" t="s">
        <v>1955</v>
      </c>
      <c r="N1154" t="s">
        <v>628</v>
      </c>
      <c r="O1154" t="s">
        <v>629</v>
      </c>
      <c r="P1154" t="s">
        <v>630</v>
      </c>
      <c r="Q1154" t="s">
        <v>621</v>
      </c>
      <c r="R1154" t="s">
        <v>622</v>
      </c>
      <c r="S1154" t="s">
        <v>623</v>
      </c>
      <c r="T1154" t="s">
        <v>145</v>
      </c>
      <c r="U1154" t="s">
        <v>645</v>
      </c>
      <c r="V1154" t="s">
        <v>4449</v>
      </c>
      <c r="W1154" t="s">
        <v>4450</v>
      </c>
      <c r="X1154" t="s">
        <v>4465</v>
      </c>
      <c r="Y1154" s="19" t="str">
        <f t="shared" si="36"/>
        <v>3</v>
      </c>
      <c r="Z1154" s="19" t="str">
        <f>IF(T1154="","",IF(AND(T1154&lt;&gt;'Tabelas auxiliares'!$B$241,T1154&lt;&gt;'Tabelas auxiliares'!$B$242,T1154&lt;&gt;'Tabelas auxiliares'!$C$241,T1154&lt;&gt;'Tabelas auxiliares'!$C$242,T1154&lt;&gt;'Tabelas auxiliares'!$D$241),"FOLHA DE PESSOAL",IF(Y1154='Tabelas auxiliares'!$A$242,"CUSTEIO",IF(Y1154='Tabelas auxiliares'!$A$241,"INVESTIMENTO","ERRO - VERIFICAR"))))</f>
        <v>CUSTEIO</v>
      </c>
      <c r="AA1154" s="30">
        <f t="shared" si="37"/>
        <v>600</v>
      </c>
      <c r="AD1154" s="12">
        <v>600</v>
      </c>
      <c r="AE1154" s="36"/>
      <c r="AF1154" s="36"/>
      <c r="AG1154" s="36"/>
      <c r="AH1154" s="36"/>
      <c r="AI1154" s="36"/>
      <c r="AJ1154" s="36"/>
      <c r="AK1154" s="36"/>
      <c r="AL1154" s="36"/>
      <c r="AM1154" s="36"/>
      <c r="AN1154" s="36"/>
      <c r="AO1154" s="36"/>
      <c r="AP1154" s="36"/>
    </row>
    <row r="1155" spans="1:42" x14ac:dyDescent="0.35">
      <c r="A1155" t="s">
        <v>614</v>
      </c>
      <c r="B1155" t="s">
        <v>230</v>
      </c>
      <c r="C1155" t="s">
        <v>615</v>
      </c>
      <c r="D1155" t="s">
        <v>44</v>
      </c>
      <c r="E1155" t="s">
        <v>100</v>
      </c>
      <c r="F1155" s="19" t="str">
        <f>IFERROR(VLOOKUP(D1155,'Tabelas auxiliares'!$A$3:$B$63,2,FALSE),"")</f>
        <v>CCNH - COMPRAS COMPARTILHADAS</v>
      </c>
      <c r="G1155" s="19" t="str">
        <f>IFERROR(VLOOKUP($B1155,'Tabelas auxiliares'!$A$67:$C$107,2,FALSE),"")</f>
        <v>MATERIAIS DIDÁTICOS E SERVIÇOS - GRADUAÇÃO</v>
      </c>
      <c r="H1155" s="19" t="str">
        <f>IFERROR(VLOOKUP($B1155,'Tabelas auxiliares'!$A$67:$C$107,3,FALSE),"")</f>
        <v>SERVICO DE ENCADERNACAO / VIDRARIAS / MATERIAL DE CONSUMO / RACAO PARA ANIMAIS / REVISTAS E JORNAIS PARA USO DIDÁTICO/ REAGENTES QUIMICOS / MATERIAIS DIVERSOS DE LABORATORIO/MANUTENÇÃO DE EQUIPAMENTOS</v>
      </c>
      <c r="I1155" t="s">
        <v>879</v>
      </c>
      <c r="J1155" t="s">
        <v>4410</v>
      </c>
      <c r="K1155" t="s">
        <v>4466</v>
      </c>
      <c r="L1155" t="s">
        <v>4441</v>
      </c>
      <c r="M1155" t="s">
        <v>4435</v>
      </c>
      <c r="N1155" t="s">
        <v>628</v>
      </c>
      <c r="O1155" t="s">
        <v>629</v>
      </c>
      <c r="P1155" t="s">
        <v>630</v>
      </c>
      <c r="Q1155" t="s">
        <v>621</v>
      </c>
      <c r="R1155" t="s">
        <v>622</v>
      </c>
      <c r="S1155" t="s">
        <v>623</v>
      </c>
      <c r="T1155" t="s">
        <v>145</v>
      </c>
      <c r="U1155" t="s">
        <v>645</v>
      </c>
      <c r="V1155" t="s">
        <v>1925</v>
      </c>
      <c r="W1155" t="s">
        <v>1926</v>
      </c>
      <c r="X1155" t="s">
        <v>4467</v>
      </c>
      <c r="Y1155" s="19" t="str">
        <f t="shared" si="36"/>
        <v>3</v>
      </c>
      <c r="Z1155" s="19" t="str">
        <f>IF(T1155="","",IF(AND(T1155&lt;&gt;'Tabelas auxiliares'!$B$241,T1155&lt;&gt;'Tabelas auxiliares'!$B$242,T1155&lt;&gt;'Tabelas auxiliares'!$C$241,T1155&lt;&gt;'Tabelas auxiliares'!$C$242,T1155&lt;&gt;'Tabelas auxiliares'!$D$241),"FOLHA DE PESSOAL",IF(Y1155='Tabelas auxiliares'!$A$242,"CUSTEIO",IF(Y1155='Tabelas auxiliares'!$A$241,"INVESTIMENTO","ERRO - VERIFICAR"))))</f>
        <v>CUSTEIO</v>
      </c>
      <c r="AA1155" s="30">
        <f t="shared" si="37"/>
        <v>2760.8</v>
      </c>
      <c r="AD1155" s="12">
        <v>2760.8</v>
      </c>
      <c r="AE1155" s="36"/>
      <c r="AF1155" s="36"/>
      <c r="AG1155" s="36"/>
      <c r="AH1155" s="36"/>
      <c r="AI1155" s="36"/>
      <c r="AJ1155" s="36"/>
      <c r="AK1155" s="36"/>
      <c r="AL1155" s="36"/>
      <c r="AM1155" s="36"/>
      <c r="AN1155" s="36"/>
      <c r="AO1155" s="36"/>
      <c r="AP1155" s="36"/>
    </row>
    <row r="1156" spans="1:42" x14ac:dyDescent="0.35">
      <c r="A1156" t="s">
        <v>614</v>
      </c>
      <c r="B1156" t="s">
        <v>230</v>
      </c>
      <c r="C1156" t="s">
        <v>615</v>
      </c>
      <c r="D1156" t="s">
        <v>44</v>
      </c>
      <c r="E1156" t="s">
        <v>100</v>
      </c>
      <c r="F1156" s="19" t="str">
        <f>IFERROR(VLOOKUP(D1156,'Tabelas auxiliares'!$A$3:$B$63,2,FALSE),"")</f>
        <v>CCNH - COMPRAS COMPARTILHADAS</v>
      </c>
      <c r="G1156" s="19" t="str">
        <f>IFERROR(VLOOKUP($B1156,'Tabelas auxiliares'!$A$67:$C$107,2,FALSE),"")</f>
        <v>MATERIAIS DIDÁTICOS E SERVIÇOS - GRADUAÇÃO</v>
      </c>
      <c r="H1156" s="19" t="str">
        <f>IFERROR(VLOOKUP($B1156,'Tabelas auxiliares'!$A$67:$C$107,3,FALSE),"")</f>
        <v>SERVICO DE ENCADERNACAO / VIDRARIAS / MATERIAL DE CONSUMO / RACAO PARA ANIMAIS / REVISTAS E JORNAIS PARA USO DIDÁTICO/ REAGENTES QUIMICOS / MATERIAIS DIVERSOS DE LABORATORIO/MANUTENÇÃO DE EQUIPAMENTOS</v>
      </c>
      <c r="I1156" t="s">
        <v>879</v>
      </c>
      <c r="J1156" t="s">
        <v>4410</v>
      </c>
      <c r="K1156" t="s">
        <v>4468</v>
      </c>
      <c r="L1156" t="s">
        <v>4441</v>
      </c>
      <c r="M1156" t="s">
        <v>4438</v>
      </c>
      <c r="N1156" t="s">
        <v>628</v>
      </c>
      <c r="O1156" t="s">
        <v>629</v>
      </c>
      <c r="P1156" t="s">
        <v>630</v>
      </c>
      <c r="Q1156" t="s">
        <v>621</v>
      </c>
      <c r="R1156" t="s">
        <v>622</v>
      </c>
      <c r="S1156" t="s">
        <v>623</v>
      </c>
      <c r="T1156" t="s">
        <v>145</v>
      </c>
      <c r="U1156" t="s">
        <v>645</v>
      </c>
      <c r="V1156" t="s">
        <v>1925</v>
      </c>
      <c r="W1156" t="s">
        <v>1926</v>
      </c>
      <c r="X1156" t="s">
        <v>4469</v>
      </c>
      <c r="Y1156" s="19" t="str">
        <f t="shared" si="36"/>
        <v>3</v>
      </c>
      <c r="Z1156" s="19" t="str">
        <f>IF(T1156="","",IF(AND(T1156&lt;&gt;'Tabelas auxiliares'!$B$241,T1156&lt;&gt;'Tabelas auxiliares'!$B$242,T1156&lt;&gt;'Tabelas auxiliares'!$C$241,T1156&lt;&gt;'Tabelas auxiliares'!$C$242,T1156&lt;&gt;'Tabelas auxiliares'!$D$241),"FOLHA DE PESSOAL",IF(Y1156='Tabelas auxiliares'!$A$242,"CUSTEIO",IF(Y1156='Tabelas auxiliares'!$A$241,"INVESTIMENTO","ERRO - VERIFICAR"))))</f>
        <v>CUSTEIO</v>
      </c>
      <c r="AA1156" s="30">
        <f t="shared" si="37"/>
        <v>627.49</v>
      </c>
      <c r="AD1156" s="12">
        <v>627.49</v>
      </c>
      <c r="AE1156" s="36"/>
      <c r="AF1156" s="36"/>
      <c r="AG1156" s="36"/>
      <c r="AH1156" s="36"/>
      <c r="AI1156" s="36"/>
      <c r="AJ1156" s="36"/>
      <c r="AK1156" s="36"/>
      <c r="AL1156" s="36"/>
      <c r="AM1156" s="36"/>
      <c r="AN1156" s="36"/>
      <c r="AO1156" s="36"/>
      <c r="AP1156" s="36"/>
    </row>
    <row r="1157" spans="1:42" x14ac:dyDescent="0.35">
      <c r="A1157" t="s">
        <v>614</v>
      </c>
      <c r="B1157" t="s">
        <v>230</v>
      </c>
      <c r="C1157" t="s">
        <v>615</v>
      </c>
      <c r="D1157" t="s">
        <v>44</v>
      </c>
      <c r="E1157" t="s">
        <v>100</v>
      </c>
      <c r="F1157" s="19" t="str">
        <f>IFERROR(VLOOKUP(D1157,'Tabelas auxiliares'!$A$3:$B$63,2,FALSE),"")</f>
        <v>CCNH - COMPRAS COMPARTILHADAS</v>
      </c>
      <c r="G1157" s="19" t="str">
        <f>IFERROR(VLOOKUP($B1157,'Tabelas auxiliares'!$A$67:$C$107,2,FALSE),"")</f>
        <v>MATERIAIS DIDÁTICOS E SERVIÇOS - GRADUAÇÃO</v>
      </c>
      <c r="H1157" s="19" t="str">
        <f>IFERROR(VLOOKUP($B1157,'Tabelas auxiliares'!$A$67:$C$107,3,FALSE),"")</f>
        <v>SERVICO DE ENCADERNACAO / VIDRARIAS / MATERIAL DE CONSUMO / RACAO PARA ANIMAIS / REVISTAS E JORNAIS PARA USO DIDÁTICO/ REAGENTES QUIMICOS / MATERIAIS DIVERSOS DE LABORATORIO/MANUTENÇÃO DE EQUIPAMENTOS</v>
      </c>
      <c r="I1157" t="s">
        <v>879</v>
      </c>
      <c r="J1157" t="s">
        <v>4410</v>
      </c>
      <c r="K1157" t="s">
        <v>4470</v>
      </c>
      <c r="L1157" t="s">
        <v>4441</v>
      </c>
      <c r="M1157" t="s">
        <v>4471</v>
      </c>
      <c r="N1157" t="s">
        <v>628</v>
      </c>
      <c r="O1157" t="s">
        <v>629</v>
      </c>
      <c r="P1157" t="s">
        <v>630</v>
      </c>
      <c r="Q1157" t="s">
        <v>621</v>
      </c>
      <c r="R1157" t="s">
        <v>622</v>
      </c>
      <c r="S1157" t="s">
        <v>623</v>
      </c>
      <c r="T1157" t="s">
        <v>145</v>
      </c>
      <c r="U1157" t="s">
        <v>645</v>
      </c>
      <c r="V1157" t="s">
        <v>1925</v>
      </c>
      <c r="W1157" t="s">
        <v>1926</v>
      </c>
      <c r="X1157" t="s">
        <v>4472</v>
      </c>
      <c r="Y1157" s="19" t="str">
        <f t="shared" si="36"/>
        <v>3</v>
      </c>
      <c r="Z1157" s="19" t="str">
        <f>IF(T1157="","",IF(AND(T1157&lt;&gt;'Tabelas auxiliares'!$B$241,T1157&lt;&gt;'Tabelas auxiliares'!$B$242,T1157&lt;&gt;'Tabelas auxiliares'!$C$241,T1157&lt;&gt;'Tabelas auxiliares'!$C$242,T1157&lt;&gt;'Tabelas auxiliares'!$D$241),"FOLHA DE PESSOAL",IF(Y1157='Tabelas auxiliares'!$A$242,"CUSTEIO",IF(Y1157='Tabelas auxiliares'!$A$241,"INVESTIMENTO","ERRO - VERIFICAR"))))</f>
        <v>CUSTEIO</v>
      </c>
      <c r="AA1157" s="30">
        <f t="shared" si="37"/>
        <v>14889.42</v>
      </c>
      <c r="AD1157" s="12">
        <v>14889.42</v>
      </c>
      <c r="AE1157" s="36"/>
      <c r="AF1157" s="36"/>
      <c r="AG1157" s="36"/>
      <c r="AH1157" s="36"/>
      <c r="AI1157" s="36"/>
      <c r="AJ1157" s="36"/>
      <c r="AK1157" s="36"/>
      <c r="AL1157" s="36"/>
      <c r="AM1157" s="36"/>
      <c r="AN1157" s="36"/>
      <c r="AO1157" s="36"/>
      <c r="AP1157" s="36"/>
    </row>
    <row r="1158" spans="1:42" x14ac:dyDescent="0.35">
      <c r="A1158" t="s">
        <v>614</v>
      </c>
      <c r="B1158" t="s">
        <v>230</v>
      </c>
      <c r="C1158" t="s">
        <v>615</v>
      </c>
      <c r="D1158" t="s">
        <v>44</v>
      </c>
      <c r="E1158" t="s">
        <v>100</v>
      </c>
      <c r="F1158" s="19" t="str">
        <f>IFERROR(VLOOKUP(D1158,'Tabelas auxiliares'!$A$3:$B$63,2,FALSE),"")</f>
        <v>CCNH - COMPRAS COMPARTILHADAS</v>
      </c>
      <c r="G1158" s="19" t="str">
        <f>IFERROR(VLOOKUP($B1158,'Tabelas auxiliares'!$A$67:$C$107,2,FALSE),"")</f>
        <v>MATERIAIS DIDÁTICOS E SERVIÇOS - GRADUAÇÃO</v>
      </c>
      <c r="H1158" s="19" t="str">
        <f>IFERROR(VLOOKUP($B1158,'Tabelas auxiliares'!$A$67:$C$107,3,FALSE),"")</f>
        <v>SERVICO DE ENCADERNACAO / VIDRARIAS / MATERIAL DE CONSUMO / RACAO PARA ANIMAIS / REVISTAS E JORNAIS PARA USO DIDÁTICO/ REAGENTES QUIMICOS / MATERIAIS DIVERSOS DE LABORATORIO/MANUTENÇÃO DE EQUIPAMENTOS</v>
      </c>
      <c r="I1158" t="s">
        <v>1260</v>
      </c>
      <c r="J1158" t="s">
        <v>4473</v>
      </c>
      <c r="K1158" t="s">
        <v>4474</v>
      </c>
      <c r="L1158" t="s">
        <v>4475</v>
      </c>
      <c r="M1158" t="s">
        <v>4471</v>
      </c>
      <c r="N1158" t="s">
        <v>628</v>
      </c>
      <c r="O1158" t="s">
        <v>629</v>
      </c>
      <c r="P1158" t="s">
        <v>630</v>
      </c>
      <c r="Q1158" t="s">
        <v>621</v>
      </c>
      <c r="R1158" t="s">
        <v>622</v>
      </c>
      <c r="S1158" t="s">
        <v>623</v>
      </c>
      <c r="T1158" t="s">
        <v>145</v>
      </c>
      <c r="U1158" t="s">
        <v>645</v>
      </c>
      <c r="V1158" t="s">
        <v>1925</v>
      </c>
      <c r="W1158" t="s">
        <v>1926</v>
      </c>
      <c r="X1158" t="s">
        <v>4476</v>
      </c>
      <c r="Y1158" s="19" t="str">
        <f t="shared" si="36"/>
        <v>3</v>
      </c>
      <c r="Z1158" s="19" t="str">
        <f>IF(T1158="","",IF(AND(T1158&lt;&gt;'Tabelas auxiliares'!$B$241,T1158&lt;&gt;'Tabelas auxiliares'!$B$242,T1158&lt;&gt;'Tabelas auxiliares'!$C$241,T1158&lt;&gt;'Tabelas auxiliares'!$C$242,T1158&lt;&gt;'Tabelas auxiliares'!$D$241),"FOLHA DE PESSOAL",IF(Y1158='Tabelas auxiliares'!$A$242,"CUSTEIO",IF(Y1158='Tabelas auxiliares'!$A$241,"INVESTIMENTO","ERRO - VERIFICAR"))))</f>
        <v>CUSTEIO</v>
      </c>
      <c r="AA1158" s="30">
        <f t="shared" si="37"/>
        <v>21771.059999999998</v>
      </c>
      <c r="AB1158" s="12">
        <v>8407</v>
      </c>
      <c r="AD1158" s="12">
        <v>13364.06</v>
      </c>
      <c r="AE1158" s="36"/>
      <c r="AF1158" s="36"/>
      <c r="AG1158" s="36"/>
      <c r="AH1158" s="36"/>
      <c r="AI1158" s="36"/>
      <c r="AJ1158" s="36"/>
      <c r="AK1158" s="36"/>
      <c r="AL1158" s="36"/>
      <c r="AM1158" s="36"/>
      <c r="AN1158" s="36"/>
      <c r="AO1158" s="36"/>
      <c r="AP1158" s="36"/>
    </row>
    <row r="1159" spans="1:42" x14ac:dyDescent="0.35">
      <c r="A1159" t="s">
        <v>614</v>
      </c>
      <c r="B1159" t="s">
        <v>230</v>
      </c>
      <c r="C1159" t="s">
        <v>615</v>
      </c>
      <c r="D1159" t="s">
        <v>44</v>
      </c>
      <c r="E1159" t="s">
        <v>100</v>
      </c>
      <c r="F1159" s="19" t="str">
        <f>IFERROR(VLOOKUP(D1159,'Tabelas auxiliares'!$A$3:$B$63,2,FALSE),"")</f>
        <v>CCNH - COMPRAS COMPARTILHADAS</v>
      </c>
      <c r="G1159" s="19" t="str">
        <f>IFERROR(VLOOKUP($B1159,'Tabelas auxiliares'!$A$67:$C$107,2,FALSE),"")</f>
        <v>MATERIAIS DIDÁTICOS E SERVIÇOS - GRADUAÇÃO</v>
      </c>
      <c r="H1159" s="19" t="str">
        <f>IFERROR(VLOOKUP($B1159,'Tabelas auxiliares'!$A$67:$C$107,3,FALSE),"")</f>
        <v>SERVICO DE ENCADERNACAO / VIDRARIAS / MATERIAL DE CONSUMO / RACAO PARA ANIMAIS / REVISTAS E JORNAIS PARA USO DIDÁTICO/ REAGENTES QUIMICOS / MATERIAIS DIVERSOS DE LABORATORIO/MANUTENÇÃO DE EQUIPAMENTOS</v>
      </c>
      <c r="I1159" t="s">
        <v>1260</v>
      </c>
      <c r="J1159" t="s">
        <v>4473</v>
      </c>
      <c r="K1159" t="s">
        <v>4477</v>
      </c>
      <c r="L1159" t="s">
        <v>4475</v>
      </c>
      <c r="M1159" t="s">
        <v>4421</v>
      </c>
      <c r="N1159" t="s">
        <v>628</v>
      </c>
      <c r="O1159" t="s">
        <v>629</v>
      </c>
      <c r="P1159" t="s">
        <v>630</v>
      </c>
      <c r="Q1159" t="s">
        <v>621</v>
      </c>
      <c r="R1159" t="s">
        <v>622</v>
      </c>
      <c r="S1159" t="s">
        <v>623</v>
      </c>
      <c r="T1159" t="s">
        <v>145</v>
      </c>
      <c r="U1159" t="s">
        <v>645</v>
      </c>
      <c r="V1159" t="s">
        <v>1925</v>
      </c>
      <c r="W1159" t="s">
        <v>1926</v>
      </c>
      <c r="X1159" t="s">
        <v>4478</v>
      </c>
      <c r="Y1159" s="19" t="str">
        <f t="shared" si="36"/>
        <v>3</v>
      </c>
      <c r="Z1159" s="19" t="str">
        <f>IF(T1159="","",IF(AND(T1159&lt;&gt;'Tabelas auxiliares'!$B$241,T1159&lt;&gt;'Tabelas auxiliares'!$B$242,T1159&lt;&gt;'Tabelas auxiliares'!$C$241,T1159&lt;&gt;'Tabelas auxiliares'!$C$242,T1159&lt;&gt;'Tabelas auxiliares'!$D$241),"FOLHA DE PESSOAL",IF(Y1159='Tabelas auxiliares'!$A$242,"CUSTEIO",IF(Y1159='Tabelas auxiliares'!$A$241,"INVESTIMENTO","ERRO - VERIFICAR"))))</f>
        <v>CUSTEIO</v>
      </c>
      <c r="AA1159" s="30">
        <f t="shared" si="37"/>
        <v>4220.2</v>
      </c>
      <c r="AC1159" s="12">
        <v>54.25</v>
      </c>
      <c r="AD1159" s="12">
        <v>4165.95</v>
      </c>
      <c r="AE1159" s="36"/>
      <c r="AF1159" s="36"/>
      <c r="AG1159" s="36"/>
      <c r="AH1159" s="36"/>
      <c r="AI1159" s="36"/>
      <c r="AJ1159" s="36"/>
      <c r="AK1159" s="36"/>
      <c r="AL1159" s="36"/>
      <c r="AM1159" s="36"/>
      <c r="AN1159" s="36"/>
      <c r="AO1159" s="36"/>
      <c r="AP1159" s="36"/>
    </row>
    <row r="1160" spans="1:42" x14ac:dyDescent="0.35">
      <c r="A1160" t="s">
        <v>614</v>
      </c>
      <c r="B1160" t="s">
        <v>230</v>
      </c>
      <c r="C1160" t="s">
        <v>615</v>
      </c>
      <c r="D1160" t="s">
        <v>44</v>
      </c>
      <c r="E1160" t="s">
        <v>100</v>
      </c>
      <c r="F1160" s="19" t="str">
        <f>IFERROR(VLOOKUP(D1160,'Tabelas auxiliares'!$A$3:$B$63,2,FALSE),"")</f>
        <v>CCNH - COMPRAS COMPARTILHADAS</v>
      </c>
      <c r="G1160" s="19" t="str">
        <f>IFERROR(VLOOKUP($B1160,'Tabelas auxiliares'!$A$67:$C$107,2,FALSE),"")</f>
        <v>MATERIAIS DIDÁTICOS E SERVIÇOS - GRADUAÇÃO</v>
      </c>
      <c r="H1160" s="19" t="str">
        <f>IFERROR(VLOOKUP($B1160,'Tabelas auxiliares'!$A$67:$C$107,3,FALSE),"")</f>
        <v>SERVICO DE ENCADERNACAO / VIDRARIAS / MATERIAL DE CONSUMO / RACAO PARA ANIMAIS / REVISTAS E JORNAIS PARA USO DIDÁTICO/ REAGENTES QUIMICOS / MATERIAIS DIVERSOS DE LABORATORIO/MANUTENÇÃO DE EQUIPAMENTOS</v>
      </c>
      <c r="I1160" t="s">
        <v>1260</v>
      </c>
      <c r="J1160" t="s">
        <v>4473</v>
      </c>
      <c r="K1160" t="s">
        <v>4479</v>
      </c>
      <c r="L1160" t="s">
        <v>4475</v>
      </c>
      <c r="M1160" t="s">
        <v>4480</v>
      </c>
      <c r="N1160" t="s">
        <v>628</v>
      </c>
      <c r="O1160" t="s">
        <v>629</v>
      </c>
      <c r="P1160" t="s">
        <v>630</v>
      </c>
      <c r="Q1160" t="s">
        <v>621</v>
      </c>
      <c r="R1160" t="s">
        <v>622</v>
      </c>
      <c r="S1160" t="s">
        <v>623</v>
      </c>
      <c r="T1160" t="s">
        <v>145</v>
      </c>
      <c r="U1160" t="s">
        <v>645</v>
      </c>
      <c r="V1160" t="s">
        <v>1925</v>
      </c>
      <c r="W1160" t="s">
        <v>1926</v>
      </c>
      <c r="X1160" t="s">
        <v>4481</v>
      </c>
      <c r="Y1160" s="19" t="str">
        <f t="shared" si="36"/>
        <v>3</v>
      </c>
      <c r="Z1160" s="19" t="str">
        <f>IF(T1160="","",IF(AND(T1160&lt;&gt;'Tabelas auxiliares'!$B$241,T1160&lt;&gt;'Tabelas auxiliares'!$B$242,T1160&lt;&gt;'Tabelas auxiliares'!$C$241,T1160&lt;&gt;'Tabelas auxiliares'!$C$242,T1160&lt;&gt;'Tabelas auxiliares'!$D$241),"FOLHA DE PESSOAL",IF(Y1160='Tabelas auxiliares'!$A$242,"CUSTEIO",IF(Y1160='Tabelas auxiliares'!$A$241,"INVESTIMENTO","ERRO - VERIFICAR"))))</f>
        <v>CUSTEIO</v>
      </c>
      <c r="AA1160" s="30">
        <f t="shared" si="37"/>
        <v>578</v>
      </c>
      <c r="AD1160" s="12">
        <v>578</v>
      </c>
      <c r="AE1160" s="36"/>
      <c r="AF1160" s="36"/>
      <c r="AG1160" s="36"/>
      <c r="AH1160" s="36"/>
      <c r="AI1160" s="36"/>
      <c r="AJ1160" s="36"/>
      <c r="AK1160" s="36"/>
      <c r="AL1160" s="36"/>
      <c r="AM1160" s="36"/>
      <c r="AN1160" s="36"/>
      <c r="AO1160" s="36"/>
      <c r="AP1160" s="36"/>
    </row>
    <row r="1161" spans="1:42" x14ac:dyDescent="0.35">
      <c r="A1161" t="s">
        <v>614</v>
      </c>
      <c r="B1161" t="s">
        <v>230</v>
      </c>
      <c r="C1161" t="s">
        <v>615</v>
      </c>
      <c r="D1161" t="s">
        <v>46</v>
      </c>
      <c r="E1161" t="s">
        <v>100</v>
      </c>
      <c r="F1161" s="19" t="str">
        <f>IFERROR(VLOOKUP(D1161,'Tabelas auxiliares'!$A$3:$B$63,2,FALSE),"")</f>
        <v>PROGRAD - PRÓ-REITORIA DE GRADUAÇÃO</v>
      </c>
      <c r="G1161" s="19" t="str">
        <f>IFERROR(VLOOKUP($B1161,'Tabelas auxiliares'!$A$67:$C$107,2,FALSE),"")</f>
        <v>MATERIAIS DIDÁTICOS E SERVIÇOS - GRADUAÇÃO</v>
      </c>
      <c r="H1161" s="19" t="str">
        <f>IFERROR(VLOOKUP($B1161,'Tabelas auxiliares'!$A$67:$C$107,3,FALSE),"")</f>
        <v>SERVICO DE ENCADERNACAO / VIDRARIAS / MATERIAL DE CONSUMO / RACAO PARA ANIMAIS / REVISTAS E JORNAIS PARA USO DIDÁTICO/ REAGENTES QUIMICOS / MATERIAIS DIVERSOS DE LABORATORIO/MANUTENÇÃO DE EQUIPAMENTOS</v>
      </c>
      <c r="I1161" t="s">
        <v>815</v>
      </c>
      <c r="J1161" t="s">
        <v>4482</v>
      </c>
      <c r="K1161" t="s">
        <v>4483</v>
      </c>
      <c r="L1161" t="s">
        <v>4484</v>
      </c>
      <c r="M1161" t="s">
        <v>2129</v>
      </c>
      <c r="N1161" t="s">
        <v>628</v>
      </c>
      <c r="O1161" t="s">
        <v>629</v>
      </c>
      <c r="P1161" t="s">
        <v>630</v>
      </c>
      <c r="Q1161" t="s">
        <v>621</v>
      </c>
      <c r="R1161" t="s">
        <v>622</v>
      </c>
      <c r="S1161" t="s">
        <v>623</v>
      </c>
      <c r="T1161" t="s">
        <v>145</v>
      </c>
      <c r="U1161" t="s">
        <v>645</v>
      </c>
      <c r="V1161" t="s">
        <v>2507</v>
      </c>
      <c r="W1161" t="s">
        <v>2508</v>
      </c>
      <c r="X1161" t="s">
        <v>4485</v>
      </c>
      <c r="Y1161" s="19" t="str">
        <f t="shared" si="36"/>
        <v>3</v>
      </c>
      <c r="Z1161" s="19" t="str">
        <f>IF(T1161="","",IF(AND(T1161&lt;&gt;'Tabelas auxiliares'!$B$241,T1161&lt;&gt;'Tabelas auxiliares'!$B$242,T1161&lt;&gt;'Tabelas auxiliares'!$C$241,T1161&lt;&gt;'Tabelas auxiliares'!$C$242,T1161&lt;&gt;'Tabelas auxiliares'!$D$241),"FOLHA DE PESSOAL",IF(Y1161='Tabelas auxiliares'!$A$242,"CUSTEIO",IF(Y1161='Tabelas auxiliares'!$A$241,"INVESTIMENTO","ERRO - VERIFICAR"))))</f>
        <v>CUSTEIO</v>
      </c>
      <c r="AA1161" s="30">
        <f t="shared" si="37"/>
        <v>250000</v>
      </c>
      <c r="AD1161" s="12">
        <v>250000</v>
      </c>
      <c r="AE1161" s="36"/>
      <c r="AF1161" s="36"/>
      <c r="AG1161" s="36"/>
      <c r="AH1161" s="36"/>
      <c r="AI1161" s="36"/>
      <c r="AJ1161" s="36"/>
      <c r="AK1161" s="36"/>
      <c r="AL1161" s="36"/>
      <c r="AM1161" s="36"/>
      <c r="AN1161" s="36"/>
      <c r="AO1161" s="36"/>
      <c r="AP1161" s="36"/>
    </row>
    <row r="1162" spans="1:42" x14ac:dyDescent="0.35">
      <c r="A1162" t="s">
        <v>614</v>
      </c>
      <c r="B1162" t="s">
        <v>231</v>
      </c>
      <c r="C1162" t="s">
        <v>615</v>
      </c>
      <c r="D1162" t="s">
        <v>66</v>
      </c>
      <c r="E1162" t="s">
        <v>100</v>
      </c>
      <c r="F1162" s="19" t="str">
        <f>IFERROR(VLOOKUP(D1162,'Tabelas auxiliares'!$A$3:$B$63,2,FALSE),"")</f>
        <v>PROPG - PRÓ-REITORIA DE PÓS-GRADUAÇÃO</v>
      </c>
      <c r="G1162" s="19" t="str">
        <f>IFERROR(VLOOKUP($B1162,'Tabelas auxiliares'!$A$67:$C$107,2,FALSE),"")</f>
        <v>MATERIAIS DIDÁTICOS E SERVIÇOS - PÓS-GRADUAÇÃO</v>
      </c>
      <c r="H1162" s="19" t="str">
        <f>IFERROR(VLOOKUP($B1162,'Tabelas auxiliares'!$A$67:$C$107,3,FALSE),"")</f>
        <v>SERVICO DE ENCADERNACAO / VIDRARIAS / MATERIAL DE CONSUMO / RACAO PARA ANIMAIS / REVISTAS E JORNAIS PARA USO DIDÁTICO/ REAGENTES QUIMICOS / MATERIAIS DIVERSOS DE LABORATORIO/MANUTENÇÃO DE EQUIPAMENTOS</v>
      </c>
      <c r="I1162" t="s">
        <v>1502</v>
      </c>
      <c r="J1162" t="s">
        <v>4486</v>
      </c>
      <c r="K1162" t="s">
        <v>4487</v>
      </c>
      <c r="L1162" t="s">
        <v>4488</v>
      </c>
      <c r="M1162" t="s">
        <v>4489</v>
      </c>
      <c r="N1162" t="s">
        <v>628</v>
      </c>
      <c r="O1162" t="s">
        <v>629</v>
      </c>
      <c r="P1162" t="s">
        <v>630</v>
      </c>
      <c r="Q1162" t="s">
        <v>621</v>
      </c>
      <c r="R1162" t="s">
        <v>622</v>
      </c>
      <c r="S1162" t="s">
        <v>623</v>
      </c>
      <c r="T1162" t="s">
        <v>145</v>
      </c>
      <c r="U1162" t="s">
        <v>645</v>
      </c>
      <c r="V1162" t="s">
        <v>1902</v>
      </c>
      <c r="W1162" t="s">
        <v>1903</v>
      </c>
      <c r="X1162" t="s">
        <v>4490</v>
      </c>
      <c r="Y1162" s="19" t="str">
        <f t="shared" si="36"/>
        <v>3</v>
      </c>
      <c r="Z1162" s="19" t="str">
        <f>IF(T1162="","",IF(AND(T1162&lt;&gt;'Tabelas auxiliares'!$B$241,T1162&lt;&gt;'Tabelas auxiliares'!$B$242,T1162&lt;&gt;'Tabelas auxiliares'!$C$241,T1162&lt;&gt;'Tabelas auxiliares'!$C$242,T1162&lt;&gt;'Tabelas auxiliares'!$D$241),"FOLHA DE PESSOAL",IF(Y1162='Tabelas auxiliares'!$A$242,"CUSTEIO",IF(Y1162='Tabelas auxiliares'!$A$241,"INVESTIMENTO","ERRO - VERIFICAR"))))</f>
        <v>CUSTEIO</v>
      </c>
      <c r="AA1162" s="30">
        <f t="shared" si="37"/>
        <v>54000</v>
      </c>
      <c r="AB1162" s="12">
        <v>54000</v>
      </c>
      <c r="AE1162" s="36"/>
      <c r="AF1162" s="36"/>
      <c r="AG1162" s="36"/>
      <c r="AH1162" s="36"/>
      <c r="AI1162" s="36"/>
      <c r="AJ1162" s="36"/>
      <c r="AK1162" s="36"/>
      <c r="AL1162" s="36"/>
      <c r="AM1162" s="36"/>
      <c r="AN1162" s="36"/>
      <c r="AO1162" s="36"/>
      <c r="AP1162" s="36"/>
    </row>
    <row r="1163" spans="1:42" x14ac:dyDescent="0.35">
      <c r="A1163" t="s">
        <v>614</v>
      </c>
      <c r="B1163" t="s">
        <v>232</v>
      </c>
      <c r="C1163" t="s">
        <v>615</v>
      </c>
      <c r="D1163" t="s">
        <v>8</v>
      </c>
      <c r="E1163" t="s">
        <v>100</v>
      </c>
      <c r="F1163" s="19" t="str">
        <f>IFERROR(VLOOKUP(D1163,'Tabelas auxiliares'!$A$3:$B$63,2,FALSE),"")</f>
        <v>PROPES - PRÓ-REITORIA DE PESQUISA / CEM</v>
      </c>
      <c r="G1163" s="19" t="str">
        <f>IFERROR(VLOOKUP($B1163,'Tabelas auxiliares'!$A$67:$C$107,2,FALSE),"")</f>
        <v>MATERIAIS DIDÁTICOS E SERVIÇOS - PESQUISA</v>
      </c>
      <c r="H1163" s="19" t="str">
        <f>IFERROR(VLOOKUP($B1163,'Tabelas auxiliares'!$A$67:$C$107,3,FALSE),"")</f>
        <v>SERVICO DE ENCADERNACAO / VIDRARIAS / MATERIAL DE CONSUMO / RACAO PARA ANIMAIS / REVISTAS E JORNAIS PARA USO DIDÁTICO/ REAGENTES QUIMICOS / MATERIAIS DIVERSOS DE LABORATORIO / MATERIAIS PESQUISA NÚCLEOS ESTRATÉGICOS / EPIS PARA BIOTÉRIOS/MANUTENÇÃO DE EQUIPAMENTOS</v>
      </c>
      <c r="I1163" t="s">
        <v>2628</v>
      </c>
      <c r="J1163" t="s">
        <v>2959</v>
      </c>
      <c r="K1163" t="s">
        <v>4491</v>
      </c>
      <c r="L1163" t="s">
        <v>2961</v>
      </c>
      <c r="M1163" t="s">
        <v>2962</v>
      </c>
      <c r="N1163" t="s">
        <v>628</v>
      </c>
      <c r="O1163" t="s">
        <v>629</v>
      </c>
      <c r="P1163" t="s">
        <v>630</v>
      </c>
      <c r="Q1163" t="s">
        <v>621</v>
      </c>
      <c r="R1163" t="s">
        <v>622</v>
      </c>
      <c r="S1163" t="s">
        <v>623</v>
      </c>
      <c r="T1163" t="s">
        <v>145</v>
      </c>
      <c r="U1163" t="s">
        <v>645</v>
      </c>
      <c r="V1163" t="s">
        <v>2507</v>
      </c>
      <c r="W1163" t="s">
        <v>2508</v>
      </c>
      <c r="X1163" t="s">
        <v>4492</v>
      </c>
      <c r="Y1163" s="19" t="str">
        <f t="shared" si="36"/>
        <v>3</v>
      </c>
      <c r="Z1163" s="19" t="str">
        <f>IF(T1163="","",IF(AND(T1163&lt;&gt;'Tabelas auxiliares'!$B$241,T1163&lt;&gt;'Tabelas auxiliares'!$B$242,T1163&lt;&gt;'Tabelas auxiliares'!$C$241,T1163&lt;&gt;'Tabelas auxiliares'!$C$242,T1163&lt;&gt;'Tabelas auxiliares'!$D$241),"FOLHA DE PESSOAL",IF(Y1163='Tabelas auxiliares'!$A$242,"CUSTEIO",IF(Y1163='Tabelas auxiliares'!$A$241,"INVESTIMENTO","ERRO - VERIFICAR"))))</f>
        <v>CUSTEIO</v>
      </c>
      <c r="AA1163" s="30">
        <f t="shared" si="37"/>
        <v>95000</v>
      </c>
      <c r="AD1163" s="12">
        <v>95000</v>
      </c>
      <c r="AE1163" s="36"/>
      <c r="AF1163" s="36"/>
      <c r="AG1163" s="36"/>
      <c r="AH1163" s="36"/>
      <c r="AI1163" s="36"/>
      <c r="AJ1163" s="36"/>
      <c r="AK1163" s="36"/>
      <c r="AL1163" s="36"/>
      <c r="AM1163" s="36"/>
      <c r="AN1163" s="36"/>
      <c r="AO1163" s="36"/>
      <c r="AP1163" s="36"/>
    </row>
    <row r="1164" spans="1:42" x14ac:dyDescent="0.35">
      <c r="A1164" t="s">
        <v>614</v>
      </c>
      <c r="B1164" t="s">
        <v>232</v>
      </c>
      <c r="C1164" t="s">
        <v>615</v>
      </c>
      <c r="D1164" t="s">
        <v>8</v>
      </c>
      <c r="E1164" t="s">
        <v>100</v>
      </c>
      <c r="F1164" s="19" t="str">
        <f>IFERROR(VLOOKUP(D1164,'Tabelas auxiliares'!$A$3:$B$63,2,FALSE),"")</f>
        <v>PROPES - PRÓ-REITORIA DE PESQUISA / CEM</v>
      </c>
      <c r="G1164" s="19" t="str">
        <f>IFERROR(VLOOKUP($B1164,'Tabelas auxiliares'!$A$67:$C$107,2,FALSE),"")</f>
        <v>MATERIAIS DIDÁTICOS E SERVIÇOS - PESQUISA</v>
      </c>
      <c r="H1164" s="19" t="str">
        <f>IFERROR(VLOOKUP($B1164,'Tabelas auxiliares'!$A$67:$C$107,3,FALSE),"")</f>
        <v>SERVICO DE ENCADERNACAO / VIDRARIAS / MATERIAL DE CONSUMO / RACAO PARA ANIMAIS / REVISTAS E JORNAIS PARA USO DIDÁTICO/ REAGENTES QUIMICOS / MATERIAIS DIVERSOS DE LABORATORIO / MATERIAIS PESQUISA NÚCLEOS ESTRATÉGICOS / EPIS PARA BIOTÉRIOS/MANUTENÇÃO DE EQUIPAMENTOS</v>
      </c>
      <c r="I1164" t="s">
        <v>933</v>
      </c>
      <c r="J1164" t="s">
        <v>4493</v>
      </c>
      <c r="K1164" t="s">
        <v>4494</v>
      </c>
      <c r="L1164" t="s">
        <v>4495</v>
      </c>
      <c r="M1164" t="s">
        <v>4496</v>
      </c>
      <c r="N1164" t="s">
        <v>628</v>
      </c>
      <c r="O1164" t="s">
        <v>629</v>
      </c>
      <c r="P1164" t="s">
        <v>630</v>
      </c>
      <c r="Q1164" t="s">
        <v>621</v>
      </c>
      <c r="R1164" t="s">
        <v>622</v>
      </c>
      <c r="S1164" t="s">
        <v>623</v>
      </c>
      <c r="T1164" t="s">
        <v>145</v>
      </c>
      <c r="U1164" t="s">
        <v>645</v>
      </c>
      <c r="V1164" t="s">
        <v>2507</v>
      </c>
      <c r="W1164" t="s">
        <v>2508</v>
      </c>
      <c r="X1164" t="s">
        <v>4497</v>
      </c>
      <c r="Y1164" s="19" t="str">
        <f t="shared" si="36"/>
        <v>3</v>
      </c>
      <c r="Z1164" s="19" t="str">
        <f>IF(T1164="","",IF(AND(T1164&lt;&gt;'Tabelas auxiliares'!$B$241,T1164&lt;&gt;'Tabelas auxiliares'!$B$242,T1164&lt;&gt;'Tabelas auxiliares'!$C$241,T1164&lt;&gt;'Tabelas auxiliares'!$C$242,T1164&lt;&gt;'Tabelas auxiliares'!$D$241),"FOLHA DE PESSOAL",IF(Y1164='Tabelas auxiliares'!$A$242,"CUSTEIO",IF(Y1164='Tabelas auxiliares'!$A$241,"INVESTIMENTO","ERRO - VERIFICAR"))))</f>
        <v>CUSTEIO</v>
      </c>
      <c r="AA1164" s="30">
        <f t="shared" si="37"/>
        <v>300000</v>
      </c>
      <c r="AD1164" s="12">
        <v>300000</v>
      </c>
      <c r="AE1164" s="36"/>
      <c r="AF1164" s="36"/>
      <c r="AG1164" s="36"/>
      <c r="AH1164" s="36"/>
      <c r="AI1164" s="36"/>
      <c r="AJ1164" s="36"/>
      <c r="AK1164" s="36"/>
      <c r="AL1164" s="36"/>
      <c r="AM1164" s="36"/>
      <c r="AN1164" s="36"/>
      <c r="AO1164" s="36"/>
      <c r="AP1164" s="36"/>
    </row>
    <row r="1165" spans="1:42" x14ac:dyDescent="0.35">
      <c r="A1165" t="s">
        <v>614</v>
      </c>
      <c r="B1165" t="s">
        <v>232</v>
      </c>
      <c r="C1165" t="s">
        <v>615</v>
      </c>
      <c r="D1165" t="s">
        <v>8</v>
      </c>
      <c r="E1165" t="s">
        <v>100</v>
      </c>
      <c r="F1165" s="19" t="str">
        <f>IFERROR(VLOOKUP(D1165,'Tabelas auxiliares'!$A$3:$B$63,2,FALSE),"")</f>
        <v>PROPES - PRÓ-REITORIA DE PESQUISA / CEM</v>
      </c>
      <c r="G1165" s="19" t="str">
        <f>IFERROR(VLOOKUP($B1165,'Tabelas auxiliares'!$A$67:$C$107,2,FALSE),"")</f>
        <v>MATERIAIS DIDÁTICOS E SERVIÇOS - PESQUISA</v>
      </c>
      <c r="H1165" s="19" t="str">
        <f>IFERROR(VLOOKUP($B1165,'Tabelas auxiliares'!$A$67:$C$107,3,FALSE),"")</f>
        <v>SERVICO DE ENCADERNACAO / VIDRARIAS / MATERIAL DE CONSUMO / RACAO PARA ANIMAIS / REVISTAS E JORNAIS PARA USO DIDÁTICO/ REAGENTES QUIMICOS / MATERIAIS DIVERSOS DE LABORATORIO / MATERIAIS PESQUISA NÚCLEOS ESTRATÉGICOS / EPIS PARA BIOTÉRIOS/MANUTENÇÃO DE EQUIPAMENTOS</v>
      </c>
      <c r="I1165" t="s">
        <v>1544</v>
      </c>
      <c r="J1165" t="s">
        <v>2959</v>
      </c>
      <c r="K1165" t="s">
        <v>4498</v>
      </c>
      <c r="L1165" t="s">
        <v>2961</v>
      </c>
      <c r="M1165" t="s">
        <v>4499</v>
      </c>
      <c r="N1165" t="s">
        <v>628</v>
      </c>
      <c r="O1165" t="s">
        <v>629</v>
      </c>
      <c r="P1165" t="s">
        <v>630</v>
      </c>
      <c r="Q1165" t="s">
        <v>621</v>
      </c>
      <c r="R1165" t="s">
        <v>622</v>
      </c>
      <c r="S1165" t="s">
        <v>623</v>
      </c>
      <c r="T1165" t="s">
        <v>145</v>
      </c>
      <c r="U1165" t="s">
        <v>645</v>
      </c>
      <c r="V1165" t="s">
        <v>2507</v>
      </c>
      <c r="W1165" t="s">
        <v>2508</v>
      </c>
      <c r="X1165" t="s">
        <v>4500</v>
      </c>
      <c r="Y1165" s="19" t="str">
        <f t="shared" si="36"/>
        <v>3</v>
      </c>
      <c r="Z1165" s="19" t="str">
        <f>IF(T1165="","",IF(AND(T1165&lt;&gt;'Tabelas auxiliares'!$B$241,T1165&lt;&gt;'Tabelas auxiliares'!$B$242,T1165&lt;&gt;'Tabelas auxiliares'!$C$241,T1165&lt;&gt;'Tabelas auxiliares'!$C$242,T1165&lt;&gt;'Tabelas auxiliares'!$D$241),"FOLHA DE PESSOAL",IF(Y1165='Tabelas auxiliares'!$A$242,"CUSTEIO",IF(Y1165='Tabelas auxiliares'!$A$241,"INVESTIMENTO","ERRO - VERIFICAR"))))</f>
        <v>CUSTEIO</v>
      </c>
      <c r="AA1165" s="30">
        <f t="shared" si="37"/>
        <v>110288.66</v>
      </c>
      <c r="AD1165" s="12">
        <v>110288.66</v>
      </c>
      <c r="AE1165" s="36"/>
      <c r="AF1165" s="36"/>
      <c r="AG1165" s="36"/>
      <c r="AH1165" s="36"/>
      <c r="AI1165" s="36"/>
      <c r="AJ1165" s="36"/>
      <c r="AK1165" s="36"/>
      <c r="AL1165" s="36"/>
      <c r="AM1165" s="36"/>
      <c r="AN1165" s="36"/>
      <c r="AO1165" s="36"/>
      <c r="AP1165" s="36"/>
    </row>
    <row r="1166" spans="1:42" x14ac:dyDescent="0.35">
      <c r="A1166" t="s">
        <v>614</v>
      </c>
      <c r="B1166" t="s">
        <v>232</v>
      </c>
      <c r="C1166" t="s">
        <v>615</v>
      </c>
      <c r="D1166" t="s">
        <v>8</v>
      </c>
      <c r="E1166" t="s">
        <v>100</v>
      </c>
      <c r="F1166" s="19" t="str">
        <f>IFERROR(VLOOKUP(D1166,'Tabelas auxiliares'!$A$3:$B$63,2,FALSE),"")</f>
        <v>PROPES - PRÓ-REITORIA DE PESQUISA / CEM</v>
      </c>
      <c r="G1166" s="19" t="str">
        <f>IFERROR(VLOOKUP($B1166,'Tabelas auxiliares'!$A$67:$C$107,2,FALSE),"")</f>
        <v>MATERIAIS DIDÁTICOS E SERVIÇOS - PESQUISA</v>
      </c>
      <c r="H1166" s="19" t="str">
        <f>IFERROR(VLOOKUP($B1166,'Tabelas auxiliares'!$A$67:$C$107,3,FALSE),"")</f>
        <v>SERVICO DE ENCADERNACAO / VIDRARIAS / MATERIAL DE CONSUMO / RACAO PARA ANIMAIS / REVISTAS E JORNAIS PARA USO DIDÁTICO/ REAGENTES QUIMICOS / MATERIAIS DIVERSOS DE LABORATORIO / MATERIAIS PESQUISA NÚCLEOS ESTRATÉGICOS / EPIS PARA BIOTÉRIOS/MANUTENÇÃO DE EQUIPAMENTOS</v>
      </c>
      <c r="I1166" t="s">
        <v>1830</v>
      </c>
      <c r="J1166" t="s">
        <v>4501</v>
      </c>
      <c r="K1166" t="s">
        <v>4502</v>
      </c>
      <c r="L1166" t="s">
        <v>4503</v>
      </c>
      <c r="M1166" t="s">
        <v>4504</v>
      </c>
      <c r="N1166" t="s">
        <v>628</v>
      </c>
      <c r="O1166" t="s">
        <v>629</v>
      </c>
      <c r="P1166" t="s">
        <v>630</v>
      </c>
      <c r="Q1166" t="s">
        <v>621</v>
      </c>
      <c r="R1166" t="s">
        <v>622</v>
      </c>
      <c r="S1166" t="s">
        <v>623</v>
      </c>
      <c r="T1166" t="s">
        <v>145</v>
      </c>
      <c r="U1166" t="s">
        <v>645</v>
      </c>
      <c r="V1166" t="s">
        <v>2507</v>
      </c>
      <c r="W1166" t="s">
        <v>2508</v>
      </c>
      <c r="X1166" t="s">
        <v>4505</v>
      </c>
      <c r="Y1166" s="19" t="str">
        <f t="shared" si="36"/>
        <v>3</v>
      </c>
      <c r="Z1166" s="19" t="str">
        <f>IF(T1166="","",IF(AND(T1166&lt;&gt;'Tabelas auxiliares'!$B$241,T1166&lt;&gt;'Tabelas auxiliares'!$B$242,T1166&lt;&gt;'Tabelas auxiliares'!$C$241,T1166&lt;&gt;'Tabelas auxiliares'!$C$242,T1166&lt;&gt;'Tabelas auxiliares'!$D$241),"FOLHA DE PESSOAL",IF(Y1166='Tabelas auxiliares'!$A$242,"CUSTEIO",IF(Y1166='Tabelas auxiliares'!$A$241,"INVESTIMENTO","ERRO - VERIFICAR"))))</f>
        <v>CUSTEIO</v>
      </c>
      <c r="AA1166" s="30">
        <f t="shared" si="37"/>
        <v>70000</v>
      </c>
      <c r="AD1166" s="12">
        <v>70000</v>
      </c>
      <c r="AE1166" s="36"/>
      <c r="AF1166" s="36"/>
      <c r="AG1166" s="36"/>
      <c r="AH1166" s="36"/>
      <c r="AI1166" s="36"/>
      <c r="AJ1166" s="36"/>
      <c r="AK1166" s="36"/>
      <c r="AL1166" s="36"/>
      <c r="AM1166" s="36"/>
      <c r="AN1166" s="36"/>
      <c r="AO1166" s="36"/>
      <c r="AP1166" s="36"/>
    </row>
    <row r="1167" spans="1:42" x14ac:dyDescent="0.35">
      <c r="A1167" t="s">
        <v>614</v>
      </c>
      <c r="B1167" t="s">
        <v>233</v>
      </c>
      <c r="C1167" t="s">
        <v>615</v>
      </c>
      <c r="D1167" t="s">
        <v>48</v>
      </c>
      <c r="E1167" t="s">
        <v>100</v>
      </c>
      <c r="F1167" s="19" t="str">
        <f>IFERROR(VLOOKUP(D1167,'Tabelas auxiliares'!$A$3:$B$63,2,FALSE),"")</f>
        <v>PROEC - PRÓ-REITORIA DE EXTENSÃO E CULTURA</v>
      </c>
      <c r="G1167" s="19" t="str">
        <f>IFERROR(VLOOKUP($B1167,'Tabelas auxiliares'!$A$67:$C$107,2,FALSE),"")</f>
        <v>MATERIAIS DIDÁTICOS E SERVIÇOS - EXTENSÃO</v>
      </c>
      <c r="H1167" s="19" t="str">
        <f>IFERROR(VLOOKUP($B1167,'Tabelas auxiliares'!$A$67:$C$107,3,FALSE),"")</f>
        <v>SERVICO DE ENCADERNACAO /MATERIAL DE CONSUMO / MATERIAL PARA ATIVIDADES CULTURAIS E DE EXTENSÃO / CORAL</v>
      </c>
      <c r="I1167" t="s">
        <v>2167</v>
      </c>
      <c r="J1167" t="s">
        <v>4410</v>
      </c>
      <c r="K1167" t="s">
        <v>4506</v>
      </c>
      <c r="L1167" t="s">
        <v>4441</v>
      </c>
      <c r="M1167" t="s">
        <v>1955</v>
      </c>
      <c r="N1167" t="s">
        <v>628</v>
      </c>
      <c r="O1167" t="s">
        <v>629</v>
      </c>
      <c r="P1167" t="s">
        <v>630</v>
      </c>
      <c r="Q1167" t="s">
        <v>621</v>
      </c>
      <c r="R1167" t="s">
        <v>622</v>
      </c>
      <c r="S1167" t="s">
        <v>623</v>
      </c>
      <c r="T1167" t="s">
        <v>145</v>
      </c>
      <c r="U1167" t="s">
        <v>645</v>
      </c>
      <c r="V1167" t="s">
        <v>4449</v>
      </c>
      <c r="W1167" t="s">
        <v>4450</v>
      </c>
      <c r="X1167" t="s">
        <v>4507</v>
      </c>
      <c r="Y1167" s="19" t="str">
        <f t="shared" si="36"/>
        <v>3</v>
      </c>
      <c r="Z1167" s="19" t="str">
        <f>IF(T1167="","",IF(AND(T1167&lt;&gt;'Tabelas auxiliares'!$B$241,T1167&lt;&gt;'Tabelas auxiliares'!$B$242,T1167&lt;&gt;'Tabelas auxiliares'!$C$241,T1167&lt;&gt;'Tabelas auxiliares'!$C$242,T1167&lt;&gt;'Tabelas auxiliares'!$D$241),"FOLHA DE PESSOAL",IF(Y1167='Tabelas auxiliares'!$A$242,"CUSTEIO",IF(Y1167='Tabelas auxiliares'!$A$241,"INVESTIMENTO","ERRO - VERIFICAR"))))</f>
        <v>CUSTEIO</v>
      </c>
      <c r="AA1167" s="30">
        <f t="shared" si="37"/>
        <v>900</v>
      </c>
      <c r="AD1167" s="12">
        <v>900</v>
      </c>
      <c r="AE1167" s="36"/>
      <c r="AF1167" s="36"/>
      <c r="AG1167" s="36"/>
      <c r="AH1167" s="36"/>
      <c r="AI1167" s="36"/>
      <c r="AJ1167" s="36"/>
      <c r="AK1167" s="36"/>
      <c r="AL1167" s="36"/>
      <c r="AM1167" s="36"/>
      <c r="AN1167" s="36"/>
      <c r="AO1167" s="36"/>
      <c r="AP1167" s="36"/>
    </row>
    <row r="1168" spans="1:42" x14ac:dyDescent="0.35">
      <c r="A1168" t="s">
        <v>614</v>
      </c>
      <c r="B1168" t="s">
        <v>233</v>
      </c>
      <c r="C1168" t="s">
        <v>615</v>
      </c>
      <c r="D1168" t="s">
        <v>48</v>
      </c>
      <c r="E1168" t="s">
        <v>100</v>
      </c>
      <c r="F1168" s="19" t="str">
        <f>IFERROR(VLOOKUP(D1168,'Tabelas auxiliares'!$A$3:$B$63,2,FALSE),"")</f>
        <v>PROEC - PRÓ-REITORIA DE EXTENSÃO E CULTURA</v>
      </c>
      <c r="G1168" s="19" t="str">
        <f>IFERROR(VLOOKUP($B1168,'Tabelas auxiliares'!$A$67:$C$107,2,FALSE),"")</f>
        <v>MATERIAIS DIDÁTICOS E SERVIÇOS - EXTENSÃO</v>
      </c>
      <c r="H1168" s="19" t="str">
        <f>IFERROR(VLOOKUP($B1168,'Tabelas auxiliares'!$A$67:$C$107,3,FALSE),"")</f>
        <v>SERVICO DE ENCADERNACAO /MATERIAL DE CONSUMO / MATERIAL PARA ATIVIDADES CULTURAIS E DE EXTENSÃO / CORAL</v>
      </c>
      <c r="I1168" t="s">
        <v>2167</v>
      </c>
      <c r="J1168" t="s">
        <v>4410</v>
      </c>
      <c r="K1168" t="s">
        <v>4508</v>
      </c>
      <c r="L1168" t="s">
        <v>4441</v>
      </c>
      <c r="M1168" t="s">
        <v>1952</v>
      </c>
      <c r="N1168" t="s">
        <v>628</v>
      </c>
      <c r="O1168" t="s">
        <v>629</v>
      </c>
      <c r="P1168" t="s">
        <v>630</v>
      </c>
      <c r="Q1168" t="s">
        <v>621</v>
      </c>
      <c r="R1168" t="s">
        <v>622</v>
      </c>
      <c r="S1168" t="s">
        <v>623</v>
      </c>
      <c r="T1168" t="s">
        <v>145</v>
      </c>
      <c r="U1168" t="s">
        <v>645</v>
      </c>
      <c r="V1168" t="s">
        <v>1925</v>
      </c>
      <c r="W1168" t="s">
        <v>1926</v>
      </c>
      <c r="X1168" t="s">
        <v>4509</v>
      </c>
      <c r="Y1168" s="19" t="str">
        <f t="shared" si="36"/>
        <v>3</v>
      </c>
      <c r="Z1168" s="19" t="str">
        <f>IF(T1168="","",IF(AND(T1168&lt;&gt;'Tabelas auxiliares'!$B$241,T1168&lt;&gt;'Tabelas auxiliares'!$B$242,T1168&lt;&gt;'Tabelas auxiliares'!$C$241,T1168&lt;&gt;'Tabelas auxiliares'!$C$242,T1168&lt;&gt;'Tabelas auxiliares'!$D$241),"FOLHA DE PESSOAL",IF(Y1168='Tabelas auxiliares'!$A$242,"CUSTEIO",IF(Y1168='Tabelas auxiliares'!$A$241,"INVESTIMENTO","ERRO - VERIFICAR"))))</f>
        <v>CUSTEIO</v>
      </c>
      <c r="AA1168" s="30">
        <f t="shared" si="37"/>
        <v>3474.05</v>
      </c>
      <c r="AD1168" s="12">
        <v>3474.05</v>
      </c>
      <c r="AE1168" s="36"/>
      <c r="AF1168" s="36"/>
      <c r="AG1168" s="36"/>
      <c r="AH1168" s="36"/>
      <c r="AI1168" s="36"/>
      <c r="AJ1168" s="36"/>
      <c r="AK1168" s="36"/>
      <c r="AL1168" s="36"/>
      <c r="AM1168" s="36"/>
      <c r="AN1168" s="36"/>
      <c r="AO1168" s="36"/>
      <c r="AP1168" s="36"/>
    </row>
    <row r="1169" spans="1:42" x14ac:dyDescent="0.35">
      <c r="A1169" t="s">
        <v>614</v>
      </c>
      <c r="B1169" t="s">
        <v>233</v>
      </c>
      <c r="C1169" t="s">
        <v>615</v>
      </c>
      <c r="D1169" t="s">
        <v>48</v>
      </c>
      <c r="E1169" t="s">
        <v>100</v>
      </c>
      <c r="F1169" s="19" t="str">
        <f>IFERROR(VLOOKUP(D1169,'Tabelas auxiliares'!$A$3:$B$63,2,FALSE),"")</f>
        <v>PROEC - PRÓ-REITORIA DE EXTENSÃO E CULTURA</v>
      </c>
      <c r="G1169" s="19" t="str">
        <f>IFERROR(VLOOKUP($B1169,'Tabelas auxiliares'!$A$67:$C$107,2,FALSE),"")</f>
        <v>MATERIAIS DIDÁTICOS E SERVIÇOS - EXTENSÃO</v>
      </c>
      <c r="H1169" s="19" t="str">
        <f>IFERROR(VLOOKUP($B1169,'Tabelas auxiliares'!$A$67:$C$107,3,FALSE),"")</f>
        <v>SERVICO DE ENCADERNACAO /MATERIAL DE CONSUMO / MATERIAL PARA ATIVIDADES CULTURAIS E DE EXTENSÃO / CORAL</v>
      </c>
      <c r="I1169" t="s">
        <v>4510</v>
      </c>
      <c r="J1169" t="s">
        <v>4511</v>
      </c>
      <c r="K1169" t="s">
        <v>4512</v>
      </c>
      <c r="L1169" t="s">
        <v>4513</v>
      </c>
      <c r="M1169" t="s">
        <v>4514</v>
      </c>
      <c r="N1169" t="s">
        <v>628</v>
      </c>
      <c r="O1169" t="s">
        <v>629</v>
      </c>
      <c r="P1169" t="s">
        <v>630</v>
      </c>
      <c r="Q1169" t="s">
        <v>621</v>
      </c>
      <c r="R1169" t="s">
        <v>622</v>
      </c>
      <c r="S1169" t="s">
        <v>623</v>
      </c>
      <c r="T1169" t="s">
        <v>145</v>
      </c>
      <c r="U1169" t="s">
        <v>645</v>
      </c>
      <c r="V1169" t="s">
        <v>2326</v>
      </c>
      <c r="W1169" t="s">
        <v>2327</v>
      </c>
      <c r="X1169" t="s">
        <v>4515</v>
      </c>
      <c r="Y1169" s="19" t="str">
        <f t="shared" si="36"/>
        <v>3</v>
      </c>
      <c r="Z1169" s="19" t="str">
        <f>IF(T1169="","",IF(AND(T1169&lt;&gt;'Tabelas auxiliares'!$B$241,T1169&lt;&gt;'Tabelas auxiliares'!$B$242,T1169&lt;&gt;'Tabelas auxiliares'!$C$241,T1169&lt;&gt;'Tabelas auxiliares'!$C$242,T1169&lt;&gt;'Tabelas auxiliares'!$D$241),"FOLHA DE PESSOAL",IF(Y1169='Tabelas auxiliares'!$A$242,"CUSTEIO",IF(Y1169='Tabelas auxiliares'!$A$241,"INVESTIMENTO","ERRO - VERIFICAR"))))</f>
        <v>CUSTEIO</v>
      </c>
      <c r="AA1169" s="30">
        <f t="shared" si="37"/>
        <v>59840</v>
      </c>
      <c r="AB1169" s="12">
        <v>37648</v>
      </c>
      <c r="AD1169" s="12">
        <v>22192</v>
      </c>
      <c r="AE1169" s="36"/>
      <c r="AF1169" s="36"/>
      <c r="AG1169" s="36"/>
      <c r="AH1169" s="36"/>
      <c r="AI1169" s="36"/>
      <c r="AJ1169" s="36"/>
      <c r="AK1169" s="36"/>
      <c r="AL1169" s="36"/>
      <c r="AM1169" s="36"/>
      <c r="AN1169" s="36"/>
      <c r="AO1169" s="36"/>
      <c r="AP1169" s="36"/>
    </row>
    <row r="1170" spans="1:42" x14ac:dyDescent="0.35">
      <c r="A1170" t="s">
        <v>614</v>
      </c>
      <c r="B1170" t="s">
        <v>233</v>
      </c>
      <c r="C1170" t="s">
        <v>615</v>
      </c>
      <c r="D1170" t="s">
        <v>48</v>
      </c>
      <c r="E1170" t="s">
        <v>100</v>
      </c>
      <c r="F1170" s="19" t="str">
        <f>IFERROR(VLOOKUP(D1170,'Tabelas auxiliares'!$A$3:$B$63,2,FALSE),"")</f>
        <v>PROEC - PRÓ-REITORIA DE EXTENSÃO E CULTURA</v>
      </c>
      <c r="G1170" s="19" t="str">
        <f>IFERROR(VLOOKUP($B1170,'Tabelas auxiliares'!$A$67:$C$107,2,FALSE),"")</f>
        <v>MATERIAIS DIDÁTICOS E SERVIÇOS - EXTENSÃO</v>
      </c>
      <c r="H1170" s="19" t="str">
        <f>IFERROR(VLOOKUP($B1170,'Tabelas auxiliares'!$A$67:$C$107,3,FALSE),"")</f>
        <v>SERVICO DE ENCADERNACAO /MATERIAL DE CONSUMO / MATERIAL PARA ATIVIDADES CULTURAIS E DE EXTENSÃO / CORAL</v>
      </c>
      <c r="I1170" t="s">
        <v>4265</v>
      </c>
      <c r="J1170" t="s">
        <v>4516</v>
      </c>
      <c r="K1170" t="s">
        <v>4517</v>
      </c>
      <c r="L1170" t="s">
        <v>4518</v>
      </c>
      <c r="M1170" t="s">
        <v>1952</v>
      </c>
      <c r="N1170" t="s">
        <v>633</v>
      </c>
      <c r="O1170" t="s">
        <v>629</v>
      </c>
      <c r="P1170" t="s">
        <v>634</v>
      </c>
      <c r="Q1170" t="s">
        <v>621</v>
      </c>
      <c r="R1170" t="s">
        <v>622</v>
      </c>
      <c r="S1170" t="s">
        <v>623</v>
      </c>
      <c r="T1170" t="s">
        <v>145</v>
      </c>
      <c r="U1170" t="s">
        <v>655</v>
      </c>
      <c r="V1170" t="s">
        <v>1925</v>
      </c>
      <c r="W1170" t="s">
        <v>1926</v>
      </c>
      <c r="X1170" t="s">
        <v>4519</v>
      </c>
      <c r="Y1170" s="19" t="str">
        <f t="shared" si="36"/>
        <v>3</v>
      </c>
      <c r="Z1170" s="19" t="str">
        <f>IF(T1170="","",IF(AND(T1170&lt;&gt;'Tabelas auxiliares'!$B$241,T1170&lt;&gt;'Tabelas auxiliares'!$B$242,T1170&lt;&gt;'Tabelas auxiliares'!$C$241,T1170&lt;&gt;'Tabelas auxiliares'!$C$242,T1170&lt;&gt;'Tabelas auxiliares'!$D$241),"FOLHA DE PESSOAL",IF(Y1170='Tabelas auxiliares'!$A$242,"CUSTEIO",IF(Y1170='Tabelas auxiliares'!$A$241,"INVESTIMENTO","ERRO - VERIFICAR"))))</f>
        <v>CUSTEIO</v>
      </c>
      <c r="AA1170" s="30">
        <f t="shared" si="37"/>
        <v>880.2</v>
      </c>
      <c r="AD1170" s="12">
        <v>880.2</v>
      </c>
      <c r="AE1170" s="36"/>
      <c r="AF1170" s="36"/>
      <c r="AG1170" s="36"/>
      <c r="AH1170" s="36"/>
      <c r="AI1170" s="36"/>
      <c r="AJ1170" s="36"/>
      <c r="AK1170" s="36"/>
      <c r="AL1170" s="36"/>
      <c r="AM1170" s="36"/>
      <c r="AN1170" s="36"/>
      <c r="AO1170" s="36"/>
      <c r="AP1170" s="36"/>
    </row>
    <row r="1171" spans="1:42" x14ac:dyDescent="0.35">
      <c r="A1171" t="s">
        <v>614</v>
      </c>
      <c r="B1171" t="s">
        <v>233</v>
      </c>
      <c r="C1171" t="s">
        <v>615</v>
      </c>
      <c r="D1171" t="s">
        <v>48</v>
      </c>
      <c r="E1171" t="s">
        <v>100</v>
      </c>
      <c r="F1171" s="19" t="str">
        <f>IFERROR(VLOOKUP(D1171,'Tabelas auxiliares'!$A$3:$B$63,2,FALSE),"")</f>
        <v>PROEC - PRÓ-REITORIA DE EXTENSÃO E CULTURA</v>
      </c>
      <c r="G1171" s="19" t="str">
        <f>IFERROR(VLOOKUP($B1171,'Tabelas auxiliares'!$A$67:$C$107,2,FALSE),"")</f>
        <v>MATERIAIS DIDÁTICOS E SERVIÇOS - EXTENSÃO</v>
      </c>
      <c r="H1171" s="19" t="str">
        <f>IFERROR(VLOOKUP($B1171,'Tabelas auxiliares'!$A$67:$C$107,3,FALSE),"")</f>
        <v>SERVICO DE ENCADERNACAO /MATERIAL DE CONSUMO / MATERIAL PARA ATIVIDADES CULTURAIS E DE EXTENSÃO / CORAL</v>
      </c>
      <c r="I1171" t="s">
        <v>4265</v>
      </c>
      <c r="J1171" t="s">
        <v>4516</v>
      </c>
      <c r="K1171" t="s">
        <v>4520</v>
      </c>
      <c r="L1171" t="s">
        <v>4518</v>
      </c>
      <c r="M1171" t="s">
        <v>4521</v>
      </c>
      <c r="N1171" t="s">
        <v>633</v>
      </c>
      <c r="O1171" t="s">
        <v>629</v>
      </c>
      <c r="P1171" t="s">
        <v>634</v>
      </c>
      <c r="Q1171" t="s">
        <v>621</v>
      </c>
      <c r="R1171" t="s">
        <v>622</v>
      </c>
      <c r="S1171" t="s">
        <v>623</v>
      </c>
      <c r="T1171" t="s">
        <v>145</v>
      </c>
      <c r="U1171" t="s">
        <v>655</v>
      </c>
      <c r="V1171" t="s">
        <v>1894</v>
      </c>
      <c r="W1171" t="s">
        <v>1895</v>
      </c>
      <c r="X1171" t="s">
        <v>4522</v>
      </c>
      <c r="Y1171" s="19" t="str">
        <f t="shared" si="36"/>
        <v>3</v>
      </c>
      <c r="Z1171" s="19" t="str">
        <f>IF(T1171="","",IF(AND(T1171&lt;&gt;'Tabelas auxiliares'!$B$241,T1171&lt;&gt;'Tabelas auxiliares'!$B$242,T1171&lt;&gt;'Tabelas auxiliares'!$C$241,T1171&lt;&gt;'Tabelas auxiliares'!$C$242,T1171&lt;&gt;'Tabelas auxiliares'!$D$241),"FOLHA DE PESSOAL",IF(Y1171='Tabelas auxiliares'!$A$242,"CUSTEIO",IF(Y1171='Tabelas auxiliares'!$A$241,"INVESTIMENTO","ERRO - VERIFICAR"))))</f>
        <v>CUSTEIO</v>
      </c>
      <c r="AA1171" s="30">
        <f t="shared" si="37"/>
        <v>1620</v>
      </c>
      <c r="AD1171" s="12">
        <v>1620</v>
      </c>
      <c r="AE1171" s="36"/>
      <c r="AF1171" s="36"/>
      <c r="AG1171" s="36"/>
      <c r="AH1171" s="36"/>
      <c r="AI1171" s="36"/>
      <c r="AJ1171" s="36"/>
      <c r="AK1171" s="36"/>
      <c r="AL1171" s="36"/>
      <c r="AM1171" s="36"/>
      <c r="AN1171" s="36"/>
      <c r="AO1171" s="36"/>
      <c r="AP1171" s="36"/>
    </row>
    <row r="1172" spans="1:42" x14ac:dyDescent="0.35">
      <c r="A1172" t="s">
        <v>614</v>
      </c>
      <c r="B1172" t="s">
        <v>233</v>
      </c>
      <c r="C1172" t="s">
        <v>615</v>
      </c>
      <c r="D1172" t="s">
        <v>48</v>
      </c>
      <c r="E1172" t="s">
        <v>100</v>
      </c>
      <c r="F1172" s="19" t="str">
        <f>IFERROR(VLOOKUP(D1172,'Tabelas auxiliares'!$A$3:$B$63,2,FALSE),"")</f>
        <v>PROEC - PRÓ-REITORIA DE EXTENSÃO E CULTURA</v>
      </c>
      <c r="G1172" s="19" t="str">
        <f>IFERROR(VLOOKUP($B1172,'Tabelas auxiliares'!$A$67:$C$107,2,FALSE),"")</f>
        <v>MATERIAIS DIDÁTICOS E SERVIÇOS - EXTENSÃO</v>
      </c>
      <c r="H1172" s="19" t="str">
        <f>IFERROR(VLOOKUP($B1172,'Tabelas auxiliares'!$A$67:$C$107,3,FALSE),"")</f>
        <v>SERVICO DE ENCADERNACAO /MATERIAL DE CONSUMO / MATERIAL PARA ATIVIDADES CULTURAIS E DE EXTENSÃO / CORAL</v>
      </c>
      <c r="I1172" t="s">
        <v>4265</v>
      </c>
      <c r="J1172" t="s">
        <v>4516</v>
      </c>
      <c r="K1172" t="s">
        <v>4523</v>
      </c>
      <c r="L1172" t="s">
        <v>4518</v>
      </c>
      <c r="M1172" t="s">
        <v>4524</v>
      </c>
      <c r="N1172" t="s">
        <v>633</v>
      </c>
      <c r="O1172" t="s">
        <v>629</v>
      </c>
      <c r="P1172" t="s">
        <v>634</v>
      </c>
      <c r="Q1172" t="s">
        <v>621</v>
      </c>
      <c r="R1172" t="s">
        <v>622</v>
      </c>
      <c r="S1172" t="s">
        <v>623</v>
      </c>
      <c r="T1172" t="s">
        <v>145</v>
      </c>
      <c r="U1172" t="s">
        <v>655</v>
      </c>
      <c r="V1172" t="s">
        <v>1925</v>
      </c>
      <c r="W1172" t="s">
        <v>1926</v>
      </c>
      <c r="X1172" t="s">
        <v>4525</v>
      </c>
      <c r="Y1172" s="19" t="str">
        <f t="shared" si="36"/>
        <v>3</v>
      </c>
      <c r="Z1172" s="19" t="str">
        <f>IF(T1172="","",IF(AND(T1172&lt;&gt;'Tabelas auxiliares'!$B$241,T1172&lt;&gt;'Tabelas auxiliares'!$B$242,T1172&lt;&gt;'Tabelas auxiliares'!$C$241,T1172&lt;&gt;'Tabelas auxiliares'!$C$242,T1172&lt;&gt;'Tabelas auxiliares'!$D$241),"FOLHA DE PESSOAL",IF(Y1172='Tabelas auxiliares'!$A$242,"CUSTEIO",IF(Y1172='Tabelas auxiliares'!$A$241,"INVESTIMENTO","ERRO - VERIFICAR"))))</f>
        <v>CUSTEIO</v>
      </c>
      <c r="AA1172" s="30">
        <f t="shared" si="37"/>
        <v>720</v>
      </c>
      <c r="AD1172" s="12">
        <v>720</v>
      </c>
      <c r="AE1172" s="36"/>
      <c r="AF1172" s="36"/>
      <c r="AG1172" s="36"/>
      <c r="AH1172" s="36"/>
      <c r="AI1172" s="36"/>
      <c r="AJ1172" s="36"/>
      <c r="AK1172" s="36"/>
      <c r="AL1172" s="36"/>
      <c r="AM1172" s="36"/>
      <c r="AN1172" s="36"/>
      <c r="AO1172" s="36"/>
      <c r="AP1172" s="36"/>
    </row>
    <row r="1173" spans="1:42" x14ac:dyDescent="0.35">
      <c r="A1173" t="s">
        <v>614</v>
      </c>
      <c r="B1173" t="s">
        <v>233</v>
      </c>
      <c r="C1173" t="s">
        <v>615</v>
      </c>
      <c r="D1173" t="s">
        <v>48</v>
      </c>
      <c r="E1173" t="s">
        <v>100</v>
      </c>
      <c r="F1173" s="19" t="str">
        <f>IFERROR(VLOOKUP(D1173,'Tabelas auxiliares'!$A$3:$B$63,2,FALSE),"")</f>
        <v>PROEC - PRÓ-REITORIA DE EXTENSÃO E CULTURA</v>
      </c>
      <c r="G1173" s="19" t="str">
        <f>IFERROR(VLOOKUP($B1173,'Tabelas auxiliares'!$A$67:$C$107,2,FALSE),"")</f>
        <v>MATERIAIS DIDÁTICOS E SERVIÇOS - EXTENSÃO</v>
      </c>
      <c r="H1173" s="19" t="str">
        <f>IFERROR(VLOOKUP($B1173,'Tabelas auxiliares'!$A$67:$C$107,3,FALSE),"")</f>
        <v>SERVICO DE ENCADERNACAO /MATERIAL DE CONSUMO / MATERIAL PARA ATIVIDADES CULTURAIS E DE EXTENSÃO / CORAL</v>
      </c>
      <c r="I1173" t="s">
        <v>4265</v>
      </c>
      <c r="J1173" t="s">
        <v>4516</v>
      </c>
      <c r="K1173" t="s">
        <v>4526</v>
      </c>
      <c r="L1173" t="s">
        <v>4518</v>
      </c>
      <c r="M1173" t="s">
        <v>1924</v>
      </c>
      <c r="N1173" t="s">
        <v>633</v>
      </c>
      <c r="O1173" t="s">
        <v>629</v>
      </c>
      <c r="P1173" t="s">
        <v>634</v>
      </c>
      <c r="Q1173" t="s">
        <v>621</v>
      </c>
      <c r="R1173" t="s">
        <v>622</v>
      </c>
      <c r="S1173" t="s">
        <v>623</v>
      </c>
      <c r="T1173" t="s">
        <v>145</v>
      </c>
      <c r="U1173" t="s">
        <v>655</v>
      </c>
      <c r="V1173" t="s">
        <v>1925</v>
      </c>
      <c r="W1173" t="s">
        <v>1926</v>
      </c>
      <c r="X1173" t="s">
        <v>4527</v>
      </c>
      <c r="Y1173" s="19" t="str">
        <f t="shared" si="36"/>
        <v>3</v>
      </c>
      <c r="Z1173" s="19" t="str">
        <f>IF(T1173="","",IF(AND(T1173&lt;&gt;'Tabelas auxiliares'!$B$241,T1173&lt;&gt;'Tabelas auxiliares'!$B$242,T1173&lt;&gt;'Tabelas auxiliares'!$C$241,T1173&lt;&gt;'Tabelas auxiliares'!$C$242,T1173&lt;&gt;'Tabelas auxiliares'!$D$241),"FOLHA DE PESSOAL",IF(Y1173='Tabelas auxiliares'!$A$242,"CUSTEIO",IF(Y1173='Tabelas auxiliares'!$A$241,"INVESTIMENTO","ERRO - VERIFICAR"))))</f>
        <v>CUSTEIO</v>
      </c>
      <c r="AA1173" s="30">
        <f t="shared" si="37"/>
        <v>9821</v>
      </c>
      <c r="AD1173" s="12">
        <v>9821</v>
      </c>
      <c r="AE1173" s="36"/>
      <c r="AF1173" s="36"/>
      <c r="AG1173" s="36"/>
      <c r="AH1173" s="36"/>
      <c r="AI1173" s="36"/>
      <c r="AJ1173" s="36"/>
      <c r="AK1173" s="36"/>
      <c r="AL1173" s="36"/>
      <c r="AM1173" s="36"/>
      <c r="AN1173" s="36"/>
      <c r="AO1173" s="36"/>
      <c r="AP1173" s="36"/>
    </row>
    <row r="1174" spans="1:42" x14ac:dyDescent="0.35">
      <c r="A1174" t="s">
        <v>614</v>
      </c>
      <c r="B1174" t="s">
        <v>233</v>
      </c>
      <c r="C1174" t="s">
        <v>615</v>
      </c>
      <c r="D1174" t="s">
        <v>48</v>
      </c>
      <c r="E1174" t="s">
        <v>100</v>
      </c>
      <c r="F1174" s="19" t="str">
        <f>IFERROR(VLOOKUP(D1174,'Tabelas auxiliares'!$A$3:$B$63,2,FALSE),"")</f>
        <v>PROEC - PRÓ-REITORIA DE EXTENSÃO E CULTURA</v>
      </c>
      <c r="G1174" s="19" t="str">
        <f>IFERROR(VLOOKUP($B1174,'Tabelas auxiliares'!$A$67:$C$107,2,FALSE),"")</f>
        <v>MATERIAIS DIDÁTICOS E SERVIÇOS - EXTENSÃO</v>
      </c>
      <c r="H1174" s="19" t="str">
        <f>IFERROR(VLOOKUP($B1174,'Tabelas auxiliares'!$A$67:$C$107,3,FALSE),"")</f>
        <v>SERVICO DE ENCADERNACAO /MATERIAL DE CONSUMO / MATERIAL PARA ATIVIDADES CULTURAIS E DE EXTENSÃO / CORAL</v>
      </c>
      <c r="I1174" t="s">
        <v>4265</v>
      </c>
      <c r="J1174" t="s">
        <v>4516</v>
      </c>
      <c r="K1174" t="s">
        <v>4528</v>
      </c>
      <c r="L1174" t="s">
        <v>4518</v>
      </c>
      <c r="M1174" t="s">
        <v>4529</v>
      </c>
      <c r="N1174" t="s">
        <v>633</v>
      </c>
      <c r="O1174" t="s">
        <v>629</v>
      </c>
      <c r="P1174" t="s">
        <v>634</v>
      </c>
      <c r="Q1174" t="s">
        <v>621</v>
      </c>
      <c r="R1174" t="s">
        <v>622</v>
      </c>
      <c r="S1174" t="s">
        <v>623</v>
      </c>
      <c r="T1174" t="s">
        <v>145</v>
      </c>
      <c r="U1174" t="s">
        <v>655</v>
      </c>
      <c r="V1174" t="s">
        <v>1902</v>
      </c>
      <c r="W1174" t="s">
        <v>1903</v>
      </c>
      <c r="X1174" t="s">
        <v>4530</v>
      </c>
      <c r="Y1174" s="19" t="str">
        <f t="shared" si="36"/>
        <v>3</v>
      </c>
      <c r="Z1174" s="19" t="str">
        <f>IF(T1174="","",IF(AND(T1174&lt;&gt;'Tabelas auxiliares'!$B$241,T1174&lt;&gt;'Tabelas auxiliares'!$B$242,T1174&lt;&gt;'Tabelas auxiliares'!$C$241,T1174&lt;&gt;'Tabelas auxiliares'!$C$242,T1174&lt;&gt;'Tabelas auxiliares'!$D$241),"FOLHA DE PESSOAL",IF(Y1174='Tabelas auxiliares'!$A$242,"CUSTEIO",IF(Y1174='Tabelas auxiliares'!$A$241,"INVESTIMENTO","ERRO - VERIFICAR"))))</f>
        <v>CUSTEIO</v>
      </c>
      <c r="AA1174" s="30">
        <f t="shared" si="37"/>
        <v>726.47</v>
      </c>
      <c r="AD1174" s="12">
        <v>726.47</v>
      </c>
      <c r="AE1174" s="36"/>
      <c r="AF1174" s="36"/>
      <c r="AG1174" s="36"/>
      <c r="AH1174" s="36"/>
      <c r="AI1174" s="36"/>
      <c r="AJ1174" s="36"/>
      <c r="AK1174" s="36"/>
      <c r="AL1174" s="36"/>
      <c r="AM1174" s="36"/>
      <c r="AN1174" s="36"/>
      <c r="AO1174" s="36"/>
      <c r="AP1174" s="36"/>
    </row>
    <row r="1175" spans="1:42" x14ac:dyDescent="0.35">
      <c r="A1175" t="s">
        <v>614</v>
      </c>
      <c r="B1175" t="s">
        <v>233</v>
      </c>
      <c r="C1175" t="s">
        <v>615</v>
      </c>
      <c r="D1175" t="s">
        <v>48</v>
      </c>
      <c r="E1175" t="s">
        <v>100</v>
      </c>
      <c r="F1175" s="19" t="str">
        <f>IFERROR(VLOOKUP(D1175,'Tabelas auxiliares'!$A$3:$B$63,2,FALSE),"")</f>
        <v>PROEC - PRÓ-REITORIA DE EXTENSÃO E CULTURA</v>
      </c>
      <c r="G1175" s="19" t="str">
        <f>IFERROR(VLOOKUP($B1175,'Tabelas auxiliares'!$A$67:$C$107,2,FALSE),"")</f>
        <v>MATERIAIS DIDÁTICOS E SERVIÇOS - EXTENSÃO</v>
      </c>
      <c r="H1175" s="19" t="str">
        <f>IFERROR(VLOOKUP($B1175,'Tabelas auxiliares'!$A$67:$C$107,3,FALSE),"")</f>
        <v>SERVICO DE ENCADERNACAO /MATERIAL DE CONSUMO / MATERIAL PARA ATIVIDADES CULTURAIS E DE EXTENSÃO / CORAL</v>
      </c>
      <c r="I1175" t="s">
        <v>1759</v>
      </c>
      <c r="J1175" t="s">
        <v>4531</v>
      </c>
      <c r="K1175" t="s">
        <v>4532</v>
      </c>
      <c r="L1175" t="s">
        <v>4533</v>
      </c>
      <c r="M1175" t="s">
        <v>4534</v>
      </c>
      <c r="N1175" t="s">
        <v>628</v>
      </c>
      <c r="O1175" t="s">
        <v>629</v>
      </c>
      <c r="P1175" t="s">
        <v>630</v>
      </c>
      <c r="Q1175" t="s">
        <v>621</v>
      </c>
      <c r="R1175" t="s">
        <v>622</v>
      </c>
      <c r="S1175" t="s">
        <v>623</v>
      </c>
      <c r="T1175" t="s">
        <v>145</v>
      </c>
      <c r="U1175" t="s">
        <v>645</v>
      </c>
      <c r="V1175" t="s">
        <v>4535</v>
      </c>
      <c r="W1175" t="s">
        <v>4536</v>
      </c>
      <c r="X1175" t="s">
        <v>4537</v>
      </c>
      <c r="Y1175" s="19" t="str">
        <f t="shared" si="36"/>
        <v>3</v>
      </c>
      <c r="Z1175" s="19" t="str">
        <f>IF(T1175="","",IF(AND(T1175&lt;&gt;'Tabelas auxiliares'!$B$241,T1175&lt;&gt;'Tabelas auxiliares'!$B$242,T1175&lt;&gt;'Tabelas auxiliares'!$C$241,T1175&lt;&gt;'Tabelas auxiliares'!$C$242,T1175&lt;&gt;'Tabelas auxiliares'!$D$241),"FOLHA DE PESSOAL",IF(Y1175='Tabelas auxiliares'!$A$242,"CUSTEIO",IF(Y1175='Tabelas auxiliares'!$A$241,"INVESTIMENTO","ERRO - VERIFICAR"))))</f>
        <v>CUSTEIO</v>
      </c>
      <c r="AA1175" s="30">
        <f t="shared" si="37"/>
        <v>1400</v>
      </c>
      <c r="AB1175" s="12">
        <v>1400</v>
      </c>
      <c r="AE1175" s="36"/>
      <c r="AF1175" s="36"/>
      <c r="AG1175" s="36"/>
      <c r="AH1175" s="36"/>
      <c r="AI1175" s="36"/>
      <c r="AJ1175" s="36"/>
      <c r="AK1175" s="36"/>
      <c r="AL1175" s="36"/>
      <c r="AM1175" s="36"/>
      <c r="AN1175" s="36"/>
      <c r="AO1175" s="36"/>
      <c r="AP1175" s="36"/>
    </row>
    <row r="1176" spans="1:42" x14ac:dyDescent="0.35">
      <c r="A1176" t="s">
        <v>614</v>
      </c>
      <c r="B1176" t="s">
        <v>234</v>
      </c>
      <c r="C1176" t="s">
        <v>615</v>
      </c>
      <c r="D1176" t="s">
        <v>50</v>
      </c>
      <c r="E1176" t="s">
        <v>100</v>
      </c>
      <c r="F1176" s="19" t="str">
        <f>IFERROR(VLOOKUP(D1176,'Tabelas auxiliares'!$A$3:$B$63,2,FALSE),"")</f>
        <v>EDITORA DA UFABC</v>
      </c>
      <c r="G1176" s="19" t="str">
        <f>IFERROR(VLOOKUP($B1176,'Tabelas auxiliares'!$A$67:$C$107,2,FALSE),"")</f>
        <v>MATERIAIS DIDÁTICOS E SERVIÇOS - EDITORA</v>
      </c>
      <c r="H1176" s="19" t="str">
        <f>IFERROR(VLOOKUP($B1176,'Tabelas auxiliares'!$A$67:$C$107,3,FALSE),"")</f>
        <v>LOCAÇÃO DE ESPAÇO EM ESTANDE COLETIVO/MATERIAL DE CONSUMO/MATERIAL PARA ATIVIDADES DA EDITORA/ REGISTRO ISBN/SERVICO DE ENCADERNACAO</v>
      </c>
      <c r="I1176" t="s">
        <v>4204</v>
      </c>
      <c r="J1176" t="s">
        <v>4538</v>
      </c>
      <c r="K1176" t="s">
        <v>4539</v>
      </c>
      <c r="L1176" t="s">
        <v>4540</v>
      </c>
      <c r="M1176" t="s">
        <v>2199</v>
      </c>
      <c r="N1176" t="s">
        <v>628</v>
      </c>
      <c r="O1176" t="s">
        <v>629</v>
      </c>
      <c r="P1176" t="s">
        <v>630</v>
      </c>
      <c r="Q1176" t="s">
        <v>621</v>
      </c>
      <c r="R1176" t="s">
        <v>622</v>
      </c>
      <c r="S1176" t="s">
        <v>623</v>
      </c>
      <c r="T1176" t="s">
        <v>145</v>
      </c>
      <c r="U1176" t="s">
        <v>645</v>
      </c>
      <c r="V1176" t="s">
        <v>3020</v>
      </c>
      <c r="W1176" t="s">
        <v>3021</v>
      </c>
      <c r="X1176" t="s">
        <v>4541</v>
      </c>
      <c r="Y1176" s="19" t="str">
        <f t="shared" si="36"/>
        <v>3</v>
      </c>
      <c r="Z1176" s="19" t="str">
        <f>IF(T1176="","",IF(AND(T1176&lt;&gt;'Tabelas auxiliares'!$B$241,T1176&lt;&gt;'Tabelas auxiliares'!$B$242,T1176&lt;&gt;'Tabelas auxiliares'!$C$241,T1176&lt;&gt;'Tabelas auxiliares'!$C$242,T1176&lt;&gt;'Tabelas auxiliares'!$D$241),"FOLHA DE PESSOAL",IF(Y1176='Tabelas auxiliares'!$A$242,"CUSTEIO",IF(Y1176='Tabelas auxiliares'!$A$241,"INVESTIMENTO","ERRO - VERIFICAR"))))</f>
        <v>CUSTEIO</v>
      </c>
      <c r="AA1176" s="30">
        <f t="shared" si="37"/>
        <v>1100</v>
      </c>
      <c r="AD1176" s="12">
        <v>1100</v>
      </c>
      <c r="AE1176" s="36"/>
      <c r="AF1176" s="36"/>
      <c r="AG1176" s="36"/>
      <c r="AH1176" s="36"/>
      <c r="AI1176" s="36"/>
      <c r="AJ1176" s="36"/>
      <c r="AK1176" s="36"/>
      <c r="AL1176" s="36"/>
      <c r="AM1176" s="36"/>
      <c r="AN1176" s="36"/>
      <c r="AO1176" s="36"/>
      <c r="AP1176" s="36"/>
    </row>
    <row r="1177" spans="1:42" x14ac:dyDescent="0.35">
      <c r="A1177" t="s">
        <v>614</v>
      </c>
      <c r="B1177" t="s">
        <v>234</v>
      </c>
      <c r="C1177" t="s">
        <v>615</v>
      </c>
      <c r="D1177" t="s">
        <v>50</v>
      </c>
      <c r="E1177" t="s">
        <v>100</v>
      </c>
      <c r="F1177" s="19" t="str">
        <f>IFERROR(VLOOKUP(D1177,'Tabelas auxiliares'!$A$3:$B$63,2,FALSE),"")</f>
        <v>EDITORA DA UFABC</v>
      </c>
      <c r="G1177" s="19" t="str">
        <f>IFERROR(VLOOKUP($B1177,'Tabelas auxiliares'!$A$67:$C$107,2,FALSE),"")</f>
        <v>MATERIAIS DIDÁTICOS E SERVIÇOS - EDITORA</v>
      </c>
      <c r="H1177" s="19" t="str">
        <f>IFERROR(VLOOKUP($B1177,'Tabelas auxiliares'!$A$67:$C$107,3,FALSE),"")</f>
        <v>LOCAÇÃO DE ESPAÇO EM ESTANDE COLETIVO/MATERIAL DE CONSUMO/MATERIAL PARA ATIVIDADES DA EDITORA/ REGISTRO ISBN/SERVICO DE ENCADERNACAO</v>
      </c>
      <c r="I1177" t="s">
        <v>4204</v>
      </c>
      <c r="J1177" t="s">
        <v>4542</v>
      </c>
      <c r="K1177" t="s">
        <v>4543</v>
      </c>
      <c r="L1177" t="s">
        <v>4544</v>
      </c>
      <c r="M1177" t="s">
        <v>2199</v>
      </c>
      <c r="N1177" t="s">
        <v>628</v>
      </c>
      <c r="O1177" t="s">
        <v>629</v>
      </c>
      <c r="P1177" t="s">
        <v>630</v>
      </c>
      <c r="Q1177" t="s">
        <v>621</v>
      </c>
      <c r="R1177" t="s">
        <v>622</v>
      </c>
      <c r="S1177" t="s">
        <v>623</v>
      </c>
      <c r="T1177" t="s">
        <v>145</v>
      </c>
      <c r="U1177" t="s">
        <v>645</v>
      </c>
      <c r="V1177" t="s">
        <v>3020</v>
      </c>
      <c r="W1177" t="s">
        <v>3021</v>
      </c>
      <c r="X1177" t="s">
        <v>4545</v>
      </c>
      <c r="Y1177" s="19" t="str">
        <f t="shared" si="36"/>
        <v>3</v>
      </c>
      <c r="Z1177" s="19" t="str">
        <f>IF(T1177="","",IF(AND(T1177&lt;&gt;'Tabelas auxiliares'!$B$241,T1177&lt;&gt;'Tabelas auxiliares'!$B$242,T1177&lt;&gt;'Tabelas auxiliares'!$C$241,T1177&lt;&gt;'Tabelas auxiliares'!$C$242,T1177&lt;&gt;'Tabelas auxiliares'!$D$241),"FOLHA DE PESSOAL",IF(Y1177='Tabelas auxiliares'!$A$242,"CUSTEIO",IF(Y1177='Tabelas auxiliares'!$A$241,"INVESTIMENTO","ERRO - VERIFICAR"))))</f>
        <v>CUSTEIO</v>
      </c>
      <c r="AA1177" s="30">
        <f t="shared" si="37"/>
        <v>800</v>
      </c>
      <c r="AD1177" s="12">
        <v>800</v>
      </c>
      <c r="AE1177" s="36"/>
      <c r="AF1177" s="36"/>
      <c r="AG1177" s="36"/>
      <c r="AH1177" s="36"/>
      <c r="AI1177" s="36"/>
      <c r="AJ1177" s="36"/>
      <c r="AK1177" s="36"/>
      <c r="AL1177" s="36"/>
      <c r="AM1177" s="36"/>
      <c r="AN1177" s="36"/>
      <c r="AO1177" s="36"/>
      <c r="AP1177" s="36"/>
    </row>
    <row r="1178" spans="1:42" x14ac:dyDescent="0.35">
      <c r="A1178" t="s">
        <v>614</v>
      </c>
      <c r="B1178" t="s">
        <v>234</v>
      </c>
      <c r="C1178" t="s">
        <v>615</v>
      </c>
      <c r="D1178" t="s">
        <v>50</v>
      </c>
      <c r="E1178" t="s">
        <v>100</v>
      </c>
      <c r="F1178" s="19" t="str">
        <f>IFERROR(VLOOKUP(D1178,'Tabelas auxiliares'!$A$3:$B$63,2,FALSE),"")</f>
        <v>EDITORA DA UFABC</v>
      </c>
      <c r="G1178" s="19" t="str">
        <f>IFERROR(VLOOKUP($B1178,'Tabelas auxiliares'!$A$67:$C$107,2,FALSE),"")</f>
        <v>MATERIAIS DIDÁTICOS E SERVIÇOS - EDITORA</v>
      </c>
      <c r="H1178" s="19" t="str">
        <f>IFERROR(VLOOKUP($B1178,'Tabelas auxiliares'!$A$67:$C$107,3,FALSE),"")</f>
        <v>LOCAÇÃO DE ESPAÇO EM ESTANDE COLETIVO/MATERIAL DE CONSUMO/MATERIAL PARA ATIVIDADES DA EDITORA/ REGISTRO ISBN/SERVICO DE ENCADERNACAO</v>
      </c>
      <c r="I1178" t="s">
        <v>2262</v>
      </c>
      <c r="J1178" t="s">
        <v>4546</v>
      </c>
      <c r="K1178" t="s">
        <v>4547</v>
      </c>
      <c r="L1178" t="s">
        <v>4548</v>
      </c>
      <c r="M1178" t="s">
        <v>4549</v>
      </c>
      <c r="N1178" t="s">
        <v>628</v>
      </c>
      <c r="O1178" t="s">
        <v>629</v>
      </c>
      <c r="P1178" t="s">
        <v>630</v>
      </c>
      <c r="Q1178" t="s">
        <v>621</v>
      </c>
      <c r="R1178" t="s">
        <v>622</v>
      </c>
      <c r="S1178" t="s">
        <v>623</v>
      </c>
      <c r="T1178" t="s">
        <v>145</v>
      </c>
      <c r="U1178" t="s">
        <v>645</v>
      </c>
      <c r="V1178" t="s">
        <v>4377</v>
      </c>
      <c r="W1178" t="s">
        <v>4378</v>
      </c>
      <c r="X1178" t="s">
        <v>4550</v>
      </c>
      <c r="Y1178" s="19" t="str">
        <f t="shared" si="36"/>
        <v>3</v>
      </c>
      <c r="Z1178" s="19" t="str">
        <f>IF(T1178="","",IF(AND(T1178&lt;&gt;'Tabelas auxiliares'!$B$241,T1178&lt;&gt;'Tabelas auxiliares'!$B$242,T1178&lt;&gt;'Tabelas auxiliares'!$C$241,T1178&lt;&gt;'Tabelas auxiliares'!$C$242,T1178&lt;&gt;'Tabelas auxiliares'!$D$241),"FOLHA DE PESSOAL",IF(Y1178='Tabelas auxiliares'!$A$242,"CUSTEIO",IF(Y1178='Tabelas auxiliares'!$A$241,"INVESTIMENTO","ERRO - VERIFICAR"))))</f>
        <v>CUSTEIO</v>
      </c>
      <c r="AA1178" s="30">
        <f t="shared" si="37"/>
        <v>1800</v>
      </c>
      <c r="AD1178" s="12">
        <v>1800</v>
      </c>
      <c r="AE1178" s="36"/>
      <c r="AF1178" s="36"/>
      <c r="AG1178" s="36"/>
      <c r="AH1178" s="36"/>
      <c r="AI1178" s="36"/>
      <c r="AJ1178" s="36"/>
      <c r="AK1178" s="36"/>
      <c r="AL1178" s="36"/>
      <c r="AM1178" s="36"/>
      <c r="AN1178" s="36"/>
      <c r="AO1178" s="36"/>
      <c r="AP1178" s="36"/>
    </row>
    <row r="1179" spans="1:42" x14ac:dyDescent="0.35">
      <c r="A1179" t="s">
        <v>614</v>
      </c>
      <c r="B1179" t="s">
        <v>234</v>
      </c>
      <c r="C1179" t="s">
        <v>615</v>
      </c>
      <c r="D1179" t="s">
        <v>50</v>
      </c>
      <c r="E1179" t="s">
        <v>100</v>
      </c>
      <c r="F1179" s="19" t="str">
        <f>IFERROR(VLOOKUP(D1179,'Tabelas auxiliares'!$A$3:$B$63,2,FALSE),"")</f>
        <v>EDITORA DA UFABC</v>
      </c>
      <c r="G1179" s="19" t="str">
        <f>IFERROR(VLOOKUP($B1179,'Tabelas auxiliares'!$A$67:$C$107,2,FALSE),"")</f>
        <v>MATERIAIS DIDÁTICOS E SERVIÇOS - EDITORA</v>
      </c>
      <c r="H1179" s="19" t="str">
        <f>IFERROR(VLOOKUP($B1179,'Tabelas auxiliares'!$A$67:$C$107,3,FALSE),"")</f>
        <v>LOCAÇÃO DE ESPAÇO EM ESTANDE COLETIVO/MATERIAL DE CONSUMO/MATERIAL PARA ATIVIDADES DA EDITORA/ REGISTRO ISBN/SERVICO DE ENCADERNACAO</v>
      </c>
      <c r="I1179" t="s">
        <v>1110</v>
      </c>
      <c r="J1179" t="s">
        <v>4551</v>
      </c>
      <c r="K1179" t="s">
        <v>4552</v>
      </c>
      <c r="L1179" t="s">
        <v>4553</v>
      </c>
      <c r="M1179" t="s">
        <v>2199</v>
      </c>
      <c r="N1179" t="s">
        <v>628</v>
      </c>
      <c r="O1179" t="s">
        <v>629</v>
      </c>
      <c r="P1179" t="s">
        <v>630</v>
      </c>
      <c r="Q1179" t="s">
        <v>621</v>
      </c>
      <c r="R1179" t="s">
        <v>622</v>
      </c>
      <c r="S1179" t="s">
        <v>623</v>
      </c>
      <c r="T1179" t="s">
        <v>145</v>
      </c>
      <c r="U1179" t="s">
        <v>645</v>
      </c>
      <c r="V1179" t="s">
        <v>3020</v>
      </c>
      <c r="W1179" t="s">
        <v>3021</v>
      </c>
      <c r="X1179" t="s">
        <v>4554</v>
      </c>
      <c r="Y1179" s="19" t="str">
        <f t="shared" si="36"/>
        <v>3</v>
      </c>
      <c r="Z1179" s="19" t="str">
        <f>IF(T1179="","",IF(AND(T1179&lt;&gt;'Tabelas auxiliares'!$B$241,T1179&lt;&gt;'Tabelas auxiliares'!$B$242,T1179&lt;&gt;'Tabelas auxiliares'!$C$241,T1179&lt;&gt;'Tabelas auxiliares'!$C$242,T1179&lt;&gt;'Tabelas auxiliares'!$D$241),"FOLHA DE PESSOAL",IF(Y1179='Tabelas auxiliares'!$A$242,"CUSTEIO",IF(Y1179='Tabelas auxiliares'!$A$241,"INVESTIMENTO","ERRO - VERIFICAR"))))</f>
        <v>CUSTEIO</v>
      </c>
      <c r="AA1179" s="30">
        <f t="shared" si="37"/>
        <v>3600</v>
      </c>
      <c r="AD1179" s="12">
        <v>3600</v>
      </c>
      <c r="AE1179" s="36"/>
      <c r="AF1179" s="36"/>
      <c r="AG1179" s="36"/>
      <c r="AH1179" s="36"/>
      <c r="AI1179" s="36"/>
      <c r="AJ1179" s="36"/>
      <c r="AK1179" s="36"/>
      <c r="AL1179" s="36"/>
      <c r="AM1179" s="36"/>
      <c r="AN1179" s="36"/>
      <c r="AO1179" s="36"/>
      <c r="AP1179" s="36"/>
    </row>
    <row r="1180" spans="1:42" x14ac:dyDescent="0.35">
      <c r="A1180" t="s">
        <v>614</v>
      </c>
      <c r="B1180" t="s">
        <v>234</v>
      </c>
      <c r="C1180" t="s">
        <v>615</v>
      </c>
      <c r="D1180" t="s">
        <v>50</v>
      </c>
      <c r="E1180" t="s">
        <v>100</v>
      </c>
      <c r="F1180" s="19" t="str">
        <f>IFERROR(VLOOKUP(D1180,'Tabelas auxiliares'!$A$3:$B$63,2,FALSE),"")</f>
        <v>EDITORA DA UFABC</v>
      </c>
      <c r="G1180" s="19" t="str">
        <f>IFERROR(VLOOKUP($B1180,'Tabelas auxiliares'!$A$67:$C$107,2,FALSE),"")</f>
        <v>MATERIAIS DIDÁTICOS E SERVIÇOS - EDITORA</v>
      </c>
      <c r="H1180" s="19" t="str">
        <f>IFERROR(VLOOKUP($B1180,'Tabelas auxiliares'!$A$67:$C$107,3,FALSE),"")</f>
        <v>LOCAÇÃO DE ESPAÇO EM ESTANDE COLETIVO/MATERIAL DE CONSUMO/MATERIAL PARA ATIVIDADES DA EDITORA/ REGISTRO ISBN/SERVICO DE ENCADERNACAO</v>
      </c>
      <c r="I1180" t="s">
        <v>4555</v>
      </c>
      <c r="J1180" t="s">
        <v>4556</v>
      </c>
      <c r="K1180" t="s">
        <v>4557</v>
      </c>
      <c r="L1180" t="s">
        <v>4558</v>
      </c>
      <c r="M1180" t="s">
        <v>4559</v>
      </c>
      <c r="N1180" t="s">
        <v>628</v>
      </c>
      <c r="O1180" t="s">
        <v>629</v>
      </c>
      <c r="P1180" t="s">
        <v>630</v>
      </c>
      <c r="Q1180" t="s">
        <v>621</v>
      </c>
      <c r="R1180" t="s">
        <v>622</v>
      </c>
      <c r="S1180" t="s">
        <v>623</v>
      </c>
      <c r="T1180" t="s">
        <v>145</v>
      </c>
      <c r="U1180" t="s">
        <v>645</v>
      </c>
      <c r="V1180" t="s">
        <v>2576</v>
      </c>
      <c r="W1180" t="s">
        <v>2577</v>
      </c>
      <c r="X1180" t="s">
        <v>4560</v>
      </c>
      <c r="Y1180" s="19" t="str">
        <f t="shared" si="36"/>
        <v>3</v>
      </c>
      <c r="Z1180" s="19" t="str">
        <f>IF(T1180="","",IF(AND(T1180&lt;&gt;'Tabelas auxiliares'!$B$241,T1180&lt;&gt;'Tabelas auxiliares'!$B$242,T1180&lt;&gt;'Tabelas auxiliares'!$C$241,T1180&lt;&gt;'Tabelas auxiliares'!$C$242,T1180&lt;&gt;'Tabelas auxiliares'!$D$241),"FOLHA DE PESSOAL",IF(Y1180='Tabelas auxiliares'!$A$242,"CUSTEIO",IF(Y1180='Tabelas auxiliares'!$A$241,"INVESTIMENTO","ERRO - VERIFICAR"))))</f>
        <v>CUSTEIO</v>
      </c>
      <c r="AA1180" s="30">
        <f t="shared" si="37"/>
        <v>1644</v>
      </c>
      <c r="AB1180" s="12">
        <v>1397.4</v>
      </c>
      <c r="AD1180" s="12">
        <v>246.6</v>
      </c>
      <c r="AE1180" s="36"/>
      <c r="AF1180" s="36"/>
      <c r="AG1180" s="36"/>
      <c r="AH1180" s="36"/>
      <c r="AI1180" s="36"/>
      <c r="AJ1180" s="36"/>
      <c r="AK1180" s="36"/>
      <c r="AL1180" s="36"/>
      <c r="AM1180" s="36"/>
      <c r="AN1180" s="36"/>
      <c r="AO1180" s="36"/>
      <c r="AP1180" s="36"/>
    </row>
    <row r="1181" spans="1:42" x14ac:dyDescent="0.35">
      <c r="A1181" t="s">
        <v>614</v>
      </c>
      <c r="B1181" t="s">
        <v>234</v>
      </c>
      <c r="C1181" t="s">
        <v>615</v>
      </c>
      <c r="D1181" t="s">
        <v>50</v>
      </c>
      <c r="E1181" t="s">
        <v>100</v>
      </c>
      <c r="F1181" s="19" t="str">
        <f>IFERROR(VLOOKUP(D1181,'Tabelas auxiliares'!$A$3:$B$63,2,FALSE),"")</f>
        <v>EDITORA DA UFABC</v>
      </c>
      <c r="G1181" s="19" t="str">
        <f>IFERROR(VLOOKUP($B1181,'Tabelas auxiliares'!$A$67:$C$107,2,FALSE),"")</f>
        <v>MATERIAIS DIDÁTICOS E SERVIÇOS - EDITORA</v>
      </c>
      <c r="H1181" s="19" t="str">
        <f>IFERROR(VLOOKUP($B1181,'Tabelas auxiliares'!$A$67:$C$107,3,FALSE),"")</f>
        <v>LOCAÇÃO DE ESPAÇO EM ESTANDE COLETIVO/MATERIAL DE CONSUMO/MATERIAL PARA ATIVIDADES DA EDITORA/ REGISTRO ISBN/SERVICO DE ENCADERNACAO</v>
      </c>
      <c r="I1181" t="s">
        <v>801</v>
      </c>
      <c r="J1181" t="s">
        <v>4561</v>
      </c>
      <c r="K1181" t="s">
        <v>4562</v>
      </c>
      <c r="L1181" t="s">
        <v>4563</v>
      </c>
      <c r="M1181" t="s">
        <v>4564</v>
      </c>
      <c r="N1181" t="s">
        <v>628</v>
      </c>
      <c r="O1181" t="s">
        <v>629</v>
      </c>
      <c r="P1181" t="s">
        <v>630</v>
      </c>
      <c r="Q1181" t="s">
        <v>621</v>
      </c>
      <c r="R1181" t="s">
        <v>622</v>
      </c>
      <c r="S1181" t="s">
        <v>623</v>
      </c>
      <c r="T1181" t="s">
        <v>145</v>
      </c>
      <c r="U1181" t="s">
        <v>645</v>
      </c>
      <c r="V1181" t="s">
        <v>1902</v>
      </c>
      <c r="W1181" t="s">
        <v>1903</v>
      </c>
      <c r="X1181" t="s">
        <v>4565</v>
      </c>
      <c r="Y1181" s="19" t="str">
        <f t="shared" si="36"/>
        <v>3</v>
      </c>
      <c r="Z1181" s="19" t="str">
        <f>IF(T1181="","",IF(AND(T1181&lt;&gt;'Tabelas auxiliares'!$B$241,T1181&lt;&gt;'Tabelas auxiliares'!$B$242,T1181&lt;&gt;'Tabelas auxiliares'!$C$241,T1181&lt;&gt;'Tabelas auxiliares'!$C$242,T1181&lt;&gt;'Tabelas auxiliares'!$D$241),"FOLHA DE PESSOAL",IF(Y1181='Tabelas auxiliares'!$A$242,"CUSTEIO",IF(Y1181='Tabelas auxiliares'!$A$241,"INVESTIMENTO","ERRO - VERIFICAR"))))</f>
        <v>CUSTEIO</v>
      </c>
      <c r="AA1181" s="30">
        <f t="shared" si="37"/>
        <v>2300</v>
      </c>
      <c r="AD1181" s="12">
        <v>2300</v>
      </c>
      <c r="AE1181" s="36"/>
      <c r="AF1181" s="36"/>
      <c r="AG1181" s="36"/>
      <c r="AH1181" s="36"/>
      <c r="AI1181" s="36"/>
      <c r="AJ1181" s="36"/>
      <c r="AK1181" s="36"/>
      <c r="AL1181" s="36"/>
      <c r="AM1181" s="36"/>
      <c r="AN1181" s="36"/>
      <c r="AO1181" s="36"/>
      <c r="AP1181" s="36"/>
    </row>
    <row r="1182" spans="1:42" x14ac:dyDescent="0.35">
      <c r="A1182" t="s">
        <v>614</v>
      </c>
      <c r="B1182" t="s">
        <v>234</v>
      </c>
      <c r="C1182" t="s">
        <v>615</v>
      </c>
      <c r="D1182" t="s">
        <v>50</v>
      </c>
      <c r="E1182" t="s">
        <v>100</v>
      </c>
      <c r="F1182" s="19" t="str">
        <f>IFERROR(VLOOKUP(D1182,'Tabelas auxiliares'!$A$3:$B$63,2,FALSE),"")</f>
        <v>EDITORA DA UFABC</v>
      </c>
      <c r="G1182" s="19" t="str">
        <f>IFERROR(VLOOKUP($B1182,'Tabelas auxiliares'!$A$67:$C$107,2,FALSE),"")</f>
        <v>MATERIAIS DIDÁTICOS E SERVIÇOS - EDITORA</v>
      </c>
      <c r="H1182" s="19" t="str">
        <f>IFERROR(VLOOKUP($B1182,'Tabelas auxiliares'!$A$67:$C$107,3,FALSE),"")</f>
        <v>LOCAÇÃO DE ESPAÇO EM ESTANDE COLETIVO/MATERIAL DE CONSUMO/MATERIAL PARA ATIVIDADES DA EDITORA/ REGISTRO ISBN/SERVICO DE ENCADERNACAO</v>
      </c>
      <c r="I1182" t="s">
        <v>4566</v>
      </c>
      <c r="J1182" t="s">
        <v>4567</v>
      </c>
      <c r="K1182" t="s">
        <v>4568</v>
      </c>
      <c r="L1182" t="s">
        <v>4569</v>
      </c>
      <c r="M1182" t="s">
        <v>2199</v>
      </c>
      <c r="N1182" t="s">
        <v>628</v>
      </c>
      <c r="O1182" t="s">
        <v>629</v>
      </c>
      <c r="P1182" t="s">
        <v>630</v>
      </c>
      <c r="Q1182" t="s">
        <v>621</v>
      </c>
      <c r="R1182" t="s">
        <v>622</v>
      </c>
      <c r="S1182" t="s">
        <v>623</v>
      </c>
      <c r="T1182" t="s">
        <v>145</v>
      </c>
      <c r="U1182" t="s">
        <v>645</v>
      </c>
      <c r="V1182" t="s">
        <v>3020</v>
      </c>
      <c r="W1182" t="s">
        <v>3021</v>
      </c>
      <c r="X1182" t="s">
        <v>4570</v>
      </c>
      <c r="Y1182" s="19" t="str">
        <f t="shared" si="36"/>
        <v>3</v>
      </c>
      <c r="Z1182" s="19" t="str">
        <f>IF(T1182="","",IF(AND(T1182&lt;&gt;'Tabelas auxiliares'!$B$241,T1182&lt;&gt;'Tabelas auxiliares'!$B$242,T1182&lt;&gt;'Tabelas auxiliares'!$C$241,T1182&lt;&gt;'Tabelas auxiliares'!$C$242,T1182&lt;&gt;'Tabelas auxiliares'!$D$241),"FOLHA DE PESSOAL",IF(Y1182='Tabelas auxiliares'!$A$242,"CUSTEIO",IF(Y1182='Tabelas auxiliares'!$A$241,"INVESTIMENTO","ERRO - VERIFICAR"))))</f>
        <v>CUSTEIO</v>
      </c>
      <c r="AA1182" s="30">
        <f t="shared" si="37"/>
        <v>600</v>
      </c>
      <c r="AD1182" s="12">
        <v>600</v>
      </c>
      <c r="AE1182" s="36"/>
      <c r="AF1182" s="36"/>
      <c r="AG1182" s="36"/>
      <c r="AH1182" s="36"/>
      <c r="AI1182" s="36"/>
      <c r="AJ1182" s="36"/>
      <c r="AK1182" s="36"/>
      <c r="AL1182" s="36"/>
      <c r="AM1182" s="36"/>
      <c r="AN1182" s="36"/>
      <c r="AO1182" s="36"/>
      <c r="AP1182" s="36"/>
    </row>
    <row r="1183" spans="1:42" x14ac:dyDescent="0.35">
      <c r="A1183" t="s">
        <v>614</v>
      </c>
      <c r="B1183" t="s">
        <v>234</v>
      </c>
      <c r="C1183" t="s">
        <v>615</v>
      </c>
      <c r="D1183" t="s">
        <v>50</v>
      </c>
      <c r="E1183" t="s">
        <v>100</v>
      </c>
      <c r="F1183" s="19" t="str">
        <f>IFERROR(VLOOKUP(D1183,'Tabelas auxiliares'!$A$3:$B$63,2,FALSE),"")</f>
        <v>EDITORA DA UFABC</v>
      </c>
      <c r="G1183" s="19" t="str">
        <f>IFERROR(VLOOKUP($B1183,'Tabelas auxiliares'!$A$67:$C$107,2,FALSE),"")</f>
        <v>MATERIAIS DIDÁTICOS E SERVIÇOS - EDITORA</v>
      </c>
      <c r="H1183" s="19" t="str">
        <f>IFERROR(VLOOKUP($B1183,'Tabelas auxiliares'!$A$67:$C$107,3,FALSE),"")</f>
        <v>LOCAÇÃO DE ESPAÇO EM ESTANDE COLETIVO/MATERIAL DE CONSUMO/MATERIAL PARA ATIVIDADES DA EDITORA/ REGISTRO ISBN/SERVICO DE ENCADERNACAO</v>
      </c>
      <c r="I1183" t="s">
        <v>984</v>
      </c>
      <c r="J1183" t="s">
        <v>4571</v>
      </c>
      <c r="K1183" t="s">
        <v>4572</v>
      </c>
      <c r="L1183" t="s">
        <v>4573</v>
      </c>
      <c r="M1183" t="s">
        <v>2199</v>
      </c>
      <c r="N1183" t="s">
        <v>628</v>
      </c>
      <c r="O1183" t="s">
        <v>629</v>
      </c>
      <c r="P1183" t="s">
        <v>630</v>
      </c>
      <c r="Q1183" t="s">
        <v>621</v>
      </c>
      <c r="R1183" t="s">
        <v>622</v>
      </c>
      <c r="S1183" t="s">
        <v>623</v>
      </c>
      <c r="T1183" t="s">
        <v>145</v>
      </c>
      <c r="U1183" t="s">
        <v>645</v>
      </c>
      <c r="V1183" t="s">
        <v>3020</v>
      </c>
      <c r="W1183" t="s">
        <v>3021</v>
      </c>
      <c r="X1183" t="s">
        <v>4574</v>
      </c>
      <c r="Y1183" s="19" t="str">
        <f t="shared" si="36"/>
        <v>3</v>
      </c>
      <c r="Z1183" s="19" t="str">
        <f>IF(T1183="","",IF(AND(T1183&lt;&gt;'Tabelas auxiliares'!$B$241,T1183&lt;&gt;'Tabelas auxiliares'!$B$242,T1183&lt;&gt;'Tabelas auxiliares'!$C$241,T1183&lt;&gt;'Tabelas auxiliares'!$C$242,T1183&lt;&gt;'Tabelas auxiliares'!$D$241),"FOLHA DE PESSOAL",IF(Y1183='Tabelas auxiliares'!$A$242,"CUSTEIO",IF(Y1183='Tabelas auxiliares'!$A$241,"INVESTIMENTO","ERRO - VERIFICAR"))))</f>
        <v>CUSTEIO</v>
      </c>
      <c r="AA1183" s="30">
        <f t="shared" si="37"/>
        <v>700</v>
      </c>
      <c r="AD1183" s="12">
        <v>700</v>
      </c>
      <c r="AE1183" s="36"/>
      <c r="AF1183" s="36"/>
      <c r="AG1183" s="36"/>
      <c r="AH1183" s="36"/>
      <c r="AI1183" s="36"/>
      <c r="AJ1183" s="36"/>
      <c r="AK1183" s="36"/>
      <c r="AL1183" s="36"/>
      <c r="AM1183" s="36"/>
      <c r="AN1183" s="36"/>
      <c r="AO1183" s="36"/>
      <c r="AP1183" s="36"/>
    </row>
    <row r="1184" spans="1:42" x14ac:dyDescent="0.35">
      <c r="A1184" t="s">
        <v>614</v>
      </c>
      <c r="B1184" t="s">
        <v>234</v>
      </c>
      <c r="C1184" t="s">
        <v>615</v>
      </c>
      <c r="D1184" t="s">
        <v>50</v>
      </c>
      <c r="E1184" t="s">
        <v>100</v>
      </c>
      <c r="F1184" s="19" t="str">
        <f>IFERROR(VLOOKUP(D1184,'Tabelas auxiliares'!$A$3:$B$63,2,FALSE),"")</f>
        <v>EDITORA DA UFABC</v>
      </c>
      <c r="G1184" s="19" t="str">
        <f>IFERROR(VLOOKUP($B1184,'Tabelas auxiliares'!$A$67:$C$107,2,FALSE),"")</f>
        <v>MATERIAIS DIDÁTICOS E SERVIÇOS - EDITORA</v>
      </c>
      <c r="H1184" s="19" t="str">
        <f>IFERROR(VLOOKUP($B1184,'Tabelas auxiliares'!$A$67:$C$107,3,FALSE),"")</f>
        <v>LOCAÇÃO DE ESPAÇO EM ESTANDE COLETIVO/MATERIAL DE CONSUMO/MATERIAL PARA ATIVIDADES DA EDITORA/ REGISTRO ISBN/SERVICO DE ENCADERNACAO</v>
      </c>
      <c r="I1184" t="s">
        <v>4575</v>
      </c>
      <c r="J1184" t="s">
        <v>4576</v>
      </c>
      <c r="K1184" t="s">
        <v>4577</v>
      </c>
      <c r="L1184" t="s">
        <v>4578</v>
      </c>
      <c r="M1184" t="s">
        <v>4579</v>
      </c>
      <c r="N1184" t="s">
        <v>628</v>
      </c>
      <c r="O1184" t="s">
        <v>629</v>
      </c>
      <c r="P1184" t="s">
        <v>630</v>
      </c>
      <c r="Q1184" t="s">
        <v>621</v>
      </c>
      <c r="R1184" t="s">
        <v>622</v>
      </c>
      <c r="S1184" t="s">
        <v>623</v>
      </c>
      <c r="T1184" t="s">
        <v>145</v>
      </c>
      <c r="U1184" t="s">
        <v>645</v>
      </c>
      <c r="V1184" t="s">
        <v>2576</v>
      </c>
      <c r="W1184" t="s">
        <v>2577</v>
      </c>
      <c r="X1184" t="s">
        <v>4580</v>
      </c>
      <c r="Y1184" s="19" t="str">
        <f t="shared" ref="Y1184:Y1219" si="38">LEFT(V1184,1)</f>
        <v>3</v>
      </c>
      <c r="Z1184" s="19" t="str">
        <f>IF(T1184="","",IF(AND(T1184&lt;&gt;'Tabelas auxiliares'!$B$241,T1184&lt;&gt;'Tabelas auxiliares'!$B$242,T1184&lt;&gt;'Tabelas auxiliares'!$C$241,T1184&lt;&gt;'Tabelas auxiliares'!$C$242,T1184&lt;&gt;'Tabelas auxiliares'!$D$241),"FOLHA DE PESSOAL",IF(Y1184='Tabelas auxiliares'!$A$242,"CUSTEIO",IF(Y1184='Tabelas auxiliares'!$A$241,"INVESTIMENTO","ERRO - VERIFICAR"))))</f>
        <v>CUSTEIO</v>
      </c>
      <c r="AA1184" s="30">
        <f t="shared" ref="AA1184:AA1219" si="39">IF(AB1184+AC1184+AD1184&lt;&gt;0,AB1184+AC1184+AD1184,"")</f>
        <v>13676</v>
      </c>
      <c r="AB1184" s="12">
        <v>13676</v>
      </c>
      <c r="AE1184" s="36"/>
      <c r="AF1184" s="36"/>
      <c r="AG1184" s="36"/>
      <c r="AH1184" s="36"/>
      <c r="AI1184" s="36"/>
      <c r="AJ1184" s="36"/>
      <c r="AK1184" s="36"/>
      <c r="AL1184" s="36"/>
      <c r="AM1184" s="36"/>
      <c r="AN1184" s="36"/>
      <c r="AO1184" s="36"/>
      <c r="AP1184" s="36"/>
    </row>
    <row r="1185" spans="1:42" x14ac:dyDescent="0.35">
      <c r="A1185" t="s">
        <v>614</v>
      </c>
      <c r="B1185" t="s">
        <v>234</v>
      </c>
      <c r="C1185" t="s">
        <v>615</v>
      </c>
      <c r="D1185" t="s">
        <v>50</v>
      </c>
      <c r="E1185" t="s">
        <v>100</v>
      </c>
      <c r="F1185" s="19" t="str">
        <f>IFERROR(VLOOKUP(D1185,'Tabelas auxiliares'!$A$3:$B$63,2,FALSE),"")</f>
        <v>EDITORA DA UFABC</v>
      </c>
      <c r="G1185" s="19" t="str">
        <f>IFERROR(VLOOKUP($B1185,'Tabelas auxiliares'!$A$67:$C$107,2,FALSE),"")</f>
        <v>MATERIAIS DIDÁTICOS E SERVIÇOS - EDITORA</v>
      </c>
      <c r="H1185" s="19" t="str">
        <f>IFERROR(VLOOKUP($B1185,'Tabelas auxiliares'!$A$67:$C$107,3,FALSE),"")</f>
        <v>LOCAÇÃO DE ESPAÇO EM ESTANDE COLETIVO/MATERIAL DE CONSUMO/MATERIAL PARA ATIVIDADES DA EDITORA/ REGISTRO ISBN/SERVICO DE ENCADERNACAO</v>
      </c>
      <c r="I1185" t="s">
        <v>4575</v>
      </c>
      <c r="J1185" t="s">
        <v>4576</v>
      </c>
      <c r="K1185" t="s">
        <v>4581</v>
      </c>
      <c r="L1185" t="s">
        <v>4578</v>
      </c>
      <c r="M1185" t="s">
        <v>4564</v>
      </c>
      <c r="N1185" t="s">
        <v>628</v>
      </c>
      <c r="O1185" t="s">
        <v>629</v>
      </c>
      <c r="P1185" t="s">
        <v>630</v>
      </c>
      <c r="Q1185" t="s">
        <v>621</v>
      </c>
      <c r="R1185" t="s">
        <v>622</v>
      </c>
      <c r="S1185" t="s">
        <v>623</v>
      </c>
      <c r="T1185" t="s">
        <v>145</v>
      </c>
      <c r="U1185" t="s">
        <v>645</v>
      </c>
      <c r="V1185" t="s">
        <v>2576</v>
      </c>
      <c r="W1185" t="s">
        <v>2577</v>
      </c>
      <c r="X1185" t="s">
        <v>4582</v>
      </c>
      <c r="Y1185" s="19" t="str">
        <f t="shared" si="38"/>
        <v>3</v>
      </c>
      <c r="Z1185" s="19" t="str">
        <f>IF(T1185="","",IF(AND(T1185&lt;&gt;'Tabelas auxiliares'!$B$241,T1185&lt;&gt;'Tabelas auxiliares'!$B$242,T1185&lt;&gt;'Tabelas auxiliares'!$C$241,T1185&lt;&gt;'Tabelas auxiliares'!$C$242,T1185&lt;&gt;'Tabelas auxiliares'!$D$241),"FOLHA DE PESSOAL",IF(Y1185='Tabelas auxiliares'!$A$242,"CUSTEIO",IF(Y1185='Tabelas auxiliares'!$A$241,"INVESTIMENTO","ERRO - VERIFICAR"))))</f>
        <v>CUSTEIO</v>
      </c>
      <c r="AA1185" s="30">
        <f t="shared" si="39"/>
        <v>61081</v>
      </c>
      <c r="AB1185" s="12">
        <v>61081</v>
      </c>
      <c r="AE1185" s="36"/>
      <c r="AF1185" s="36"/>
      <c r="AG1185" s="36"/>
      <c r="AH1185" s="36"/>
      <c r="AI1185" s="36"/>
      <c r="AJ1185" s="36"/>
      <c r="AK1185" s="36"/>
      <c r="AL1185" s="36"/>
      <c r="AM1185" s="36"/>
      <c r="AN1185" s="36"/>
      <c r="AO1185" s="36"/>
      <c r="AP1185" s="36"/>
    </row>
    <row r="1186" spans="1:42" x14ac:dyDescent="0.35">
      <c r="A1186" t="s">
        <v>614</v>
      </c>
      <c r="B1186" t="s">
        <v>234</v>
      </c>
      <c r="C1186" t="s">
        <v>615</v>
      </c>
      <c r="D1186" t="s">
        <v>50</v>
      </c>
      <c r="E1186" t="s">
        <v>100</v>
      </c>
      <c r="F1186" s="19" t="str">
        <f>IFERROR(VLOOKUP(D1186,'Tabelas auxiliares'!$A$3:$B$63,2,FALSE),"")</f>
        <v>EDITORA DA UFABC</v>
      </c>
      <c r="G1186" s="19" t="str">
        <f>IFERROR(VLOOKUP($B1186,'Tabelas auxiliares'!$A$67:$C$107,2,FALSE),"")</f>
        <v>MATERIAIS DIDÁTICOS E SERVIÇOS - EDITORA</v>
      </c>
      <c r="H1186" s="19" t="str">
        <f>IFERROR(VLOOKUP($B1186,'Tabelas auxiliares'!$A$67:$C$107,3,FALSE),"")</f>
        <v>LOCAÇÃO DE ESPAÇO EM ESTANDE COLETIVO/MATERIAL DE CONSUMO/MATERIAL PARA ATIVIDADES DA EDITORA/ REGISTRO ISBN/SERVICO DE ENCADERNACAO</v>
      </c>
      <c r="I1186" t="s">
        <v>3987</v>
      </c>
      <c r="J1186" t="s">
        <v>4583</v>
      </c>
      <c r="K1186" t="s">
        <v>4584</v>
      </c>
      <c r="L1186" t="s">
        <v>4585</v>
      </c>
      <c r="M1186" t="s">
        <v>2199</v>
      </c>
      <c r="N1186" t="s">
        <v>628</v>
      </c>
      <c r="O1186" t="s">
        <v>629</v>
      </c>
      <c r="P1186" t="s">
        <v>630</v>
      </c>
      <c r="Q1186" t="s">
        <v>621</v>
      </c>
      <c r="R1186" t="s">
        <v>622</v>
      </c>
      <c r="S1186" t="s">
        <v>623</v>
      </c>
      <c r="T1186" t="s">
        <v>145</v>
      </c>
      <c r="U1186" t="s">
        <v>645</v>
      </c>
      <c r="V1186" t="s">
        <v>3020</v>
      </c>
      <c r="W1186" t="s">
        <v>3021</v>
      </c>
      <c r="X1186" t="s">
        <v>4586</v>
      </c>
      <c r="Y1186" s="19" t="str">
        <f t="shared" si="38"/>
        <v>3</v>
      </c>
      <c r="Z1186" s="19" t="str">
        <f>IF(T1186="","",IF(AND(T1186&lt;&gt;'Tabelas auxiliares'!$B$241,T1186&lt;&gt;'Tabelas auxiliares'!$B$242,T1186&lt;&gt;'Tabelas auxiliares'!$C$241,T1186&lt;&gt;'Tabelas auxiliares'!$C$242,T1186&lt;&gt;'Tabelas auxiliares'!$D$241),"FOLHA DE PESSOAL",IF(Y1186='Tabelas auxiliares'!$A$242,"CUSTEIO",IF(Y1186='Tabelas auxiliares'!$A$241,"INVESTIMENTO","ERRO - VERIFICAR"))))</f>
        <v>CUSTEIO</v>
      </c>
      <c r="AA1186" s="30">
        <f t="shared" si="39"/>
        <v>400</v>
      </c>
      <c r="AD1186" s="12">
        <v>400</v>
      </c>
      <c r="AE1186" s="36"/>
      <c r="AF1186" s="36"/>
      <c r="AG1186" s="36"/>
      <c r="AH1186" s="36"/>
      <c r="AI1186" s="36"/>
      <c r="AJ1186" s="36"/>
      <c r="AK1186" s="36"/>
      <c r="AL1186" s="36"/>
      <c r="AM1186" s="36"/>
      <c r="AN1186" s="36"/>
      <c r="AO1186" s="36"/>
      <c r="AP1186" s="36"/>
    </row>
    <row r="1187" spans="1:42" x14ac:dyDescent="0.35">
      <c r="A1187" t="s">
        <v>614</v>
      </c>
      <c r="B1187" t="s">
        <v>234</v>
      </c>
      <c r="C1187" t="s">
        <v>615</v>
      </c>
      <c r="D1187" t="s">
        <v>50</v>
      </c>
      <c r="E1187" t="s">
        <v>100</v>
      </c>
      <c r="F1187" s="19" t="str">
        <f>IFERROR(VLOOKUP(D1187,'Tabelas auxiliares'!$A$3:$B$63,2,FALSE),"")</f>
        <v>EDITORA DA UFABC</v>
      </c>
      <c r="G1187" s="19" t="str">
        <f>IFERROR(VLOOKUP($B1187,'Tabelas auxiliares'!$A$67:$C$107,2,FALSE),"")</f>
        <v>MATERIAIS DIDÁTICOS E SERVIÇOS - EDITORA</v>
      </c>
      <c r="H1187" s="19" t="str">
        <f>IFERROR(VLOOKUP($B1187,'Tabelas auxiliares'!$A$67:$C$107,3,FALSE),"")</f>
        <v>LOCAÇÃO DE ESPAÇO EM ESTANDE COLETIVO/MATERIAL DE CONSUMO/MATERIAL PARA ATIVIDADES DA EDITORA/ REGISTRO ISBN/SERVICO DE ENCADERNACAO</v>
      </c>
      <c r="I1187" t="s">
        <v>781</v>
      </c>
      <c r="J1187" t="s">
        <v>4576</v>
      </c>
      <c r="K1187" t="s">
        <v>4587</v>
      </c>
      <c r="L1187" t="s">
        <v>4578</v>
      </c>
      <c r="M1187" t="s">
        <v>4579</v>
      </c>
      <c r="N1187" t="s">
        <v>628</v>
      </c>
      <c r="O1187" t="s">
        <v>629</v>
      </c>
      <c r="P1187" t="s">
        <v>630</v>
      </c>
      <c r="Q1187" t="s">
        <v>621</v>
      </c>
      <c r="R1187" t="s">
        <v>622</v>
      </c>
      <c r="S1187" t="s">
        <v>623</v>
      </c>
      <c r="T1187" t="s">
        <v>145</v>
      </c>
      <c r="U1187" t="s">
        <v>645</v>
      </c>
      <c r="V1187" t="s">
        <v>2576</v>
      </c>
      <c r="W1187" t="s">
        <v>2577</v>
      </c>
      <c r="X1187" t="s">
        <v>4588</v>
      </c>
      <c r="Y1187" s="19" t="str">
        <f t="shared" si="38"/>
        <v>3</v>
      </c>
      <c r="Z1187" s="19" t="str">
        <f>IF(T1187="","",IF(AND(T1187&lt;&gt;'Tabelas auxiliares'!$B$241,T1187&lt;&gt;'Tabelas auxiliares'!$B$242,T1187&lt;&gt;'Tabelas auxiliares'!$C$241,T1187&lt;&gt;'Tabelas auxiliares'!$C$242,T1187&lt;&gt;'Tabelas auxiliares'!$D$241),"FOLHA DE PESSOAL",IF(Y1187='Tabelas auxiliares'!$A$242,"CUSTEIO",IF(Y1187='Tabelas auxiliares'!$A$241,"INVESTIMENTO","ERRO - VERIFICAR"))))</f>
        <v>CUSTEIO</v>
      </c>
      <c r="AA1187" s="30">
        <f t="shared" si="39"/>
        <v>312.17</v>
      </c>
      <c r="AB1187" s="12">
        <v>312.17</v>
      </c>
      <c r="AE1187" s="36"/>
      <c r="AF1187" s="36"/>
      <c r="AG1187" s="36"/>
      <c r="AH1187" s="36"/>
      <c r="AI1187" s="36"/>
      <c r="AJ1187" s="36"/>
      <c r="AK1187" s="36"/>
      <c r="AL1187" s="36"/>
      <c r="AM1187" s="36"/>
      <c r="AN1187" s="36"/>
      <c r="AO1187" s="36"/>
      <c r="AP1187" s="36"/>
    </row>
    <row r="1188" spans="1:42" x14ac:dyDescent="0.35">
      <c r="A1188" t="s">
        <v>614</v>
      </c>
      <c r="B1188" t="s">
        <v>234</v>
      </c>
      <c r="C1188" t="s">
        <v>615</v>
      </c>
      <c r="D1188" t="s">
        <v>50</v>
      </c>
      <c r="E1188" t="s">
        <v>100</v>
      </c>
      <c r="F1188" s="19" t="str">
        <f>IFERROR(VLOOKUP(D1188,'Tabelas auxiliares'!$A$3:$B$63,2,FALSE),"")</f>
        <v>EDITORA DA UFABC</v>
      </c>
      <c r="G1188" s="19" t="str">
        <f>IFERROR(VLOOKUP($B1188,'Tabelas auxiliares'!$A$67:$C$107,2,FALSE),"")</f>
        <v>MATERIAIS DIDÁTICOS E SERVIÇOS - EDITORA</v>
      </c>
      <c r="H1188" s="19" t="str">
        <f>IFERROR(VLOOKUP($B1188,'Tabelas auxiliares'!$A$67:$C$107,3,FALSE),"")</f>
        <v>LOCAÇÃO DE ESPAÇO EM ESTANDE COLETIVO/MATERIAL DE CONSUMO/MATERIAL PARA ATIVIDADES DA EDITORA/ REGISTRO ISBN/SERVICO DE ENCADERNACAO</v>
      </c>
      <c r="I1188" t="s">
        <v>781</v>
      </c>
      <c r="J1188" t="s">
        <v>4576</v>
      </c>
      <c r="K1188" t="s">
        <v>4589</v>
      </c>
      <c r="L1188" t="s">
        <v>4578</v>
      </c>
      <c r="M1188" t="s">
        <v>4564</v>
      </c>
      <c r="N1188" t="s">
        <v>628</v>
      </c>
      <c r="O1188" t="s">
        <v>629</v>
      </c>
      <c r="P1188" t="s">
        <v>630</v>
      </c>
      <c r="Q1188" t="s">
        <v>621</v>
      </c>
      <c r="R1188" t="s">
        <v>622</v>
      </c>
      <c r="S1188" t="s">
        <v>623</v>
      </c>
      <c r="T1188" t="s">
        <v>145</v>
      </c>
      <c r="U1188" t="s">
        <v>645</v>
      </c>
      <c r="V1188" t="s">
        <v>2576</v>
      </c>
      <c r="W1188" t="s">
        <v>2577</v>
      </c>
      <c r="X1188" t="s">
        <v>4590</v>
      </c>
      <c r="Y1188" s="19" t="str">
        <f t="shared" si="38"/>
        <v>3</v>
      </c>
      <c r="Z1188" s="19" t="str">
        <f>IF(T1188="","",IF(AND(T1188&lt;&gt;'Tabelas auxiliares'!$B$241,T1188&lt;&gt;'Tabelas auxiliares'!$B$242,T1188&lt;&gt;'Tabelas auxiliares'!$C$241,T1188&lt;&gt;'Tabelas auxiliares'!$C$242,T1188&lt;&gt;'Tabelas auxiliares'!$D$241),"FOLHA DE PESSOAL",IF(Y1188='Tabelas auxiliares'!$A$242,"CUSTEIO",IF(Y1188='Tabelas auxiliares'!$A$241,"INVESTIMENTO","ERRO - VERIFICAR"))))</f>
        <v>CUSTEIO</v>
      </c>
      <c r="AA1188" s="30">
        <f t="shared" si="39"/>
        <v>372.57</v>
      </c>
      <c r="AB1188" s="12">
        <v>372.57</v>
      </c>
      <c r="AE1188" s="36"/>
      <c r="AF1188" s="36"/>
      <c r="AG1188" s="36"/>
      <c r="AH1188" s="36"/>
      <c r="AI1188" s="36"/>
      <c r="AJ1188" s="36"/>
      <c r="AK1188" s="36"/>
      <c r="AL1188" s="36"/>
      <c r="AM1188" s="36"/>
      <c r="AN1188" s="36"/>
      <c r="AO1188" s="36"/>
      <c r="AP1188" s="36"/>
    </row>
    <row r="1189" spans="1:42" x14ac:dyDescent="0.35">
      <c r="A1189" t="s">
        <v>614</v>
      </c>
      <c r="B1189" t="s">
        <v>235</v>
      </c>
      <c r="C1189" t="s">
        <v>615</v>
      </c>
      <c r="D1189" t="s">
        <v>28</v>
      </c>
      <c r="E1189" t="s">
        <v>100</v>
      </c>
      <c r="F1189" s="19" t="str">
        <f>IFERROR(VLOOKUP(D1189,'Tabelas auxiliares'!$A$3:$B$63,2,FALSE),"")</f>
        <v>PU - PREFEITURA UNIVERSITÁRIA</v>
      </c>
      <c r="G1189" s="19" t="str">
        <f>IFERROR(VLOOKUP($B1189,'Tabelas auxiliares'!$A$67:$C$107,2,FALSE),"")</f>
        <v>MATERIAIS DE CONSUMO NÃO ACADÊMICOS</v>
      </c>
      <c r="H1189" s="19" t="str">
        <f>IFERROR(VLOOKUP($B1189,'Tabelas auxiliares'!$A$67:$C$107,3,FALSE),"")</f>
        <v>ALMOXARIFADO VIRTUAL/ CARIMBOS/ INSUMOS IMPRESSORA PLOTTER E IMPRESSORA 3D/MATERIAL DE SAÚDE (Ex. PROAP, DSQV, EPI) / MATERIAL DE EXPEDIENTE /MATERIAL ESPORTIVO /TINTAS</v>
      </c>
      <c r="I1189" t="s">
        <v>4192</v>
      </c>
      <c r="J1189" t="s">
        <v>4591</v>
      </c>
      <c r="K1189" t="s">
        <v>4592</v>
      </c>
      <c r="L1189" t="s">
        <v>4593</v>
      </c>
      <c r="M1189" t="s">
        <v>4594</v>
      </c>
      <c r="N1189" t="s">
        <v>628</v>
      </c>
      <c r="O1189" t="s">
        <v>629</v>
      </c>
      <c r="P1189" t="s">
        <v>630</v>
      </c>
      <c r="Q1189" t="s">
        <v>621</v>
      </c>
      <c r="R1189" t="s">
        <v>622</v>
      </c>
      <c r="S1189" t="s">
        <v>623</v>
      </c>
      <c r="T1189" t="s">
        <v>145</v>
      </c>
      <c r="U1189" t="s">
        <v>645</v>
      </c>
      <c r="V1189" t="s">
        <v>1902</v>
      </c>
      <c r="W1189" t="s">
        <v>1903</v>
      </c>
      <c r="X1189" t="s">
        <v>4595</v>
      </c>
      <c r="Y1189" s="19" t="str">
        <f t="shared" si="38"/>
        <v>3</v>
      </c>
      <c r="Z1189" s="19" t="str">
        <f>IF(T1189="","",IF(AND(T1189&lt;&gt;'Tabelas auxiliares'!$B$241,T1189&lt;&gt;'Tabelas auxiliares'!$B$242,T1189&lt;&gt;'Tabelas auxiliares'!$C$241,T1189&lt;&gt;'Tabelas auxiliares'!$C$242,T1189&lt;&gt;'Tabelas auxiliares'!$D$241),"FOLHA DE PESSOAL",IF(Y1189='Tabelas auxiliares'!$A$242,"CUSTEIO",IF(Y1189='Tabelas auxiliares'!$A$241,"INVESTIMENTO","ERRO - VERIFICAR"))))</f>
        <v>CUSTEIO</v>
      </c>
      <c r="AA1189" s="30">
        <f t="shared" si="39"/>
        <v>306.8</v>
      </c>
      <c r="AD1189" s="12">
        <v>306.8</v>
      </c>
      <c r="AE1189" s="36"/>
      <c r="AF1189" s="36"/>
      <c r="AG1189" s="36"/>
      <c r="AH1189" s="36"/>
      <c r="AI1189" s="36"/>
      <c r="AJ1189" s="36"/>
      <c r="AK1189" s="36"/>
      <c r="AL1189" s="36"/>
      <c r="AM1189" s="36"/>
      <c r="AN1189" s="36"/>
      <c r="AO1189" s="36"/>
      <c r="AP1189" s="36"/>
    </row>
    <row r="1190" spans="1:42" x14ac:dyDescent="0.35">
      <c r="A1190" t="s">
        <v>614</v>
      </c>
      <c r="B1190" t="s">
        <v>235</v>
      </c>
      <c r="C1190" t="s">
        <v>615</v>
      </c>
      <c r="D1190" t="s">
        <v>28</v>
      </c>
      <c r="E1190" t="s">
        <v>100</v>
      </c>
      <c r="F1190" s="19" t="str">
        <f>IFERROR(VLOOKUP(D1190,'Tabelas auxiliares'!$A$3:$B$63,2,FALSE),"")</f>
        <v>PU - PREFEITURA UNIVERSITÁRIA</v>
      </c>
      <c r="G1190" s="19" t="str">
        <f>IFERROR(VLOOKUP($B1190,'Tabelas auxiliares'!$A$67:$C$107,2,FALSE),"")</f>
        <v>MATERIAIS DE CONSUMO NÃO ACADÊMICOS</v>
      </c>
      <c r="H1190" s="19" t="str">
        <f>IFERROR(VLOOKUP($B1190,'Tabelas auxiliares'!$A$67:$C$107,3,FALSE),"")</f>
        <v>ALMOXARIFADO VIRTUAL/ CARIMBOS/ INSUMOS IMPRESSORA PLOTTER E IMPRESSORA 3D/MATERIAL DE SAÚDE (Ex. PROAP, DSQV, EPI) / MATERIAL DE EXPEDIENTE /MATERIAL ESPORTIVO /TINTAS</v>
      </c>
      <c r="I1190" t="s">
        <v>4192</v>
      </c>
      <c r="J1190" t="s">
        <v>4591</v>
      </c>
      <c r="K1190" t="s">
        <v>4596</v>
      </c>
      <c r="L1190" t="s">
        <v>4593</v>
      </c>
      <c r="M1190" t="s">
        <v>4597</v>
      </c>
      <c r="N1190" t="s">
        <v>628</v>
      </c>
      <c r="O1190" t="s">
        <v>629</v>
      </c>
      <c r="P1190" t="s">
        <v>630</v>
      </c>
      <c r="Q1190" t="s">
        <v>621</v>
      </c>
      <c r="R1190" t="s">
        <v>622</v>
      </c>
      <c r="S1190" t="s">
        <v>623</v>
      </c>
      <c r="T1190" t="s">
        <v>145</v>
      </c>
      <c r="U1190" t="s">
        <v>645</v>
      </c>
      <c r="V1190" t="s">
        <v>1902</v>
      </c>
      <c r="W1190" t="s">
        <v>1903</v>
      </c>
      <c r="X1190" t="s">
        <v>4598</v>
      </c>
      <c r="Y1190" s="19" t="str">
        <f t="shared" si="38"/>
        <v>3</v>
      </c>
      <c r="Z1190" s="19" t="str">
        <f>IF(T1190="","",IF(AND(T1190&lt;&gt;'Tabelas auxiliares'!$B$241,T1190&lt;&gt;'Tabelas auxiliares'!$B$242,T1190&lt;&gt;'Tabelas auxiliares'!$C$241,T1190&lt;&gt;'Tabelas auxiliares'!$C$242,T1190&lt;&gt;'Tabelas auxiliares'!$D$241),"FOLHA DE PESSOAL",IF(Y1190='Tabelas auxiliares'!$A$242,"CUSTEIO",IF(Y1190='Tabelas auxiliares'!$A$241,"INVESTIMENTO","ERRO - VERIFICAR"))))</f>
        <v>CUSTEIO</v>
      </c>
      <c r="AA1190" s="30">
        <f t="shared" si="39"/>
        <v>3903.05</v>
      </c>
      <c r="AD1190" s="12">
        <v>3903.05</v>
      </c>
      <c r="AE1190" s="36"/>
      <c r="AF1190" s="36"/>
      <c r="AG1190" s="36"/>
      <c r="AH1190" s="36"/>
      <c r="AI1190" s="36"/>
      <c r="AJ1190" s="36"/>
      <c r="AK1190" s="36"/>
      <c r="AL1190" s="36"/>
      <c r="AM1190" s="36"/>
      <c r="AN1190" s="36"/>
      <c r="AO1190" s="36"/>
      <c r="AP1190" s="36"/>
    </row>
    <row r="1191" spans="1:42" x14ac:dyDescent="0.35">
      <c r="A1191" t="s">
        <v>614</v>
      </c>
      <c r="B1191" t="s">
        <v>235</v>
      </c>
      <c r="C1191" t="s">
        <v>615</v>
      </c>
      <c r="D1191" t="s">
        <v>28</v>
      </c>
      <c r="E1191" t="s">
        <v>100</v>
      </c>
      <c r="F1191" s="19" t="str">
        <f>IFERROR(VLOOKUP(D1191,'Tabelas auxiliares'!$A$3:$B$63,2,FALSE),"")</f>
        <v>PU - PREFEITURA UNIVERSITÁRIA</v>
      </c>
      <c r="G1191" s="19" t="str">
        <f>IFERROR(VLOOKUP($B1191,'Tabelas auxiliares'!$A$67:$C$107,2,FALSE),"")</f>
        <v>MATERIAIS DE CONSUMO NÃO ACADÊMICOS</v>
      </c>
      <c r="H1191" s="19" t="str">
        <f>IFERROR(VLOOKUP($B1191,'Tabelas auxiliares'!$A$67:$C$107,3,FALSE),"")</f>
        <v>ALMOXARIFADO VIRTUAL/ CARIMBOS/ INSUMOS IMPRESSORA PLOTTER E IMPRESSORA 3D/MATERIAL DE SAÚDE (Ex. PROAP, DSQV, EPI) / MATERIAL DE EXPEDIENTE /MATERIAL ESPORTIVO /TINTAS</v>
      </c>
      <c r="I1191" t="s">
        <v>967</v>
      </c>
      <c r="J1191" t="s">
        <v>4591</v>
      </c>
      <c r="K1191" t="s">
        <v>4599</v>
      </c>
      <c r="L1191" t="s">
        <v>4593</v>
      </c>
      <c r="M1191" t="s">
        <v>4600</v>
      </c>
      <c r="N1191" t="s">
        <v>628</v>
      </c>
      <c r="O1191" t="s">
        <v>629</v>
      </c>
      <c r="P1191" t="s">
        <v>630</v>
      </c>
      <c r="Q1191" t="s">
        <v>621</v>
      </c>
      <c r="R1191" t="s">
        <v>622</v>
      </c>
      <c r="S1191" t="s">
        <v>623</v>
      </c>
      <c r="T1191" t="s">
        <v>145</v>
      </c>
      <c r="U1191" t="s">
        <v>645</v>
      </c>
      <c r="V1191" t="s">
        <v>1902</v>
      </c>
      <c r="W1191" t="s">
        <v>1903</v>
      </c>
      <c r="X1191" t="s">
        <v>4601</v>
      </c>
      <c r="Y1191" s="19" t="str">
        <f t="shared" si="38"/>
        <v>3</v>
      </c>
      <c r="Z1191" s="19" t="str">
        <f>IF(T1191="","",IF(AND(T1191&lt;&gt;'Tabelas auxiliares'!$B$241,T1191&lt;&gt;'Tabelas auxiliares'!$B$242,T1191&lt;&gt;'Tabelas auxiliares'!$C$241,T1191&lt;&gt;'Tabelas auxiliares'!$C$242,T1191&lt;&gt;'Tabelas auxiliares'!$D$241),"FOLHA DE PESSOAL",IF(Y1191='Tabelas auxiliares'!$A$242,"CUSTEIO",IF(Y1191='Tabelas auxiliares'!$A$241,"INVESTIMENTO","ERRO - VERIFICAR"))))</f>
        <v>CUSTEIO</v>
      </c>
      <c r="AA1191" s="30">
        <f t="shared" si="39"/>
        <v>480</v>
      </c>
      <c r="AD1191" s="12">
        <v>480</v>
      </c>
      <c r="AE1191" s="36"/>
      <c r="AF1191" s="36"/>
      <c r="AG1191" s="36"/>
      <c r="AH1191" s="36"/>
      <c r="AI1191" s="36"/>
      <c r="AJ1191" s="36"/>
      <c r="AK1191" s="36"/>
      <c r="AL1191" s="36"/>
      <c r="AM1191" s="36"/>
      <c r="AN1191" s="36"/>
      <c r="AO1191" s="36"/>
      <c r="AP1191" s="36"/>
    </row>
    <row r="1192" spans="1:42" x14ac:dyDescent="0.35">
      <c r="A1192" t="s">
        <v>614</v>
      </c>
      <c r="B1192" t="s">
        <v>235</v>
      </c>
      <c r="C1192" t="s">
        <v>615</v>
      </c>
      <c r="D1192" t="s">
        <v>28</v>
      </c>
      <c r="E1192" t="s">
        <v>100</v>
      </c>
      <c r="F1192" s="19" t="str">
        <f>IFERROR(VLOOKUP(D1192,'Tabelas auxiliares'!$A$3:$B$63,2,FALSE),"")</f>
        <v>PU - PREFEITURA UNIVERSITÁRIA</v>
      </c>
      <c r="G1192" s="19" t="str">
        <f>IFERROR(VLOOKUP($B1192,'Tabelas auxiliares'!$A$67:$C$107,2,FALSE),"")</f>
        <v>MATERIAIS DE CONSUMO NÃO ACADÊMICOS</v>
      </c>
      <c r="H1192" s="19" t="str">
        <f>IFERROR(VLOOKUP($B1192,'Tabelas auxiliares'!$A$67:$C$107,3,FALSE),"")</f>
        <v>ALMOXARIFADO VIRTUAL/ CARIMBOS/ INSUMOS IMPRESSORA PLOTTER E IMPRESSORA 3D/MATERIAL DE SAÚDE (Ex. PROAP, DSQV, EPI) / MATERIAL DE EXPEDIENTE /MATERIAL ESPORTIVO /TINTAS</v>
      </c>
      <c r="I1192" t="s">
        <v>810</v>
      </c>
      <c r="J1192" t="s">
        <v>4591</v>
      </c>
      <c r="K1192" t="s">
        <v>4602</v>
      </c>
      <c r="L1192" t="s">
        <v>4593</v>
      </c>
      <c r="M1192" t="s">
        <v>4594</v>
      </c>
      <c r="N1192" t="s">
        <v>628</v>
      </c>
      <c r="O1192" t="s">
        <v>629</v>
      </c>
      <c r="P1192" t="s">
        <v>630</v>
      </c>
      <c r="Q1192" t="s">
        <v>621</v>
      </c>
      <c r="R1192" t="s">
        <v>622</v>
      </c>
      <c r="S1192" t="s">
        <v>623</v>
      </c>
      <c r="T1192" t="s">
        <v>145</v>
      </c>
      <c r="U1192" t="s">
        <v>645</v>
      </c>
      <c r="V1192" t="s">
        <v>1902</v>
      </c>
      <c r="W1192" t="s">
        <v>1903</v>
      </c>
      <c r="X1192" t="s">
        <v>4603</v>
      </c>
      <c r="Y1192" s="19" t="str">
        <f t="shared" si="38"/>
        <v>3</v>
      </c>
      <c r="Z1192" s="19" t="str">
        <f>IF(T1192="","",IF(AND(T1192&lt;&gt;'Tabelas auxiliares'!$B$241,T1192&lt;&gt;'Tabelas auxiliares'!$B$242,T1192&lt;&gt;'Tabelas auxiliares'!$C$241,T1192&lt;&gt;'Tabelas auxiliares'!$C$242,T1192&lt;&gt;'Tabelas auxiliares'!$D$241),"FOLHA DE PESSOAL",IF(Y1192='Tabelas auxiliares'!$A$242,"CUSTEIO",IF(Y1192='Tabelas auxiliares'!$A$241,"INVESTIMENTO","ERRO - VERIFICAR"))))</f>
        <v>CUSTEIO</v>
      </c>
      <c r="AA1192" s="30">
        <f t="shared" si="39"/>
        <v>613.6</v>
      </c>
      <c r="AD1192" s="12">
        <v>613.6</v>
      </c>
      <c r="AE1192" s="36"/>
      <c r="AF1192" s="36"/>
      <c r="AG1192" s="36"/>
      <c r="AH1192" s="36"/>
      <c r="AI1192" s="36"/>
      <c r="AJ1192" s="36"/>
      <c r="AK1192" s="36"/>
      <c r="AL1192" s="36"/>
      <c r="AM1192" s="36"/>
      <c r="AN1192" s="36"/>
      <c r="AO1192" s="36"/>
      <c r="AP1192" s="36"/>
    </row>
    <row r="1193" spans="1:42" x14ac:dyDescent="0.35">
      <c r="A1193" t="s">
        <v>614</v>
      </c>
      <c r="B1193" t="s">
        <v>235</v>
      </c>
      <c r="C1193" t="s">
        <v>615</v>
      </c>
      <c r="D1193" t="s">
        <v>28</v>
      </c>
      <c r="E1193" t="s">
        <v>100</v>
      </c>
      <c r="F1193" s="19" t="str">
        <f>IFERROR(VLOOKUP(D1193,'Tabelas auxiliares'!$A$3:$B$63,2,FALSE),"")</f>
        <v>PU - PREFEITURA UNIVERSITÁRIA</v>
      </c>
      <c r="G1193" s="19" t="str">
        <f>IFERROR(VLOOKUP($B1193,'Tabelas auxiliares'!$A$67:$C$107,2,FALSE),"")</f>
        <v>MATERIAIS DE CONSUMO NÃO ACADÊMICOS</v>
      </c>
      <c r="H1193" s="19" t="str">
        <f>IFERROR(VLOOKUP($B1193,'Tabelas auxiliares'!$A$67:$C$107,3,FALSE),"")</f>
        <v>ALMOXARIFADO VIRTUAL/ CARIMBOS/ INSUMOS IMPRESSORA PLOTTER E IMPRESSORA 3D/MATERIAL DE SAÚDE (Ex. PROAP, DSQV, EPI) / MATERIAL DE EXPEDIENTE /MATERIAL ESPORTIVO /TINTAS</v>
      </c>
      <c r="I1193" t="s">
        <v>1566</v>
      </c>
      <c r="J1193" t="s">
        <v>4604</v>
      </c>
      <c r="K1193" t="s">
        <v>4605</v>
      </c>
      <c r="L1193" t="s">
        <v>4606</v>
      </c>
      <c r="M1193" t="s">
        <v>4607</v>
      </c>
      <c r="N1193" t="s">
        <v>628</v>
      </c>
      <c r="O1193" t="s">
        <v>629</v>
      </c>
      <c r="P1193" t="s">
        <v>630</v>
      </c>
      <c r="Q1193" t="s">
        <v>621</v>
      </c>
      <c r="R1193" t="s">
        <v>622</v>
      </c>
      <c r="S1193" t="s">
        <v>623</v>
      </c>
      <c r="T1193" t="s">
        <v>145</v>
      </c>
      <c r="U1193" t="s">
        <v>645</v>
      </c>
      <c r="V1193" t="s">
        <v>2139</v>
      </c>
      <c r="W1193" t="s">
        <v>2140</v>
      </c>
      <c r="X1193" t="s">
        <v>4608</v>
      </c>
      <c r="Y1193" s="19" t="str">
        <f t="shared" si="38"/>
        <v>3</v>
      </c>
      <c r="Z1193" s="19" t="str">
        <f>IF(T1193="","",IF(AND(T1193&lt;&gt;'Tabelas auxiliares'!$B$241,T1193&lt;&gt;'Tabelas auxiliares'!$B$242,T1193&lt;&gt;'Tabelas auxiliares'!$C$241,T1193&lt;&gt;'Tabelas auxiliares'!$C$242,T1193&lt;&gt;'Tabelas auxiliares'!$D$241),"FOLHA DE PESSOAL",IF(Y1193='Tabelas auxiliares'!$A$242,"CUSTEIO",IF(Y1193='Tabelas auxiliares'!$A$241,"INVESTIMENTO","ERRO - VERIFICAR"))))</f>
        <v>CUSTEIO</v>
      </c>
      <c r="AA1193" s="30">
        <f t="shared" si="39"/>
        <v>67500</v>
      </c>
      <c r="AB1193" s="12">
        <v>67500</v>
      </c>
      <c r="AE1193" s="36"/>
      <c r="AF1193" s="36"/>
      <c r="AG1193" s="36"/>
      <c r="AH1193" s="36"/>
      <c r="AI1193" s="36"/>
      <c r="AJ1193" s="36"/>
      <c r="AK1193" s="36"/>
      <c r="AL1193" s="36"/>
      <c r="AM1193" s="36"/>
      <c r="AN1193" s="36"/>
      <c r="AO1193" s="36"/>
      <c r="AP1193" s="36"/>
    </row>
    <row r="1194" spans="1:42" x14ac:dyDescent="0.35">
      <c r="A1194" t="s">
        <v>614</v>
      </c>
      <c r="B1194" t="s">
        <v>235</v>
      </c>
      <c r="C1194" t="s">
        <v>615</v>
      </c>
      <c r="D1194" t="s">
        <v>28</v>
      </c>
      <c r="E1194" t="s">
        <v>100</v>
      </c>
      <c r="F1194" s="19" t="str">
        <f>IFERROR(VLOOKUP(D1194,'Tabelas auxiliares'!$A$3:$B$63,2,FALSE),"")</f>
        <v>PU - PREFEITURA UNIVERSITÁRIA</v>
      </c>
      <c r="G1194" s="19" t="str">
        <f>IFERROR(VLOOKUP($B1194,'Tabelas auxiliares'!$A$67:$C$107,2,FALSE),"")</f>
        <v>MATERIAIS DE CONSUMO NÃO ACADÊMICOS</v>
      </c>
      <c r="H1194" s="19" t="str">
        <f>IFERROR(VLOOKUP($B1194,'Tabelas auxiliares'!$A$67:$C$107,3,FALSE),"")</f>
        <v>ALMOXARIFADO VIRTUAL/ CARIMBOS/ INSUMOS IMPRESSORA PLOTTER E IMPRESSORA 3D/MATERIAL DE SAÚDE (Ex. PROAP, DSQV, EPI) / MATERIAL DE EXPEDIENTE /MATERIAL ESPORTIVO /TINTAS</v>
      </c>
      <c r="I1194" t="s">
        <v>1633</v>
      </c>
      <c r="J1194" t="s">
        <v>2865</v>
      </c>
      <c r="K1194" t="s">
        <v>4609</v>
      </c>
      <c r="L1194" t="s">
        <v>2873</v>
      </c>
      <c r="M1194" t="s">
        <v>4610</v>
      </c>
      <c r="N1194" t="s">
        <v>628</v>
      </c>
      <c r="O1194" t="s">
        <v>629</v>
      </c>
      <c r="P1194" t="s">
        <v>630</v>
      </c>
      <c r="Q1194" t="s">
        <v>621</v>
      </c>
      <c r="R1194" t="s">
        <v>622</v>
      </c>
      <c r="S1194" t="s">
        <v>623</v>
      </c>
      <c r="T1194" t="s">
        <v>145</v>
      </c>
      <c r="U1194" t="s">
        <v>645</v>
      </c>
      <c r="V1194" t="s">
        <v>4611</v>
      </c>
      <c r="W1194" t="s">
        <v>4612</v>
      </c>
      <c r="X1194" t="s">
        <v>4613</v>
      </c>
      <c r="Y1194" s="19" t="str">
        <f t="shared" si="38"/>
        <v>3</v>
      </c>
      <c r="Z1194" s="19" t="str">
        <f>IF(T1194="","",IF(AND(T1194&lt;&gt;'Tabelas auxiliares'!$B$241,T1194&lt;&gt;'Tabelas auxiliares'!$B$242,T1194&lt;&gt;'Tabelas auxiliares'!$C$241,T1194&lt;&gt;'Tabelas auxiliares'!$C$242,T1194&lt;&gt;'Tabelas auxiliares'!$D$241),"FOLHA DE PESSOAL",IF(Y1194='Tabelas auxiliares'!$A$242,"CUSTEIO",IF(Y1194='Tabelas auxiliares'!$A$241,"INVESTIMENTO","ERRO - VERIFICAR"))))</f>
        <v>CUSTEIO</v>
      </c>
      <c r="AA1194" s="30">
        <f t="shared" si="39"/>
        <v>2250</v>
      </c>
      <c r="AB1194" s="12">
        <v>2250</v>
      </c>
      <c r="AE1194" s="36"/>
      <c r="AF1194" s="36"/>
      <c r="AG1194" s="36"/>
      <c r="AH1194" s="36"/>
      <c r="AI1194" s="36"/>
      <c r="AJ1194" s="36"/>
      <c r="AK1194" s="36"/>
      <c r="AL1194" s="36"/>
      <c r="AM1194" s="36"/>
      <c r="AN1194" s="36"/>
      <c r="AO1194" s="36"/>
      <c r="AP1194" s="36"/>
    </row>
    <row r="1195" spans="1:42" x14ac:dyDescent="0.35">
      <c r="A1195" t="s">
        <v>614</v>
      </c>
      <c r="B1195" t="s">
        <v>235</v>
      </c>
      <c r="C1195" t="s">
        <v>615</v>
      </c>
      <c r="D1195" t="s">
        <v>30</v>
      </c>
      <c r="E1195" t="s">
        <v>100</v>
      </c>
      <c r="F1195" s="19" t="str">
        <f>IFERROR(VLOOKUP(D1195,'Tabelas auxiliares'!$A$3:$B$63,2,FALSE),"")</f>
        <v>PU - MATERIAL DE EXPEDIENTE * D.U.C</v>
      </c>
      <c r="G1195" s="19" t="str">
        <f>IFERROR(VLOOKUP($B1195,'Tabelas auxiliares'!$A$67:$C$107,2,FALSE),"")</f>
        <v>MATERIAIS DE CONSUMO NÃO ACADÊMICOS</v>
      </c>
      <c r="H1195" s="19" t="str">
        <f>IFERROR(VLOOKUP($B1195,'Tabelas auxiliares'!$A$67:$C$107,3,FALSE),"")</f>
        <v>ALMOXARIFADO VIRTUAL/ CARIMBOS/ INSUMOS IMPRESSORA PLOTTER E IMPRESSORA 3D/MATERIAL DE SAÚDE (Ex. PROAP, DSQV, EPI) / MATERIAL DE EXPEDIENTE /MATERIAL ESPORTIVO /TINTAS</v>
      </c>
      <c r="I1195" t="s">
        <v>3102</v>
      </c>
      <c r="J1195" t="s">
        <v>4614</v>
      </c>
      <c r="K1195" t="s">
        <v>4615</v>
      </c>
      <c r="L1195" t="s">
        <v>4616</v>
      </c>
      <c r="M1195" t="s">
        <v>4617</v>
      </c>
      <c r="N1195" t="s">
        <v>628</v>
      </c>
      <c r="O1195" t="s">
        <v>629</v>
      </c>
      <c r="P1195" t="s">
        <v>630</v>
      </c>
      <c r="Q1195" t="s">
        <v>621</v>
      </c>
      <c r="R1195" t="s">
        <v>622</v>
      </c>
      <c r="S1195" t="s">
        <v>623</v>
      </c>
      <c r="T1195" t="s">
        <v>145</v>
      </c>
      <c r="U1195" t="s">
        <v>645</v>
      </c>
      <c r="V1195" t="s">
        <v>1902</v>
      </c>
      <c r="W1195" t="s">
        <v>1903</v>
      </c>
      <c r="X1195" t="s">
        <v>4618</v>
      </c>
      <c r="Y1195" s="19" t="str">
        <f t="shared" si="38"/>
        <v>3</v>
      </c>
      <c r="Z1195" s="19" t="str">
        <f>IF(T1195="","",IF(AND(T1195&lt;&gt;'Tabelas auxiliares'!$B$241,T1195&lt;&gt;'Tabelas auxiliares'!$B$242,T1195&lt;&gt;'Tabelas auxiliares'!$C$241,T1195&lt;&gt;'Tabelas auxiliares'!$C$242,T1195&lt;&gt;'Tabelas auxiliares'!$D$241),"FOLHA DE PESSOAL",IF(Y1195='Tabelas auxiliares'!$A$242,"CUSTEIO",IF(Y1195='Tabelas auxiliares'!$A$241,"INVESTIMENTO","ERRO - VERIFICAR"))))</f>
        <v>CUSTEIO</v>
      </c>
      <c r="AA1195" s="30">
        <f t="shared" si="39"/>
        <v>110000</v>
      </c>
      <c r="AB1195" s="12">
        <v>1805.82</v>
      </c>
      <c r="AC1195" s="12">
        <v>1025.51</v>
      </c>
      <c r="AD1195" s="12">
        <v>107168.67</v>
      </c>
      <c r="AE1195" s="36"/>
      <c r="AF1195" s="36"/>
      <c r="AG1195" s="36"/>
      <c r="AH1195" s="36"/>
      <c r="AI1195" s="36"/>
      <c r="AJ1195" s="36"/>
      <c r="AK1195" s="36"/>
      <c r="AL1195" s="36"/>
      <c r="AM1195" s="36"/>
      <c r="AN1195" s="36"/>
      <c r="AO1195" s="36"/>
      <c r="AP1195" s="36"/>
    </row>
    <row r="1196" spans="1:42" x14ac:dyDescent="0.35">
      <c r="A1196" t="s">
        <v>614</v>
      </c>
      <c r="B1196" t="s">
        <v>235</v>
      </c>
      <c r="C1196" t="s">
        <v>615</v>
      </c>
      <c r="D1196" t="s">
        <v>30</v>
      </c>
      <c r="E1196" t="s">
        <v>100</v>
      </c>
      <c r="F1196" s="19" t="str">
        <f>IFERROR(VLOOKUP(D1196,'Tabelas auxiliares'!$A$3:$B$63,2,FALSE),"")</f>
        <v>PU - MATERIAL DE EXPEDIENTE * D.U.C</v>
      </c>
      <c r="G1196" s="19" t="str">
        <f>IFERROR(VLOOKUP($B1196,'Tabelas auxiliares'!$A$67:$C$107,2,FALSE),"")</f>
        <v>MATERIAIS DE CONSUMO NÃO ACADÊMICOS</v>
      </c>
      <c r="H1196" s="19" t="str">
        <f>IFERROR(VLOOKUP($B1196,'Tabelas auxiliares'!$A$67:$C$107,3,FALSE),"")</f>
        <v>ALMOXARIFADO VIRTUAL/ CARIMBOS/ INSUMOS IMPRESSORA PLOTTER E IMPRESSORA 3D/MATERIAL DE SAÚDE (Ex. PROAP, DSQV, EPI) / MATERIAL DE EXPEDIENTE /MATERIAL ESPORTIVO /TINTAS</v>
      </c>
      <c r="I1196" t="s">
        <v>4619</v>
      </c>
      <c r="J1196" t="s">
        <v>4620</v>
      </c>
      <c r="K1196" t="s">
        <v>4621</v>
      </c>
      <c r="L1196" t="s">
        <v>4622</v>
      </c>
      <c r="M1196" t="s">
        <v>4623</v>
      </c>
      <c r="N1196" t="s">
        <v>628</v>
      </c>
      <c r="O1196" t="s">
        <v>629</v>
      </c>
      <c r="P1196" t="s">
        <v>630</v>
      </c>
      <c r="Q1196" t="s">
        <v>621</v>
      </c>
      <c r="R1196" t="s">
        <v>622</v>
      </c>
      <c r="S1196" t="s">
        <v>623</v>
      </c>
      <c r="T1196" t="s">
        <v>145</v>
      </c>
      <c r="U1196" t="s">
        <v>645</v>
      </c>
      <c r="V1196" t="s">
        <v>1902</v>
      </c>
      <c r="W1196" t="s">
        <v>1903</v>
      </c>
      <c r="X1196" t="s">
        <v>4624</v>
      </c>
      <c r="Y1196" s="19" t="str">
        <f t="shared" si="38"/>
        <v>3</v>
      </c>
      <c r="Z1196" s="19" t="str">
        <f>IF(T1196="","",IF(AND(T1196&lt;&gt;'Tabelas auxiliares'!$B$241,T1196&lt;&gt;'Tabelas auxiliares'!$B$242,T1196&lt;&gt;'Tabelas auxiliares'!$C$241,T1196&lt;&gt;'Tabelas auxiliares'!$C$242,T1196&lt;&gt;'Tabelas auxiliares'!$D$241),"FOLHA DE PESSOAL",IF(Y1196='Tabelas auxiliares'!$A$242,"CUSTEIO",IF(Y1196='Tabelas auxiliares'!$A$241,"INVESTIMENTO","ERRO - VERIFICAR"))))</f>
        <v>CUSTEIO</v>
      </c>
      <c r="AA1196" s="30">
        <f t="shared" si="39"/>
        <v>8400</v>
      </c>
      <c r="AD1196" s="12">
        <v>8400</v>
      </c>
      <c r="AE1196" s="36"/>
      <c r="AF1196" s="36"/>
      <c r="AG1196" s="36"/>
      <c r="AH1196" s="36"/>
      <c r="AI1196" s="36"/>
      <c r="AJ1196" s="36"/>
      <c r="AK1196" s="36"/>
      <c r="AL1196" s="36"/>
      <c r="AM1196" s="36"/>
      <c r="AN1196" s="36"/>
      <c r="AO1196" s="36"/>
      <c r="AP1196" s="36"/>
    </row>
    <row r="1197" spans="1:42" x14ac:dyDescent="0.35">
      <c r="A1197" t="s">
        <v>614</v>
      </c>
      <c r="B1197" t="s">
        <v>235</v>
      </c>
      <c r="C1197" t="s">
        <v>615</v>
      </c>
      <c r="D1197" t="s">
        <v>30</v>
      </c>
      <c r="E1197" t="s">
        <v>100</v>
      </c>
      <c r="F1197" s="19" t="str">
        <f>IFERROR(VLOOKUP(D1197,'Tabelas auxiliares'!$A$3:$B$63,2,FALSE),"")</f>
        <v>PU - MATERIAL DE EXPEDIENTE * D.U.C</v>
      </c>
      <c r="G1197" s="19" t="str">
        <f>IFERROR(VLOOKUP($B1197,'Tabelas auxiliares'!$A$67:$C$107,2,FALSE),"")</f>
        <v>MATERIAIS DE CONSUMO NÃO ACADÊMICOS</v>
      </c>
      <c r="H1197" s="19" t="str">
        <f>IFERROR(VLOOKUP($B1197,'Tabelas auxiliares'!$A$67:$C$107,3,FALSE),"")</f>
        <v>ALMOXARIFADO VIRTUAL/ CARIMBOS/ INSUMOS IMPRESSORA PLOTTER E IMPRESSORA 3D/MATERIAL DE SAÚDE (Ex. PROAP, DSQV, EPI) / MATERIAL DE EXPEDIENTE /MATERIAL ESPORTIVO /TINTAS</v>
      </c>
      <c r="I1197" t="s">
        <v>4625</v>
      </c>
      <c r="J1197" t="s">
        <v>4620</v>
      </c>
      <c r="K1197" t="s">
        <v>4626</v>
      </c>
      <c r="L1197" t="s">
        <v>4622</v>
      </c>
      <c r="M1197" t="s">
        <v>4623</v>
      </c>
      <c r="N1197" t="s">
        <v>628</v>
      </c>
      <c r="O1197" t="s">
        <v>629</v>
      </c>
      <c r="P1197" t="s">
        <v>630</v>
      </c>
      <c r="Q1197" t="s">
        <v>621</v>
      </c>
      <c r="R1197" t="s">
        <v>622</v>
      </c>
      <c r="S1197" t="s">
        <v>623</v>
      </c>
      <c r="T1197" t="s">
        <v>145</v>
      </c>
      <c r="U1197" t="s">
        <v>645</v>
      </c>
      <c r="V1197" t="s">
        <v>1902</v>
      </c>
      <c r="W1197" t="s">
        <v>1903</v>
      </c>
      <c r="X1197" t="s">
        <v>4627</v>
      </c>
      <c r="Y1197" s="19" t="str">
        <f t="shared" si="38"/>
        <v>3</v>
      </c>
      <c r="Z1197" s="19" t="str">
        <f>IF(T1197="","",IF(AND(T1197&lt;&gt;'Tabelas auxiliares'!$B$241,T1197&lt;&gt;'Tabelas auxiliares'!$B$242,T1197&lt;&gt;'Tabelas auxiliares'!$C$241,T1197&lt;&gt;'Tabelas auxiliares'!$C$242,T1197&lt;&gt;'Tabelas auxiliares'!$D$241),"FOLHA DE PESSOAL",IF(Y1197='Tabelas auxiliares'!$A$242,"CUSTEIO",IF(Y1197='Tabelas auxiliares'!$A$241,"INVESTIMENTO","ERRO - VERIFICAR"))))</f>
        <v>CUSTEIO</v>
      </c>
      <c r="AA1197" s="30">
        <f t="shared" si="39"/>
        <v>15000</v>
      </c>
      <c r="AD1197" s="12">
        <v>15000</v>
      </c>
      <c r="AE1197" s="36"/>
      <c r="AF1197" s="36"/>
      <c r="AG1197" s="36"/>
      <c r="AH1197" s="36"/>
      <c r="AI1197" s="36"/>
      <c r="AJ1197" s="36"/>
      <c r="AK1197" s="36"/>
      <c r="AL1197" s="36"/>
      <c r="AM1197" s="36"/>
      <c r="AN1197" s="36"/>
      <c r="AO1197" s="36"/>
      <c r="AP1197" s="36"/>
    </row>
    <row r="1198" spans="1:42" x14ac:dyDescent="0.35">
      <c r="A1198" t="s">
        <v>614</v>
      </c>
      <c r="B1198" t="s">
        <v>235</v>
      </c>
      <c r="C1198" t="s">
        <v>615</v>
      </c>
      <c r="D1198" t="s">
        <v>30</v>
      </c>
      <c r="E1198" t="s">
        <v>100</v>
      </c>
      <c r="F1198" s="19" t="str">
        <f>IFERROR(VLOOKUP(D1198,'Tabelas auxiliares'!$A$3:$B$63,2,FALSE),"")</f>
        <v>PU - MATERIAL DE EXPEDIENTE * D.U.C</v>
      </c>
      <c r="G1198" s="19" t="str">
        <f>IFERROR(VLOOKUP($B1198,'Tabelas auxiliares'!$A$67:$C$107,2,FALSE),"")</f>
        <v>MATERIAIS DE CONSUMO NÃO ACADÊMICOS</v>
      </c>
      <c r="H1198" s="19" t="str">
        <f>IFERROR(VLOOKUP($B1198,'Tabelas auxiliares'!$A$67:$C$107,3,FALSE),"")</f>
        <v>ALMOXARIFADO VIRTUAL/ CARIMBOS/ INSUMOS IMPRESSORA PLOTTER E IMPRESSORA 3D/MATERIAL DE SAÚDE (Ex. PROAP, DSQV, EPI) / MATERIAL DE EXPEDIENTE /MATERIAL ESPORTIVO /TINTAS</v>
      </c>
      <c r="I1198" t="s">
        <v>4625</v>
      </c>
      <c r="J1198" t="s">
        <v>4620</v>
      </c>
      <c r="K1198" t="s">
        <v>4628</v>
      </c>
      <c r="L1198" t="s">
        <v>4622</v>
      </c>
      <c r="M1198" t="s">
        <v>4597</v>
      </c>
      <c r="N1198" t="s">
        <v>628</v>
      </c>
      <c r="O1198" t="s">
        <v>629</v>
      </c>
      <c r="P1198" t="s">
        <v>630</v>
      </c>
      <c r="Q1198" t="s">
        <v>621</v>
      </c>
      <c r="R1198" t="s">
        <v>622</v>
      </c>
      <c r="S1198" t="s">
        <v>623</v>
      </c>
      <c r="T1198" t="s">
        <v>145</v>
      </c>
      <c r="U1198" t="s">
        <v>645</v>
      </c>
      <c r="V1198" t="s">
        <v>1902</v>
      </c>
      <c r="W1198" t="s">
        <v>1903</v>
      </c>
      <c r="X1198" t="s">
        <v>4629</v>
      </c>
      <c r="Y1198" s="19" t="str">
        <f t="shared" si="38"/>
        <v>3</v>
      </c>
      <c r="Z1198" s="19" t="str">
        <f>IF(T1198="","",IF(AND(T1198&lt;&gt;'Tabelas auxiliares'!$B$241,T1198&lt;&gt;'Tabelas auxiliares'!$B$242,T1198&lt;&gt;'Tabelas auxiliares'!$C$241,T1198&lt;&gt;'Tabelas auxiliares'!$C$242,T1198&lt;&gt;'Tabelas auxiliares'!$D$241),"FOLHA DE PESSOAL",IF(Y1198='Tabelas auxiliares'!$A$242,"CUSTEIO",IF(Y1198='Tabelas auxiliares'!$A$241,"INVESTIMENTO","ERRO - VERIFICAR"))))</f>
        <v>CUSTEIO</v>
      </c>
      <c r="AA1198" s="30">
        <f t="shared" si="39"/>
        <v>2851.5</v>
      </c>
      <c r="AD1198" s="12">
        <v>2851.5</v>
      </c>
      <c r="AE1198" s="36"/>
      <c r="AF1198" s="36"/>
      <c r="AG1198" s="36"/>
      <c r="AH1198" s="36"/>
      <c r="AI1198" s="36"/>
      <c r="AJ1198" s="36"/>
      <c r="AK1198" s="36"/>
      <c r="AL1198" s="36"/>
      <c r="AM1198" s="36"/>
      <c r="AN1198" s="36"/>
      <c r="AO1198" s="36"/>
      <c r="AP1198" s="36"/>
    </row>
    <row r="1199" spans="1:42" x14ac:dyDescent="0.35">
      <c r="A1199" t="s">
        <v>614</v>
      </c>
      <c r="B1199" t="s">
        <v>235</v>
      </c>
      <c r="C1199" t="s">
        <v>615</v>
      </c>
      <c r="D1199" t="s">
        <v>30</v>
      </c>
      <c r="E1199" t="s">
        <v>100</v>
      </c>
      <c r="F1199" s="19" t="str">
        <f>IFERROR(VLOOKUP(D1199,'Tabelas auxiliares'!$A$3:$B$63,2,FALSE),"")</f>
        <v>PU - MATERIAL DE EXPEDIENTE * D.U.C</v>
      </c>
      <c r="G1199" s="19" t="str">
        <f>IFERROR(VLOOKUP($B1199,'Tabelas auxiliares'!$A$67:$C$107,2,FALSE),"")</f>
        <v>MATERIAIS DE CONSUMO NÃO ACADÊMICOS</v>
      </c>
      <c r="H1199" s="19" t="str">
        <f>IFERROR(VLOOKUP($B1199,'Tabelas auxiliares'!$A$67:$C$107,3,FALSE),"")</f>
        <v>ALMOXARIFADO VIRTUAL/ CARIMBOS/ INSUMOS IMPRESSORA PLOTTER E IMPRESSORA 3D/MATERIAL DE SAÚDE (Ex. PROAP, DSQV, EPI) / MATERIAL DE EXPEDIENTE /MATERIAL ESPORTIVO /TINTAS</v>
      </c>
      <c r="I1199" t="s">
        <v>4625</v>
      </c>
      <c r="J1199" t="s">
        <v>4620</v>
      </c>
      <c r="K1199" t="s">
        <v>4630</v>
      </c>
      <c r="L1199" t="s">
        <v>4622</v>
      </c>
      <c r="M1199" t="s">
        <v>4631</v>
      </c>
      <c r="N1199" t="s">
        <v>628</v>
      </c>
      <c r="O1199" t="s">
        <v>629</v>
      </c>
      <c r="P1199" t="s">
        <v>630</v>
      </c>
      <c r="Q1199" t="s">
        <v>621</v>
      </c>
      <c r="R1199" t="s">
        <v>622</v>
      </c>
      <c r="S1199" t="s">
        <v>623</v>
      </c>
      <c r="T1199" t="s">
        <v>145</v>
      </c>
      <c r="U1199" t="s">
        <v>645</v>
      </c>
      <c r="V1199" t="s">
        <v>1902</v>
      </c>
      <c r="W1199" t="s">
        <v>1903</v>
      </c>
      <c r="X1199" t="s">
        <v>4632</v>
      </c>
      <c r="Y1199" s="19" t="str">
        <f t="shared" si="38"/>
        <v>3</v>
      </c>
      <c r="Z1199" s="19" t="str">
        <f>IF(T1199="","",IF(AND(T1199&lt;&gt;'Tabelas auxiliares'!$B$241,T1199&lt;&gt;'Tabelas auxiliares'!$B$242,T1199&lt;&gt;'Tabelas auxiliares'!$C$241,T1199&lt;&gt;'Tabelas auxiliares'!$C$242,T1199&lt;&gt;'Tabelas auxiliares'!$D$241),"FOLHA DE PESSOAL",IF(Y1199='Tabelas auxiliares'!$A$242,"CUSTEIO",IF(Y1199='Tabelas auxiliares'!$A$241,"INVESTIMENTO","ERRO - VERIFICAR"))))</f>
        <v>CUSTEIO</v>
      </c>
      <c r="AA1199" s="30">
        <f t="shared" si="39"/>
        <v>1737.75</v>
      </c>
      <c r="AD1199" s="12">
        <v>1737.75</v>
      </c>
      <c r="AE1199" s="36"/>
      <c r="AF1199" s="36"/>
      <c r="AG1199" s="36"/>
      <c r="AH1199" s="36"/>
      <c r="AI1199" s="36"/>
      <c r="AJ1199" s="36"/>
      <c r="AK1199" s="36"/>
      <c r="AL1199" s="36"/>
      <c r="AM1199" s="36"/>
      <c r="AN1199" s="36"/>
      <c r="AO1199" s="36"/>
      <c r="AP1199" s="36"/>
    </row>
    <row r="1200" spans="1:42" x14ac:dyDescent="0.35">
      <c r="A1200" t="s">
        <v>614</v>
      </c>
      <c r="B1200" t="s">
        <v>235</v>
      </c>
      <c r="C1200" t="s">
        <v>615</v>
      </c>
      <c r="D1200" t="s">
        <v>30</v>
      </c>
      <c r="E1200" t="s">
        <v>100</v>
      </c>
      <c r="F1200" s="19" t="str">
        <f>IFERROR(VLOOKUP(D1200,'Tabelas auxiliares'!$A$3:$B$63,2,FALSE),"")</f>
        <v>PU - MATERIAL DE EXPEDIENTE * D.U.C</v>
      </c>
      <c r="G1200" s="19" t="str">
        <f>IFERROR(VLOOKUP($B1200,'Tabelas auxiliares'!$A$67:$C$107,2,FALSE),"")</f>
        <v>MATERIAIS DE CONSUMO NÃO ACADÊMICOS</v>
      </c>
      <c r="H1200" s="19" t="str">
        <f>IFERROR(VLOOKUP($B1200,'Tabelas auxiliares'!$A$67:$C$107,3,FALSE),"")</f>
        <v>ALMOXARIFADO VIRTUAL/ CARIMBOS/ INSUMOS IMPRESSORA PLOTTER E IMPRESSORA 3D/MATERIAL DE SAÚDE (Ex. PROAP, DSQV, EPI) / MATERIAL DE EXPEDIENTE /MATERIAL ESPORTIVO /TINTAS</v>
      </c>
      <c r="I1200" t="s">
        <v>2741</v>
      </c>
      <c r="J1200" t="s">
        <v>4620</v>
      </c>
      <c r="K1200" t="s">
        <v>4633</v>
      </c>
      <c r="L1200" t="s">
        <v>4622</v>
      </c>
      <c r="M1200" t="s">
        <v>4623</v>
      </c>
      <c r="N1200" t="s">
        <v>628</v>
      </c>
      <c r="O1200" t="s">
        <v>629</v>
      </c>
      <c r="P1200" t="s">
        <v>630</v>
      </c>
      <c r="Q1200" t="s">
        <v>621</v>
      </c>
      <c r="R1200" t="s">
        <v>622</v>
      </c>
      <c r="S1200" t="s">
        <v>623</v>
      </c>
      <c r="T1200" t="s">
        <v>145</v>
      </c>
      <c r="U1200" t="s">
        <v>645</v>
      </c>
      <c r="V1200" t="s">
        <v>1902</v>
      </c>
      <c r="W1200" t="s">
        <v>1903</v>
      </c>
      <c r="X1200" t="s">
        <v>4634</v>
      </c>
      <c r="Y1200" s="19" t="str">
        <f t="shared" si="38"/>
        <v>3</v>
      </c>
      <c r="Z1200" s="19" t="str">
        <f>IF(T1200="","",IF(AND(T1200&lt;&gt;'Tabelas auxiliares'!$B$241,T1200&lt;&gt;'Tabelas auxiliares'!$B$242,T1200&lt;&gt;'Tabelas auxiliares'!$C$241,T1200&lt;&gt;'Tabelas auxiliares'!$C$242,T1200&lt;&gt;'Tabelas auxiliares'!$D$241),"FOLHA DE PESSOAL",IF(Y1200='Tabelas auxiliares'!$A$242,"CUSTEIO",IF(Y1200='Tabelas auxiliares'!$A$241,"INVESTIMENTO","ERRO - VERIFICAR"))))</f>
        <v>CUSTEIO</v>
      </c>
      <c r="AA1200" s="30">
        <f t="shared" si="39"/>
        <v>42998</v>
      </c>
      <c r="AB1200" s="12">
        <v>42998</v>
      </c>
      <c r="AE1200" s="36"/>
      <c r="AF1200" s="36"/>
      <c r="AG1200" s="36"/>
      <c r="AH1200" s="36"/>
      <c r="AI1200" s="36"/>
      <c r="AJ1200" s="36"/>
      <c r="AK1200" s="36"/>
      <c r="AL1200" s="36"/>
      <c r="AM1200" s="36"/>
      <c r="AN1200" s="36"/>
      <c r="AO1200" s="36"/>
      <c r="AP1200" s="36"/>
    </row>
    <row r="1201" spans="1:42" x14ac:dyDescent="0.35">
      <c r="A1201" t="s">
        <v>614</v>
      </c>
      <c r="B1201" t="s">
        <v>235</v>
      </c>
      <c r="C1201" t="s">
        <v>615</v>
      </c>
      <c r="D1201" t="s">
        <v>38</v>
      </c>
      <c r="E1201" t="s">
        <v>100</v>
      </c>
      <c r="F1201" s="19" t="str">
        <f>IFERROR(VLOOKUP(D1201,'Tabelas auxiliares'!$A$3:$B$63,2,FALSE),"")</f>
        <v>CMCC - CENTRO DE MATEMÁTICA, COMPUTAÇÃO E COGNIÇÃO</v>
      </c>
      <c r="G1201" s="19" t="str">
        <f>IFERROR(VLOOKUP($B1201,'Tabelas auxiliares'!$A$67:$C$107,2,FALSE),"")</f>
        <v>MATERIAIS DE CONSUMO NÃO ACADÊMICOS</v>
      </c>
      <c r="H1201" s="19" t="str">
        <f>IFERROR(VLOOKUP($B1201,'Tabelas auxiliares'!$A$67:$C$107,3,FALSE),"")</f>
        <v>ALMOXARIFADO VIRTUAL/ CARIMBOS/ INSUMOS IMPRESSORA PLOTTER E IMPRESSORA 3D/MATERIAL DE SAÚDE (Ex. PROAP, DSQV, EPI) / MATERIAL DE EXPEDIENTE /MATERIAL ESPORTIVO /TINTAS</v>
      </c>
      <c r="I1201" t="s">
        <v>735</v>
      </c>
      <c r="J1201" t="s">
        <v>4635</v>
      </c>
      <c r="K1201" t="s">
        <v>4636</v>
      </c>
      <c r="L1201" t="s">
        <v>4637</v>
      </c>
      <c r="M1201" t="s">
        <v>4638</v>
      </c>
      <c r="N1201" t="s">
        <v>628</v>
      </c>
      <c r="O1201" t="s">
        <v>629</v>
      </c>
      <c r="P1201" t="s">
        <v>630</v>
      </c>
      <c r="Q1201" t="s">
        <v>621</v>
      </c>
      <c r="R1201" t="s">
        <v>622</v>
      </c>
      <c r="S1201" t="s">
        <v>623</v>
      </c>
      <c r="T1201" t="s">
        <v>145</v>
      </c>
      <c r="U1201" t="s">
        <v>645</v>
      </c>
      <c r="V1201" t="s">
        <v>4639</v>
      </c>
      <c r="W1201" t="s">
        <v>4640</v>
      </c>
      <c r="X1201" t="s">
        <v>4641</v>
      </c>
      <c r="Y1201" s="19" t="str">
        <f t="shared" si="38"/>
        <v>3</v>
      </c>
      <c r="Z1201" s="19" t="str">
        <f>IF(T1201="","",IF(AND(T1201&lt;&gt;'Tabelas auxiliares'!$B$241,T1201&lt;&gt;'Tabelas auxiliares'!$B$242,T1201&lt;&gt;'Tabelas auxiliares'!$C$241,T1201&lt;&gt;'Tabelas auxiliares'!$C$242,T1201&lt;&gt;'Tabelas auxiliares'!$D$241),"FOLHA DE PESSOAL",IF(Y1201='Tabelas auxiliares'!$A$242,"CUSTEIO",IF(Y1201='Tabelas auxiliares'!$A$241,"INVESTIMENTO","ERRO - VERIFICAR"))))</f>
        <v>CUSTEIO</v>
      </c>
      <c r="AA1201" s="30">
        <f t="shared" si="39"/>
        <v>1950</v>
      </c>
      <c r="AD1201" s="12">
        <v>1950</v>
      </c>
      <c r="AE1201" s="36"/>
      <c r="AF1201" s="36"/>
      <c r="AG1201" s="36"/>
      <c r="AH1201" s="36"/>
      <c r="AI1201" s="36"/>
      <c r="AJ1201" s="36"/>
      <c r="AK1201" s="36"/>
      <c r="AL1201" s="36"/>
      <c r="AM1201" s="36"/>
      <c r="AN1201" s="36"/>
      <c r="AO1201" s="36"/>
      <c r="AP1201" s="36"/>
    </row>
    <row r="1202" spans="1:42" x14ac:dyDescent="0.35">
      <c r="A1202" t="s">
        <v>614</v>
      </c>
      <c r="B1202" t="s">
        <v>235</v>
      </c>
      <c r="C1202" t="s">
        <v>615</v>
      </c>
      <c r="D1202" t="s">
        <v>60</v>
      </c>
      <c r="E1202" t="s">
        <v>100</v>
      </c>
      <c r="F1202" s="19" t="str">
        <f>IFERROR(VLOOKUP(D1202,'Tabelas auxiliares'!$A$3:$B$63,2,FALSE),"")</f>
        <v>PROAP - PRÓ-REITORIA DE POLÍTICAS AFIRMATIVAS</v>
      </c>
      <c r="G1202" s="19" t="str">
        <f>IFERROR(VLOOKUP($B1202,'Tabelas auxiliares'!$A$67:$C$107,2,FALSE),"")</f>
        <v>MATERIAIS DE CONSUMO NÃO ACADÊMICOS</v>
      </c>
      <c r="H1202" s="19" t="str">
        <f>IFERROR(VLOOKUP($B1202,'Tabelas auxiliares'!$A$67:$C$107,3,FALSE),"")</f>
        <v>ALMOXARIFADO VIRTUAL/ CARIMBOS/ INSUMOS IMPRESSORA PLOTTER E IMPRESSORA 3D/MATERIAL DE SAÚDE (Ex. PROAP, DSQV, EPI) / MATERIAL DE EXPEDIENTE /MATERIAL ESPORTIVO /TINTAS</v>
      </c>
      <c r="I1202" t="s">
        <v>748</v>
      </c>
      <c r="J1202" t="s">
        <v>4642</v>
      </c>
      <c r="K1202" t="s">
        <v>4643</v>
      </c>
      <c r="L1202" t="s">
        <v>4644</v>
      </c>
      <c r="M1202" t="s">
        <v>4645</v>
      </c>
      <c r="N1202" t="s">
        <v>628</v>
      </c>
      <c r="O1202" t="s">
        <v>629</v>
      </c>
      <c r="P1202" t="s">
        <v>630</v>
      </c>
      <c r="Q1202" t="s">
        <v>621</v>
      </c>
      <c r="R1202" t="s">
        <v>622</v>
      </c>
      <c r="S1202" t="s">
        <v>623</v>
      </c>
      <c r="T1202" t="s">
        <v>145</v>
      </c>
      <c r="U1202" t="s">
        <v>645</v>
      </c>
      <c r="V1202" t="s">
        <v>4611</v>
      </c>
      <c r="W1202" t="s">
        <v>4612</v>
      </c>
      <c r="X1202" t="s">
        <v>4646</v>
      </c>
      <c r="Y1202" s="19" t="str">
        <f t="shared" si="38"/>
        <v>3</v>
      </c>
      <c r="Z1202" s="19" t="str">
        <f>IF(T1202="","",IF(AND(T1202&lt;&gt;'Tabelas auxiliares'!$B$241,T1202&lt;&gt;'Tabelas auxiliares'!$B$242,T1202&lt;&gt;'Tabelas auxiliares'!$C$241,T1202&lt;&gt;'Tabelas auxiliares'!$C$242,T1202&lt;&gt;'Tabelas auxiliares'!$D$241),"FOLHA DE PESSOAL",IF(Y1202='Tabelas auxiliares'!$A$242,"CUSTEIO",IF(Y1202='Tabelas auxiliares'!$A$241,"INVESTIMENTO","ERRO - VERIFICAR"))))</f>
        <v>CUSTEIO</v>
      </c>
      <c r="AA1202" s="30">
        <f t="shared" si="39"/>
        <v>11700</v>
      </c>
      <c r="AB1202" s="12">
        <v>6685.57</v>
      </c>
      <c r="AC1202" s="12">
        <v>137.63</v>
      </c>
      <c r="AD1202" s="12">
        <v>4876.8</v>
      </c>
      <c r="AE1202" s="36"/>
      <c r="AF1202" s="36"/>
      <c r="AG1202" s="36"/>
      <c r="AH1202" s="36"/>
      <c r="AI1202" s="36"/>
      <c r="AJ1202" s="36"/>
      <c r="AK1202" s="36"/>
      <c r="AL1202" s="36"/>
      <c r="AM1202" s="36"/>
      <c r="AN1202" s="36"/>
      <c r="AO1202" s="36"/>
      <c r="AP1202" s="36"/>
    </row>
    <row r="1203" spans="1:42" x14ac:dyDescent="0.35">
      <c r="A1203" t="s">
        <v>614</v>
      </c>
      <c r="B1203" t="s">
        <v>235</v>
      </c>
      <c r="C1203" t="s">
        <v>615</v>
      </c>
      <c r="D1203" t="s">
        <v>81</v>
      </c>
      <c r="E1203" t="s">
        <v>100</v>
      </c>
      <c r="F1203" s="19" t="str">
        <f>IFERROR(VLOOKUP(D1203,'Tabelas auxiliares'!$A$3:$B$63,2,FALSE),"")</f>
        <v>SUGEPE - SUPERINTENDÊNCIA DE GESTÃO DE PESSOAS</v>
      </c>
      <c r="G1203" s="19" t="str">
        <f>IFERROR(VLOOKUP($B1203,'Tabelas auxiliares'!$A$67:$C$107,2,FALSE),"")</f>
        <v>MATERIAIS DE CONSUMO NÃO ACADÊMICOS</v>
      </c>
      <c r="H1203" s="19" t="str">
        <f>IFERROR(VLOOKUP($B1203,'Tabelas auxiliares'!$A$67:$C$107,3,FALSE),"")</f>
        <v>ALMOXARIFADO VIRTUAL/ CARIMBOS/ INSUMOS IMPRESSORA PLOTTER E IMPRESSORA 3D/MATERIAL DE SAÚDE (Ex. PROAP, DSQV, EPI) / MATERIAL DE EXPEDIENTE /MATERIAL ESPORTIVO /TINTAS</v>
      </c>
      <c r="I1203" t="s">
        <v>1154</v>
      </c>
      <c r="J1203" t="s">
        <v>4635</v>
      </c>
      <c r="K1203" t="s">
        <v>4647</v>
      </c>
      <c r="L1203" t="s">
        <v>4637</v>
      </c>
      <c r="M1203" t="s">
        <v>4648</v>
      </c>
      <c r="N1203" t="s">
        <v>628</v>
      </c>
      <c r="O1203" t="s">
        <v>629</v>
      </c>
      <c r="P1203" t="s">
        <v>630</v>
      </c>
      <c r="Q1203" t="s">
        <v>621</v>
      </c>
      <c r="R1203" t="s">
        <v>622</v>
      </c>
      <c r="S1203" t="s">
        <v>623</v>
      </c>
      <c r="T1203" t="s">
        <v>145</v>
      </c>
      <c r="U1203" t="s">
        <v>645</v>
      </c>
      <c r="V1203" t="s">
        <v>4639</v>
      </c>
      <c r="W1203" t="s">
        <v>4640</v>
      </c>
      <c r="X1203" t="s">
        <v>4649</v>
      </c>
      <c r="Y1203" s="19" t="str">
        <f t="shared" si="38"/>
        <v>3</v>
      </c>
      <c r="Z1203" s="19" t="str">
        <f>IF(T1203="","",IF(AND(T1203&lt;&gt;'Tabelas auxiliares'!$B$241,T1203&lt;&gt;'Tabelas auxiliares'!$B$242,T1203&lt;&gt;'Tabelas auxiliares'!$C$241,T1203&lt;&gt;'Tabelas auxiliares'!$C$242,T1203&lt;&gt;'Tabelas auxiliares'!$D$241),"FOLHA DE PESSOAL",IF(Y1203='Tabelas auxiliares'!$A$242,"CUSTEIO",IF(Y1203='Tabelas auxiliares'!$A$241,"INVESTIMENTO","ERRO - VERIFICAR"))))</f>
        <v>CUSTEIO</v>
      </c>
      <c r="AA1203" s="30">
        <f t="shared" si="39"/>
        <v>380</v>
      </c>
      <c r="AD1203" s="12">
        <v>380</v>
      </c>
      <c r="AE1203" s="36"/>
      <c r="AF1203" s="36"/>
      <c r="AG1203" s="36"/>
      <c r="AH1203" s="36"/>
      <c r="AI1203" s="36"/>
      <c r="AJ1203" s="36"/>
      <c r="AK1203" s="36"/>
      <c r="AL1203" s="36"/>
      <c r="AM1203" s="36"/>
      <c r="AN1203" s="36"/>
      <c r="AO1203" s="36"/>
      <c r="AP1203" s="36"/>
    </row>
    <row r="1204" spans="1:42" x14ac:dyDescent="0.35">
      <c r="A1204" t="s">
        <v>614</v>
      </c>
      <c r="B1204" t="s">
        <v>235</v>
      </c>
      <c r="C1204" t="s">
        <v>615</v>
      </c>
      <c r="D1204" t="s">
        <v>81</v>
      </c>
      <c r="E1204" t="s">
        <v>100</v>
      </c>
      <c r="F1204" s="19" t="str">
        <f>IFERROR(VLOOKUP(D1204,'Tabelas auxiliares'!$A$3:$B$63,2,FALSE),"")</f>
        <v>SUGEPE - SUPERINTENDÊNCIA DE GESTÃO DE PESSOAS</v>
      </c>
      <c r="G1204" s="19" t="str">
        <f>IFERROR(VLOOKUP($B1204,'Tabelas auxiliares'!$A$67:$C$107,2,FALSE),"")</f>
        <v>MATERIAIS DE CONSUMO NÃO ACADÊMICOS</v>
      </c>
      <c r="H1204" s="19" t="str">
        <f>IFERROR(VLOOKUP($B1204,'Tabelas auxiliares'!$A$67:$C$107,3,FALSE),"")</f>
        <v>ALMOXARIFADO VIRTUAL/ CARIMBOS/ INSUMOS IMPRESSORA PLOTTER E IMPRESSORA 3D/MATERIAL DE SAÚDE (Ex. PROAP, DSQV, EPI) / MATERIAL DE EXPEDIENTE /MATERIAL ESPORTIVO /TINTAS</v>
      </c>
      <c r="I1204" t="s">
        <v>984</v>
      </c>
      <c r="J1204" t="s">
        <v>2918</v>
      </c>
      <c r="K1204" t="s">
        <v>4650</v>
      </c>
      <c r="L1204" t="s">
        <v>2920</v>
      </c>
      <c r="M1204" t="s">
        <v>2921</v>
      </c>
      <c r="N1204" t="s">
        <v>628</v>
      </c>
      <c r="O1204" t="s">
        <v>629</v>
      </c>
      <c r="P1204" t="s">
        <v>630</v>
      </c>
      <c r="Q1204" t="s">
        <v>621</v>
      </c>
      <c r="R1204" t="s">
        <v>622</v>
      </c>
      <c r="S1204" t="s">
        <v>623</v>
      </c>
      <c r="T1204" t="s">
        <v>145</v>
      </c>
      <c r="U1204" t="s">
        <v>645</v>
      </c>
      <c r="V1204" t="s">
        <v>1975</v>
      </c>
      <c r="W1204" t="s">
        <v>1976</v>
      </c>
      <c r="X1204" t="s">
        <v>4651</v>
      </c>
      <c r="Y1204" s="19" t="str">
        <f t="shared" si="38"/>
        <v>3</v>
      </c>
      <c r="Z1204" s="19" t="str">
        <f>IF(T1204="","",IF(AND(T1204&lt;&gt;'Tabelas auxiliares'!$B$241,T1204&lt;&gt;'Tabelas auxiliares'!$B$242,T1204&lt;&gt;'Tabelas auxiliares'!$C$241,T1204&lt;&gt;'Tabelas auxiliares'!$C$242,T1204&lt;&gt;'Tabelas auxiliares'!$D$241),"FOLHA DE PESSOAL",IF(Y1204='Tabelas auxiliares'!$A$242,"CUSTEIO",IF(Y1204='Tabelas auxiliares'!$A$241,"INVESTIMENTO","ERRO - VERIFICAR"))))</f>
        <v>CUSTEIO</v>
      </c>
      <c r="AA1204" s="30">
        <f t="shared" si="39"/>
        <v>990</v>
      </c>
      <c r="AD1204" s="12">
        <v>990</v>
      </c>
      <c r="AE1204" s="36"/>
      <c r="AF1204" s="36"/>
      <c r="AG1204" s="36"/>
      <c r="AH1204" s="36"/>
      <c r="AI1204" s="36"/>
      <c r="AJ1204" s="36"/>
      <c r="AK1204" s="36"/>
      <c r="AL1204" s="36"/>
      <c r="AM1204" s="36"/>
      <c r="AN1204" s="36"/>
      <c r="AO1204" s="36"/>
      <c r="AP1204" s="36"/>
    </row>
    <row r="1205" spans="1:42" x14ac:dyDescent="0.35">
      <c r="A1205" t="s">
        <v>614</v>
      </c>
      <c r="B1205" t="s">
        <v>235</v>
      </c>
      <c r="C1205" t="s">
        <v>615</v>
      </c>
      <c r="D1205" t="s">
        <v>81</v>
      </c>
      <c r="E1205" t="s">
        <v>100</v>
      </c>
      <c r="F1205" s="19" t="str">
        <f>IFERROR(VLOOKUP(D1205,'Tabelas auxiliares'!$A$3:$B$63,2,FALSE),"")</f>
        <v>SUGEPE - SUPERINTENDÊNCIA DE GESTÃO DE PESSOAS</v>
      </c>
      <c r="G1205" s="19" t="str">
        <f>IFERROR(VLOOKUP($B1205,'Tabelas auxiliares'!$A$67:$C$107,2,FALSE),"")</f>
        <v>MATERIAIS DE CONSUMO NÃO ACADÊMICOS</v>
      </c>
      <c r="H1205" s="19" t="str">
        <f>IFERROR(VLOOKUP($B1205,'Tabelas auxiliares'!$A$67:$C$107,3,FALSE),"")</f>
        <v>ALMOXARIFADO VIRTUAL/ CARIMBOS/ INSUMOS IMPRESSORA PLOTTER E IMPRESSORA 3D/MATERIAL DE SAÚDE (Ex. PROAP, DSQV, EPI) / MATERIAL DE EXPEDIENTE /MATERIAL ESPORTIVO /TINTAS</v>
      </c>
      <c r="I1205" t="s">
        <v>909</v>
      </c>
      <c r="J1205" t="s">
        <v>4652</v>
      </c>
      <c r="K1205" t="s">
        <v>4653</v>
      </c>
      <c r="L1205" t="s">
        <v>4654</v>
      </c>
      <c r="M1205" t="s">
        <v>4655</v>
      </c>
      <c r="N1205" t="s">
        <v>628</v>
      </c>
      <c r="O1205" t="s">
        <v>629</v>
      </c>
      <c r="P1205" t="s">
        <v>630</v>
      </c>
      <c r="Q1205" t="s">
        <v>621</v>
      </c>
      <c r="R1205" t="s">
        <v>622</v>
      </c>
      <c r="S1205" t="s">
        <v>623</v>
      </c>
      <c r="T1205" t="s">
        <v>145</v>
      </c>
      <c r="U1205" t="s">
        <v>645</v>
      </c>
      <c r="V1205" t="s">
        <v>4639</v>
      </c>
      <c r="W1205" t="s">
        <v>4640</v>
      </c>
      <c r="X1205" t="s">
        <v>4656</v>
      </c>
      <c r="Y1205" s="19" t="str">
        <f t="shared" si="38"/>
        <v>3</v>
      </c>
      <c r="Z1205" s="19" t="str">
        <f>IF(T1205="","",IF(AND(T1205&lt;&gt;'Tabelas auxiliares'!$B$241,T1205&lt;&gt;'Tabelas auxiliares'!$B$242,T1205&lt;&gt;'Tabelas auxiliares'!$C$241,T1205&lt;&gt;'Tabelas auxiliares'!$C$242,T1205&lt;&gt;'Tabelas auxiliares'!$D$241),"FOLHA DE PESSOAL",IF(Y1205='Tabelas auxiliares'!$A$242,"CUSTEIO",IF(Y1205='Tabelas auxiliares'!$A$241,"INVESTIMENTO","ERRO - VERIFICAR"))))</f>
        <v>CUSTEIO</v>
      </c>
      <c r="AA1205" s="30">
        <f t="shared" si="39"/>
        <v>40625</v>
      </c>
      <c r="AD1205" s="12">
        <v>40625</v>
      </c>
      <c r="AE1205" s="36"/>
      <c r="AF1205" s="36"/>
      <c r="AG1205" s="36"/>
      <c r="AH1205" s="36"/>
      <c r="AI1205" s="36"/>
      <c r="AJ1205" s="36"/>
      <c r="AK1205" s="36"/>
      <c r="AL1205" s="36"/>
      <c r="AM1205" s="36"/>
      <c r="AN1205" s="36"/>
      <c r="AO1205" s="36"/>
      <c r="AP1205" s="36"/>
    </row>
    <row r="1206" spans="1:42" x14ac:dyDescent="0.35">
      <c r="A1206" t="s">
        <v>614</v>
      </c>
      <c r="B1206" t="s">
        <v>235</v>
      </c>
      <c r="C1206" t="s">
        <v>615</v>
      </c>
      <c r="D1206" t="s">
        <v>81</v>
      </c>
      <c r="E1206" t="s">
        <v>100</v>
      </c>
      <c r="F1206" s="19" t="str">
        <f>IFERROR(VLOOKUP(D1206,'Tabelas auxiliares'!$A$3:$B$63,2,FALSE),"")</f>
        <v>SUGEPE - SUPERINTENDÊNCIA DE GESTÃO DE PESSOAS</v>
      </c>
      <c r="G1206" s="19" t="str">
        <f>IFERROR(VLOOKUP($B1206,'Tabelas auxiliares'!$A$67:$C$107,2,FALSE),"")</f>
        <v>MATERIAIS DE CONSUMO NÃO ACADÊMICOS</v>
      </c>
      <c r="H1206" s="19" t="str">
        <f>IFERROR(VLOOKUP($B1206,'Tabelas auxiliares'!$A$67:$C$107,3,FALSE),"")</f>
        <v>ALMOXARIFADO VIRTUAL/ CARIMBOS/ INSUMOS IMPRESSORA PLOTTER E IMPRESSORA 3D/MATERIAL DE SAÚDE (Ex. PROAP, DSQV, EPI) / MATERIAL DE EXPEDIENTE /MATERIAL ESPORTIVO /TINTAS</v>
      </c>
      <c r="I1206" t="s">
        <v>1544</v>
      </c>
      <c r="J1206" t="s">
        <v>4657</v>
      </c>
      <c r="K1206" t="s">
        <v>4658</v>
      </c>
      <c r="L1206" t="s">
        <v>4659</v>
      </c>
      <c r="M1206" t="s">
        <v>4660</v>
      </c>
      <c r="N1206" t="s">
        <v>628</v>
      </c>
      <c r="O1206" t="s">
        <v>629</v>
      </c>
      <c r="P1206" t="s">
        <v>630</v>
      </c>
      <c r="Q1206" t="s">
        <v>621</v>
      </c>
      <c r="R1206" t="s">
        <v>622</v>
      </c>
      <c r="S1206" t="s">
        <v>623</v>
      </c>
      <c r="T1206" t="s">
        <v>145</v>
      </c>
      <c r="U1206" t="s">
        <v>645</v>
      </c>
      <c r="V1206" t="s">
        <v>4639</v>
      </c>
      <c r="W1206" t="s">
        <v>4640</v>
      </c>
      <c r="X1206" t="s">
        <v>4661</v>
      </c>
      <c r="Y1206" s="19" t="str">
        <f t="shared" si="38"/>
        <v>3</v>
      </c>
      <c r="Z1206" s="19" t="str">
        <f>IF(T1206="","",IF(AND(T1206&lt;&gt;'Tabelas auxiliares'!$B$241,T1206&lt;&gt;'Tabelas auxiliares'!$B$242,T1206&lt;&gt;'Tabelas auxiliares'!$C$241,T1206&lt;&gt;'Tabelas auxiliares'!$C$242,T1206&lt;&gt;'Tabelas auxiliares'!$D$241),"FOLHA DE PESSOAL",IF(Y1206='Tabelas auxiliares'!$A$242,"CUSTEIO",IF(Y1206='Tabelas auxiliares'!$A$241,"INVESTIMENTO","ERRO - VERIFICAR"))))</f>
        <v>CUSTEIO</v>
      </c>
      <c r="AA1206" s="30">
        <f t="shared" si="39"/>
        <v>25569</v>
      </c>
      <c r="AC1206" s="12">
        <v>1495.78</v>
      </c>
      <c r="AD1206" s="12">
        <v>24073.22</v>
      </c>
      <c r="AE1206" s="36"/>
      <c r="AF1206" s="36"/>
      <c r="AG1206" s="36"/>
      <c r="AH1206" s="36"/>
      <c r="AI1206" s="36"/>
      <c r="AJ1206" s="36"/>
      <c r="AK1206" s="36"/>
      <c r="AL1206" s="36"/>
      <c r="AM1206" s="36"/>
      <c r="AN1206" s="36"/>
      <c r="AO1206" s="36"/>
      <c r="AP1206" s="36"/>
    </row>
    <row r="1207" spans="1:42" x14ac:dyDescent="0.35">
      <c r="A1207" t="s">
        <v>614</v>
      </c>
      <c r="B1207" t="s">
        <v>235</v>
      </c>
      <c r="C1207" t="s">
        <v>615</v>
      </c>
      <c r="D1207" t="s">
        <v>81</v>
      </c>
      <c r="E1207" t="s">
        <v>100</v>
      </c>
      <c r="F1207" s="19" t="str">
        <f>IFERROR(VLOOKUP(D1207,'Tabelas auxiliares'!$A$3:$B$63,2,FALSE),"")</f>
        <v>SUGEPE - SUPERINTENDÊNCIA DE GESTÃO DE PESSOAS</v>
      </c>
      <c r="G1207" s="19" t="str">
        <f>IFERROR(VLOOKUP($B1207,'Tabelas auxiliares'!$A$67:$C$107,2,FALSE),"")</f>
        <v>MATERIAIS DE CONSUMO NÃO ACADÊMICOS</v>
      </c>
      <c r="H1207" s="19" t="str">
        <f>IFERROR(VLOOKUP($B1207,'Tabelas auxiliares'!$A$67:$C$107,3,FALSE),"")</f>
        <v>ALMOXARIFADO VIRTUAL/ CARIMBOS/ INSUMOS IMPRESSORA PLOTTER E IMPRESSORA 3D/MATERIAL DE SAÚDE (Ex. PROAP, DSQV, EPI) / MATERIAL DE EXPEDIENTE /MATERIAL ESPORTIVO /TINTAS</v>
      </c>
      <c r="I1207" t="s">
        <v>1644</v>
      </c>
      <c r="J1207" t="s">
        <v>2918</v>
      </c>
      <c r="K1207" t="s">
        <v>4662</v>
      </c>
      <c r="L1207" t="s">
        <v>4663</v>
      </c>
      <c r="M1207" t="s">
        <v>2926</v>
      </c>
      <c r="N1207" t="s">
        <v>675</v>
      </c>
      <c r="O1207" t="s">
        <v>629</v>
      </c>
      <c r="P1207" t="s">
        <v>676</v>
      </c>
      <c r="Q1207" t="s">
        <v>621</v>
      </c>
      <c r="R1207" t="s">
        <v>622</v>
      </c>
      <c r="S1207" t="s">
        <v>623</v>
      </c>
      <c r="T1207" t="s">
        <v>145</v>
      </c>
      <c r="U1207" t="s">
        <v>677</v>
      </c>
      <c r="V1207" t="s">
        <v>2922</v>
      </c>
      <c r="W1207" t="s">
        <v>2923</v>
      </c>
      <c r="X1207" t="s">
        <v>4664</v>
      </c>
      <c r="Y1207" s="19" t="str">
        <f t="shared" si="38"/>
        <v>4</v>
      </c>
      <c r="Z1207" s="19" t="str">
        <f>IF(T1207="","",IF(AND(T1207&lt;&gt;'Tabelas auxiliares'!$B$241,T1207&lt;&gt;'Tabelas auxiliares'!$B$242,T1207&lt;&gt;'Tabelas auxiliares'!$C$241,T1207&lt;&gt;'Tabelas auxiliares'!$C$242,T1207&lt;&gt;'Tabelas auxiliares'!$D$241),"FOLHA DE PESSOAL",IF(Y1207='Tabelas auxiliares'!$A$242,"CUSTEIO",IF(Y1207='Tabelas auxiliares'!$A$241,"INVESTIMENTO","ERRO - VERIFICAR"))))</f>
        <v>INVESTIMENTO</v>
      </c>
      <c r="AA1207" s="30">
        <f t="shared" si="39"/>
        <v>21578.400000000001</v>
      </c>
      <c r="AB1207" s="12">
        <v>21578.400000000001</v>
      </c>
      <c r="AE1207" s="36"/>
      <c r="AF1207" s="36"/>
      <c r="AG1207" s="36"/>
      <c r="AH1207" s="36"/>
      <c r="AI1207" s="36"/>
      <c r="AJ1207" s="36"/>
      <c r="AK1207" s="36"/>
      <c r="AL1207" s="36"/>
      <c r="AM1207" s="36"/>
      <c r="AN1207" s="36"/>
      <c r="AO1207" s="36"/>
      <c r="AP1207" s="36"/>
    </row>
    <row r="1208" spans="1:42" x14ac:dyDescent="0.35">
      <c r="A1208" t="s">
        <v>614</v>
      </c>
      <c r="B1208" t="s">
        <v>235</v>
      </c>
      <c r="C1208" t="s">
        <v>615</v>
      </c>
      <c r="D1208" t="s">
        <v>81</v>
      </c>
      <c r="E1208" t="s">
        <v>100</v>
      </c>
      <c r="F1208" s="19" t="str">
        <f>IFERROR(VLOOKUP(D1208,'Tabelas auxiliares'!$A$3:$B$63,2,FALSE),"")</f>
        <v>SUGEPE - SUPERINTENDÊNCIA DE GESTÃO DE PESSOAS</v>
      </c>
      <c r="G1208" s="19" t="str">
        <f>IFERROR(VLOOKUP($B1208,'Tabelas auxiliares'!$A$67:$C$107,2,FALSE),"")</f>
        <v>MATERIAIS DE CONSUMO NÃO ACADÊMICOS</v>
      </c>
      <c r="H1208" s="19" t="str">
        <f>IFERROR(VLOOKUP($B1208,'Tabelas auxiliares'!$A$67:$C$107,3,FALSE),"")</f>
        <v>ALMOXARIFADO VIRTUAL/ CARIMBOS/ INSUMOS IMPRESSORA PLOTTER E IMPRESSORA 3D/MATERIAL DE SAÚDE (Ex. PROAP, DSQV, EPI) / MATERIAL DE EXPEDIENTE /MATERIAL ESPORTIVO /TINTAS</v>
      </c>
      <c r="I1208" t="s">
        <v>1644</v>
      </c>
      <c r="J1208" t="s">
        <v>2918</v>
      </c>
      <c r="K1208" t="s">
        <v>4665</v>
      </c>
      <c r="L1208" t="s">
        <v>4663</v>
      </c>
      <c r="M1208" t="s">
        <v>2926</v>
      </c>
      <c r="N1208" t="s">
        <v>628</v>
      </c>
      <c r="O1208" t="s">
        <v>629</v>
      </c>
      <c r="P1208" t="s">
        <v>630</v>
      </c>
      <c r="Q1208" t="s">
        <v>621</v>
      </c>
      <c r="R1208" t="s">
        <v>622</v>
      </c>
      <c r="S1208" t="s">
        <v>1038</v>
      </c>
      <c r="T1208" t="s">
        <v>145</v>
      </c>
      <c r="U1208" t="s">
        <v>645</v>
      </c>
      <c r="V1208" t="s">
        <v>2922</v>
      </c>
      <c r="W1208" t="s">
        <v>2923</v>
      </c>
      <c r="X1208" t="s">
        <v>4666</v>
      </c>
      <c r="Y1208" s="19" t="str">
        <f t="shared" si="38"/>
        <v>4</v>
      </c>
      <c r="Z1208" s="19" t="str">
        <f>IF(T1208="","",IF(AND(T1208&lt;&gt;'Tabelas auxiliares'!$B$241,T1208&lt;&gt;'Tabelas auxiliares'!$B$242,T1208&lt;&gt;'Tabelas auxiliares'!$C$241,T1208&lt;&gt;'Tabelas auxiliares'!$C$242,T1208&lt;&gt;'Tabelas auxiliares'!$D$241),"FOLHA DE PESSOAL",IF(Y1208='Tabelas auxiliares'!$A$242,"CUSTEIO",IF(Y1208='Tabelas auxiliares'!$A$241,"INVESTIMENTO","ERRO - VERIFICAR"))))</f>
        <v>INVESTIMENTO</v>
      </c>
      <c r="AA1208" s="30">
        <f t="shared" si="39"/>
        <v>959.04</v>
      </c>
      <c r="AB1208" s="12">
        <v>959.04</v>
      </c>
      <c r="AE1208" s="36"/>
      <c r="AF1208" s="36"/>
      <c r="AG1208" s="36"/>
      <c r="AH1208" s="36"/>
      <c r="AI1208" s="36"/>
      <c r="AJ1208" s="36"/>
      <c r="AK1208" s="36"/>
      <c r="AL1208" s="36"/>
      <c r="AM1208" s="36"/>
      <c r="AN1208" s="36"/>
      <c r="AO1208" s="36"/>
      <c r="AP1208" s="36"/>
    </row>
    <row r="1209" spans="1:42" x14ac:dyDescent="0.35">
      <c r="A1209" t="s">
        <v>614</v>
      </c>
      <c r="B1209" t="s">
        <v>236</v>
      </c>
      <c r="C1209" t="s">
        <v>615</v>
      </c>
      <c r="D1209" t="s">
        <v>28</v>
      </c>
      <c r="E1209" t="s">
        <v>100</v>
      </c>
      <c r="F1209" s="19" t="str">
        <f>IFERROR(VLOOKUP(D1209,'Tabelas auxiliares'!$A$3:$B$63,2,FALSE),"")</f>
        <v>PU - PREFEITURA UNIVERSITÁRIA</v>
      </c>
      <c r="G1209" s="19" t="str">
        <f>IFERROR(VLOOKUP($B1209,'Tabelas auxiliares'!$A$67:$C$107,2,FALSE),"")</f>
        <v>MANUTENÇÃO</v>
      </c>
      <c r="H1209" s="19" t="str">
        <f>IFERROR(VLOOKUP($B1209,'Tabelas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209" t="s">
        <v>1820</v>
      </c>
      <c r="J1209" t="s">
        <v>4667</v>
      </c>
      <c r="K1209" t="s">
        <v>4668</v>
      </c>
      <c r="L1209" t="s">
        <v>4669</v>
      </c>
      <c r="M1209" t="s">
        <v>4670</v>
      </c>
      <c r="N1209" t="s">
        <v>628</v>
      </c>
      <c r="O1209" t="s">
        <v>629</v>
      </c>
      <c r="P1209" t="s">
        <v>630</v>
      </c>
      <c r="Q1209" t="s">
        <v>621</v>
      </c>
      <c r="R1209" t="s">
        <v>622</v>
      </c>
      <c r="S1209" t="s">
        <v>623</v>
      </c>
      <c r="T1209" t="s">
        <v>145</v>
      </c>
      <c r="U1209" t="s">
        <v>645</v>
      </c>
      <c r="V1209" t="s">
        <v>4639</v>
      </c>
      <c r="W1209" t="s">
        <v>4640</v>
      </c>
      <c r="X1209" t="s">
        <v>4671</v>
      </c>
      <c r="Y1209" s="19" t="str">
        <f t="shared" si="38"/>
        <v>3</v>
      </c>
      <c r="Z1209" s="19" t="str">
        <f>IF(T1209="","",IF(AND(T1209&lt;&gt;'Tabelas auxiliares'!$B$241,T1209&lt;&gt;'Tabelas auxiliares'!$B$242,T1209&lt;&gt;'Tabelas auxiliares'!$C$241,T1209&lt;&gt;'Tabelas auxiliares'!$C$242,T1209&lt;&gt;'Tabelas auxiliares'!$D$241),"FOLHA DE PESSOAL",IF(Y1209='Tabelas auxiliares'!$A$242,"CUSTEIO",IF(Y1209='Tabelas auxiliares'!$A$241,"INVESTIMENTO","ERRO - VERIFICAR"))))</f>
        <v>CUSTEIO</v>
      </c>
      <c r="AA1209" s="30">
        <f t="shared" si="39"/>
        <v>37125</v>
      </c>
      <c r="AD1209" s="12">
        <v>37125</v>
      </c>
      <c r="AE1209" s="36"/>
      <c r="AF1209" s="36"/>
      <c r="AG1209" s="36"/>
      <c r="AH1209" s="36"/>
      <c r="AI1209" s="36"/>
      <c r="AJ1209" s="36"/>
      <c r="AK1209" s="36"/>
      <c r="AL1209" s="36"/>
      <c r="AM1209" s="36"/>
      <c r="AN1209" s="36"/>
      <c r="AO1209" s="36"/>
      <c r="AP1209" s="36"/>
    </row>
    <row r="1210" spans="1:42" x14ac:dyDescent="0.35">
      <c r="A1210" t="s">
        <v>614</v>
      </c>
      <c r="B1210" t="s">
        <v>236</v>
      </c>
      <c r="C1210" t="s">
        <v>615</v>
      </c>
      <c r="D1210" t="s">
        <v>28</v>
      </c>
      <c r="E1210" t="s">
        <v>100</v>
      </c>
      <c r="F1210" s="19" t="str">
        <f>IFERROR(VLOOKUP(D1210,'Tabelas auxiliares'!$A$3:$B$63,2,FALSE),"")</f>
        <v>PU - PREFEITURA UNIVERSITÁRIA</v>
      </c>
      <c r="G1210" s="19" t="str">
        <f>IFERROR(VLOOKUP($B1210,'Tabelas auxiliares'!$A$67:$C$107,2,FALSE),"")</f>
        <v>MANUTENÇÃO</v>
      </c>
      <c r="H1210" s="19" t="str">
        <f>IFERROR(VLOOKUP($B1210,'Tabelas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210" t="s">
        <v>2437</v>
      </c>
      <c r="J1210" t="s">
        <v>4672</v>
      </c>
      <c r="K1210" t="s">
        <v>4673</v>
      </c>
      <c r="L1210" t="s">
        <v>4674</v>
      </c>
      <c r="M1210" t="s">
        <v>4675</v>
      </c>
      <c r="N1210" t="s">
        <v>628</v>
      </c>
      <c r="O1210" t="s">
        <v>629</v>
      </c>
      <c r="P1210" t="s">
        <v>630</v>
      </c>
      <c r="Q1210" t="s">
        <v>621</v>
      </c>
      <c r="R1210" t="s">
        <v>622</v>
      </c>
      <c r="S1210" t="s">
        <v>623</v>
      </c>
      <c r="T1210" t="s">
        <v>145</v>
      </c>
      <c r="U1210" t="s">
        <v>645</v>
      </c>
      <c r="V1210" t="s">
        <v>4676</v>
      </c>
      <c r="W1210" t="s">
        <v>4677</v>
      </c>
      <c r="X1210" t="s">
        <v>4678</v>
      </c>
      <c r="Y1210" s="19" t="str">
        <f t="shared" si="38"/>
        <v>3</v>
      </c>
      <c r="Z1210" s="19" t="str">
        <f>IF(T1210="","",IF(AND(T1210&lt;&gt;'Tabelas auxiliares'!$B$241,T1210&lt;&gt;'Tabelas auxiliares'!$B$242,T1210&lt;&gt;'Tabelas auxiliares'!$C$241,T1210&lt;&gt;'Tabelas auxiliares'!$C$242,T1210&lt;&gt;'Tabelas auxiliares'!$D$241),"FOLHA DE PESSOAL",IF(Y1210='Tabelas auxiliares'!$A$242,"CUSTEIO",IF(Y1210='Tabelas auxiliares'!$A$241,"INVESTIMENTO","ERRO - VERIFICAR"))))</f>
        <v>CUSTEIO</v>
      </c>
      <c r="AA1210" s="30">
        <f t="shared" si="39"/>
        <v>28479.040000000001</v>
      </c>
      <c r="AD1210" s="12">
        <v>28479.040000000001</v>
      </c>
      <c r="AE1210" s="36"/>
      <c r="AF1210" s="36"/>
      <c r="AG1210" s="36"/>
      <c r="AH1210" s="36"/>
      <c r="AI1210" s="36"/>
      <c r="AJ1210" s="36"/>
      <c r="AK1210" s="36"/>
      <c r="AL1210" s="36"/>
      <c r="AM1210" s="36"/>
      <c r="AN1210" s="36"/>
      <c r="AO1210" s="36"/>
      <c r="AP1210" s="36"/>
    </row>
    <row r="1211" spans="1:42" x14ac:dyDescent="0.35">
      <c r="A1211" t="s">
        <v>614</v>
      </c>
      <c r="B1211" t="s">
        <v>236</v>
      </c>
      <c r="C1211" t="s">
        <v>615</v>
      </c>
      <c r="D1211" t="s">
        <v>28</v>
      </c>
      <c r="E1211" t="s">
        <v>100</v>
      </c>
      <c r="F1211" s="19" t="str">
        <f>IFERROR(VLOOKUP(D1211,'Tabelas auxiliares'!$A$3:$B$63,2,FALSE),"")</f>
        <v>PU - PREFEITURA UNIVERSITÁRIA</v>
      </c>
      <c r="G1211" s="19" t="str">
        <f>IFERROR(VLOOKUP($B1211,'Tabelas auxiliares'!$A$67:$C$107,2,FALSE),"")</f>
        <v>MANUTENÇÃO</v>
      </c>
      <c r="H1211" s="19" t="str">
        <f>IFERROR(VLOOKUP($B1211,'Tabelas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211" t="s">
        <v>2437</v>
      </c>
      <c r="J1211" t="s">
        <v>4679</v>
      </c>
      <c r="K1211" t="s">
        <v>4680</v>
      </c>
      <c r="L1211" t="s">
        <v>4681</v>
      </c>
      <c r="M1211" t="s">
        <v>4682</v>
      </c>
      <c r="N1211" t="s">
        <v>628</v>
      </c>
      <c r="O1211" t="s">
        <v>629</v>
      </c>
      <c r="P1211" t="s">
        <v>630</v>
      </c>
      <c r="Q1211" t="s">
        <v>621</v>
      </c>
      <c r="R1211" t="s">
        <v>622</v>
      </c>
      <c r="S1211" t="s">
        <v>623</v>
      </c>
      <c r="T1211" t="s">
        <v>145</v>
      </c>
      <c r="U1211" t="s">
        <v>645</v>
      </c>
      <c r="V1211" t="s">
        <v>4676</v>
      </c>
      <c r="W1211" t="s">
        <v>4677</v>
      </c>
      <c r="X1211" t="s">
        <v>4683</v>
      </c>
      <c r="Y1211" s="19" t="str">
        <f t="shared" si="38"/>
        <v>3</v>
      </c>
      <c r="Z1211" s="19" t="str">
        <f>IF(T1211="","",IF(AND(T1211&lt;&gt;'Tabelas auxiliares'!$B$241,T1211&lt;&gt;'Tabelas auxiliares'!$B$242,T1211&lt;&gt;'Tabelas auxiliares'!$C$241,T1211&lt;&gt;'Tabelas auxiliares'!$C$242,T1211&lt;&gt;'Tabelas auxiliares'!$D$241),"FOLHA DE PESSOAL",IF(Y1211='Tabelas auxiliares'!$A$242,"CUSTEIO",IF(Y1211='Tabelas auxiliares'!$A$241,"INVESTIMENTO","ERRO - VERIFICAR"))))</f>
        <v>CUSTEIO</v>
      </c>
      <c r="AA1211" s="30">
        <f t="shared" si="39"/>
        <v>10000</v>
      </c>
      <c r="AD1211" s="12">
        <v>10000</v>
      </c>
      <c r="AE1211" s="36"/>
      <c r="AF1211" s="36"/>
      <c r="AG1211" s="36"/>
      <c r="AH1211" s="36"/>
      <c r="AI1211" s="36"/>
      <c r="AJ1211" s="36"/>
      <c r="AK1211" s="36"/>
      <c r="AL1211" s="36"/>
      <c r="AM1211" s="36"/>
      <c r="AN1211" s="36"/>
      <c r="AO1211" s="36"/>
      <c r="AP1211" s="36"/>
    </row>
    <row r="1212" spans="1:42" x14ac:dyDescent="0.35">
      <c r="A1212" t="s">
        <v>614</v>
      </c>
      <c r="B1212" t="s">
        <v>236</v>
      </c>
      <c r="C1212" t="s">
        <v>615</v>
      </c>
      <c r="D1212" t="s">
        <v>28</v>
      </c>
      <c r="E1212" t="s">
        <v>100</v>
      </c>
      <c r="F1212" s="19" t="str">
        <f>IFERROR(VLOOKUP(D1212,'Tabelas auxiliares'!$A$3:$B$63,2,FALSE),"")</f>
        <v>PU - PREFEITURA UNIVERSITÁRIA</v>
      </c>
      <c r="G1212" s="19" t="str">
        <f>IFERROR(VLOOKUP($B1212,'Tabelas auxiliares'!$A$67:$C$107,2,FALSE),"")</f>
        <v>MANUTENÇÃO</v>
      </c>
      <c r="H1212" s="19" t="str">
        <f>IFERROR(VLOOKUP($B1212,'Tabelas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212" t="s">
        <v>3102</v>
      </c>
      <c r="J1212" t="s">
        <v>4684</v>
      </c>
      <c r="K1212" t="s">
        <v>4685</v>
      </c>
      <c r="L1212" t="s">
        <v>4686</v>
      </c>
      <c r="M1212" t="s">
        <v>4687</v>
      </c>
      <c r="N1212" t="s">
        <v>628</v>
      </c>
      <c r="O1212" t="s">
        <v>629</v>
      </c>
      <c r="P1212" t="s">
        <v>630</v>
      </c>
      <c r="Q1212" t="s">
        <v>621</v>
      </c>
      <c r="R1212" t="s">
        <v>622</v>
      </c>
      <c r="S1212" t="s">
        <v>623</v>
      </c>
      <c r="T1212" t="s">
        <v>145</v>
      </c>
      <c r="U1212" t="s">
        <v>645</v>
      </c>
      <c r="V1212" t="s">
        <v>2569</v>
      </c>
      <c r="W1212" t="s">
        <v>2570</v>
      </c>
      <c r="X1212" t="s">
        <v>4688</v>
      </c>
      <c r="Y1212" s="19" t="str">
        <f t="shared" si="38"/>
        <v>3</v>
      </c>
      <c r="Z1212" s="19" t="str">
        <f>IF(T1212="","",IF(AND(T1212&lt;&gt;'Tabelas auxiliares'!$B$241,T1212&lt;&gt;'Tabelas auxiliares'!$B$242,T1212&lt;&gt;'Tabelas auxiliares'!$C$241,T1212&lt;&gt;'Tabelas auxiliares'!$C$242,T1212&lt;&gt;'Tabelas auxiliares'!$D$241),"FOLHA DE PESSOAL",IF(Y1212='Tabelas auxiliares'!$A$242,"CUSTEIO",IF(Y1212='Tabelas auxiliares'!$A$241,"INVESTIMENTO","ERRO - VERIFICAR"))))</f>
        <v>CUSTEIO</v>
      </c>
      <c r="AA1212" s="30">
        <f t="shared" si="39"/>
        <v>611000</v>
      </c>
      <c r="AB1212" s="12">
        <v>24548.07</v>
      </c>
      <c r="AC1212" s="12">
        <v>5343.26</v>
      </c>
      <c r="AD1212" s="12">
        <v>581108.67000000004</v>
      </c>
      <c r="AE1212" s="36"/>
      <c r="AF1212" s="36"/>
      <c r="AG1212" s="36"/>
      <c r="AH1212" s="36"/>
      <c r="AI1212" s="36"/>
      <c r="AJ1212" s="36"/>
      <c r="AK1212" s="36"/>
      <c r="AL1212" s="36"/>
      <c r="AM1212" s="36"/>
      <c r="AN1212" s="36"/>
      <c r="AO1212" s="36"/>
      <c r="AP1212" s="36"/>
    </row>
    <row r="1213" spans="1:42" x14ac:dyDescent="0.35">
      <c r="A1213" t="s">
        <v>614</v>
      </c>
      <c r="B1213" t="s">
        <v>236</v>
      </c>
      <c r="C1213" t="s">
        <v>615</v>
      </c>
      <c r="D1213" t="s">
        <v>28</v>
      </c>
      <c r="E1213" t="s">
        <v>100</v>
      </c>
      <c r="F1213" s="19" t="str">
        <f>IFERROR(VLOOKUP(D1213,'Tabelas auxiliares'!$A$3:$B$63,2,FALSE),"")</f>
        <v>PU - PREFEITURA UNIVERSITÁRIA</v>
      </c>
      <c r="G1213" s="19" t="str">
        <f>IFERROR(VLOOKUP($B1213,'Tabelas auxiliares'!$A$67:$C$107,2,FALSE),"")</f>
        <v>MANUTENÇÃO</v>
      </c>
      <c r="H1213" s="19" t="str">
        <f>IFERROR(VLOOKUP($B1213,'Tabelas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213" t="s">
        <v>3102</v>
      </c>
      <c r="J1213" t="s">
        <v>4689</v>
      </c>
      <c r="K1213" t="s">
        <v>4690</v>
      </c>
      <c r="L1213" t="s">
        <v>4691</v>
      </c>
      <c r="M1213" t="s">
        <v>4692</v>
      </c>
      <c r="N1213" t="s">
        <v>628</v>
      </c>
      <c r="O1213" t="s">
        <v>629</v>
      </c>
      <c r="P1213" t="s">
        <v>630</v>
      </c>
      <c r="Q1213" t="s">
        <v>621</v>
      </c>
      <c r="R1213" t="s">
        <v>622</v>
      </c>
      <c r="S1213" t="s">
        <v>623</v>
      </c>
      <c r="T1213" t="s">
        <v>145</v>
      </c>
      <c r="U1213" t="s">
        <v>645</v>
      </c>
      <c r="V1213" t="s">
        <v>2569</v>
      </c>
      <c r="W1213" t="s">
        <v>2570</v>
      </c>
      <c r="X1213" t="s">
        <v>4693</v>
      </c>
      <c r="Y1213" s="19" t="str">
        <f t="shared" si="38"/>
        <v>3</v>
      </c>
      <c r="Z1213" s="19" t="str">
        <f>IF(T1213="","",IF(AND(T1213&lt;&gt;'Tabelas auxiliares'!$B$241,T1213&lt;&gt;'Tabelas auxiliares'!$B$242,T1213&lt;&gt;'Tabelas auxiliares'!$C$241,T1213&lt;&gt;'Tabelas auxiliares'!$C$242,T1213&lt;&gt;'Tabelas auxiliares'!$D$241),"FOLHA DE PESSOAL",IF(Y1213='Tabelas auxiliares'!$A$242,"CUSTEIO",IF(Y1213='Tabelas auxiliares'!$A$241,"INVESTIMENTO","ERRO - VERIFICAR"))))</f>
        <v>CUSTEIO</v>
      </c>
      <c r="AA1213" s="30">
        <f t="shared" si="39"/>
        <v>180166.66999999998</v>
      </c>
      <c r="AB1213" s="12">
        <v>9509.84</v>
      </c>
      <c r="AD1213" s="12">
        <v>170656.83</v>
      </c>
      <c r="AE1213" s="36"/>
      <c r="AF1213" s="36"/>
      <c r="AG1213" s="36"/>
      <c r="AH1213" s="36"/>
      <c r="AI1213" s="36"/>
      <c r="AJ1213" s="36"/>
      <c r="AK1213" s="36"/>
      <c r="AL1213" s="36"/>
      <c r="AM1213" s="36"/>
      <c r="AN1213" s="36"/>
      <c r="AO1213" s="36"/>
      <c r="AP1213" s="36"/>
    </row>
    <row r="1214" spans="1:42" x14ac:dyDescent="0.35">
      <c r="A1214" t="s">
        <v>614</v>
      </c>
      <c r="B1214" t="s">
        <v>236</v>
      </c>
      <c r="C1214" t="s">
        <v>615</v>
      </c>
      <c r="D1214" t="s">
        <v>28</v>
      </c>
      <c r="E1214" t="s">
        <v>100</v>
      </c>
      <c r="F1214" s="19" t="str">
        <f>IFERROR(VLOOKUP(D1214,'Tabelas auxiliares'!$A$3:$B$63,2,FALSE),"")</f>
        <v>PU - PREFEITURA UNIVERSITÁRIA</v>
      </c>
      <c r="G1214" s="19" t="str">
        <f>IFERROR(VLOOKUP($B1214,'Tabelas auxiliares'!$A$67:$C$107,2,FALSE),"")</f>
        <v>MANUTENÇÃO</v>
      </c>
      <c r="H1214" s="19" t="str">
        <f>IFERROR(VLOOKUP($B1214,'Tabelas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214" t="s">
        <v>850</v>
      </c>
      <c r="J1214" t="s">
        <v>4672</v>
      </c>
      <c r="K1214" t="s">
        <v>4694</v>
      </c>
      <c r="L1214" t="s">
        <v>4674</v>
      </c>
      <c r="M1214" t="s">
        <v>4675</v>
      </c>
      <c r="N1214" t="s">
        <v>628</v>
      </c>
      <c r="O1214" t="s">
        <v>629</v>
      </c>
      <c r="P1214" t="s">
        <v>630</v>
      </c>
      <c r="Q1214" t="s">
        <v>621</v>
      </c>
      <c r="R1214" t="s">
        <v>622</v>
      </c>
      <c r="S1214" t="s">
        <v>623</v>
      </c>
      <c r="T1214" t="s">
        <v>145</v>
      </c>
      <c r="U1214" t="s">
        <v>645</v>
      </c>
      <c r="V1214" t="s">
        <v>4676</v>
      </c>
      <c r="W1214" t="s">
        <v>4677</v>
      </c>
      <c r="X1214" t="s">
        <v>4695</v>
      </c>
      <c r="Y1214" s="19" t="str">
        <f t="shared" si="38"/>
        <v>3</v>
      </c>
      <c r="Z1214" s="19" t="str">
        <f>IF(T1214="","",IF(AND(T1214&lt;&gt;'Tabelas auxiliares'!$B$241,T1214&lt;&gt;'Tabelas auxiliares'!$B$242,T1214&lt;&gt;'Tabelas auxiliares'!$C$241,T1214&lt;&gt;'Tabelas auxiliares'!$C$242,T1214&lt;&gt;'Tabelas auxiliares'!$D$241),"FOLHA DE PESSOAL",IF(Y1214='Tabelas auxiliares'!$A$242,"CUSTEIO",IF(Y1214='Tabelas auxiliares'!$A$241,"INVESTIMENTO","ERRO - VERIFICAR"))))</f>
        <v>CUSTEIO</v>
      </c>
      <c r="AA1214" s="30">
        <f t="shared" si="39"/>
        <v>7559.99</v>
      </c>
      <c r="AD1214" s="12">
        <v>7559.99</v>
      </c>
      <c r="AE1214" s="36"/>
      <c r="AF1214" s="36"/>
      <c r="AG1214" s="36"/>
      <c r="AH1214" s="36"/>
      <c r="AI1214" s="36"/>
      <c r="AJ1214" s="36"/>
      <c r="AK1214" s="36"/>
      <c r="AL1214" s="36"/>
      <c r="AM1214" s="36"/>
      <c r="AN1214" s="36"/>
      <c r="AO1214" s="36"/>
      <c r="AP1214" s="36"/>
    </row>
    <row r="1215" spans="1:42" x14ac:dyDescent="0.35">
      <c r="A1215" t="s">
        <v>614</v>
      </c>
      <c r="B1215" t="s">
        <v>236</v>
      </c>
      <c r="C1215" t="s">
        <v>615</v>
      </c>
      <c r="D1215" t="s">
        <v>28</v>
      </c>
      <c r="E1215" t="s">
        <v>100</v>
      </c>
      <c r="F1215" s="19" t="str">
        <f>IFERROR(VLOOKUP(D1215,'Tabelas auxiliares'!$A$3:$B$63,2,FALSE),"")</f>
        <v>PU - PREFEITURA UNIVERSITÁRIA</v>
      </c>
      <c r="G1215" s="19" t="str">
        <f>IFERROR(VLOOKUP($B1215,'Tabelas auxiliares'!$A$67:$C$107,2,FALSE),"")</f>
        <v>MANUTENÇÃO</v>
      </c>
      <c r="H1215" s="19" t="str">
        <f>IFERROR(VLOOKUP($B1215,'Tabelas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215" t="s">
        <v>967</v>
      </c>
      <c r="J1215" t="s">
        <v>4696</v>
      </c>
      <c r="K1215" t="s">
        <v>4697</v>
      </c>
      <c r="L1215" t="s">
        <v>4698</v>
      </c>
      <c r="M1215" t="s">
        <v>4200</v>
      </c>
      <c r="N1215" t="s">
        <v>628</v>
      </c>
      <c r="O1215" t="s">
        <v>629</v>
      </c>
      <c r="P1215" t="s">
        <v>630</v>
      </c>
      <c r="Q1215" t="s">
        <v>621</v>
      </c>
      <c r="R1215" t="s">
        <v>622</v>
      </c>
      <c r="S1215" t="s">
        <v>623</v>
      </c>
      <c r="T1215" t="s">
        <v>145</v>
      </c>
      <c r="U1215" t="s">
        <v>645</v>
      </c>
      <c r="V1215" t="s">
        <v>2213</v>
      </c>
      <c r="W1215" t="s">
        <v>2214</v>
      </c>
      <c r="X1215" t="s">
        <v>4699</v>
      </c>
      <c r="Y1215" s="19" t="str">
        <f t="shared" si="38"/>
        <v>3</v>
      </c>
      <c r="Z1215" s="19" t="str">
        <f>IF(T1215="","",IF(AND(T1215&lt;&gt;'Tabelas auxiliares'!$B$241,T1215&lt;&gt;'Tabelas auxiliares'!$B$242,T1215&lt;&gt;'Tabelas auxiliares'!$C$241,T1215&lt;&gt;'Tabelas auxiliares'!$C$242,T1215&lt;&gt;'Tabelas auxiliares'!$D$241),"FOLHA DE PESSOAL",IF(Y1215='Tabelas auxiliares'!$A$242,"CUSTEIO",IF(Y1215='Tabelas auxiliares'!$A$241,"INVESTIMENTO","ERRO - VERIFICAR"))))</f>
        <v>CUSTEIO</v>
      </c>
      <c r="AA1215" s="30">
        <f t="shared" si="39"/>
        <v>465069.06999999995</v>
      </c>
      <c r="AB1215" s="12">
        <v>132888.51999999999</v>
      </c>
      <c r="AC1215" s="12">
        <v>9273.1200000000008</v>
      </c>
      <c r="AD1215" s="12">
        <v>322907.43</v>
      </c>
      <c r="AE1215" s="36"/>
      <c r="AF1215" s="36"/>
      <c r="AG1215" s="36"/>
      <c r="AH1215" s="36"/>
      <c r="AI1215" s="36"/>
      <c r="AJ1215" s="36"/>
      <c r="AK1215" s="36"/>
      <c r="AL1215" s="36"/>
      <c r="AM1215" s="36"/>
      <c r="AN1215" s="36"/>
      <c r="AO1215" s="36"/>
      <c r="AP1215" s="36"/>
    </row>
    <row r="1216" spans="1:42" x14ac:dyDescent="0.35">
      <c r="A1216" t="s">
        <v>614</v>
      </c>
      <c r="B1216" t="s">
        <v>236</v>
      </c>
      <c r="C1216" t="s">
        <v>615</v>
      </c>
      <c r="D1216" t="s">
        <v>28</v>
      </c>
      <c r="E1216" t="s">
        <v>100</v>
      </c>
      <c r="F1216" s="19" t="str">
        <f>IFERROR(VLOOKUP(D1216,'Tabelas auxiliares'!$A$3:$B$63,2,FALSE),"")</f>
        <v>PU - PREFEITURA UNIVERSITÁRIA</v>
      </c>
      <c r="G1216" s="19" t="str">
        <f>IFERROR(VLOOKUP($B1216,'Tabelas auxiliares'!$A$67:$C$107,2,FALSE),"")</f>
        <v>MANUTENÇÃO</v>
      </c>
      <c r="H1216" s="19" t="str">
        <f>IFERROR(VLOOKUP($B1216,'Tabelas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216" t="s">
        <v>857</v>
      </c>
      <c r="J1216" t="s">
        <v>4700</v>
      </c>
      <c r="K1216" t="s">
        <v>4701</v>
      </c>
      <c r="L1216" t="s">
        <v>4702</v>
      </c>
      <c r="M1216" t="s">
        <v>4216</v>
      </c>
      <c r="N1216" t="s">
        <v>628</v>
      </c>
      <c r="O1216" t="s">
        <v>629</v>
      </c>
      <c r="P1216" t="s">
        <v>630</v>
      </c>
      <c r="Q1216" t="s">
        <v>621</v>
      </c>
      <c r="R1216" t="s">
        <v>622</v>
      </c>
      <c r="S1216" t="s">
        <v>623</v>
      </c>
      <c r="T1216" t="s">
        <v>145</v>
      </c>
      <c r="U1216" t="s">
        <v>645</v>
      </c>
      <c r="V1216" t="s">
        <v>2213</v>
      </c>
      <c r="W1216" t="s">
        <v>2214</v>
      </c>
      <c r="X1216" t="s">
        <v>4703</v>
      </c>
      <c r="Y1216" s="19" t="str">
        <f t="shared" si="38"/>
        <v>3</v>
      </c>
      <c r="Z1216" s="19" t="str">
        <f>IF(T1216="","",IF(AND(T1216&lt;&gt;'Tabelas auxiliares'!$B$241,T1216&lt;&gt;'Tabelas auxiliares'!$B$242,T1216&lt;&gt;'Tabelas auxiliares'!$C$241,T1216&lt;&gt;'Tabelas auxiliares'!$C$242,T1216&lt;&gt;'Tabelas auxiliares'!$D$241),"FOLHA DE PESSOAL",IF(Y1216='Tabelas auxiliares'!$A$242,"CUSTEIO",IF(Y1216='Tabelas auxiliares'!$A$241,"INVESTIMENTO","ERRO - VERIFICAR"))))</f>
        <v>CUSTEIO</v>
      </c>
      <c r="AA1216" s="30">
        <f t="shared" si="39"/>
        <v>22059.960000000003</v>
      </c>
      <c r="AB1216" s="12">
        <v>2853.46</v>
      </c>
      <c r="AC1216" s="12">
        <v>0.03</v>
      </c>
      <c r="AD1216" s="12">
        <v>19206.47</v>
      </c>
      <c r="AE1216" s="36"/>
      <c r="AF1216" s="36"/>
      <c r="AG1216" s="36"/>
      <c r="AH1216" s="36"/>
      <c r="AI1216" s="36"/>
      <c r="AJ1216" s="36"/>
      <c r="AK1216" s="36"/>
      <c r="AL1216" s="36"/>
      <c r="AM1216" s="36"/>
      <c r="AN1216" s="36"/>
      <c r="AO1216" s="36"/>
      <c r="AP1216" s="36"/>
    </row>
    <row r="1217" spans="1:42" x14ac:dyDescent="0.35">
      <c r="A1217" t="s">
        <v>614</v>
      </c>
      <c r="B1217" t="s">
        <v>236</v>
      </c>
      <c r="C1217" t="s">
        <v>615</v>
      </c>
      <c r="D1217" t="s">
        <v>28</v>
      </c>
      <c r="E1217" t="s">
        <v>100</v>
      </c>
      <c r="F1217" s="19" t="str">
        <f>IFERROR(VLOOKUP(D1217,'Tabelas auxiliares'!$A$3:$B$63,2,FALSE),"")</f>
        <v>PU - PREFEITURA UNIVERSITÁRIA</v>
      </c>
      <c r="G1217" s="19" t="str">
        <f>IFERROR(VLOOKUP($B1217,'Tabelas auxiliares'!$A$67:$C$107,2,FALSE),"")</f>
        <v>MANUTENÇÃO</v>
      </c>
      <c r="H1217" s="19" t="str">
        <f>IFERROR(VLOOKUP($B1217,'Tabelas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217" t="s">
        <v>4704</v>
      </c>
      <c r="J1217" t="s">
        <v>4705</v>
      </c>
      <c r="K1217" t="s">
        <v>4706</v>
      </c>
      <c r="L1217" t="s">
        <v>4707</v>
      </c>
      <c r="M1217" t="s">
        <v>4708</v>
      </c>
      <c r="N1217" t="s">
        <v>628</v>
      </c>
      <c r="O1217" t="s">
        <v>629</v>
      </c>
      <c r="P1217" t="s">
        <v>630</v>
      </c>
      <c r="Q1217" t="s">
        <v>621</v>
      </c>
      <c r="R1217" t="s">
        <v>622</v>
      </c>
      <c r="S1217" t="s">
        <v>623</v>
      </c>
      <c r="T1217" t="s">
        <v>145</v>
      </c>
      <c r="U1217" t="s">
        <v>645</v>
      </c>
      <c r="V1217" t="s">
        <v>4676</v>
      </c>
      <c r="W1217" t="s">
        <v>4677</v>
      </c>
      <c r="X1217" t="s">
        <v>4709</v>
      </c>
      <c r="Y1217" s="19" t="str">
        <f t="shared" si="38"/>
        <v>3</v>
      </c>
      <c r="Z1217" s="19" t="str">
        <f>IF(T1217="","",IF(AND(T1217&lt;&gt;'Tabelas auxiliares'!$B$241,T1217&lt;&gt;'Tabelas auxiliares'!$B$242,T1217&lt;&gt;'Tabelas auxiliares'!$C$241,T1217&lt;&gt;'Tabelas auxiliares'!$C$242,T1217&lt;&gt;'Tabelas auxiliares'!$D$241),"FOLHA DE PESSOAL",IF(Y1217='Tabelas auxiliares'!$A$242,"CUSTEIO",IF(Y1217='Tabelas auxiliares'!$A$241,"INVESTIMENTO","ERRO - VERIFICAR"))))</f>
        <v>CUSTEIO</v>
      </c>
      <c r="AA1217" s="30">
        <f t="shared" si="39"/>
        <v>2956297.8</v>
      </c>
      <c r="AB1217" s="12">
        <v>117998.63</v>
      </c>
      <c r="AC1217" s="12">
        <v>263873.15999999997</v>
      </c>
      <c r="AD1217" s="12">
        <v>2574426.0099999998</v>
      </c>
      <c r="AE1217" s="36"/>
      <c r="AF1217" s="36"/>
      <c r="AG1217" s="36"/>
      <c r="AH1217" s="36"/>
      <c r="AI1217" s="36"/>
      <c r="AJ1217" s="36"/>
      <c r="AK1217" s="36"/>
      <c r="AL1217" s="36"/>
      <c r="AM1217" s="36"/>
      <c r="AN1217" s="36"/>
      <c r="AO1217" s="36"/>
      <c r="AP1217" s="36"/>
    </row>
    <row r="1218" spans="1:42" x14ac:dyDescent="0.35">
      <c r="A1218" t="s">
        <v>614</v>
      </c>
      <c r="B1218" t="s">
        <v>236</v>
      </c>
      <c r="C1218" t="s">
        <v>615</v>
      </c>
      <c r="D1218" t="s">
        <v>28</v>
      </c>
      <c r="E1218" t="s">
        <v>100</v>
      </c>
      <c r="F1218" s="19" t="str">
        <f>IFERROR(VLOOKUP(D1218,'Tabelas auxiliares'!$A$3:$B$63,2,FALSE),"")</f>
        <v>PU - PREFEITURA UNIVERSITÁRIA</v>
      </c>
      <c r="G1218" s="19" t="str">
        <f>IFERROR(VLOOKUP($B1218,'Tabelas auxiliares'!$A$67:$C$107,2,FALSE),"")</f>
        <v>MANUTENÇÃO</v>
      </c>
      <c r="H1218" s="19" t="str">
        <f>IFERROR(VLOOKUP($B1218,'Tabelas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218" t="s">
        <v>4619</v>
      </c>
      <c r="J1218" t="s">
        <v>4672</v>
      </c>
      <c r="K1218" t="s">
        <v>4710</v>
      </c>
      <c r="L1218" t="s">
        <v>4674</v>
      </c>
      <c r="M1218" t="s">
        <v>4675</v>
      </c>
      <c r="N1218" t="s">
        <v>628</v>
      </c>
      <c r="O1218" t="s">
        <v>629</v>
      </c>
      <c r="P1218" t="s">
        <v>630</v>
      </c>
      <c r="Q1218" t="s">
        <v>621</v>
      </c>
      <c r="R1218" t="s">
        <v>622</v>
      </c>
      <c r="S1218" t="s">
        <v>623</v>
      </c>
      <c r="T1218" t="s">
        <v>145</v>
      </c>
      <c r="U1218" t="s">
        <v>645</v>
      </c>
      <c r="V1218" t="s">
        <v>4676</v>
      </c>
      <c r="W1218" t="s">
        <v>4677</v>
      </c>
      <c r="X1218" t="s">
        <v>4711</v>
      </c>
      <c r="Y1218" s="19" t="str">
        <f t="shared" si="38"/>
        <v>3</v>
      </c>
      <c r="Z1218" s="19" t="str">
        <f>IF(T1218="","",IF(AND(T1218&lt;&gt;'Tabelas auxiliares'!$B$241,T1218&lt;&gt;'Tabelas auxiliares'!$B$242,T1218&lt;&gt;'Tabelas auxiliares'!$C$241,T1218&lt;&gt;'Tabelas auxiliares'!$C$242,T1218&lt;&gt;'Tabelas auxiliares'!$D$241),"FOLHA DE PESSOAL",IF(Y1218='Tabelas auxiliares'!$A$242,"CUSTEIO",IF(Y1218='Tabelas auxiliares'!$A$241,"INVESTIMENTO","ERRO - VERIFICAR"))))</f>
        <v>CUSTEIO</v>
      </c>
      <c r="AA1218" s="30">
        <f t="shared" si="39"/>
        <v>117111.76</v>
      </c>
      <c r="AB1218" s="12">
        <v>15165.11</v>
      </c>
      <c r="AD1218" s="12">
        <v>101946.65</v>
      </c>
      <c r="AE1218" s="36"/>
      <c r="AF1218" s="36"/>
      <c r="AG1218" s="36"/>
      <c r="AH1218" s="36"/>
      <c r="AI1218" s="36"/>
      <c r="AJ1218" s="36"/>
      <c r="AK1218" s="36"/>
      <c r="AL1218" s="36"/>
      <c r="AM1218" s="36"/>
      <c r="AN1218" s="36"/>
      <c r="AO1218" s="36"/>
      <c r="AP1218" s="36"/>
    </row>
    <row r="1219" spans="1:42" x14ac:dyDescent="0.35">
      <c r="A1219" t="s">
        <v>614</v>
      </c>
      <c r="B1219" t="s">
        <v>236</v>
      </c>
      <c r="C1219" t="s">
        <v>615</v>
      </c>
      <c r="D1219" t="s">
        <v>28</v>
      </c>
      <c r="E1219" t="s">
        <v>100</v>
      </c>
      <c r="F1219" s="19" t="str">
        <f>IFERROR(VLOOKUP(D1219,'Tabelas auxiliares'!$A$3:$B$63,2,FALSE),"")</f>
        <v>PU - PREFEITURA UNIVERSITÁRIA</v>
      </c>
      <c r="G1219" s="19" t="str">
        <f>IFERROR(VLOOKUP($B1219,'Tabelas auxiliares'!$A$67:$C$107,2,FALSE),"")</f>
        <v>MANUTENÇÃO</v>
      </c>
      <c r="H1219" s="19" t="str">
        <f>IFERROR(VLOOKUP($B1219,'Tabelas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219" t="s">
        <v>2230</v>
      </c>
      <c r="J1219" t="s">
        <v>4679</v>
      </c>
      <c r="K1219" t="s">
        <v>4712</v>
      </c>
      <c r="L1219" t="s">
        <v>4713</v>
      </c>
      <c r="M1219" t="s">
        <v>4682</v>
      </c>
      <c r="N1219" t="s">
        <v>628</v>
      </c>
      <c r="O1219" t="s">
        <v>629</v>
      </c>
      <c r="P1219" t="s">
        <v>630</v>
      </c>
      <c r="Q1219" t="s">
        <v>621</v>
      </c>
      <c r="R1219" t="s">
        <v>622</v>
      </c>
      <c r="S1219" t="s">
        <v>623</v>
      </c>
      <c r="T1219" t="s">
        <v>145</v>
      </c>
      <c r="U1219" t="s">
        <v>645</v>
      </c>
      <c r="V1219" t="s">
        <v>4676</v>
      </c>
      <c r="W1219" t="s">
        <v>4677</v>
      </c>
      <c r="X1219" t="s">
        <v>4714</v>
      </c>
      <c r="Y1219" s="19" t="str">
        <f t="shared" si="38"/>
        <v>3</v>
      </c>
      <c r="Z1219" s="19" t="str">
        <f>IF(T1219="","",IF(AND(T1219&lt;&gt;'Tabelas auxiliares'!$B$241,T1219&lt;&gt;'Tabelas auxiliares'!$B$242,T1219&lt;&gt;'Tabelas auxiliares'!$C$241,T1219&lt;&gt;'Tabelas auxiliares'!$C$242,T1219&lt;&gt;'Tabelas auxiliares'!$D$241),"FOLHA DE PESSOAL",IF(Y1219='Tabelas auxiliares'!$A$242,"CUSTEIO",IF(Y1219='Tabelas auxiliares'!$A$241,"INVESTIMENTO","ERRO - VERIFICAR"))))</f>
        <v>CUSTEIO</v>
      </c>
      <c r="AA1219" s="30">
        <f t="shared" si="39"/>
        <v>10000</v>
      </c>
      <c r="AD1219" s="12">
        <v>10000</v>
      </c>
      <c r="AE1219" s="36"/>
      <c r="AF1219" s="36"/>
      <c r="AG1219" s="36"/>
      <c r="AH1219" s="36"/>
      <c r="AI1219" s="36"/>
      <c r="AJ1219" s="36"/>
      <c r="AK1219" s="36"/>
      <c r="AL1219" s="36"/>
      <c r="AM1219" s="36"/>
      <c r="AN1219" s="36"/>
      <c r="AO1219" s="36"/>
      <c r="AP1219" s="36"/>
    </row>
    <row r="1220" spans="1:42" x14ac:dyDescent="0.35">
      <c r="A1220" t="s">
        <v>614</v>
      </c>
      <c r="B1220" t="s">
        <v>236</v>
      </c>
      <c r="C1220" t="s">
        <v>615</v>
      </c>
      <c r="D1220" t="s">
        <v>28</v>
      </c>
      <c r="E1220" t="s">
        <v>100</v>
      </c>
      <c r="F1220" s="19" t="str">
        <f>IFERROR(VLOOKUP(D1220,'Tabelas auxiliares'!$A$3:$B$63,2,FALSE),"")</f>
        <v>PU - PREFEITURA UNIVERSITÁRIA</v>
      </c>
      <c r="G1220" s="19" t="str">
        <f>IFERROR(VLOOKUP($B1220,'Tabelas auxiliares'!$A$67:$C$107,2,FALSE),"")</f>
        <v>MANUTENÇÃO</v>
      </c>
      <c r="H1220" s="19" t="str">
        <f>IFERROR(VLOOKUP($B1220,'Tabelas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220" t="s">
        <v>1105</v>
      </c>
      <c r="J1220" t="s">
        <v>4715</v>
      </c>
      <c r="K1220" t="s">
        <v>4716</v>
      </c>
      <c r="L1220" t="s">
        <v>4717</v>
      </c>
      <c r="M1220" t="s">
        <v>4718</v>
      </c>
      <c r="N1220" t="s">
        <v>628</v>
      </c>
      <c r="O1220" t="s">
        <v>629</v>
      </c>
      <c r="P1220" t="s">
        <v>630</v>
      </c>
      <c r="Q1220" t="s">
        <v>621</v>
      </c>
      <c r="R1220" t="s">
        <v>622</v>
      </c>
      <c r="S1220" t="s">
        <v>623</v>
      </c>
      <c r="T1220" t="s">
        <v>145</v>
      </c>
      <c r="U1220" t="s">
        <v>645</v>
      </c>
      <c r="V1220" t="s">
        <v>4224</v>
      </c>
      <c r="W1220" t="s">
        <v>4202</v>
      </c>
      <c r="X1220" t="s">
        <v>4719</v>
      </c>
      <c r="Y1220" s="19" t="str">
        <f t="shared" ref="Y1220:Y1269" si="40">LEFT(V1220,1)</f>
        <v>3</v>
      </c>
      <c r="Z1220" s="19" t="str">
        <f>IF(T1220="","",IF(AND(T1220&lt;&gt;'Tabelas auxiliares'!$B$241,T1220&lt;&gt;'Tabelas auxiliares'!$B$242,T1220&lt;&gt;'Tabelas auxiliares'!$C$241,T1220&lt;&gt;'Tabelas auxiliares'!$C$242,T1220&lt;&gt;'Tabelas auxiliares'!$D$241),"FOLHA DE PESSOAL",IF(Y1220='Tabelas auxiliares'!$A$242,"CUSTEIO",IF(Y1220='Tabelas auxiliares'!$A$241,"INVESTIMENTO","ERRO - VERIFICAR"))))</f>
        <v>CUSTEIO</v>
      </c>
      <c r="AA1220" s="30">
        <f t="shared" ref="AA1220:AA1269" si="41">IF(AB1220+AC1220+AD1220&lt;&gt;0,AB1220+AC1220+AD1220,"")</f>
        <v>9117.6</v>
      </c>
      <c r="AD1220" s="12">
        <v>9117.6</v>
      </c>
      <c r="AE1220" s="36"/>
      <c r="AF1220" s="36"/>
      <c r="AG1220" s="36"/>
      <c r="AH1220" s="36"/>
      <c r="AI1220" s="36"/>
      <c r="AJ1220" s="36"/>
      <c r="AK1220" s="36"/>
      <c r="AL1220" s="36"/>
      <c r="AM1220" s="36"/>
      <c r="AN1220" s="36"/>
      <c r="AO1220" s="36"/>
      <c r="AP1220" s="36"/>
    </row>
    <row r="1221" spans="1:42" x14ac:dyDescent="0.35">
      <c r="A1221" t="s">
        <v>614</v>
      </c>
      <c r="B1221" t="s">
        <v>236</v>
      </c>
      <c r="C1221" t="s">
        <v>615</v>
      </c>
      <c r="D1221" t="s">
        <v>28</v>
      </c>
      <c r="E1221" t="s">
        <v>100</v>
      </c>
      <c r="F1221" s="19" t="str">
        <f>IFERROR(VLOOKUP(D1221,'Tabelas auxiliares'!$A$3:$B$63,2,FALSE),"")</f>
        <v>PU - PREFEITURA UNIVERSITÁRIA</v>
      </c>
      <c r="G1221" s="19" t="str">
        <f>IFERROR(VLOOKUP($B1221,'Tabelas auxiliares'!$A$67:$C$107,2,FALSE),"")</f>
        <v>MANUTENÇÃO</v>
      </c>
      <c r="H1221" s="19" t="str">
        <f>IFERROR(VLOOKUP($B1221,'Tabelas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221" t="s">
        <v>707</v>
      </c>
      <c r="J1221" t="s">
        <v>4720</v>
      </c>
      <c r="K1221" t="s">
        <v>4721</v>
      </c>
      <c r="L1221" t="s">
        <v>4722</v>
      </c>
      <c r="M1221" t="s">
        <v>4675</v>
      </c>
      <c r="N1221" t="s">
        <v>628</v>
      </c>
      <c r="O1221" t="s">
        <v>629</v>
      </c>
      <c r="P1221" t="s">
        <v>630</v>
      </c>
      <c r="Q1221" t="s">
        <v>621</v>
      </c>
      <c r="R1221" t="s">
        <v>622</v>
      </c>
      <c r="S1221" t="s">
        <v>623</v>
      </c>
      <c r="T1221" t="s">
        <v>145</v>
      </c>
      <c r="U1221" t="s">
        <v>645</v>
      </c>
      <c r="V1221" t="s">
        <v>4676</v>
      </c>
      <c r="W1221" t="s">
        <v>4677</v>
      </c>
      <c r="X1221" t="s">
        <v>4723</v>
      </c>
      <c r="Y1221" s="19" t="str">
        <f t="shared" si="40"/>
        <v>3</v>
      </c>
      <c r="Z1221" s="19" t="str">
        <f>IF(T1221="","",IF(AND(T1221&lt;&gt;'Tabelas auxiliares'!$B$241,T1221&lt;&gt;'Tabelas auxiliares'!$B$242,T1221&lt;&gt;'Tabelas auxiliares'!$C$241,T1221&lt;&gt;'Tabelas auxiliares'!$C$242,T1221&lt;&gt;'Tabelas auxiliares'!$D$241),"FOLHA DE PESSOAL",IF(Y1221='Tabelas auxiliares'!$A$242,"CUSTEIO",IF(Y1221='Tabelas auxiliares'!$A$241,"INVESTIMENTO","ERRO - VERIFICAR"))))</f>
        <v>CUSTEIO</v>
      </c>
      <c r="AA1221" s="30">
        <f t="shared" si="41"/>
        <v>14499.8</v>
      </c>
      <c r="AB1221" s="12">
        <v>1926.57</v>
      </c>
      <c r="AD1221" s="12">
        <v>12573.23</v>
      </c>
      <c r="AE1221" s="36"/>
      <c r="AF1221" s="36"/>
      <c r="AG1221" s="36"/>
      <c r="AH1221" s="36"/>
      <c r="AI1221" s="36"/>
      <c r="AJ1221" s="36"/>
      <c r="AK1221" s="36"/>
      <c r="AL1221" s="36"/>
      <c r="AM1221" s="36"/>
      <c r="AN1221" s="36"/>
      <c r="AO1221" s="36"/>
      <c r="AP1221" s="36"/>
    </row>
    <row r="1222" spans="1:42" x14ac:dyDescent="0.35">
      <c r="A1222" t="s">
        <v>614</v>
      </c>
      <c r="B1222" t="s">
        <v>236</v>
      </c>
      <c r="C1222" t="s">
        <v>615</v>
      </c>
      <c r="D1222" t="s">
        <v>28</v>
      </c>
      <c r="E1222" t="s">
        <v>100</v>
      </c>
      <c r="F1222" s="19" t="str">
        <f>IFERROR(VLOOKUP(D1222,'Tabelas auxiliares'!$A$3:$B$63,2,FALSE),"")</f>
        <v>PU - PREFEITURA UNIVERSITÁRIA</v>
      </c>
      <c r="G1222" s="19" t="str">
        <f>IFERROR(VLOOKUP($B1222,'Tabelas auxiliares'!$A$67:$C$107,2,FALSE),"")</f>
        <v>MANUTENÇÃO</v>
      </c>
      <c r="H1222" s="19" t="str">
        <f>IFERROR(VLOOKUP($B1222,'Tabelas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222" t="s">
        <v>3368</v>
      </c>
      <c r="J1222" t="s">
        <v>4705</v>
      </c>
      <c r="K1222" t="s">
        <v>4724</v>
      </c>
      <c r="L1222" t="s">
        <v>4725</v>
      </c>
      <c r="M1222" t="s">
        <v>4708</v>
      </c>
      <c r="N1222" t="s">
        <v>628</v>
      </c>
      <c r="O1222" t="s">
        <v>629</v>
      </c>
      <c r="P1222" t="s">
        <v>630</v>
      </c>
      <c r="Q1222" t="s">
        <v>621</v>
      </c>
      <c r="R1222" t="s">
        <v>622</v>
      </c>
      <c r="S1222" t="s">
        <v>1038</v>
      </c>
      <c r="T1222" t="s">
        <v>145</v>
      </c>
      <c r="U1222" t="s">
        <v>645</v>
      </c>
      <c r="V1222" t="s">
        <v>4676</v>
      </c>
      <c r="W1222" t="s">
        <v>4677</v>
      </c>
      <c r="X1222" t="s">
        <v>4726</v>
      </c>
      <c r="Y1222" s="19" t="str">
        <f t="shared" si="40"/>
        <v>3</v>
      </c>
      <c r="Z1222" s="19" t="str">
        <f>IF(T1222="","",IF(AND(T1222&lt;&gt;'Tabelas auxiliares'!$B$241,T1222&lt;&gt;'Tabelas auxiliares'!$B$242,T1222&lt;&gt;'Tabelas auxiliares'!$C$241,T1222&lt;&gt;'Tabelas auxiliares'!$C$242,T1222&lt;&gt;'Tabelas auxiliares'!$D$241),"FOLHA DE PESSOAL",IF(Y1222='Tabelas auxiliares'!$A$242,"CUSTEIO",IF(Y1222='Tabelas auxiliares'!$A$241,"INVESTIMENTO","ERRO - VERIFICAR"))))</f>
        <v>CUSTEIO</v>
      </c>
      <c r="AA1222" s="30">
        <f t="shared" si="41"/>
        <v>18387.400000000001</v>
      </c>
      <c r="AB1222" s="12">
        <v>13041.01</v>
      </c>
      <c r="AD1222" s="12">
        <v>5346.39</v>
      </c>
      <c r="AE1222" s="36"/>
      <c r="AF1222" s="36"/>
      <c r="AG1222" s="36"/>
      <c r="AH1222" s="36"/>
      <c r="AI1222" s="36"/>
      <c r="AJ1222" s="36"/>
      <c r="AK1222" s="36"/>
      <c r="AL1222" s="36"/>
      <c r="AM1222" s="36"/>
      <c r="AN1222" s="36"/>
      <c r="AO1222" s="36"/>
      <c r="AP1222" s="36"/>
    </row>
    <row r="1223" spans="1:42" x14ac:dyDescent="0.35">
      <c r="A1223" t="s">
        <v>614</v>
      </c>
      <c r="B1223" t="s">
        <v>236</v>
      </c>
      <c r="C1223" t="s">
        <v>615</v>
      </c>
      <c r="D1223" t="s">
        <v>28</v>
      </c>
      <c r="E1223" t="s">
        <v>100</v>
      </c>
      <c r="F1223" s="19" t="str">
        <f>IFERROR(VLOOKUP(D1223,'Tabelas auxiliares'!$A$3:$B$63,2,FALSE),"")</f>
        <v>PU - PREFEITURA UNIVERSITÁRIA</v>
      </c>
      <c r="G1223" s="19" t="str">
        <f>IFERROR(VLOOKUP($B1223,'Tabelas auxiliares'!$A$67:$C$107,2,FALSE),"")</f>
        <v>MANUTENÇÃO</v>
      </c>
      <c r="H1223" s="19" t="str">
        <f>IFERROR(VLOOKUP($B1223,'Tabelas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223" t="s">
        <v>801</v>
      </c>
      <c r="J1223" t="s">
        <v>4684</v>
      </c>
      <c r="K1223" t="s">
        <v>4727</v>
      </c>
      <c r="L1223" t="s">
        <v>4686</v>
      </c>
      <c r="M1223" t="s">
        <v>4687</v>
      </c>
      <c r="N1223" t="s">
        <v>628</v>
      </c>
      <c r="O1223" t="s">
        <v>629</v>
      </c>
      <c r="P1223" t="s">
        <v>630</v>
      </c>
      <c r="Q1223" t="s">
        <v>621</v>
      </c>
      <c r="R1223" t="s">
        <v>622</v>
      </c>
      <c r="S1223" t="s">
        <v>623</v>
      </c>
      <c r="T1223" t="s">
        <v>145</v>
      </c>
      <c r="U1223" t="s">
        <v>645</v>
      </c>
      <c r="V1223" t="s">
        <v>2569</v>
      </c>
      <c r="W1223" t="s">
        <v>2570</v>
      </c>
      <c r="X1223" t="s">
        <v>4728</v>
      </c>
      <c r="Y1223" s="19" t="str">
        <f t="shared" si="40"/>
        <v>3</v>
      </c>
      <c r="Z1223" s="19" t="str">
        <f>IF(T1223="","",IF(AND(T1223&lt;&gt;'Tabelas auxiliares'!$B$241,T1223&lt;&gt;'Tabelas auxiliares'!$B$242,T1223&lt;&gt;'Tabelas auxiliares'!$C$241,T1223&lt;&gt;'Tabelas auxiliares'!$C$242,T1223&lt;&gt;'Tabelas auxiliares'!$D$241),"FOLHA DE PESSOAL",IF(Y1223='Tabelas auxiliares'!$A$242,"CUSTEIO",IF(Y1223='Tabelas auxiliares'!$A$241,"INVESTIMENTO","ERRO - VERIFICAR"))))</f>
        <v>CUSTEIO</v>
      </c>
      <c r="AA1223" s="30">
        <f t="shared" si="41"/>
        <v>139546.06</v>
      </c>
      <c r="AD1223" s="12">
        <v>139546.06</v>
      </c>
      <c r="AE1223" s="36"/>
      <c r="AF1223" s="36"/>
      <c r="AG1223" s="36"/>
      <c r="AH1223" s="36"/>
      <c r="AI1223" s="36"/>
      <c r="AJ1223" s="36"/>
      <c r="AK1223" s="36"/>
      <c r="AL1223" s="36"/>
      <c r="AM1223" s="36"/>
      <c r="AN1223" s="36"/>
      <c r="AO1223" s="36"/>
      <c r="AP1223" s="36"/>
    </row>
    <row r="1224" spans="1:42" x14ac:dyDescent="0.35">
      <c r="A1224" t="s">
        <v>614</v>
      </c>
      <c r="B1224" t="s">
        <v>236</v>
      </c>
      <c r="C1224" t="s">
        <v>615</v>
      </c>
      <c r="D1224" t="s">
        <v>28</v>
      </c>
      <c r="E1224" t="s">
        <v>100</v>
      </c>
      <c r="F1224" s="19" t="str">
        <f>IFERROR(VLOOKUP(D1224,'Tabelas auxiliares'!$A$3:$B$63,2,FALSE),"")</f>
        <v>PU - PREFEITURA UNIVERSITÁRIA</v>
      </c>
      <c r="G1224" s="19" t="str">
        <f>IFERROR(VLOOKUP($B1224,'Tabelas auxiliares'!$A$67:$C$107,2,FALSE),"")</f>
        <v>MANUTENÇÃO</v>
      </c>
      <c r="H1224" s="19" t="str">
        <f>IFERROR(VLOOKUP($B1224,'Tabelas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224" t="s">
        <v>4244</v>
      </c>
      <c r="J1224" t="s">
        <v>4715</v>
      </c>
      <c r="K1224" t="s">
        <v>4729</v>
      </c>
      <c r="L1224" t="s">
        <v>4730</v>
      </c>
      <c r="M1224" t="s">
        <v>4718</v>
      </c>
      <c r="N1224" t="s">
        <v>628</v>
      </c>
      <c r="O1224" t="s">
        <v>629</v>
      </c>
      <c r="P1224" t="s">
        <v>630</v>
      </c>
      <c r="Q1224" t="s">
        <v>621</v>
      </c>
      <c r="R1224" t="s">
        <v>622</v>
      </c>
      <c r="S1224" t="s">
        <v>623</v>
      </c>
      <c r="T1224" t="s">
        <v>145</v>
      </c>
      <c r="U1224" t="s">
        <v>645</v>
      </c>
      <c r="V1224" t="s">
        <v>4224</v>
      </c>
      <c r="W1224" t="s">
        <v>4202</v>
      </c>
      <c r="X1224" t="s">
        <v>4731</v>
      </c>
      <c r="Y1224" s="19" t="str">
        <f t="shared" si="40"/>
        <v>3</v>
      </c>
      <c r="Z1224" s="19" t="str">
        <f>IF(T1224="","",IF(AND(T1224&lt;&gt;'Tabelas auxiliares'!$B$241,T1224&lt;&gt;'Tabelas auxiliares'!$B$242,T1224&lt;&gt;'Tabelas auxiliares'!$C$241,T1224&lt;&gt;'Tabelas auxiliares'!$C$242,T1224&lt;&gt;'Tabelas auxiliares'!$D$241),"FOLHA DE PESSOAL",IF(Y1224='Tabelas auxiliares'!$A$242,"CUSTEIO",IF(Y1224='Tabelas auxiliares'!$A$241,"INVESTIMENTO","ERRO - VERIFICAR"))))</f>
        <v>CUSTEIO</v>
      </c>
      <c r="AA1224" s="30">
        <f t="shared" si="41"/>
        <v>2609.77</v>
      </c>
      <c r="AD1224" s="12">
        <v>2609.77</v>
      </c>
      <c r="AE1224" s="36"/>
      <c r="AF1224" s="36"/>
      <c r="AG1224" s="36"/>
      <c r="AH1224" s="36"/>
      <c r="AI1224" s="36"/>
      <c r="AJ1224" s="36"/>
      <c r="AK1224" s="36"/>
      <c r="AL1224" s="36"/>
      <c r="AM1224" s="36"/>
      <c r="AN1224" s="36"/>
      <c r="AO1224" s="36"/>
      <c r="AP1224" s="36"/>
    </row>
    <row r="1225" spans="1:42" x14ac:dyDescent="0.35">
      <c r="A1225" t="s">
        <v>614</v>
      </c>
      <c r="B1225" t="s">
        <v>236</v>
      </c>
      <c r="C1225" t="s">
        <v>615</v>
      </c>
      <c r="D1225" t="s">
        <v>28</v>
      </c>
      <c r="E1225" t="s">
        <v>100</v>
      </c>
      <c r="F1225" s="19" t="str">
        <f>IFERROR(VLOOKUP(D1225,'Tabelas auxiliares'!$A$3:$B$63,2,FALSE),"")</f>
        <v>PU - PREFEITURA UNIVERSITÁRIA</v>
      </c>
      <c r="G1225" s="19" t="str">
        <f>IFERROR(VLOOKUP($B1225,'Tabelas auxiliares'!$A$67:$C$107,2,FALSE),"")</f>
        <v>MANUTENÇÃO</v>
      </c>
      <c r="H1225" s="19" t="str">
        <f>IFERROR(VLOOKUP($B1225,'Tabelas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225" t="s">
        <v>2516</v>
      </c>
      <c r="J1225" t="s">
        <v>4679</v>
      </c>
      <c r="K1225" t="s">
        <v>4732</v>
      </c>
      <c r="L1225" t="s">
        <v>4713</v>
      </c>
      <c r="M1225" t="s">
        <v>4682</v>
      </c>
      <c r="N1225" t="s">
        <v>628</v>
      </c>
      <c r="O1225" t="s">
        <v>629</v>
      </c>
      <c r="P1225" t="s">
        <v>630</v>
      </c>
      <c r="Q1225" t="s">
        <v>621</v>
      </c>
      <c r="R1225" t="s">
        <v>622</v>
      </c>
      <c r="S1225" t="s">
        <v>623</v>
      </c>
      <c r="T1225" t="s">
        <v>145</v>
      </c>
      <c r="U1225" t="s">
        <v>645</v>
      </c>
      <c r="V1225" t="s">
        <v>4676</v>
      </c>
      <c r="W1225" t="s">
        <v>4677</v>
      </c>
      <c r="X1225" t="s">
        <v>4733</v>
      </c>
      <c r="Y1225" s="19" t="str">
        <f t="shared" si="40"/>
        <v>3</v>
      </c>
      <c r="Z1225" s="19" t="str">
        <f>IF(T1225="","",IF(AND(T1225&lt;&gt;'Tabelas auxiliares'!$B$241,T1225&lt;&gt;'Tabelas auxiliares'!$B$242,T1225&lt;&gt;'Tabelas auxiliares'!$C$241,T1225&lt;&gt;'Tabelas auxiliares'!$C$242,T1225&lt;&gt;'Tabelas auxiliares'!$D$241),"FOLHA DE PESSOAL",IF(Y1225='Tabelas auxiliares'!$A$242,"CUSTEIO",IF(Y1225='Tabelas auxiliares'!$A$241,"INVESTIMENTO","ERRO - VERIFICAR"))))</f>
        <v>CUSTEIO</v>
      </c>
      <c r="AA1225" s="30">
        <f t="shared" si="41"/>
        <v>10100</v>
      </c>
      <c r="AD1225" s="12">
        <v>10100</v>
      </c>
      <c r="AE1225" s="36"/>
      <c r="AF1225" s="36"/>
      <c r="AG1225" s="36"/>
      <c r="AH1225" s="36"/>
      <c r="AI1225" s="36"/>
      <c r="AJ1225" s="36"/>
      <c r="AK1225" s="36"/>
      <c r="AL1225" s="36"/>
      <c r="AM1225" s="36"/>
      <c r="AN1225" s="36"/>
      <c r="AO1225" s="36"/>
      <c r="AP1225" s="36"/>
    </row>
    <row r="1226" spans="1:42" x14ac:dyDescent="0.35">
      <c r="A1226" t="s">
        <v>614</v>
      </c>
      <c r="B1226" t="s">
        <v>236</v>
      </c>
      <c r="C1226" t="s">
        <v>615</v>
      </c>
      <c r="D1226" t="s">
        <v>28</v>
      </c>
      <c r="E1226" t="s">
        <v>100</v>
      </c>
      <c r="F1226" s="19" t="str">
        <f>IFERROR(VLOOKUP(D1226,'Tabelas auxiliares'!$A$3:$B$63,2,FALSE),"")</f>
        <v>PU - PREFEITURA UNIVERSITÁRIA</v>
      </c>
      <c r="G1226" s="19" t="str">
        <f>IFERROR(VLOOKUP($B1226,'Tabelas auxiliares'!$A$67:$C$107,2,FALSE),"")</f>
        <v>MANUTENÇÃO</v>
      </c>
      <c r="H1226" s="19" t="str">
        <f>IFERROR(VLOOKUP($B1226,'Tabelas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226" t="s">
        <v>761</v>
      </c>
      <c r="J1226" t="s">
        <v>4734</v>
      </c>
      <c r="K1226" t="s">
        <v>4735</v>
      </c>
      <c r="L1226" t="s">
        <v>4702</v>
      </c>
      <c r="M1226" t="s">
        <v>4736</v>
      </c>
      <c r="N1226" t="s">
        <v>628</v>
      </c>
      <c r="O1226" t="s">
        <v>629</v>
      </c>
      <c r="P1226" t="s">
        <v>630</v>
      </c>
      <c r="Q1226" t="s">
        <v>621</v>
      </c>
      <c r="R1226" t="s">
        <v>622</v>
      </c>
      <c r="S1226" t="s">
        <v>623</v>
      </c>
      <c r="T1226" t="s">
        <v>145</v>
      </c>
      <c r="U1226" t="s">
        <v>645</v>
      </c>
      <c r="V1226" t="s">
        <v>2213</v>
      </c>
      <c r="W1226" t="s">
        <v>2214</v>
      </c>
      <c r="X1226" t="s">
        <v>4737</v>
      </c>
      <c r="Y1226" s="19" t="str">
        <f t="shared" si="40"/>
        <v>3</v>
      </c>
      <c r="Z1226" s="19" t="str">
        <f>IF(T1226="","",IF(AND(T1226&lt;&gt;'Tabelas auxiliares'!$B$241,T1226&lt;&gt;'Tabelas auxiliares'!$B$242,T1226&lt;&gt;'Tabelas auxiliares'!$C$241,T1226&lt;&gt;'Tabelas auxiliares'!$C$242,T1226&lt;&gt;'Tabelas auxiliares'!$D$241),"FOLHA DE PESSOAL",IF(Y1226='Tabelas auxiliares'!$A$242,"CUSTEIO",IF(Y1226='Tabelas auxiliares'!$A$241,"INVESTIMENTO","ERRO - VERIFICAR"))))</f>
        <v>CUSTEIO</v>
      </c>
      <c r="AA1226" s="30">
        <f t="shared" si="41"/>
        <v>113518.2</v>
      </c>
      <c r="AB1226" s="12">
        <v>56759.1</v>
      </c>
      <c r="AD1226" s="12">
        <v>56759.1</v>
      </c>
      <c r="AE1226" s="36"/>
      <c r="AF1226" s="36"/>
      <c r="AG1226" s="36"/>
      <c r="AH1226" s="36"/>
      <c r="AI1226" s="36"/>
      <c r="AJ1226" s="36"/>
      <c r="AK1226" s="36"/>
      <c r="AL1226" s="36"/>
      <c r="AM1226" s="36"/>
      <c r="AN1226" s="36"/>
      <c r="AO1226" s="36"/>
      <c r="AP1226" s="36"/>
    </row>
    <row r="1227" spans="1:42" x14ac:dyDescent="0.35">
      <c r="A1227" t="s">
        <v>614</v>
      </c>
      <c r="B1227" t="s">
        <v>236</v>
      </c>
      <c r="C1227" t="s">
        <v>615</v>
      </c>
      <c r="D1227" t="s">
        <v>28</v>
      </c>
      <c r="E1227" t="s">
        <v>100</v>
      </c>
      <c r="F1227" s="19" t="str">
        <f>IFERROR(VLOOKUP(D1227,'Tabelas auxiliares'!$A$3:$B$63,2,FALSE),"")</f>
        <v>PU - PREFEITURA UNIVERSITÁRIA</v>
      </c>
      <c r="G1227" s="19" t="str">
        <f>IFERROR(VLOOKUP($B1227,'Tabelas auxiliares'!$A$67:$C$107,2,FALSE),"")</f>
        <v>MANUTENÇÃO</v>
      </c>
      <c r="H1227" s="19" t="str">
        <f>IFERROR(VLOOKUP($B1227,'Tabelas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227" t="s">
        <v>1016</v>
      </c>
      <c r="J1227" t="s">
        <v>4720</v>
      </c>
      <c r="K1227" t="s">
        <v>4738</v>
      </c>
      <c r="L1227" t="s">
        <v>4722</v>
      </c>
      <c r="M1227" t="s">
        <v>4675</v>
      </c>
      <c r="N1227" t="s">
        <v>628</v>
      </c>
      <c r="O1227" t="s">
        <v>629</v>
      </c>
      <c r="P1227" t="s">
        <v>630</v>
      </c>
      <c r="Q1227" t="s">
        <v>621</v>
      </c>
      <c r="R1227" t="s">
        <v>622</v>
      </c>
      <c r="S1227" t="s">
        <v>623</v>
      </c>
      <c r="T1227" t="s">
        <v>145</v>
      </c>
      <c r="U1227" t="s">
        <v>645</v>
      </c>
      <c r="V1227" t="s">
        <v>4676</v>
      </c>
      <c r="W1227" t="s">
        <v>4677</v>
      </c>
      <c r="X1227" t="s">
        <v>4739</v>
      </c>
      <c r="Y1227" s="19" t="str">
        <f t="shared" si="40"/>
        <v>3</v>
      </c>
      <c r="Z1227" s="19" t="str">
        <f>IF(T1227="","",IF(AND(T1227&lt;&gt;'Tabelas auxiliares'!$B$241,T1227&lt;&gt;'Tabelas auxiliares'!$B$242,T1227&lt;&gt;'Tabelas auxiliares'!$C$241,T1227&lt;&gt;'Tabelas auxiliares'!$C$242,T1227&lt;&gt;'Tabelas auxiliares'!$D$241),"FOLHA DE PESSOAL",IF(Y1227='Tabelas auxiliares'!$A$242,"CUSTEIO",IF(Y1227='Tabelas auxiliares'!$A$241,"INVESTIMENTO","ERRO - VERIFICAR"))))</f>
        <v>CUSTEIO</v>
      </c>
      <c r="AA1227" s="30">
        <f t="shared" si="41"/>
        <v>3063.29</v>
      </c>
      <c r="AB1227" s="12">
        <v>3063.29</v>
      </c>
      <c r="AE1227" s="36"/>
      <c r="AF1227" s="36"/>
      <c r="AG1227" s="36"/>
      <c r="AH1227" s="36"/>
      <c r="AI1227" s="36"/>
      <c r="AJ1227" s="36"/>
      <c r="AK1227" s="36"/>
      <c r="AL1227" s="36"/>
      <c r="AM1227" s="36"/>
      <c r="AN1227" s="36"/>
      <c r="AO1227" s="36"/>
      <c r="AP1227" s="36"/>
    </row>
    <row r="1228" spans="1:42" x14ac:dyDescent="0.35">
      <c r="A1228" t="s">
        <v>614</v>
      </c>
      <c r="B1228" t="s">
        <v>236</v>
      </c>
      <c r="C1228" t="s">
        <v>615</v>
      </c>
      <c r="D1228" t="s">
        <v>28</v>
      </c>
      <c r="E1228" t="s">
        <v>100</v>
      </c>
      <c r="F1228" s="19" t="str">
        <f>IFERROR(VLOOKUP(D1228,'Tabelas auxiliares'!$A$3:$B$63,2,FALSE),"")</f>
        <v>PU - PREFEITURA UNIVERSITÁRIA</v>
      </c>
      <c r="G1228" s="19" t="str">
        <f>IFERROR(VLOOKUP($B1228,'Tabelas auxiliares'!$A$67:$C$107,2,FALSE),"")</f>
        <v>MANUTENÇÃO</v>
      </c>
      <c r="H1228" s="19" t="str">
        <f>IFERROR(VLOOKUP($B1228,'Tabelas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228" t="s">
        <v>2275</v>
      </c>
      <c r="J1228" t="s">
        <v>4679</v>
      </c>
      <c r="K1228" t="s">
        <v>4740</v>
      </c>
      <c r="L1228" t="s">
        <v>4713</v>
      </c>
      <c r="M1228" t="s">
        <v>4682</v>
      </c>
      <c r="N1228" t="s">
        <v>628</v>
      </c>
      <c r="O1228" t="s">
        <v>629</v>
      </c>
      <c r="P1228" t="s">
        <v>630</v>
      </c>
      <c r="Q1228" t="s">
        <v>621</v>
      </c>
      <c r="R1228" t="s">
        <v>622</v>
      </c>
      <c r="S1228" t="s">
        <v>623</v>
      </c>
      <c r="T1228" t="s">
        <v>145</v>
      </c>
      <c r="U1228" t="s">
        <v>645</v>
      </c>
      <c r="V1228" t="s">
        <v>4676</v>
      </c>
      <c r="W1228" t="s">
        <v>4677</v>
      </c>
      <c r="X1228" t="s">
        <v>4741</v>
      </c>
      <c r="Y1228" s="19" t="str">
        <f t="shared" si="40"/>
        <v>3</v>
      </c>
      <c r="Z1228" s="19" t="str">
        <f>IF(T1228="","",IF(AND(T1228&lt;&gt;'Tabelas auxiliares'!$B$241,T1228&lt;&gt;'Tabelas auxiliares'!$B$242,T1228&lt;&gt;'Tabelas auxiliares'!$C$241,T1228&lt;&gt;'Tabelas auxiliares'!$C$242,T1228&lt;&gt;'Tabelas auxiliares'!$D$241),"FOLHA DE PESSOAL",IF(Y1228='Tabelas auxiliares'!$A$242,"CUSTEIO",IF(Y1228='Tabelas auxiliares'!$A$241,"INVESTIMENTO","ERRO - VERIFICAR"))))</f>
        <v>CUSTEIO</v>
      </c>
      <c r="AA1228" s="30">
        <f t="shared" si="41"/>
        <v>13357.369999999999</v>
      </c>
      <c r="AB1228" s="12">
        <v>8563.7099999999991</v>
      </c>
      <c r="AD1228" s="12">
        <v>4793.66</v>
      </c>
      <c r="AE1228" s="36"/>
      <c r="AF1228" s="36"/>
      <c r="AG1228" s="36"/>
      <c r="AH1228" s="36"/>
      <c r="AI1228" s="36"/>
      <c r="AJ1228" s="36"/>
      <c r="AK1228" s="36"/>
      <c r="AL1228" s="36"/>
      <c r="AM1228" s="36"/>
      <c r="AN1228" s="36"/>
      <c r="AO1228" s="36"/>
      <c r="AP1228" s="36"/>
    </row>
    <row r="1229" spans="1:42" x14ac:dyDescent="0.35">
      <c r="A1229" t="s">
        <v>614</v>
      </c>
      <c r="B1229" t="s">
        <v>236</v>
      </c>
      <c r="C1229" t="s">
        <v>615</v>
      </c>
      <c r="D1229" t="s">
        <v>28</v>
      </c>
      <c r="E1229" t="s">
        <v>100</v>
      </c>
      <c r="F1229" s="19" t="str">
        <f>IFERROR(VLOOKUP(D1229,'Tabelas auxiliares'!$A$3:$B$63,2,FALSE),"")</f>
        <v>PU - PREFEITURA UNIVERSITÁRIA</v>
      </c>
      <c r="G1229" s="19" t="str">
        <f>IFERROR(VLOOKUP($B1229,'Tabelas auxiliares'!$A$67:$C$107,2,FALSE),"")</f>
        <v>MANUTENÇÃO</v>
      </c>
      <c r="H1229" s="19" t="str">
        <f>IFERROR(VLOOKUP($B1229,'Tabelas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229" t="s">
        <v>976</v>
      </c>
      <c r="J1229" t="s">
        <v>4742</v>
      </c>
      <c r="K1229" t="s">
        <v>4743</v>
      </c>
      <c r="L1229" t="s">
        <v>4744</v>
      </c>
      <c r="M1229" t="s">
        <v>4745</v>
      </c>
      <c r="N1229" t="s">
        <v>628</v>
      </c>
      <c r="O1229" t="s">
        <v>629</v>
      </c>
      <c r="P1229" t="s">
        <v>630</v>
      </c>
      <c r="Q1229" t="s">
        <v>621</v>
      </c>
      <c r="R1229" t="s">
        <v>622</v>
      </c>
      <c r="S1229" t="s">
        <v>623</v>
      </c>
      <c r="T1229" t="s">
        <v>145</v>
      </c>
      <c r="U1229" t="s">
        <v>645</v>
      </c>
      <c r="V1229" t="s">
        <v>2213</v>
      </c>
      <c r="W1229" t="s">
        <v>2214</v>
      </c>
      <c r="X1229" t="s">
        <v>4746</v>
      </c>
      <c r="Y1229" s="19" t="str">
        <f t="shared" si="40"/>
        <v>3</v>
      </c>
      <c r="Z1229" s="19" t="str">
        <f>IF(T1229="","",IF(AND(T1229&lt;&gt;'Tabelas auxiliares'!$B$241,T1229&lt;&gt;'Tabelas auxiliares'!$B$242,T1229&lt;&gt;'Tabelas auxiliares'!$C$241,T1229&lt;&gt;'Tabelas auxiliares'!$C$242,T1229&lt;&gt;'Tabelas auxiliares'!$D$241),"FOLHA DE PESSOAL",IF(Y1229='Tabelas auxiliares'!$A$242,"CUSTEIO",IF(Y1229='Tabelas auxiliares'!$A$241,"INVESTIMENTO","ERRO - VERIFICAR"))))</f>
        <v>CUSTEIO</v>
      </c>
      <c r="AA1229" s="30">
        <f t="shared" si="41"/>
        <v>46252.4</v>
      </c>
      <c r="AD1229" s="12">
        <v>46252.4</v>
      </c>
      <c r="AE1229" s="36"/>
      <c r="AF1229" s="36"/>
      <c r="AG1229" s="36"/>
      <c r="AH1229" s="36"/>
      <c r="AI1229" s="36"/>
      <c r="AJ1229" s="36"/>
      <c r="AK1229" s="36"/>
      <c r="AL1229" s="36"/>
      <c r="AM1229" s="36"/>
      <c r="AN1229" s="36"/>
      <c r="AO1229" s="36"/>
      <c r="AP1229" s="36"/>
    </row>
    <row r="1230" spans="1:42" x14ac:dyDescent="0.35">
      <c r="A1230" t="s">
        <v>614</v>
      </c>
      <c r="B1230" t="s">
        <v>236</v>
      </c>
      <c r="C1230" t="s">
        <v>615</v>
      </c>
      <c r="D1230" t="s">
        <v>28</v>
      </c>
      <c r="E1230" t="s">
        <v>100</v>
      </c>
      <c r="F1230" s="19" t="str">
        <f>IFERROR(VLOOKUP(D1230,'Tabelas auxiliares'!$A$3:$B$63,2,FALSE),"")</f>
        <v>PU - PREFEITURA UNIVERSITÁRIA</v>
      </c>
      <c r="G1230" s="19" t="str">
        <f>IFERROR(VLOOKUP($B1230,'Tabelas auxiliares'!$A$67:$C$107,2,FALSE),"")</f>
        <v>MANUTENÇÃO</v>
      </c>
      <c r="H1230" s="19" t="str">
        <f>IFERROR(VLOOKUP($B1230,'Tabelas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230" t="s">
        <v>993</v>
      </c>
      <c r="J1230" t="s">
        <v>4715</v>
      </c>
      <c r="K1230" t="s">
        <v>4747</v>
      </c>
      <c r="L1230" t="s">
        <v>4730</v>
      </c>
      <c r="M1230" t="s">
        <v>4718</v>
      </c>
      <c r="N1230" t="s">
        <v>628</v>
      </c>
      <c r="O1230" t="s">
        <v>629</v>
      </c>
      <c r="P1230" t="s">
        <v>630</v>
      </c>
      <c r="Q1230" t="s">
        <v>621</v>
      </c>
      <c r="R1230" t="s">
        <v>622</v>
      </c>
      <c r="S1230" t="s">
        <v>623</v>
      </c>
      <c r="T1230" t="s">
        <v>145</v>
      </c>
      <c r="U1230" t="s">
        <v>645</v>
      </c>
      <c r="V1230" t="s">
        <v>4224</v>
      </c>
      <c r="W1230" t="s">
        <v>4202</v>
      </c>
      <c r="X1230" t="s">
        <v>4748</v>
      </c>
      <c r="Y1230" s="19" t="str">
        <f t="shared" si="40"/>
        <v>3</v>
      </c>
      <c r="Z1230" s="19" t="str">
        <f>IF(T1230="","",IF(AND(T1230&lt;&gt;'Tabelas auxiliares'!$B$241,T1230&lt;&gt;'Tabelas auxiliares'!$B$242,T1230&lt;&gt;'Tabelas auxiliares'!$C$241,T1230&lt;&gt;'Tabelas auxiliares'!$C$242,T1230&lt;&gt;'Tabelas auxiliares'!$D$241),"FOLHA DE PESSOAL",IF(Y1230='Tabelas auxiliares'!$A$242,"CUSTEIO",IF(Y1230='Tabelas auxiliares'!$A$241,"INVESTIMENTO","ERRO - VERIFICAR"))))</f>
        <v>CUSTEIO</v>
      </c>
      <c r="AA1230" s="30">
        <f t="shared" si="41"/>
        <v>4068.95</v>
      </c>
      <c r="AB1230" s="12">
        <v>397.14</v>
      </c>
      <c r="AD1230" s="12">
        <v>3671.81</v>
      </c>
      <c r="AE1230" s="36"/>
      <c r="AF1230" s="36"/>
      <c r="AG1230" s="36"/>
      <c r="AH1230" s="36"/>
      <c r="AI1230" s="36"/>
      <c r="AJ1230" s="36"/>
      <c r="AK1230" s="36"/>
      <c r="AL1230" s="36"/>
      <c r="AM1230" s="36"/>
      <c r="AN1230" s="36"/>
      <c r="AO1230" s="36"/>
      <c r="AP1230" s="36"/>
    </row>
    <row r="1231" spans="1:42" x14ac:dyDescent="0.35">
      <c r="A1231" t="s">
        <v>614</v>
      </c>
      <c r="B1231" t="s">
        <v>236</v>
      </c>
      <c r="C1231" t="s">
        <v>615</v>
      </c>
      <c r="D1231" t="s">
        <v>28</v>
      </c>
      <c r="E1231" t="s">
        <v>100</v>
      </c>
      <c r="F1231" s="19" t="str">
        <f>IFERROR(VLOOKUP(D1231,'Tabelas auxiliares'!$A$3:$B$63,2,FALSE),"")</f>
        <v>PU - PREFEITURA UNIVERSITÁRIA</v>
      </c>
      <c r="G1231" s="19" t="str">
        <f>IFERROR(VLOOKUP($B1231,'Tabelas auxiliares'!$A$67:$C$107,2,FALSE),"")</f>
        <v>MANUTENÇÃO</v>
      </c>
      <c r="H1231" s="19" t="str">
        <f>IFERROR(VLOOKUP($B1231,'Tabelas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231" t="s">
        <v>2244</v>
      </c>
      <c r="J1231" t="s">
        <v>4689</v>
      </c>
      <c r="K1231" t="s">
        <v>4749</v>
      </c>
      <c r="L1231" t="s">
        <v>4691</v>
      </c>
      <c r="M1231" t="s">
        <v>4692</v>
      </c>
      <c r="N1231" t="s">
        <v>628</v>
      </c>
      <c r="O1231" t="s">
        <v>629</v>
      </c>
      <c r="P1231" t="s">
        <v>630</v>
      </c>
      <c r="Q1231" t="s">
        <v>621</v>
      </c>
      <c r="R1231" t="s">
        <v>622</v>
      </c>
      <c r="S1231" t="s">
        <v>623</v>
      </c>
      <c r="T1231" t="s">
        <v>145</v>
      </c>
      <c r="U1231" t="s">
        <v>645</v>
      </c>
      <c r="V1231" t="s">
        <v>2569</v>
      </c>
      <c r="W1231" t="s">
        <v>2570</v>
      </c>
      <c r="X1231" t="s">
        <v>4750</v>
      </c>
      <c r="Y1231" s="19" t="str">
        <f t="shared" si="40"/>
        <v>3</v>
      </c>
      <c r="Z1231" s="19" t="str">
        <f>IF(T1231="","",IF(AND(T1231&lt;&gt;'Tabelas auxiliares'!$B$241,T1231&lt;&gt;'Tabelas auxiliares'!$B$242,T1231&lt;&gt;'Tabelas auxiliares'!$C$241,T1231&lt;&gt;'Tabelas auxiliares'!$C$242,T1231&lt;&gt;'Tabelas auxiliares'!$D$241),"FOLHA DE PESSOAL",IF(Y1231='Tabelas auxiliares'!$A$242,"CUSTEIO",IF(Y1231='Tabelas auxiliares'!$A$241,"INVESTIMENTO","ERRO - VERIFICAR"))))</f>
        <v>CUSTEIO</v>
      </c>
      <c r="AA1231" s="30">
        <f t="shared" si="41"/>
        <v>198977.36</v>
      </c>
      <c r="AB1231" s="12">
        <v>130627.56</v>
      </c>
      <c r="AD1231" s="12">
        <v>68349.8</v>
      </c>
      <c r="AE1231" s="36"/>
      <c r="AF1231" s="36"/>
      <c r="AG1231" s="36"/>
      <c r="AH1231" s="36"/>
      <c r="AI1231" s="36"/>
      <c r="AJ1231" s="36"/>
      <c r="AK1231" s="36"/>
      <c r="AL1231" s="36"/>
      <c r="AM1231" s="36"/>
      <c r="AN1231" s="36"/>
      <c r="AO1231" s="36"/>
      <c r="AP1231" s="36"/>
    </row>
    <row r="1232" spans="1:42" x14ac:dyDescent="0.35">
      <c r="A1232" t="s">
        <v>614</v>
      </c>
      <c r="B1232" t="s">
        <v>236</v>
      </c>
      <c r="C1232" t="s">
        <v>615</v>
      </c>
      <c r="D1232" t="s">
        <v>28</v>
      </c>
      <c r="E1232" t="s">
        <v>100</v>
      </c>
      <c r="F1232" s="19" t="str">
        <f>IFERROR(VLOOKUP(D1232,'Tabelas auxiliares'!$A$3:$B$63,2,FALSE),"")</f>
        <v>PU - PREFEITURA UNIVERSITÁRIA</v>
      </c>
      <c r="G1232" s="19" t="str">
        <f>IFERROR(VLOOKUP($B1232,'Tabelas auxiliares'!$A$67:$C$107,2,FALSE),"")</f>
        <v>MANUTENÇÃO</v>
      </c>
      <c r="H1232" s="19" t="str">
        <f>IFERROR(VLOOKUP($B1232,'Tabelas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232" t="s">
        <v>771</v>
      </c>
      <c r="J1232" t="s">
        <v>4684</v>
      </c>
      <c r="K1232" t="s">
        <v>4751</v>
      </c>
      <c r="L1232" t="s">
        <v>4686</v>
      </c>
      <c r="M1232" t="s">
        <v>4687</v>
      </c>
      <c r="N1232" t="s">
        <v>628</v>
      </c>
      <c r="O1232" t="s">
        <v>629</v>
      </c>
      <c r="P1232" t="s">
        <v>630</v>
      </c>
      <c r="Q1232" t="s">
        <v>621</v>
      </c>
      <c r="R1232" t="s">
        <v>622</v>
      </c>
      <c r="S1232" t="s">
        <v>623</v>
      </c>
      <c r="T1232" t="s">
        <v>145</v>
      </c>
      <c r="U1232" t="s">
        <v>645</v>
      </c>
      <c r="V1232" t="s">
        <v>2569</v>
      </c>
      <c r="W1232" t="s">
        <v>2570</v>
      </c>
      <c r="X1232" t="s">
        <v>4752</v>
      </c>
      <c r="Y1232" s="19" t="str">
        <f t="shared" si="40"/>
        <v>3</v>
      </c>
      <c r="Z1232" s="19" t="str">
        <f>IF(T1232="","",IF(AND(T1232&lt;&gt;'Tabelas auxiliares'!$B$241,T1232&lt;&gt;'Tabelas auxiliares'!$B$242,T1232&lt;&gt;'Tabelas auxiliares'!$C$241,T1232&lt;&gt;'Tabelas auxiliares'!$C$242,T1232&lt;&gt;'Tabelas auxiliares'!$D$241),"FOLHA DE PESSOAL",IF(Y1232='Tabelas auxiliares'!$A$242,"CUSTEIO",IF(Y1232='Tabelas auxiliares'!$A$241,"INVESTIMENTO","ERRO - VERIFICAR"))))</f>
        <v>CUSTEIO</v>
      </c>
      <c r="AA1232" s="30">
        <f t="shared" si="41"/>
        <v>23075.53</v>
      </c>
      <c r="AB1232" s="12">
        <v>23075.53</v>
      </c>
      <c r="AE1232" s="36"/>
      <c r="AF1232" s="36"/>
      <c r="AG1232" s="36"/>
      <c r="AH1232" s="36"/>
      <c r="AI1232" s="36"/>
      <c r="AJ1232" s="36"/>
      <c r="AK1232" s="36"/>
      <c r="AL1232" s="36"/>
      <c r="AM1232" s="36"/>
      <c r="AN1232" s="36"/>
      <c r="AO1232" s="36"/>
      <c r="AP1232" s="36"/>
    </row>
    <row r="1233" spans="1:42" x14ac:dyDescent="0.35">
      <c r="A1233" t="s">
        <v>614</v>
      </c>
      <c r="B1233" t="s">
        <v>236</v>
      </c>
      <c r="C1233" t="s">
        <v>615</v>
      </c>
      <c r="D1233" t="s">
        <v>28</v>
      </c>
      <c r="E1233" t="s">
        <v>100</v>
      </c>
      <c r="F1233" s="19" t="str">
        <f>IFERROR(VLOOKUP(D1233,'Tabelas auxiliares'!$A$3:$B$63,2,FALSE),"")</f>
        <v>PU - PREFEITURA UNIVERSITÁRIA</v>
      </c>
      <c r="G1233" s="19" t="str">
        <f>IFERROR(VLOOKUP($B1233,'Tabelas auxiliares'!$A$67:$C$107,2,FALSE),"")</f>
        <v>MANUTENÇÃO</v>
      </c>
      <c r="H1233" s="19" t="str">
        <f>IFERROR(VLOOKUP($B1233,'Tabelas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233" t="s">
        <v>714</v>
      </c>
      <c r="J1233" t="s">
        <v>4684</v>
      </c>
      <c r="K1233" t="s">
        <v>4753</v>
      </c>
      <c r="L1233" t="s">
        <v>4754</v>
      </c>
      <c r="M1233" t="s">
        <v>4687</v>
      </c>
      <c r="N1233" t="s">
        <v>628</v>
      </c>
      <c r="O1233" t="s">
        <v>629</v>
      </c>
      <c r="P1233" t="s">
        <v>630</v>
      </c>
      <c r="Q1233" t="s">
        <v>621</v>
      </c>
      <c r="R1233" t="s">
        <v>622</v>
      </c>
      <c r="S1233" t="s">
        <v>623</v>
      </c>
      <c r="T1233" t="s">
        <v>145</v>
      </c>
      <c r="U1233" t="s">
        <v>645</v>
      </c>
      <c r="V1233" t="s">
        <v>2569</v>
      </c>
      <c r="W1233" t="s">
        <v>2570</v>
      </c>
      <c r="X1233" t="s">
        <v>4755</v>
      </c>
      <c r="Y1233" s="19" t="str">
        <f t="shared" si="40"/>
        <v>3</v>
      </c>
      <c r="Z1233" s="19" t="str">
        <f>IF(T1233="","",IF(AND(T1233&lt;&gt;'Tabelas auxiliares'!$B$241,T1233&lt;&gt;'Tabelas auxiliares'!$B$242,T1233&lt;&gt;'Tabelas auxiliares'!$C$241,T1233&lt;&gt;'Tabelas auxiliares'!$C$242,T1233&lt;&gt;'Tabelas auxiliares'!$D$241),"FOLHA DE PESSOAL",IF(Y1233='Tabelas auxiliares'!$A$242,"CUSTEIO",IF(Y1233='Tabelas auxiliares'!$A$241,"INVESTIMENTO","ERRO - VERIFICAR"))))</f>
        <v>CUSTEIO</v>
      </c>
      <c r="AA1233" s="30">
        <f t="shared" si="41"/>
        <v>320000</v>
      </c>
      <c r="AB1233" s="12">
        <v>126032.17</v>
      </c>
      <c r="AC1233" s="12">
        <v>11347.11</v>
      </c>
      <c r="AD1233" s="12">
        <v>182620.72</v>
      </c>
      <c r="AE1233" s="36"/>
      <c r="AF1233" s="36"/>
      <c r="AG1233" s="36"/>
      <c r="AH1233" s="36"/>
      <c r="AI1233" s="36"/>
      <c r="AJ1233" s="36"/>
      <c r="AK1233" s="36"/>
      <c r="AL1233" s="36"/>
      <c r="AM1233" s="36"/>
      <c r="AN1233" s="36"/>
      <c r="AO1233" s="36"/>
      <c r="AP1233" s="36"/>
    </row>
    <row r="1234" spans="1:42" x14ac:dyDescent="0.35">
      <c r="A1234" t="s">
        <v>614</v>
      </c>
      <c r="B1234" t="s">
        <v>236</v>
      </c>
      <c r="C1234" t="s">
        <v>615</v>
      </c>
      <c r="D1234" t="s">
        <v>28</v>
      </c>
      <c r="E1234" t="s">
        <v>100</v>
      </c>
      <c r="F1234" s="19" t="str">
        <f>IFERROR(VLOOKUP(D1234,'Tabelas auxiliares'!$A$3:$B$63,2,FALSE),"")</f>
        <v>PU - PREFEITURA UNIVERSITÁRIA</v>
      </c>
      <c r="G1234" s="19" t="str">
        <f>IFERROR(VLOOKUP($B1234,'Tabelas auxiliares'!$A$67:$C$107,2,FALSE),"")</f>
        <v>MANUTENÇÃO</v>
      </c>
      <c r="H1234" s="19" t="str">
        <f>IFERROR(VLOOKUP($B1234,'Tabelas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234" t="s">
        <v>1622</v>
      </c>
      <c r="J1234" t="s">
        <v>4705</v>
      </c>
      <c r="K1234" t="s">
        <v>4756</v>
      </c>
      <c r="L1234" t="s">
        <v>4707</v>
      </c>
      <c r="M1234" t="s">
        <v>4708</v>
      </c>
      <c r="N1234" t="s">
        <v>628</v>
      </c>
      <c r="O1234" t="s">
        <v>629</v>
      </c>
      <c r="P1234" t="s">
        <v>630</v>
      </c>
      <c r="Q1234" t="s">
        <v>621</v>
      </c>
      <c r="R1234" t="s">
        <v>622</v>
      </c>
      <c r="S1234" t="s">
        <v>623</v>
      </c>
      <c r="T1234" t="s">
        <v>145</v>
      </c>
      <c r="U1234" t="s">
        <v>645</v>
      </c>
      <c r="V1234" t="s">
        <v>4676</v>
      </c>
      <c r="W1234" t="s">
        <v>4677</v>
      </c>
      <c r="X1234" t="s">
        <v>4757</v>
      </c>
      <c r="Y1234" s="19" t="str">
        <f t="shared" si="40"/>
        <v>3</v>
      </c>
      <c r="Z1234" s="19" t="str">
        <f>IF(T1234="","",IF(AND(T1234&lt;&gt;'Tabelas auxiliares'!$B$241,T1234&lt;&gt;'Tabelas auxiliares'!$B$242,T1234&lt;&gt;'Tabelas auxiliares'!$C$241,T1234&lt;&gt;'Tabelas auxiliares'!$C$242,T1234&lt;&gt;'Tabelas auxiliares'!$D$241),"FOLHA DE PESSOAL",IF(Y1234='Tabelas auxiliares'!$A$242,"CUSTEIO",IF(Y1234='Tabelas auxiliares'!$A$241,"INVESTIMENTO","ERRO - VERIFICAR"))))</f>
        <v>CUSTEIO</v>
      </c>
      <c r="AA1234" s="30">
        <f t="shared" si="41"/>
        <v>350862.6</v>
      </c>
      <c r="AB1234" s="12">
        <v>350862.6</v>
      </c>
      <c r="AE1234" s="36"/>
      <c r="AF1234" s="36"/>
      <c r="AG1234" s="36"/>
      <c r="AH1234" s="36"/>
      <c r="AI1234" s="36"/>
      <c r="AJ1234" s="36"/>
      <c r="AK1234" s="36"/>
      <c r="AL1234" s="36"/>
      <c r="AM1234" s="36"/>
      <c r="AN1234" s="36"/>
      <c r="AO1234" s="36"/>
      <c r="AP1234" s="36"/>
    </row>
    <row r="1235" spans="1:42" x14ac:dyDescent="0.35">
      <c r="A1235" t="s">
        <v>614</v>
      </c>
      <c r="B1235" t="s">
        <v>236</v>
      </c>
      <c r="C1235" t="s">
        <v>615</v>
      </c>
      <c r="D1235" t="s">
        <v>28</v>
      </c>
      <c r="E1235" t="s">
        <v>100</v>
      </c>
      <c r="F1235" s="19" t="str">
        <f>IFERROR(VLOOKUP(D1235,'Tabelas auxiliares'!$A$3:$B$63,2,FALSE),"")</f>
        <v>PU - PREFEITURA UNIVERSITÁRIA</v>
      </c>
      <c r="G1235" s="19" t="str">
        <f>IFERROR(VLOOKUP($B1235,'Tabelas auxiliares'!$A$67:$C$107,2,FALSE),"")</f>
        <v>MANUTENÇÃO</v>
      </c>
      <c r="H1235" s="19" t="str">
        <f>IFERROR(VLOOKUP($B1235,'Tabelas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235" t="s">
        <v>1639</v>
      </c>
      <c r="J1235" t="s">
        <v>4758</v>
      </c>
      <c r="K1235" t="s">
        <v>4759</v>
      </c>
      <c r="L1235" t="s">
        <v>4760</v>
      </c>
      <c r="M1235" t="s">
        <v>4761</v>
      </c>
      <c r="N1235" t="s">
        <v>628</v>
      </c>
      <c r="O1235" t="s">
        <v>629</v>
      </c>
      <c r="P1235" t="s">
        <v>630</v>
      </c>
      <c r="Q1235" t="s">
        <v>621</v>
      </c>
      <c r="R1235" t="s">
        <v>622</v>
      </c>
      <c r="S1235" t="s">
        <v>623</v>
      </c>
      <c r="T1235" t="s">
        <v>145</v>
      </c>
      <c r="U1235" t="s">
        <v>645</v>
      </c>
      <c r="V1235" t="s">
        <v>2142</v>
      </c>
      <c r="W1235" t="s">
        <v>2143</v>
      </c>
      <c r="X1235" t="s">
        <v>4762</v>
      </c>
      <c r="Y1235" s="19" t="str">
        <f t="shared" si="40"/>
        <v>3</v>
      </c>
      <c r="Z1235" s="19" t="str">
        <f>IF(T1235="","",IF(AND(T1235&lt;&gt;'Tabelas auxiliares'!$B$241,T1235&lt;&gt;'Tabelas auxiliares'!$B$242,T1235&lt;&gt;'Tabelas auxiliares'!$C$241,T1235&lt;&gt;'Tabelas auxiliares'!$C$242,T1235&lt;&gt;'Tabelas auxiliares'!$D$241),"FOLHA DE PESSOAL",IF(Y1235='Tabelas auxiliares'!$A$242,"CUSTEIO",IF(Y1235='Tabelas auxiliares'!$A$241,"INVESTIMENTO","ERRO - VERIFICAR"))))</f>
        <v>CUSTEIO</v>
      </c>
      <c r="AA1235" s="30">
        <f t="shared" si="41"/>
        <v>12050.6</v>
      </c>
      <c r="AB1235" s="12">
        <v>12050.6</v>
      </c>
      <c r="AE1235" s="36"/>
      <c r="AF1235" s="36"/>
      <c r="AG1235" s="36"/>
      <c r="AH1235" s="36"/>
      <c r="AI1235" s="36"/>
      <c r="AJ1235" s="36"/>
      <c r="AK1235" s="36"/>
      <c r="AL1235" s="36"/>
      <c r="AM1235" s="36"/>
      <c r="AN1235" s="36"/>
      <c r="AO1235" s="36"/>
      <c r="AP1235" s="36"/>
    </row>
    <row r="1236" spans="1:42" x14ac:dyDescent="0.35">
      <c r="A1236" t="s">
        <v>614</v>
      </c>
      <c r="B1236" t="s">
        <v>236</v>
      </c>
      <c r="C1236" t="s">
        <v>615</v>
      </c>
      <c r="D1236" t="s">
        <v>28</v>
      </c>
      <c r="E1236" t="s">
        <v>100</v>
      </c>
      <c r="F1236" s="19" t="str">
        <f>IFERROR(VLOOKUP(D1236,'Tabelas auxiliares'!$A$3:$B$63,2,FALSE),"")</f>
        <v>PU - PREFEITURA UNIVERSITÁRIA</v>
      </c>
      <c r="G1236" s="19" t="str">
        <f>IFERROR(VLOOKUP($B1236,'Tabelas auxiliares'!$A$67:$C$107,2,FALSE),"")</f>
        <v>MANUTENÇÃO</v>
      </c>
      <c r="H1236" s="19" t="str">
        <f>IFERROR(VLOOKUP($B1236,'Tabelas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236" t="s">
        <v>2741</v>
      </c>
      <c r="J1236" t="s">
        <v>4672</v>
      </c>
      <c r="K1236" t="s">
        <v>4763</v>
      </c>
      <c r="L1236" t="s">
        <v>4674</v>
      </c>
      <c r="M1236" t="s">
        <v>4675</v>
      </c>
      <c r="N1236" t="s">
        <v>628</v>
      </c>
      <c r="O1236" t="s">
        <v>629</v>
      </c>
      <c r="P1236" t="s">
        <v>630</v>
      </c>
      <c r="Q1236" t="s">
        <v>621</v>
      </c>
      <c r="R1236" t="s">
        <v>622</v>
      </c>
      <c r="S1236" t="s">
        <v>623</v>
      </c>
      <c r="T1236" t="s">
        <v>145</v>
      </c>
      <c r="U1236" t="s">
        <v>645</v>
      </c>
      <c r="V1236" t="s">
        <v>4676</v>
      </c>
      <c r="W1236" t="s">
        <v>4677</v>
      </c>
      <c r="X1236" t="s">
        <v>4764</v>
      </c>
      <c r="Y1236" s="19" t="str">
        <f t="shared" si="40"/>
        <v>3</v>
      </c>
      <c r="Z1236" s="19" t="str">
        <f>IF(T1236="","",IF(AND(T1236&lt;&gt;'Tabelas auxiliares'!$B$241,T1236&lt;&gt;'Tabelas auxiliares'!$B$242,T1236&lt;&gt;'Tabelas auxiliares'!$C$241,T1236&lt;&gt;'Tabelas auxiliares'!$C$242,T1236&lt;&gt;'Tabelas auxiliares'!$D$241),"FOLHA DE PESSOAL",IF(Y1236='Tabelas auxiliares'!$A$242,"CUSTEIO",IF(Y1236='Tabelas auxiliares'!$A$241,"INVESTIMENTO","ERRO - VERIFICAR"))))</f>
        <v>CUSTEIO</v>
      </c>
      <c r="AA1236" s="30">
        <f t="shared" si="41"/>
        <v>14239.52</v>
      </c>
      <c r="AB1236" s="12">
        <v>14239.52</v>
      </c>
      <c r="AE1236" s="36"/>
      <c r="AF1236" s="36"/>
      <c r="AG1236" s="36"/>
      <c r="AH1236" s="36"/>
      <c r="AI1236" s="36"/>
      <c r="AJ1236" s="36"/>
      <c r="AK1236" s="36"/>
      <c r="AL1236" s="36"/>
      <c r="AM1236" s="36"/>
      <c r="AN1236" s="36"/>
      <c r="AO1236" s="36"/>
      <c r="AP1236" s="36"/>
    </row>
    <row r="1237" spans="1:42" x14ac:dyDescent="0.35">
      <c r="A1237" t="s">
        <v>614</v>
      </c>
      <c r="B1237" t="s">
        <v>236</v>
      </c>
      <c r="C1237" t="s">
        <v>615</v>
      </c>
      <c r="D1237" t="s">
        <v>81</v>
      </c>
      <c r="E1237" t="s">
        <v>100</v>
      </c>
      <c r="F1237" s="19" t="str">
        <f>IFERROR(VLOOKUP(D1237,'Tabelas auxiliares'!$A$3:$B$63,2,FALSE),"")</f>
        <v>SUGEPE - SUPERINTENDÊNCIA DE GESTÃO DE PESSOAS</v>
      </c>
      <c r="G1237" s="19" t="str">
        <f>IFERROR(VLOOKUP($B1237,'Tabelas auxiliares'!$A$67:$C$107,2,FALSE),"")</f>
        <v>MANUTENÇÃO</v>
      </c>
      <c r="H1237" s="19" t="str">
        <f>IFERROR(VLOOKUP($B1237,'Tabelas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237" t="s">
        <v>2774</v>
      </c>
      <c r="J1237" t="s">
        <v>4765</v>
      </c>
      <c r="K1237" t="s">
        <v>4766</v>
      </c>
      <c r="L1237" t="s">
        <v>4767</v>
      </c>
      <c r="M1237" t="s">
        <v>4768</v>
      </c>
      <c r="N1237" t="s">
        <v>628</v>
      </c>
      <c r="O1237" t="s">
        <v>629</v>
      </c>
      <c r="P1237" t="s">
        <v>630</v>
      </c>
      <c r="Q1237" t="s">
        <v>621</v>
      </c>
      <c r="R1237" t="s">
        <v>622</v>
      </c>
      <c r="S1237" t="s">
        <v>623</v>
      </c>
      <c r="T1237" t="s">
        <v>145</v>
      </c>
      <c r="U1237" t="s">
        <v>645</v>
      </c>
      <c r="V1237" t="s">
        <v>2569</v>
      </c>
      <c r="W1237" t="s">
        <v>2570</v>
      </c>
      <c r="X1237" t="s">
        <v>4769</v>
      </c>
      <c r="Y1237" s="19" t="str">
        <f t="shared" si="40"/>
        <v>3</v>
      </c>
      <c r="Z1237" s="19" t="str">
        <f>IF(T1237="","",IF(AND(T1237&lt;&gt;'Tabelas auxiliares'!$B$241,T1237&lt;&gt;'Tabelas auxiliares'!$B$242,T1237&lt;&gt;'Tabelas auxiliares'!$C$241,T1237&lt;&gt;'Tabelas auxiliares'!$C$242,T1237&lt;&gt;'Tabelas auxiliares'!$D$241),"FOLHA DE PESSOAL",IF(Y1237='Tabelas auxiliares'!$A$242,"CUSTEIO",IF(Y1237='Tabelas auxiliares'!$A$241,"INVESTIMENTO","ERRO - VERIFICAR"))))</f>
        <v>CUSTEIO</v>
      </c>
      <c r="AA1237" s="30">
        <f t="shared" si="41"/>
        <v>7140</v>
      </c>
      <c r="AB1237" s="12">
        <v>7140</v>
      </c>
      <c r="AE1237" s="36"/>
      <c r="AF1237" s="36"/>
      <c r="AG1237" s="36"/>
      <c r="AH1237" s="36"/>
      <c r="AI1237" s="36"/>
      <c r="AJ1237" s="36"/>
      <c r="AK1237" s="36"/>
      <c r="AL1237" s="36"/>
      <c r="AM1237" s="36"/>
      <c r="AN1237" s="36"/>
      <c r="AO1237" s="36"/>
      <c r="AP1237" s="36"/>
    </row>
    <row r="1238" spans="1:42" x14ac:dyDescent="0.35">
      <c r="A1238" t="s">
        <v>614</v>
      </c>
      <c r="B1238" t="s">
        <v>236</v>
      </c>
      <c r="C1238" t="s">
        <v>615</v>
      </c>
      <c r="D1238" t="s">
        <v>81</v>
      </c>
      <c r="E1238" t="s">
        <v>100</v>
      </c>
      <c r="F1238" s="19" t="str">
        <f>IFERROR(VLOOKUP(D1238,'Tabelas auxiliares'!$A$3:$B$63,2,FALSE),"")</f>
        <v>SUGEPE - SUPERINTENDÊNCIA DE GESTÃO DE PESSOAS</v>
      </c>
      <c r="G1238" s="19" t="str">
        <f>IFERROR(VLOOKUP($B1238,'Tabelas auxiliares'!$A$67:$C$107,2,FALSE),"")</f>
        <v>MANUTENÇÃO</v>
      </c>
      <c r="H1238" s="19" t="str">
        <f>IFERROR(VLOOKUP($B1238,'Tabelas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1238" t="s">
        <v>2774</v>
      </c>
      <c r="J1238" t="s">
        <v>4765</v>
      </c>
      <c r="K1238" t="s">
        <v>4770</v>
      </c>
      <c r="L1238" t="s">
        <v>4767</v>
      </c>
      <c r="M1238" t="s">
        <v>4768</v>
      </c>
      <c r="N1238" t="s">
        <v>628</v>
      </c>
      <c r="O1238" t="s">
        <v>629</v>
      </c>
      <c r="P1238" t="s">
        <v>630</v>
      </c>
      <c r="Q1238" t="s">
        <v>621</v>
      </c>
      <c r="R1238" t="s">
        <v>622</v>
      </c>
      <c r="S1238" t="s">
        <v>623</v>
      </c>
      <c r="T1238" t="s">
        <v>145</v>
      </c>
      <c r="U1238" t="s">
        <v>645</v>
      </c>
      <c r="V1238" t="s">
        <v>2130</v>
      </c>
      <c r="W1238" t="s">
        <v>2131</v>
      </c>
      <c r="X1238" t="s">
        <v>4771</v>
      </c>
      <c r="Y1238" s="19" t="str">
        <f t="shared" si="40"/>
        <v>3</v>
      </c>
      <c r="Z1238" s="19" t="str">
        <f>IF(T1238="","",IF(AND(T1238&lt;&gt;'Tabelas auxiliares'!$B$241,T1238&lt;&gt;'Tabelas auxiliares'!$B$242,T1238&lt;&gt;'Tabelas auxiliares'!$C$241,T1238&lt;&gt;'Tabelas auxiliares'!$C$242,T1238&lt;&gt;'Tabelas auxiliares'!$D$241),"FOLHA DE PESSOAL",IF(Y1238='Tabelas auxiliares'!$A$242,"CUSTEIO",IF(Y1238='Tabelas auxiliares'!$A$241,"INVESTIMENTO","ERRO - VERIFICAR"))))</f>
        <v>CUSTEIO</v>
      </c>
      <c r="AA1238" s="30">
        <f t="shared" si="41"/>
        <v>27871.5</v>
      </c>
      <c r="AB1238" s="12">
        <v>27871.5</v>
      </c>
      <c r="AE1238" s="36"/>
      <c r="AF1238" s="36"/>
      <c r="AG1238" s="36"/>
      <c r="AH1238" s="36"/>
      <c r="AI1238" s="36"/>
      <c r="AJ1238" s="36"/>
      <c r="AK1238" s="36"/>
      <c r="AL1238" s="36"/>
      <c r="AM1238" s="36"/>
      <c r="AN1238" s="36"/>
      <c r="AO1238" s="36"/>
      <c r="AP1238" s="36"/>
    </row>
    <row r="1239" spans="1:42" x14ac:dyDescent="0.35">
      <c r="A1239" t="s">
        <v>614</v>
      </c>
      <c r="B1239" t="s">
        <v>237</v>
      </c>
      <c r="C1239" t="s">
        <v>615</v>
      </c>
      <c r="D1239" t="s">
        <v>159</v>
      </c>
      <c r="E1239" t="s">
        <v>100</v>
      </c>
      <c r="F1239" s="19" t="str">
        <f>IFERROR(VLOOKUP(D1239,'Tabelas auxiliares'!$A$3:$B$63,2,FALSE),"")</f>
        <v>SPO - OBRAS SANTO ANDRÉ</v>
      </c>
      <c r="G1239" s="19" t="str">
        <f>IFERROR(VLOOKUP($B1239,'Tabelas auxiliares'!$A$67:$C$107,2,FALSE),"")</f>
        <v>OBRAS E INSTALAÇÕES - CONSTRUÇÕES</v>
      </c>
      <c r="H1239" s="19" t="str">
        <f>IFERROR(VLOOKUP($B1239,'Tabelas auxiliares'!$A$67:$C$107,3,FALSE),"")</f>
        <v>SERVICOS TECNICOS EM ENGENHARIA /EXECUCAO DAS OBRAS / ELABORACAO DOS ESTUDOS PRELIMINARES, PROJETOS BASICOS E EXECUTIVOS / CONSTRUCAO / GERENCIAMENTO DE OBRAS</v>
      </c>
      <c r="I1239" t="s">
        <v>4772</v>
      </c>
      <c r="J1239" t="s">
        <v>4773</v>
      </c>
      <c r="K1239" t="s">
        <v>4774</v>
      </c>
      <c r="L1239" t="s">
        <v>4775</v>
      </c>
      <c r="M1239" t="s">
        <v>4776</v>
      </c>
      <c r="N1239" t="s">
        <v>628</v>
      </c>
      <c r="O1239" t="s">
        <v>629</v>
      </c>
      <c r="P1239" t="s">
        <v>630</v>
      </c>
      <c r="Q1239" t="s">
        <v>621</v>
      </c>
      <c r="R1239" t="s">
        <v>622</v>
      </c>
      <c r="S1239" t="s">
        <v>623</v>
      </c>
      <c r="T1239" t="s">
        <v>145</v>
      </c>
      <c r="U1239" t="s">
        <v>645</v>
      </c>
      <c r="V1239" t="s">
        <v>2326</v>
      </c>
      <c r="W1239" t="s">
        <v>2327</v>
      </c>
      <c r="X1239" t="s">
        <v>4777</v>
      </c>
      <c r="Y1239" s="19" t="str">
        <f t="shared" si="40"/>
        <v>3</v>
      </c>
      <c r="Z1239" s="19" t="str">
        <f>IF(T1239="","",IF(AND(T1239&lt;&gt;'Tabelas auxiliares'!$B$241,T1239&lt;&gt;'Tabelas auxiliares'!$B$242,T1239&lt;&gt;'Tabelas auxiliares'!$C$241,T1239&lt;&gt;'Tabelas auxiliares'!$C$242,T1239&lt;&gt;'Tabelas auxiliares'!$D$241),"FOLHA DE PESSOAL",IF(Y1239='Tabelas auxiliares'!$A$242,"CUSTEIO",IF(Y1239='Tabelas auxiliares'!$A$241,"INVESTIMENTO","ERRO - VERIFICAR"))))</f>
        <v>CUSTEIO</v>
      </c>
      <c r="AA1239" s="30">
        <f t="shared" si="41"/>
        <v>17550</v>
      </c>
      <c r="AB1239" s="12">
        <v>17550</v>
      </c>
      <c r="AE1239" s="36"/>
      <c r="AF1239" s="36"/>
      <c r="AG1239" s="36"/>
      <c r="AH1239" s="36"/>
      <c r="AI1239" s="36"/>
      <c r="AJ1239" s="36"/>
      <c r="AK1239" s="36"/>
      <c r="AL1239" s="36"/>
      <c r="AM1239" s="36"/>
      <c r="AN1239" s="36"/>
      <c r="AO1239" s="36"/>
      <c r="AP1239" s="36"/>
    </row>
    <row r="1240" spans="1:42" x14ac:dyDescent="0.35">
      <c r="A1240" t="s">
        <v>614</v>
      </c>
      <c r="B1240" t="s">
        <v>237</v>
      </c>
      <c r="C1240" t="s">
        <v>706</v>
      </c>
      <c r="D1240" t="s">
        <v>176</v>
      </c>
      <c r="E1240" t="s">
        <v>100</v>
      </c>
      <c r="F1240" s="19" t="str">
        <f>IFERROR(VLOOKUP(D1240,'Tabelas auxiliares'!$A$3:$B$63,2,FALSE),"")</f>
        <v>SPO - OBRAS SÃO BERNARDO DO CAMPO</v>
      </c>
      <c r="G1240" s="19" t="str">
        <f>IFERROR(VLOOKUP($B1240,'Tabelas auxiliares'!$A$67:$C$107,2,FALSE),"")</f>
        <v>OBRAS E INSTALAÇÕES - CONSTRUÇÕES</v>
      </c>
      <c r="H1240" s="19" t="str">
        <f>IFERROR(VLOOKUP($B1240,'Tabelas auxiliares'!$A$67:$C$107,3,FALSE),"")</f>
        <v>SERVICOS TECNICOS EM ENGENHARIA /EXECUCAO DAS OBRAS / ELABORACAO DOS ESTUDOS PRELIMINARES, PROJETOS BASICOS E EXECUTIVOS / CONSTRUCAO / GERENCIAMENTO DE OBRAS</v>
      </c>
      <c r="I1240" t="s">
        <v>1518</v>
      </c>
      <c r="J1240" t="s">
        <v>4778</v>
      </c>
      <c r="K1240" t="s">
        <v>4779</v>
      </c>
      <c r="L1240" t="s">
        <v>4780</v>
      </c>
      <c r="M1240" t="s">
        <v>4781</v>
      </c>
      <c r="N1240" t="s">
        <v>633</v>
      </c>
      <c r="O1240" t="s">
        <v>629</v>
      </c>
      <c r="P1240" t="s">
        <v>634</v>
      </c>
      <c r="Q1240" t="s">
        <v>621</v>
      </c>
      <c r="R1240" t="s">
        <v>622</v>
      </c>
      <c r="S1240" t="s">
        <v>623</v>
      </c>
      <c r="T1240" t="s">
        <v>145</v>
      </c>
      <c r="U1240" t="s">
        <v>655</v>
      </c>
      <c r="V1240" t="s">
        <v>2015</v>
      </c>
      <c r="W1240" t="s">
        <v>2016</v>
      </c>
      <c r="X1240" t="s">
        <v>4782</v>
      </c>
      <c r="Y1240" s="19" t="str">
        <f t="shared" si="40"/>
        <v>4</v>
      </c>
      <c r="Z1240" s="19" t="str">
        <f>IF(T1240="","",IF(AND(T1240&lt;&gt;'Tabelas auxiliares'!$B$241,T1240&lt;&gt;'Tabelas auxiliares'!$B$242,T1240&lt;&gt;'Tabelas auxiliares'!$C$241,T1240&lt;&gt;'Tabelas auxiliares'!$C$242,T1240&lt;&gt;'Tabelas auxiliares'!$D$241),"FOLHA DE PESSOAL",IF(Y1240='Tabelas auxiliares'!$A$242,"CUSTEIO",IF(Y1240='Tabelas auxiliares'!$A$241,"INVESTIMENTO","ERRO - VERIFICAR"))))</f>
        <v>INVESTIMENTO</v>
      </c>
      <c r="AA1240" s="30">
        <f t="shared" si="41"/>
        <v>207082.69</v>
      </c>
      <c r="AB1240" s="12">
        <v>207082.69</v>
      </c>
      <c r="AE1240" s="36"/>
      <c r="AF1240" s="36"/>
      <c r="AG1240" s="36"/>
      <c r="AH1240" s="36"/>
      <c r="AI1240" s="36"/>
      <c r="AJ1240" s="36"/>
      <c r="AK1240" s="36"/>
      <c r="AL1240" s="36"/>
      <c r="AM1240" s="36"/>
      <c r="AN1240" s="36"/>
      <c r="AO1240" s="36"/>
      <c r="AP1240" s="36"/>
    </row>
    <row r="1241" spans="1:42" x14ac:dyDescent="0.35">
      <c r="A1241" t="s">
        <v>614</v>
      </c>
      <c r="B1241" t="s">
        <v>238</v>
      </c>
      <c r="C1241" t="s">
        <v>615</v>
      </c>
      <c r="D1241" t="s">
        <v>159</v>
      </c>
      <c r="E1241" t="s">
        <v>100</v>
      </c>
      <c r="F1241" s="19" t="str">
        <f>IFERROR(VLOOKUP(D1241,'Tabelas auxiliares'!$A$3:$B$63,2,FALSE),"")</f>
        <v>SPO - OBRAS SANTO ANDRÉ</v>
      </c>
      <c r="G1241" s="19" t="str">
        <f>IFERROR(VLOOKUP($B1241,'Tabelas auxiliares'!$A$67:$C$107,2,FALSE),"")</f>
        <v>OBRAS E INSTALAÇÕES - MELHORIAS E REFORMAS</v>
      </c>
      <c r="H1241" s="19" t="str">
        <f>IFERROR(VLOOKUP($B1241,'Tabelas auxiliares'!$A$67:$C$107,3,FALSE),"")</f>
        <v>REFORMA E ADEQUACAO</v>
      </c>
      <c r="I1241" t="s">
        <v>1633</v>
      </c>
      <c r="J1241" t="s">
        <v>4783</v>
      </c>
      <c r="K1241" t="s">
        <v>4784</v>
      </c>
      <c r="L1241" t="s">
        <v>4785</v>
      </c>
      <c r="M1241" t="s">
        <v>4786</v>
      </c>
      <c r="N1241" t="s">
        <v>633</v>
      </c>
      <c r="O1241" t="s">
        <v>629</v>
      </c>
      <c r="P1241" t="s">
        <v>634</v>
      </c>
      <c r="Q1241" t="s">
        <v>621</v>
      </c>
      <c r="R1241" t="s">
        <v>622</v>
      </c>
      <c r="S1241" t="s">
        <v>623</v>
      </c>
      <c r="T1241" t="s">
        <v>145</v>
      </c>
      <c r="U1241" t="s">
        <v>655</v>
      </c>
      <c r="V1241" t="s">
        <v>2015</v>
      </c>
      <c r="W1241" t="s">
        <v>2016</v>
      </c>
      <c r="X1241" t="s">
        <v>4787</v>
      </c>
      <c r="Y1241" s="19" t="str">
        <f t="shared" si="40"/>
        <v>4</v>
      </c>
      <c r="Z1241" s="19" t="str">
        <f>IF(T1241="","",IF(AND(T1241&lt;&gt;'Tabelas auxiliares'!$B$241,T1241&lt;&gt;'Tabelas auxiliares'!$B$242,T1241&lt;&gt;'Tabelas auxiliares'!$C$241,T1241&lt;&gt;'Tabelas auxiliares'!$C$242,T1241&lt;&gt;'Tabelas auxiliares'!$D$241),"FOLHA DE PESSOAL",IF(Y1241='Tabelas auxiliares'!$A$242,"CUSTEIO",IF(Y1241='Tabelas auxiliares'!$A$241,"INVESTIMENTO","ERRO - VERIFICAR"))))</f>
        <v>INVESTIMENTO</v>
      </c>
      <c r="AA1241" s="30">
        <f t="shared" si="41"/>
        <v>364837.97</v>
      </c>
      <c r="AB1241" s="12">
        <v>364837.97</v>
      </c>
      <c r="AE1241" s="36"/>
      <c r="AF1241" s="36"/>
      <c r="AG1241" s="36"/>
      <c r="AH1241" s="36"/>
      <c r="AI1241" s="36"/>
      <c r="AJ1241" s="36"/>
      <c r="AK1241" s="36"/>
      <c r="AL1241" s="36"/>
      <c r="AM1241" s="36"/>
      <c r="AN1241" s="36"/>
      <c r="AO1241" s="36"/>
      <c r="AP1241" s="36"/>
    </row>
    <row r="1242" spans="1:42" x14ac:dyDescent="0.35">
      <c r="A1242" t="s">
        <v>614</v>
      </c>
      <c r="B1242" t="s">
        <v>239</v>
      </c>
      <c r="C1242" t="s">
        <v>615</v>
      </c>
      <c r="D1242" t="s">
        <v>28</v>
      </c>
      <c r="E1242" t="s">
        <v>100</v>
      </c>
      <c r="F1242" s="19" t="str">
        <f>IFERROR(VLOOKUP(D1242,'Tabelas auxiliares'!$A$3:$B$63,2,FALSE),"")</f>
        <v>PU - PREFEITURA UNIVERSITÁRIA</v>
      </c>
      <c r="G1242" s="19" t="str">
        <f>IFERROR(VLOOKUP($B1242,'Tabelas auxiliares'!$A$67:$C$107,2,FALSE),"")</f>
        <v>RECEPÇÃO, PORTARIA E ZELADORIA</v>
      </c>
      <c r="H1242" s="19" t="str">
        <f>IFERROR(VLOOKUP($B1242,'Tabelas auxiliares'!$A$67:$C$107,3,FALSE),"")</f>
        <v>PORTARIA / RECEPÇÃO / ZELADORIA</v>
      </c>
      <c r="I1242" t="s">
        <v>938</v>
      </c>
      <c r="J1242" t="s">
        <v>4788</v>
      </c>
      <c r="K1242" t="s">
        <v>4789</v>
      </c>
      <c r="L1242" t="s">
        <v>4790</v>
      </c>
      <c r="M1242" t="s">
        <v>4745</v>
      </c>
      <c r="N1242" t="s">
        <v>628</v>
      </c>
      <c r="O1242" t="s">
        <v>629</v>
      </c>
      <c r="P1242" t="s">
        <v>630</v>
      </c>
      <c r="Q1242" t="s">
        <v>621</v>
      </c>
      <c r="R1242" t="s">
        <v>622</v>
      </c>
      <c r="S1242" t="s">
        <v>623</v>
      </c>
      <c r="T1242" t="s">
        <v>145</v>
      </c>
      <c r="U1242" t="s">
        <v>645</v>
      </c>
      <c r="V1242" t="s">
        <v>2213</v>
      </c>
      <c r="W1242" t="s">
        <v>2214</v>
      </c>
      <c r="X1242" t="s">
        <v>4791</v>
      </c>
      <c r="Y1242" s="19" t="str">
        <f t="shared" si="40"/>
        <v>3</v>
      </c>
      <c r="Z1242" s="19" t="str">
        <f>IF(T1242="","",IF(AND(T1242&lt;&gt;'Tabelas auxiliares'!$B$241,T1242&lt;&gt;'Tabelas auxiliares'!$B$242,T1242&lt;&gt;'Tabelas auxiliares'!$C$241,T1242&lt;&gt;'Tabelas auxiliares'!$C$242,T1242&lt;&gt;'Tabelas auxiliares'!$D$241),"FOLHA DE PESSOAL",IF(Y1242='Tabelas auxiliares'!$A$242,"CUSTEIO",IF(Y1242='Tabelas auxiliares'!$A$241,"INVESTIMENTO","ERRO - VERIFICAR"))))</f>
        <v>CUSTEIO</v>
      </c>
      <c r="AA1242" s="30">
        <f t="shared" si="41"/>
        <v>52854.28</v>
      </c>
      <c r="AD1242" s="12">
        <v>52854.28</v>
      </c>
      <c r="AE1242" s="36"/>
      <c r="AF1242" s="36"/>
      <c r="AG1242" s="36"/>
      <c r="AH1242" s="36"/>
      <c r="AI1242" s="36"/>
      <c r="AJ1242" s="36"/>
      <c r="AK1242" s="36"/>
      <c r="AL1242" s="36"/>
      <c r="AM1242" s="36"/>
      <c r="AN1242" s="36"/>
      <c r="AO1242" s="36"/>
      <c r="AP1242" s="36"/>
    </row>
    <row r="1243" spans="1:42" x14ac:dyDescent="0.35">
      <c r="A1243" t="s">
        <v>614</v>
      </c>
      <c r="B1243" t="s">
        <v>239</v>
      </c>
      <c r="C1243" t="s">
        <v>615</v>
      </c>
      <c r="D1243" t="s">
        <v>28</v>
      </c>
      <c r="E1243" t="s">
        <v>100</v>
      </c>
      <c r="F1243" s="19" t="str">
        <f>IFERROR(VLOOKUP(D1243,'Tabelas auxiliares'!$A$3:$B$63,2,FALSE),"")</f>
        <v>PU - PREFEITURA UNIVERSITÁRIA</v>
      </c>
      <c r="G1243" s="19" t="str">
        <f>IFERROR(VLOOKUP($B1243,'Tabelas auxiliares'!$A$67:$C$107,2,FALSE),"")</f>
        <v>RECEPÇÃO, PORTARIA E ZELADORIA</v>
      </c>
      <c r="H1243" s="19" t="str">
        <f>IFERROR(VLOOKUP($B1243,'Tabelas auxiliares'!$A$67:$C$107,3,FALSE),"")</f>
        <v>PORTARIA / RECEPÇÃO / ZELADORIA</v>
      </c>
      <c r="I1243" t="s">
        <v>1084</v>
      </c>
      <c r="J1243" t="s">
        <v>4788</v>
      </c>
      <c r="K1243" t="s">
        <v>4792</v>
      </c>
      <c r="L1243" t="s">
        <v>4790</v>
      </c>
      <c r="M1243" t="s">
        <v>4745</v>
      </c>
      <c r="N1243" t="s">
        <v>628</v>
      </c>
      <c r="O1243" t="s">
        <v>629</v>
      </c>
      <c r="P1243" t="s">
        <v>630</v>
      </c>
      <c r="Q1243" t="s">
        <v>621</v>
      </c>
      <c r="R1243" t="s">
        <v>622</v>
      </c>
      <c r="S1243" t="s">
        <v>623</v>
      </c>
      <c r="T1243" t="s">
        <v>145</v>
      </c>
      <c r="U1243" t="s">
        <v>645</v>
      </c>
      <c r="V1243" t="s">
        <v>2213</v>
      </c>
      <c r="W1243" t="s">
        <v>2214</v>
      </c>
      <c r="X1243" t="s">
        <v>4793</v>
      </c>
      <c r="Y1243" s="19" t="str">
        <f t="shared" si="40"/>
        <v>3</v>
      </c>
      <c r="Z1243" s="19" t="str">
        <f>IF(T1243="","",IF(AND(T1243&lt;&gt;'Tabelas auxiliares'!$B$241,T1243&lt;&gt;'Tabelas auxiliares'!$B$242,T1243&lt;&gt;'Tabelas auxiliares'!$C$241,T1243&lt;&gt;'Tabelas auxiliares'!$C$242,T1243&lt;&gt;'Tabelas auxiliares'!$D$241),"FOLHA DE PESSOAL",IF(Y1243='Tabelas auxiliares'!$A$242,"CUSTEIO",IF(Y1243='Tabelas auxiliares'!$A$241,"INVESTIMENTO","ERRO - VERIFICAR"))))</f>
        <v>CUSTEIO</v>
      </c>
      <c r="AA1243" s="30">
        <f t="shared" si="41"/>
        <v>179511</v>
      </c>
      <c r="AD1243" s="12">
        <v>179511</v>
      </c>
      <c r="AE1243" s="36"/>
      <c r="AF1243" s="36"/>
      <c r="AG1243" s="36"/>
      <c r="AH1243" s="36"/>
      <c r="AI1243" s="36"/>
      <c r="AJ1243" s="36"/>
      <c r="AK1243" s="36"/>
      <c r="AL1243" s="36"/>
      <c r="AM1243" s="36"/>
      <c r="AN1243" s="36"/>
      <c r="AO1243" s="36"/>
      <c r="AP1243" s="36"/>
    </row>
    <row r="1244" spans="1:42" x14ac:dyDescent="0.35">
      <c r="A1244" t="s">
        <v>614</v>
      </c>
      <c r="B1244" t="s">
        <v>239</v>
      </c>
      <c r="C1244" t="s">
        <v>615</v>
      </c>
      <c r="D1244" t="s">
        <v>28</v>
      </c>
      <c r="E1244" t="s">
        <v>100</v>
      </c>
      <c r="F1244" s="19" t="str">
        <f>IFERROR(VLOOKUP(D1244,'Tabelas auxiliares'!$A$3:$B$63,2,FALSE),"")</f>
        <v>PU - PREFEITURA UNIVERSITÁRIA</v>
      </c>
      <c r="G1244" s="19" t="str">
        <f>IFERROR(VLOOKUP($B1244,'Tabelas auxiliares'!$A$67:$C$107,2,FALSE),"")</f>
        <v>RECEPÇÃO, PORTARIA E ZELADORIA</v>
      </c>
      <c r="H1244" s="19" t="str">
        <f>IFERROR(VLOOKUP($B1244,'Tabelas auxiliares'!$A$67:$C$107,3,FALSE),"")</f>
        <v>PORTARIA / RECEPÇÃO / ZELADORIA</v>
      </c>
      <c r="I1244" t="s">
        <v>3421</v>
      </c>
      <c r="J1244" t="s">
        <v>4788</v>
      </c>
      <c r="K1244" t="s">
        <v>4794</v>
      </c>
      <c r="L1244" t="s">
        <v>4795</v>
      </c>
      <c r="M1244" t="s">
        <v>4745</v>
      </c>
      <c r="N1244" t="s">
        <v>628</v>
      </c>
      <c r="O1244" t="s">
        <v>629</v>
      </c>
      <c r="P1244" t="s">
        <v>630</v>
      </c>
      <c r="Q1244" t="s">
        <v>621</v>
      </c>
      <c r="R1244" t="s">
        <v>622</v>
      </c>
      <c r="S1244" t="s">
        <v>623</v>
      </c>
      <c r="T1244" t="s">
        <v>145</v>
      </c>
      <c r="U1244" t="s">
        <v>645</v>
      </c>
      <c r="V1244" t="s">
        <v>2213</v>
      </c>
      <c r="W1244" t="s">
        <v>2214</v>
      </c>
      <c r="X1244" t="s">
        <v>4796</v>
      </c>
      <c r="Y1244" s="19" t="str">
        <f t="shared" si="40"/>
        <v>3</v>
      </c>
      <c r="Z1244" s="19" t="str">
        <f>IF(T1244="","",IF(AND(T1244&lt;&gt;'Tabelas auxiliares'!$B$241,T1244&lt;&gt;'Tabelas auxiliares'!$B$242,T1244&lt;&gt;'Tabelas auxiliares'!$C$241,T1244&lt;&gt;'Tabelas auxiliares'!$C$242,T1244&lt;&gt;'Tabelas auxiliares'!$D$241),"FOLHA DE PESSOAL",IF(Y1244='Tabelas auxiliares'!$A$242,"CUSTEIO",IF(Y1244='Tabelas auxiliares'!$A$241,"INVESTIMENTO","ERRO - VERIFICAR"))))</f>
        <v>CUSTEIO</v>
      </c>
      <c r="AA1244" s="30">
        <f t="shared" si="41"/>
        <v>429234.54</v>
      </c>
      <c r="AB1244" s="12">
        <v>56594.58</v>
      </c>
      <c r="AC1244" s="12">
        <v>67092.47</v>
      </c>
      <c r="AD1244" s="12">
        <v>305547.49</v>
      </c>
      <c r="AE1244" s="36"/>
      <c r="AF1244" s="36"/>
      <c r="AG1244" s="36"/>
      <c r="AH1244" s="36"/>
      <c r="AI1244" s="36"/>
      <c r="AJ1244" s="36"/>
      <c r="AK1244" s="36"/>
      <c r="AL1244" s="36"/>
      <c r="AM1244" s="36"/>
      <c r="AN1244" s="36"/>
      <c r="AO1244" s="36"/>
      <c r="AP1244" s="36"/>
    </row>
    <row r="1245" spans="1:42" x14ac:dyDescent="0.35">
      <c r="A1245" t="s">
        <v>614</v>
      </c>
      <c r="B1245" t="s">
        <v>239</v>
      </c>
      <c r="C1245" t="s">
        <v>615</v>
      </c>
      <c r="D1245" t="s">
        <v>28</v>
      </c>
      <c r="E1245" t="s">
        <v>100</v>
      </c>
      <c r="F1245" s="19" t="str">
        <f>IFERROR(VLOOKUP(D1245,'Tabelas auxiliares'!$A$3:$B$63,2,FALSE),"")</f>
        <v>PU - PREFEITURA UNIVERSITÁRIA</v>
      </c>
      <c r="G1245" s="19" t="str">
        <f>IFERROR(VLOOKUP($B1245,'Tabelas auxiliares'!$A$67:$C$107,2,FALSE),"")</f>
        <v>RECEPÇÃO, PORTARIA E ZELADORIA</v>
      </c>
      <c r="H1245" s="19" t="str">
        <f>IFERROR(VLOOKUP($B1245,'Tabelas auxiliares'!$A$67:$C$107,3,FALSE),"")</f>
        <v>PORTARIA / RECEPÇÃO / ZELADORIA</v>
      </c>
      <c r="I1245" t="s">
        <v>2054</v>
      </c>
      <c r="J1245" t="s">
        <v>4788</v>
      </c>
      <c r="K1245" t="s">
        <v>4797</v>
      </c>
      <c r="L1245" t="s">
        <v>4795</v>
      </c>
      <c r="M1245" t="s">
        <v>4745</v>
      </c>
      <c r="N1245" t="s">
        <v>628</v>
      </c>
      <c r="O1245" t="s">
        <v>629</v>
      </c>
      <c r="P1245" t="s">
        <v>630</v>
      </c>
      <c r="Q1245" t="s">
        <v>621</v>
      </c>
      <c r="R1245" t="s">
        <v>622</v>
      </c>
      <c r="S1245" t="s">
        <v>623</v>
      </c>
      <c r="T1245" t="s">
        <v>145</v>
      </c>
      <c r="U1245" t="s">
        <v>645</v>
      </c>
      <c r="V1245" t="s">
        <v>2213</v>
      </c>
      <c r="W1245" t="s">
        <v>2214</v>
      </c>
      <c r="X1245" t="s">
        <v>4798</v>
      </c>
      <c r="Y1245" s="19" t="str">
        <f t="shared" si="40"/>
        <v>3</v>
      </c>
      <c r="Z1245" s="19" t="str">
        <f>IF(T1245="","",IF(AND(T1245&lt;&gt;'Tabelas auxiliares'!$B$241,T1245&lt;&gt;'Tabelas auxiliares'!$B$242,T1245&lt;&gt;'Tabelas auxiliares'!$C$241,T1245&lt;&gt;'Tabelas auxiliares'!$C$242,T1245&lt;&gt;'Tabelas auxiliares'!$D$241),"FOLHA DE PESSOAL",IF(Y1245='Tabelas auxiliares'!$A$242,"CUSTEIO",IF(Y1245='Tabelas auxiliares'!$A$241,"INVESTIMENTO","ERRO - VERIFICAR"))))</f>
        <v>CUSTEIO</v>
      </c>
      <c r="AA1245" s="30">
        <f t="shared" si="41"/>
        <v>12000.69</v>
      </c>
      <c r="AB1245" s="12">
        <v>12000.69</v>
      </c>
      <c r="AE1245" s="36"/>
      <c r="AF1245" s="36"/>
      <c r="AG1245" s="36"/>
      <c r="AH1245" s="36"/>
      <c r="AI1245" s="36"/>
      <c r="AJ1245" s="36"/>
      <c r="AK1245" s="36"/>
      <c r="AL1245" s="36"/>
      <c r="AM1245" s="36"/>
      <c r="AN1245" s="36"/>
      <c r="AO1245" s="36"/>
      <c r="AP1245" s="36"/>
    </row>
    <row r="1246" spans="1:42" x14ac:dyDescent="0.35">
      <c r="A1246" t="s">
        <v>614</v>
      </c>
      <c r="B1246" t="s">
        <v>239</v>
      </c>
      <c r="C1246" t="s">
        <v>615</v>
      </c>
      <c r="D1246" t="s">
        <v>60</v>
      </c>
      <c r="E1246" t="s">
        <v>100</v>
      </c>
      <c r="F1246" s="19" t="str">
        <f>IFERROR(VLOOKUP(D1246,'Tabelas auxiliares'!$A$3:$B$63,2,FALSE),"")</f>
        <v>PROAP - PRÓ-REITORIA DE POLÍTICAS AFIRMATIVAS</v>
      </c>
      <c r="G1246" s="19" t="str">
        <f>IFERROR(VLOOKUP($B1246,'Tabelas auxiliares'!$A$67:$C$107,2,FALSE),"")</f>
        <v>RECEPÇÃO, PORTARIA E ZELADORIA</v>
      </c>
      <c r="H1246" s="19" t="str">
        <f>IFERROR(VLOOKUP($B1246,'Tabelas auxiliares'!$A$67:$C$107,3,FALSE),"")</f>
        <v>PORTARIA / RECEPÇÃO / ZELADORIA</v>
      </c>
      <c r="I1246" t="s">
        <v>938</v>
      </c>
      <c r="J1246" t="s">
        <v>4799</v>
      </c>
      <c r="K1246" t="s">
        <v>4800</v>
      </c>
      <c r="L1246" t="s">
        <v>4801</v>
      </c>
      <c r="M1246" t="s">
        <v>4802</v>
      </c>
      <c r="N1246" t="s">
        <v>628</v>
      </c>
      <c r="O1246" t="s">
        <v>629</v>
      </c>
      <c r="P1246" t="s">
        <v>630</v>
      </c>
      <c r="Q1246" t="s">
        <v>621</v>
      </c>
      <c r="R1246" t="s">
        <v>622</v>
      </c>
      <c r="S1246" t="s">
        <v>623</v>
      </c>
      <c r="T1246" t="s">
        <v>145</v>
      </c>
      <c r="U1246" t="s">
        <v>645</v>
      </c>
      <c r="V1246" t="s">
        <v>4803</v>
      </c>
      <c r="W1246" t="s">
        <v>4804</v>
      </c>
      <c r="X1246" t="s">
        <v>4805</v>
      </c>
      <c r="Y1246" s="19" t="str">
        <f t="shared" si="40"/>
        <v>3</v>
      </c>
      <c r="Z1246" s="19" t="str">
        <f>IF(T1246="","",IF(AND(T1246&lt;&gt;'Tabelas auxiliares'!$B$241,T1246&lt;&gt;'Tabelas auxiliares'!$B$242,T1246&lt;&gt;'Tabelas auxiliares'!$C$241,T1246&lt;&gt;'Tabelas auxiliares'!$C$242,T1246&lt;&gt;'Tabelas auxiliares'!$D$241),"FOLHA DE PESSOAL",IF(Y1246='Tabelas auxiliares'!$A$242,"CUSTEIO",IF(Y1246='Tabelas auxiliares'!$A$241,"INVESTIMENTO","ERRO - VERIFICAR"))))</f>
        <v>CUSTEIO</v>
      </c>
      <c r="AA1246" s="30">
        <f t="shared" si="41"/>
        <v>260000</v>
      </c>
      <c r="AD1246" s="12">
        <v>260000</v>
      </c>
      <c r="AE1246" s="36"/>
      <c r="AF1246" s="36"/>
      <c r="AG1246" s="36"/>
      <c r="AH1246" s="36"/>
      <c r="AI1246" s="36"/>
      <c r="AJ1246" s="36"/>
      <c r="AK1246" s="36"/>
      <c r="AL1246" s="36"/>
      <c r="AM1246" s="36"/>
      <c r="AN1246" s="36"/>
      <c r="AO1246" s="36"/>
      <c r="AP1246" s="36"/>
    </row>
    <row r="1247" spans="1:42" x14ac:dyDescent="0.35">
      <c r="A1247" t="s">
        <v>614</v>
      </c>
      <c r="B1247" t="s">
        <v>239</v>
      </c>
      <c r="C1247" t="s">
        <v>615</v>
      </c>
      <c r="D1247" t="s">
        <v>60</v>
      </c>
      <c r="E1247" t="s">
        <v>100</v>
      </c>
      <c r="F1247" s="19" t="str">
        <f>IFERROR(VLOOKUP(D1247,'Tabelas auxiliares'!$A$3:$B$63,2,FALSE),"")</f>
        <v>PROAP - PRÓ-REITORIA DE POLÍTICAS AFIRMATIVAS</v>
      </c>
      <c r="G1247" s="19" t="str">
        <f>IFERROR(VLOOKUP($B1247,'Tabelas auxiliares'!$A$67:$C$107,2,FALSE),"")</f>
        <v>RECEPÇÃO, PORTARIA E ZELADORIA</v>
      </c>
      <c r="H1247" s="19" t="str">
        <f>IFERROR(VLOOKUP($B1247,'Tabelas auxiliares'!$A$67:$C$107,3,FALSE),"")</f>
        <v>PORTARIA / RECEPÇÃO / ZELADORIA</v>
      </c>
      <c r="I1247" t="s">
        <v>4806</v>
      </c>
      <c r="J1247" t="s">
        <v>4807</v>
      </c>
      <c r="K1247" t="s">
        <v>4808</v>
      </c>
      <c r="L1247" t="s">
        <v>4809</v>
      </c>
      <c r="M1247" t="s">
        <v>4810</v>
      </c>
      <c r="N1247" t="s">
        <v>628</v>
      </c>
      <c r="O1247" t="s">
        <v>629</v>
      </c>
      <c r="P1247" t="s">
        <v>630</v>
      </c>
      <c r="Q1247" t="s">
        <v>621</v>
      </c>
      <c r="R1247" t="s">
        <v>622</v>
      </c>
      <c r="S1247" t="s">
        <v>623</v>
      </c>
      <c r="T1247" t="s">
        <v>145</v>
      </c>
      <c r="U1247" t="s">
        <v>645</v>
      </c>
      <c r="V1247" t="s">
        <v>2213</v>
      </c>
      <c r="W1247" t="s">
        <v>2214</v>
      </c>
      <c r="X1247" t="s">
        <v>4811</v>
      </c>
      <c r="Y1247" s="19" t="str">
        <f t="shared" si="40"/>
        <v>3</v>
      </c>
      <c r="Z1247" s="19" t="str">
        <f>IF(T1247="","",IF(AND(T1247&lt;&gt;'Tabelas auxiliares'!$B$241,T1247&lt;&gt;'Tabelas auxiliares'!$B$242,T1247&lt;&gt;'Tabelas auxiliares'!$C$241,T1247&lt;&gt;'Tabelas auxiliares'!$C$242,T1247&lt;&gt;'Tabelas auxiliares'!$D$241),"FOLHA DE PESSOAL",IF(Y1247='Tabelas auxiliares'!$A$242,"CUSTEIO",IF(Y1247='Tabelas auxiliares'!$A$241,"INVESTIMENTO","ERRO - VERIFICAR"))))</f>
        <v>CUSTEIO</v>
      </c>
      <c r="AA1247" s="30">
        <f t="shared" si="41"/>
        <v>439941</v>
      </c>
      <c r="AD1247" s="12">
        <v>439941</v>
      </c>
      <c r="AE1247" s="36"/>
      <c r="AF1247" s="36"/>
      <c r="AG1247" s="36"/>
      <c r="AH1247" s="36"/>
      <c r="AI1247" s="36"/>
      <c r="AJ1247" s="36"/>
      <c r="AK1247" s="36"/>
      <c r="AL1247" s="36"/>
      <c r="AM1247" s="36"/>
      <c r="AN1247" s="36"/>
      <c r="AO1247" s="36"/>
      <c r="AP1247" s="36"/>
    </row>
    <row r="1248" spans="1:42" x14ac:dyDescent="0.35">
      <c r="A1248" t="s">
        <v>614</v>
      </c>
      <c r="B1248" t="s">
        <v>239</v>
      </c>
      <c r="C1248" t="s">
        <v>615</v>
      </c>
      <c r="D1248" t="s">
        <v>60</v>
      </c>
      <c r="E1248" t="s">
        <v>100</v>
      </c>
      <c r="F1248" s="19" t="str">
        <f>IFERROR(VLOOKUP(D1248,'Tabelas auxiliares'!$A$3:$B$63,2,FALSE),"")</f>
        <v>PROAP - PRÓ-REITORIA DE POLÍTICAS AFIRMATIVAS</v>
      </c>
      <c r="G1248" s="19" t="str">
        <f>IFERROR(VLOOKUP($B1248,'Tabelas auxiliares'!$A$67:$C$107,2,FALSE),"")</f>
        <v>RECEPÇÃO, PORTARIA E ZELADORIA</v>
      </c>
      <c r="H1248" s="19" t="str">
        <f>IFERROR(VLOOKUP($B1248,'Tabelas auxiliares'!$A$67:$C$107,3,FALSE),"")</f>
        <v>PORTARIA / RECEPÇÃO / ZELADORIA</v>
      </c>
      <c r="I1248" t="s">
        <v>2404</v>
      </c>
      <c r="J1248" t="s">
        <v>4807</v>
      </c>
      <c r="K1248" t="s">
        <v>4812</v>
      </c>
      <c r="L1248" t="s">
        <v>4809</v>
      </c>
      <c r="M1248" t="s">
        <v>4810</v>
      </c>
      <c r="N1248" t="s">
        <v>628</v>
      </c>
      <c r="O1248" t="s">
        <v>629</v>
      </c>
      <c r="P1248" t="s">
        <v>630</v>
      </c>
      <c r="Q1248" t="s">
        <v>621</v>
      </c>
      <c r="R1248" t="s">
        <v>622</v>
      </c>
      <c r="S1248" t="s">
        <v>623</v>
      </c>
      <c r="T1248" t="s">
        <v>145</v>
      </c>
      <c r="U1248" t="s">
        <v>645</v>
      </c>
      <c r="V1248" t="s">
        <v>2213</v>
      </c>
      <c r="W1248" t="s">
        <v>2214</v>
      </c>
      <c r="X1248" t="s">
        <v>4813</v>
      </c>
      <c r="Y1248" s="19" t="str">
        <f t="shared" si="40"/>
        <v>3</v>
      </c>
      <c r="Z1248" s="19" t="str">
        <f>IF(T1248="","",IF(AND(T1248&lt;&gt;'Tabelas auxiliares'!$B$241,T1248&lt;&gt;'Tabelas auxiliares'!$B$242,T1248&lt;&gt;'Tabelas auxiliares'!$C$241,T1248&lt;&gt;'Tabelas auxiliares'!$C$242,T1248&lt;&gt;'Tabelas auxiliares'!$D$241),"FOLHA DE PESSOAL",IF(Y1248='Tabelas auxiliares'!$A$242,"CUSTEIO",IF(Y1248='Tabelas auxiliares'!$A$241,"INVESTIMENTO","ERRO - VERIFICAR"))))</f>
        <v>CUSTEIO</v>
      </c>
      <c r="AA1248" s="30">
        <f t="shared" si="41"/>
        <v>1154785.48</v>
      </c>
      <c r="AD1248" s="12">
        <v>1154785.48</v>
      </c>
      <c r="AE1248" s="36"/>
      <c r="AF1248" s="36"/>
      <c r="AG1248" s="36"/>
      <c r="AH1248" s="36"/>
      <c r="AI1248" s="36"/>
      <c r="AJ1248" s="36"/>
      <c r="AK1248" s="36"/>
      <c r="AL1248" s="36"/>
      <c r="AM1248" s="36"/>
      <c r="AN1248" s="36"/>
      <c r="AO1248" s="36"/>
      <c r="AP1248" s="36"/>
    </row>
    <row r="1249" spans="1:42" x14ac:dyDescent="0.35">
      <c r="A1249" t="s">
        <v>614</v>
      </c>
      <c r="B1249" t="s">
        <v>239</v>
      </c>
      <c r="C1249" t="s">
        <v>615</v>
      </c>
      <c r="D1249" t="s">
        <v>60</v>
      </c>
      <c r="E1249" t="s">
        <v>100</v>
      </c>
      <c r="F1249" s="19" t="str">
        <f>IFERROR(VLOOKUP(D1249,'Tabelas auxiliares'!$A$3:$B$63,2,FALSE),"")</f>
        <v>PROAP - PRÓ-REITORIA DE POLÍTICAS AFIRMATIVAS</v>
      </c>
      <c r="G1249" s="19" t="str">
        <f>IFERROR(VLOOKUP($B1249,'Tabelas auxiliares'!$A$67:$C$107,2,FALSE),"")</f>
        <v>RECEPÇÃO, PORTARIA E ZELADORIA</v>
      </c>
      <c r="H1249" s="19" t="str">
        <f>IFERROR(VLOOKUP($B1249,'Tabelas auxiliares'!$A$67:$C$107,3,FALSE),"")</f>
        <v>PORTARIA / RECEPÇÃO / ZELADORIA</v>
      </c>
      <c r="I1249" t="s">
        <v>2597</v>
      </c>
      <c r="J1249" t="s">
        <v>4807</v>
      </c>
      <c r="K1249" t="s">
        <v>4814</v>
      </c>
      <c r="L1249" t="s">
        <v>4809</v>
      </c>
      <c r="M1249" t="s">
        <v>4810</v>
      </c>
      <c r="N1249" t="s">
        <v>628</v>
      </c>
      <c r="O1249" t="s">
        <v>629</v>
      </c>
      <c r="P1249" t="s">
        <v>630</v>
      </c>
      <c r="Q1249" t="s">
        <v>621</v>
      </c>
      <c r="R1249" t="s">
        <v>622</v>
      </c>
      <c r="S1249" t="s">
        <v>623</v>
      </c>
      <c r="T1249" t="s">
        <v>145</v>
      </c>
      <c r="U1249" t="s">
        <v>645</v>
      </c>
      <c r="V1249" t="s">
        <v>2213</v>
      </c>
      <c r="W1249" t="s">
        <v>2214</v>
      </c>
      <c r="X1249" t="s">
        <v>4815</v>
      </c>
      <c r="Y1249" s="19" t="str">
        <f t="shared" si="40"/>
        <v>3</v>
      </c>
      <c r="Z1249" s="19" t="str">
        <f>IF(T1249="","",IF(AND(T1249&lt;&gt;'Tabelas auxiliares'!$B$241,T1249&lt;&gt;'Tabelas auxiliares'!$B$242,T1249&lt;&gt;'Tabelas auxiliares'!$C$241,T1249&lt;&gt;'Tabelas auxiliares'!$C$242,T1249&lt;&gt;'Tabelas auxiliares'!$D$241),"FOLHA DE PESSOAL",IF(Y1249='Tabelas auxiliares'!$A$242,"CUSTEIO",IF(Y1249='Tabelas auxiliares'!$A$241,"INVESTIMENTO","ERRO - VERIFICAR"))))</f>
        <v>CUSTEIO</v>
      </c>
      <c r="AA1249" s="30">
        <f t="shared" si="41"/>
        <v>272701.31</v>
      </c>
      <c r="AD1249" s="12">
        <v>272701.31</v>
      </c>
      <c r="AE1249" s="36"/>
      <c r="AF1249" s="36"/>
      <c r="AG1249" s="36"/>
      <c r="AH1249" s="36"/>
      <c r="AI1249" s="36"/>
      <c r="AJ1249" s="36"/>
      <c r="AK1249" s="36"/>
      <c r="AL1249" s="36"/>
      <c r="AM1249" s="36"/>
      <c r="AN1249" s="36"/>
      <c r="AO1249" s="36"/>
      <c r="AP1249" s="36"/>
    </row>
    <row r="1250" spans="1:42" x14ac:dyDescent="0.35">
      <c r="A1250" t="s">
        <v>614</v>
      </c>
      <c r="B1250" t="s">
        <v>239</v>
      </c>
      <c r="C1250" t="s">
        <v>615</v>
      </c>
      <c r="D1250" t="s">
        <v>60</v>
      </c>
      <c r="E1250" t="s">
        <v>100</v>
      </c>
      <c r="F1250" s="19" t="str">
        <f>IFERROR(VLOOKUP(D1250,'Tabelas auxiliares'!$A$3:$B$63,2,FALSE),"")</f>
        <v>PROAP - PRÓ-REITORIA DE POLÍTICAS AFIRMATIVAS</v>
      </c>
      <c r="G1250" s="19" t="str">
        <f>IFERROR(VLOOKUP($B1250,'Tabelas auxiliares'!$A$67:$C$107,2,FALSE),"")</f>
        <v>RECEPÇÃO, PORTARIA E ZELADORIA</v>
      </c>
      <c r="H1250" s="19" t="str">
        <f>IFERROR(VLOOKUP($B1250,'Tabelas auxiliares'!$A$67:$C$107,3,FALSE),"")</f>
        <v>PORTARIA / RECEPÇÃO / ZELADORIA</v>
      </c>
      <c r="I1250" t="s">
        <v>1865</v>
      </c>
      <c r="J1250" t="s">
        <v>4807</v>
      </c>
      <c r="K1250" t="s">
        <v>4816</v>
      </c>
      <c r="L1250" t="s">
        <v>4809</v>
      </c>
      <c r="M1250" t="s">
        <v>4810</v>
      </c>
      <c r="N1250" t="s">
        <v>628</v>
      </c>
      <c r="O1250" t="s">
        <v>629</v>
      </c>
      <c r="P1250" t="s">
        <v>630</v>
      </c>
      <c r="Q1250" t="s">
        <v>621</v>
      </c>
      <c r="R1250" t="s">
        <v>622</v>
      </c>
      <c r="S1250" t="s">
        <v>623</v>
      </c>
      <c r="T1250" t="s">
        <v>145</v>
      </c>
      <c r="U1250" t="s">
        <v>645</v>
      </c>
      <c r="V1250" t="s">
        <v>2213</v>
      </c>
      <c r="W1250" t="s">
        <v>2214</v>
      </c>
      <c r="X1250" t="s">
        <v>4817</v>
      </c>
      <c r="Y1250" s="19" t="str">
        <f t="shared" si="40"/>
        <v>3</v>
      </c>
      <c r="Z1250" s="19" t="str">
        <f>IF(T1250="","",IF(AND(T1250&lt;&gt;'Tabelas auxiliares'!$B$241,T1250&lt;&gt;'Tabelas auxiliares'!$B$242,T1250&lt;&gt;'Tabelas auxiliares'!$C$241,T1250&lt;&gt;'Tabelas auxiliares'!$C$242,T1250&lt;&gt;'Tabelas auxiliares'!$D$241),"FOLHA DE PESSOAL",IF(Y1250='Tabelas auxiliares'!$A$242,"CUSTEIO",IF(Y1250='Tabelas auxiliares'!$A$241,"INVESTIMENTO","ERRO - VERIFICAR"))))</f>
        <v>CUSTEIO</v>
      </c>
      <c r="AA1250" s="30">
        <f t="shared" si="41"/>
        <v>665487.29</v>
      </c>
      <c r="AB1250" s="12">
        <v>501423.71</v>
      </c>
      <c r="AC1250" s="12">
        <v>23640.34</v>
      </c>
      <c r="AD1250" s="12">
        <v>140423.24</v>
      </c>
      <c r="AE1250" s="36"/>
      <c r="AF1250" s="36"/>
      <c r="AG1250" s="36"/>
      <c r="AH1250" s="36"/>
      <c r="AI1250" s="36"/>
      <c r="AJ1250" s="36"/>
      <c r="AK1250" s="36"/>
      <c r="AL1250" s="36"/>
      <c r="AM1250" s="36"/>
      <c r="AN1250" s="36"/>
      <c r="AO1250" s="36"/>
      <c r="AP1250" s="36"/>
    </row>
    <row r="1251" spans="1:42" x14ac:dyDescent="0.35">
      <c r="A1251" t="s">
        <v>614</v>
      </c>
      <c r="B1251" t="s">
        <v>241</v>
      </c>
      <c r="C1251" t="s">
        <v>615</v>
      </c>
      <c r="D1251" t="s">
        <v>60</v>
      </c>
      <c r="E1251" t="s">
        <v>100</v>
      </c>
      <c r="F1251" s="19" t="str">
        <f>IFERROR(VLOOKUP(D1251,'Tabelas auxiliares'!$A$3:$B$63,2,FALSE),"")</f>
        <v>PROAP - PRÓ-REITORIA DE POLÍTICAS AFIRMATIVAS</v>
      </c>
      <c r="G1251" s="19" t="str">
        <f>IFERROR(VLOOKUP($B1251,'Tabelas auxiliares'!$A$67:$C$107,2,FALSE),"")</f>
        <v>SEGURANÇA E VIGILÂNCIA</v>
      </c>
      <c r="H1251" s="19" t="str">
        <f>IFERROR(VLOOKUP($B1251,'Tabelas auxiliares'!$A$67:$C$107,3,FALSE),"")</f>
        <v>SISTEMA DE SEGURANÇA / VIGILÂNCIA</v>
      </c>
      <c r="I1251" t="s">
        <v>4806</v>
      </c>
      <c r="J1251" t="s">
        <v>4799</v>
      </c>
      <c r="K1251" t="s">
        <v>4818</v>
      </c>
      <c r="L1251" t="s">
        <v>4801</v>
      </c>
      <c r="M1251" t="s">
        <v>4802</v>
      </c>
      <c r="N1251" t="s">
        <v>628</v>
      </c>
      <c r="O1251" t="s">
        <v>629</v>
      </c>
      <c r="P1251" t="s">
        <v>630</v>
      </c>
      <c r="Q1251" t="s">
        <v>621</v>
      </c>
      <c r="R1251" t="s">
        <v>622</v>
      </c>
      <c r="S1251" t="s">
        <v>623</v>
      </c>
      <c r="T1251" t="s">
        <v>145</v>
      </c>
      <c r="U1251" t="s">
        <v>645</v>
      </c>
      <c r="V1251" t="s">
        <v>4803</v>
      </c>
      <c r="W1251" t="s">
        <v>4804</v>
      </c>
      <c r="X1251" t="s">
        <v>4819</v>
      </c>
      <c r="Y1251" s="19" t="str">
        <f t="shared" si="40"/>
        <v>3</v>
      </c>
      <c r="Z1251" s="19" t="str">
        <f>IF(T1251="","",IF(AND(T1251&lt;&gt;'Tabelas auxiliares'!$B$241,T1251&lt;&gt;'Tabelas auxiliares'!$B$242,T1251&lt;&gt;'Tabelas auxiliares'!$C$241,T1251&lt;&gt;'Tabelas auxiliares'!$C$242,T1251&lt;&gt;'Tabelas auxiliares'!$D$241),"FOLHA DE PESSOAL",IF(Y1251='Tabelas auxiliares'!$A$242,"CUSTEIO",IF(Y1251='Tabelas auxiliares'!$A$241,"INVESTIMENTO","ERRO - VERIFICAR"))))</f>
        <v>CUSTEIO</v>
      </c>
      <c r="AA1251" s="30">
        <f t="shared" si="41"/>
        <v>748728.08</v>
      </c>
      <c r="AD1251" s="12">
        <v>748728.08</v>
      </c>
      <c r="AE1251" s="36"/>
      <c r="AF1251" s="36"/>
      <c r="AG1251" s="36"/>
      <c r="AH1251" s="36"/>
      <c r="AI1251" s="36"/>
      <c r="AJ1251" s="36"/>
      <c r="AK1251" s="36"/>
      <c r="AL1251" s="36"/>
      <c r="AM1251" s="36"/>
      <c r="AN1251" s="36"/>
      <c r="AO1251" s="36"/>
      <c r="AP1251" s="36"/>
    </row>
    <row r="1252" spans="1:42" x14ac:dyDescent="0.35">
      <c r="A1252" t="s">
        <v>614</v>
      </c>
      <c r="B1252" t="s">
        <v>241</v>
      </c>
      <c r="C1252" t="s">
        <v>615</v>
      </c>
      <c r="D1252" t="s">
        <v>60</v>
      </c>
      <c r="E1252" t="s">
        <v>100</v>
      </c>
      <c r="F1252" s="19" t="str">
        <f>IFERROR(VLOOKUP(D1252,'Tabelas auxiliares'!$A$3:$B$63,2,FALSE),"")</f>
        <v>PROAP - PRÓ-REITORIA DE POLÍTICAS AFIRMATIVAS</v>
      </c>
      <c r="G1252" s="19" t="str">
        <f>IFERROR(VLOOKUP($B1252,'Tabelas auxiliares'!$A$67:$C$107,2,FALSE),"")</f>
        <v>SEGURANÇA E VIGILÂNCIA</v>
      </c>
      <c r="H1252" s="19" t="str">
        <f>IFERROR(VLOOKUP($B1252,'Tabelas auxiliares'!$A$67:$C$107,3,FALSE),"")</f>
        <v>SISTEMA DE SEGURANÇA / VIGILÂNCIA</v>
      </c>
      <c r="I1252" t="s">
        <v>2404</v>
      </c>
      <c r="J1252" t="s">
        <v>4799</v>
      </c>
      <c r="K1252" t="s">
        <v>4820</v>
      </c>
      <c r="L1252" t="s">
        <v>4821</v>
      </c>
      <c r="M1252" t="s">
        <v>4802</v>
      </c>
      <c r="N1252" t="s">
        <v>628</v>
      </c>
      <c r="O1252" t="s">
        <v>629</v>
      </c>
      <c r="P1252" t="s">
        <v>630</v>
      </c>
      <c r="Q1252" t="s">
        <v>621</v>
      </c>
      <c r="R1252" t="s">
        <v>622</v>
      </c>
      <c r="S1252" t="s">
        <v>623</v>
      </c>
      <c r="T1252" t="s">
        <v>145</v>
      </c>
      <c r="U1252" t="s">
        <v>645</v>
      </c>
      <c r="V1252" t="s">
        <v>4803</v>
      </c>
      <c r="W1252" t="s">
        <v>4804</v>
      </c>
      <c r="X1252" t="s">
        <v>4822</v>
      </c>
      <c r="Y1252" s="19" t="str">
        <f t="shared" si="40"/>
        <v>3</v>
      </c>
      <c r="Z1252" s="19" t="str">
        <f>IF(T1252="","",IF(AND(T1252&lt;&gt;'Tabelas auxiliares'!$B$241,T1252&lt;&gt;'Tabelas auxiliares'!$B$242,T1252&lt;&gt;'Tabelas auxiliares'!$C$241,T1252&lt;&gt;'Tabelas auxiliares'!$C$242,T1252&lt;&gt;'Tabelas auxiliares'!$D$241),"FOLHA DE PESSOAL",IF(Y1252='Tabelas auxiliares'!$A$242,"CUSTEIO",IF(Y1252='Tabelas auxiliares'!$A$241,"INVESTIMENTO","ERRO - VERIFICAR"))))</f>
        <v>CUSTEIO</v>
      </c>
      <c r="AA1252" s="30">
        <f t="shared" si="41"/>
        <v>1599801.21</v>
      </c>
      <c r="AD1252" s="12">
        <v>1599801.21</v>
      </c>
      <c r="AE1252" s="36"/>
      <c r="AF1252" s="36"/>
      <c r="AG1252" s="36"/>
      <c r="AH1252" s="36"/>
      <c r="AI1252" s="36"/>
      <c r="AJ1252" s="36"/>
      <c r="AK1252" s="36"/>
      <c r="AL1252" s="36"/>
      <c r="AM1252" s="36"/>
      <c r="AN1252" s="36"/>
      <c r="AO1252" s="36"/>
      <c r="AP1252" s="36"/>
    </row>
    <row r="1253" spans="1:42" x14ac:dyDescent="0.35">
      <c r="A1253" t="s">
        <v>614</v>
      </c>
      <c r="B1253" t="s">
        <v>241</v>
      </c>
      <c r="C1253" t="s">
        <v>615</v>
      </c>
      <c r="D1253" t="s">
        <v>60</v>
      </c>
      <c r="E1253" t="s">
        <v>100</v>
      </c>
      <c r="F1253" s="19" t="str">
        <f>IFERROR(VLOOKUP(D1253,'Tabelas auxiliares'!$A$3:$B$63,2,FALSE),"")</f>
        <v>PROAP - PRÓ-REITORIA DE POLÍTICAS AFIRMATIVAS</v>
      </c>
      <c r="G1253" s="19" t="str">
        <f>IFERROR(VLOOKUP($B1253,'Tabelas auxiliares'!$A$67:$C$107,2,FALSE),"")</f>
        <v>SEGURANÇA E VIGILÂNCIA</v>
      </c>
      <c r="H1253" s="19" t="str">
        <f>IFERROR(VLOOKUP($B1253,'Tabelas auxiliares'!$A$67:$C$107,3,FALSE),"")</f>
        <v>SISTEMA DE SEGURANÇA / VIGILÂNCIA</v>
      </c>
      <c r="I1253" t="s">
        <v>4823</v>
      </c>
      <c r="J1253" t="s">
        <v>4799</v>
      </c>
      <c r="K1253" t="s">
        <v>4824</v>
      </c>
      <c r="L1253" t="s">
        <v>4801</v>
      </c>
      <c r="M1253" t="s">
        <v>4825</v>
      </c>
      <c r="N1253" t="s">
        <v>628</v>
      </c>
      <c r="O1253" t="s">
        <v>629</v>
      </c>
      <c r="P1253" t="s">
        <v>630</v>
      </c>
      <c r="Q1253" t="s">
        <v>621</v>
      </c>
      <c r="R1253" t="s">
        <v>622</v>
      </c>
      <c r="S1253" t="s">
        <v>623</v>
      </c>
      <c r="T1253" t="s">
        <v>145</v>
      </c>
      <c r="U1253" t="s">
        <v>645</v>
      </c>
      <c r="V1253" t="s">
        <v>4803</v>
      </c>
      <c r="W1253" t="s">
        <v>4804</v>
      </c>
      <c r="X1253" t="s">
        <v>4826</v>
      </c>
      <c r="Y1253" s="19" t="str">
        <f t="shared" si="40"/>
        <v>3</v>
      </c>
      <c r="Z1253" s="19" t="str">
        <f>IF(T1253="","",IF(AND(T1253&lt;&gt;'Tabelas auxiliares'!$B$241,T1253&lt;&gt;'Tabelas auxiliares'!$B$242,T1253&lt;&gt;'Tabelas auxiliares'!$C$241,T1253&lt;&gt;'Tabelas auxiliares'!$C$242,T1253&lt;&gt;'Tabelas auxiliares'!$D$241),"FOLHA DE PESSOAL",IF(Y1253='Tabelas auxiliares'!$A$242,"CUSTEIO",IF(Y1253='Tabelas auxiliares'!$A$241,"INVESTIMENTO","ERRO - VERIFICAR"))))</f>
        <v>CUSTEIO</v>
      </c>
      <c r="AA1253" s="30">
        <f t="shared" si="41"/>
        <v>116083.39000000001</v>
      </c>
      <c r="AC1253" s="12">
        <v>70171.350000000006</v>
      </c>
      <c r="AD1253" s="12">
        <v>45912.04</v>
      </c>
      <c r="AE1253" s="36"/>
      <c r="AF1253" s="36"/>
      <c r="AG1253" s="36"/>
      <c r="AH1253" s="36"/>
      <c r="AI1253" s="36"/>
      <c r="AJ1253" s="36"/>
      <c r="AK1253" s="36"/>
      <c r="AL1253" s="36"/>
      <c r="AM1253" s="36"/>
      <c r="AN1253" s="36"/>
      <c r="AO1253" s="36"/>
      <c r="AP1253" s="36"/>
    </row>
    <row r="1254" spans="1:42" x14ac:dyDescent="0.35">
      <c r="A1254" t="s">
        <v>614</v>
      </c>
      <c r="B1254" t="s">
        <v>241</v>
      </c>
      <c r="C1254" t="s">
        <v>615</v>
      </c>
      <c r="D1254" t="s">
        <v>60</v>
      </c>
      <c r="E1254" t="s">
        <v>100</v>
      </c>
      <c r="F1254" s="19" t="str">
        <f>IFERROR(VLOOKUP(D1254,'Tabelas auxiliares'!$A$3:$B$63,2,FALSE),"")</f>
        <v>PROAP - PRÓ-REITORIA DE POLÍTICAS AFIRMATIVAS</v>
      </c>
      <c r="G1254" s="19" t="str">
        <f>IFERROR(VLOOKUP($B1254,'Tabelas auxiliares'!$A$67:$C$107,2,FALSE),"")</f>
        <v>SEGURANÇA E VIGILÂNCIA</v>
      </c>
      <c r="H1254" s="19" t="str">
        <f>IFERROR(VLOOKUP($B1254,'Tabelas auxiliares'!$A$67:$C$107,3,FALSE),"")</f>
        <v>SISTEMA DE SEGURANÇA / VIGILÂNCIA</v>
      </c>
      <c r="I1254" t="s">
        <v>723</v>
      </c>
      <c r="J1254" t="s">
        <v>4799</v>
      </c>
      <c r="K1254" t="s">
        <v>4827</v>
      </c>
      <c r="L1254" t="s">
        <v>4801</v>
      </c>
      <c r="M1254" t="s">
        <v>4802</v>
      </c>
      <c r="N1254" t="s">
        <v>628</v>
      </c>
      <c r="O1254" t="s">
        <v>629</v>
      </c>
      <c r="P1254" t="s">
        <v>630</v>
      </c>
      <c r="Q1254" t="s">
        <v>621</v>
      </c>
      <c r="R1254" t="s">
        <v>622</v>
      </c>
      <c r="S1254" t="s">
        <v>623</v>
      </c>
      <c r="T1254" t="s">
        <v>145</v>
      </c>
      <c r="U1254" t="s">
        <v>645</v>
      </c>
      <c r="V1254" t="s">
        <v>4803</v>
      </c>
      <c r="W1254" t="s">
        <v>4804</v>
      </c>
      <c r="X1254" t="s">
        <v>4828</v>
      </c>
      <c r="Y1254" s="19" t="str">
        <f t="shared" si="40"/>
        <v>3</v>
      </c>
      <c r="Z1254" s="19" t="str">
        <f>IF(T1254="","",IF(AND(T1254&lt;&gt;'Tabelas auxiliares'!$B$241,T1254&lt;&gt;'Tabelas auxiliares'!$B$242,T1254&lt;&gt;'Tabelas auxiliares'!$C$241,T1254&lt;&gt;'Tabelas auxiliares'!$C$242,T1254&lt;&gt;'Tabelas auxiliares'!$D$241),"FOLHA DE PESSOAL",IF(Y1254='Tabelas auxiliares'!$A$242,"CUSTEIO",IF(Y1254='Tabelas auxiliares'!$A$241,"INVESTIMENTO","ERRO - VERIFICAR"))))</f>
        <v>CUSTEIO</v>
      </c>
      <c r="AA1254" s="30">
        <f t="shared" si="41"/>
        <v>181883.79</v>
      </c>
      <c r="AB1254" s="12">
        <v>38766.65</v>
      </c>
      <c r="AC1254" s="12">
        <v>13524.56</v>
      </c>
      <c r="AD1254" s="12">
        <v>129592.58</v>
      </c>
      <c r="AE1254" s="36"/>
      <c r="AF1254" s="36"/>
      <c r="AG1254" s="36"/>
      <c r="AH1254" s="36"/>
      <c r="AI1254" s="36"/>
      <c r="AJ1254" s="36"/>
      <c r="AK1254" s="36"/>
      <c r="AL1254" s="36"/>
      <c r="AM1254" s="36"/>
      <c r="AN1254" s="36"/>
      <c r="AO1254" s="36"/>
      <c r="AP1254" s="36"/>
    </row>
    <row r="1255" spans="1:42" x14ac:dyDescent="0.35">
      <c r="A1255" t="s">
        <v>614</v>
      </c>
      <c r="B1255" t="s">
        <v>241</v>
      </c>
      <c r="C1255" t="s">
        <v>615</v>
      </c>
      <c r="D1255" t="s">
        <v>60</v>
      </c>
      <c r="E1255" t="s">
        <v>100</v>
      </c>
      <c r="F1255" s="19" t="str">
        <f>IFERROR(VLOOKUP(D1255,'Tabelas auxiliares'!$A$3:$B$63,2,FALSE),"")</f>
        <v>PROAP - PRÓ-REITORIA DE POLÍTICAS AFIRMATIVAS</v>
      </c>
      <c r="G1255" s="19" t="str">
        <f>IFERROR(VLOOKUP($B1255,'Tabelas auxiliares'!$A$67:$C$107,2,FALSE),"")</f>
        <v>SEGURANÇA E VIGILÂNCIA</v>
      </c>
      <c r="H1255" s="19" t="str">
        <f>IFERROR(VLOOKUP($B1255,'Tabelas auxiliares'!$A$67:$C$107,3,FALSE),"")</f>
        <v>SISTEMA DE SEGURANÇA / VIGILÂNCIA</v>
      </c>
      <c r="I1255" t="s">
        <v>1736</v>
      </c>
      <c r="J1255" t="s">
        <v>4799</v>
      </c>
      <c r="K1255" t="s">
        <v>4829</v>
      </c>
      <c r="L1255" t="s">
        <v>4801</v>
      </c>
      <c r="M1255" t="s">
        <v>4802</v>
      </c>
      <c r="N1255" t="s">
        <v>628</v>
      </c>
      <c r="O1255" t="s">
        <v>629</v>
      </c>
      <c r="P1255" t="s">
        <v>630</v>
      </c>
      <c r="Q1255" t="s">
        <v>621</v>
      </c>
      <c r="R1255" t="s">
        <v>622</v>
      </c>
      <c r="S1255" t="s">
        <v>623</v>
      </c>
      <c r="T1255" t="s">
        <v>145</v>
      </c>
      <c r="U1255" t="s">
        <v>645</v>
      </c>
      <c r="V1255" t="s">
        <v>4803</v>
      </c>
      <c r="W1255" t="s">
        <v>4804</v>
      </c>
      <c r="X1255" t="s">
        <v>4830</v>
      </c>
      <c r="Y1255" s="19" t="str">
        <f t="shared" si="40"/>
        <v>3</v>
      </c>
      <c r="Z1255" s="19" t="str">
        <f>IF(T1255="","",IF(AND(T1255&lt;&gt;'Tabelas auxiliares'!$B$241,T1255&lt;&gt;'Tabelas auxiliares'!$B$242,T1255&lt;&gt;'Tabelas auxiliares'!$C$241,T1255&lt;&gt;'Tabelas auxiliares'!$C$242,T1255&lt;&gt;'Tabelas auxiliares'!$D$241),"FOLHA DE PESSOAL",IF(Y1255='Tabelas auxiliares'!$A$242,"CUSTEIO",IF(Y1255='Tabelas auxiliares'!$A$241,"INVESTIMENTO","ERRO - VERIFICAR"))))</f>
        <v>CUSTEIO</v>
      </c>
      <c r="AA1255" s="30">
        <f t="shared" si="41"/>
        <v>1385990.3199999998</v>
      </c>
      <c r="AB1255" s="12">
        <v>447717</v>
      </c>
      <c r="AC1255" s="12">
        <v>45564.23</v>
      </c>
      <c r="AD1255" s="12">
        <v>892709.09</v>
      </c>
      <c r="AE1255" s="36"/>
      <c r="AF1255" s="36"/>
      <c r="AG1255" s="36"/>
      <c r="AH1255" s="36"/>
      <c r="AI1255" s="36"/>
      <c r="AJ1255" s="36"/>
      <c r="AK1255" s="36"/>
      <c r="AL1255" s="36"/>
      <c r="AM1255" s="36"/>
      <c r="AN1255" s="36"/>
      <c r="AO1255" s="36"/>
      <c r="AP1255" s="36"/>
    </row>
    <row r="1256" spans="1:42" x14ac:dyDescent="0.35">
      <c r="A1256" t="s">
        <v>614</v>
      </c>
      <c r="B1256" t="s">
        <v>243</v>
      </c>
      <c r="C1256" t="s">
        <v>615</v>
      </c>
      <c r="D1256" t="s">
        <v>20</v>
      </c>
      <c r="E1256" t="s">
        <v>100</v>
      </c>
      <c r="F1256" s="19" t="str">
        <f>IFERROR(VLOOKUP(D1256,'Tabelas auxiliares'!$A$3:$B$63,2,FALSE),"")</f>
        <v>ACI - ASSESSORIA DE COMUNICAÇÃO E IMPRENSA</v>
      </c>
      <c r="G1256" s="19" t="str">
        <f>IFERROR(VLOOKUP($B1256,'Tabelas auxiliares'!$A$67:$C$107,2,FALSE),"")</f>
        <v>TECNOLOGIA DA INFORMAÇÃO E COMUNICAÇÃO</v>
      </c>
      <c r="H1256" s="19" t="str">
        <f>IFERROR(VLOOKUP($B1256,'Tabelas auxiliares'!$A$67:$C$107,3,FALSE),"")</f>
        <v>TELEFONIA / TI</v>
      </c>
      <c r="I1256" t="s">
        <v>866</v>
      </c>
      <c r="J1256" t="s">
        <v>4831</v>
      </c>
      <c r="K1256" t="s">
        <v>4832</v>
      </c>
      <c r="L1256" t="s">
        <v>4833</v>
      </c>
      <c r="M1256" t="s">
        <v>4834</v>
      </c>
      <c r="N1256" t="s">
        <v>628</v>
      </c>
      <c r="O1256" t="s">
        <v>629</v>
      </c>
      <c r="P1256" t="s">
        <v>630</v>
      </c>
      <c r="Q1256" t="s">
        <v>621</v>
      </c>
      <c r="R1256" t="s">
        <v>622</v>
      </c>
      <c r="S1256" t="s">
        <v>623</v>
      </c>
      <c r="T1256" t="s">
        <v>145</v>
      </c>
      <c r="U1256" t="s">
        <v>645</v>
      </c>
      <c r="V1256" t="s">
        <v>4835</v>
      </c>
      <c r="W1256" t="s">
        <v>4836</v>
      </c>
      <c r="X1256" t="s">
        <v>4837</v>
      </c>
      <c r="Y1256" s="19" t="str">
        <f t="shared" si="40"/>
        <v>3</v>
      </c>
      <c r="Z1256" s="19" t="str">
        <f>IF(T1256="","",IF(AND(T1256&lt;&gt;'Tabelas auxiliares'!$B$241,T1256&lt;&gt;'Tabelas auxiliares'!$B$242,T1256&lt;&gt;'Tabelas auxiliares'!$C$241,T1256&lt;&gt;'Tabelas auxiliares'!$C$242,T1256&lt;&gt;'Tabelas auxiliares'!$D$241),"FOLHA DE PESSOAL",IF(Y1256='Tabelas auxiliares'!$A$242,"CUSTEIO",IF(Y1256='Tabelas auxiliares'!$A$241,"INVESTIMENTO","ERRO - VERIFICAR"))))</f>
        <v>CUSTEIO</v>
      </c>
      <c r="AA1256" s="30">
        <f t="shared" si="41"/>
        <v>3315.88</v>
      </c>
      <c r="AD1256" s="12">
        <v>3315.88</v>
      </c>
      <c r="AE1256" s="36"/>
      <c r="AF1256" s="36"/>
      <c r="AG1256" s="36"/>
      <c r="AH1256" s="36"/>
      <c r="AI1256" s="36"/>
      <c r="AJ1256" s="36"/>
      <c r="AK1256" s="36"/>
      <c r="AL1256" s="36"/>
      <c r="AM1256" s="36"/>
      <c r="AN1256" s="36"/>
      <c r="AO1256" s="36"/>
      <c r="AP1256" s="36"/>
    </row>
    <row r="1257" spans="1:42" x14ac:dyDescent="0.35">
      <c r="A1257" t="s">
        <v>614</v>
      </c>
      <c r="B1257" t="s">
        <v>243</v>
      </c>
      <c r="C1257" t="s">
        <v>615</v>
      </c>
      <c r="D1257" t="s">
        <v>20</v>
      </c>
      <c r="E1257" t="s">
        <v>100</v>
      </c>
      <c r="F1257" s="19" t="str">
        <f>IFERROR(VLOOKUP(D1257,'Tabelas auxiliares'!$A$3:$B$63,2,FALSE),"")</f>
        <v>ACI - ASSESSORIA DE COMUNICAÇÃO E IMPRENSA</v>
      </c>
      <c r="G1257" s="19" t="str">
        <f>IFERROR(VLOOKUP($B1257,'Tabelas auxiliares'!$A$67:$C$107,2,FALSE),"")</f>
        <v>TECNOLOGIA DA INFORMAÇÃO E COMUNICAÇÃO</v>
      </c>
      <c r="H1257" s="19" t="str">
        <f>IFERROR(VLOOKUP($B1257,'Tabelas auxiliares'!$A$67:$C$107,3,FALSE),"")</f>
        <v>TELEFONIA / TI</v>
      </c>
      <c r="I1257" t="s">
        <v>4838</v>
      </c>
      <c r="J1257" t="s">
        <v>4839</v>
      </c>
      <c r="K1257" t="s">
        <v>4840</v>
      </c>
      <c r="L1257" t="s">
        <v>4841</v>
      </c>
      <c r="M1257" t="s">
        <v>4842</v>
      </c>
      <c r="N1257" t="s">
        <v>675</v>
      </c>
      <c r="O1257" t="s">
        <v>629</v>
      </c>
      <c r="P1257" t="s">
        <v>676</v>
      </c>
      <c r="Q1257" t="s">
        <v>621</v>
      </c>
      <c r="R1257" t="s">
        <v>622</v>
      </c>
      <c r="S1257" t="s">
        <v>623</v>
      </c>
      <c r="T1257" t="s">
        <v>145</v>
      </c>
      <c r="U1257" t="s">
        <v>677</v>
      </c>
      <c r="V1257" t="s">
        <v>4843</v>
      </c>
      <c r="W1257" t="s">
        <v>4844</v>
      </c>
      <c r="X1257" t="s">
        <v>4845</v>
      </c>
      <c r="Y1257" s="19" t="str">
        <f t="shared" si="40"/>
        <v>4</v>
      </c>
      <c r="Z1257" s="19" t="str">
        <f>IF(T1257="","",IF(AND(T1257&lt;&gt;'Tabelas auxiliares'!$B$241,T1257&lt;&gt;'Tabelas auxiliares'!$B$242,T1257&lt;&gt;'Tabelas auxiliares'!$C$241,T1257&lt;&gt;'Tabelas auxiliares'!$C$242,T1257&lt;&gt;'Tabelas auxiliares'!$D$241),"FOLHA DE PESSOAL",IF(Y1257='Tabelas auxiliares'!$A$242,"CUSTEIO",IF(Y1257='Tabelas auxiliares'!$A$241,"INVESTIMENTO","ERRO - VERIFICAR"))))</f>
        <v>INVESTIMENTO</v>
      </c>
      <c r="AA1257" s="30">
        <f t="shared" si="41"/>
        <v>8635</v>
      </c>
      <c r="AD1257" s="12">
        <v>8635</v>
      </c>
      <c r="AE1257" s="36"/>
      <c r="AF1257" s="36"/>
      <c r="AG1257" s="36"/>
      <c r="AH1257" s="36"/>
      <c r="AI1257" s="36"/>
      <c r="AJ1257" s="36"/>
      <c r="AK1257" s="36"/>
      <c r="AL1257" s="36"/>
      <c r="AM1257" s="36"/>
      <c r="AN1257" s="36"/>
      <c r="AO1257" s="36"/>
      <c r="AP1257" s="36"/>
    </row>
    <row r="1258" spans="1:42" x14ac:dyDescent="0.35">
      <c r="A1258" t="s">
        <v>614</v>
      </c>
      <c r="B1258" t="s">
        <v>243</v>
      </c>
      <c r="C1258" t="s">
        <v>615</v>
      </c>
      <c r="D1258" t="s">
        <v>20</v>
      </c>
      <c r="E1258" t="s">
        <v>100</v>
      </c>
      <c r="F1258" s="19" t="str">
        <f>IFERROR(VLOOKUP(D1258,'Tabelas auxiliares'!$A$3:$B$63,2,FALSE),"")</f>
        <v>ACI - ASSESSORIA DE COMUNICAÇÃO E IMPRENSA</v>
      </c>
      <c r="G1258" s="19" t="str">
        <f>IFERROR(VLOOKUP($B1258,'Tabelas auxiliares'!$A$67:$C$107,2,FALSE),"")</f>
        <v>TECNOLOGIA DA INFORMAÇÃO E COMUNICAÇÃO</v>
      </c>
      <c r="H1258" s="19" t="str">
        <f>IFERROR(VLOOKUP($B1258,'Tabelas auxiliares'!$A$67:$C$107,3,FALSE),"")</f>
        <v>TELEFONIA / TI</v>
      </c>
      <c r="I1258" t="s">
        <v>4838</v>
      </c>
      <c r="J1258" t="s">
        <v>4839</v>
      </c>
      <c r="K1258" t="s">
        <v>4846</v>
      </c>
      <c r="L1258" t="s">
        <v>4847</v>
      </c>
      <c r="M1258" t="s">
        <v>4848</v>
      </c>
      <c r="N1258" t="s">
        <v>675</v>
      </c>
      <c r="O1258" t="s">
        <v>629</v>
      </c>
      <c r="P1258" t="s">
        <v>676</v>
      </c>
      <c r="Q1258" t="s">
        <v>621</v>
      </c>
      <c r="R1258" t="s">
        <v>622</v>
      </c>
      <c r="S1258" t="s">
        <v>623</v>
      </c>
      <c r="T1258" t="s">
        <v>145</v>
      </c>
      <c r="U1258" t="s">
        <v>677</v>
      </c>
      <c r="V1258" t="s">
        <v>4843</v>
      </c>
      <c r="W1258" t="s">
        <v>4844</v>
      </c>
      <c r="X1258" t="s">
        <v>4849</v>
      </c>
      <c r="Y1258" s="19" t="str">
        <f t="shared" si="40"/>
        <v>4</v>
      </c>
      <c r="Z1258" s="19" t="str">
        <f>IF(T1258="","",IF(AND(T1258&lt;&gt;'Tabelas auxiliares'!$B$241,T1258&lt;&gt;'Tabelas auxiliares'!$B$242,T1258&lt;&gt;'Tabelas auxiliares'!$C$241,T1258&lt;&gt;'Tabelas auxiliares'!$C$242,T1258&lt;&gt;'Tabelas auxiliares'!$D$241),"FOLHA DE PESSOAL",IF(Y1258='Tabelas auxiliares'!$A$242,"CUSTEIO",IF(Y1258='Tabelas auxiliares'!$A$241,"INVESTIMENTO","ERRO - VERIFICAR"))))</f>
        <v>INVESTIMENTO</v>
      </c>
      <c r="AA1258" s="30">
        <f t="shared" si="41"/>
        <v>5450</v>
      </c>
      <c r="AD1258" s="12">
        <v>5450</v>
      </c>
      <c r="AE1258" s="36"/>
      <c r="AF1258" s="36"/>
      <c r="AG1258" s="36"/>
      <c r="AH1258" s="36"/>
      <c r="AI1258" s="36"/>
      <c r="AJ1258" s="36"/>
      <c r="AK1258" s="36"/>
      <c r="AL1258" s="36"/>
      <c r="AM1258" s="36"/>
      <c r="AN1258" s="36"/>
      <c r="AO1258" s="36"/>
      <c r="AP1258" s="36"/>
    </row>
    <row r="1259" spans="1:42" x14ac:dyDescent="0.35">
      <c r="A1259" t="s">
        <v>614</v>
      </c>
      <c r="B1259" t="s">
        <v>243</v>
      </c>
      <c r="C1259" t="s">
        <v>615</v>
      </c>
      <c r="D1259" t="s">
        <v>54</v>
      </c>
      <c r="E1259" t="s">
        <v>100</v>
      </c>
      <c r="F1259" s="19" t="str">
        <f>IFERROR(VLOOKUP(D1259,'Tabelas auxiliares'!$A$3:$B$63,2,FALSE),"")</f>
        <v>PROAD - PRÓ-REITORIA DE ADMINISTRAÇÃO</v>
      </c>
      <c r="G1259" s="19" t="str">
        <f>IFERROR(VLOOKUP($B1259,'Tabelas auxiliares'!$A$67:$C$107,2,FALSE),"")</f>
        <v>TECNOLOGIA DA INFORMAÇÃO E COMUNICAÇÃO</v>
      </c>
      <c r="H1259" s="19" t="str">
        <f>IFERROR(VLOOKUP($B1259,'Tabelas auxiliares'!$A$67:$C$107,3,FALSE),"")</f>
        <v>TELEFONIA / TI</v>
      </c>
      <c r="I1259" t="s">
        <v>2074</v>
      </c>
      <c r="J1259" t="s">
        <v>4850</v>
      </c>
      <c r="K1259" t="s">
        <v>4851</v>
      </c>
      <c r="L1259" t="s">
        <v>4852</v>
      </c>
      <c r="M1259" t="s">
        <v>4853</v>
      </c>
      <c r="N1259" t="s">
        <v>628</v>
      </c>
      <c r="O1259" t="s">
        <v>629</v>
      </c>
      <c r="P1259" t="s">
        <v>630</v>
      </c>
      <c r="Q1259" t="s">
        <v>621</v>
      </c>
      <c r="R1259" t="s">
        <v>622</v>
      </c>
      <c r="S1259" t="s">
        <v>623</v>
      </c>
      <c r="T1259" t="s">
        <v>145</v>
      </c>
      <c r="U1259" t="s">
        <v>645</v>
      </c>
      <c r="V1259" t="s">
        <v>4854</v>
      </c>
      <c r="W1259" t="s">
        <v>4855</v>
      </c>
      <c r="X1259" t="s">
        <v>4856</v>
      </c>
      <c r="Y1259" s="19" t="str">
        <f t="shared" si="40"/>
        <v>3</v>
      </c>
      <c r="Z1259" s="19" t="str">
        <f>IF(T1259="","",IF(AND(T1259&lt;&gt;'Tabelas auxiliares'!$B$241,T1259&lt;&gt;'Tabelas auxiliares'!$B$242,T1259&lt;&gt;'Tabelas auxiliares'!$C$241,T1259&lt;&gt;'Tabelas auxiliares'!$C$242,T1259&lt;&gt;'Tabelas auxiliares'!$D$241),"FOLHA DE PESSOAL",IF(Y1259='Tabelas auxiliares'!$A$242,"CUSTEIO",IF(Y1259='Tabelas auxiliares'!$A$241,"INVESTIMENTO","ERRO - VERIFICAR"))))</f>
        <v>CUSTEIO</v>
      </c>
      <c r="AA1259" s="30">
        <f t="shared" si="41"/>
        <v>6906.2</v>
      </c>
      <c r="AB1259" s="12">
        <v>6906.2</v>
      </c>
      <c r="AE1259" s="36"/>
      <c r="AF1259" s="36"/>
      <c r="AG1259" s="36"/>
      <c r="AH1259" s="36"/>
      <c r="AI1259" s="36"/>
      <c r="AJ1259" s="36"/>
      <c r="AK1259" s="36"/>
      <c r="AL1259" s="36"/>
      <c r="AM1259" s="36"/>
      <c r="AN1259" s="36"/>
      <c r="AO1259" s="36"/>
      <c r="AP1259" s="36"/>
    </row>
    <row r="1260" spans="1:42" x14ac:dyDescent="0.35">
      <c r="A1260" t="s">
        <v>614</v>
      </c>
      <c r="B1260" t="s">
        <v>243</v>
      </c>
      <c r="C1260" t="s">
        <v>615</v>
      </c>
      <c r="D1260" t="s">
        <v>68</v>
      </c>
      <c r="E1260" t="s">
        <v>100</v>
      </c>
      <c r="F1260" s="19" t="str">
        <f>IFERROR(VLOOKUP(D1260,'Tabelas auxiliares'!$A$3:$B$63,2,FALSE),"")</f>
        <v>BIBLIOTECA</v>
      </c>
      <c r="G1260" s="19" t="str">
        <f>IFERROR(VLOOKUP($B1260,'Tabelas auxiliares'!$A$67:$C$107,2,FALSE),"")</f>
        <v>TECNOLOGIA DA INFORMAÇÃO E COMUNICAÇÃO</v>
      </c>
      <c r="H1260" s="19" t="str">
        <f>IFERROR(VLOOKUP($B1260,'Tabelas auxiliares'!$A$67:$C$107,3,FALSE),"")</f>
        <v>TELEFONIA / TI</v>
      </c>
      <c r="I1260" t="s">
        <v>2527</v>
      </c>
      <c r="J1260" t="s">
        <v>4857</v>
      </c>
      <c r="K1260" t="s">
        <v>4858</v>
      </c>
      <c r="L1260" t="s">
        <v>4859</v>
      </c>
      <c r="M1260" t="s">
        <v>4860</v>
      </c>
      <c r="N1260" t="s">
        <v>628</v>
      </c>
      <c r="O1260" t="s">
        <v>629</v>
      </c>
      <c r="P1260" t="s">
        <v>630</v>
      </c>
      <c r="Q1260" t="s">
        <v>621</v>
      </c>
      <c r="R1260" t="s">
        <v>622</v>
      </c>
      <c r="S1260" t="s">
        <v>623</v>
      </c>
      <c r="T1260" t="s">
        <v>145</v>
      </c>
      <c r="U1260" t="s">
        <v>645</v>
      </c>
      <c r="V1260" t="s">
        <v>4835</v>
      </c>
      <c r="W1260" t="s">
        <v>4836</v>
      </c>
      <c r="X1260" t="s">
        <v>4861</v>
      </c>
      <c r="Y1260" s="19" t="str">
        <f t="shared" si="40"/>
        <v>3</v>
      </c>
      <c r="Z1260" s="19" t="str">
        <f>IF(T1260="","",IF(AND(T1260&lt;&gt;'Tabelas auxiliares'!$B$241,T1260&lt;&gt;'Tabelas auxiliares'!$B$242,T1260&lt;&gt;'Tabelas auxiliares'!$C$241,T1260&lt;&gt;'Tabelas auxiliares'!$C$242,T1260&lt;&gt;'Tabelas auxiliares'!$D$241),"FOLHA DE PESSOAL",IF(Y1260='Tabelas auxiliares'!$A$242,"CUSTEIO",IF(Y1260='Tabelas auxiliares'!$A$241,"INVESTIMENTO","ERRO - VERIFICAR"))))</f>
        <v>CUSTEIO</v>
      </c>
      <c r="AA1260" s="30">
        <f t="shared" si="41"/>
        <v>110502</v>
      </c>
      <c r="AD1260" s="12">
        <v>110502</v>
      </c>
      <c r="AE1260" s="36"/>
      <c r="AF1260" s="36"/>
      <c r="AG1260" s="36"/>
      <c r="AH1260" s="36"/>
      <c r="AI1260" s="36"/>
      <c r="AJ1260" s="36"/>
      <c r="AK1260" s="36"/>
      <c r="AL1260" s="36"/>
      <c r="AM1260" s="36"/>
      <c r="AN1260" s="36"/>
      <c r="AO1260" s="36"/>
      <c r="AP1260" s="36"/>
    </row>
    <row r="1261" spans="1:42" x14ac:dyDescent="0.35">
      <c r="A1261" t="s">
        <v>614</v>
      </c>
      <c r="B1261" t="s">
        <v>243</v>
      </c>
      <c r="C1261" t="s">
        <v>615</v>
      </c>
      <c r="D1261" t="s">
        <v>70</v>
      </c>
      <c r="E1261" t="s">
        <v>100</v>
      </c>
      <c r="F1261" s="19" t="str">
        <f>IFERROR(VLOOKUP(D1261,'Tabelas auxiliares'!$A$3:$B$63,2,FALSE),"")</f>
        <v>NTI - DESPESAS APENAS DO NTI (CUSTEIO/INVESTIMENTO)</v>
      </c>
      <c r="G1261" s="19" t="str">
        <f>IFERROR(VLOOKUP($B1261,'Tabelas auxiliares'!$A$67:$C$107,2,FALSE),"")</f>
        <v>TECNOLOGIA DA INFORMAÇÃO E COMUNICAÇÃO</v>
      </c>
      <c r="H1261" s="19" t="str">
        <f>IFERROR(VLOOKUP($B1261,'Tabelas auxiliares'!$A$67:$C$107,3,FALSE),"")</f>
        <v>TELEFONIA / TI</v>
      </c>
      <c r="I1261" t="s">
        <v>2491</v>
      </c>
      <c r="J1261" t="s">
        <v>4862</v>
      </c>
      <c r="K1261" t="s">
        <v>4863</v>
      </c>
      <c r="L1261" t="s">
        <v>4864</v>
      </c>
      <c r="M1261" t="s">
        <v>4865</v>
      </c>
      <c r="N1261" t="s">
        <v>628</v>
      </c>
      <c r="O1261" t="s">
        <v>629</v>
      </c>
      <c r="P1261" t="s">
        <v>630</v>
      </c>
      <c r="Q1261" t="s">
        <v>621</v>
      </c>
      <c r="R1261" t="s">
        <v>622</v>
      </c>
      <c r="S1261" t="s">
        <v>623</v>
      </c>
      <c r="T1261" t="s">
        <v>145</v>
      </c>
      <c r="U1261" t="s">
        <v>645</v>
      </c>
      <c r="V1261" t="s">
        <v>4866</v>
      </c>
      <c r="W1261" t="s">
        <v>4867</v>
      </c>
      <c r="X1261" t="s">
        <v>4868</v>
      </c>
      <c r="Y1261" s="19" t="str">
        <f t="shared" si="40"/>
        <v>3</v>
      </c>
      <c r="Z1261" s="19" t="str">
        <f>IF(T1261="","",IF(AND(T1261&lt;&gt;'Tabelas auxiliares'!$B$241,T1261&lt;&gt;'Tabelas auxiliares'!$B$242,T1261&lt;&gt;'Tabelas auxiliares'!$C$241,T1261&lt;&gt;'Tabelas auxiliares'!$C$242,T1261&lt;&gt;'Tabelas auxiliares'!$D$241),"FOLHA DE PESSOAL",IF(Y1261='Tabelas auxiliares'!$A$242,"CUSTEIO",IF(Y1261='Tabelas auxiliares'!$A$241,"INVESTIMENTO","ERRO - VERIFICAR"))))</f>
        <v>CUSTEIO</v>
      </c>
      <c r="AA1261" s="30">
        <f t="shared" si="41"/>
        <v>36261.68</v>
      </c>
      <c r="AB1261" s="12">
        <v>6210.28</v>
      </c>
      <c r="AC1261" s="12">
        <v>287.10000000000002</v>
      </c>
      <c r="AD1261" s="12">
        <v>29764.3</v>
      </c>
      <c r="AE1261" s="36"/>
      <c r="AF1261" s="36"/>
      <c r="AG1261" s="36"/>
      <c r="AH1261" s="36"/>
      <c r="AI1261" s="36"/>
      <c r="AJ1261" s="36"/>
      <c r="AK1261" s="36"/>
      <c r="AL1261" s="36"/>
      <c r="AM1261" s="36"/>
      <c r="AN1261" s="36"/>
      <c r="AO1261" s="36"/>
      <c r="AP1261" s="36"/>
    </row>
    <row r="1262" spans="1:42" x14ac:dyDescent="0.35">
      <c r="A1262" t="s">
        <v>614</v>
      </c>
      <c r="B1262" t="s">
        <v>243</v>
      </c>
      <c r="C1262" t="s">
        <v>615</v>
      </c>
      <c r="D1262" t="s">
        <v>70</v>
      </c>
      <c r="E1262" t="s">
        <v>100</v>
      </c>
      <c r="F1262" s="19" t="str">
        <f>IFERROR(VLOOKUP(D1262,'Tabelas auxiliares'!$A$3:$B$63,2,FALSE),"")</f>
        <v>NTI - DESPESAS APENAS DO NTI (CUSTEIO/INVESTIMENTO)</v>
      </c>
      <c r="G1262" s="19" t="str">
        <f>IFERROR(VLOOKUP($B1262,'Tabelas auxiliares'!$A$67:$C$107,2,FALSE),"")</f>
        <v>TECNOLOGIA DA INFORMAÇÃO E COMUNICAÇÃO</v>
      </c>
      <c r="H1262" s="19" t="str">
        <f>IFERROR(VLOOKUP($B1262,'Tabelas auxiliares'!$A$67:$C$107,3,FALSE),"")</f>
        <v>TELEFONIA / TI</v>
      </c>
      <c r="I1262" t="s">
        <v>2491</v>
      </c>
      <c r="J1262" t="s">
        <v>4862</v>
      </c>
      <c r="K1262" t="s">
        <v>4869</v>
      </c>
      <c r="L1262" t="s">
        <v>4870</v>
      </c>
      <c r="M1262" t="s">
        <v>4865</v>
      </c>
      <c r="N1262" t="s">
        <v>628</v>
      </c>
      <c r="O1262" t="s">
        <v>629</v>
      </c>
      <c r="P1262" t="s">
        <v>630</v>
      </c>
      <c r="Q1262" t="s">
        <v>621</v>
      </c>
      <c r="R1262" t="s">
        <v>622</v>
      </c>
      <c r="S1262" t="s">
        <v>623</v>
      </c>
      <c r="T1262" t="s">
        <v>145</v>
      </c>
      <c r="U1262" t="s">
        <v>645</v>
      </c>
      <c r="V1262" t="s">
        <v>4871</v>
      </c>
      <c r="W1262" t="s">
        <v>4872</v>
      </c>
      <c r="X1262" t="s">
        <v>4873</v>
      </c>
      <c r="Y1262" s="19" t="str">
        <f t="shared" si="40"/>
        <v>3</v>
      </c>
      <c r="Z1262" s="19" t="str">
        <f>IF(T1262="","",IF(AND(T1262&lt;&gt;'Tabelas auxiliares'!$B$241,T1262&lt;&gt;'Tabelas auxiliares'!$B$242,T1262&lt;&gt;'Tabelas auxiliares'!$C$241,T1262&lt;&gt;'Tabelas auxiliares'!$C$242,T1262&lt;&gt;'Tabelas auxiliares'!$D$241),"FOLHA DE PESSOAL",IF(Y1262='Tabelas auxiliares'!$A$242,"CUSTEIO",IF(Y1262='Tabelas auxiliares'!$A$241,"INVESTIMENTO","ERRO - VERIFICAR"))))</f>
        <v>CUSTEIO</v>
      </c>
      <c r="AA1262" s="30">
        <f t="shared" si="41"/>
        <v>396</v>
      </c>
      <c r="AB1262" s="12">
        <v>99</v>
      </c>
      <c r="AD1262" s="12">
        <v>297</v>
      </c>
      <c r="AE1262" s="36"/>
      <c r="AF1262" s="36"/>
      <c r="AG1262" s="36"/>
      <c r="AH1262" s="36"/>
      <c r="AI1262" s="36"/>
      <c r="AJ1262" s="36"/>
      <c r="AK1262" s="36"/>
      <c r="AL1262" s="36"/>
      <c r="AM1262" s="36"/>
      <c r="AN1262" s="36"/>
      <c r="AO1262" s="36"/>
      <c r="AP1262" s="36"/>
    </row>
    <row r="1263" spans="1:42" x14ac:dyDescent="0.35">
      <c r="A1263" t="s">
        <v>614</v>
      </c>
      <c r="B1263" t="s">
        <v>243</v>
      </c>
      <c r="C1263" t="s">
        <v>615</v>
      </c>
      <c r="D1263" t="s">
        <v>70</v>
      </c>
      <c r="E1263" t="s">
        <v>100</v>
      </c>
      <c r="F1263" s="19" t="str">
        <f>IFERROR(VLOOKUP(D1263,'Tabelas auxiliares'!$A$3:$B$63,2,FALSE),"")</f>
        <v>NTI - DESPESAS APENAS DO NTI (CUSTEIO/INVESTIMENTO)</v>
      </c>
      <c r="G1263" s="19" t="str">
        <f>IFERROR(VLOOKUP($B1263,'Tabelas auxiliares'!$A$67:$C$107,2,FALSE),"")</f>
        <v>TECNOLOGIA DA INFORMAÇÃO E COMUNICAÇÃO</v>
      </c>
      <c r="H1263" s="19" t="str">
        <f>IFERROR(VLOOKUP($B1263,'Tabelas auxiliares'!$A$67:$C$107,3,FALSE),"")</f>
        <v>TELEFONIA / TI</v>
      </c>
      <c r="I1263" t="s">
        <v>2386</v>
      </c>
      <c r="J1263" t="s">
        <v>4874</v>
      </c>
      <c r="K1263" t="s">
        <v>4875</v>
      </c>
      <c r="L1263" t="s">
        <v>4876</v>
      </c>
      <c r="M1263" t="s">
        <v>4877</v>
      </c>
      <c r="N1263" t="s">
        <v>628</v>
      </c>
      <c r="O1263" t="s">
        <v>629</v>
      </c>
      <c r="P1263" t="s">
        <v>630</v>
      </c>
      <c r="Q1263" t="s">
        <v>621</v>
      </c>
      <c r="R1263" t="s">
        <v>622</v>
      </c>
      <c r="S1263" t="s">
        <v>623</v>
      </c>
      <c r="T1263" t="s">
        <v>145</v>
      </c>
      <c r="U1263" t="s">
        <v>645</v>
      </c>
      <c r="V1263" t="s">
        <v>4878</v>
      </c>
      <c r="W1263" t="s">
        <v>4879</v>
      </c>
      <c r="X1263" t="s">
        <v>4880</v>
      </c>
      <c r="Y1263" s="19" t="str">
        <f t="shared" si="40"/>
        <v>3</v>
      </c>
      <c r="Z1263" s="19" t="str">
        <f>IF(T1263="","",IF(AND(T1263&lt;&gt;'Tabelas auxiliares'!$B$241,T1263&lt;&gt;'Tabelas auxiliares'!$B$242,T1263&lt;&gt;'Tabelas auxiliares'!$C$241,T1263&lt;&gt;'Tabelas auxiliares'!$C$242,T1263&lt;&gt;'Tabelas auxiliares'!$D$241),"FOLHA DE PESSOAL",IF(Y1263='Tabelas auxiliares'!$A$242,"CUSTEIO",IF(Y1263='Tabelas auxiliares'!$A$241,"INVESTIMENTO","ERRO - VERIFICAR"))))</f>
        <v>CUSTEIO</v>
      </c>
      <c r="AA1263" s="30">
        <f t="shared" si="41"/>
        <v>26310</v>
      </c>
      <c r="AD1263" s="12">
        <v>26310</v>
      </c>
      <c r="AE1263" s="36"/>
      <c r="AF1263" s="36"/>
      <c r="AG1263" s="36"/>
      <c r="AH1263" s="36"/>
      <c r="AI1263" s="36"/>
      <c r="AJ1263" s="36"/>
      <c r="AK1263" s="36"/>
      <c r="AL1263" s="36"/>
      <c r="AM1263" s="36"/>
      <c r="AN1263" s="36"/>
      <c r="AO1263" s="36"/>
      <c r="AP1263" s="36"/>
    </row>
    <row r="1264" spans="1:42" x14ac:dyDescent="0.35">
      <c r="A1264" t="s">
        <v>614</v>
      </c>
      <c r="B1264" t="s">
        <v>243</v>
      </c>
      <c r="C1264" t="s">
        <v>615</v>
      </c>
      <c r="D1264" t="s">
        <v>70</v>
      </c>
      <c r="E1264" t="s">
        <v>100</v>
      </c>
      <c r="F1264" s="19" t="str">
        <f>IFERROR(VLOOKUP(D1264,'Tabelas auxiliares'!$A$3:$B$63,2,FALSE),"")</f>
        <v>NTI - DESPESAS APENAS DO NTI (CUSTEIO/INVESTIMENTO)</v>
      </c>
      <c r="G1264" s="19" t="str">
        <f>IFERROR(VLOOKUP($B1264,'Tabelas auxiliares'!$A$67:$C$107,2,FALSE),"")</f>
        <v>TECNOLOGIA DA INFORMAÇÃO E COMUNICAÇÃO</v>
      </c>
      <c r="H1264" s="19" t="str">
        <f>IFERROR(VLOOKUP($B1264,'Tabelas auxiliares'!$A$67:$C$107,3,FALSE),"")</f>
        <v>TELEFONIA / TI</v>
      </c>
      <c r="I1264" t="s">
        <v>2386</v>
      </c>
      <c r="J1264" t="s">
        <v>4881</v>
      </c>
      <c r="K1264" t="s">
        <v>4882</v>
      </c>
      <c r="L1264" t="s">
        <v>4883</v>
      </c>
      <c r="M1264" t="s">
        <v>4884</v>
      </c>
      <c r="N1264" t="s">
        <v>628</v>
      </c>
      <c r="O1264" t="s">
        <v>629</v>
      </c>
      <c r="P1264" t="s">
        <v>630</v>
      </c>
      <c r="Q1264" t="s">
        <v>621</v>
      </c>
      <c r="R1264" t="s">
        <v>622</v>
      </c>
      <c r="S1264" t="s">
        <v>623</v>
      </c>
      <c r="T1264" t="s">
        <v>145</v>
      </c>
      <c r="U1264" t="s">
        <v>645</v>
      </c>
      <c r="V1264" t="s">
        <v>4885</v>
      </c>
      <c r="W1264" t="s">
        <v>4886</v>
      </c>
      <c r="X1264" t="s">
        <v>4887</v>
      </c>
      <c r="Y1264" s="19" t="str">
        <f t="shared" si="40"/>
        <v>3</v>
      </c>
      <c r="Z1264" s="19" t="str">
        <f>IF(T1264="","",IF(AND(T1264&lt;&gt;'Tabelas auxiliares'!$B$241,T1264&lt;&gt;'Tabelas auxiliares'!$B$242,T1264&lt;&gt;'Tabelas auxiliares'!$C$241,T1264&lt;&gt;'Tabelas auxiliares'!$C$242,T1264&lt;&gt;'Tabelas auxiliares'!$D$241),"FOLHA DE PESSOAL",IF(Y1264='Tabelas auxiliares'!$A$242,"CUSTEIO",IF(Y1264='Tabelas auxiliares'!$A$241,"INVESTIMENTO","ERRO - VERIFICAR"))))</f>
        <v>CUSTEIO</v>
      </c>
      <c r="AA1264" s="30">
        <f t="shared" si="41"/>
        <v>10720.82</v>
      </c>
      <c r="AB1264" s="12">
        <v>2374.29</v>
      </c>
      <c r="AC1264" s="12">
        <v>92.1</v>
      </c>
      <c r="AD1264" s="12">
        <v>8254.43</v>
      </c>
      <c r="AE1264" s="36"/>
      <c r="AF1264" s="36"/>
      <c r="AG1264" s="36"/>
      <c r="AH1264" s="36"/>
      <c r="AI1264" s="36"/>
      <c r="AJ1264" s="36"/>
      <c r="AK1264" s="36"/>
      <c r="AL1264" s="36"/>
      <c r="AM1264" s="36"/>
      <c r="AN1264" s="36"/>
      <c r="AO1264" s="36"/>
      <c r="AP1264" s="36"/>
    </row>
    <row r="1265" spans="1:42" x14ac:dyDescent="0.35">
      <c r="A1265" t="s">
        <v>614</v>
      </c>
      <c r="B1265" t="s">
        <v>243</v>
      </c>
      <c r="C1265" t="s">
        <v>615</v>
      </c>
      <c r="D1265" t="s">
        <v>70</v>
      </c>
      <c r="E1265" t="s">
        <v>100</v>
      </c>
      <c r="F1265" s="19" t="str">
        <f>IFERROR(VLOOKUP(D1265,'Tabelas auxiliares'!$A$3:$B$63,2,FALSE),"")</f>
        <v>NTI - DESPESAS APENAS DO NTI (CUSTEIO/INVESTIMENTO)</v>
      </c>
      <c r="G1265" s="19" t="str">
        <f>IFERROR(VLOOKUP($B1265,'Tabelas auxiliares'!$A$67:$C$107,2,FALSE),"")</f>
        <v>TECNOLOGIA DA INFORMAÇÃO E COMUNICAÇÃO</v>
      </c>
      <c r="H1265" s="19" t="str">
        <f>IFERROR(VLOOKUP($B1265,'Tabelas auxiliares'!$A$67:$C$107,3,FALSE),"")</f>
        <v>TELEFONIA / TI</v>
      </c>
      <c r="I1265" t="s">
        <v>4806</v>
      </c>
      <c r="J1265" t="s">
        <v>4888</v>
      </c>
      <c r="K1265" t="s">
        <v>4889</v>
      </c>
      <c r="L1265" t="s">
        <v>4890</v>
      </c>
      <c r="M1265" t="s">
        <v>4891</v>
      </c>
      <c r="N1265" t="s">
        <v>628</v>
      </c>
      <c r="O1265" t="s">
        <v>629</v>
      </c>
      <c r="P1265" t="s">
        <v>630</v>
      </c>
      <c r="Q1265" t="s">
        <v>621</v>
      </c>
      <c r="R1265" t="s">
        <v>622</v>
      </c>
      <c r="S1265" t="s">
        <v>623</v>
      </c>
      <c r="T1265" t="s">
        <v>145</v>
      </c>
      <c r="U1265" t="s">
        <v>645</v>
      </c>
      <c r="V1265" t="s">
        <v>4885</v>
      </c>
      <c r="W1265" t="s">
        <v>4886</v>
      </c>
      <c r="X1265" t="s">
        <v>4892</v>
      </c>
      <c r="Y1265" s="19" t="str">
        <f t="shared" si="40"/>
        <v>3</v>
      </c>
      <c r="Z1265" s="19" t="str">
        <f>IF(T1265="","",IF(AND(T1265&lt;&gt;'Tabelas auxiliares'!$B$241,T1265&lt;&gt;'Tabelas auxiliares'!$B$242,T1265&lt;&gt;'Tabelas auxiliares'!$C$241,T1265&lt;&gt;'Tabelas auxiliares'!$C$242,T1265&lt;&gt;'Tabelas auxiliares'!$D$241),"FOLHA DE PESSOAL",IF(Y1265='Tabelas auxiliares'!$A$242,"CUSTEIO",IF(Y1265='Tabelas auxiliares'!$A$241,"INVESTIMENTO","ERRO - VERIFICAR"))))</f>
        <v>CUSTEIO</v>
      </c>
      <c r="AA1265" s="30">
        <f t="shared" si="41"/>
        <v>19404</v>
      </c>
      <c r="AD1265" s="12">
        <v>19404</v>
      </c>
      <c r="AE1265" s="36"/>
      <c r="AF1265" s="36"/>
      <c r="AG1265" s="36"/>
      <c r="AH1265" s="36"/>
      <c r="AI1265" s="36"/>
      <c r="AJ1265" s="36"/>
      <c r="AK1265" s="36"/>
      <c r="AL1265" s="36"/>
      <c r="AM1265" s="36"/>
      <c r="AN1265" s="36"/>
      <c r="AO1265" s="36"/>
      <c r="AP1265" s="36"/>
    </row>
    <row r="1266" spans="1:42" x14ac:dyDescent="0.35">
      <c r="A1266" t="s">
        <v>614</v>
      </c>
      <c r="B1266" t="s">
        <v>243</v>
      </c>
      <c r="C1266" t="s">
        <v>615</v>
      </c>
      <c r="D1266" t="s">
        <v>70</v>
      </c>
      <c r="E1266" t="s">
        <v>100</v>
      </c>
      <c r="F1266" s="19" t="str">
        <f>IFERROR(VLOOKUP(D1266,'Tabelas auxiliares'!$A$3:$B$63,2,FALSE),"")</f>
        <v>NTI - DESPESAS APENAS DO NTI (CUSTEIO/INVESTIMENTO)</v>
      </c>
      <c r="G1266" s="19" t="str">
        <f>IFERROR(VLOOKUP($B1266,'Tabelas auxiliares'!$A$67:$C$107,2,FALSE),"")</f>
        <v>TECNOLOGIA DA INFORMAÇÃO E COMUNICAÇÃO</v>
      </c>
      <c r="H1266" s="19" t="str">
        <f>IFERROR(VLOOKUP($B1266,'Tabelas auxiliares'!$A$67:$C$107,3,FALSE),"")</f>
        <v>TELEFONIA / TI</v>
      </c>
      <c r="I1266" t="s">
        <v>2404</v>
      </c>
      <c r="J1266" t="s">
        <v>4893</v>
      </c>
      <c r="K1266" t="s">
        <v>4894</v>
      </c>
      <c r="L1266" t="s">
        <v>4895</v>
      </c>
      <c r="M1266" t="s">
        <v>4896</v>
      </c>
      <c r="N1266" t="s">
        <v>628</v>
      </c>
      <c r="O1266" t="s">
        <v>629</v>
      </c>
      <c r="P1266" t="s">
        <v>630</v>
      </c>
      <c r="Q1266" t="s">
        <v>621</v>
      </c>
      <c r="R1266" t="s">
        <v>622</v>
      </c>
      <c r="S1266" t="s">
        <v>623</v>
      </c>
      <c r="T1266" t="s">
        <v>145</v>
      </c>
      <c r="U1266" t="s">
        <v>645</v>
      </c>
      <c r="V1266" t="s">
        <v>4897</v>
      </c>
      <c r="W1266" t="s">
        <v>4898</v>
      </c>
      <c r="X1266" t="s">
        <v>4899</v>
      </c>
      <c r="Y1266" s="19" t="str">
        <f t="shared" si="40"/>
        <v>3</v>
      </c>
      <c r="Z1266" s="19" t="str">
        <f>IF(T1266="","",IF(AND(T1266&lt;&gt;'Tabelas auxiliares'!$B$241,T1266&lt;&gt;'Tabelas auxiliares'!$B$242,T1266&lt;&gt;'Tabelas auxiliares'!$C$241,T1266&lt;&gt;'Tabelas auxiliares'!$C$242,T1266&lt;&gt;'Tabelas auxiliares'!$D$241),"FOLHA DE PESSOAL",IF(Y1266='Tabelas auxiliares'!$A$242,"CUSTEIO",IF(Y1266='Tabelas auxiliares'!$A$241,"INVESTIMENTO","ERRO - VERIFICAR"))))</f>
        <v>CUSTEIO</v>
      </c>
      <c r="AA1266" s="30">
        <f t="shared" si="41"/>
        <v>9897.44</v>
      </c>
      <c r="AD1266" s="12">
        <v>9897.44</v>
      </c>
      <c r="AE1266" s="36"/>
      <c r="AF1266" s="36"/>
      <c r="AG1266" s="36"/>
      <c r="AH1266" s="36"/>
      <c r="AI1266" s="36"/>
      <c r="AJ1266" s="36"/>
      <c r="AK1266" s="36"/>
      <c r="AL1266" s="36"/>
      <c r="AM1266" s="36"/>
      <c r="AN1266" s="36"/>
      <c r="AO1266" s="36"/>
      <c r="AP1266" s="36"/>
    </row>
    <row r="1267" spans="1:42" x14ac:dyDescent="0.35">
      <c r="A1267" t="s">
        <v>614</v>
      </c>
      <c r="B1267" t="s">
        <v>243</v>
      </c>
      <c r="C1267" t="s">
        <v>615</v>
      </c>
      <c r="D1267" t="s">
        <v>70</v>
      </c>
      <c r="E1267" t="s">
        <v>100</v>
      </c>
      <c r="F1267" s="19" t="str">
        <f>IFERROR(VLOOKUP(D1267,'Tabelas auxiliares'!$A$3:$B$63,2,FALSE),"")</f>
        <v>NTI - DESPESAS APENAS DO NTI (CUSTEIO/INVESTIMENTO)</v>
      </c>
      <c r="G1267" s="19" t="str">
        <f>IFERROR(VLOOKUP($B1267,'Tabelas auxiliares'!$A$67:$C$107,2,FALSE),"")</f>
        <v>TECNOLOGIA DA INFORMAÇÃO E COMUNICAÇÃO</v>
      </c>
      <c r="H1267" s="19" t="str">
        <f>IFERROR(VLOOKUP($B1267,'Tabelas auxiliares'!$A$67:$C$107,3,FALSE),"")</f>
        <v>TELEFONIA / TI</v>
      </c>
      <c r="I1267" t="s">
        <v>2162</v>
      </c>
      <c r="J1267" t="s">
        <v>4893</v>
      </c>
      <c r="K1267" t="s">
        <v>4900</v>
      </c>
      <c r="L1267" t="s">
        <v>4901</v>
      </c>
      <c r="M1267" t="s">
        <v>4896</v>
      </c>
      <c r="N1267" t="s">
        <v>628</v>
      </c>
      <c r="O1267" t="s">
        <v>629</v>
      </c>
      <c r="P1267" t="s">
        <v>630</v>
      </c>
      <c r="Q1267" t="s">
        <v>621</v>
      </c>
      <c r="R1267" t="s">
        <v>622</v>
      </c>
      <c r="S1267" t="s">
        <v>623</v>
      </c>
      <c r="T1267" t="s">
        <v>145</v>
      </c>
      <c r="U1267" t="s">
        <v>645</v>
      </c>
      <c r="V1267" t="s">
        <v>4897</v>
      </c>
      <c r="W1267" t="s">
        <v>4898</v>
      </c>
      <c r="X1267" t="s">
        <v>4902</v>
      </c>
      <c r="Y1267" s="19" t="str">
        <f t="shared" si="40"/>
        <v>3</v>
      </c>
      <c r="Z1267" s="19" t="str">
        <f>IF(T1267="","",IF(AND(T1267&lt;&gt;'Tabelas auxiliares'!$B$241,T1267&lt;&gt;'Tabelas auxiliares'!$B$242,T1267&lt;&gt;'Tabelas auxiliares'!$C$241,T1267&lt;&gt;'Tabelas auxiliares'!$C$242,T1267&lt;&gt;'Tabelas auxiliares'!$D$241),"FOLHA DE PESSOAL",IF(Y1267='Tabelas auxiliares'!$A$242,"CUSTEIO",IF(Y1267='Tabelas auxiliares'!$A$241,"INVESTIMENTO","ERRO - VERIFICAR"))))</f>
        <v>CUSTEIO</v>
      </c>
      <c r="AA1267" s="30">
        <f t="shared" si="41"/>
        <v>252656.74</v>
      </c>
      <c r="AB1267" s="12">
        <v>53463.21</v>
      </c>
      <c r="AC1267" s="12">
        <v>2270.0100000000002</v>
      </c>
      <c r="AD1267" s="12">
        <v>196923.51999999999</v>
      </c>
      <c r="AE1267" s="36"/>
      <c r="AF1267" s="36"/>
      <c r="AG1267" s="36"/>
      <c r="AH1267" s="36"/>
      <c r="AI1267" s="36"/>
      <c r="AJ1267" s="36"/>
      <c r="AK1267" s="36"/>
      <c r="AL1267" s="36"/>
      <c r="AM1267" s="36"/>
      <c r="AN1267" s="36"/>
      <c r="AO1267" s="36"/>
      <c r="AP1267" s="36"/>
    </row>
    <row r="1268" spans="1:42" x14ac:dyDescent="0.35">
      <c r="A1268" t="s">
        <v>614</v>
      </c>
      <c r="B1268" t="s">
        <v>243</v>
      </c>
      <c r="C1268" t="s">
        <v>615</v>
      </c>
      <c r="D1268" t="s">
        <v>70</v>
      </c>
      <c r="E1268" t="s">
        <v>100</v>
      </c>
      <c r="F1268" s="19" t="str">
        <f>IFERROR(VLOOKUP(D1268,'Tabelas auxiliares'!$A$3:$B$63,2,FALSE),"")</f>
        <v>NTI - DESPESAS APENAS DO NTI (CUSTEIO/INVESTIMENTO)</v>
      </c>
      <c r="G1268" s="19" t="str">
        <f>IFERROR(VLOOKUP($B1268,'Tabelas auxiliares'!$A$67:$C$107,2,FALSE),"")</f>
        <v>TECNOLOGIA DA INFORMAÇÃO E COMUNICAÇÃO</v>
      </c>
      <c r="H1268" s="19" t="str">
        <f>IFERROR(VLOOKUP($B1268,'Tabelas auxiliares'!$A$67:$C$107,3,FALSE),"")</f>
        <v>TELEFONIA / TI</v>
      </c>
      <c r="I1268" t="s">
        <v>918</v>
      </c>
      <c r="J1268" t="s">
        <v>4874</v>
      </c>
      <c r="K1268" t="s">
        <v>4903</v>
      </c>
      <c r="L1268" t="s">
        <v>4876</v>
      </c>
      <c r="M1268" t="s">
        <v>4877</v>
      </c>
      <c r="N1268" t="s">
        <v>628</v>
      </c>
      <c r="O1268" t="s">
        <v>629</v>
      </c>
      <c r="P1268" t="s">
        <v>630</v>
      </c>
      <c r="Q1268" t="s">
        <v>621</v>
      </c>
      <c r="R1268" t="s">
        <v>622</v>
      </c>
      <c r="S1268" t="s">
        <v>623</v>
      </c>
      <c r="T1268" t="s">
        <v>145</v>
      </c>
      <c r="U1268" t="s">
        <v>645</v>
      </c>
      <c r="V1268" t="s">
        <v>4878</v>
      </c>
      <c r="W1268" t="s">
        <v>4879</v>
      </c>
      <c r="X1268" t="s">
        <v>4904</v>
      </c>
      <c r="Y1268" s="19" t="str">
        <f t="shared" si="40"/>
        <v>3</v>
      </c>
      <c r="Z1268" s="19" t="str">
        <f>IF(T1268="","",IF(AND(T1268&lt;&gt;'Tabelas auxiliares'!$B$241,T1268&lt;&gt;'Tabelas auxiliares'!$B$242,T1268&lt;&gt;'Tabelas auxiliares'!$C$241,T1268&lt;&gt;'Tabelas auxiliares'!$C$242,T1268&lt;&gt;'Tabelas auxiliares'!$D$241),"FOLHA DE PESSOAL",IF(Y1268='Tabelas auxiliares'!$A$242,"CUSTEIO",IF(Y1268='Tabelas auxiliares'!$A$241,"INVESTIMENTO","ERRO - VERIFICAR"))))</f>
        <v>CUSTEIO</v>
      </c>
      <c r="AA1268" s="30">
        <f t="shared" si="41"/>
        <v>67948.38</v>
      </c>
      <c r="AB1268" s="12">
        <v>8035.97</v>
      </c>
      <c r="AD1268" s="12">
        <v>59912.41</v>
      </c>
      <c r="AE1268" s="36"/>
      <c r="AF1268" s="36"/>
      <c r="AG1268" s="36"/>
      <c r="AH1268" s="36"/>
      <c r="AI1268" s="36"/>
      <c r="AJ1268" s="36"/>
      <c r="AK1268" s="36"/>
      <c r="AL1268" s="36"/>
      <c r="AM1268" s="36"/>
      <c r="AN1268" s="36"/>
      <c r="AO1268" s="36"/>
      <c r="AP1268" s="36"/>
    </row>
    <row r="1269" spans="1:42" x14ac:dyDescent="0.35">
      <c r="A1269" t="s">
        <v>614</v>
      </c>
      <c r="B1269" t="s">
        <v>243</v>
      </c>
      <c r="C1269" t="s">
        <v>615</v>
      </c>
      <c r="D1269" t="s">
        <v>70</v>
      </c>
      <c r="E1269" t="s">
        <v>100</v>
      </c>
      <c r="F1269" s="19" t="str">
        <f>IFERROR(VLOOKUP(D1269,'Tabelas auxiliares'!$A$3:$B$63,2,FALSE),"")</f>
        <v>NTI - DESPESAS APENAS DO NTI (CUSTEIO/INVESTIMENTO)</v>
      </c>
      <c r="G1269" s="19" t="str">
        <f>IFERROR(VLOOKUP($B1269,'Tabelas auxiliares'!$A$67:$C$107,2,FALSE),"")</f>
        <v>TECNOLOGIA DA INFORMAÇÃO E COMUNICAÇÃO</v>
      </c>
      <c r="H1269" s="19" t="str">
        <f>IFERROR(VLOOKUP($B1269,'Tabelas auxiliares'!$A$67:$C$107,3,FALSE),"")</f>
        <v>TELEFONIA / TI</v>
      </c>
      <c r="I1269" t="s">
        <v>801</v>
      </c>
      <c r="J1269" t="s">
        <v>4888</v>
      </c>
      <c r="K1269" t="s">
        <v>4905</v>
      </c>
      <c r="L1269" t="s">
        <v>4890</v>
      </c>
      <c r="M1269" t="s">
        <v>4891</v>
      </c>
      <c r="N1269" t="s">
        <v>628</v>
      </c>
      <c r="O1269" t="s">
        <v>629</v>
      </c>
      <c r="P1269" t="s">
        <v>630</v>
      </c>
      <c r="Q1269" t="s">
        <v>621</v>
      </c>
      <c r="R1269" t="s">
        <v>622</v>
      </c>
      <c r="S1269" t="s">
        <v>623</v>
      </c>
      <c r="T1269" t="s">
        <v>145</v>
      </c>
      <c r="U1269" t="s">
        <v>645</v>
      </c>
      <c r="V1269" t="s">
        <v>4885</v>
      </c>
      <c r="W1269" t="s">
        <v>4886</v>
      </c>
      <c r="X1269" t="s">
        <v>4906</v>
      </c>
      <c r="Y1269" s="19" t="str">
        <f t="shared" si="40"/>
        <v>3</v>
      </c>
      <c r="Z1269" s="19" t="str">
        <f>IF(T1269="","",IF(AND(T1269&lt;&gt;'Tabelas auxiliares'!$B$241,T1269&lt;&gt;'Tabelas auxiliares'!$B$242,T1269&lt;&gt;'Tabelas auxiliares'!$C$241,T1269&lt;&gt;'Tabelas auxiliares'!$C$242,T1269&lt;&gt;'Tabelas auxiliares'!$D$241),"FOLHA DE PESSOAL",IF(Y1269='Tabelas auxiliares'!$A$242,"CUSTEIO",IF(Y1269='Tabelas auxiliares'!$A$241,"INVESTIMENTO","ERRO - VERIFICAR"))))</f>
        <v>CUSTEIO</v>
      </c>
      <c r="AA1269" s="30">
        <f t="shared" si="41"/>
        <v>85170.540000000008</v>
      </c>
      <c r="AB1269" s="12">
        <v>43199.33</v>
      </c>
      <c r="AD1269" s="12">
        <v>41971.21</v>
      </c>
      <c r="AE1269" s="36"/>
      <c r="AF1269" s="36"/>
      <c r="AG1269" s="36"/>
      <c r="AH1269" s="36"/>
      <c r="AI1269" s="36"/>
      <c r="AJ1269" s="36"/>
      <c r="AK1269" s="36"/>
      <c r="AL1269" s="36"/>
      <c r="AM1269" s="36"/>
      <c r="AN1269" s="36"/>
      <c r="AO1269" s="36"/>
      <c r="AP1269" s="36"/>
    </row>
    <row r="1270" spans="1:42" x14ac:dyDescent="0.35">
      <c r="A1270" t="s">
        <v>614</v>
      </c>
      <c r="B1270" t="s">
        <v>243</v>
      </c>
      <c r="C1270" t="s">
        <v>615</v>
      </c>
      <c r="D1270" t="s">
        <v>70</v>
      </c>
      <c r="E1270" t="s">
        <v>100</v>
      </c>
      <c r="F1270" s="19" t="str">
        <f>IFERROR(VLOOKUP(D1270,'Tabelas auxiliares'!$A$3:$B$63,2,FALSE),"")</f>
        <v>NTI - DESPESAS APENAS DO NTI (CUSTEIO/INVESTIMENTO)</v>
      </c>
      <c r="G1270" s="19" t="str">
        <f>IFERROR(VLOOKUP($B1270,'Tabelas auxiliares'!$A$67:$C$107,2,FALSE),"")</f>
        <v>TECNOLOGIA DA INFORMAÇÃO E COMUNICAÇÃO</v>
      </c>
      <c r="H1270" s="19" t="str">
        <f>IFERROR(VLOOKUP($B1270,'Tabelas auxiliares'!$A$67:$C$107,3,FALSE),"")</f>
        <v>TELEFONIA / TI</v>
      </c>
      <c r="I1270" t="s">
        <v>930</v>
      </c>
      <c r="J1270" t="s">
        <v>4907</v>
      </c>
      <c r="K1270" t="s">
        <v>4908</v>
      </c>
      <c r="L1270" t="s">
        <v>4909</v>
      </c>
      <c r="M1270" t="s">
        <v>4910</v>
      </c>
      <c r="N1270" t="s">
        <v>1782</v>
      </c>
      <c r="O1270" t="s">
        <v>629</v>
      </c>
      <c r="P1270" t="s">
        <v>1783</v>
      </c>
      <c r="Q1270" t="s">
        <v>621</v>
      </c>
      <c r="R1270" t="s">
        <v>622</v>
      </c>
      <c r="S1270" t="s">
        <v>623</v>
      </c>
      <c r="T1270" t="s">
        <v>145</v>
      </c>
      <c r="U1270" t="s">
        <v>1784</v>
      </c>
      <c r="V1270" t="s">
        <v>4911</v>
      </c>
      <c r="W1270" t="s">
        <v>4912</v>
      </c>
      <c r="X1270" t="s">
        <v>4913</v>
      </c>
      <c r="Y1270" s="19" t="str">
        <f t="shared" ref="Y1270:Y1320" si="42">LEFT(V1270,1)</f>
        <v>4</v>
      </c>
      <c r="Z1270" s="19" t="str">
        <f>IF(T1270="","",IF(AND(T1270&lt;&gt;'Tabelas auxiliares'!$B$241,T1270&lt;&gt;'Tabelas auxiliares'!$B$242,T1270&lt;&gt;'Tabelas auxiliares'!$C$241,T1270&lt;&gt;'Tabelas auxiliares'!$C$242,T1270&lt;&gt;'Tabelas auxiliares'!$D$241),"FOLHA DE PESSOAL",IF(Y1270='Tabelas auxiliares'!$A$242,"CUSTEIO",IF(Y1270='Tabelas auxiliares'!$A$241,"INVESTIMENTO","ERRO - VERIFICAR"))))</f>
        <v>INVESTIMENTO</v>
      </c>
      <c r="AA1270" s="30">
        <f t="shared" ref="AA1270:AA1320" si="43">IF(AB1270+AC1270+AD1270&lt;&gt;0,AB1270+AC1270+AD1270,"")</f>
        <v>72784</v>
      </c>
      <c r="AD1270" s="12">
        <v>72784</v>
      </c>
      <c r="AE1270" s="36"/>
      <c r="AF1270" s="36"/>
      <c r="AG1270" s="36"/>
      <c r="AH1270" s="36"/>
      <c r="AI1270" s="36"/>
      <c r="AJ1270" s="36"/>
      <c r="AK1270" s="36"/>
      <c r="AL1270" s="36"/>
      <c r="AM1270" s="36"/>
      <c r="AN1270" s="36"/>
      <c r="AO1270" s="36"/>
      <c r="AP1270" s="36"/>
    </row>
    <row r="1271" spans="1:42" x14ac:dyDescent="0.35">
      <c r="A1271" t="s">
        <v>614</v>
      </c>
      <c r="B1271" t="s">
        <v>243</v>
      </c>
      <c r="C1271" t="s">
        <v>615</v>
      </c>
      <c r="D1271" t="s">
        <v>70</v>
      </c>
      <c r="E1271" t="s">
        <v>100</v>
      </c>
      <c r="F1271" s="19" t="str">
        <f>IFERROR(VLOOKUP(D1271,'Tabelas auxiliares'!$A$3:$B$63,2,FALSE),"")</f>
        <v>NTI - DESPESAS APENAS DO NTI (CUSTEIO/INVESTIMENTO)</v>
      </c>
      <c r="G1271" s="19" t="str">
        <f>IFERROR(VLOOKUP($B1271,'Tabelas auxiliares'!$A$67:$C$107,2,FALSE),"")</f>
        <v>TECNOLOGIA DA INFORMAÇÃO E COMUNICAÇÃO</v>
      </c>
      <c r="H1271" s="19" t="str">
        <f>IFERROR(VLOOKUP($B1271,'Tabelas auxiliares'!$A$67:$C$107,3,FALSE),"")</f>
        <v>TELEFONIA / TI</v>
      </c>
      <c r="I1271" t="s">
        <v>976</v>
      </c>
      <c r="J1271" t="s">
        <v>4914</v>
      </c>
      <c r="K1271" t="s">
        <v>4915</v>
      </c>
      <c r="L1271" t="s">
        <v>4916</v>
      </c>
      <c r="M1271" t="s">
        <v>4917</v>
      </c>
      <c r="N1271" t="s">
        <v>633</v>
      </c>
      <c r="O1271" t="s">
        <v>629</v>
      </c>
      <c r="P1271" t="s">
        <v>634</v>
      </c>
      <c r="Q1271" t="s">
        <v>621</v>
      </c>
      <c r="R1271" t="s">
        <v>622</v>
      </c>
      <c r="S1271" t="s">
        <v>623</v>
      </c>
      <c r="T1271" t="s">
        <v>145</v>
      </c>
      <c r="U1271" t="s">
        <v>655</v>
      </c>
      <c r="V1271" t="s">
        <v>4918</v>
      </c>
      <c r="W1271" t="s">
        <v>4919</v>
      </c>
      <c r="X1271" t="s">
        <v>4920</v>
      </c>
      <c r="Y1271" s="19" t="str">
        <f t="shared" si="42"/>
        <v>4</v>
      </c>
      <c r="Z1271" s="19" t="str">
        <f>IF(T1271="","",IF(AND(T1271&lt;&gt;'Tabelas auxiliares'!$B$241,T1271&lt;&gt;'Tabelas auxiliares'!$B$242,T1271&lt;&gt;'Tabelas auxiliares'!$C$241,T1271&lt;&gt;'Tabelas auxiliares'!$C$242,T1271&lt;&gt;'Tabelas auxiliares'!$D$241),"FOLHA DE PESSOAL",IF(Y1271='Tabelas auxiliares'!$A$242,"CUSTEIO",IF(Y1271='Tabelas auxiliares'!$A$241,"INVESTIMENTO","ERRO - VERIFICAR"))))</f>
        <v>INVESTIMENTO</v>
      </c>
      <c r="AA1271" s="30">
        <f t="shared" si="43"/>
        <v>250000</v>
      </c>
      <c r="AD1271" s="12">
        <v>250000</v>
      </c>
      <c r="AE1271" s="36"/>
      <c r="AF1271" s="36"/>
      <c r="AG1271" s="36"/>
      <c r="AH1271" s="36"/>
      <c r="AI1271" s="36"/>
      <c r="AJ1271" s="36"/>
      <c r="AK1271" s="36"/>
      <c r="AL1271" s="36"/>
      <c r="AM1271" s="36"/>
      <c r="AN1271" s="36"/>
      <c r="AO1271" s="36"/>
      <c r="AP1271" s="36"/>
    </row>
    <row r="1272" spans="1:42" x14ac:dyDescent="0.35">
      <c r="A1272" t="s">
        <v>614</v>
      </c>
      <c r="B1272" t="s">
        <v>243</v>
      </c>
      <c r="C1272" t="s">
        <v>615</v>
      </c>
      <c r="D1272" t="s">
        <v>70</v>
      </c>
      <c r="E1272" t="s">
        <v>100</v>
      </c>
      <c r="F1272" s="19" t="str">
        <f>IFERROR(VLOOKUP(D1272,'Tabelas auxiliares'!$A$3:$B$63,2,FALSE),"")</f>
        <v>NTI - DESPESAS APENAS DO NTI (CUSTEIO/INVESTIMENTO)</v>
      </c>
      <c r="G1272" s="19" t="str">
        <f>IFERROR(VLOOKUP($B1272,'Tabelas auxiliares'!$A$67:$C$107,2,FALSE),"")</f>
        <v>TECNOLOGIA DA INFORMAÇÃO E COMUNICAÇÃO</v>
      </c>
      <c r="H1272" s="19" t="str">
        <f>IFERROR(VLOOKUP($B1272,'Tabelas auxiliares'!$A$67:$C$107,3,FALSE),"")</f>
        <v>TELEFONIA / TI</v>
      </c>
      <c r="I1272" t="s">
        <v>815</v>
      </c>
      <c r="J1272" t="s">
        <v>4921</v>
      </c>
      <c r="K1272" t="s">
        <v>4922</v>
      </c>
      <c r="L1272" t="s">
        <v>4923</v>
      </c>
      <c r="M1272" t="s">
        <v>4924</v>
      </c>
      <c r="N1272" t="s">
        <v>675</v>
      </c>
      <c r="O1272" t="s">
        <v>629</v>
      </c>
      <c r="P1272" t="s">
        <v>676</v>
      </c>
      <c r="Q1272" t="s">
        <v>621</v>
      </c>
      <c r="R1272" t="s">
        <v>622</v>
      </c>
      <c r="S1272" t="s">
        <v>623</v>
      </c>
      <c r="T1272" t="s">
        <v>145</v>
      </c>
      <c r="U1272" t="s">
        <v>677</v>
      </c>
      <c r="V1272" t="s">
        <v>1791</v>
      </c>
      <c r="W1272" t="s">
        <v>1792</v>
      </c>
      <c r="X1272" t="s">
        <v>4925</v>
      </c>
      <c r="Y1272" s="19" t="str">
        <f t="shared" si="42"/>
        <v>4</v>
      </c>
      <c r="Z1272" s="19" t="str">
        <f>IF(T1272="","",IF(AND(T1272&lt;&gt;'Tabelas auxiliares'!$B$241,T1272&lt;&gt;'Tabelas auxiliares'!$B$242,T1272&lt;&gt;'Tabelas auxiliares'!$C$241,T1272&lt;&gt;'Tabelas auxiliares'!$C$242,T1272&lt;&gt;'Tabelas auxiliares'!$D$241),"FOLHA DE PESSOAL",IF(Y1272='Tabelas auxiliares'!$A$242,"CUSTEIO",IF(Y1272='Tabelas auxiliares'!$A$241,"INVESTIMENTO","ERRO - VERIFICAR"))))</f>
        <v>INVESTIMENTO</v>
      </c>
      <c r="AA1272" s="30">
        <f t="shared" si="43"/>
        <v>17175</v>
      </c>
      <c r="AD1272" s="12">
        <v>17175</v>
      </c>
      <c r="AE1272" s="36"/>
      <c r="AF1272" s="36"/>
      <c r="AG1272" s="36"/>
      <c r="AH1272" s="36"/>
      <c r="AI1272" s="36"/>
      <c r="AJ1272" s="36"/>
      <c r="AK1272" s="36"/>
      <c r="AL1272" s="36"/>
      <c r="AM1272" s="36"/>
      <c r="AN1272" s="36"/>
      <c r="AO1272" s="36"/>
      <c r="AP1272" s="36"/>
    </row>
    <row r="1273" spans="1:42" x14ac:dyDescent="0.35">
      <c r="A1273" t="s">
        <v>614</v>
      </c>
      <c r="B1273" t="s">
        <v>243</v>
      </c>
      <c r="C1273" t="s">
        <v>615</v>
      </c>
      <c r="D1273" t="s">
        <v>70</v>
      </c>
      <c r="E1273" t="s">
        <v>100</v>
      </c>
      <c r="F1273" s="19" t="str">
        <f>IFERROR(VLOOKUP(D1273,'Tabelas auxiliares'!$A$3:$B$63,2,FALSE),"")</f>
        <v>NTI - DESPESAS APENAS DO NTI (CUSTEIO/INVESTIMENTO)</v>
      </c>
      <c r="G1273" s="19" t="str">
        <f>IFERROR(VLOOKUP($B1273,'Tabelas auxiliares'!$A$67:$C$107,2,FALSE),"")</f>
        <v>TECNOLOGIA DA INFORMAÇÃO E COMUNICAÇÃO</v>
      </c>
      <c r="H1273" s="19" t="str">
        <f>IFERROR(VLOOKUP($B1273,'Tabelas auxiliares'!$A$67:$C$107,3,FALSE),"")</f>
        <v>TELEFONIA / TI</v>
      </c>
      <c r="I1273" t="s">
        <v>815</v>
      </c>
      <c r="J1273" t="s">
        <v>4921</v>
      </c>
      <c r="K1273" t="s">
        <v>4926</v>
      </c>
      <c r="L1273" t="s">
        <v>4923</v>
      </c>
      <c r="M1273" t="s">
        <v>4927</v>
      </c>
      <c r="N1273" t="s">
        <v>675</v>
      </c>
      <c r="O1273" t="s">
        <v>629</v>
      </c>
      <c r="P1273" t="s">
        <v>676</v>
      </c>
      <c r="Q1273" t="s">
        <v>621</v>
      </c>
      <c r="R1273" t="s">
        <v>622</v>
      </c>
      <c r="S1273" t="s">
        <v>623</v>
      </c>
      <c r="T1273" t="s">
        <v>145</v>
      </c>
      <c r="U1273" t="s">
        <v>677</v>
      </c>
      <c r="V1273" t="s">
        <v>1791</v>
      </c>
      <c r="W1273" t="s">
        <v>1792</v>
      </c>
      <c r="X1273" t="s">
        <v>4928</v>
      </c>
      <c r="Y1273" s="19" t="str">
        <f t="shared" si="42"/>
        <v>4</v>
      </c>
      <c r="Z1273" s="19" t="str">
        <f>IF(T1273="","",IF(AND(T1273&lt;&gt;'Tabelas auxiliares'!$B$241,T1273&lt;&gt;'Tabelas auxiliares'!$B$242,T1273&lt;&gt;'Tabelas auxiliares'!$C$241,T1273&lt;&gt;'Tabelas auxiliares'!$C$242,T1273&lt;&gt;'Tabelas auxiliares'!$D$241),"FOLHA DE PESSOAL",IF(Y1273='Tabelas auxiliares'!$A$242,"CUSTEIO",IF(Y1273='Tabelas auxiliares'!$A$241,"INVESTIMENTO","ERRO - VERIFICAR"))))</f>
        <v>INVESTIMENTO</v>
      </c>
      <c r="AA1273" s="30">
        <f t="shared" si="43"/>
        <v>12500</v>
      </c>
      <c r="AD1273" s="12">
        <v>12500</v>
      </c>
      <c r="AE1273" s="36"/>
      <c r="AF1273" s="36"/>
      <c r="AG1273" s="36"/>
      <c r="AH1273" s="36"/>
      <c r="AI1273" s="36"/>
      <c r="AJ1273" s="36"/>
      <c r="AK1273" s="36"/>
      <c r="AL1273" s="36"/>
      <c r="AM1273" s="36"/>
      <c r="AN1273" s="36"/>
      <c r="AO1273" s="36"/>
      <c r="AP1273" s="36"/>
    </row>
    <row r="1274" spans="1:42" x14ac:dyDescent="0.35">
      <c r="A1274" t="s">
        <v>614</v>
      </c>
      <c r="B1274" t="s">
        <v>243</v>
      </c>
      <c r="C1274" t="s">
        <v>615</v>
      </c>
      <c r="D1274" t="s">
        <v>70</v>
      </c>
      <c r="E1274" t="s">
        <v>100</v>
      </c>
      <c r="F1274" s="19" t="str">
        <f>IFERROR(VLOOKUP(D1274,'Tabelas auxiliares'!$A$3:$B$63,2,FALSE),"")</f>
        <v>NTI - DESPESAS APENAS DO NTI (CUSTEIO/INVESTIMENTO)</v>
      </c>
      <c r="G1274" s="19" t="str">
        <f>IFERROR(VLOOKUP($B1274,'Tabelas auxiliares'!$A$67:$C$107,2,FALSE),"")</f>
        <v>TECNOLOGIA DA INFORMAÇÃO E COMUNICAÇÃO</v>
      </c>
      <c r="H1274" s="19" t="str">
        <f>IFERROR(VLOOKUP($B1274,'Tabelas auxiliares'!$A$67:$C$107,3,FALSE),"")</f>
        <v>TELEFONIA / TI</v>
      </c>
      <c r="I1274" t="s">
        <v>815</v>
      </c>
      <c r="J1274" t="s">
        <v>4921</v>
      </c>
      <c r="K1274" t="s">
        <v>4929</v>
      </c>
      <c r="L1274" t="s">
        <v>4923</v>
      </c>
      <c r="M1274" t="s">
        <v>4930</v>
      </c>
      <c r="N1274" t="s">
        <v>675</v>
      </c>
      <c r="O1274" t="s">
        <v>629</v>
      </c>
      <c r="P1274" t="s">
        <v>676</v>
      </c>
      <c r="Q1274" t="s">
        <v>621</v>
      </c>
      <c r="R1274" t="s">
        <v>622</v>
      </c>
      <c r="S1274" t="s">
        <v>623</v>
      </c>
      <c r="T1274" t="s">
        <v>145</v>
      </c>
      <c r="U1274" t="s">
        <v>677</v>
      </c>
      <c r="V1274" t="s">
        <v>1791</v>
      </c>
      <c r="W1274" t="s">
        <v>1792</v>
      </c>
      <c r="X1274" t="s">
        <v>4931</v>
      </c>
      <c r="Y1274" s="19" t="str">
        <f t="shared" si="42"/>
        <v>4</v>
      </c>
      <c r="Z1274" s="19" t="str">
        <f>IF(T1274="","",IF(AND(T1274&lt;&gt;'Tabelas auxiliares'!$B$241,T1274&lt;&gt;'Tabelas auxiliares'!$B$242,T1274&lt;&gt;'Tabelas auxiliares'!$C$241,T1274&lt;&gt;'Tabelas auxiliares'!$C$242,T1274&lt;&gt;'Tabelas auxiliares'!$D$241),"FOLHA DE PESSOAL",IF(Y1274='Tabelas auxiliares'!$A$242,"CUSTEIO",IF(Y1274='Tabelas auxiliares'!$A$241,"INVESTIMENTO","ERRO - VERIFICAR"))))</f>
        <v>INVESTIMENTO</v>
      </c>
      <c r="AA1274" s="30">
        <f t="shared" si="43"/>
        <v>2400</v>
      </c>
      <c r="AD1274" s="12">
        <v>2400</v>
      </c>
      <c r="AE1274" s="36"/>
      <c r="AF1274" s="36"/>
      <c r="AG1274" s="36"/>
      <c r="AH1274" s="36"/>
      <c r="AI1274" s="36"/>
      <c r="AJ1274" s="36"/>
      <c r="AK1274" s="36"/>
      <c r="AL1274" s="36"/>
      <c r="AM1274" s="36"/>
      <c r="AN1274" s="36"/>
      <c r="AO1274" s="36"/>
      <c r="AP1274" s="36"/>
    </row>
    <row r="1275" spans="1:42" x14ac:dyDescent="0.35">
      <c r="A1275" t="s">
        <v>614</v>
      </c>
      <c r="B1275" t="s">
        <v>243</v>
      </c>
      <c r="C1275" t="s">
        <v>615</v>
      </c>
      <c r="D1275" t="s">
        <v>70</v>
      </c>
      <c r="E1275" t="s">
        <v>100</v>
      </c>
      <c r="F1275" s="19" t="str">
        <f>IFERROR(VLOOKUP(D1275,'Tabelas auxiliares'!$A$3:$B$63,2,FALSE),"")</f>
        <v>NTI - DESPESAS APENAS DO NTI (CUSTEIO/INVESTIMENTO)</v>
      </c>
      <c r="G1275" s="19" t="str">
        <f>IFERROR(VLOOKUP($B1275,'Tabelas auxiliares'!$A$67:$C$107,2,FALSE),"")</f>
        <v>TECNOLOGIA DA INFORMAÇÃO E COMUNICAÇÃO</v>
      </c>
      <c r="H1275" s="19" t="str">
        <f>IFERROR(VLOOKUP($B1275,'Tabelas auxiliares'!$A$67:$C$107,3,FALSE),"")</f>
        <v>TELEFONIA / TI</v>
      </c>
      <c r="I1275" t="s">
        <v>815</v>
      </c>
      <c r="J1275" t="s">
        <v>4921</v>
      </c>
      <c r="K1275" t="s">
        <v>4932</v>
      </c>
      <c r="L1275" t="s">
        <v>4923</v>
      </c>
      <c r="M1275" t="s">
        <v>4933</v>
      </c>
      <c r="N1275" t="s">
        <v>675</v>
      </c>
      <c r="O1275" t="s">
        <v>629</v>
      </c>
      <c r="P1275" t="s">
        <v>676</v>
      </c>
      <c r="Q1275" t="s">
        <v>621</v>
      </c>
      <c r="R1275" t="s">
        <v>622</v>
      </c>
      <c r="S1275" t="s">
        <v>623</v>
      </c>
      <c r="T1275" t="s">
        <v>145</v>
      </c>
      <c r="U1275" t="s">
        <v>677</v>
      </c>
      <c r="V1275" t="s">
        <v>1791</v>
      </c>
      <c r="W1275" t="s">
        <v>1792</v>
      </c>
      <c r="X1275" t="s">
        <v>4934</v>
      </c>
      <c r="Y1275" s="19" t="str">
        <f t="shared" si="42"/>
        <v>4</v>
      </c>
      <c r="Z1275" s="19" t="str">
        <f>IF(T1275="","",IF(AND(T1275&lt;&gt;'Tabelas auxiliares'!$B$241,T1275&lt;&gt;'Tabelas auxiliares'!$B$242,T1275&lt;&gt;'Tabelas auxiliares'!$C$241,T1275&lt;&gt;'Tabelas auxiliares'!$C$242,T1275&lt;&gt;'Tabelas auxiliares'!$D$241),"FOLHA DE PESSOAL",IF(Y1275='Tabelas auxiliares'!$A$242,"CUSTEIO",IF(Y1275='Tabelas auxiliares'!$A$241,"INVESTIMENTO","ERRO - VERIFICAR"))))</f>
        <v>INVESTIMENTO</v>
      </c>
      <c r="AA1275" s="30">
        <f t="shared" si="43"/>
        <v>56900</v>
      </c>
      <c r="AD1275" s="12">
        <v>56900</v>
      </c>
      <c r="AE1275" s="36"/>
      <c r="AF1275" s="36"/>
      <c r="AG1275" s="36"/>
      <c r="AH1275" s="36"/>
      <c r="AI1275" s="36"/>
      <c r="AJ1275" s="36"/>
      <c r="AK1275" s="36"/>
      <c r="AL1275" s="36"/>
      <c r="AM1275" s="36"/>
      <c r="AN1275" s="36"/>
      <c r="AO1275" s="36"/>
      <c r="AP1275" s="36"/>
    </row>
    <row r="1276" spans="1:42" x14ac:dyDescent="0.35">
      <c r="A1276" t="s">
        <v>614</v>
      </c>
      <c r="B1276" t="s">
        <v>243</v>
      </c>
      <c r="C1276" t="s">
        <v>615</v>
      </c>
      <c r="D1276" t="s">
        <v>70</v>
      </c>
      <c r="E1276" t="s">
        <v>100</v>
      </c>
      <c r="F1276" s="19" t="str">
        <f>IFERROR(VLOOKUP(D1276,'Tabelas auxiliares'!$A$3:$B$63,2,FALSE),"")</f>
        <v>NTI - DESPESAS APENAS DO NTI (CUSTEIO/INVESTIMENTO)</v>
      </c>
      <c r="G1276" s="19" t="str">
        <f>IFERROR(VLOOKUP($B1276,'Tabelas auxiliares'!$A$67:$C$107,2,FALSE),"")</f>
        <v>TECNOLOGIA DA INFORMAÇÃO E COMUNICAÇÃO</v>
      </c>
      <c r="H1276" s="19" t="str">
        <f>IFERROR(VLOOKUP($B1276,'Tabelas auxiliares'!$A$67:$C$107,3,FALSE),"")</f>
        <v>TELEFONIA / TI</v>
      </c>
      <c r="I1276" t="s">
        <v>1751</v>
      </c>
      <c r="J1276" t="s">
        <v>4935</v>
      </c>
      <c r="K1276" t="s">
        <v>4936</v>
      </c>
      <c r="L1276" t="s">
        <v>4937</v>
      </c>
      <c r="M1276" t="s">
        <v>4917</v>
      </c>
      <c r="N1276" t="s">
        <v>633</v>
      </c>
      <c r="O1276" t="s">
        <v>629</v>
      </c>
      <c r="P1276" t="s">
        <v>634</v>
      </c>
      <c r="Q1276" t="s">
        <v>621</v>
      </c>
      <c r="R1276" t="s">
        <v>622</v>
      </c>
      <c r="S1276" t="s">
        <v>623</v>
      </c>
      <c r="T1276" t="s">
        <v>145</v>
      </c>
      <c r="U1276" t="s">
        <v>655</v>
      </c>
      <c r="V1276" t="s">
        <v>4918</v>
      </c>
      <c r="W1276" t="s">
        <v>4919</v>
      </c>
      <c r="X1276" t="s">
        <v>4938</v>
      </c>
      <c r="Y1276" s="19" t="str">
        <f t="shared" si="42"/>
        <v>4</v>
      </c>
      <c r="Z1276" s="19" t="str">
        <f>IF(T1276="","",IF(AND(T1276&lt;&gt;'Tabelas auxiliares'!$B$241,T1276&lt;&gt;'Tabelas auxiliares'!$B$242,T1276&lt;&gt;'Tabelas auxiliares'!$C$241,T1276&lt;&gt;'Tabelas auxiliares'!$C$242,T1276&lt;&gt;'Tabelas auxiliares'!$D$241),"FOLHA DE PESSOAL",IF(Y1276='Tabelas auxiliares'!$A$242,"CUSTEIO",IF(Y1276='Tabelas auxiliares'!$A$241,"INVESTIMENTO","ERRO - VERIFICAR"))))</f>
        <v>INVESTIMENTO</v>
      </c>
      <c r="AA1276" s="30">
        <f t="shared" si="43"/>
        <v>234000</v>
      </c>
      <c r="AB1276" s="12">
        <v>234000</v>
      </c>
      <c r="AE1276" s="36"/>
      <c r="AF1276" s="36"/>
      <c r="AG1276" s="36"/>
      <c r="AH1276" s="36"/>
      <c r="AI1276" s="36"/>
      <c r="AJ1276" s="36"/>
      <c r="AK1276" s="36"/>
      <c r="AL1276" s="36"/>
      <c r="AM1276" s="36"/>
      <c r="AN1276" s="36"/>
      <c r="AO1276" s="36"/>
      <c r="AP1276" s="36"/>
    </row>
    <row r="1277" spans="1:42" x14ac:dyDescent="0.35">
      <c r="A1277" t="s">
        <v>614</v>
      </c>
      <c r="B1277" t="s">
        <v>243</v>
      </c>
      <c r="C1277" t="s">
        <v>615</v>
      </c>
      <c r="D1277" t="s">
        <v>70</v>
      </c>
      <c r="E1277" t="s">
        <v>100</v>
      </c>
      <c r="F1277" s="19" t="str">
        <f>IFERROR(VLOOKUP(D1277,'Tabelas auxiliares'!$A$3:$B$63,2,FALSE),"")</f>
        <v>NTI - DESPESAS APENAS DO NTI (CUSTEIO/INVESTIMENTO)</v>
      </c>
      <c r="G1277" s="19" t="str">
        <f>IFERROR(VLOOKUP($B1277,'Tabelas auxiliares'!$A$67:$C$107,2,FALSE),"")</f>
        <v>TECNOLOGIA DA INFORMAÇÃO E COMUNICAÇÃO</v>
      </c>
      <c r="H1277" s="19" t="str">
        <f>IFERROR(VLOOKUP($B1277,'Tabelas auxiliares'!$A$67:$C$107,3,FALSE),"")</f>
        <v>TELEFONIA / TI</v>
      </c>
      <c r="I1277" t="s">
        <v>4939</v>
      </c>
      <c r="J1277" t="s">
        <v>4940</v>
      </c>
      <c r="K1277" t="s">
        <v>4941</v>
      </c>
      <c r="L1277" t="s">
        <v>4942</v>
      </c>
      <c r="M1277" t="s">
        <v>4917</v>
      </c>
      <c r="N1277" t="s">
        <v>633</v>
      </c>
      <c r="O1277" t="s">
        <v>629</v>
      </c>
      <c r="P1277" t="s">
        <v>634</v>
      </c>
      <c r="Q1277" t="s">
        <v>621</v>
      </c>
      <c r="R1277" t="s">
        <v>622</v>
      </c>
      <c r="S1277" t="s">
        <v>623</v>
      </c>
      <c r="T1277" t="s">
        <v>145</v>
      </c>
      <c r="U1277" t="s">
        <v>655</v>
      </c>
      <c r="V1277" t="s">
        <v>4918</v>
      </c>
      <c r="W1277" t="s">
        <v>4919</v>
      </c>
      <c r="X1277" t="s">
        <v>4943</v>
      </c>
      <c r="Y1277" s="19" t="str">
        <f t="shared" si="42"/>
        <v>4</v>
      </c>
      <c r="Z1277" s="19" t="str">
        <f>IF(T1277="","",IF(AND(T1277&lt;&gt;'Tabelas auxiliares'!$B$241,T1277&lt;&gt;'Tabelas auxiliares'!$B$242,T1277&lt;&gt;'Tabelas auxiliares'!$C$241,T1277&lt;&gt;'Tabelas auxiliares'!$C$242,T1277&lt;&gt;'Tabelas auxiliares'!$D$241),"FOLHA DE PESSOAL",IF(Y1277='Tabelas auxiliares'!$A$242,"CUSTEIO",IF(Y1277='Tabelas auxiliares'!$A$241,"INVESTIMENTO","ERRO - VERIFICAR"))))</f>
        <v>INVESTIMENTO</v>
      </c>
      <c r="AA1277" s="30">
        <f t="shared" si="43"/>
        <v>83600</v>
      </c>
      <c r="AC1277" s="12">
        <v>6078.6</v>
      </c>
      <c r="AD1277" s="12">
        <v>77521.399999999994</v>
      </c>
      <c r="AE1277" s="36"/>
      <c r="AF1277" s="36"/>
      <c r="AG1277" s="36"/>
      <c r="AH1277" s="36"/>
      <c r="AI1277" s="36"/>
      <c r="AJ1277" s="36"/>
      <c r="AK1277" s="36"/>
      <c r="AL1277" s="36"/>
      <c r="AM1277" s="36"/>
      <c r="AN1277" s="36"/>
      <c r="AO1277" s="36"/>
      <c r="AP1277" s="36"/>
    </row>
    <row r="1278" spans="1:42" x14ac:dyDescent="0.35">
      <c r="A1278" t="s">
        <v>614</v>
      </c>
      <c r="B1278" t="s">
        <v>243</v>
      </c>
      <c r="C1278" t="s">
        <v>615</v>
      </c>
      <c r="D1278" t="s">
        <v>70</v>
      </c>
      <c r="E1278" t="s">
        <v>100</v>
      </c>
      <c r="F1278" s="19" t="str">
        <f>IFERROR(VLOOKUP(D1278,'Tabelas auxiliares'!$A$3:$B$63,2,FALSE),"")</f>
        <v>NTI - DESPESAS APENAS DO NTI (CUSTEIO/INVESTIMENTO)</v>
      </c>
      <c r="G1278" s="19" t="str">
        <f>IFERROR(VLOOKUP($B1278,'Tabelas auxiliares'!$A$67:$C$107,2,FALSE),"")</f>
        <v>TECNOLOGIA DA INFORMAÇÃO E COMUNICAÇÃO</v>
      </c>
      <c r="H1278" s="19" t="str">
        <f>IFERROR(VLOOKUP($B1278,'Tabelas auxiliares'!$A$67:$C$107,3,FALSE),"")</f>
        <v>TELEFONIA / TI</v>
      </c>
      <c r="I1278" t="s">
        <v>4939</v>
      </c>
      <c r="J1278" t="s">
        <v>4940</v>
      </c>
      <c r="K1278" t="s">
        <v>4944</v>
      </c>
      <c r="L1278" t="s">
        <v>4945</v>
      </c>
      <c r="M1278" t="s">
        <v>4946</v>
      </c>
      <c r="N1278" t="s">
        <v>633</v>
      </c>
      <c r="O1278" t="s">
        <v>629</v>
      </c>
      <c r="P1278" t="s">
        <v>634</v>
      </c>
      <c r="Q1278" t="s">
        <v>621</v>
      </c>
      <c r="R1278" t="s">
        <v>622</v>
      </c>
      <c r="S1278" t="s">
        <v>623</v>
      </c>
      <c r="T1278" t="s">
        <v>145</v>
      </c>
      <c r="U1278" t="s">
        <v>655</v>
      </c>
      <c r="V1278" t="s">
        <v>4918</v>
      </c>
      <c r="W1278" t="s">
        <v>4919</v>
      </c>
      <c r="X1278" t="s">
        <v>4947</v>
      </c>
      <c r="Y1278" s="19" t="str">
        <f t="shared" si="42"/>
        <v>4</v>
      </c>
      <c r="Z1278" s="19" t="str">
        <f>IF(T1278="","",IF(AND(T1278&lt;&gt;'Tabelas auxiliares'!$B$241,T1278&lt;&gt;'Tabelas auxiliares'!$B$242,T1278&lt;&gt;'Tabelas auxiliares'!$C$241,T1278&lt;&gt;'Tabelas auxiliares'!$C$242,T1278&lt;&gt;'Tabelas auxiliares'!$D$241),"FOLHA DE PESSOAL",IF(Y1278='Tabelas auxiliares'!$A$242,"CUSTEIO",IF(Y1278='Tabelas auxiliares'!$A$241,"INVESTIMENTO","ERRO - VERIFICAR"))))</f>
        <v>INVESTIMENTO</v>
      </c>
      <c r="AA1278" s="30">
        <f t="shared" si="43"/>
        <v>22500</v>
      </c>
      <c r="AB1278" s="12">
        <v>22500</v>
      </c>
      <c r="AE1278" s="36"/>
      <c r="AF1278" s="36"/>
      <c r="AG1278" s="36"/>
      <c r="AH1278" s="36"/>
      <c r="AI1278" s="36"/>
      <c r="AJ1278" s="36"/>
      <c r="AK1278" s="36"/>
      <c r="AL1278" s="36"/>
      <c r="AM1278" s="36"/>
      <c r="AN1278" s="36"/>
      <c r="AO1278" s="36"/>
      <c r="AP1278" s="36"/>
    </row>
    <row r="1279" spans="1:42" x14ac:dyDescent="0.35">
      <c r="A1279" t="s">
        <v>614</v>
      </c>
      <c r="B1279" t="s">
        <v>243</v>
      </c>
      <c r="C1279" t="s">
        <v>615</v>
      </c>
      <c r="D1279" t="s">
        <v>70</v>
      </c>
      <c r="E1279" t="s">
        <v>100</v>
      </c>
      <c r="F1279" s="19" t="str">
        <f>IFERROR(VLOOKUP(D1279,'Tabelas auxiliares'!$A$3:$B$63,2,FALSE),"")</f>
        <v>NTI - DESPESAS APENAS DO NTI (CUSTEIO/INVESTIMENTO)</v>
      </c>
      <c r="G1279" s="19" t="str">
        <f>IFERROR(VLOOKUP($B1279,'Tabelas auxiliares'!$A$67:$C$107,2,FALSE),"")</f>
        <v>TECNOLOGIA DA INFORMAÇÃO E COMUNICAÇÃO</v>
      </c>
      <c r="H1279" s="19" t="str">
        <f>IFERROR(VLOOKUP($B1279,'Tabelas auxiliares'!$A$67:$C$107,3,FALSE),"")</f>
        <v>TELEFONIA / TI</v>
      </c>
      <c r="I1279" t="s">
        <v>4939</v>
      </c>
      <c r="J1279" t="s">
        <v>4940</v>
      </c>
      <c r="K1279" t="s">
        <v>4948</v>
      </c>
      <c r="L1279" t="s">
        <v>4945</v>
      </c>
      <c r="M1279" t="s">
        <v>4949</v>
      </c>
      <c r="N1279" t="s">
        <v>633</v>
      </c>
      <c r="O1279" t="s">
        <v>629</v>
      </c>
      <c r="P1279" t="s">
        <v>634</v>
      </c>
      <c r="Q1279" t="s">
        <v>621</v>
      </c>
      <c r="R1279" t="s">
        <v>622</v>
      </c>
      <c r="S1279" t="s">
        <v>623</v>
      </c>
      <c r="T1279" t="s">
        <v>145</v>
      </c>
      <c r="U1279" t="s">
        <v>655</v>
      </c>
      <c r="V1279" t="s">
        <v>4918</v>
      </c>
      <c r="W1279" t="s">
        <v>4919</v>
      </c>
      <c r="X1279" t="s">
        <v>4950</v>
      </c>
      <c r="Y1279" s="19" t="str">
        <f t="shared" si="42"/>
        <v>4</v>
      </c>
      <c r="Z1279" s="19" t="str">
        <f>IF(T1279="","",IF(AND(T1279&lt;&gt;'Tabelas auxiliares'!$B$241,T1279&lt;&gt;'Tabelas auxiliares'!$B$242,T1279&lt;&gt;'Tabelas auxiliares'!$C$241,T1279&lt;&gt;'Tabelas auxiliares'!$C$242,T1279&lt;&gt;'Tabelas auxiliares'!$D$241),"FOLHA DE PESSOAL",IF(Y1279='Tabelas auxiliares'!$A$242,"CUSTEIO",IF(Y1279='Tabelas auxiliares'!$A$241,"INVESTIMENTO","ERRO - VERIFICAR"))))</f>
        <v>INVESTIMENTO</v>
      </c>
      <c r="AA1279" s="30">
        <f t="shared" si="43"/>
        <v>66470</v>
      </c>
      <c r="AD1279" s="12">
        <v>66470</v>
      </c>
      <c r="AE1279" s="36"/>
      <c r="AF1279" s="36"/>
      <c r="AG1279" s="36"/>
      <c r="AH1279" s="36"/>
      <c r="AI1279" s="36"/>
      <c r="AJ1279" s="36"/>
      <c r="AK1279" s="36"/>
      <c r="AL1279" s="36"/>
      <c r="AM1279" s="36"/>
      <c r="AN1279" s="36"/>
      <c r="AO1279" s="36"/>
      <c r="AP1279" s="36"/>
    </row>
    <row r="1280" spans="1:42" x14ac:dyDescent="0.35">
      <c r="A1280" t="s">
        <v>614</v>
      </c>
      <c r="B1280" t="s">
        <v>243</v>
      </c>
      <c r="C1280" t="s">
        <v>615</v>
      </c>
      <c r="D1280" t="s">
        <v>70</v>
      </c>
      <c r="E1280" t="s">
        <v>100</v>
      </c>
      <c r="F1280" s="19" t="str">
        <f>IFERROR(VLOOKUP(D1280,'Tabelas auxiliares'!$A$3:$B$63,2,FALSE),"")</f>
        <v>NTI - DESPESAS APENAS DO NTI (CUSTEIO/INVESTIMENTO)</v>
      </c>
      <c r="G1280" s="19" t="str">
        <f>IFERROR(VLOOKUP($B1280,'Tabelas auxiliares'!$A$67:$C$107,2,FALSE),"")</f>
        <v>TECNOLOGIA DA INFORMAÇÃO E COMUNICAÇÃO</v>
      </c>
      <c r="H1280" s="19" t="str">
        <f>IFERROR(VLOOKUP($B1280,'Tabelas auxiliares'!$A$67:$C$107,3,FALSE),"")</f>
        <v>TELEFONIA / TI</v>
      </c>
      <c r="I1280" t="s">
        <v>1720</v>
      </c>
      <c r="J1280" t="s">
        <v>4951</v>
      </c>
      <c r="K1280" t="s">
        <v>4952</v>
      </c>
      <c r="L1280" t="s">
        <v>4953</v>
      </c>
      <c r="M1280" t="s">
        <v>4954</v>
      </c>
      <c r="N1280" t="s">
        <v>628</v>
      </c>
      <c r="O1280" t="s">
        <v>629</v>
      </c>
      <c r="P1280" t="s">
        <v>630</v>
      </c>
      <c r="Q1280" t="s">
        <v>621</v>
      </c>
      <c r="R1280" t="s">
        <v>622</v>
      </c>
      <c r="S1280" t="s">
        <v>623</v>
      </c>
      <c r="T1280" t="s">
        <v>145</v>
      </c>
      <c r="U1280" t="s">
        <v>645</v>
      </c>
      <c r="V1280" t="s">
        <v>4866</v>
      </c>
      <c r="W1280" t="s">
        <v>4867</v>
      </c>
      <c r="X1280" t="s">
        <v>4955</v>
      </c>
      <c r="Y1280" s="19" t="str">
        <f t="shared" si="42"/>
        <v>3</v>
      </c>
      <c r="Z1280" s="19" t="str">
        <f>IF(T1280="","",IF(AND(T1280&lt;&gt;'Tabelas auxiliares'!$B$241,T1280&lt;&gt;'Tabelas auxiliares'!$B$242,T1280&lt;&gt;'Tabelas auxiliares'!$C$241,T1280&lt;&gt;'Tabelas auxiliares'!$C$242,T1280&lt;&gt;'Tabelas auxiliares'!$D$241),"FOLHA DE PESSOAL",IF(Y1280='Tabelas auxiliares'!$A$242,"CUSTEIO",IF(Y1280='Tabelas auxiliares'!$A$241,"INVESTIMENTO","ERRO - VERIFICAR"))))</f>
        <v>CUSTEIO</v>
      </c>
      <c r="AA1280" s="30">
        <f t="shared" si="43"/>
        <v>2311.11</v>
      </c>
      <c r="AB1280" s="12">
        <v>2311.11</v>
      </c>
      <c r="AE1280" s="36"/>
      <c r="AF1280" s="36"/>
      <c r="AG1280" s="36"/>
      <c r="AH1280" s="36"/>
      <c r="AI1280" s="36"/>
      <c r="AJ1280" s="36"/>
      <c r="AK1280" s="36"/>
      <c r="AL1280" s="36"/>
      <c r="AM1280" s="36"/>
      <c r="AN1280" s="36"/>
      <c r="AO1280" s="36"/>
      <c r="AP1280" s="36"/>
    </row>
    <row r="1281" spans="1:42" x14ac:dyDescent="0.35">
      <c r="A1281" t="s">
        <v>614</v>
      </c>
      <c r="B1281" t="s">
        <v>243</v>
      </c>
      <c r="C1281" t="s">
        <v>615</v>
      </c>
      <c r="D1281" t="s">
        <v>70</v>
      </c>
      <c r="E1281" t="s">
        <v>100</v>
      </c>
      <c r="F1281" s="19" t="str">
        <f>IFERROR(VLOOKUP(D1281,'Tabelas auxiliares'!$A$3:$B$63,2,FALSE),"")</f>
        <v>NTI - DESPESAS APENAS DO NTI (CUSTEIO/INVESTIMENTO)</v>
      </c>
      <c r="G1281" s="19" t="str">
        <f>IFERROR(VLOOKUP($B1281,'Tabelas auxiliares'!$A$67:$C$107,2,FALSE),"")</f>
        <v>TECNOLOGIA DA INFORMAÇÃO E COMUNICAÇÃO</v>
      </c>
      <c r="H1281" s="19" t="str">
        <f>IFERROR(VLOOKUP($B1281,'Tabelas auxiliares'!$A$67:$C$107,3,FALSE),"")</f>
        <v>TELEFONIA / TI</v>
      </c>
      <c r="I1281" t="s">
        <v>1533</v>
      </c>
      <c r="J1281" t="s">
        <v>4956</v>
      </c>
      <c r="K1281" t="s">
        <v>4957</v>
      </c>
      <c r="L1281" t="s">
        <v>4958</v>
      </c>
      <c r="M1281" t="s">
        <v>4959</v>
      </c>
      <c r="N1281" t="s">
        <v>628</v>
      </c>
      <c r="O1281" t="s">
        <v>629</v>
      </c>
      <c r="P1281" t="s">
        <v>630</v>
      </c>
      <c r="Q1281" t="s">
        <v>621</v>
      </c>
      <c r="R1281" t="s">
        <v>622</v>
      </c>
      <c r="S1281" t="s">
        <v>623</v>
      </c>
      <c r="T1281" t="s">
        <v>145</v>
      </c>
      <c r="U1281" t="s">
        <v>645</v>
      </c>
      <c r="V1281" t="s">
        <v>4960</v>
      </c>
      <c r="W1281" t="s">
        <v>4961</v>
      </c>
      <c r="X1281" t="s">
        <v>4962</v>
      </c>
      <c r="Y1281" s="19" t="str">
        <f t="shared" si="42"/>
        <v>3</v>
      </c>
      <c r="Z1281" s="19" t="str">
        <f>IF(T1281="","",IF(AND(T1281&lt;&gt;'Tabelas auxiliares'!$B$241,T1281&lt;&gt;'Tabelas auxiliares'!$B$242,T1281&lt;&gt;'Tabelas auxiliares'!$C$241,T1281&lt;&gt;'Tabelas auxiliares'!$C$242,T1281&lt;&gt;'Tabelas auxiliares'!$D$241),"FOLHA DE PESSOAL",IF(Y1281='Tabelas auxiliares'!$A$242,"CUSTEIO",IF(Y1281='Tabelas auxiliares'!$A$241,"INVESTIMENTO","ERRO - VERIFICAR"))))</f>
        <v>CUSTEIO</v>
      </c>
      <c r="AA1281" s="30">
        <f t="shared" si="43"/>
        <v>320</v>
      </c>
      <c r="AB1281" s="12">
        <v>320</v>
      </c>
      <c r="AE1281" s="36"/>
      <c r="AF1281" s="36"/>
      <c r="AG1281" s="36"/>
      <c r="AH1281" s="36"/>
      <c r="AI1281" s="36"/>
      <c r="AJ1281" s="36"/>
      <c r="AK1281" s="36"/>
      <c r="AL1281" s="36"/>
      <c r="AM1281" s="36"/>
      <c r="AN1281" s="36"/>
      <c r="AO1281" s="36"/>
      <c r="AP1281" s="36"/>
    </row>
    <row r="1282" spans="1:42" x14ac:dyDescent="0.35">
      <c r="A1282" t="s">
        <v>614</v>
      </c>
      <c r="B1282" t="s">
        <v>243</v>
      </c>
      <c r="C1282" t="s">
        <v>615</v>
      </c>
      <c r="D1282" t="s">
        <v>70</v>
      </c>
      <c r="E1282" t="s">
        <v>100</v>
      </c>
      <c r="F1282" s="19" t="str">
        <f>IFERROR(VLOOKUP(D1282,'Tabelas auxiliares'!$A$3:$B$63,2,FALSE),"")</f>
        <v>NTI - DESPESAS APENAS DO NTI (CUSTEIO/INVESTIMENTO)</v>
      </c>
      <c r="G1282" s="19" t="str">
        <f>IFERROR(VLOOKUP($B1282,'Tabelas auxiliares'!$A$67:$C$107,2,FALSE),"")</f>
        <v>TECNOLOGIA DA INFORMAÇÃO E COMUNICAÇÃO</v>
      </c>
      <c r="H1282" s="19" t="str">
        <f>IFERROR(VLOOKUP($B1282,'Tabelas auxiliares'!$A$67:$C$107,3,FALSE),"")</f>
        <v>TELEFONIA / TI</v>
      </c>
      <c r="I1282" t="s">
        <v>1644</v>
      </c>
      <c r="J1282" t="s">
        <v>4963</v>
      </c>
      <c r="K1282" t="s">
        <v>4964</v>
      </c>
      <c r="L1282" t="s">
        <v>4965</v>
      </c>
      <c r="M1282" t="s">
        <v>4966</v>
      </c>
      <c r="N1282" t="s">
        <v>628</v>
      </c>
      <c r="O1282" t="s">
        <v>629</v>
      </c>
      <c r="P1282" t="s">
        <v>630</v>
      </c>
      <c r="Q1282" t="s">
        <v>621</v>
      </c>
      <c r="R1282" t="s">
        <v>622</v>
      </c>
      <c r="S1282" t="s">
        <v>623</v>
      </c>
      <c r="T1282" t="s">
        <v>145</v>
      </c>
      <c r="U1282" t="s">
        <v>645</v>
      </c>
      <c r="V1282" t="s">
        <v>4897</v>
      </c>
      <c r="W1282" t="s">
        <v>4898</v>
      </c>
      <c r="X1282" t="s">
        <v>4967</v>
      </c>
      <c r="Y1282" s="19" t="str">
        <f t="shared" si="42"/>
        <v>3</v>
      </c>
      <c r="Z1282" s="19" t="str">
        <f>IF(T1282="","",IF(AND(T1282&lt;&gt;'Tabelas auxiliares'!$B$241,T1282&lt;&gt;'Tabelas auxiliares'!$B$242,T1282&lt;&gt;'Tabelas auxiliares'!$C$241,T1282&lt;&gt;'Tabelas auxiliares'!$C$242,T1282&lt;&gt;'Tabelas auxiliares'!$D$241),"FOLHA DE PESSOAL",IF(Y1282='Tabelas auxiliares'!$A$242,"CUSTEIO",IF(Y1282='Tabelas auxiliares'!$A$241,"INVESTIMENTO","ERRO - VERIFICAR"))))</f>
        <v>CUSTEIO</v>
      </c>
      <c r="AA1282" s="30">
        <f t="shared" si="43"/>
        <v>4882.28</v>
      </c>
      <c r="AB1282" s="12">
        <v>4882.28</v>
      </c>
      <c r="AE1282" s="36"/>
      <c r="AF1282" s="36"/>
      <c r="AG1282" s="36"/>
      <c r="AH1282" s="36"/>
      <c r="AI1282" s="36"/>
      <c r="AJ1282" s="36"/>
      <c r="AK1282" s="36"/>
      <c r="AL1282" s="36"/>
      <c r="AM1282" s="36"/>
      <c r="AN1282" s="36"/>
      <c r="AO1282" s="36"/>
      <c r="AP1282" s="36"/>
    </row>
    <row r="1283" spans="1:42" x14ac:dyDescent="0.35">
      <c r="A1283" t="s">
        <v>614</v>
      </c>
      <c r="B1283" t="s">
        <v>243</v>
      </c>
      <c r="C1283" t="s">
        <v>615</v>
      </c>
      <c r="D1283" t="s">
        <v>70</v>
      </c>
      <c r="E1283" t="s">
        <v>100</v>
      </c>
      <c r="F1283" s="19" t="str">
        <f>IFERROR(VLOOKUP(D1283,'Tabelas auxiliares'!$A$3:$B$63,2,FALSE),"")</f>
        <v>NTI - DESPESAS APENAS DO NTI (CUSTEIO/INVESTIMENTO)</v>
      </c>
      <c r="G1283" s="19" t="str">
        <f>IFERROR(VLOOKUP($B1283,'Tabelas auxiliares'!$A$67:$C$107,2,FALSE),"")</f>
        <v>TECNOLOGIA DA INFORMAÇÃO E COMUNICAÇÃO</v>
      </c>
      <c r="H1283" s="19" t="str">
        <f>IFERROR(VLOOKUP($B1283,'Tabelas auxiliares'!$A$67:$C$107,3,FALSE),"")</f>
        <v>TELEFONIA / TI</v>
      </c>
      <c r="I1283" t="s">
        <v>1648</v>
      </c>
      <c r="J1283" t="s">
        <v>4951</v>
      </c>
      <c r="K1283" t="s">
        <v>4968</v>
      </c>
      <c r="L1283" t="s">
        <v>4953</v>
      </c>
      <c r="M1283" t="s">
        <v>4954</v>
      </c>
      <c r="N1283" t="s">
        <v>628</v>
      </c>
      <c r="O1283" t="s">
        <v>629</v>
      </c>
      <c r="P1283" t="s">
        <v>630</v>
      </c>
      <c r="Q1283" t="s">
        <v>621</v>
      </c>
      <c r="R1283" t="s">
        <v>622</v>
      </c>
      <c r="S1283" t="s">
        <v>623</v>
      </c>
      <c r="T1283" t="s">
        <v>145</v>
      </c>
      <c r="U1283" t="s">
        <v>645</v>
      </c>
      <c r="V1283" t="s">
        <v>4866</v>
      </c>
      <c r="W1283" t="s">
        <v>4867</v>
      </c>
      <c r="X1283" t="s">
        <v>4969</v>
      </c>
      <c r="Y1283" s="19" t="str">
        <f t="shared" si="42"/>
        <v>3</v>
      </c>
      <c r="Z1283" s="19" t="str">
        <f>IF(T1283="","",IF(AND(T1283&lt;&gt;'Tabelas auxiliares'!$B$241,T1283&lt;&gt;'Tabelas auxiliares'!$B$242,T1283&lt;&gt;'Tabelas auxiliares'!$C$241,T1283&lt;&gt;'Tabelas auxiliares'!$C$242,T1283&lt;&gt;'Tabelas auxiliares'!$D$241),"FOLHA DE PESSOAL",IF(Y1283='Tabelas auxiliares'!$A$242,"CUSTEIO",IF(Y1283='Tabelas auxiliares'!$A$241,"INVESTIMENTO","ERRO - VERIFICAR"))))</f>
        <v>CUSTEIO</v>
      </c>
      <c r="AA1283" s="30">
        <f t="shared" si="43"/>
        <v>792.13</v>
      </c>
      <c r="AB1283" s="12">
        <v>792.13</v>
      </c>
      <c r="AE1283" s="36"/>
      <c r="AF1283" s="36"/>
      <c r="AG1283" s="36"/>
      <c r="AH1283" s="36"/>
      <c r="AI1283" s="36"/>
      <c r="AJ1283" s="36"/>
      <c r="AK1283" s="36"/>
      <c r="AL1283" s="36"/>
      <c r="AM1283" s="36"/>
      <c r="AN1283" s="36"/>
      <c r="AO1283" s="36"/>
      <c r="AP1283" s="36"/>
    </row>
    <row r="1284" spans="1:42" x14ac:dyDescent="0.35">
      <c r="A1284" t="s">
        <v>614</v>
      </c>
      <c r="B1284" t="s">
        <v>243</v>
      </c>
      <c r="C1284" t="s">
        <v>615</v>
      </c>
      <c r="D1284" t="s">
        <v>132</v>
      </c>
      <c r="E1284" t="s">
        <v>100</v>
      </c>
      <c r="F1284" s="19" t="str">
        <f>IFERROR(VLOOKUP(D1284,'Tabelas auxiliares'!$A$3:$B$63,2,FALSE),"")</f>
        <v>NTI - TIC   D.U.C. (CUTEIO/INVESTIMENTO)</v>
      </c>
      <c r="G1284" s="19" t="str">
        <f>IFERROR(VLOOKUP($B1284,'Tabelas auxiliares'!$A$67:$C$107,2,FALSE),"")</f>
        <v>TECNOLOGIA DA INFORMAÇÃO E COMUNICAÇÃO</v>
      </c>
      <c r="H1284" s="19" t="str">
        <f>IFERROR(VLOOKUP($B1284,'Tabelas auxiliares'!$A$67:$C$107,3,FALSE),"")</f>
        <v>TELEFONIA / TI</v>
      </c>
      <c r="I1284" t="s">
        <v>2281</v>
      </c>
      <c r="J1284" t="s">
        <v>4970</v>
      </c>
      <c r="K1284" t="s">
        <v>4971</v>
      </c>
      <c r="L1284" t="s">
        <v>4972</v>
      </c>
      <c r="M1284" t="s">
        <v>4973</v>
      </c>
      <c r="N1284" t="s">
        <v>633</v>
      </c>
      <c r="O1284" t="s">
        <v>629</v>
      </c>
      <c r="P1284" t="s">
        <v>634</v>
      </c>
      <c r="Q1284" t="s">
        <v>621</v>
      </c>
      <c r="R1284" t="s">
        <v>622</v>
      </c>
      <c r="S1284" t="s">
        <v>623</v>
      </c>
      <c r="T1284" t="s">
        <v>145</v>
      </c>
      <c r="U1284" t="s">
        <v>655</v>
      </c>
      <c r="V1284" t="s">
        <v>1756</v>
      </c>
      <c r="W1284" t="s">
        <v>1757</v>
      </c>
      <c r="X1284" t="s">
        <v>4974</v>
      </c>
      <c r="Y1284" s="19" t="str">
        <f t="shared" si="42"/>
        <v>4</v>
      </c>
      <c r="Z1284" s="19" t="str">
        <f>IF(T1284="","",IF(AND(T1284&lt;&gt;'Tabelas auxiliares'!$B$241,T1284&lt;&gt;'Tabelas auxiliares'!$B$242,T1284&lt;&gt;'Tabelas auxiliares'!$C$241,T1284&lt;&gt;'Tabelas auxiliares'!$C$242,T1284&lt;&gt;'Tabelas auxiliares'!$D$241),"FOLHA DE PESSOAL",IF(Y1284='Tabelas auxiliares'!$A$242,"CUSTEIO",IF(Y1284='Tabelas auxiliares'!$A$241,"INVESTIMENTO","ERRO - VERIFICAR"))))</f>
        <v>INVESTIMENTO</v>
      </c>
      <c r="AA1284" s="30">
        <f t="shared" si="43"/>
        <v>89250</v>
      </c>
      <c r="AD1284" s="12">
        <v>89250</v>
      </c>
      <c r="AE1284" s="36"/>
      <c r="AF1284" s="36"/>
      <c r="AG1284" s="36"/>
      <c r="AH1284" s="36"/>
      <c r="AI1284" s="36"/>
      <c r="AJ1284" s="36"/>
      <c r="AK1284" s="36"/>
      <c r="AL1284" s="36"/>
      <c r="AM1284" s="36"/>
      <c r="AN1284" s="36"/>
      <c r="AO1284" s="36"/>
      <c r="AP1284" s="36"/>
    </row>
    <row r="1285" spans="1:42" x14ac:dyDescent="0.35">
      <c r="A1285" t="s">
        <v>614</v>
      </c>
      <c r="B1285" t="s">
        <v>243</v>
      </c>
      <c r="C1285" t="s">
        <v>615</v>
      </c>
      <c r="D1285" t="s">
        <v>132</v>
      </c>
      <c r="E1285" t="s">
        <v>100</v>
      </c>
      <c r="F1285" s="19" t="str">
        <f>IFERROR(VLOOKUP(D1285,'Tabelas auxiliares'!$A$3:$B$63,2,FALSE),"")</f>
        <v>NTI - TIC   D.U.C. (CUTEIO/INVESTIMENTO)</v>
      </c>
      <c r="G1285" s="19" t="str">
        <f>IFERROR(VLOOKUP($B1285,'Tabelas auxiliares'!$A$67:$C$107,2,FALSE),"")</f>
        <v>TECNOLOGIA DA INFORMAÇÃO E COMUNICAÇÃO</v>
      </c>
      <c r="H1285" s="19" t="str">
        <f>IFERROR(VLOOKUP($B1285,'Tabelas auxiliares'!$A$67:$C$107,3,FALSE),"")</f>
        <v>TELEFONIA / TI</v>
      </c>
      <c r="I1285" t="s">
        <v>2281</v>
      </c>
      <c r="J1285" t="s">
        <v>4970</v>
      </c>
      <c r="K1285" t="s">
        <v>4975</v>
      </c>
      <c r="L1285" t="s">
        <v>4972</v>
      </c>
      <c r="M1285" t="s">
        <v>2052</v>
      </c>
      <c r="N1285" t="s">
        <v>633</v>
      </c>
      <c r="O1285" t="s">
        <v>629</v>
      </c>
      <c r="P1285" t="s">
        <v>634</v>
      </c>
      <c r="Q1285" t="s">
        <v>621</v>
      </c>
      <c r="R1285" t="s">
        <v>622</v>
      </c>
      <c r="S1285" t="s">
        <v>623</v>
      </c>
      <c r="T1285" t="s">
        <v>145</v>
      </c>
      <c r="U1285" t="s">
        <v>655</v>
      </c>
      <c r="V1285" t="s">
        <v>1756</v>
      </c>
      <c r="W1285" t="s">
        <v>1757</v>
      </c>
      <c r="X1285" t="s">
        <v>4976</v>
      </c>
      <c r="Y1285" s="19" t="str">
        <f t="shared" si="42"/>
        <v>4</v>
      </c>
      <c r="Z1285" s="19" t="str">
        <f>IF(T1285="","",IF(AND(T1285&lt;&gt;'Tabelas auxiliares'!$B$241,T1285&lt;&gt;'Tabelas auxiliares'!$B$242,T1285&lt;&gt;'Tabelas auxiliares'!$C$241,T1285&lt;&gt;'Tabelas auxiliares'!$C$242,T1285&lt;&gt;'Tabelas auxiliares'!$D$241),"FOLHA DE PESSOAL",IF(Y1285='Tabelas auxiliares'!$A$242,"CUSTEIO",IF(Y1285='Tabelas auxiliares'!$A$241,"INVESTIMENTO","ERRO - VERIFICAR"))))</f>
        <v>INVESTIMENTO</v>
      </c>
      <c r="AA1285" s="30">
        <f t="shared" si="43"/>
        <v>503850</v>
      </c>
      <c r="AD1285" s="12">
        <v>503850</v>
      </c>
      <c r="AE1285" s="36"/>
      <c r="AF1285" s="36"/>
      <c r="AG1285" s="36"/>
      <c r="AH1285" s="36"/>
      <c r="AI1285" s="36"/>
      <c r="AJ1285" s="36"/>
      <c r="AK1285" s="36"/>
      <c r="AL1285" s="36"/>
      <c r="AM1285" s="36"/>
      <c r="AN1285" s="36"/>
      <c r="AO1285" s="36"/>
      <c r="AP1285" s="36"/>
    </row>
    <row r="1286" spans="1:42" x14ac:dyDescent="0.35">
      <c r="A1286" t="s">
        <v>614</v>
      </c>
      <c r="B1286" t="s">
        <v>243</v>
      </c>
      <c r="C1286" t="s">
        <v>615</v>
      </c>
      <c r="D1286" t="s">
        <v>72</v>
      </c>
      <c r="E1286" t="s">
        <v>100</v>
      </c>
      <c r="F1286" s="19" t="str">
        <f>IFERROR(VLOOKUP(D1286,'Tabelas auxiliares'!$A$3:$B$63,2,FALSE),"")</f>
        <v>NTI - SEGURANÇA DA INFORMAÇÃO - D.U.C. E NTI (INCLUSIVE) (CUSTEIO/INVESTIMENTO)</v>
      </c>
      <c r="G1286" s="19" t="str">
        <f>IFERROR(VLOOKUP($B1286,'Tabelas auxiliares'!$A$67:$C$107,2,FALSE),"")</f>
        <v>TECNOLOGIA DA INFORMAÇÃO E COMUNICAÇÃO</v>
      </c>
      <c r="H1286" s="19" t="str">
        <f>IFERROR(VLOOKUP($B1286,'Tabelas auxiliares'!$A$67:$C$107,3,FALSE),"")</f>
        <v>TELEFONIA / TI</v>
      </c>
      <c r="I1286" t="s">
        <v>899</v>
      </c>
      <c r="J1286" t="s">
        <v>4977</v>
      </c>
      <c r="K1286" t="s">
        <v>4978</v>
      </c>
      <c r="L1286" t="s">
        <v>4979</v>
      </c>
      <c r="M1286" t="s">
        <v>4884</v>
      </c>
      <c r="N1286" t="s">
        <v>628</v>
      </c>
      <c r="O1286" t="s">
        <v>629</v>
      </c>
      <c r="P1286" t="s">
        <v>630</v>
      </c>
      <c r="Q1286" t="s">
        <v>621</v>
      </c>
      <c r="R1286" t="s">
        <v>622</v>
      </c>
      <c r="S1286" t="s">
        <v>623</v>
      </c>
      <c r="T1286" t="s">
        <v>145</v>
      </c>
      <c r="U1286" t="s">
        <v>645</v>
      </c>
      <c r="V1286" t="s">
        <v>4885</v>
      </c>
      <c r="W1286" t="s">
        <v>4886</v>
      </c>
      <c r="X1286" t="s">
        <v>4980</v>
      </c>
      <c r="Y1286" s="19" t="str">
        <f t="shared" si="42"/>
        <v>3</v>
      </c>
      <c r="Z1286" s="19" t="str">
        <f>IF(T1286="","",IF(AND(T1286&lt;&gt;'Tabelas auxiliares'!$B$241,T1286&lt;&gt;'Tabelas auxiliares'!$B$242,T1286&lt;&gt;'Tabelas auxiliares'!$C$241,T1286&lt;&gt;'Tabelas auxiliares'!$C$242,T1286&lt;&gt;'Tabelas auxiliares'!$D$241),"FOLHA DE PESSOAL",IF(Y1286='Tabelas auxiliares'!$A$242,"CUSTEIO",IF(Y1286='Tabelas auxiliares'!$A$241,"INVESTIMENTO","ERRO - VERIFICAR"))))</f>
        <v>CUSTEIO</v>
      </c>
      <c r="AA1286" s="30">
        <f t="shared" si="43"/>
        <v>5017.96</v>
      </c>
      <c r="AB1286" s="12">
        <v>2826.04</v>
      </c>
      <c r="AD1286" s="12">
        <v>2191.92</v>
      </c>
      <c r="AE1286" s="36"/>
      <c r="AF1286" s="36"/>
      <c r="AG1286" s="36"/>
      <c r="AH1286" s="36"/>
      <c r="AI1286" s="36"/>
      <c r="AJ1286" s="36"/>
      <c r="AK1286" s="36"/>
      <c r="AL1286" s="36"/>
      <c r="AM1286" s="36"/>
      <c r="AN1286" s="36"/>
      <c r="AO1286" s="36"/>
      <c r="AP1286" s="36"/>
    </row>
    <row r="1287" spans="1:42" x14ac:dyDescent="0.35">
      <c r="A1287" t="s">
        <v>614</v>
      </c>
      <c r="B1287" t="s">
        <v>243</v>
      </c>
      <c r="C1287" t="s">
        <v>615</v>
      </c>
      <c r="D1287" t="s">
        <v>72</v>
      </c>
      <c r="E1287" t="s">
        <v>100</v>
      </c>
      <c r="F1287" s="19" t="str">
        <f>IFERROR(VLOOKUP(D1287,'Tabelas auxiliares'!$A$3:$B$63,2,FALSE),"")</f>
        <v>NTI - SEGURANÇA DA INFORMAÇÃO - D.U.C. E NTI (INCLUSIVE) (CUSTEIO/INVESTIMENTO)</v>
      </c>
      <c r="G1287" s="19" t="str">
        <f>IFERROR(VLOOKUP($B1287,'Tabelas auxiliares'!$A$67:$C$107,2,FALSE),"")</f>
        <v>TECNOLOGIA DA INFORMAÇÃO E COMUNICAÇÃO</v>
      </c>
      <c r="H1287" s="19" t="str">
        <f>IFERROR(VLOOKUP($B1287,'Tabelas auxiliares'!$A$67:$C$107,3,FALSE),"")</f>
        <v>TELEFONIA / TI</v>
      </c>
      <c r="I1287" t="s">
        <v>4981</v>
      </c>
      <c r="J1287" t="s">
        <v>4977</v>
      </c>
      <c r="K1287" t="s">
        <v>4982</v>
      </c>
      <c r="L1287" t="s">
        <v>4979</v>
      </c>
      <c r="M1287" t="s">
        <v>4884</v>
      </c>
      <c r="N1287" t="s">
        <v>628</v>
      </c>
      <c r="O1287" t="s">
        <v>629</v>
      </c>
      <c r="P1287" t="s">
        <v>630</v>
      </c>
      <c r="Q1287" t="s">
        <v>621</v>
      </c>
      <c r="R1287" t="s">
        <v>622</v>
      </c>
      <c r="S1287" t="s">
        <v>623</v>
      </c>
      <c r="T1287" t="s">
        <v>145</v>
      </c>
      <c r="U1287" t="s">
        <v>645</v>
      </c>
      <c r="V1287" t="s">
        <v>4885</v>
      </c>
      <c r="W1287" t="s">
        <v>4886</v>
      </c>
      <c r="X1287" t="s">
        <v>4983</v>
      </c>
      <c r="Y1287" s="19" t="str">
        <f t="shared" si="42"/>
        <v>3</v>
      </c>
      <c r="Z1287" s="19" t="str">
        <f>IF(T1287="","",IF(AND(T1287&lt;&gt;'Tabelas auxiliares'!$B$241,T1287&lt;&gt;'Tabelas auxiliares'!$B$242,T1287&lt;&gt;'Tabelas auxiliares'!$C$241,T1287&lt;&gt;'Tabelas auxiliares'!$C$242,T1287&lt;&gt;'Tabelas auxiliares'!$D$241),"FOLHA DE PESSOAL",IF(Y1287='Tabelas auxiliares'!$A$242,"CUSTEIO",IF(Y1287='Tabelas auxiliares'!$A$241,"INVESTIMENTO","ERRO - VERIFICAR"))))</f>
        <v>CUSTEIO</v>
      </c>
      <c r="AA1287" s="30">
        <f t="shared" si="43"/>
        <v>10035.92</v>
      </c>
      <c r="AB1287" s="12">
        <v>4742.2299999999996</v>
      </c>
      <c r="AC1287" s="12">
        <v>118.55</v>
      </c>
      <c r="AD1287" s="12">
        <v>5175.1400000000003</v>
      </c>
      <c r="AE1287" s="36"/>
      <c r="AF1287" s="36"/>
      <c r="AG1287" s="36"/>
      <c r="AH1287" s="36"/>
      <c r="AI1287" s="36"/>
      <c r="AJ1287" s="36"/>
      <c r="AK1287" s="36"/>
      <c r="AL1287" s="36"/>
      <c r="AM1287" s="36"/>
      <c r="AN1287" s="36"/>
      <c r="AO1287" s="36"/>
      <c r="AP1287" s="36"/>
    </row>
    <row r="1288" spans="1:42" x14ac:dyDescent="0.35">
      <c r="A1288" t="s">
        <v>614</v>
      </c>
      <c r="B1288" t="s">
        <v>243</v>
      </c>
      <c r="C1288" t="s">
        <v>615</v>
      </c>
      <c r="D1288" t="s">
        <v>72</v>
      </c>
      <c r="E1288" t="s">
        <v>100</v>
      </c>
      <c r="F1288" s="19" t="str">
        <f>IFERROR(VLOOKUP(D1288,'Tabelas auxiliares'!$A$3:$B$63,2,FALSE),"")</f>
        <v>NTI - SEGURANÇA DA INFORMAÇÃO - D.U.C. E NTI (INCLUSIVE) (CUSTEIO/INVESTIMENTO)</v>
      </c>
      <c r="G1288" s="19" t="str">
        <f>IFERROR(VLOOKUP($B1288,'Tabelas auxiliares'!$A$67:$C$107,2,FALSE),"")</f>
        <v>TECNOLOGIA DA INFORMAÇÃO E COMUNICAÇÃO</v>
      </c>
      <c r="H1288" s="19" t="str">
        <f>IFERROR(VLOOKUP($B1288,'Tabelas auxiliares'!$A$67:$C$107,3,FALSE),"")</f>
        <v>TELEFONIA / TI</v>
      </c>
      <c r="I1288" t="s">
        <v>2244</v>
      </c>
      <c r="J1288" t="s">
        <v>4984</v>
      </c>
      <c r="K1288" t="s">
        <v>4985</v>
      </c>
      <c r="L1288" t="s">
        <v>4986</v>
      </c>
      <c r="M1288" t="s">
        <v>4987</v>
      </c>
      <c r="N1288" t="s">
        <v>633</v>
      </c>
      <c r="O1288" t="s">
        <v>629</v>
      </c>
      <c r="P1288" t="s">
        <v>634</v>
      </c>
      <c r="Q1288" t="s">
        <v>621</v>
      </c>
      <c r="R1288" t="s">
        <v>622</v>
      </c>
      <c r="S1288" t="s">
        <v>623</v>
      </c>
      <c r="T1288" t="s">
        <v>145</v>
      </c>
      <c r="U1288" t="s">
        <v>655</v>
      </c>
      <c r="V1288" t="s">
        <v>4918</v>
      </c>
      <c r="W1288" t="s">
        <v>4919</v>
      </c>
      <c r="X1288" t="s">
        <v>4988</v>
      </c>
      <c r="Y1288" s="19" t="str">
        <f t="shared" si="42"/>
        <v>4</v>
      </c>
      <c r="Z1288" s="19" t="str">
        <f>IF(T1288="","",IF(AND(T1288&lt;&gt;'Tabelas auxiliares'!$B$241,T1288&lt;&gt;'Tabelas auxiliares'!$B$242,T1288&lt;&gt;'Tabelas auxiliares'!$C$241,T1288&lt;&gt;'Tabelas auxiliares'!$C$242,T1288&lt;&gt;'Tabelas auxiliares'!$D$241),"FOLHA DE PESSOAL",IF(Y1288='Tabelas auxiliares'!$A$242,"CUSTEIO",IF(Y1288='Tabelas auxiliares'!$A$241,"INVESTIMENTO","ERRO - VERIFICAR"))))</f>
        <v>INVESTIMENTO</v>
      </c>
      <c r="AA1288" s="30">
        <f t="shared" si="43"/>
        <v>839325.6</v>
      </c>
      <c r="AB1288" s="12">
        <v>839325.6</v>
      </c>
      <c r="AE1288" s="36"/>
      <c r="AF1288" s="36"/>
      <c r="AG1288" s="36"/>
      <c r="AH1288" s="36"/>
      <c r="AI1288" s="36"/>
      <c r="AJ1288" s="36"/>
      <c r="AK1288" s="36"/>
      <c r="AL1288" s="36"/>
      <c r="AM1288" s="36"/>
      <c r="AN1288" s="36"/>
      <c r="AO1288" s="36"/>
      <c r="AP1288" s="36"/>
    </row>
    <row r="1289" spans="1:42" x14ac:dyDescent="0.35">
      <c r="A1289" t="s">
        <v>614</v>
      </c>
      <c r="B1289" t="s">
        <v>243</v>
      </c>
      <c r="C1289" t="s">
        <v>615</v>
      </c>
      <c r="D1289" t="s">
        <v>72</v>
      </c>
      <c r="E1289" t="s">
        <v>100</v>
      </c>
      <c r="F1289" s="19" t="str">
        <f>IFERROR(VLOOKUP(D1289,'Tabelas auxiliares'!$A$3:$B$63,2,FALSE),"")</f>
        <v>NTI - SEGURANÇA DA INFORMAÇÃO - D.U.C. E NTI (INCLUSIVE) (CUSTEIO/INVESTIMENTO)</v>
      </c>
      <c r="G1289" s="19" t="str">
        <f>IFERROR(VLOOKUP($B1289,'Tabelas auxiliares'!$A$67:$C$107,2,FALSE),"")</f>
        <v>TECNOLOGIA DA INFORMAÇÃO E COMUNICAÇÃO</v>
      </c>
      <c r="H1289" s="19" t="str">
        <f>IFERROR(VLOOKUP($B1289,'Tabelas auxiliares'!$A$67:$C$107,3,FALSE),"")</f>
        <v>TELEFONIA / TI</v>
      </c>
      <c r="I1289" t="s">
        <v>2244</v>
      </c>
      <c r="J1289" t="s">
        <v>4984</v>
      </c>
      <c r="K1289" t="s">
        <v>4989</v>
      </c>
      <c r="L1289" t="s">
        <v>4986</v>
      </c>
      <c r="M1289" t="s">
        <v>4987</v>
      </c>
      <c r="N1289" t="s">
        <v>633</v>
      </c>
      <c r="O1289" t="s">
        <v>629</v>
      </c>
      <c r="P1289" t="s">
        <v>634</v>
      </c>
      <c r="Q1289" t="s">
        <v>621</v>
      </c>
      <c r="R1289" t="s">
        <v>622</v>
      </c>
      <c r="S1289" t="s">
        <v>623</v>
      </c>
      <c r="T1289" t="s">
        <v>145</v>
      </c>
      <c r="U1289" t="s">
        <v>655</v>
      </c>
      <c r="V1289" t="s">
        <v>4911</v>
      </c>
      <c r="W1289" t="s">
        <v>4912</v>
      </c>
      <c r="X1289" t="s">
        <v>4990</v>
      </c>
      <c r="Y1289" s="19" t="str">
        <f t="shared" si="42"/>
        <v>4</v>
      </c>
      <c r="Z1289" s="19" t="str">
        <f>IF(T1289="","",IF(AND(T1289&lt;&gt;'Tabelas auxiliares'!$B$241,T1289&lt;&gt;'Tabelas auxiliares'!$B$242,T1289&lt;&gt;'Tabelas auxiliares'!$C$241,T1289&lt;&gt;'Tabelas auxiliares'!$C$242,T1289&lt;&gt;'Tabelas auxiliares'!$D$241),"FOLHA DE PESSOAL",IF(Y1289='Tabelas auxiliares'!$A$242,"CUSTEIO",IF(Y1289='Tabelas auxiliares'!$A$241,"INVESTIMENTO","ERRO - VERIFICAR"))))</f>
        <v>INVESTIMENTO</v>
      </c>
      <c r="AA1289" s="30">
        <f t="shared" si="43"/>
        <v>120221.99</v>
      </c>
      <c r="AB1289" s="12">
        <v>120221.99</v>
      </c>
      <c r="AE1289" s="36"/>
      <c r="AF1289" s="36"/>
      <c r="AG1289" s="36"/>
      <c r="AH1289" s="36"/>
      <c r="AI1289" s="36"/>
      <c r="AJ1289" s="36"/>
      <c r="AK1289" s="36"/>
      <c r="AL1289" s="36"/>
      <c r="AM1289" s="36"/>
      <c r="AN1289" s="36"/>
      <c r="AO1289" s="36"/>
      <c r="AP1289" s="36"/>
    </row>
    <row r="1290" spans="1:42" x14ac:dyDescent="0.35">
      <c r="A1290" t="s">
        <v>614</v>
      </c>
      <c r="B1290" t="s">
        <v>243</v>
      </c>
      <c r="C1290" t="s">
        <v>615</v>
      </c>
      <c r="D1290" t="s">
        <v>72</v>
      </c>
      <c r="E1290" t="s">
        <v>100</v>
      </c>
      <c r="F1290" s="19" t="str">
        <f>IFERROR(VLOOKUP(D1290,'Tabelas auxiliares'!$A$3:$B$63,2,FALSE),"")</f>
        <v>NTI - SEGURANÇA DA INFORMAÇÃO - D.U.C. E NTI (INCLUSIVE) (CUSTEIO/INVESTIMENTO)</v>
      </c>
      <c r="G1290" s="19" t="str">
        <f>IFERROR(VLOOKUP($B1290,'Tabelas auxiliares'!$A$67:$C$107,2,FALSE),"")</f>
        <v>TECNOLOGIA DA INFORMAÇÃO E COMUNICAÇÃO</v>
      </c>
      <c r="H1290" s="19" t="str">
        <f>IFERROR(VLOOKUP($B1290,'Tabelas auxiliares'!$A$67:$C$107,3,FALSE),"")</f>
        <v>TELEFONIA / TI</v>
      </c>
      <c r="I1290" t="s">
        <v>2244</v>
      </c>
      <c r="J1290" t="s">
        <v>4984</v>
      </c>
      <c r="K1290" t="s">
        <v>4991</v>
      </c>
      <c r="L1290" t="s">
        <v>4986</v>
      </c>
      <c r="M1290" t="s">
        <v>4987</v>
      </c>
      <c r="N1290" t="s">
        <v>633</v>
      </c>
      <c r="O1290" t="s">
        <v>629</v>
      </c>
      <c r="P1290" t="s">
        <v>634</v>
      </c>
      <c r="Q1290" t="s">
        <v>621</v>
      </c>
      <c r="R1290" t="s">
        <v>622</v>
      </c>
      <c r="S1290" t="s">
        <v>623</v>
      </c>
      <c r="T1290" t="s">
        <v>145</v>
      </c>
      <c r="U1290" t="s">
        <v>655</v>
      </c>
      <c r="V1290" t="s">
        <v>4918</v>
      </c>
      <c r="W1290" t="s">
        <v>4919</v>
      </c>
      <c r="X1290" t="s">
        <v>4992</v>
      </c>
      <c r="Y1290" s="19" t="str">
        <f t="shared" si="42"/>
        <v>4</v>
      </c>
      <c r="Z1290" s="19" t="str">
        <f>IF(T1290="","",IF(AND(T1290&lt;&gt;'Tabelas auxiliares'!$B$241,T1290&lt;&gt;'Tabelas auxiliares'!$B$242,T1290&lt;&gt;'Tabelas auxiliares'!$C$241,T1290&lt;&gt;'Tabelas auxiliares'!$C$242,T1290&lt;&gt;'Tabelas auxiliares'!$D$241),"FOLHA DE PESSOAL",IF(Y1290='Tabelas auxiliares'!$A$242,"CUSTEIO",IF(Y1290='Tabelas auxiliares'!$A$241,"INVESTIMENTO","ERRO - VERIFICAR"))))</f>
        <v>INVESTIMENTO</v>
      </c>
      <c r="AA1290" s="30">
        <f t="shared" si="43"/>
        <v>82977.58</v>
      </c>
      <c r="AB1290" s="12">
        <v>82977.58</v>
      </c>
      <c r="AE1290" s="36"/>
      <c r="AF1290" s="36"/>
      <c r="AG1290" s="36"/>
      <c r="AH1290" s="36"/>
      <c r="AI1290" s="36"/>
      <c r="AJ1290" s="36"/>
      <c r="AK1290" s="36"/>
      <c r="AL1290" s="36"/>
      <c r="AM1290" s="36"/>
      <c r="AN1290" s="36"/>
      <c r="AO1290" s="36"/>
      <c r="AP1290" s="36"/>
    </row>
    <row r="1291" spans="1:42" x14ac:dyDescent="0.35">
      <c r="A1291" t="s">
        <v>614</v>
      </c>
      <c r="B1291" t="s">
        <v>243</v>
      </c>
      <c r="C1291" t="s">
        <v>615</v>
      </c>
      <c r="D1291" t="s">
        <v>72</v>
      </c>
      <c r="E1291" t="s">
        <v>100</v>
      </c>
      <c r="F1291" s="19" t="str">
        <f>IFERROR(VLOOKUP(D1291,'Tabelas auxiliares'!$A$3:$B$63,2,FALSE),"")</f>
        <v>NTI - SEGURANÇA DA INFORMAÇÃO - D.U.C. E NTI (INCLUSIVE) (CUSTEIO/INVESTIMENTO)</v>
      </c>
      <c r="G1291" s="19" t="str">
        <f>IFERROR(VLOOKUP($B1291,'Tabelas auxiliares'!$A$67:$C$107,2,FALSE),"")</f>
        <v>TECNOLOGIA DA INFORMAÇÃO E COMUNICAÇÃO</v>
      </c>
      <c r="H1291" s="19" t="str">
        <f>IFERROR(VLOOKUP($B1291,'Tabelas auxiliares'!$A$67:$C$107,3,FALSE),"")</f>
        <v>TELEFONIA / TI</v>
      </c>
      <c r="I1291" t="s">
        <v>2244</v>
      </c>
      <c r="J1291" t="s">
        <v>4984</v>
      </c>
      <c r="K1291" t="s">
        <v>4993</v>
      </c>
      <c r="L1291" t="s">
        <v>4986</v>
      </c>
      <c r="M1291" t="s">
        <v>4987</v>
      </c>
      <c r="N1291" t="s">
        <v>628</v>
      </c>
      <c r="O1291" t="s">
        <v>629</v>
      </c>
      <c r="P1291" t="s">
        <v>630</v>
      </c>
      <c r="Q1291" t="s">
        <v>621</v>
      </c>
      <c r="R1291" t="s">
        <v>622</v>
      </c>
      <c r="S1291" t="s">
        <v>623</v>
      </c>
      <c r="T1291" t="s">
        <v>145</v>
      </c>
      <c r="U1291" t="s">
        <v>645</v>
      </c>
      <c r="V1291" t="s">
        <v>2355</v>
      </c>
      <c r="W1291" t="s">
        <v>2356</v>
      </c>
      <c r="X1291" t="s">
        <v>4994</v>
      </c>
      <c r="Y1291" s="19" t="str">
        <f t="shared" si="42"/>
        <v>3</v>
      </c>
      <c r="Z1291" s="19" t="str">
        <f>IF(T1291="","",IF(AND(T1291&lt;&gt;'Tabelas auxiliares'!$B$241,T1291&lt;&gt;'Tabelas auxiliares'!$B$242,T1291&lt;&gt;'Tabelas auxiliares'!$C$241,T1291&lt;&gt;'Tabelas auxiliares'!$C$242,T1291&lt;&gt;'Tabelas auxiliares'!$D$241),"FOLHA DE PESSOAL",IF(Y1291='Tabelas auxiliares'!$A$242,"CUSTEIO",IF(Y1291='Tabelas auxiliares'!$A$241,"INVESTIMENTO","ERRO - VERIFICAR"))))</f>
        <v>CUSTEIO</v>
      </c>
      <c r="AA1291" s="30">
        <f t="shared" si="43"/>
        <v>56025.78</v>
      </c>
      <c r="AB1291" s="12">
        <v>56025.78</v>
      </c>
      <c r="AE1291" s="36"/>
      <c r="AF1291" s="36"/>
      <c r="AG1291" s="36"/>
      <c r="AH1291" s="36"/>
      <c r="AI1291" s="36"/>
      <c r="AJ1291" s="36"/>
      <c r="AK1291" s="36"/>
      <c r="AL1291" s="36"/>
      <c r="AM1291" s="36"/>
      <c r="AN1291" s="36"/>
      <c r="AO1291" s="36"/>
      <c r="AP1291" s="36"/>
    </row>
    <row r="1292" spans="1:42" x14ac:dyDescent="0.35">
      <c r="A1292" t="s">
        <v>614</v>
      </c>
      <c r="B1292" t="s">
        <v>243</v>
      </c>
      <c r="C1292" t="s">
        <v>615</v>
      </c>
      <c r="D1292" t="s">
        <v>72</v>
      </c>
      <c r="E1292" t="s">
        <v>100</v>
      </c>
      <c r="F1292" s="19" t="str">
        <f>IFERROR(VLOOKUP(D1292,'Tabelas auxiliares'!$A$3:$B$63,2,FALSE),"")</f>
        <v>NTI - SEGURANÇA DA INFORMAÇÃO - D.U.C. E NTI (INCLUSIVE) (CUSTEIO/INVESTIMENTO)</v>
      </c>
      <c r="G1292" s="19" t="str">
        <f>IFERROR(VLOOKUP($B1292,'Tabelas auxiliares'!$A$67:$C$107,2,FALSE),"")</f>
        <v>TECNOLOGIA DA INFORMAÇÃO E COMUNICAÇÃO</v>
      </c>
      <c r="H1292" s="19" t="str">
        <f>IFERROR(VLOOKUP($B1292,'Tabelas auxiliares'!$A$67:$C$107,3,FALSE),"")</f>
        <v>TELEFONIA / TI</v>
      </c>
      <c r="I1292" t="s">
        <v>2729</v>
      </c>
      <c r="J1292" t="s">
        <v>4995</v>
      </c>
      <c r="K1292" t="s">
        <v>4996</v>
      </c>
      <c r="L1292" t="s">
        <v>4997</v>
      </c>
      <c r="M1292" t="s">
        <v>4998</v>
      </c>
      <c r="N1292" t="s">
        <v>628</v>
      </c>
      <c r="O1292" t="s">
        <v>629</v>
      </c>
      <c r="P1292" t="s">
        <v>630</v>
      </c>
      <c r="Q1292" t="s">
        <v>621</v>
      </c>
      <c r="R1292" t="s">
        <v>622</v>
      </c>
      <c r="S1292" t="s">
        <v>623</v>
      </c>
      <c r="T1292" t="s">
        <v>145</v>
      </c>
      <c r="U1292" t="s">
        <v>645</v>
      </c>
      <c r="V1292" t="s">
        <v>4999</v>
      </c>
      <c r="W1292" t="s">
        <v>5000</v>
      </c>
      <c r="X1292" t="s">
        <v>5001</v>
      </c>
      <c r="Y1292" s="19" t="str">
        <f t="shared" si="42"/>
        <v>3</v>
      </c>
      <c r="Z1292" s="19" t="str">
        <f>IF(T1292="","",IF(AND(T1292&lt;&gt;'Tabelas auxiliares'!$B$241,T1292&lt;&gt;'Tabelas auxiliares'!$B$242,T1292&lt;&gt;'Tabelas auxiliares'!$C$241,T1292&lt;&gt;'Tabelas auxiliares'!$C$242,T1292&lt;&gt;'Tabelas auxiliares'!$D$241),"FOLHA DE PESSOAL",IF(Y1292='Tabelas auxiliares'!$A$242,"CUSTEIO",IF(Y1292='Tabelas auxiliares'!$A$241,"INVESTIMENTO","ERRO - VERIFICAR"))))</f>
        <v>CUSTEIO</v>
      </c>
      <c r="AA1292" s="30">
        <f t="shared" si="43"/>
        <v>6040.92</v>
      </c>
      <c r="AB1292" s="12">
        <v>6040.92</v>
      </c>
      <c r="AE1292" s="36"/>
      <c r="AF1292" s="36"/>
      <c r="AG1292" s="36"/>
      <c r="AH1292" s="36"/>
      <c r="AI1292" s="36"/>
      <c r="AJ1292" s="36"/>
      <c r="AK1292" s="36"/>
      <c r="AL1292" s="36"/>
      <c r="AM1292" s="36"/>
      <c r="AN1292" s="36"/>
      <c r="AO1292" s="36"/>
      <c r="AP1292" s="36"/>
    </row>
    <row r="1293" spans="1:42" x14ac:dyDescent="0.35">
      <c r="A1293" t="s">
        <v>614</v>
      </c>
      <c r="B1293" t="s">
        <v>245</v>
      </c>
      <c r="C1293" t="s">
        <v>615</v>
      </c>
      <c r="D1293" t="s">
        <v>28</v>
      </c>
      <c r="E1293" t="s">
        <v>100</v>
      </c>
      <c r="F1293" s="19" t="str">
        <f>IFERROR(VLOOKUP(D1293,'Tabelas auxiliares'!$A$3:$B$63,2,FALSE),"")</f>
        <v>PU - PREFEITURA UNIVERSITÁRIA</v>
      </c>
      <c r="G1293" s="19" t="str">
        <f>IFERROR(VLOOKUP($B1293,'Tabelas auxiliares'!$A$67:$C$107,2,FALSE),"")</f>
        <v>OBRIGAÇÕES TRIBUTÁRIAS E SERVIÇOS FINANCEIROS</v>
      </c>
      <c r="H1293" s="19" t="str">
        <f>IFERROR(VLOOKUP($B1293,'Tabelas auxiliares'!$A$67:$C$107,3,FALSE),"")</f>
        <v xml:space="preserve">OBRIGAÇÕES TRIBUTÁRIAS / SEGURO COLETIVO PARA ALUNOS / SEGURO ESTAGIÁRIOS / SEGURO CARROS OFICIAIS / SEGURO PREDIAL / IMPORTAÇÃO (TAXAS/SEGURO) </v>
      </c>
      <c r="I1293" t="s">
        <v>2437</v>
      </c>
      <c r="J1293" t="s">
        <v>5002</v>
      </c>
      <c r="K1293" t="s">
        <v>5003</v>
      </c>
      <c r="L1293" t="s">
        <v>5004</v>
      </c>
      <c r="M1293" t="s">
        <v>5005</v>
      </c>
      <c r="N1293" t="s">
        <v>628</v>
      </c>
      <c r="O1293" t="s">
        <v>629</v>
      </c>
      <c r="P1293" t="s">
        <v>630</v>
      </c>
      <c r="Q1293" t="s">
        <v>621</v>
      </c>
      <c r="R1293" t="s">
        <v>622</v>
      </c>
      <c r="S1293" t="s">
        <v>623</v>
      </c>
      <c r="T1293" t="s">
        <v>145</v>
      </c>
      <c r="U1293" t="s">
        <v>645</v>
      </c>
      <c r="V1293" t="s">
        <v>2094</v>
      </c>
      <c r="W1293" t="s">
        <v>2095</v>
      </c>
      <c r="X1293" t="s">
        <v>5006</v>
      </c>
      <c r="Y1293" s="19" t="str">
        <f t="shared" si="42"/>
        <v>3</v>
      </c>
      <c r="Z1293" s="19" t="str">
        <f>IF(T1293="","",IF(AND(T1293&lt;&gt;'Tabelas auxiliares'!$B$241,T1293&lt;&gt;'Tabelas auxiliares'!$B$242,T1293&lt;&gt;'Tabelas auxiliares'!$C$241,T1293&lt;&gt;'Tabelas auxiliares'!$C$242,T1293&lt;&gt;'Tabelas auxiliares'!$D$241),"FOLHA DE PESSOAL",IF(Y1293='Tabelas auxiliares'!$A$242,"CUSTEIO",IF(Y1293='Tabelas auxiliares'!$A$241,"INVESTIMENTO","ERRO - VERIFICAR"))))</f>
        <v>CUSTEIO</v>
      </c>
      <c r="AA1293" s="30">
        <f t="shared" si="43"/>
        <v>124190</v>
      </c>
      <c r="AD1293" s="12">
        <v>124190</v>
      </c>
      <c r="AE1293" s="36"/>
      <c r="AF1293" s="36"/>
      <c r="AG1293" s="36"/>
      <c r="AH1293" s="36"/>
      <c r="AI1293" s="36"/>
      <c r="AJ1293" s="36"/>
      <c r="AK1293" s="36"/>
      <c r="AL1293" s="36"/>
      <c r="AM1293" s="36"/>
      <c r="AN1293" s="36"/>
      <c r="AO1293" s="36"/>
      <c r="AP1293" s="36"/>
    </row>
    <row r="1294" spans="1:42" x14ac:dyDescent="0.35">
      <c r="A1294" t="s">
        <v>614</v>
      </c>
      <c r="B1294" t="s">
        <v>245</v>
      </c>
      <c r="C1294" t="s">
        <v>615</v>
      </c>
      <c r="D1294" t="s">
        <v>28</v>
      </c>
      <c r="E1294" t="s">
        <v>100</v>
      </c>
      <c r="F1294" s="19" t="str">
        <f>IFERROR(VLOOKUP(D1294,'Tabelas auxiliares'!$A$3:$B$63,2,FALSE),"")</f>
        <v>PU - PREFEITURA UNIVERSITÁRIA</v>
      </c>
      <c r="G1294" s="19" t="str">
        <f>IFERROR(VLOOKUP($B1294,'Tabelas auxiliares'!$A$67:$C$107,2,FALSE),"")</f>
        <v>OBRIGAÇÕES TRIBUTÁRIAS E SERVIÇOS FINANCEIROS</v>
      </c>
      <c r="H1294" s="19" t="str">
        <f>IFERROR(VLOOKUP($B1294,'Tabelas auxiliares'!$A$67:$C$107,3,FALSE),"")</f>
        <v xml:space="preserve">OBRIGAÇÕES TRIBUTÁRIAS / SEGURO COLETIVO PARA ALUNOS / SEGURO ESTAGIÁRIOS / SEGURO CARROS OFICIAIS / SEGURO PREDIAL / IMPORTAÇÃO (TAXAS/SEGURO) </v>
      </c>
      <c r="I1294" t="s">
        <v>5007</v>
      </c>
      <c r="J1294" t="s">
        <v>5002</v>
      </c>
      <c r="K1294" t="s">
        <v>5008</v>
      </c>
      <c r="L1294" t="s">
        <v>5004</v>
      </c>
      <c r="M1294" t="s">
        <v>5005</v>
      </c>
      <c r="N1294" t="s">
        <v>628</v>
      </c>
      <c r="O1294" t="s">
        <v>629</v>
      </c>
      <c r="P1294" t="s">
        <v>630</v>
      </c>
      <c r="Q1294" t="s">
        <v>621</v>
      </c>
      <c r="R1294" t="s">
        <v>622</v>
      </c>
      <c r="S1294" t="s">
        <v>623</v>
      </c>
      <c r="T1294" t="s">
        <v>145</v>
      </c>
      <c r="U1294" t="s">
        <v>645</v>
      </c>
      <c r="V1294" t="s">
        <v>2094</v>
      </c>
      <c r="W1294" t="s">
        <v>2095</v>
      </c>
      <c r="X1294" t="s">
        <v>5009</v>
      </c>
      <c r="Y1294" s="19" t="str">
        <f t="shared" si="42"/>
        <v>3</v>
      </c>
      <c r="Z1294" s="19" t="str">
        <f>IF(T1294="","",IF(AND(T1294&lt;&gt;'Tabelas auxiliares'!$B$241,T1294&lt;&gt;'Tabelas auxiliares'!$B$242,T1294&lt;&gt;'Tabelas auxiliares'!$C$241,T1294&lt;&gt;'Tabelas auxiliares'!$C$242,T1294&lt;&gt;'Tabelas auxiliares'!$D$241),"FOLHA DE PESSOAL",IF(Y1294='Tabelas auxiliares'!$A$242,"CUSTEIO",IF(Y1294='Tabelas auxiliares'!$A$241,"INVESTIMENTO","ERRO - VERIFICAR"))))</f>
        <v>CUSTEIO</v>
      </c>
      <c r="AA1294" s="30">
        <f t="shared" si="43"/>
        <v>7389.3</v>
      </c>
      <c r="AD1294" s="12">
        <v>7389.3</v>
      </c>
      <c r="AE1294" s="36"/>
      <c r="AF1294" s="36"/>
      <c r="AG1294" s="36"/>
      <c r="AH1294" s="36"/>
      <c r="AI1294" s="36"/>
      <c r="AJ1294" s="36"/>
      <c r="AK1294" s="36"/>
      <c r="AL1294" s="36"/>
      <c r="AM1294" s="36"/>
      <c r="AN1294" s="36"/>
      <c r="AO1294" s="36"/>
      <c r="AP1294" s="36"/>
    </row>
    <row r="1295" spans="1:42" x14ac:dyDescent="0.35">
      <c r="A1295" t="s">
        <v>614</v>
      </c>
      <c r="B1295" t="s">
        <v>245</v>
      </c>
      <c r="C1295" t="s">
        <v>615</v>
      </c>
      <c r="D1295" t="s">
        <v>28</v>
      </c>
      <c r="E1295" t="s">
        <v>100</v>
      </c>
      <c r="F1295" s="19" t="str">
        <f>IFERROR(VLOOKUP(D1295,'Tabelas auxiliares'!$A$3:$B$63,2,FALSE),"")</f>
        <v>PU - PREFEITURA UNIVERSITÁRIA</v>
      </c>
      <c r="G1295" s="19" t="str">
        <f>IFERROR(VLOOKUP($B1295,'Tabelas auxiliares'!$A$67:$C$107,2,FALSE),"")</f>
        <v>OBRIGAÇÕES TRIBUTÁRIAS E SERVIÇOS FINANCEIROS</v>
      </c>
      <c r="H1295" s="19" t="str">
        <f>IFERROR(VLOOKUP($B1295,'Tabelas auxiliares'!$A$67:$C$107,3,FALSE),"")</f>
        <v xml:space="preserve">OBRIGAÇÕES TRIBUTÁRIAS / SEGURO COLETIVO PARA ALUNOS / SEGURO ESTAGIÁRIOS / SEGURO CARROS OFICIAIS / SEGURO PREDIAL / IMPORTAÇÃO (TAXAS/SEGURO) </v>
      </c>
      <c r="I1295" t="s">
        <v>815</v>
      </c>
      <c r="J1295" t="s">
        <v>5010</v>
      </c>
      <c r="K1295" t="s">
        <v>5011</v>
      </c>
      <c r="L1295" t="s">
        <v>5012</v>
      </c>
      <c r="M1295" t="s">
        <v>5013</v>
      </c>
      <c r="N1295" t="s">
        <v>628</v>
      </c>
      <c r="O1295" t="s">
        <v>629</v>
      </c>
      <c r="P1295" t="s">
        <v>630</v>
      </c>
      <c r="Q1295" t="s">
        <v>621</v>
      </c>
      <c r="R1295" t="s">
        <v>622</v>
      </c>
      <c r="S1295" t="s">
        <v>623</v>
      </c>
      <c r="T1295" t="s">
        <v>145</v>
      </c>
      <c r="U1295" t="s">
        <v>645</v>
      </c>
      <c r="V1295" t="s">
        <v>2094</v>
      </c>
      <c r="W1295" t="s">
        <v>2095</v>
      </c>
      <c r="X1295" t="s">
        <v>5014</v>
      </c>
      <c r="Y1295" s="19" t="str">
        <f t="shared" si="42"/>
        <v>3</v>
      </c>
      <c r="Z1295" s="19" t="str">
        <f>IF(T1295="","",IF(AND(T1295&lt;&gt;'Tabelas auxiliares'!$B$241,T1295&lt;&gt;'Tabelas auxiliares'!$B$242,T1295&lt;&gt;'Tabelas auxiliares'!$C$241,T1295&lt;&gt;'Tabelas auxiliares'!$C$242,T1295&lt;&gt;'Tabelas auxiliares'!$D$241),"FOLHA DE PESSOAL",IF(Y1295='Tabelas auxiliares'!$A$242,"CUSTEIO",IF(Y1295='Tabelas auxiliares'!$A$241,"INVESTIMENTO","ERRO - VERIFICAR"))))</f>
        <v>CUSTEIO</v>
      </c>
      <c r="AA1295" s="30">
        <f t="shared" si="43"/>
        <v>19288.7</v>
      </c>
      <c r="AB1295" s="12">
        <v>19288.7</v>
      </c>
      <c r="AE1295" s="36"/>
      <c r="AF1295" s="36"/>
      <c r="AG1295" s="36"/>
      <c r="AH1295" s="36"/>
      <c r="AI1295" s="36"/>
      <c r="AJ1295" s="36"/>
      <c r="AK1295" s="36"/>
      <c r="AL1295" s="36"/>
      <c r="AM1295" s="36"/>
      <c r="AN1295" s="36"/>
      <c r="AO1295" s="36"/>
      <c r="AP1295" s="36"/>
    </row>
    <row r="1296" spans="1:42" x14ac:dyDescent="0.35">
      <c r="A1296" t="s">
        <v>614</v>
      </c>
      <c r="B1296" t="s">
        <v>245</v>
      </c>
      <c r="C1296" t="s">
        <v>615</v>
      </c>
      <c r="D1296" t="s">
        <v>46</v>
      </c>
      <c r="E1296" t="s">
        <v>100</v>
      </c>
      <c r="F1296" s="19" t="str">
        <f>IFERROR(VLOOKUP(D1296,'Tabelas auxiliares'!$A$3:$B$63,2,FALSE),"")</f>
        <v>PROGRAD - PRÓ-REITORIA DE GRADUAÇÃO</v>
      </c>
      <c r="G1296" s="19" t="str">
        <f>IFERROR(VLOOKUP($B1296,'Tabelas auxiliares'!$A$67:$C$107,2,FALSE),"")</f>
        <v>OBRIGAÇÕES TRIBUTÁRIAS E SERVIÇOS FINANCEIROS</v>
      </c>
      <c r="H1296" s="19" t="str">
        <f>IFERROR(VLOOKUP($B1296,'Tabelas auxiliares'!$A$67:$C$107,3,FALSE),"")</f>
        <v xml:space="preserve">OBRIGAÇÕES TRIBUTÁRIAS / SEGURO COLETIVO PARA ALUNOS / SEGURO ESTAGIÁRIOS / SEGURO CARROS OFICIAIS / SEGURO PREDIAL / IMPORTAÇÃO (TAXAS/SEGURO) </v>
      </c>
      <c r="I1296" t="s">
        <v>904</v>
      </c>
      <c r="J1296" t="s">
        <v>5015</v>
      </c>
      <c r="K1296" t="s">
        <v>5016</v>
      </c>
      <c r="L1296" t="s">
        <v>5017</v>
      </c>
      <c r="M1296" t="s">
        <v>5018</v>
      </c>
      <c r="N1296" t="s">
        <v>628</v>
      </c>
      <c r="O1296" t="s">
        <v>629</v>
      </c>
      <c r="P1296" t="s">
        <v>630</v>
      </c>
      <c r="Q1296" t="s">
        <v>621</v>
      </c>
      <c r="R1296" t="s">
        <v>622</v>
      </c>
      <c r="S1296" t="s">
        <v>623</v>
      </c>
      <c r="T1296" t="s">
        <v>145</v>
      </c>
      <c r="U1296" t="s">
        <v>645</v>
      </c>
      <c r="V1296" t="s">
        <v>2094</v>
      </c>
      <c r="W1296" t="s">
        <v>2095</v>
      </c>
      <c r="X1296" t="s">
        <v>5019</v>
      </c>
      <c r="Y1296" s="19" t="str">
        <f t="shared" si="42"/>
        <v>3</v>
      </c>
      <c r="Z1296" s="19" t="str">
        <f>IF(T1296="","",IF(AND(T1296&lt;&gt;'Tabelas auxiliares'!$B$241,T1296&lt;&gt;'Tabelas auxiliares'!$B$242,T1296&lt;&gt;'Tabelas auxiliares'!$C$241,T1296&lt;&gt;'Tabelas auxiliares'!$C$242,T1296&lt;&gt;'Tabelas auxiliares'!$D$241),"FOLHA DE PESSOAL",IF(Y1296='Tabelas auxiliares'!$A$242,"CUSTEIO",IF(Y1296='Tabelas auxiliares'!$A$241,"INVESTIMENTO","ERRO - VERIFICAR"))))</f>
        <v>CUSTEIO</v>
      </c>
      <c r="AA1296" s="30">
        <f t="shared" si="43"/>
        <v>1920</v>
      </c>
      <c r="AB1296" s="12">
        <v>1920</v>
      </c>
      <c r="AE1296" s="36"/>
      <c r="AF1296" s="36"/>
      <c r="AG1296" s="36"/>
      <c r="AH1296" s="36"/>
      <c r="AI1296" s="36"/>
      <c r="AJ1296" s="36"/>
      <c r="AK1296" s="36"/>
      <c r="AL1296" s="36"/>
      <c r="AM1296" s="36"/>
      <c r="AN1296" s="36"/>
      <c r="AO1296" s="36"/>
      <c r="AP1296" s="36"/>
    </row>
    <row r="1297" spans="1:42" x14ac:dyDescent="0.35">
      <c r="A1297" t="s">
        <v>614</v>
      </c>
      <c r="B1297" t="s">
        <v>245</v>
      </c>
      <c r="C1297" t="s">
        <v>615</v>
      </c>
      <c r="D1297" t="s">
        <v>54</v>
      </c>
      <c r="E1297" t="s">
        <v>100</v>
      </c>
      <c r="F1297" s="19" t="str">
        <f>IFERROR(VLOOKUP(D1297,'Tabelas auxiliares'!$A$3:$B$63,2,FALSE),"")</f>
        <v>PROAD - PRÓ-REITORIA DE ADMINISTRAÇÃO</v>
      </c>
      <c r="G1297" s="19" t="str">
        <f>IFERROR(VLOOKUP($B1297,'Tabelas auxiliares'!$A$67:$C$107,2,FALSE),"")</f>
        <v>OBRIGAÇÕES TRIBUTÁRIAS E SERVIÇOS FINANCEIROS</v>
      </c>
      <c r="H1297" s="19" t="str">
        <f>IFERROR(VLOOKUP($B1297,'Tabelas auxiliares'!$A$67:$C$107,3,FALSE),"")</f>
        <v xml:space="preserve">OBRIGAÇÕES TRIBUTÁRIAS / SEGURO COLETIVO PARA ALUNOS / SEGURO ESTAGIÁRIOS / SEGURO CARROS OFICIAIS / SEGURO PREDIAL / IMPORTAÇÃO (TAXAS/SEGURO) </v>
      </c>
      <c r="I1297" t="s">
        <v>1061</v>
      </c>
      <c r="J1297" t="s">
        <v>5020</v>
      </c>
      <c r="K1297" t="s">
        <v>5021</v>
      </c>
      <c r="L1297" t="s">
        <v>5022</v>
      </c>
      <c r="M1297" t="s">
        <v>622</v>
      </c>
      <c r="N1297" t="s">
        <v>628</v>
      </c>
      <c r="O1297" t="s">
        <v>629</v>
      </c>
      <c r="P1297" t="s">
        <v>630</v>
      </c>
      <c r="Q1297" t="s">
        <v>621</v>
      </c>
      <c r="R1297" t="s">
        <v>622</v>
      </c>
      <c r="S1297" t="s">
        <v>623</v>
      </c>
      <c r="T1297" t="s">
        <v>145</v>
      </c>
      <c r="U1297" t="s">
        <v>645</v>
      </c>
      <c r="V1297" t="s">
        <v>5023</v>
      </c>
      <c r="W1297" t="s">
        <v>5024</v>
      </c>
      <c r="X1297" t="s">
        <v>5025</v>
      </c>
      <c r="Y1297" s="19" t="str">
        <f t="shared" si="42"/>
        <v>3</v>
      </c>
      <c r="Z1297" s="19" t="str">
        <f>IF(T1297="","",IF(AND(T1297&lt;&gt;'Tabelas auxiliares'!$B$241,T1297&lt;&gt;'Tabelas auxiliares'!$B$242,T1297&lt;&gt;'Tabelas auxiliares'!$C$241,T1297&lt;&gt;'Tabelas auxiliares'!$C$242,T1297&lt;&gt;'Tabelas auxiliares'!$D$241),"FOLHA DE PESSOAL",IF(Y1297='Tabelas auxiliares'!$A$242,"CUSTEIO",IF(Y1297='Tabelas auxiliares'!$A$241,"INVESTIMENTO","ERRO - VERIFICAR"))))</f>
        <v>CUSTEIO</v>
      </c>
      <c r="AA1297" s="30">
        <f t="shared" si="43"/>
        <v>26.54</v>
      </c>
      <c r="AD1297" s="12">
        <v>26.54</v>
      </c>
      <c r="AE1297" s="36"/>
      <c r="AF1297" s="36"/>
      <c r="AG1297" s="36"/>
      <c r="AH1297" s="36"/>
      <c r="AI1297" s="36"/>
      <c r="AJ1297" s="36"/>
      <c r="AK1297" s="36"/>
      <c r="AL1297" s="36"/>
      <c r="AM1297" s="36"/>
      <c r="AN1297" s="36"/>
      <c r="AO1297" s="36"/>
      <c r="AP1297" s="36"/>
    </row>
    <row r="1298" spans="1:42" x14ac:dyDescent="0.35">
      <c r="A1298" t="s">
        <v>614</v>
      </c>
      <c r="B1298" t="s">
        <v>245</v>
      </c>
      <c r="C1298" t="s">
        <v>615</v>
      </c>
      <c r="D1298" t="s">
        <v>54</v>
      </c>
      <c r="E1298" t="s">
        <v>100</v>
      </c>
      <c r="F1298" s="19" t="str">
        <f>IFERROR(VLOOKUP(D1298,'Tabelas auxiliares'!$A$3:$B$63,2,FALSE),"")</f>
        <v>PROAD - PRÓ-REITORIA DE ADMINISTRAÇÃO</v>
      </c>
      <c r="G1298" s="19" t="str">
        <f>IFERROR(VLOOKUP($B1298,'Tabelas auxiliares'!$A$67:$C$107,2,FALSE),"")</f>
        <v>OBRIGAÇÕES TRIBUTÁRIAS E SERVIÇOS FINANCEIROS</v>
      </c>
      <c r="H1298" s="19" t="str">
        <f>IFERROR(VLOOKUP($B1298,'Tabelas auxiliares'!$A$67:$C$107,3,FALSE),"")</f>
        <v xml:space="preserve">OBRIGAÇÕES TRIBUTÁRIAS / SEGURO COLETIVO PARA ALUNOS / SEGURO ESTAGIÁRIOS / SEGURO CARROS OFICIAIS / SEGURO PREDIAL / IMPORTAÇÃO (TAXAS/SEGURO) </v>
      </c>
      <c r="I1298" t="s">
        <v>748</v>
      </c>
      <c r="J1298" t="s">
        <v>2400</v>
      </c>
      <c r="K1298" t="s">
        <v>5026</v>
      </c>
      <c r="L1298" t="s">
        <v>5027</v>
      </c>
      <c r="M1298" t="s">
        <v>2372</v>
      </c>
      <c r="N1298" t="s">
        <v>628</v>
      </c>
      <c r="O1298" t="s">
        <v>629</v>
      </c>
      <c r="P1298" t="s">
        <v>630</v>
      </c>
      <c r="Q1298" t="s">
        <v>621</v>
      </c>
      <c r="R1298" t="s">
        <v>622</v>
      </c>
      <c r="S1298" t="s">
        <v>623</v>
      </c>
      <c r="T1298" t="s">
        <v>145</v>
      </c>
      <c r="U1298" t="s">
        <v>645</v>
      </c>
      <c r="V1298" t="s">
        <v>5023</v>
      </c>
      <c r="W1298" t="s">
        <v>5024</v>
      </c>
      <c r="X1298" t="s">
        <v>5028</v>
      </c>
      <c r="Y1298" s="19" t="str">
        <f t="shared" si="42"/>
        <v>3</v>
      </c>
      <c r="Z1298" s="19" t="str">
        <f>IF(T1298="","",IF(AND(T1298&lt;&gt;'Tabelas auxiliares'!$B$241,T1298&lt;&gt;'Tabelas auxiliares'!$B$242,T1298&lt;&gt;'Tabelas auxiliares'!$C$241,T1298&lt;&gt;'Tabelas auxiliares'!$C$242,T1298&lt;&gt;'Tabelas auxiliares'!$D$241),"FOLHA DE PESSOAL",IF(Y1298='Tabelas auxiliares'!$A$242,"CUSTEIO",IF(Y1298='Tabelas auxiliares'!$A$241,"INVESTIMENTO","ERRO - VERIFICAR"))))</f>
        <v>CUSTEIO</v>
      </c>
      <c r="AA1298" s="30">
        <f t="shared" si="43"/>
        <v>1826.8</v>
      </c>
      <c r="AD1298" s="12">
        <v>1826.8</v>
      </c>
      <c r="AE1298" s="36"/>
      <c r="AF1298" s="36"/>
      <c r="AG1298" s="36"/>
      <c r="AH1298" s="36"/>
      <c r="AI1298" s="36"/>
      <c r="AJ1298" s="36"/>
      <c r="AK1298" s="36"/>
      <c r="AL1298" s="36"/>
      <c r="AM1298" s="36"/>
      <c r="AN1298" s="36"/>
      <c r="AO1298" s="36"/>
      <c r="AP1298" s="36"/>
    </row>
    <row r="1299" spans="1:42" x14ac:dyDescent="0.35">
      <c r="A1299" t="s">
        <v>614</v>
      </c>
      <c r="B1299" t="s">
        <v>245</v>
      </c>
      <c r="C1299" t="s">
        <v>615</v>
      </c>
      <c r="D1299" t="s">
        <v>54</v>
      </c>
      <c r="E1299" t="s">
        <v>100</v>
      </c>
      <c r="F1299" s="19" t="str">
        <f>IFERROR(VLOOKUP(D1299,'Tabelas auxiliares'!$A$3:$B$63,2,FALSE),"")</f>
        <v>PROAD - PRÓ-REITORIA DE ADMINISTRAÇÃO</v>
      </c>
      <c r="G1299" s="19" t="str">
        <f>IFERROR(VLOOKUP($B1299,'Tabelas auxiliares'!$A$67:$C$107,2,FALSE),"")</f>
        <v>OBRIGAÇÕES TRIBUTÁRIAS E SERVIÇOS FINANCEIROS</v>
      </c>
      <c r="H1299" s="19" t="str">
        <f>IFERROR(VLOOKUP($B1299,'Tabelas auxiliares'!$A$67:$C$107,3,FALSE),"")</f>
        <v xml:space="preserve">OBRIGAÇÕES TRIBUTÁRIAS / SEGURO COLETIVO PARA ALUNOS / SEGURO ESTAGIÁRIOS / SEGURO CARROS OFICIAIS / SEGURO PREDIAL / IMPORTAÇÃO (TAXAS/SEGURO) </v>
      </c>
      <c r="I1299" t="s">
        <v>866</v>
      </c>
      <c r="J1299" t="s">
        <v>2365</v>
      </c>
      <c r="K1299" t="s">
        <v>5029</v>
      </c>
      <c r="L1299" t="s">
        <v>5027</v>
      </c>
      <c r="M1299" t="s">
        <v>2361</v>
      </c>
      <c r="N1299" t="s">
        <v>628</v>
      </c>
      <c r="O1299" t="s">
        <v>629</v>
      </c>
      <c r="P1299" t="s">
        <v>630</v>
      </c>
      <c r="Q1299" t="s">
        <v>621</v>
      </c>
      <c r="R1299" t="s">
        <v>622</v>
      </c>
      <c r="S1299" t="s">
        <v>623</v>
      </c>
      <c r="T1299" t="s">
        <v>145</v>
      </c>
      <c r="U1299" t="s">
        <v>645</v>
      </c>
      <c r="V1299" t="s">
        <v>5023</v>
      </c>
      <c r="W1299" t="s">
        <v>5024</v>
      </c>
      <c r="X1299" t="s">
        <v>5030</v>
      </c>
      <c r="Y1299" s="19" t="str">
        <f t="shared" si="42"/>
        <v>3</v>
      </c>
      <c r="Z1299" s="19" t="str">
        <f>IF(T1299="","",IF(AND(T1299&lt;&gt;'Tabelas auxiliares'!$B$241,T1299&lt;&gt;'Tabelas auxiliares'!$B$242,T1299&lt;&gt;'Tabelas auxiliares'!$C$241,T1299&lt;&gt;'Tabelas auxiliares'!$C$242,T1299&lt;&gt;'Tabelas auxiliares'!$D$241),"FOLHA DE PESSOAL",IF(Y1299='Tabelas auxiliares'!$A$242,"CUSTEIO",IF(Y1299='Tabelas auxiliares'!$A$241,"INVESTIMENTO","ERRO - VERIFICAR"))))</f>
        <v>CUSTEIO</v>
      </c>
      <c r="AA1299" s="30">
        <f t="shared" si="43"/>
        <v>7840.71</v>
      </c>
      <c r="AD1299" s="12">
        <v>7840.71</v>
      </c>
      <c r="AE1299" s="36"/>
      <c r="AF1299" s="36"/>
      <c r="AG1299" s="36"/>
      <c r="AH1299" s="36"/>
      <c r="AI1299" s="36"/>
      <c r="AJ1299" s="36"/>
      <c r="AK1299" s="36"/>
      <c r="AL1299" s="36"/>
      <c r="AM1299" s="36"/>
      <c r="AN1299" s="36"/>
      <c r="AO1299" s="36"/>
      <c r="AP1299" s="36"/>
    </row>
    <row r="1300" spans="1:42" x14ac:dyDescent="0.35">
      <c r="A1300" t="s">
        <v>614</v>
      </c>
      <c r="B1300" t="s">
        <v>245</v>
      </c>
      <c r="C1300" t="s">
        <v>615</v>
      </c>
      <c r="D1300" t="s">
        <v>54</v>
      </c>
      <c r="E1300" t="s">
        <v>100</v>
      </c>
      <c r="F1300" s="19" t="str">
        <f>IFERROR(VLOOKUP(D1300,'Tabelas auxiliares'!$A$3:$B$63,2,FALSE),"")</f>
        <v>PROAD - PRÓ-REITORIA DE ADMINISTRAÇÃO</v>
      </c>
      <c r="G1300" s="19" t="str">
        <f>IFERROR(VLOOKUP($B1300,'Tabelas auxiliares'!$A$67:$C$107,2,FALSE),"")</f>
        <v>OBRIGAÇÕES TRIBUTÁRIAS E SERVIÇOS FINANCEIROS</v>
      </c>
      <c r="H1300" s="19" t="str">
        <f>IFERROR(VLOOKUP($B1300,'Tabelas auxiliares'!$A$67:$C$107,3,FALSE),"")</f>
        <v xml:space="preserve">OBRIGAÇÕES TRIBUTÁRIAS / SEGURO COLETIVO PARA ALUNOS / SEGURO ESTAGIÁRIOS / SEGURO CARROS OFICIAIS / SEGURO PREDIAL / IMPORTAÇÃO (TAXAS/SEGURO) </v>
      </c>
      <c r="I1300" t="s">
        <v>2167</v>
      </c>
      <c r="J1300" t="s">
        <v>4705</v>
      </c>
      <c r="K1300" t="s">
        <v>5031</v>
      </c>
      <c r="L1300" t="s">
        <v>5032</v>
      </c>
      <c r="M1300" t="s">
        <v>5033</v>
      </c>
      <c r="N1300" t="s">
        <v>628</v>
      </c>
      <c r="O1300" t="s">
        <v>629</v>
      </c>
      <c r="P1300" t="s">
        <v>630</v>
      </c>
      <c r="Q1300" t="s">
        <v>621</v>
      </c>
      <c r="R1300" t="s">
        <v>622</v>
      </c>
      <c r="S1300" t="s">
        <v>1038</v>
      </c>
      <c r="T1300" t="s">
        <v>145</v>
      </c>
      <c r="U1300" t="s">
        <v>645</v>
      </c>
      <c r="V1300" t="s">
        <v>5023</v>
      </c>
      <c r="W1300" t="s">
        <v>5024</v>
      </c>
      <c r="X1300" t="s">
        <v>5034</v>
      </c>
      <c r="Y1300" s="19" t="str">
        <f t="shared" si="42"/>
        <v>3</v>
      </c>
      <c r="Z1300" s="19" t="str">
        <f>IF(T1300="","",IF(AND(T1300&lt;&gt;'Tabelas auxiliares'!$B$241,T1300&lt;&gt;'Tabelas auxiliares'!$B$242,T1300&lt;&gt;'Tabelas auxiliares'!$C$241,T1300&lt;&gt;'Tabelas auxiliares'!$C$242,T1300&lt;&gt;'Tabelas auxiliares'!$D$241),"FOLHA DE PESSOAL",IF(Y1300='Tabelas auxiliares'!$A$242,"CUSTEIO",IF(Y1300='Tabelas auxiliares'!$A$241,"INVESTIMENTO","ERRO - VERIFICAR"))))</f>
        <v>CUSTEIO</v>
      </c>
      <c r="AA1300" s="30">
        <f t="shared" si="43"/>
        <v>3308.55</v>
      </c>
      <c r="AD1300" s="12">
        <v>3308.55</v>
      </c>
      <c r="AE1300" s="36"/>
      <c r="AF1300" s="36"/>
      <c r="AG1300" s="36"/>
      <c r="AH1300" s="36"/>
      <c r="AI1300" s="36"/>
      <c r="AJ1300" s="36"/>
      <c r="AK1300" s="36"/>
      <c r="AL1300" s="36"/>
      <c r="AM1300" s="36"/>
      <c r="AN1300" s="36"/>
      <c r="AO1300" s="36"/>
      <c r="AP1300" s="36"/>
    </row>
    <row r="1301" spans="1:42" x14ac:dyDescent="0.35">
      <c r="A1301" t="s">
        <v>614</v>
      </c>
      <c r="B1301" t="s">
        <v>245</v>
      </c>
      <c r="C1301" t="s">
        <v>615</v>
      </c>
      <c r="D1301" t="s">
        <v>54</v>
      </c>
      <c r="E1301" t="s">
        <v>100</v>
      </c>
      <c r="F1301" s="19" t="str">
        <f>IFERROR(VLOOKUP(D1301,'Tabelas auxiliares'!$A$3:$B$63,2,FALSE),"")</f>
        <v>PROAD - PRÓ-REITORIA DE ADMINISTRAÇÃO</v>
      </c>
      <c r="G1301" s="19" t="str">
        <f>IFERROR(VLOOKUP($B1301,'Tabelas auxiliares'!$A$67:$C$107,2,FALSE),"")</f>
        <v>OBRIGAÇÕES TRIBUTÁRIAS E SERVIÇOS FINANCEIROS</v>
      </c>
      <c r="H1301" s="19" t="str">
        <f>IFERROR(VLOOKUP($B1301,'Tabelas auxiliares'!$A$67:$C$107,3,FALSE),"")</f>
        <v xml:space="preserve">OBRIGAÇÕES TRIBUTÁRIAS / SEGURO COLETIVO PARA ALUNOS / SEGURO ESTAGIÁRIOS / SEGURO CARROS OFICIAIS / SEGURO PREDIAL / IMPORTAÇÃO (TAXAS/SEGURO) </v>
      </c>
      <c r="I1301" t="s">
        <v>2167</v>
      </c>
      <c r="J1301" t="s">
        <v>4705</v>
      </c>
      <c r="K1301" t="s">
        <v>5035</v>
      </c>
      <c r="L1301" t="s">
        <v>5036</v>
      </c>
      <c r="M1301" t="s">
        <v>4237</v>
      </c>
      <c r="N1301" t="s">
        <v>628</v>
      </c>
      <c r="O1301" t="s">
        <v>629</v>
      </c>
      <c r="P1301" t="s">
        <v>630</v>
      </c>
      <c r="Q1301" t="s">
        <v>621</v>
      </c>
      <c r="R1301" t="s">
        <v>622</v>
      </c>
      <c r="S1301" t="s">
        <v>1038</v>
      </c>
      <c r="T1301" t="s">
        <v>145</v>
      </c>
      <c r="U1301" t="s">
        <v>645</v>
      </c>
      <c r="V1301" t="s">
        <v>5023</v>
      </c>
      <c r="W1301" t="s">
        <v>5024</v>
      </c>
      <c r="X1301" t="s">
        <v>5037</v>
      </c>
      <c r="Y1301" s="19" t="str">
        <f t="shared" si="42"/>
        <v>3</v>
      </c>
      <c r="Z1301" s="19" t="str">
        <f>IF(T1301="","",IF(AND(T1301&lt;&gt;'Tabelas auxiliares'!$B$241,T1301&lt;&gt;'Tabelas auxiliares'!$B$242,T1301&lt;&gt;'Tabelas auxiliares'!$C$241,T1301&lt;&gt;'Tabelas auxiliares'!$C$242,T1301&lt;&gt;'Tabelas auxiliares'!$D$241),"FOLHA DE PESSOAL",IF(Y1301='Tabelas auxiliares'!$A$242,"CUSTEIO",IF(Y1301='Tabelas auxiliares'!$A$241,"INVESTIMENTO","ERRO - VERIFICAR"))))</f>
        <v>CUSTEIO</v>
      </c>
      <c r="AA1301" s="30">
        <f t="shared" si="43"/>
        <v>1655.2</v>
      </c>
      <c r="AD1301" s="12">
        <v>1655.2</v>
      </c>
      <c r="AE1301" s="36"/>
      <c r="AF1301" s="36"/>
      <c r="AG1301" s="36"/>
      <c r="AH1301" s="36"/>
      <c r="AI1301" s="36"/>
      <c r="AJ1301" s="36"/>
      <c r="AK1301" s="36"/>
      <c r="AL1301" s="36"/>
      <c r="AM1301" s="36"/>
      <c r="AN1301" s="36"/>
      <c r="AO1301" s="36"/>
      <c r="AP1301" s="36"/>
    </row>
    <row r="1302" spans="1:42" x14ac:dyDescent="0.35">
      <c r="A1302" t="s">
        <v>614</v>
      </c>
      <c r="B1302" t="s">
        <v>245</v>
      </c>
      <c r="C1302" t="s">
        <v>615</v>
      </c>
      <c r="D1302" t="s">
        <v>54</v>
      </c>
      <c r="E1302" t="s">
        <v>100</v>
      </c>
      <c r="F1302" s="19" t="str">
        <f>IFERROR(VLOOKUP(D1302,'Tabelas auxiliares'!$A$3:$B$63,2,FALSE),"")</f>
        <v>PROAD - PRÓ-REITORIA DE ADMINISTRAÇÃO</v>
      </c>
      <c r="G1302" s="19" t="str">
        <f>IFERROR(VLOOKUP($B1302,'Tabelas auxiliares'!$A$67:$C$107,2,FALSE),"")</f>
        <v>OBRIGAÇÕES TRIBUTÁRIAS E SERVIÇOS FINANCEIROS</v>
      </c>
      <c r="H1302" s="19" t="str">
        <f>IFERROR(VLOOKUP($B1302,'Tabelas auxiliares'!$A$67:$C$107,3,FALSE),"")</f>
        <v xml:space="preserve">OBRIGAÇÕES TRIBUTÁRIAS / SEGURO COLETIVO PARA ALUNOS / SEGURO ESTAGIÁRIOS / SEGURO CARROS OFICIAIS / SEGURO PREDIAL / IMPORTAÇÃO (TAXAS/SEGURO) </v>
      </c>
      <c r="I1302" t="s">
        <v>2167</v>
      </c>
      <c r="J1302" t="s">
        <v>2369</v>
      </c>
      <c r="K1302" t="s">
        <v>5038</v>
      </c>
      <c r="L1302" t="s">
        <v>5039</v>
      </c>
      <c r="M1302" t="s">
        <v>2372</v>
      </c>
      <c r="N1302" t="s">
        <v>628</v>
      </c>
      <c r="O1302" t="s">
        <v>629</v>
      </c>
      <c r="P1302" t="s">
        <v>630</v>
      </c>
      <c r="Q1302" t="s">
        <v>621</v>
      </c>
      <c r="R1302" t="s">
        <v>622</v>
      </c>
      <c r="S1302" t="s">
        <v>1038</v>
      </c>
      <c r="T1302" t="s">
        <v>145</v>
      </c>
      <c r="U1302" t="s">
        <v>645</v>
      </c>
      <c r="V1302" t="s">
        <v>5023</v>
      </c>
      <c r="W1302" t="s">
        <v>5024</v>
      </c>
      <c r="X1302" t="s">
        <v>5040</v>
      </c>
      <c r="Y1302" s="19" t="str">
        <f t="shared" si="42"/>
        <v>3</v>
      </c>
      <c r="Z1302" s="19" t="str">
        <f>IF(T1302="","",IF(AND(T1302&lt;&gt;'Tabelas auxiliares'!$B$241,T1302&lt;&gt;'Tabelas auxiliares'!$B$242,T1302&lt;&gt;'Tabelas auxiliares'!$C$241,T1302&lt;&gt;'Tabelas auxiliares'!$C$242,T1302&lt;&gt;'Tabelas auxiliares'!$D$241),"FOLHA DE PESSOAL",IF(Y1302='Tabelas auxiliares'!$A$242,"CUSTEIO",IF(Y1302='Tabelas auxiliares'!$A$241,"INVESTIMENTO","ERRO - VERIFICAR"))))</f>
        <v>CUSTEIO</v>
      </c>
      <c r="AA1302" s="30">
        <f t="shared" si="43"/>
        <v>1199.93</v>
      </c>
      <c r="AD1302" s="12">
        <v>1199.93</v>
      </c>
      <c r="AE1302" s="36"/>
      <c r="AF1302" s="36"/>
      <c r="AG1302" s="36"/>
      <c r="AH1302" s="36"/>
      <c r="AI1302" s="36"/>
      <c r="AJ1302" s="36"/>
      <c r="AK1302" s="36"/>
      <c r="AL1302" s="36"/>
      <c r="AM1302" s="36"/>
      <c r="AN1302" s="36"/>
      <c r="AO1302" s="36"/>
      <c r="AP1302" s="36"/>
    </row>
    <row r="1303" spans="1:42" x14ac:dyDescent="0.35">
      <c r="A1303" t="s">
        <v>614</v>
      </c>
      <c r="B1303" t="s">
        <v>245</v>
      </c>
      <c r="C1303" t="s">
        <v>615</v>
      </c>
      <c r="D1303" t="s">
        <v>54</v>
      </c>
      <c r="E1303" t="s">
        <v>100</v>
      </c>
      <c r="F1303" s="19" t="str">
        <f>IFERROR(VLOOKUP(D1303,'Tabelas auxiliares'!$A$3:$B$63,2,FALSE),"")</f>
        <v>PROAD - PRÓ-REITORIA DE ADMINISTRAÇÃO</v>
      </c>
      <c r="G1303" s="19" t="str">
        <f>IFERROR(VLOOKUP($B1303,'Tabelas auxiliares'!$A$67:$C$107,2,FALSE),"")</f>
        <v>OBRIGAÇÕES TRIBUTÁRIAS E SERVIÇOS FINANCEIROS</v>
      </c>
      <c r="H1303" s="19" t="str">
        <f>IFERROR(VLOOKUP($B1303,'Tabelas auxiliares'!$A$67:$C$107,3,FALSE),"")</f>
        <v xml:space="preserve">OBRIGAÇÕES TRIBUTÁRIAS / SEGURO COLETIVO PARA ALUNOS / SEGURO ESTAGIÁRIOS / SEGURO CARROS OFICIAIS / SEGURO PREDIAL / IMPORTAÇÃO (TAXAS/SEGURO) </v>
      </c>
      <c r="I1303" t="s">
        <v>4510</v>
      </c>
      <c r="J1303" t="s">
        <v>2369</v>
      </c>
      <c r="K1303" t="s">
        <v>5041</v>
      </c>
      <c r="L1303" t="s">
        <v>5042</v>
      </c>
      <c r="M1303" t="s">
        <v>2372</v>
      </c>
      <c r="N1303" t="s">
        <v>628</v>
      </c>
      <c r="O1303" t="s">
        <v>629</v>
      </c>
      <c r="P1303" t="s">
        <v>630</v>
      </c>
      <c r="Q1303" t="s">
        <v>621</v>
      </c>
      <c r="R1303" t="s">
        <v>622</v>
      </c>
      <c r="S1303" t="s">
        <v>1038</v>
      </c>
      <c r="T1303" t="s">
        <v>145</v>
      </c>
      <c r="U1303" t="s">
        <v>645</v>
      </c>
      <c r="V1303" t="s">
        <v>5023</v>
      </c>
      <c r="W1303" t="s">
        <v>5024</v>
      </c>
      <c r="X1303" t="s">
        <v>5043</v>
      </c>
      <c r="Y1303" s="19" t="str">
        <f t="shared" si="42"/>
        <v>3</v>
      </c>
      <c r="Z1303" s="19" t="str">
        <f>IF(T1303="","",IF(AND(T1303&lt;&gt;'Tabelas auxiliares'!$B$241,T1303&lt;&gt;'Tabelas auxiliares'!$B$242,T1303&lt;&gt;'Tabelas auxiliares'!$C$241,T1303&lt;&gt;'Tabelas auxiliares'!$C$242,T1303&lt;&gt;'Tabelas auxiliares'!$D$241),"FOLHA DE PESSOAL",IF(Y1303='Tabelas auxiliares'!$A$242,"CUSTEIO",IF(Y1303='Tabelas auxiliares'!$A$241,"INVESTIMENTO","ERRO - VERIFICAR"))))</f>
        <v>CUSTEIO</v>
      </c>
      <c r="AA1303" s="30">
        <f t="shared" si="43"/>
        <v>4646.6499999999996</v>
      </c>
      <c r="AB1303" s="12">
        <v>9</v>
      </c>
      <c r="AD1303" s="12">
        <v>4637.6499999999996</v>
      </c>
      <c r="AE1303" s="36"/>
      <c r="AF1303" s="36"/>
      <c r="AG1303" s="36"/>
      <c r="AH1303" s="36"/>
      <c r="AI1303" s="36"/>
      <c r="AJ1303" s="36"/>
      <c r="AK1303" s="36"/>
      <c r="AL1303" s="36"/>
      <c r="AM1303" s="36"/>
      <c r="AN1303" s="36"/>
      <c r="AO1303" s="36"/>
      <c r="AP1303" s="36"/>
    </row>
    <row r="1304" spans="1:42" x14ac:dyDescent="0.35">
      <c r="A1304" t="s">
        <v>614</v>
      </c>
      <c r="B1304" t="s">
        <v>245</v>
      </c>
      <c r="C1304" t="s">
        <v>615</v>
      </c>
      <c r="D1304" t="s">
        <v>54</v>
      </c>
      <c r="E1304" t="s">
        <v>100</v>
      </c>
      <c r="F1304" s="19" t="str">
        <f>IFERROR(VLOOKUP(D1304,'Tabelas auxiliares'!$A$3:$B$63,2,FALSE),"")</f>
        <v>PROAD - PRÓ-REITORIA DE ADMINISTRAÇÃO</v>
      </c>
      <c r="G1304" s="19" t="str">
        <f>IFERROR(VLOOKUP($B1304,'Tabelas auxiliares'!$A$67:$C$107,2,FALSE),"")</f>
        <v>OBRIGAÇÕES TRIBUTÁRIAS E SERVIÇOS FINANCEIROS</v>
      </c>
      <c r="H1304" s="19" t="str">
        <f>IFERROR(VLOOKUP($B1304,'Tabelas auxiliares'!$A$67:$C$107,3,FALSE),"")</f>
        <v xml:space="preserve">OBRIGAÇÕES TRIBUTÁRIAS / SEGURO COLETIVO PARA ALUNOS / SEGURO ESTAGIÁRIOS / SEGURO CARROS OFICIAIS / SEGURO PREDIAL / IMPORTAÇÃO (TAXAS/SEGURO) </v>
      </c>
      <c r="I1304" t="s">
        <v>2000</v>
      </c>
      <c r="J1304" t="s">
        <v>4799</v>
      </c>
      <c r="K1304" t="s">
        <v>5044</v>
      </c>
      <c r="L1304" t="s">
        <v>5045</v>
      </c>
      <c r="M1304" t="s">
        <v>4825</v>
      </c>
      <c r="N1304" t="s">
        <v>628</v>
      </c>
      <c r="O1304" t="s">
        <v>629</v>
      </c>
      <c r="P1304" t="s">
        <v>630</v>
      </c>
      <c r="Q1304" t="s">
        <v>621</v>
      </c>
      <c r="R1304" t="s">
        <v>622</v>
      </c>
      <c r="S1304" t="s">
        <v>623</v>
      </c>
      <c r="T1304" t="s">
        <v>145</v>
      </c>
      <c r="U1304" t="s">
        <v>645</v>
      </c>
      <c r="V1304" t="s">
        <v>5023</v>
      </c>
      <c r="W1304" t="s">
        <v>5024</v>
      </c>
      <c r="X1304" t="s">
        <v>5046</v>
      </c>
      <c r="Y1304" s="19" t="str">
        <f t="shared" si="42"/>
        <v>3</v>
      </c>
      <c r="Z1304" s="19" t="str">
        <f>IF(T1304="","",IF(AND(T1304&lt;&gt;'Tabelas auxiliares'!$B$241,T1304&lt;&gt;'Tabelas auxiliares'!$B$242,T1304&lt;&gt;'Tabelas auxiliares'!$C$241,T1304&lt;&gt;'Tabelas auxiliares'!$C$242,T1304&lt;&gt;'Tabelas auxiliares'!$D$241),"FOLHA DE PESSOAL",IF(Y1304='Tabelas auxiliares'!$A$242,"CUSTEIO",IF(Y1304='Tabelas auxiliares'!$A$241,"INVESTIMENTO","ERRO - VERIFICAR"))))</f>
        <v>CUSTEIO</v>
      </c>
      <c r="AA1304" s="30">
        <f t="shared" si="43"/>
        <v>1248.0999999999999</v>
      </c>
      <c r="AB1304" s="12">
        <v>1248.0999999999999</v>
      </c>
      <c r="AE1304" s="36"/>
      <c r="AF1304" s="36"/>
      <c r="AG1304" s="36"/>
      <c r="AH1304" s="36"/>
      <c r="AI1304" s="36"/>
      <c r="AJ1304" s="36"/>
      <c r="AK1304" s="36"/>
      <c r="AL1304" s="36"/>
      <c r="AM1304" s="36"/>
      <c r="AN1304" s="36"/>
      <c r="AO1304" s="36"/>
      <c r="AP1304" s="36"/>
    </row>
    <row r="1305" spans="1:42" x14ac:dyDescent="0.35">
      <c r="A1305" t="s">
        <v>614</v>
      </c>
      <c r="B1305" t="s">
        <v>245</v>
      </c>
      <c r="C1305" t="s">
        <v>615</v>
      </c>
      <c r="D1305" t="s">
        <v>54</v>
      </c>
      <c r="E1305" t="s">
        <v>100</v>
      </c>
      <c r="F1305" s="19" t="str">
        <f>IFERROR(VLOOKUP(D1305,'Tabelas auxiliares'!$A$3:$B$63,2,FALSE),"")</f>
        <v>PROAD - PRÓ-REITORIA DE ADMINISTRAÇÃO</v>
      </c>
      <c r="G1305" s="19" t="str">
        <f>IFERROR(VLOOKUP($B1305,'Tabelas auxiliares'!$A$67:$C$107,2,FALSE),"")</f>
        <v>OBRIGAÇÕES TRIBUTÁRIAS E SERVIÇOS FINANCEIROS</v>
      </c>
      <c r="H1305" s="19" t="str">
        <f>IFERROR(VLOOKUP($B1305,'Tabelas auxiliares'!$A$67:$C$107,3,FALSE),"")</f>
        <v xml:space="preserve">OBRIGAÇÕES TRIBUTÁRIAS / SEGURO COLETIVO PARA ALUNOS / SEGURO ESTAGIÁRIOS / SEGURO CARROS OFICIAIS / SEGURO PREDIAL / IMPORTAÇÃO (TAXAS/SEGURO) </v>
      </c>
      <c r="I1305" t="s">
        <v>1145</v>
      </c>
      <c r="J1305" t="s">
        <v>2365</v>
      </c>
      <c r="K1305" t="s">
        <v>5047</v>
      </c>
      <c r="L1305" t="s">
        <v>2367</v>
      </c>
      <c r="M1305" t="s">
        <v>2361</v>
      </c>
      <c r="N1305" t="s">
        <v>628</v>
      </c>
      <c r="O1305" t="s">
        <v>629</v>
      </c>
      <c r="P1305" t="s">
        <v>630</v>
      </c>
      <c r="Q1305" t="s">
        <v>621</v>
      </c>
      <c r="R1305" t="s">
        <v>622</v>
      </c>
      <c r="S1305" t="s">
        <v>623</v>
      </c>
      <c r="T1305" t="s">
        <v>145</v>
      </c>
      <c r="U1305" t="s">
        <v>645</v>
      </c>
      <c r="V1305" t="s">
        <v>5023</v>
      </c>
      <c r="W1305" t="s">
        <v>5024</v>
      </c>
      <c r="X1305" t="s">
        <v>5048</v>
      </c>
      <c r="Y1305" s="19" t="str">
        <f t="shared" si="42"/>
        <v>3</v>
      </c>
      <c r="Z1305" s="19" t="str">
        <f>IF(T1305="","",IF(AND(T1305&lt;&gt;'Tabelas auxiliares'!$B$241,T1305&lt;&gt;'Tabelas auxiliares'!$B$242,T1305&lt;&gt;'Tabelas auxiliares'!$C$241,T1305&lt;&gt;'Tabelas auxiliares'!$C$242,T1305&lt;&gt;'Tabelas auxiliares'!$D$241),"FOLHA DE PESSOAL",IF(Y1305='Tabelas auxiliares'!$A$242,"CUSTEIO",IF(Y1305='Tabelas auxiliares'!$A$241,"INVESTIMENTO","ERRO - VERIFICAR"))))</f>
        <v>CUSTEIO</v>
      </c>
      <c r="AA1305" s="30">
        <f t="shared" si="43"/>
        <v>9303.69</v>
      </c>
      <c r="AD1305" s="12">
        <v>9303.69</v>
      </c>
      <c r="AE1305" s="36"/>
      <c r="AF1305" s="36"/>
      <c r="AG1305" s="36"/>
      <c r="AH1305" s="36"/>
      <c r="AI1305" s="36"/>
      <c r="AJ1305" s="36"/>
      <c r="AK1305" s="36"/>
      <c r="AL1305" s="36"/>
      <c r="AM1305" s="36"/>
      <c r="AN1305" s="36"/>
      <c r="AO1305" s="36"/>
      <c r="AP1305" s="36"/>
    </row>
    <row r="1306" spans="1:42" x14ac:dyDescent="0.35">
      <c r="A1306" t="s">
        <v>614</v>
      </c>
      <c r="B1306" t="s">
        <v>245</v>
      </c>
      <c r="C1306" t="s">
        <v>615</v>
      </c>
      <c r="D1306" t="s">
        <v>54</v>
      </c>
      <c r="E1306" t="s">
        <v>100</v>
      </c>
      <c r="F1306" s="19" t="str">
        <f>IFERROR(VLOOKUP(D1306,'Tabelas auxiliares'!$A$3:$B$63,2,FALSE),"")</f>
        <v>PROAD - PRÓ-REITORIA DE ADMINISTRAÇÃO</v>
      </c>
      <c r="G1306" s="19" t="str">
        <f>IFERROR(VLOOKUP($B1306,'Tabelas auxiliares'!$A$67:$C$107,2,FALSE),"")</f>
        <v>OBRIGAÇÕES TRIBUTÁRIAS E SERVIÇOS FINANCEIROS</v>
      </c>
      <c r="H1306" s="19" t="str">
        <f>IFERROR(VLOOKUP($B1306,'Tabelas auxiliares'!$A$67:$C$107,3,FALSE),"")</f>
        <v xml:space="preserve">OBRIGAÇÕES TRIBUTÁRIAS / SEGURO COLETIVO PARA ALUNOS / SEGURO ESTAGIÁRIOS / SEGURO CARROS OFICIAIS / SEGURO PREDIAL / IMPORTAÇÃO (TAXAS/SEGURO) </v>
      </c>
      <c r="I1306" t="s">
        <v>1145</v>
      </c>
      <c r="J1306" t="s">
        <v>2377</v>
      </c>
      <c r="K1306" t="s">
        <v>5049</v>
      </c>
      <c r="L1306" t="s">
        <v>5050</v>
      </c>
      <c r="M1306" t="s">
        <v>2361</v>
      </c>
      <c r="N1306" t="s">
        <v>628</v>
      </c>
      <c r="O1306" t="s">
        <v>629</v>
      </c>
      <c r="P1306" t="s">
        <v>630</v>
      </c>
      <c r="Q1306" t="s">
        <v>621</v>
      </c>
      <c r="R1306" t="s">
        <v>622</v>
      </c>
      <c r="S1306" t="s">
        <v>623</v>
      </c>
      <c r="T1306" t="s">
        <v>145</v>
      </c>
      <c r="U1306" t="s">
        <v>645</v>
      </c>
      <c r="V1306" t="s">
        <v>5023</v>
      </c>
      <c r="W1306" t="s">
        <v>5024</v>
      </c>
      <c r="X1306" t="s">
        <v>5051</v>
      </c>
      <c r="Y1306" s="19" t="str">
        <f t="shared" si="42"/>
        <v>3</v>
      </c>
      <c r="Z1306" s="19" t="str">
        <f>IF(T1306="","",IF(AND(T1306&lt;&gt;'Tabelas auxiliares'!$B$241,T1306&lt;&gt;'Tabelas auxiliares'!$B$242,T1306&lt;&gt;'Tabelas auxiliares'!$C$241,T1306&lt;&gt;'Tabelas auxiliares'!$C$242,T1306&lt;&gt;'Tabelas auxiliares'!$D$241),"FOLHA DE PESSOAL",IF(Y1306='Tabelas auxiliares'!$A$242,"CUSTEIO",IF(Y1306='Tabelas auxiliares'!$A$241,"INVESTIMENTO","ERRO - VERIFICAR"))))</f>
        <v>CUSTEIO</v>
      </c>
      <c r="AA1306" s="30">
        <f t="shared" si="43"/>
        <v>3493.41</v>
      </c>
      <c r="AD1306" s="12">
        <v>3493.41</v>
      </c>
      <c r="AE1306" s="36"/>
      <c r="AF1306" s="36"/>
      <c r="AG1306" s="36"/>
      <c r="AH1306" s="36"/>
      <c r="AI1306" s="36"/>
      <c r="AJ1306" s="36"/>
      <c r="AK1306" s="36"/>
      <c r="AL1306" s="36"/>
      <c r="AM1306" s="36"/>
      <c r="AN1306" s="36"/>
      <c r="AO1306" s="36"/>
      <c r="AP1306" s="36"/>
    </row>
    <row r="1307" spans="1:42" x14ac:dyDescent="0.35">
      <c r="A1307" t="s">
        <v>614</v>
      </c>
      <c r="B1307" t="s">
        <v>245</v>
      </c>
      <c r="C1307" t="s">
        <v>615</v>
      </c>
      <c r="D1307" t="s">
        <v>54</v>
      </c>
      <c r="E1307" t="s">
        <v>100</v>
      </c>
      <c r="F1307" s="19" t="str">
        <f>IFERROR(VLOOKUP(D1307,'Tabelas auxiliares'!$A$3:$B$63,2,FALSE),"")</f>
        <v>PROAD - PRÓ-REITORIA DE ADMINISTRAÇÃO</v>
      </c>
      <c r="G1307" s="19" t="str">
        <f>IFERROR(VLOOKUP($B1307,'Tabelas auxiliares'!$A$67:$C$107,2,FALSE),"")</f>
        <v>OBRIGAÇÕES TRIBUTÁRIAS E SERVIÇOS FINANCEIROS</v>
      </c>
      <c r="H1307" s="19" t="str">
        <f>IFERROR(VLOOKUP($B1307,'Tabelas auxiliares'!$A$67:$C$107,3,FALSE),"")</f>
        <v xml:space="preserve">OBRIGAÇÕES TRIBUTÁRIAS / SEGURO COLETIVO PARA ALUNOS / SEGURO ESTAGIÁRIOS / SEGURO CARROS OFICIAIS / SEGURO PREDIAL / IMPORTAÇÃO (TAXAS/SEGURO) </v>
      </c>
      <c r="I1307" t="s">
        <v>801</v>
      </c>
      <c r="J1307" t="s">
        <v>5052</v>
      </c>
      <c r="K1307" t="s">
        <v>5053</v>
      </c>
      <c r="L1307" t="s">
        <v>5054</v>
      </c>
      <c r="M1307" t="s">
        <v>2220</v>
      </c>
      <c r="N1307" t="s">
        <v>628</v>
      </c>
      <c r="O1307" t="s">
        <v>629</v>
      </c>
      <c r="P1307" t="s">
        <v>630</v>
      </c>
      <c r="Q1307" t="s">
        <v>621</v>
      </c>
      <c r="R1307" t="s">
        <v>622</v>
      </c>
      <c r="S1307" t="s">
        <v>623</v>
      </c>
      <c r="T1307" t="s">
        <v>145</v>
      </c>
      <c r="U1307" t="s">
        <v>645</v>
      </c>
      <c r="V1307" t="s">
        <v>2094</v>
      </c>
      <c r="W1307" t="s">
        <v>2095</v>
      </c>
      <c r="X1307" t="s">
        <v>5055</v>
      </c>
      <c r="Y1307" s="19" t="str">
        <f t="shared" si="42"/>
        <v>3</v>
      </c>
      <c r="Z1307" s="19" t="str">
        <f>IF(T1307="","",IF(AND(T1307&lt;&gt;'Tabelas auxiliares'!$B$241,T1307&lt;&gt;'Tabelas auxiliares'!$B$242,T1307&lt;&gt;'Tabelas auxiliares'!$C$241,T1307&lt;&gt;'Tabelas auxiliares'!$C$242,T1307&lt;&gt;'Tabelas auxiliares'!$D$241),"FOLHA DE PESSOAL",IF(Y1307='Tabelas auxiliares'!$A$242,"CUSTEIO",IF(Y1307='Tabelas auxiliares'!$A$241,"INVESTIMENTO","ERRO - VERIFICAR"))))</f>
        <v>CUSTEIO</v>
      </c>
      <c r="AA1307" s="30">
        <f t="shared" si="43"/>
        <v>9394.36</v>
      </c>
      <c r="AB1307" s="12">
        <v>8729.17</v>
      </c>
      <c r="AD1307" s="12">
        <v>665.19</v>
      </c>
      <c r="AE1307" s="36"/>
      <c r="AF1307" s="36"/>
      <c r="AG1307" s="36"/>
      <c r="AH1307" s="36"/>
      <c r="AI1307" s="36"/>
      <c r="AJ1307" s="36"/>
      <c r="AK1307" s="36"/>
      <c r="AL1307" s="36"/>
      <c r="AM1307" s="36"/>
      <c r="AN1307" s="36"/>
      <c r="AO1307" s="36"/>
      <c r="AP1307" s="36"/>
    </row>
    <row r="1308" spans="1:42" x14ac:dyDescent="0.35">
      <c r="A1308" t="s">
        <v>614</v>
      </c>
      <c r="B1308" t="s">
        <v>245</v>
      </c>
      <c r="C1308" t="s">
        <v>615</v>
      </c>
      <c r="D1308" t="s">
        <v>54</v>
      </c>
      <c r="E1308" t="s">
        <v>100</v>
      </c>
      <c r="F1308" s="19" t="str">
        <f>IFERROR(VLOOKUP(D1308,'Tabelas auxiliares'!$A$3:$B$63,2,FALSE),"")</f>
        <v>PROAD - PRÓ-REITORIA DE ADMINISTRAÇÃO</v>
      </c>
      <c r="G1308" s="19" t="str">
        <f>IFERROR(VLOOKUP($B1308,'Tabelas auxiliares'!$A$67:$C$107,2,FALSE),"")</f>
        <v>OBRIGAÇÕES TRIBUTÁRIAS E SERVIÇOS FINANCEIROS</v>
      </c>
      <c r="H1308" s="19" t="str">
        <f>IFERROR(VLOOKUP($B1308,'Tabelas auxiliares'!$A$67:$C$107,3,FALSE),"")</f>
        <v xml:space="preserve">OBRIGAÇÕES TRIBUTÁRIAS / SEGURO COLETIVO PARA ALUNOS / SEGURO ESTAGIÁRIOS / SEGURO CARROS OFICIAIS / SEGURO PREDIAL / IMPORTAÇÃO (TAXAS/SEGURO) </v>
      </c>
      <c r="I1308" t="s">
        <v>3372</v>
      </c>
      <c r="J1308" t="s">
        <v>4705</v>
      </c>
      <c r="K1308" t="s">
        <v>5056</v>
      </c>
      <c r="L1308" t="s">
        <v>4707</v>
      </c>
      <c r="M1308" t="s">
        <v>4708</v>
      </c>
      <c r="N1308" t="s">
        <v>628</v>
      </c>
      <c r="O1308" t="s">
        <v>629</v>
      </c>
      <c r="P1308" t="s">
        <v>630</v>
      </c>
      <c r="Q1308" t="s">
        <v>621</v>
      </c>
      <c r="R1308" t="s">
        <v>622</v>
      </c>
      <c r="S1308" t="s">
        <v>1038</v>
      </c>
      <c r="T1308" t="s">
        <v>145</v>
      </c>
      <c r="U1308" t="s">
        <v>645</v>
      </c>
      <c r="V1308" t="s">
        <v>4676</v>
      </c>
      <c r="W1308" t="s">
        <v>4677</v>
      </c>
      <c r="X1308" t="s">
        <v>5057</v>
      </c>
      <c r="Y1308" s="19" t="str">
        <f t="shared" si="42"/>
        <v>3</v>
      </c>
      <c r="Z1308" s="19" t="str">
        <f>IF(T1308="","",IF(AND(T1308&lt;&gt;'Tabelas auxiliares'!$B$241,T1308&lt;&gt;'Tabelas auxiliares'!$B$242,T1308&lt;&gt;'Tabelas auxiliares'!$C$241,T1308&lt;&gt;'Tabelas auxiliares'!$C$242,T1308&lt;&gt;'Tabelas auxiliares'!$D$241),"FOLHA DE PESSOAL",IF(Y1308='Tabelas auxiliares'!$A$242,"CUSTEIO",IF(Y1308='Tabelas auxiliares'!$A$241,"INVESTIMENTO","ERRO - VERIFICAR"))))</f>
        <v>CUSTEIO</v>
      </c>
      <c r="AA1308" s="30">
        <f t="shared" si="43"/>
        <v>14023.53</v>
      </c>
      <c r="AD1308" s="12">
        <v>14023.53</v>
      </c>
      <c r="AE1308" s="36"/>
      <c r="AF1308" s="36"/>
      <c r="AG1308" s="36"/>
      <c r="AH1308" s="36"/>
      <c r="AI1308" s="36"/>
      <c r="AJ1308" s="36"/>
      <c r="AK1308" s="36"/>
      <c r="AL1308" s="36"/>
      <c r="AM1308" s="36"/>
      <c r="AN1308" s="36"/>
      <c r="AO1308" s="36"/>
      <c r="AP1308" s="36"/>
    </row>
    <row r="1309" spans="1:42" x14ac:dyDescent="0.35">
      <c r="A1309" t="s">
        <v>614</v>
      </c>
      <c r="B1309" t="s">
        <v>245</v>
      </c>
      <c r="C1309" t="s">
        <v>615</v>
      </c>
      <c r="D1309" t="s">
        <v>54</v>
      </c>
      <c r="E1309" t="s">
        <v>100</v>
      </c>
      <c r="F1309" s="19" t="str">
        <f>IFERROR(VLOOKUP(D1309,'Tabelas auxiliares'!$A$3:$B$63,2,FALSE),"")</f>
        <v>PROAD - PRÓ-REITORIA DE ADMINISTRAÇÃO</v>
      </c>
      <c r="G1309" s="19" t="str">
        <f>IFERROR(VLOOKUP($B1309,'Tabelas auxiliares'!$A$67:$C$107,2,FALSE),"")</f>
        <v>OBRIGAÇÕES TRIBUTÁRIAS E SERVIÇOS FINANCEIROS</v>
      </c>
      <c r="H1309" s="19" t="str">
        <f>IFERROR(VLOOKUP($B1309,'Tabelas auxiliares'!$A$67:$C$107,3,FALSE),"")</f>
        <v xml:space="preserve">OBRIGAÇÕES TRIBUTÁRIAS / SEGURO COLETIVO PARA ALUNOS / SEGURO ESTAGIÁRIOS / SEGURO CARROS OFICIAIS / SEGURO PREDIAL / IMPORTAÇÃO (TAXAS/SEGURO) </v>
      </c>
      <c r="I1309" t="s">
        <v>4244</v>
      </c>
      <c r="J1309" t="s">
        <v>5058</v>
      </c>
      <c r="K1309" t="s">
        <v>5059</v>
      </c>
      <c r="L1309" t="s">
        <v>5060</v>
      </c>
      <c r="M1309" t="s">
        <v>5033</v>
      </c>
      <c r="N1309" t="s">
        <v>628</v>
      </c>
      <c r="O1309" t="s">
        <v>629</v>
      </c>
      <c r="P1309" t="s">
        <v>630</v>
      </c>
      <c r="Q1309" t="s">
        <v>621</v>
      </c>
      <c r="R1309" t="s">
        <v>622</v>
      </c>
      <c r="S1309" t="s">
        <v>1038</v>
      </c>
      <c r="T1309" t="s">
        <v>145</v>
      </c>
      <c r="U1309" t="s">
        <v>645</v>
      </c>
      <c r="V1309" t="s">
        <v>5023</v>
      </c>
      <c r="W1309" t="s">
        <v>5024</v>
      </c>
      <c r="X1309" t="s">
        <v>5061</v>
      </c>
      <c r="Y1309" s="19" t="str">
        <f t="shared" si="42"/>
        <v>3</v>
      </c>
      <c r="Z1309" s="19" t="str">
        <f>IF(T1309="","",IF(AND(T1309&lt;&gt;'Tabelas auxiliares'!$B$241,T1309&lt;&gt;'Tabelas auxiliares'!$B$242,T1309&lt;&gt;'Tabelas auxiliares'!$C$241,T1309&lt;&gt;'Tabelas auxiliares'!$C$242,T1309&lt;&gt;'Tabelas auxiliares'!$D$241),"FOLHA DE PESSOAL",IF(Y1309='Tabelas auxiliares'!$A$242,"CUSTEIO",IF(Y1309='Tabelas auxiliares'!$A$241,"INVESTIMENTO","ERRO - VERIFICAR"))))</f>
        <v>CUSTEIO</v>
      </c>
      <c r="AA1309" s="30">
        <f t="shared" si="43"/>
        <v>3340.59</v>
      </c>
      <c r="AD1309" s="12">
        <v>3340.59</v>
      </c>
      <c r="AE1309" s="36"/>
      <c r="AF1309" s="36"/>
      <c r="AG1309" s="36"/>
      <c r="AH1309" s="36"/>
      <c r="AI1309" s="36"/>
      <c r="AJ1309" s="36"/>
      <c r="AK1309" s="36"/>
      <c r="AL1309" s="36"/>
      <c r="AM1309" s="36"/>
      <c r="AN1309" s="36"/>
      <c r="AO1309" s="36"/>
      <c r="AP1309" s="36"/>
    </row>
    <row r="1310" spans="1:42" x14ac:dyDescent="0.35">
      <c r="A1310" t="s">
        <v>614</v>
      </c>
      <c r="B1310" t="s">
        <v>245</v>
      </c>
      <c r="C1310" t="s">
        <v>615</v>
      </c>
      <c r="D1310" t="s">
        <v>54</v>
      </c>
      <c r="E1310" t="s">
        <v>100</v>
      </c>
      <c r="F1310" s="19" t="str">
        <f>IFERROR(VLOOKUP(D1310,'Tabelas auxiliares'!$A$3:$B$63,2,FALSE),"")</f>
        <v>PROAD - PRÓ-REITORIA DE ADMINISTRAÇÃO</v>
      </c>
      <c r="G1310" s="19" t="str">
        <f>IFERROR(VLOOKUP($B1310,'Tabelas auxiliares'!$A$67:$C$107,2,FALSE),"")</f>
        <v>OBRIGAÇÕES TRIBUTÁRIAS E SERVIÇOS FINANCEIROS</v>
      </c>
      <c r="H1310" s="19" t="str">
        <f>IFERROR(VLOOKUP($B1310,'Tabelas auxiliares'!$A$67:$C$107,3,FALSE),"")</f>
        <v xml:space="preserve">OBRIGAÇÕES TRIBUTÁRIAS / SEGURO COLETIVO PARA ALUNOS / SEGURO ESTAGIÁRIOS / SEGURO CARROS OFICIAIS / SEGURO PREDIAL / IMPORTAÇÃO (TAXAS/SEGURO) </v>
      </c>
      <c r="I1310" t="s">
        <v>4244</v>
      </c>
      <c r="J1310" t="s">
        <v>4799</v>
      </c>
      <c r="K1310" t="s">
        <v>5062</v>
      </c>
      <c r="L1310" t="s">
        <v>5063</v>
      </c>
      <c r="M1310" t="s">
        <v>2361</v>
      </c>
      <c r="N1310" t="s">
        <v>628</v>
      </c>
      <c r="O1310" t="s">
        <v>629</v>
      </c>
      <c r="P1310" t="s">
        <v>630</v>
      </c>
      <c r="Q1310" t="s">
        <v>621</v>
      </c>
      <c r="R1310" t="s">
        <v>622</v>
      </c>
      <c r="S1310" t="s">
        <v>623</v>
      </c>
      <c r="T1310" t="s">
        <v>145</v>
      </c>
      <c r="U1310" t="s">
        <v>645</v>
      </c>
      <c r="V1310" t="s">
        <v>5023</v>
      </c>
      <c r="W1310" t="s">
        <v>5024</v>
      </c>
      <c r="X1310" t="s">
        <v>5064</v>
      </c>
      <c r="Y1310" s="19" t="str">
        <f t="shared" si="42"/>
        <v>3</v>
      </c>
      <c r="Z1310" s="19" t="str">
        <f>IF(T1310="","",IF(AND(T1310&lt;&gt;'Tabelas auxiliares'!$B$241,T1310&lt;&gt;'Tabelas auxiliares'!$B$242,T1310&lt;&gt;'Tabelas auxiliares'!$C$241,T1310&lt;&gt;'Tabelas auxiliares'!$C$242,T1310&lt;&gt;'Tabelas auxiliares'!$D$241),"FOLHA DE PESSOAL",IF(Y1310='Tabelas auxiliares'!$A$242,"CUSTEIO",IF(Y1310='Tabelas auxiliares'!$A$241,"INVESTIMENTO","ERRO - VERIFICAR"))))</f>
        <v>CUSTEIO</v>
      </c>
      <c r="AA1310" s="30">
        <f t="shared" si="43"/>
        <v>2662.91</v>
      </c>
      <c r="AD1310" s="12">
        <v>2662.91</v>
      </c>
      <c r="AE1310" s="36"/>
      <c r="AF1310" s="36"/>
      <c r="AG1310" s="36"/>
      <c r="AH1310" s="36"/>
      <c r="AI1310" s="36"/>
      <c r="AJ1310" s="36"/>
      <c r="AK1310" s="36"/>
      <c r="AL1310" s="36"/>
      <c r="AM1310" s="36"/>
      <c r="AN1310" s="36"/>
      <c r="AO1310" s="36"/>
      <c r="AP1310" s="36"/>
    </row>
    <row r="1311" spans="1:42" x14ac:dyDescent="0.35">
      <c r="A1311" t="s">
        <v>614</v>
      </c>
      <c r="B1311" t="s">
        <v>245</v>
      </c>
      <c r="C1311" t="s">
        <v>615</v>
      </c>
      <c r="D1311" t="s">
        <v>54</v>
      </c>
      <c r="E1311" t="s">
        <v>100</v>
      </c>
      <c r="F1311" s="19" t="str">
        <f>IFERROR(VLOOKUP(D1311,'Tabelas auxiliares'!$A$3:$B$63,2,FALSE),"")</f>
        <v>PROAD - PRÓ-REITORIA DE ADMINISTRAÇÃO</v>
      </c>
      <c r="G1311" s="19" t="str">
        <f>IFERROR(VLOOKUP($B1311,'Tabelas auxiliares'!$A$67:$C$107,2,FALSE),"")</f>
        <v>OBRIGAÇÕES TRIBUTÁRIAS E SERVIÇOS FINANCEIROS</v>
      </c>
      <c r="H1311" s="19" t="str">
        <f>IFERROR(VLOOKUP($B1311,'Tabelas auxiliares'!$A$67:$C$107,3,FALSE),"")</f>
        <v xml:space="preserve">OBRIGAÇÕES TRIBUTÁRIAS / SEGURO COLETIVO PARA ALUNOS / SEGURO ESTAGIÁRIOS / SEGURO CARROS OFICIAIS / SEGURO PREDIAL / IMPORTAÇÃO (TAXAS/SEGURO) </v>
      </c>
      <c r="I1311" t="s">
        <v>4244</v>
      </c>
      <c r="J1311" t="s">
        <v>5065</v>
      </c>
      <c r="K1311" t="s">
        <v>5066</v>
      </c>
      <c r="L1311" t="s">
        <v>5067</v>
      </c>
      <c r="M1311" t="s">
        <v>5068</v>
      </c>
      <c r="N1311" t="s">
        <v>628</v>
      </c>
      <c r="O1311" t="s">
        <v>629</v>
      </c>
      <c r="P1311" t="s">
        <v>630</v>
      </c>
      <c r="Q1311" t="s">
        <v>621</v>
      </c>
      <c r="R1311" t="s">
        <v>622</v>
      </c>
      <c r="S1311" t="s">
        <v>623</v>
      </c>
      <c r="T1311" t="s">
        <v>145</v>
      </c>
      <c r="U1311" t="s">
        <v>645</v>
      </c>
      <c r="V1311" t="s">
        <v>5023</v>
      </c>
      <c r="W1311" t="s">
        <v>5024</v>
      </c>
      <c r="X1311" t="s">
        <v>5069</v>
      </c>
      <c r="Y1311" s="19" t="str">
        <f t="shared" si="42"/>
        <v>3</v>
      </c>
      <c r="Z1311" s="19" t="str">
        <f>IF(T1311="","",IF(AND(T1311&lt;&gt;'Tabelas auxiliares'!$B$241,T1311&lt;&gt;'Tabelas auxiliares'!$B$242,T1311&lt;&gt;'Tabelas auxiliares'!$C$241,T1311&lt;&gt;'Tabelas auxiliares'!$C$242,T1311&lt;&gt;'Tabelas auxiliares'!$D$241),"FOLHA DE PESSOAL",IF(Y1311='Tabelas auxiliares'!$A$242,"CUSTEIO",IF(Y1311='Tabelas auxiliares'!$A$241,"INVESTIMENTO","ERRO - VERIFICAR"))))</f>
        <v>CUSTEIO</v>
      </c>
      <c r="AA1311" s="30">
        <f t="shared" si="43"/>
        <v>10.199999999999999</v>
      </c>
      <c r="AD1311" s="12">
        <v>10.199999999999999</v>
      </c>
      <c r="AE1311" s="36"/>
      <c r="AF1311" s="36"/>
      <c r="AG1311" s="36"/>
      <c r="AH1311" s="36"/>
      <c r="AI1311" s="36"/>
      <c r="AJ1311" s="36"/>
      <c r="AK1311" s="36"/>
      <c r="AL1311" s="36"/>
      <c r="AM1311" s="36"/>
      <c r="AN1311" s="36"/>
      <c r="AO1311" s="36"/>
      <c r="AP1311" s="36"/>
    </row>
    <row r="1312" spans="1:42" x14ac:dyDescent="0.35">
      <c r="A1312" t="s">
        <v>614</v>
      </c>
      <c r="B1312" t="s">
        <v>245</v>
      </c>
      <c r="C1312" t="s">
        <v>615</v>
      </c>
      <c r="D1312" t="s">
        <v>54</v>
      </c>
      <c r="E1312" t="s">
        <v>100</v>
      </c>
      <c r="F1312" s="19" t="str">
        <f>IFERROR(VLOOKUP(D1312,'Tabelas auxiliares'!$A$3:$B$63,2,FALSE),"")</f>
        <v>PROAD - PRÓ-REITORIA DE ADMINISTRAÇÃO</v>
      </c>
      <c r="G1312" s="19" t="str">
        <f>IFERROR(VLOOKUP($B1312,'Tabelas auxiliares'!$A$67:$C$107,2,FALSE),"")</f>
        <v>OBRIGAÇÕES TRIBUTÁRIAS E SERVIÇOS FINANCEIROS</v>
      </c>
      <c r="H1312" s="19" t="str">
        <f>IFERROR(VLOOKUP($B1312,'Tabelas auxiliares'!$A$67:$C$107,3,FALSE),"")</f>
        <v xml:space="preserve">OBRIGAÇÕES TRIBUTÁRIAS / SEGURO COLETIVO PARA ALUNOS / SEGURO ESTAGIÁRIOS / SEGURO CARROS OFICIAIS / SEGURO PREDIAL / IMPORTAÇÃO (TAXAS/SEGURO) </v>
      </c>
      <c r="I1312" t="s">
        <v>4244</v>
      </c>
      <c r="J1312" t="s">
        <v>2369</v>
      </c>
      <c r="K1312" t="s">
        <v>5070</v>
      </c>
      <c r="L1312" t="s">
        <v>5071</v>
      </c>
      <c r="M1312" t="s">
        <v>2372</v>
      </c>
      <c r="N1312" t="s">
        <v>628</v>
      </c>
      <c r="O1312" t="s">
        <v>629</v>
      </c>
      <c r="P1312" t="s">
        <v>630</v>
      </c>
      <c r="Q1312" t="s">
        <v>621</v>
      </c>
      <c r="R1312" t="s">
        <v>622</v>
      </c>
      <c r="S1312" t="s">
        <v>1038</v>
      </c>
      <c r="T1312" t="s">
        <v>145</v>
      </c>
      <c r="U1312" t="s">
        <v>645</v>
      </c>
      <c r="V1312" t="s">
        <v>5023</v>
      </c>
      <c r="W1312" t="s">
        <v>5024</v>
      </c>
      <c r="X1312" t="s">
        <v>5072</v>
      </c>
      <c r="Y1312" s="19" t="str">
        <f t="shared" si="42"/>
        <v>3</v>
      </c>
      <c r="Z1312" s="19" t="str">
        <f>IF(T1312="","",IF(AND(T1312&lt;&gt;'Tabelas auxiliares'!$B$241,T1312&lt;&gt;'Tabelas auxiliares'!$B$242,T1312&lt;&gt;'Tabelas auxiliares'!$C$241,T1312&lt;&gt;'Tabelas auxiliares'!$C$242,T1312&lt;&gt;'Tabelas auxiliares'!$D$241),"FOLHA DE PESSOAL",IF(Y1312='Tabelas auxiliares'!$A$242,"CUSTEIO",IF(Y1312='Tabelas auxiliares'!$A$241,"INVESTIMENTO","ERRO - VERIFICAR"))))</f>
        <v>CUSTEIO</v>
      </c>
      <c r="AA1312" s="30">
        <f t="shared" si="43"/>
        <v>489.77</v>
      </c>
      <c r="AD1312" s="12">
        <v>489.77</v>
      </c>
      <c r="AE1312" s="36"/>
      <c r="AF1312" s="36"/>
      <c r="AG1312" s="36"/>
      <c r="AH1312" s="36"/>
      <c r="AI1312" s="36"/>
      <c r="AJ1312" s="36"/>
      <c r="AK1312" s="36"/>
      <c r="AL1312" s="36"/>
      <c r="AM1312" s="36"/>
      <c r="AN1312" s="36"/>
      <c r="AO1312" s="36"/>
      <c r="AP1312" s="36"/>
    </row>
    <row r="1313" spans="1:42" x14ac:dyDescent="0.35">
      <c r="A1313" t="s">
        <v>614</v>
      </c>
      <c r="B1313" t="s">
        <v>245</v>
      </c>
      <c r="C1313" t="s">
        <v>615</v>
      </c>
      <c r="D1313" t="s">
        <v>54</v>
      </c>
      <c r="E1313" t="s">
        <v>100</v>
      </c>
      <c r="F1313" s="19" t="str">
        <f>IFERROR(VLOOKUP(D1313,'Tabelas auxiliares'!$A$3:$B$63,2,FALSE),"")</f>
        <v>PROAD - PRÓ-REITORIA DE ADMINISTRAÇÃO</v>
      </c>
      <c r="G1313" s="19" t="str">
        <f>IFERROR(VLOOKUP($B1313,'Tabelas auxiliares'!$A$67:$C$107,2,FALSE),"")</f>
        <v>OBRIGAÇÕES TRIBUTÁRIAS E SERVIÇOS FINANCEIROS</v>
      </c>
      <c r="H1313" s="19" t="str">
        <f>IFERROR(VLOOKUP($B1313,'Tabelas auxiliares'!$A$67:$C$107,3,FALSE),"")</f>
        <v xml:space="preserve">OBRIGAÇÕES TRIBUTÁRIAS / SEGURO COLETIVO PARA ALUNOS / SEGURO ESTAGIÁRIOS / SEGURO CARROS OFICIAIS / SEGURO PREDIAL / IMPORTAÇÃO (TAXAS/SEGURO) </v>
      </c>
      <c r="I1313" t="s">
        <v>1154</v>
      </c>
      <c r="J1313" t="s">
        <v>4799</v>
      </c>
      <c r="K1313" t="s">
        <v>5073</v>
      </c>
      <c r="L1313" t="s">
        <v>5074</v>
      </c>
      <c r="M1313" t="s">
        <v>4237</v>
      </c>
      <c r="N1313" t="s">
        <v>628</v>
      </c>
      <c r="O1313" t="s">
        <v>629</v>
      </c>
      <c r="P1313" t="s">
        <v>630</v>
      </c>
      <c r="Q1313" t="s">
        <v>621</v>
      </c>
      <c r="R1313" t="s">
        <v>622</v>
      </c>
      <c r="S1313" t="s">
        <v>623</v>
      </c>
      <c r="T1313" t="s">
        <v>145</v>
      </c>
      <c r="U1313" t="s">
        <v>645</v>
      </c>
      <c r="V1313" t="s">
        <v>5023</v>
      </c>
      <c r="W1313" t="s">
        <v>5024</v>
      </c>
      <c r="X1313" t="s">
        <v>5075</v>
      </c>
      <c r="Y1313" s="19" t="str">
        <f t="shared" si="42"/>
        <v>3</v>
      </c>
      <c r="Z1313" s="19" t="str">
        <f>IF(T1313="","",IF(AND(T1313&lt;&gt;'Tabelas auxiliares'!$B$241,T1313&lt;&gt;'Tabelas auxiliares'!$B$242,T1313&lt;&gt;'Tabelas auxiliares'!$C$241,T1313&lt;&gt;'Tabelas auxiliares'!$C$242,T1313&lt;&gt;'Tabelas auxiliares'!$D$241),"FOLHA DE PESSOAL",IF(Y1313='Tabelas auxiliares'!$A$242,"CUSTEIO",IF(Y1313='Tabelas auxiliares'!$A$241,"INVESTIMENTO","ERRO - VERIFICAR"))))</f>
        <v>CUSTEIO</v>
      </c>
      <c r="AA1313" s="30">
        <f t="shared" si="43"/>
        <v>297.5</v>
      </c>
      <c r="AD1313" s="12">
        <v>297.5</v>
      </c>
      <c r="AE1313" s="36"/>
      <c r="AF1313" s="36"/>
      <c r="AG1313" s="36"/>
      <c r="AH1313" s="36"/>
      <c r="AI1313" s="36"/>
      <c r="AJ1313" s="36"/>
      <c r="AK1313" s="36"/>
      <c r="AL1313" s="36"/>
      <c r="AM1313" s="36"/>
      <c r="AN1313" s="36"/>
      <c r="AO1313" s="36"/>
      <c r="AP1313" s="36"/>
    </row>
    <row r="1314" spans="1:42" x14ac:dyDescent="0.35">
      <c r="A1314" t="s">
        <v>614</v>
      </c>
      <c r="B1314" t="s">
        <v>245</v>
      </c>
      <c r="C1314" t="s">
        <v>615</v>
      </c>
      <c r="D1314" t="s">
        <v>54</v>
      </c>
      <c r="E1314" t="s">
        <v>100</v>
      </c>
      <c r="F1314" s="19" t="str">
        <f>IFERROR(VLOOKUP(D1314,'Tabelas auxiliares'!$A$3:$B$63,2,FALSE),"")</f>
        <v>PROAD - PRÓ-REITORIA DE ADMINISTRAÇÃO</v>
      </c>
      <c r="G1314" s="19" t="str">
        <f>IFERROR(VLOOKUP($B1314,'Tabelas auxiliares'!$A$67:$C$107,2,FALSE),"")</f>
        <v>OBRIGAÇÕES TRIBUTÁRIAS E SERVIÇOS FINANCEIROS</v>
      </c>
      <c r="H1314" s="19" t="str">
        <f>IFERROR(VLOOKUP($B1314,'Tabelas auxiliares'!$A$67:$C$107,3,FALSE),"")</f>
        <v xml:space="preserve">OBRIGAÇÕES TRIBUTÁRIAS / SEGURO COLETIVO PARA ALUNOS / SEGURO ESTAGIÁRIOS / SEGURO CARROS OFICIAIS / SEGURO PREDIAL / IMPORTAÇÃO (TAXAS/SEGURO) </v>
      </c>
      <c r="I1314" t="s">
        <v>927</v>
      </c>
      <c r="J1314" t="s">
        <v>4807</v>
      </c>
      <c r="K1314" t="s">
        <v>5076</v>
      </c>
      <c r="L1314" t="s">
        <v>5077</v>
      </c>
      <c r="M1314" t="s">
        <v>5033</v>
      </c>
      <c r="N1314" t="s">
        <v>628</v>
      </c>
      <c r="O1314" t="s">
        <v>629</v>
      </c>
      <c r="P1314" t="s">
        <v>630</v>
      </c>
      <c r="Q1314" t="s">
        <v>621</v>
      </c>
      <c r="R1314" t="s">
        <v>622</v>
      </c>
      <c r="S1314" t="s">
        <v>623</v>
      </c>
      <c r="T1314" t="s">
        <v>145</v>
      </c>
      <c r="U1314" t="s">
        <v>645</v>
      </c>
      <c r="V1314" t="s">
        <v>5023</v>
      </c>
      <c r="W1314" t="s">
        <v>5024</v>
      </c>
      <c r="X1314" t="s">
        <v>5078</v>
      </c>
      <c r="Y1314" s="19" t="str">
        <f t="shared" si="42"/>
        <v>3</v>
      </c>
      <c r="Z1314" s="19" t="str">
        <f>IF(T1314="","",IF(AND(T1314&lt;&gt;'Tabelas auxiliares'!$B$241,T1314&lt;&gt;'Tabelas auxiliares'!$B$242,T1314&lt;&gt;'Tabelas auxiliares'!$C$241,T1314&lt;&gt;'Tabelas auxiliares'!$C$242,T1314&lt;&gt;'Tabelas auxiliares'!$D$241),"FOLHA DE PESSOAL",IF(Y1314='Tabelas auxiliares'!$A$242,"CUSTEIO",IF(Y1314='Tabelas auxiliares'!$A$241,"INVESTIMENTO","ERRO - VERIFICAR"))))</f>
        <v>CUSTEIO</v>
      </c>
      <c r="AA1314" s="30">
        <f t="shared" si="43"/>
        <v>335.05</v>
      </c>
      <c r="AD1314" s="12">
        <v>335.05</v>
      </c>
      <c r="AE1314" s="36"/>
      <c r="AF1314" s="36"/>
      <c r="AG1314" s="36"/>
      <c r="AH1314" s="36"/>
      <c r="AI1314" s="36"/>
      <c r="AJ1314" s="36"/>
      <c r="AK1314" s="36"/>
      <c r="AL1314" s="36"/>
      <c r="AM1314" s="36"/>
      <c r="AN1314" s="36"/>
      <c r="AO1314" s="36"/>
      <c r="AP1314" s="36"/>
    </row>
    <row r="1315" spans="1:42" x14ac:dyDescent="0.35">
      <c r="A1315" t="s">
        <v>614</v>
      </c>
      <c r="B1315" t="s">
        <v>245</v>
      </c>
      <c r="C1315" t="s">
        <v>615</v>
      </c>
      <c r="D1315" t="s">
        <v>54</v>
      </c>
      <c r="E1315" t="s">
        <v>100</v>
      </c>
      <c r="F1315" s="19" t="str">
        <f>IFERROR(VLOOKUP(D1315,'Tabelas auxiliares'!$A$3:$B$63,2,FALSE),"")</f>
        <v>PROAD - PRÓ-REITORIA DE ADMINISTRAÇÃO</v>
      </c>
      <c r="G1315" s="19" t="str">
        <f>IFERROR(VLOOKUP($B1315,'Tabelas auxiliares'!$A$67:$C$107,2,FALSE),"")</f>
        <v>OBRIGAÇÕES TRIBUTÁRIAS E SERVIÇOS FINANCEIROS</v>
      </c>
      <c r="H1315" s="19" t="str">
        <f>IFERROR(VLOOKUP($B1315,'Tabelas auxiliares'!$A$67:$C$107,3,FALSE),"")</f>
        <v xml:space="preserve">OBRIGAÇÕES TRIBUTÁRIAS / SEGURO COLETIVO PARA ALUNOS / SEGURO ESTAGIÁRIOS / SEGURO CARROS OFICIAIS / SEGURO PREDIAL / IMPORTAÇÃO (TAXAS/SEGURO) </v>
      </c>
      <c r="I1315" t="s">
        <v>927</v>
      </c>
      <c r="J1315" t="s">
        <v>4807</v>
      </c>
      <c r="K1315" t="s">
        <v>5079</v>
      </c>
      <c r="L1315" t="s">
        <v>5077</v>
      </c>
      <c r="M1315" t="s">
        <v>3106</v>
      </c>
      <c r="N1315" t="s">
        <v>628</v>
      </c>
      <c r="O1315" t="s">
        <v>629</v>
      </c>
      <c r="P1315" t="s">
        <v>630</v>
      </c>
      <c r="Q1315" t="s">
        <v>621</v>
      </c>
      <c r="R1315" t="s">
        <v>622</v>
      </c>
      <c r="S1315" t="s">
        <v>623</v>
      </c>
      <c r="T1315" t="s">
        <v>145</v>
      </c>
      <c r="U1315" t="s">
        <v>645</v>
      </c>
      <c r="V1315" t="s">
        <v>5080</v>
      </c>
      <c r="W1315" t="s">
        <v>5024</v>
      </c>
      <c r="X1315" t="s">
        <v>5081</v>
      </c>
      <c r="Y1315" s="19" t="str">
        <f t="shared" si="42"/>
        <v>3</v>
      </c>
      <c r="Z1315" s="19" t="str">
        <f>IF(T1315="","",IF(AND(T1315&lt;&gt;'Tabelas auxiliares'!$B$241,T1315&lt;&gt;'Tabelas auxiliares'!$B$242,T1315&lt;&gt;'Tabelas auxiliares'!$C$241,T1315&lt;&gt;'Tabelas auxiliares'!$C$242,T1315&lt;&gt;'Tabelas auxiliares'!$D$241),"FOLHA DE PESSOAL",IF(Y1315='Tabelas auxiliares'!$A$242,"CUSTEIO",IF(Y1315='Tabelas auxiliares'!$A$241,"INVESTIMENTO","ERRO - VERIFICAR"))))</f>
        <v>CUSTEIO</v>
      </c>
      <c r="AA1315" s="30">
        <f t="shared" si="43"/>
        <v>681.22</v>
      </c>
      <c r="AD1315" s="12">
        <v>681.22</v>
      </c>
      <c r="AE1315" s="36"/>
      <c r="AF1315" s="36"/>
      <c r="AG1315" s="36"/>
      <c r="AH1315" s="36"/>
      <c r="AI1315" s="36"/>
      <c r="AJ1315" s="36"/>
      <c r="AK1315" s="36"/>
      <c r="AL1315" s="36"/>
      <c r="AM1315" s="36"/>
      <c r="AN1315" s="36"/>
      <c r="AO1315" s="36"/>
      <c r="AP1315" s="36"/>
    </row>
    <row r="1316" spans="1:42" x14ac:dyDescent="0.35">
      <c r="A1316" t="s">
        <v>614</v>
      </c>
      <c r="B1316" t="s">
        <v>245</v>
      </c>
      <c r="C1316" t="s">
        <v>615</v>
      </c>
      <c r="D1316" t="s">
        <v>54</v>
      </c>
      <c r="E1316" t="s">
        <v>100</v>
      </c>
      <c r="F1316" s="19" t="str">
        <f>IFERROR(VLOOKUP(D1316,'Tabelas auxiliares'!$A$3:$B$63,2,FALSE),"")</f>
        <v>PROAD - PRÓ-REITORIA DE ADMINISTRAÇÃO</v>
      </c>
      <c r="G1316" s="19" t="str">
        <f>IFERROR(VLOOKUP($B1316,'Tabelas auxiliares'!$A$67:$C$107,2,FALSE),"")</f>
        <v>OBRIGAÇÕES TRIBUTÁRIAS E SERVIÇOS FINANCEIROS</v>
      </c>
      <c r="H1316" s="19" t="str">
        <f>IFERROR(VLOOKUP($B1316,'Tabelas auxiliares'!$A$67:$C$107,3,FALSE),"")</f>
        <v xml:space="preserve">OBRIGAÇÕES TRIBUTÁRIAS / SEGURO COLETIVO PARA ALUNOS / SEGURO ESTAGIÁRIOS / SEGURO CARROS OFICIAIS / SEGURO PREDIAL / IMPORTAÇÃO (TAXAS/SEGURO) </v>
      </c>
      <c r="I1316" t="s">
        <v>2591</v>
      </c>
      <c r="J1316" t="s">
        <v>2369</v>
      </c>
      <c r="K1316" t="s">
        <v>5082</v>
      </c>
      <c r="L1316" t="s">
        <v>5083</v>
      </c>
      <c r="M1316" t="s">
        <v>2372</v>
      </c>
      <c r="N1316" t="s">
        <v>628</v>
      </c>
      <c r="O1316" t="s">
        <v>629</v>
      </c>
      <c r="P1316" t="s">
        <v>630</v>
      </c>
      <c r="Q1316" t="s">
        <v>621</v>
      </c>
      <c r="R1316" t="s">
        <v>622</v>
      </c>
      <c r="S1316" t="s">
        <v>623</v>
      </c>
      <c r="T1316" t="s">
        <v>145</v>
      </c>
      <c r="U1316" t="s">
        <v>645</v>
      </c>
      <c r="V1316" t="s">
        <v>5023</v>
      </c>
      <c r="W1316" t="s">
        <v>5024</v>
      </c>
      <c r="X1316" t="s">
        <v>5084</v>
      </c>
      <c r="Y1316" s="19" t="str">
        <f t="shared" si="42"/>
        <v>3</v>
      </c>
      <c r="Z1316" s="19" t="str">
        <f>IF(T1316="","",IF(AND(T1316&lt;&gt;'Tabelas auxiliares'!$B$241,T1316&lt;&gt;'Tabelas auxiliares'!$B$242,T1316&lt;&gt;'Tabelas auxiliares'!$C$241,T1316&lt;&gt;'Tabelas auxiliares'!$C$242,T1316&lt;&gt;'Tabelas auxiliares'!$D$241),"FOLHA DE PESSOAL",IF(Y1316='Tabelas auxiliares'!$A$242,"CUSTEIO",IF(Y1316='Tabelas auxiliares'!$A$241,"INVESTIMENTO","ERRO - VERIFICAR"))))</f>
        <v>CUSTEIO</v>
      </c>
      <c r="AA1316" s="30">
        <f t="shared" si="43"/>
        <v>616.53</v>
      </c>
      <c r="AD1316" s="12">
        <v>616.53</v>
      </c>
      <c r="AE1316" s="36"/>
      <c r="AF1316" s="36"/>
      <c r="AG1316" s="36"/>
      <c r="AH1316" s="36"/>
      <c r="AI1316" s="36"/>
      <c r="AJ1316" s="36"/>
      <c r="AK1316" s="36"/>
      <c r="AL1316" s="36"/>
      <c r="AM1316" s="36"/>
      <c r="AN1316" s="36"/>
      <c r="AO1316" s="36"/>
      <c r="AP1316" s="36"/>
    </row>
    <row r="1317" spans="1:42" x14ac:dyDescent="0.35">
      <c r="A1317" t="s">
        <v>614</v>
      </c>
      <c r="B1317" t="s">
        <v>245</v>
      </c>
      <c r="C1317" t="s">
        <v>615</v>
      </c>
      <c r="D1317" t="s">
        <v>54</v>
      </c>
      <c r="E1317" t="s">
        <v>100</v>
      </c>
      <c r="F1317" s="19" t="str">
        <f>IFERROR(VLOOKUP(D1317,'Tabelas auxiliares'!$A$3:$B$63,2,FALSE),"")</f>
        <v>PROAD - PRÓ-REITORIA DE ADMINISTRAÇÃO</v>
      </c>
      <c r="G1317" s="19" t="str">
        <f>IFERROR(VLOOKUP($B1317,'Tabelas auxiliares'!$A$67:$C$107,2,FALSE),"")</f>
        <v>OBRIGAÇÕES TRIBUTÁRIAS E SERVIÇOS FINANCEIROS</v>
      </c>
      <c r="H1317" s="19" t="str">
        <f>IFERROR(VLOOKUP($B1317,'Tabelas auxiliares'!$A$67:$C$107,3,FALSE),"")</f>
        <v xml:space="preserve">OBRIGAÇÕES TRIBUTÁRIAS / SEGURO COLETIVO PARA ALUNOS / SEGURO ESTAGIÁRIOS / SEGURO CARROS OFICIAIS / SEGURO PREDIAL / IMPORTAÇÃO (TAXAS/SEGURO) </v>
      </c>
      <c r="I1317" t="s">
        <v>1055</v>
      </c>
      <c r="J1317" t="s">
        <v>4684</v>
      </c>
      <c r="K1317" t="s">
        <v>5085</v>
      </c>
      <c r="L1317" t="s">
        <v>5086</v>
      </c>
      <c r="M1317" t="s">
        <v>3106</v>
      </c>
      <c r="N1317" t="s">
        <v>628</v>
      </c>
      <c r="O1317" t="s">
        <v>629</v>
      </c>
      <c r="P1317" t="s">
        <v>630</v>
      </c>
      <c r="Q1317" t="s">
        <v>621</v>
      </c>
      <c r="R1317" t="s">
        <v>622</v>
      </c>
      <c r="S1317" t="s">
        <v>623</v>
      </c>
      <c r="T1317" t="s">
        <v>145</v>
      </c>
      <c r="U1317" t="s">
        <v>645</v>
      </c>
      <c r="V1317" t="s">
        <v>5080</v>
      </c>
      <c r="W1317" t="s">
        <v>5024</v>
      </c>
      <c r="X1317" t="s">
        <v>5087</v>
      </c>
      <c r="Y1317" s="19" t="str">
        <f t="shared" si="42"/>
        <v>3</v>
      </c>
      <c r="Z1317" s="19" t="str">
        <f>IF(T1317="","",IF(AND(T1317&lt;&gt;'Tabelas auxiliares'!$B$241,T1317&lt;&gt;'Tabelas auxiliares'!$B$242,T1317&lt;&gt;'Tabelas auxiliares'!$C$241,T1317&lt;&gt;'Tabelas auxiliares'!$C$242,T1317&lt;&gt;'Tabelas auxiliares'!$D$241),"FOLHA DE PESSOAL",IF(Y1317='Tabelas auxiliares'!$A$242,"CUSTEIO",IF(Y1317='Tabelas auxiliares'!$A$241,"INVESTIMENTO","ERRO - VERIFICAR"))))</f>
        <v>CUSTEIO</v>
      </c>
      <c r="AA1317" s="30">
        <f t="shared" si="43"/>
        <v>174.63</v>
      </c>
      <c r="AD1317" s="12">
        <v>174.63</v>
      </c>
      <c r="AE1317" s="36"/>
      <c r="AF1317" s="36"/>
      <c r="AG1317" s="36"/>
      <c r="AH1317" s="36"/>
      <c r="AI1317" s="36"/>
      <c r="AJ1317" s="36"/>
      <c r="AK1317" s="36"/>
      <c r="AL1317" s="36"/>
      <c r="AM1317" s="36"/>
      <c r="AN1317" s="36"/>
      <c r="AO1317" s="36"/>
      <c r="AP1317" s="36"/>
    </row>
    <row r="1318" spans="1:42" x14ac:dyDescent="0.35">
      <c r="A1318" t="s">
        <v>614</v>
      </c>
      <c r="B1318" t="s">
        <v>245</v>
      </c>
      <c r="C1318" t="s">
        <v>615</v>
      </c>
      <c r="D1318" t="s">
        <v>54</v>
      </c>
      <c r="E1318" t="s">
        <v>100</v>
      </c>
      <c r="F1318" s="19" t="str">
        <f>IFERROR(VLOOKUP(D1318,'Tabelas auxiliares'!$A$3:$B$63,2,FALSE),"")</f>
        <v>PROAD - PRÓ-REITORIA DE ADMINISTRAÇÃO</v>
      </c>
      <c r="G1318" s="19" t="str">
        <f>IFERROR(VLOOKUP($B1318,'Tabelas auxiliares'!$A$67:$C$107,2,FALSE),"")</f>
        <v>OBRIGAÇÕES TRIBUTÁRIAS E SERVIÇOS FINANCEIROS</v>
      </c>
      <c r="H1318" s="19" t="str">
        <f>IFERROR(VLOOKUP($B1318,'Tabelas auxiliares'!$A$67:$C$107,3,FALSE),"")</f>
        <v xml:space="preserve">OBRIGAÇÕES TRIBUTÁRIAS / SEGURO COLETIVO PARA ALUNOS / SEGURO ESTAGIÁRIOS / SEGURO CARROS OFICIAIS / SEGURO PREDIAL / IMPORTAÇÃO (TAXAS/SEGURO) </v>
      </c>
      <c r="I1318" t="s">
        <v>1055</v>
      </c>
      <c r="J1318" t="s">
        <v>4684</v>
      </c>
      <c r="K1318" t="s">
        <v>5088</v>
      </c>
      <c r="L1318" t="s">
        <v>5089</v>
      </c>
      <c r="M1318" t="s">
        <v>4237</v>
      </c>
      <c r="N1318" t="s">
        <v>628</v>
      </c>
      <c r="O1318" t="s">
        <v>629</v>
      </c>
      <c r="P1318" t="s">
        <v>630</v>
      </c>
      <c r="Q1318" t="s">
        <v>621</v>
      </c>
      <c r="R1318" t="s">
        <v>622</v>
      </c>
      <c r="S1318" t="s">
        <v>623</v>
      </c>
      <c r="T1318" t="s">
        <v>145</v>
      </c>
      <c r="U1318" t="s">
        <v>645</v>
      </c>
      <c r="V1318" t="s">
        <v>5023</v>
      </c>
      <c r="W1318" t="s">
        <v>5024</v>
      </c>
      <c r="X1318" t="s">
        <v>5090</v>
      </c>
      <c r="Y1318" s="19" t="str">
        <f t="shared" si="42"/>
        <v>3</v>
      </c>
      <c r="Z1318" s="19" t="str">
        <f>IF(T1318="","",IF(AND(T1318&lt;&gt;'Tabelas auxiliares'!$B$241,T1318&lt;&gt;'Tabelas auxiliares'!$B$242,T1318&lt;&gt;'Tabelas auxiliares'!$C$241,T1318&lt;&gt;'Tabelas auxiliares'!$C$242,T1318&lt;&gt;'Tabelas auxiliares'!$D$241),"FOLHA DE PESSOAL",IF(Y1318='Tabelas auxiliares'!$A$242,"CUSTEIO",IF(Y1318='Tabelas auxiliares'!$A$241,"INVESTIMENTO","ERRO - VERIFICAR"))))</f>
        <v>CUSTEIO</v>
      </c>
      <c r="AA1318" s="30">
        <f t="shared" si="43"/>
        <v>109.05</v>
      </c>
      <c r="AD1318" s="12">
        <v>109.05</v>
      </c>
      <c r="AE1318" s="36"/>
      <c r="AF1318" s="36"/>
      <c r="AG1318" s="36"/>
      <c r="AH1318" s="36"/>
      <c r="AI1318" s="36"/>
      <c r="AJ1318" s="36"/>
      <c r="AK1318" s="36"/>
      <c r="AL1318" s="36"/>
      <c r="AM1318" s="36"/>
      <c r="AN1318" s="36"/>
      <c r="AO1318" s="36"/>
      <c r="AP1318" s="36"/>
    </row>
    <row r="1319" spans="1:42" x14ac:dyDescent="0.35">
      <c r="A1319" t="s">
        <v>614</v>
      </c>
      <c r="B1319" t="s">
        <v>245</v>
      </c>
      <c r="C1319" t="s">
        <v>615</v>
      </c>
      <c r="D1319" t="s">
        <v>54</v>
      </c>
      <c r="E1319" t="s">
        <v>100</v>
      </c>
      <c r="F1319" s="19" t="str">
        <f>IFERROR(VLOOKUP(D1319,'Tabelas auxiliares'!$A$3:$B$63,2,FALSE),"")</f>
        <v>PROAD - PRÓ-REITORIA DE ADMINISTRAÇÃO</v>
      </c>
      <c r="G1319" s="19" t="str">
        <f>IFERROR(VLOOKUP($B1319,'Tabelas auxiliares'!$A$67:$C$107,2,FALSE),"")</f>
        <v>OBRIGAÇÕES TRIBUTÁRIAS E SERVIÇOS FINANCEIROS</v>
      </c>
      <c r="H1319" s="19" t="str">
        <f>IFERROR(VLOOKUP($B1319,'Tabelas auxiliares'!$A$67:$C$107,3,FALSE),"")</f>
        <v xml:space="preserve">OBRIGAÇÕES TRIBUTÁRIAS / SEGURO COLETIVO PARA ALUNOS / SEGURO ESTAGIÁRIOS / SEGURO CARROS OFICIAIS / SEGURO PREDIAL / IMPORTAÇÃO (TAXAS/SEGURO) </v>
      </c>
      <c r="I1319" t="s">
        <v>1055</v>
      </c>
      <c r="J1319" t="s">
        <v>2377</v>
      </c>
      <c r="K1319" t="s">
        <v>5091</v>
      </c>
      <c r="L1319" t="s">
        <v>5092</v>
      </c>
      <c r="M1319" t="s">
        <v>2361</v>
      </c>
      <c r="N1319" t="s">
        <v>628</v>
      </c>
      <c r="O1319" t="s">
        <v>629</v>
      </c>
      <c r="P1319" t="s">
        <v>630</v>
      </c>
      <c r="Q1319" t="s">
        <v>621</v>
      </c>
      <c r="R1319" t="s">
        <v>622</v>
      </c>
      <c r="S1319" t="s">
        <v>623</v>
      </c>
      <c r="T1319" t="s">
        <v>145</v>
      </c>
      <c r="U1319" t="s">
        <v>645</v>
      </c>
      <c r="V1319" t="s">
        <v>5023</v>
      </c>
      <c r="W1319" t="s">
        <v>5024</v>
      </c>
      <c r="X1319" t="s">
        <v>5093</v>
      </c>
      <c r="Y1319" s="19" t="str">
        <f t="shared" si="42"/>
        <v>3</v>
      </c>
      <c r="Z1319" s="19" t="str">
        <f>IF(T1319="","",IF(AND(T1319&lt;&gt;'Tabelas auxiliares'!$B$241,T1319&lt;&gt;'Tabelas auxiliares'!$B$242,T1319&lt;&gt;'Tabelas auxiliares'!$C$241,T1319&lt;&gt;'Tabelas auxiliares'!$C$242,T1319&lt;&gt;'Tabelas auxiliares'!$D$241),"FOLHA DE PESSOAL",IF(Y1319='Tabelas auxiliares'!$A$242,"CUSTEIO",IF(Y1319='Tabelas auxiliares'!$A$241,"INVESTIMENTO","ERRO - VERIFICAR"))))</f>
        <v>CUSTEIO</v>
      </c>
      <c r="AA1319" s="30">
        <f t="shared" si="43"/>
        <v>3558.42</v>
      </c>
      <c r="AD1319" s="12">
        <v>3558.42</v>
      </c>
      <c r="AE1319" s="36"/>
      <c r="AF1319" s="36"/>
      <c r="AG1319" s="36"/>
      <c r="AH1319" s="36"/>
      <c r="AI1319" s="36"/>
      <c r="AJ1319" s="36"/>
      <c r="AK1319" s="36"/>
      <c r="AL1319" s="36"/>
      <c r="AM1319" s="36"/>
      <c r="AN1319" s="36"/>
      <c r="AO1319" s="36"/>
      <c r="AP1319" s="36"/>
    </row>
    <row r="1320" spans="1:42" x14ac:dyDescent="0.35">
      <c r="A1320" t="s">
        <v>614</v>
      </c>
      <c r="B1320" t="s">
        <v>245</v>
      </c>
      <c r="C1320" t="s">
        <v>615</v>
      </c>
      <c r="D1320" t="s">
        <v>54</v>
      </c>
      <c r="E1320" t="s">
        <v>100</v>
      </c>
      <c r="F1320" s="19" t="str">
        <f>IFERROR(VLOOKUP(D1320,'Tabelas auxiliares'!$A$3:$B$63,2,FALSE),"")</f>
        <v>PROAD - PRÓ-REITORIA DE ADMINISTRAÇÃO</v>
      </c>
      <c r="G1320" s="19" t="str">
        <f>IFERROR(VLOOKUP($B1320,'Tabelas auxiliares'!$A$67:$C$107,2,FALSE),"")</f>
        <v>OBRIGAÇÕES TRIBUTÁRIAS E SERVIÇOS FINANCEIROS</v>
      </c>
      <c r="H1320" s="19" t="str">
        <f>IFERROR(VLOOKUP($B1320,'Tabelas auxiliares'!$A$67:$C$107,3,FALSE),"")</f>
        <v xml:space="preserve">OBRIGAÇÕES TRIBUTÁRIAS / SEGURO COLETIVO PARA ALUNOS / SEGURO ESTAGIÁRIOS / SEGURO CARROS OFICIAIS / SEGURO PREDIAL / IMPORTAÇÃO (TAXAS/SEGURO) </v>
      </c>
      <c r="I1320" t="s">
        <v>984</v>
      </c>
      <c r="J1320" t="s">
        <v>2369</v>
      </c>
      <c r="K1320" t="s">
        <v>5094</v>
      </c>
      <c r="L1320" t="s">
        <v>5095</v>
      </c>
      <c r="M1320" t="s">
        <v>2372</v>
      </c>
      <c r="N1320" t="s">
        <v>628</v>
      </c>
      <c r="O1320" t="s">
        <v>629</v>
      </c>
      <c r="P1320" t="s">
        <v>630</v>
      </c>
      <c r="Q1320" t="s">
        <v>621</v>
      </c>
      <c r="R1320" t="s">
        <v>622</v>
      </c>
      <c r="S1320" t="s">
        <v>623</v>
      </c>
      <c r="T1320" t="s">
        <v>145</v>
      </c>
      <c r="U1320" t="s">
        <v>645</v>
      </c>
      <c r="V1320" t="s">
        <v>5023</v>
      </c>
      <c r="W1320" t="s">
        <v>5024</v>
      </c>
      <c r="X1320" t="s">
        <v>5096</v>
      </c>
      <c r="Y1320" s="19" t="str">
        <f t="shared" si="42"/>
        <v>3</v>
      </c>
      <c r="Z1320" s="19" t="str">
        <f>IF(T1320="","",IF(AND(T1320&lt;&gt;'Tabelas auxiliares'!$B$241,T1320&lt;&gt;'Tabelas auxiliares'!$B$242,T1320&lt;&gt;'Tabelas auxiliares'!$C$241,T1320&lt;&gt;'Tabelas auxiliares'!$C$242,T1320&lt;&gt;'Tabelas auxiliares'!$D$241),"FOLHA DE PESSOAL",IF(Y1320='Tabelas auxiliares'!$A$242,"CUSTEIO",IF(Y1320='Tabelas auxiliares'!$A$241,"INVESTIMENTO","ERRO - VERIFICAR"))))</f>
        <v>CUSTEIO</v>
      </c>
      <c r="AA1320" s="30">
        <f t="shared" si="43"/>
        <v>3877</v>
      </c>
      <c r="AD1320" s="12">
        <v>3877</v>
      </c>
      <c r="AE1320" s="36"/>
      <c r="AF1320" s="36"/>
      <c r="AG1320" s="36"/>
      <c r="AH1320" s="36"/>
      <c r="AI1320" s="36"/>
      <c r="AJ1320" s="36"/>
      <c r="AK1320" s="36"/>
      <c r="AL1320" s="36"/>
      <c r="AM1320" s="36"/>
      <c r="AN1320" s="36"/>
      <c r="AO1320" s="36"/>
      <c r="AP1320" s="36"/>
    </row>
    <row r="1321" spans="1:42" x14ac:dyDescent="0.35">
      <c r="A1321" t="s">
        <v>614</v>
      </c>
      <c r="B1321" t="s">
        <v>245</v>
      </c>
      <c r="C1321" t="s">
        <v>615</v>
      </c>
      <c r="D1321" t="s">
        <v>54</v>
      </c>
      <c r="E1321" t="s">
        <v>100</v>
      </c>
      <c r="F1321" s="19" t="str">
        <f>IFERROR(VLOOKUP(D1321,'Tabelas auxiliares'!$A$3:$B$63,2,FALSE),"")</f>
        <v>PROAD - PRÓ-REITORIA DE ADMINISTRAÇÃO</v>
      </c>
      <c r="G1321" s="19" t="str">
        <f>IFERROR(VLOOKUP($B1321,'Tabelas auxiliares'!$A$67:$C$107,2,FALSE),"")</f>
        <v>OBRIGAÇÕES TRIBUTÁRIAS E SERVIÇOS FINANCEIROS</v>
      </c>
      <c r="H1321" s="19" t="str">
        <f>IFERROR(VLOOKUP($B1321,'Tabelas auxiliares'!$A$67:$C$107,3,FALSE),"")</f>
        <v xml:space="preserve">OBRIGAÇÕES TRIBUTÁRIAS / SEGURO COLETIVO PARA ALUNOS / SEGURO ESTAGIÁRIOS / SEGURO CARROS OFICIAIS / SEGURO PREDIAL / IMPORTAÇÃO (TAXAS/SEGURO) </v>
      </c>
      <c r="I1321" t="s">
        <v>1404</v>
      </c>
      <c r="J1321" t="s">
        <v>4705</v>
      </c>
      <c r="K1321" t="s">
        <v>5097</v>
      </c>
      <c r="L1321" t="s">
        <v>5098</v>
      </c>
      <c r="M1321" t="s">
        <v>5033</v>
      </c>
      <c r="N1321" t="s">
        <v>628</v>
      </c>
      <c r="O1321" t="s">
        <v>629</v>
      </c>
      <c r="P1321" t="s">
        <v>630</v>
      </c>
      <c r="Q1321" t="s">
        <v>621</v>
      </c>
      <c r="R1321" t="s">
        <v>622</v>
      </c>
      <c r="S1321" t="s">
        <v>623</v>
      </c>
      <c r="T1321" t="s">
        <v>145</v>
      </c>
      <c r="U1321" t="s">
        <v>645</v>
      </c>
      <c r="V1321" t="s">
        <v>5023</v>
      </c>
      <c r="W1321" t="s">
        <v>5024</v>
      </c>
      <c r="X1321" t="s">
        <v>5099</v>
      </c>
      <c r="Y1321" s="19" t="str">
        <f t="shared" ref="Y1321:Y1334" si="44">LEFT(V1321,1)</f>
        <v>3</v>
      </c>
      <c r="Z1321" s="19" t="str">
        <f>IF(T1321="","",IF(AND(T1321&lt;&gt;'Tabelas auxiliares'!$B$241,T1321&lt;&gt;'Tabelas auxiliares'!$B$242,T1321&lt;&gt;'Tabelas auxiliares'!$C$241,T1321&lt;&gt;'Tabelas auxiliares'!$C$242,T1321&lt;&gt;'Tabelas auxiliares'!$D$241),"FOLHA DE PESSOAL",IF(Y1321='Tabelas auxiliares'!$A$242,"CUSTEIO",IF(Y1321='Tabelas auxiliares'!$A$241,"INVESTIMENTO","ERRO - VERIFICAR"))))</f>
        <v>CUSTEIO</v>
      </c>
      <c r="AA1321" s="30">
        <f t="shared" ref="AA1321:AA1334" si="45">IF(AB1321+AC1321+AD1321&lt;&gt;0,AB1321+AC1321+AD1321,"")</f>
        <v>1589.43</v>
      </c>
      <c r="AB1321" s="12">
        <v>1589.43</v>
      </c>
      <c r="AE1321" s="36"/>
      <c r="AF1321" s="36"/>
      <c r="AG1321" s="36"/>
      <c r="AH1321" s="36"/>
      <c r="AI1321" s="36"/>
      <c r="AJ1321" s="36"/>
      <c r="AK1321" s="36"/>
      <c r="AL1321" s="36"/>
      <c r="AM1321" s="36"/>
      <c r="AN1321" s="36"/>
      <c r="AO1321" s="36"/>
      <c r="AP1321" s="36"/>
    </row>
    <row r="1322" spans="1:42" x14ac:dyDescent="0.35">
      <c r="A1322" t="s">
        <v>614</v>
      </c>
      <c r="B1322" t="s">
        <v>245</v>
      </c>
      <c r="C1322" t="s">
        <v>615</v>
      </c>
      <c r="D1322" t="s">
        <v>54</v>
      </c>
      <c r="E1322" t="s">
        <v>100</v>
      </c>
      <c r="F1322" s="19" t="str">
        <f>IFERROR(VLOOKUP(D1322,'Tabelas auxiliares'!$A$3:$B$63,2,FALSE),"")</f>
        <v>PROAD - PRÓ-REITORIA DE ADMINISTRAÇÃO</v>
      </c>
      <c r="G1322" s="19" t="str">
        <f>IFERROR(VLOOKUP($B1322,'Tabelas auxiliares'!$A$67:$C$107,2,FALSE),"")</f>
        <v>OBRIGAÇÕES TRIBUTÁRIAS E SERVIÇOS FINANCEIROS</v>
      </c>
      <c r="H1322" s="19" t="str">
        <f>IFERROR(VLOOKUP($B1322,'Tabelas auxiliares'!$A$67:$C$107,3,FALSE),"")</f>
        <v xml:space="preserve">OBRIGAÇÕES TRIBUTÁRIAS / SEGURO COLETIVO PARA ALUNOS / SEGURO ESTAGIÁRIOS / SEGURO CARROS OFICIAIS / SEGURO PREDIAL / IMPORTAÇÃO (TAXAS/SEGURO) </v>
      </c>
      <c r="I1322" t="s">
        <v>1404</v>
      </c>
      <c r="J1322" t="s">
        <v>4705</v>
      </c>
      <c r="K1322" t="s">
        <v>5100</v>
      </c>
      <c r="L1322" t="s">
        <v>5098</v>
      </c>
      <c r="M1322" t="s">
        <v>3106</v>
      </c>
      <c r="N1322" t="s">
        <v>628</v>
      </c>
      <c r="O1322" t="s">
        <v>629</v>
      </c>
      <c r="P1322" t="s">
        <v>630</v>
      </c>
      <c r="Q1322" t="s">
        <v>621</v>
      </c>
      <c r="R1322" t="s">
        <v>622</v>
      </c>
      <c r="S1322" t="s">
        <v>623</v>
      </c>
      <c r="T1322" t="s">
        <v>145</v>
      </c>
      <c r="U1322" t="s">
        <v>645</v>
      </c>
      <c r="V1322" t="s">
        <v>5080</v>
      </c>
      <c r="W1322" t="s">
        <v>5024</v>
      </c>
      <c r="X1322" t="s">
        <v>5101</v>
      </c>
      <c r="Y1322" s="19" t="str">
        <f t="shared" si="44"/>
        <v>3</v>
      </c>
      <c r="Z1322" s="19" t="str">
        <f>IF(T1322="","",IF(AND(T1322&lt;&gt;'Tabelas auxiliares'!$B$241,T1322&lt;&gt;'Tabelas auxiliares'!$B$242,T1322&lt;&gt;'Tabelas auxiliares'!$C$241,T1322&lt;&gt;'Tabelas auxiliares'!$C$242,T1322&lt;&gt;'Tabelas auxiliares'!$D$241),"FOLHA DE PESSOAL",IF(Y1322='Tabelas auxiliares'!$A$242,"CUSTEIO",IF(Y1322='Tabelas auxiliares'!$A$241,"INVESTIMENTO","ERRO - VERIFICAR"))))</f>
        <v>CUSTEIO</v>
      </c>
      <c r="AA1322" s="30">
        <f t="shared" si="45"/>
        <v>1072.1500000000001</v>
      </c>
      <c r="AB1322" s="12">
        <v>1072.1500000000001</v>
      </c>
      <c r="AE1322" s="36"/>
      <c r="AF1322" s="36"/>
      <c r="AG1322" s="36"/>
      <c r="AH1322" s="36"/>
      <c r="AI1322" s="36"/>
      <c r="AJ1322" s="36"/>
      <c r="AK1322" s="36"/>
      <c r="AL1322" s="36"/>
      <c r="AM1322" s="36"/>
      <c r="AN1322" s="36"/>
      <c r="AO1322" s="36"/>
      <c r="AP1322" s="36"/>
    </row>
    <row r="1323" spans="1:42" x14ac:dyDescent="0.35">
      <c r="A1323" t="s">
        <v>614</v>
      </c>
      <c r="B1323" t="s">
        <v>245</v>
      </c>
      <c r="C1323" t="s">
        <v>615</v>
      </c>
      <c r="D1323" t="s">
        <v>81</v>
      </c>
      <c r="E1323" t="s">
        <v>100</v>
      </c>
      <c r="F1323" s="19" t="str">
        <f>IFERROR(VLOOKUP(D1323,'Tabelas auxiliares'!$A$3:$B$63,2,FALSE),"")</f>
        <v>SUGEPE - SUPERINTENDÊNCIA DE GESTÃO DE PESSOAS</v>
      </c>
      <c r="G1323" s="19" t="str">
        <f>IFERROR(VLOOKUP($B1323,'Tabelas auxiliares'!$A$67:$C$107,2,FALSE),"")</f>
        <v>OBRIGAÇÕES TRIBUTÁRIAS E SERVIÇOS FINANCEIROS</v>
      </c>
      <c r="H1323" s="19" t="str">
        <f>IFERROR(VLOOKUP($B1323,'Tabelas auxiliares'!$A$67:$C$107,3,FALSE),"")</f>
        <v xml:space="preserve">OBRIGAÇÕES TRIBUTÁRIAS / SEGURO COLETIVO PARA ALUNOS / SEGURO ESTAGIÁRIOS / SEGURO CARROS OFICIAIS / SEGURO PREDIAL / IMPORTAÇÃO (TAXAS/SEGURO) </v>
      </c>
      <c r="I1323" t="s">
        <v>4510</v>
      </c>
      <c r="J1323" t="s">
        <v>5102</v>
      </c>
      <c r="K1323" t="s">
        <v>5103</v>
      </c>
      <c r="L1323" t="s">
        <v>5104</v>
      </c>
      <c r="M1323" t="s">
        <v>5013</v>
      </c>
      <c r="N1323" t="s">
        <v>628</v>
      </c>
      <c r="O1323" t="s">
        <v>629</v>
      </c>
      <c r="P1323" t="s">
        <v>630</v>
      </c>
      <c r="Q1323" t="s">
        <v>621</v>
      </c>
      <c r="R1323" t="s">
        <v>622</v>
      </c>
      <c r="S1323" t="s">
        <v>623</v>
      </c>
      <c r="T1323" t="s">
        <v>145</v>
      </c>
      <c r="U1323" t="s">
        <v>645</v>
      </c>
      <c r="V1323" t="s">
        <v>2094</v>
      </c>
      <c r="W1323" t="s">
        <v>2095</v>
      </c>
      <c r="X1323" t="s">
        <v>5105</v>
      </c>
      <c r="Y1323" s="19" t="str">
        <f t="shared" si="44"/>
        <v>3</v>
      </c>
      <c r="Z1323" s="19" t="str">
        <f>IF(T1323="","",IF(AND(T1323&lt;&gt;'Tabelas auxiliares'!$B$241,T1323&lt;&gt;'Tabelas auxiliares'!$B$242,T1323&lt;&gt;'Tabelas auxiliares'!$C$241,T1323&lt;&gt;'Tabelas auxiliares'!$C$242,T1323&lt;&gt;'Tabelas auxiliares'!$D$241),"FOLHA DE PESSOAL",IF(Y1323='Tabelas auxiliares'!$A$242,"CUSTEIO",IF(Y1323='Tabelas auxiliares'!$A$241,"INVESTIMENTO","ERRO - VERIFICAR"))))</f>
        <v>CUSTEIO</v>
      </c>
      <c r="AA1323" s="30">
        <f t="shared" si="45"/>
        <v>31.56</v>
      </c>
      <c r="AD1323" s="12">
        <v>31.56</v>
      </c>
      <c r="AE1323" s="36"/>
      <c r="AF1323" s="36"/>
      <c r="AG1323" s="36"/>
      <c r="AH1323" s="36"/>
      <c r="AI1323" s="36"/>
      <c r="AJ1323" s="36"/>
      <c r="AK1323" s="36"/>
      <c r="AL1323" s="36"/>
      <c r="AM1323" s="36"/>
      <c r="AN1323" s="36"/>
      <c r="AO1323" s="36"/>
      <c r="AP1323" s="36"/>
    </row>
    <row r="1324" spans="1:42" x14ac:dyDescent="0.35">
      <c r="A1324" t="s">
        <v>614</v>
      </c>
      <c r="B1324" t="s">
        <v>245</v>
      </c>
      <c r="C1324" t="s">
        <v>615</v>
      </c>
      <c r="D1324" t="s">
        <v>81</v>
      </c>
      <c r="E1324" t="s">
        <v>100</v>
      </c>
      <c r="F1324" s="19" t="str">
        <f>IFERROR(VLOOKUP(D1324,'Tabelas auxiliares'!$A$3:$B$63,2,FALSE),"")</f>
        <v>SUGEPE - SUPERINTENDÊNCIA DE GESTÃO DE PESSOAS</v>
      </c>
      <c r="G1324" s="19" t="str">
        <f>IFERROR(VLOOKUP($B1324,'Tabelas auxiliares'!$A$67:$C$107,2,FALSE),"")</f>
        <v>OBRIGAÇÕES TRIBUTÁRIAS E SERVIÇOS FINANCEIROS</v>
      </c>
      <c r="H1324" s="19" t="str">
        <f>IFERROR(VLOOKUP($B1324,'Tabelas auxiliares'!$A$67:$C$107,3,FALSE),"")</f>
        <v xml:space="preserve">OBRIGAÇÕES TRIBUTÁRIAS / SEGURO COLETIVO PARA ALUNOS / SEGURO ESTAGIÁRIOS / SEGURO CARROS OFICIAIS / SEGURO PREDIAL / IMPORTAÇÃO (TAXAS/SEGURO) </v>
      </c>
      <c r="I1324" t="s">
        <v>4510</v>
      </c>
      <c r="J1324" t="s">
        <v>5102</v>
      </c>
      <c r="K1324" t="s">
        <v>5106</v>
      </c>
      <c r="L1324" t="s">
        <v>5104</v>
      </c>
      <c r="M1324" t="s">
        <v>5013</v>
      </c>
      <c r="N1324" t="s">
        <v>628</v>
      </c>
      <c r="O1324" t="s">
        <v>629</v>
      </c>
      <c r="P1324" t="s">
        <v>630</v>
      </c>
      <c r="Q1324" t="s">
        <v>621</v>
      </c>
      <c r="R1324" t="s">
        <v>622</v>
      </c>
      <c r="S1324" t="s">
        <v>623</v>
      </c>
      <c r="T1324" t="s">
        <v>145</v>
      </c>
      <c r="U1324" t="s">
        <v>645</v>
      </c>
      <c r="V1324" t="s">
        <v>2094</v>
      </c>
      <c r="W1324" t="s">
        <v>2095</v>
      </c>
      <c r="X1324" t="s">
        <v>5107</v>
      </c>
      <c r="Y1324" s="19" t="str">
        <f t="shared" si="44"/>
        <v>3</v>
      </c>
      <c r="Z1324" s="19" t="str">
        <f>IF(T1324="","",IF(AND(T1324&lt;&gt;'Tabelas auxiliares'!$B$241,T1324&lt;&gt;'Tabelas auxiliares'!$B$242,T1324&lt;&gt;'Tabelas auxiliares'!$C$241,T1324&lt;&gt;'Tabelas auxiliares'!$C$242,T1324&lt;&gt;'Tabelas auxiliares'!$D$241),"FOLHA DE PESSOAL",IF(Y1324='Tabelas auxiliares'!$A$242,"CUSTEIO",IF(Y1324='Tabelas auxiliares'!$A$241,"INVESTIMENTO","ERRO - VERIFICAR"))))</f>
        <v>CUSTEIO</v>
      </c>
      <c r="AA1324" s="30">
        <f t="shared" si="45"/>
        <v>692</v>
      </c>
      <c r="AB1324" s="12">
        <v>658.76</v>
      </c>
      <c r="AC1324" s="12">
        <v>0.95</v>
      </c>
      <c r="AD1324" s="12">
        <v>32.29</v>
      </c>
      <c r="AE1324" s="36"/>
      <c r="AF1324" s="36"/>
      <c r="AG1324" s="36"/>
      <c r="AH1324" s="36"/>
      <c r="AI1324" s="36"/>
      <c r="AJ1324" s="36"/>
      <c r="AK1324" s="36"/>
      <c r="AL1324" s="36"/>
      <c r="AM1324" s="36"/>
      <c r="AN1324" s="36"/>
      <c r="AO1324" s="36"/>
      <c r="AP1324" s="36"/>
    </row>
    <row r="1325" spans="1:42" x14ac:dyDescent="0.35">
      <c r="A1325" t="s">
        <v>614</v>
      </c>
      <c r="B1325" t="s">
        <v>247</v>
      </c>
      <c r="C1325" t="s">
        <v>615</v>
      </c>
      <c r="D1325" t="s">
        <v>28</v>
      </c>
      <c r="E1325" t="s">
        <v>100</v>
      </c>
      <c r="F1325" s="19" t="str">
        <f>IFERROR(VLOOKUP(D1325,'Tabelas auxiliares'!$A$3:$B$63,2,FALSE),"")</f>
        <v>PU - PREFEITURA UNIVERSITÁRIA</v>
      </c>
      <c r="G1325" s="19" t="str">
        <f>IFERROR(VLOOKUP($B1325,'Tabelas auxiliares'!$A$67:$C$107,2,FALSE),"")</f>
        <v>TRANSPORTE / LOCOMOÇÃO</v>
      </c>
      <c r="H1325" s="19" t="str">
        <f>IFERROR(VLOOKUP($B1325,'Tabelas auxiliares'!$A$67:$C$107,3,FALSE),"")</f>
        <v>MOTORISTA / PNEUS FROTA OFICIAL / ABASTECIMENTO FROTA OFICIAL / TRANSPORTE EVENTUAL / TRANSPORTE INTERCAMPUS / IMPORTAÇÃO (fretes e transportes) / PEDÁGIO</v>
      </c>
      <c r="I1325" t="s">
        <v>2795</v>
      </c>
      <c r="J1325" t="s">
        <v>5108</v>
      </c>
      <c r="K1325" t="s">
        <v>5109</v>
      </c>
      <c r="L1325" t="s">
        <v>5110</v>
      </c>
      <c r="M1325" t="s">
        <v>5111</v>
      </c>
      <c r="N1325" t="s">
        <v>628</v>
      </c>
      <c r="O1325" t="s">
        <v>629</v>
      </c>
      <c r="P1325" t="s">
        <v>630</v>
      </c>
      <c r="Q1325" t="s">
        <v>621</v>
      </c>
      <c r="R1325" t="s">
        <v>622</v>
      </c>
      <c r="S1325" t="s">
        <v>623</v>
      </c>
      <c r="T1325" t="s">
        <v>145</v>
      </c>
      <c r="U1325" t="s">
        <v>645</v>
      </c>
      <c r="V1325" t="s">
        <v>2213</v>
      </c>
      <c r="W1325" t="s">
        <v>2214</v>
      </c>
      <c r="X1325" t="s">
        <v>5112</v>
      </c>
      <c r="Y1325" s="19" t="str">
        <f t="shared" si="44"/>
        <v>3</v>
      </c>
      <c r="Z1325" s="19" t="str">
        <f>IF(T1325="","",IF(AND(T1325&lt;&gt;'Tabelas auxiliares'!$B$241,T1325&lt;&gt;'Tabelas auxiliares'!$B$242,T1325&lt;&gt;'Tabelas auxiliares'!$C$241,T1325&lt;&gt;'Tabelas auxiliares'!$C$242,T1325&lt;&gt;'Tabelas auxiliares'!$D$241),"FOLHA DE PESSOAL",IF(Y1325='Tabelas auxiliares'!$A$242,"CUSTEIO",IF(Y1325='Tabelas auxiliares'!$A$241,"INVESTIMENTO","ERRO - VERIFICAR"))))</f>
        <v>CUSTEIO</v>
      </c>
      <c r="AA1325" s="30">
        <f t="shared" si="45"/>
        <v>554835.27</v>
      </c>
      <c r="AB1325" s="12">
        <v>152221.62</v>
      </c>
      <c r="AD1325" s="12">
        <v>402613.65</v>
      </c>
      <c r="AE1325" s="36"/>
      <c r="AF1325" s="36"/>
      <c r="AG1325" s="36"/>
      <c r="AH1325" s="36"/>
      <c r="AI1325" s="36"/>
      <c r="AJ1325" s="36"/>
      <c r="AK1325" s="36"/>
      <c r="AL1325" s="36"/>
      <c r="AM1325" s="36"/>
      <c r="AN1325" s="36"/>
      <c r="AO1325" s="36"/>
      <c r="AP1325" s="36"/>
    </row>
    <row r="1326" spans="1:42" x14ac:dyDescent="0.35">
      <c r="A1326" t="s">
        <v>614</v>
      </c>
      <c r="B1326" t="s">
        <v>247</v>
      </c>
      <c r="C1326" t="s">
        <v>615</v>
      </c>
      <c r="D1326" t="s">
        <v>28</v>
      </c>
      <c r="E1326" t="s">
        <v>100</v>
      </c>
      <c r="F1326" s="19" t="str">
        <f>IFERROR(VLOOKUP(D1326,'Tabelas auxiliares'!$A$3:$B$63,2,FALSE),"")</f>
        <v>PU - PREFEITURA UNIVERSITÁRIA</v>
      </c>
      <c r="G1326" s="19" t="str">
        <f>IFERROR(VLOOKUP($B1326,'Tabelas auxiliares'!$A$67:$C$107,2,FALSE),"")</f>
        <v>TRANSPORTE / LOCOMOÇÃO</v>
      </c>
      <c r="H1326" s="19" t="str">
        <f>IFERROR(VLOOKUP($B1326,'Tabelas auxiliares'!$A$67:$C$107,3,FALSE),"")</f>
        <v>MOTORISTA / PNEUS FROTA OFICIAL / ABASTECIMENTO FROTA OFICIAL / TRANSPORTE EVENTUAL / TRANSPORTE INTERCAMPUS / IMPORTAÇÃO (fretes e transportes) / PEDÁGIO</v>
      </c>
      <c r="I1326" t="s">
        <v>967</v>
      </c>
      <c r="J1326" t="s">
        <v>5113</v>
      </c>
      <c r="K1326" t="s">
        <v>5114</v>
      </c>
      <c r="L1326" t="s">
        <v>5115</v>
      </c>
      <c r="M1326" t="s">
        <v>5116</v>
      </c>
      <c r="N1326" t="s">
        <v>628</v>
      </c>
      <c r="O1326" t="s">
        <v>629</v>
      </c>
      <c r="P1326" t="s">
        <v>630</v>
      </c>
      <c r="Q1326" t="s">
        <v>621</v>
      </c>
      <c r="R1326" t="s">
        <v>622</v>
      </c>
      <c r="S1326" t="s">
        <v>623</v>
      </c>
      <c r="T1326" t="s">
        <v>145</v>
      </c>
      <c r="U1326" t="s">
        <v>645</v>
      </c>
      <c r="V1326" t="s">
        <v>5117</v>
      </c>
      <c r="W1326" t="s">
        <v>5118</v>
      </c>
      <c r="X1326" t="s">
        <v>5119</v>
      </c>
      <c r="Y1326" s="19" t="str">
        <f t="shared" si="44"/>
        <v>3</v>
      </c>
      <c r="Z1326" s="19" t="str">
        <f>IF(T1326="","",IF(AND(T1326&lt;&gt;'Tabelas auxiliares'!$B$241,T1326&lt;&gt;'Tabelas auxiliares'!$B$242,T1326&lt;&gt;'Tabelas auxiliares'!$C$241,T1326&lt;&gt;'Tabelas auxiliares'!$C$242,T1326&lt;&gt;'Tabelas auxiliares'!$D$241),"FOLHA DE PESSOAL",IF(Y1326='Tabelas auxiliares'!$A$242,"CUSTEIO",IF(Y1326='Tabelas auxiliares'!$A$241,"INVESTIMENTO","ERRO - VERIFICAR"))))</f>
        <v>CUSTEIO</v>
      </c>
      <c r="AA1326" s="30">
        <f t="shared" si="45"/>
        <v>660762.68000000005</v>
      </c>
      <c r="AD1326" s="12">
        <v>660762.68000000005</v>
      </c>
      <c r="AE1326" s="36"/>
      <c r="AF1326" s="36"/>
      <c r="AG1326" s="36"/>
      <c r="AH1326" s="36"/>
      <c r="AI1326" s="36"/>
      <c r="AJ1326" s="36"/>
      <c r="AK1326" s="36"/>
      <c r="AL1326" s="36"/>
      <c r="AM1326" s="36"/>
      <c r="AN1326" s="36"/>
      <c r="AO1326" s="36"/>
      <c r="AP1326" s="36"/>
    </row>
    <row r="1327" spans="1:42" x14ac:dyDescent="0.35">
      <c r="A1327" t="s">
        <v>614</v>
      </c>
      <c r="B1327" t="s">
        <v>247</v>
      </c>
      <c r="C1327" t="s">
        <v>615</v>
      </c>
      <c r="D1327" t="s">
        <v>28</v>
      </c>
      <c r="E1327" t="s">
        <v>100</v>
      </c>
      <c r="F1327" s="19" t="str">
        <f>IFERROR(VLOOKUP(D1327,'Tabelas auxiliares'!$A$3:$B$63,2,FALSE),"")</f>
        <v>PU - PREFEITURA UNIVERSITÁRIA</v>
      </c>
      <c r="G1327" s="19" t="str">
        <f>IFERROR(VLOOKUP($B1327,'Tabelas auxiliares'!$A$67:$C$107,2,FALSE),"")</f>
        <v>TRANSPORTE / LOCOMOÇÃO</v>
      </c>
      <c r="H1327" s="19" t="str">
        <f>IFERROR(VLOOKUP($B1327,'Tabelas auxiliares'!$A$67:$C$107,3,FALSE),"")</f>
        <v>MOTORISTA / PNEUS FROTA OFICIAL / ABASTECIMENTO FROTA OFICIAL / TRANSPORTE EVENTUAL / TRANSPORTE INTERCAMPUS / IMPORTAÇÃO (fretes e transportes) / PEDÁGIO</v>
      </c>
      <c r="I1327" t="s">
        <v>4704</v>
      </c>
      <c r="J1327" t="s">
        <v>5120</v>
      </c>
      <c r="K1327" t="s">
        <v>5121</v>
      </c>
      <c r="L1327" t="s">
        <v>5122</v>
      </c>
      <c r="M1327" t="s">
        <v>5123</v>
      </c>
      <c r="N1327" t="s">
        <v>628</v>
      </c>
      <c r="O1327" t="s">
        <v>629</v>
      </c>
      <c r="P1327" t="s">
        <v>630</v>
      </c>
      <c r="Q1327" t="s">
        <v>621</v>
      </c>
      <c r="R1327" t="s">
        <v>622</v>
      </c>
      <c r="S1327" t="s">
        <v>623</v>
      </c>
      <c r="T1327" t="s">
        <v>145</v>
      </c>
      <c r="U1327" t="s">
        <v>645</v>
      </c>
      <c r="V1327" t="s">
        <v>5124</v>
      </c>
      <c r="W1327" t="s">
        <v>5125</v>
      </c>
      <c r="X1327" t="s">
        <v>5126</v>
      </c>
      <c r="Y1327" s="19" t="str">
        <f t="shared" si="44"/>
        <v>3</v>
      </c>
      <c r="Z1327" s="19" t="str">
        <f>IF(T1327="","",IF(AND(T1327&lt;&gt;'Tabelas auxiliares'!$B$241,T1327&lt;&gt;'Tabelas auxiliares'!$B$242,T1327&lt;&gt;'Tabelas auxiliares'!$C$241,T1327&lt;&gt;'Tabelas auxiliares'!$C$242,T1327&lt;&gt;'Tabelas auxiliares'!$D$241),"FOLHA DE PESSOAL",IF(Y1327='Tabelas auxiliares'!$A$242,"CUSTEIO",IF(Y1327='Tabelas auxiliares'!$A$241,"INVESTIMENTO","ERRO - VERIFICAR"))))</f>
        <v>CUSTEIO</v>
      </c>
      <c r="AA1327" s="30">
        <f t="shared" si="45"/>
        <v>138154.16</v>
      </c>
      <c r="AB1327" s="12">
        <v>59238.06</v>
      </c>
      <c r="AD1327" s="12">
        <v>78916.100000000006</v>
      </c>
      <c r="AE1327" s="36"/>
      <c r="AF1327" s="36"/>
      <c r="AG1327" s="36"/>
      <c r="AH1327" s="36"/>
      <c r="AI1327" s="36"/>
      <c r="AJ1327" s="36"/>
      <c r="AK1327" s="36"/>
      <c r="AL1327" s="36"/>
      <c r="AM1327" s="36"/>
      <c r="AN1327" s="36"/>
      <c r="AO1327" s="36"/>
      <c r="AP1327" s="36"/>
    </row>
    <row r="1328" spans="1:42" x14ac:dyDescent="0.35">
      <c r="A1328" t="s">
        <v>614</v>
      </c>
      <c r="B1328" t="s">
        <v>247</v>
      </c>
      <c r="C1328" t="s">
        <v>615</v>
      </c>
      <c r="D1328" t="s">
        <v>28</v>
      </c>
      <c r="E1328" t="s">
        <v>100</v>
      </c>
      <c r="F1328" s="19" t="str">
        <f>IFERROR(VLOOKUP(D1328,'Tabelas auxiliares'!$A$3:$B$63,2,FALSE),"")</f>
        <v>PU - PREFEITURA UNIVERSITÁRIA</v>
      </c>
      <c r="G1328" s="19" t="str">
        <f>IFERROR(VLOOKUP($B1328,'Tabelas auxiliares'!$A$67:$C$107,2,FALSE),"")</f>
        <v>TRANSPORTE / LOCOMOÇÃO</v>
      </c>
      <c r="H1328" s="19" t="str">
        <f>IFERROR(VLOOKUP($B1328,'Tabelas auxiliares'!$A$67:$C$107,3,FALSE),"")</f>
        <v>MOTORISTA / PNEUS FROTA OFICIAL / ABASTECIMENTO FROTA OFICIAL / TRANSPORTE EVENTUAL / TRANSPORTE INTERCAMPUS / IMPORTAÇÃO (fretes e transportes) / PEDÁGIO</v>
      </c>
      <c r="I1328" t="s">
        <v>4704</v>
      </c>
      <c r="J1328" t="s">
        <v>5120</v>
      </c>
      <c r="K1328" t="s">
        <v>5121</v>
      </c>
      <c r="L1328" t="s">
        <v>5122</v>
      </c>
      <c r="M1328" t="s">
        <v>5123</v>
      </c>
      <c r="N1328" t="s">
        <v>628</v>
      </c>
      <c r="O1328" t="s">
        <v>629</v>
      </c>
      <c r="P1328" t="s">
        <v>630</v>
      </c>
      <c r="Q1328" t="s">
        <v>621</v>
      </c>
      <c r="R1328" t="s">
        <v>622</v>
      </c>
      <c r="S1328" t="s">
        <v>623</v>
      </c>
      <c r="T1328" t="s">
        <v>145</v>
      </c>
      <c r="U1328" t="s">
        <v>645</v>
      </c>
      <c r="V1328" t="s">
        <v>5127</v>
      </c>
      <c r="W1328" t="s">
        <v>5128</v>
      </c>
      <c r="X1328" t="s">
        <v>5129</v>
      </c>
      <c r="Y1328" s="19" t="str">
        <f t="shared" si="44"/>
        <v>3</v>
      </c>
      <c r="Z1328" s="19" t="str">
        <f>IF(T1328="","",IF(AND(T1328&lt;&gt;'Tabelas auxiliares'!$B$241,T1328&lt;&gt;'Tabelas auxiliares'!$B$242,T1328&lt;&gt;'Tabelas auxiliares'!$C$241,T1328&lt;&gt;'Tabelas auxiliares'!$C$242,T1328&lt;&gt;'Tabelas auxiliares'!$D$241),"FOLHA DE PESSOAL",IF(Y1328='Tabelas auxiliares'!$A$242,"CUSTEIO",IF(Y1328='Tabelas auxiliares'!$A$241,"INVESTIMENTO","ERRO - VERIFICAR"))))</f>
        <v>CUSTEIO</v>
      </c>
      <c r="AA1328" s="30">
        <f t="shared" si="45"/>
        <v>3505.61</v>
      </c>
      <c r="AB1328" s="12">
        <v>2190.65</v>
      </c>
      <c r="AC1328" s="12">
        <v>29.13</v>
      </c>
      <c r="AD1328" s="12">
        <v>1285.83</v>
      </c>
      <c r="AE1328" s="36"/>
      <c r="AF1328" s="36"/>
      <c r="AG1328" s="36"/>
      <c r="AH1328" s="36"/>
      <c r="AI1328" s="36"/>
      <c r="AJ1328" s="36"/>
      <c r="AK1328" s="36"/>
      <c r="AL1328" s="36"/>
      <c r="AM1328" s="36"/>
      <c r="AN1328" s="36"/>
      <c r="AO1328" s="36"/>
      <c r="AP1328" s="36"/>
    </row>
    <row r="1329" spans="1:42" x14ac:dyDescent="0.35">
      <c r="A1329" t="s">
        <v>614</v>
      </c>
      <c r="B1329" t="s">
        <v>247</v>
      </c>
      <c r="C1329" t="s">
        <v>615</v>
      </c>
      <c r="D1329" t="s">
        <v>28</v>
      </c>
      <c r="E1329" t="s">
        <v>100</v>
      </c>
      <c r="F1329" s="19" t="str">
        <f>IFERROR(VLOOKUP(D1329,'Tabelas auxiliares'!$A$3:$B$63,2,FALSE),"")</f>
        <v>PU - PREFEITURA UNIVERSITÁRIA</v>
      </c>
      <c r="G1329" s="19" t="str">
        <f>IFERROR(VLOOKUP($B1329,'Tabelas auxiliares'!$A$67:$C$107,2,FALSE),"")</f>
        <v>TRANSPORTE / LOCOMOÇÃO</v>
      </c>
      <c r="H1329" s="19" t="str">
        <f>IFERROR(VLOOKUP($B1329,'Tabelas auxiliares'!$A$67:$C$107,3,FALSE),"")</f>
        <v>MOTORISTA / PNEUS FROTA OFICIAL / ABASTECIMENTO FROTA OFICIAL / TRANSPORTE EVENTUAL / TRANSPORTE INTERCAMPUS / IMPORTAÇÃO (fretes e transportes) / PEDÁGIO</v>
      </c>
      <c r="I1329" t="s">
        <v>4704</v>
      </c>
      <c r="J1329" t="s">
        <v>5120</v>
      </c>
      <c r="K1329" t="s">
        <v>5121</v>
      </c>
      <c r="L1329" t="s">
        <v>5122</v>
      </c>
      <c r="M1329" t="s">
        <v>5123</v>
      </c>
      <c r="N1329" t="s">
        <v>628</v>
      </c>
      <c r="O1329" t="s">
        <v>629</v>
      </c>
      <c r="P1329" t="s">
        <v>630</v>
      </c>
      <c r="Q1329" t="s">
        <v>621</v>
      </c>
      <c r="R1329" t="s">
        <v>622</v>
      </c>
      <c r="S1329" t="s">
        <v>623</v>
      </c>
      <c r="T1329" t="s">
        <v>145</v>
      </c>
      <c r="U1329" t="s">
        <v>645</v>
      </c>
      <c r="V1329" t="s">
        <v>2588</v>
      </c>
      <c r="W1329" t="s">
        <v>2589</v>
      </c>
      <c r="X1329" t="s">
        <v>5130</v>
      </c>
      <c r="Y1329" s="19" t="str">
        <f t="shared" si="44"/>
        <v>3</v>
      </c>
      <c r="Z1329" s="19" t="str">
        <f>IF(T1329="","",IF(AND(T1329&lt;&gt;'Tabelas auxiliares'!$B$241,T1329&lt;&gt;'Tabelas auxiliares'!$B$242,T1329&lt;&gt;'Tabelas auxiliares'!$C$241,T1329&lt;&gt;'Tabelas auxiliares'!$C$242,T1329&lt;&gt;'Tabelas auxiliares'!$D$241),"FOLHA DE PESSOAL",IF(Y1329='Tabelas auxiliares'!$A$242,"CUSTEIO",IF(Y1329='Tabelas auxiliares'!$A$241,"INVESTIMENTO","ERRO - VERIFICAR"))))</f>
        <v>CUSTEIO</v>
      </c>
      <c r="AA1329" s="30">
        <f t="shared" si="45"/>
        <v>107981.29000000001</v>
      </c>
      <c r="AB1329" s="12">
        <v>38946.26</v>
      </c>
      <c r="AC1329" s="12">
        <v>7312.79</v>
      </c>
      <c r="AD1329" s="12">
        <v>61722.239999999998</v>
      </c>
      <c r="AE1329" s="36"/>
      <c r="AF1329" s="36"/>
      <c r="AG1329" s="36"/>
      <c r="AH1329" s="36"/>
      <c r="AI1329" s="36"/>
      <c r="AJ1329" s="36"/>
      <c r="AK1329" s="36"/>
      <c r="AL1329" s="36"/>
      <c r="AM1329" s="36"/>
      <c r="AN1329" s="36"/>
      <c r="AO1329" s="36"/>
      <c r="AP1329" s="36"/>
    </row>
    <row r="1330" spans="1:42" x14ac:dyDescent="0.35">
      <c r="A1330" t="s">
        <v>614</v>
      </c>
      <c r="B1330" t="s">
        <v>247</v>
      </c>
      <c r="C1330" t="s">
        <v>615</v>
      </c>
      <c r="D1330" t="s">
        <v>28</v>
      </c>
      <c r="E1330" t="s">
        <v>100</v>
      </c>
      <c r="F1330" s="19" t="str">
        <f>IFERROR(VLOOKUP(D1330,'Tabelas auxiliares'!$A$3:$B$63,2,FALSE),"")</f>
        <v>PU - PREFEITURA UNIVERSITÁRIA</v>
      </c>
      <c r="G1330" s="19" t="str">
        <f>IFERROR(VLOOKUP($B1330,'Tabelas auxiliares'!$A$67:$C$107,2,FALSE),"")</f>
        <v>TRANSPORTE / LOCOMOÇÃO</v>
      </c>
      <c r="H1330" s="19" t="str">
        <f>IFERROR(VLOOKUP($B1330,'Tabelas auxiliares'!$A$67:$C$107,3,FALSE),"")</f>
        <v>MOTORISTA / PNEUS FROTA OFICIAL / ABASTECIMENTO FROTA OFICIAL / TRANSPORTE EVENTUAL / TRANSPORTE INTERCAMPUS / IMPORTAÇÃO (fretes e transportes) / PEDÁGIO</v>
      </c>
      <c r="I1330" t="s">
        <v>1110</v>
      </c>
      <c r="J1330" t="s">
        <v>5120</v>
      </c>
      <c r="K1330" t="s">
        <v>5131</v>
      </c>
      <c r="L1330" t="s">
        <v>5122</v>
      </c>
      <c r="M1330" t="s">
        <v>5123</v>
      </c>
      <c r="N1330" t="s">
        <v>628</v>
      </c>
      <c r="O1330" t="s">
        <v>629</v>
      </c>
      <c r="P1330" t="s">
        <v>630</v>
      </c>
      <c r="Q1330" t="s">
        <v>621</v>
      </c>
      <c r="R1330" t="s">
        <v>622</v>
      </c>
      <c r="S1330" t="s">
        <v>623</v>
      </c>
      <c r="T1330" t="s">
        <v>145</v>
      </c>
      <c r="U1330" t="s">
        <v>645</v>
      </c>
      <c r="V1330" t="s">
        <v>5124</v>
      </c>
      <c r="W1330" t="s">
        <v>5125</v>
      </c>
      <c r="X1330" t="s">
        <v>5132</v>
      </c>
      <c r="Y1330" s="19" t="str">
        <f t="shared" si="44"/>
        <v>3</v>
      </c>
      <c r="Z1330" s="19" t="str">
        <f>IF(T1330="","",IF(AND(T1330&lt;&gt;'Tabelas auxiliares'!$B$241,T1330&lt;&gt;'Tabelas auxiliares'!$B$242,T1330&lt;&gt;'Tabelas auxiliares'!$C$241,T1330&lt;&gt;'Tabelas auxiliares'!$C$242,T1330&lt;&gt;'Tabelas auxiliares'!$D$241),"FOLHA DE PESSOAL",IF(Y1330='Tabelas auxiliares'!$A$242,"CUSTEIO",IF(Y1330='Tabelas auxiliares'!$A$241,"INVESTIMENTO","ERRO - VERIFICAR"))))</f>
        <v>CUSTEIO</v>
      </c>
      <c r="AA1330" s="30">
        <f t="shared" si="45"/>
        <v>9184.59</v>
      </c>
      <c r="AB1330" s="12">
        <v>5466.59</v>
      </c>
      <c r="AC1330" s="12">
        <v>6.31</v>
      </c>
      <c r="AD1330" s="12">
        <v>3711.69</v>
      </c>
      <c r="AE1330" s="36"/>
      <c r="AF1330" s="36"/>
      <c r="AG1330" s="36"/>
      <c r="AH1330" s="36"/>
      <c r="AI1330" s="36"/>
      <c r="AJ1330" s="36"/>
      <c r="AK1330" s="36"/>
      <c r="AL1330" s="36"/>
      <c r="AM1330" s="36"/>
      <c r="AN1330" s="36"/>
      <c r="AO1330" s="36"/>
      <c r="AP1330" s="36"/>
    </row>
    <row r="1331" spans="1:42" x14ac:dyDescent="0.35">
      <c r="A1331" t="s">
        <v>614</v>
      </c>
      <c r="B1331" t="s">
        <v>247</v>
      </c>
      <c r="C1331" t="s">
        <v>615</v>
      </c>
      <c r="D1331" t="s">
        <v>28</v>
      </c>
      <c r="E1331" t="s">
        <v>100</v>
      </c>
      <c r="F1331" s="19" t="str">
        <f>IFERROR(VLOOKUP(D1331,'Tabelas auxiliares'!$A$3:$B$63,2,FALSE),"")</f>
        <v>PU - PREFEITURA UNIVERSITÁRIA</v>
      </c>
      <c r="G1331" s="19" t="str">
        <f>IFERROR(VLOOKUP($B1331,'Tabelas auxiliares'!$A$67:$C$107,2,FALSE),"")</f>
        <v>TRANSPORTE / LOCOMOÇÃO</v>
      </c>
      <c r="H1331" s="19" t="str">
        <f>IFERROR(VLOOKUP($B1331,'Tabelas auxiliares'!$A$67:$C$107,3,FALSE),"")</f>
        <v>MOTORISTA / PNEUS FROTA OFICIAL / ABASTECIMENTO FROTA OFICIAL / TRANSPORTE EVENTUAL / TRANSPORTE INTERCAMPUS / IMPORTAÇÃO (fretes e transportes) / PEDÁGIO</v>
      </c>
      <c r="I1331" t="s">
        <v>1110</v>
      </c>
      <c r="J1331" t="s">
        <v>5120</v>
      </c>
      <c r="K1331" t="s">
        <v>5131</v>
      </c>
      <c r="L1331" t="s">
        <v>5122</v>
      </c>
      <c r="M1331" t="s">
        <v>5123</v>
      </c>
      <c r="N1331" t="s">
        <v>628</v>
      </c>
      <c r="O1331" t="s">
        <v>629</v>
      </c>
      <c r="P1331" t="s">
        <v>630</v>
      </c>
      <c r="Q1331" t="s">
        <v>621</v>
      </c>
      <c r="R1331" t="s">
        <v>622</v>
      </c>
      <c r="S1331" t="s">
        <v>623</v>
      </c>
      <c r="T1331" t="s">
        <v>145</v>
      </c>
      <c r="U1331" t="s">
        <v>645</v>
      </c>
      <c r="V1331" t="s">
        <v>5127</v>
      </c>
      <c r="W1331" t="s">
        <v>5128</v>
      </c>
      <c r="X1331" t="s">
        <v>5133</v>
      </c>
      <c r="Y1331" s="19" t="str">
        <f t="shared" si="44"/>
        <v>3</v>
      </c>
      <c r="Z1331" s="19" t="str">
        <f>IF(T1331="","",IF(AND(T1331&lt;&gt;'Tabelas auxiliares'!$B$241,T1331&lt;&gt;'Tabelas auxiliares'!$B$242,T1331&lt;&gt;'Tabelas auxiliares'!$C$241,T1331&lt;&gt;'Tabelas auxiliares'!$C$242,T1331&lt;&gt;'Tabelas auxiliares'!$D$241),"FOLHA DE PESSOAL",IF(Y1331='Tabelas auxiliares'!$A$242,"CUSTEIO",IF(Y1331='Tabelas auxiliares'!$A$241,"INVESTIMENTO","ERRO - VERIFICAR"))))</f>
        <v>CUSTEIO</v>
      </c>
      <c r="AA1331" s="30">
        <f t="shared" si="45"/>
        <v>298.68</v>
      </c>
      <c r="AC1331" s="12">
        <v>231.9</v>
      </c>
      <c r="AD1331" s="12">
        <v>66.78</v>
      </c>
      <c r="AE1331" s="36"/>
      <c r="AF1331" s="36"/>
      <c r="AG1331" s="36"/>
      <c r="AH1331" s="36"/>
      <c r="AI1331" s="36"/>
      <c r="AJ1331" s="36"/>
      <c r="AK1331" s="36"/>
      <c r="AL1331" s="36"/>
      <c r="AM1331" s="36"/>
      <c r="AN1331" s="36"/>
      <c r="AO1331" s="36"/>
      <c r="AP1331" s="36"/>
    </row>
    <row r="1332" spans="1:42" x14ac:dyDescent="0.35">
      <c r="A1332" t="s">
        <v>614</v>
      </c>
      <c r="B1332" t="s">
        <v>247</v>
      </c>
      <c r="C1332" t="s">
        <v>615</v>
      </c>
      <c r="D1332" t="s">
        <v>28</v>
      </c>
      <c r="E1332" t="s">
        <v>100</v>
      </c>
      <c r="F1332" s="19" t="str">
        <f>IFERROR(VLOOKUP(D1332,'Tabelas auxiliares'!$A$3:$B$63,2,FALSE),"")</f>
        <v>PU - PREFEITURA UNIVERSITÁRIA</v>
      </c>
      <c r="G1332" s="19" t="str">
        <f>IFERROR(VLOOKUP($B1332,'Tabelas auxiliares'!$A$67:$C$107,2,FALSE),"")</f>
        <v>TRANSPORTE / LOCOMOÇÃO</v>
      </c>
      <c r="H1332" s="19" t="str">
        <f>IFERROR(VLOOKUP($B1332,'Tabelas auxiliares'!$A$67:$C$107,3,FALSE),"")</f>
        <v>MOTORISTA / PNEUS FROTA OFICIAL / ABASTECIMENTO FROTA OFICIAL / TRANSPORTE EVENTUAL / TRANSPORTE INTERCAMPUS / IMPORTAÇÃO (fretes e transportes) / PEDÁGIO</v>
      </c>
      <c r="I1332" t="s">
        <v>1110</v>
      </c>
      <c r="J1332" t="s">
        <v>5120</v>
      </c>
      <c r="K1332" t="s">
        <v>5131</v>
      </c>
      <c r="L1332" t="s">
        <v>5122</v>
      </c>
      <c r="M1332" t="s">
        <v>5123</v>
      </c>
      <c r="N1332" t="s">
        <v>628</v>
      </c>
      <c r="O1332" t="s">
        <v>629</v>
      </c>
      <c r="P1332" t="s">
        <v>630</v>
      </c>
      <c r="Q1332" t="s">
        <v>621</v>
      </c>
      <c r="R1332" t="s">
        <v>622</v>
      </c>
      <c r="S1332" t="s">
        <v>623</v>
      </c>
      <c r="T1332" t="s">
        <v>145</v>
      </c>
      <c r="U1332" t="s">
        <v>645</v>
      </c>
      <c r="V1332" t="s">
        <v>2588</v>
      </c>
      <c r="W1332" t="s">
        <v>2589</v>
      </c>
      <c r="X1332" t="s">
        <v>5134</v>
      </c>
      <c r="Y1332" s="19" t="str">
        <f t="shared" si="44"/>
        <v>3</v>
      </c>
      <c r="Z1332" s="19" t="str">
        <f>IF(T1332="","",IF(AND(T1332&lt;&gt;'Tabelas auxiliares'!$B$241,T1332&lt;&gt;'Tabelas auxiliares'!$B$242,T1332&lt;&gt;'Tabelas auxiliares'!$C$241,T1332&lt;&gt;'Tabelas auxiliares'!$C$242,T1332&lt;&gt;'Tabelas auxiliares'!$D$241),"FOLHA DE PESSOAL",IF(Y1332='Tabelas auxiliares'!$A$242,"CUSTEIO",IF(Y1332='Tabelas auxiliares'!$A$241,"INVESTIMENTO","ERRO - VERIFICAR"))))</f>
        <v>CUSTEIO</v>
      </c>
      <c r="AA1332" s="30">
        <f t="shared" si="45"/>
        <v>7390.87</v>
      </c>
      <c r="AC1332" s="12">
        <v>7390.87</v>
      </c>
      <c r="AE1332" s="36"/>
      <c r="AF1332" s="36"/>
      <c r="AG1332" s="36"/>
      <c r="AH1332" s="36"/>
      <c r="AI1332" s="36"/>
      <c r="AJ1332" s="36"/>
      <c r="AK1332" s="36"/>
      <c r="AL1332" s="36"/>
      <c r="AM1332" s="36"/>
      <c r="AN1332" s="36"/>
      <c r="AO1332" s="36"/>
      <c r="AP1332" s="36"/>
    </row>
    <row r="1333" spans="1:42" x14ac:dyDescent="0.35">
      <c r="A1333" t="s">
        <v>614</v>
      </c>
      <c r="B1333" t="s">
        <v>247</v>
      </c>
      <c r="C1333" t="s">
        <v>615</v>
      </c>
      <c r="D1333" t="s">
        <v>28</v>
      </c>
      <c r="E1333" t="s">
        <v>100</v>
      </c>
      <c r="F1333" s="19" t="str">
        <f>IFERROR(VLOOKUP(D1333,'Tabelas auxiliares'!$A$3:$B$63,2,FALSE),"")</f>
        <v>PU - PREFEITURA UNIVERSITÁRIA</v>
      </c>
      <c r="G1333" s="19" t="str">
        <f>IFERROR(VLOOKUP($B1333,'Tabelas auxiliares'!$A$67:$C$107,2,FALSE),"")</f>
        <v>TRANSPORTE / LOCOMOÇÃO</v>
      </c>
      <c r="H1333" s="19" t="str">
        <f>IFERROR(VLOOKUP($B1333,'Tabelas auxiliares'!$A$67:$C$107,3,FALSE),"")</f>
        <v>MOTORISTA / PNEUS FROTA OFICIAL / ABASTECIMENTO FROTA OFICIAL / TRANSPORTE EVENTUAL / TRANSPORTE INTERCAMPUS / IMPORTAÇÃO (fretes e transportes) / PEDÁGIO</v>
      </c>
      <c r="I1333" t="s">
        <v>918</v>
      </c>
      <c r="J1333" t="s">
        <v>5113</v>
      </c>
      <c r="K1333" t="s">
        <v>5135</v>
      </c>
      <c r="L1333" t="s">
        <v>5136</v>
      </c>
      <c r="M1333" t="s">
        <v>5116</v>
      </c>
      <c r="N1333" t="s">
        <v>628</v>
      </c>
      <c r="O1333" t="s">
        <v>629</v>
      </c>
      <c r="P1333" t="s">
        <v>630</v>
      </c>
      <c r="Q1333" t="s">
        <v>621</v>
      </c>
      <c r="R1333" t="s">
        <v>622</v>
      </c>
      <c r="S1333" t="s">
        <v>623</v>
      </c>
      <c r="T1333" t="s">
        <v>145</v>
      </c>
      <c r="U1333" t="s">
        <v>645</v>
      </c>
      <c r="V1333" t="s">
        <v>5117</v>
      </c>
      <c r="W1333" t="s">
        <v>5118</v>
      </c>
      <c r="X1333" t="s">
        <v>5137</v>
      </c>
      <c r="Y1333" s="19" t="str">
        <f t="shared" si="44"/>
        <v>3</v>
      </c>
      <c r="Z1333" s="19" t="str">
        <f>IF(T1333="","",IF(AND(T1333&lt;&gt;'Tabelas auxiliares'!$B$241,T1333&lt;&gt;'Tabelas auxiliares'!$B$242,T1333&lt;&gt;'Tabelas auxiliares'!$C$241,T1333&lt;&gt;'Tabelas auxiliares'!$C$242,T1333&lt;&gt;'Tabelas auxiliares'!$D$241),"FOLHA DE PESSOAL",IF(Y1333='Tabelas auxiliares'!$A$242,"CUSTEIO",IF(Y1333='Tabelas auxiliares'!$A$241,"INVESTIMENTO","ERRO - VERIFICAR"))))</f>
        <v>CUSTEIO</v>
      </c>
      <c r="AA1333" s="30">
        <f t="shared" si="45"/>
        <v>2370078.02</v>
      </c>
      <c r="AB1333" s="12">
        <v>696364.68</v>
      </c>
      <c r="AD1333" s="12">
        <v>1673713.34</v>
      </c>
      <c r="AE1333" s="36"/>
      <c r="AF1333" s="36"/>
      <c r="AG1333" s="36"/>
      <c r="AH1333" s="36"/>
      <c r="AI1333" s="36"/>
      <c r="AJ1333" s="36"/>
      <c r="AK1333" s="36"/>
      <c r="AL1333" s="36"/>
      <c r="AM1333" s="36"/>
      <c r="AN1333" s="36"/>
      <c r="AO1333" s="36"/>
      <c r="AP1333" s="36"/>
    </row>
    <row r="1334" spans="1:42" x14ac:dyDescent="0.35">
      <c r="A1334" t="s">
        <v>614</v>
      </c>
      <c r="B1334" t="s">
        <v>247</v>
      </c>
      <c r="C1334" t="s">
        <v>615</v>
      </c>
      <c r="D1334" t="s">
        <v>28</v>
      </c>
      <c r="E1334" t="s">
        <v>100</v>
      </c>
      <c r="F1334" s="19" t="str">
        <f>IFERROR(VLOOKUP(D1334,'Tabelas auxiliares'!$A$3:$B$63,2,FALSE),"")</f>
        <v>PU - PREFEITURA UNIVERSITÁRIA</v>
      </c>
      <c r="G1334" s="19" t="str">
        <f>IFERROR(VLOOKUP($B1334,'Tabelas auxiliares'!$A$67:$C$107,2,FALSE),"")</f>
        <v>TRANSPORTE / LOCOMOÇÃO</v>
      </c>
      <c r="H1334" s="19" t="str">
        <f>IFERROR(VLOOKUP($B1334,'Tabelas auxiliares'!$A$67:$C$107,3,FALSE),"")</f>
        <v>MOTORISTA / PNEUS FROTA OFICIAL / ABASTECIMENTO FROTA OFICIAL / TRANSPORTE EVENTUAL / TRANSPORTE INTERCAMPUS / IMPORTAÇÃO (fretes e transportes) / PEDÁGIO</v>
      </c>
      <c r="I1334" t="s">
        <v>2516</v>
      </c>
      <c r="J1334" t="s">
        <v>5113</v>
      </c>
      <c r="K1334" t="s">
        <v>5138</v>
      </c>
      <c r="L1334" t="s">
        <v>5139</v>
      </c>
      <c r="M1334" t="s">
        <v>5116</v>
      </c>
      <c r="N1334" t="s">
        <v>628</v>
      </c>
      <c r="O1334" t="s">
        <v>629</v>
      </c>
      <c r="P1334" t="s">
        <v>630</v>
      </c>
      <c r="Q1334" t="s">
        <v>621</v>
      </c>
      <c r="R1334" t="s">
        <v>622</v>
      </c>
      <c r="S1334" t="s">
        <v>623</v>
      </c>
      <c r="T1334" t="s">
        <v>145</v>
      </c>
      <c r="U1334" t="s">
        <v>645</v>
      </c>
      <c r="V1334" t="s">
        <v>5117</v>
      </c>
      <c r="W1334" t="s">
        <v>5118</v>
      </c>
      <c r="X1334" t="s">
        <v>5140</v>
      </c>
      <c r="Y1334" s="19" t="str">
        <f t="shared" si="44"/>
        <v>3</v>
      </c>
      <c r="Z1334" s="19" t="str">
        <f>IF(T1334="","",IF(AND(T1334&lt;&gt;'Tabelas auxiliares'!$B$241,T1334&lt;&gt;'Tabelas auxiliares'!$B$242,T1334&lt;&gt;'Tabelas auxiliares'!$C$241,T1334&lt;&gt;'Tabelas auxiliares'!$C$242,T1334&lt;&gt;'Tabelas auxiliares'!$D$241),"FOLHA DE PESSOAL",IF(Y1334='Tabelas auxiliares'!$A$242,"CUSTEIO",IF(Y1334='Tabelas auxiliares'!$A$241,"INVESTIMENTO","ERRO - VERIFICAR"))))</f>
        <v>CUSTEIO</v>
      </c>
      <c r="AA1334" s="30">
        <f t="shared" si="45"/>
        <v>52342.15</v>
      </c>
      <c r="AD1334" s="12">
        <v>52342.15</v>
      </c>
      <c r="AE1334" s="36"/>
      <c r="AF1334" s="36"/>
      <c r="AG1334" s="36"/>
      <c r="AH1334" s="36"/>
      <c r="AI1334" s="36"/>
      <c r="AJ1334" s="36"/>
      <c r="AK1334" s="36"/>
      <c r="AL1334" s="36"/>
      <c r="AM1334" s="36"/>
      <c r="AN1334" s="36"/>
      <c r="AO1334" s="36"/>
      <c r="AP1334" s="36"/>
    </row>
    <row r="1335" spans="1:42" x14ac:dyDescent="0.35">
      <c r="A1335" t="s">
        <v>614</v>
      </c>
      <c r="B1335" t="s">
        <v>247</v>
      </c>
      <c r="C1335" t="s">
        <v>615</v>
      </c>
      <c r="D1335" t="s">
        <v>28</v>
      </c>
      <c r="E1335" t="s">
        <v>100</v>
      </c>
      <c r="F1335" s="19" t="str">
        <f>IFERROR(VLOOKUP(D1335,'Tabelas auxiliares'!$A$3:$B$63,2,FALSE),"")</f>
        <v>PU - PREFEITURA UNIVERSITÁRIA</v>
      </c>
      <c r="G1335" s="19" t="str">
        <f>IFERROR(VLOOKUP($B1335,'Tabelas auxiliares'!$A$67:$C$107,2,FALSE),"")</f>
        <v>TRANSPORTE / LOCOMOÇÃO</v>
      </c>
      <c r="H1335" s="19" t="str">
        <f>IFERROR(VLOOKUP($B1335,'Tabelas auxiliares'!$A$67:$C$107,3,FALSE),"")</f>
        <v>MOTORISTA / PNEUS FROTA OFICIAL / ABASTECIMENTO FROTA OFICIAL / TRANSPORTE EVENTUAL / TRANSPORTE INTERCAMPUS / IMPORTAÇÃO (fretes e transportes) / PEDÁGIO</v>
      </c>
      <c r="I1335" t="s">
        <v>815</v>
      </c>
      <c r="J1335" t="s">
        <v>5113</v>
      </c>
      <c r="K1335" t="s">
        <v>5141</v>
      </c>
      <c r="L1335" t="s">
        <v>5142</v>
      </c>
      <c r="M1335" t="s">
        <v>5116</v>
      </c>
      <c r="N1335" t="s">
        <v>628</v>
      </c>
      <c r="O1335" t="s">
        <v>629</v>
      </c>
      <c r="P1335" t="s">
        <v>630</v>
      </c>
      <c r="Q1335" t="s">
        <v>621</v>
      </c>
      <c r="R1335" t="s">
        <v>622</v>
      </c>
      <c r="S1335" t="s">
        <v>623</v>
      </c>
      <c r="T1335" t="s">
        <v>179</v>
      </c>
      <c r="U1335" t="s">
        <v>631</v>
      </c>
      <c r="V1335" t="s">
        <v>5117</v>
      </c>
      <c r="W1335" t="s">
        <v>5118</v>
      </c>
      <c r="X1335" t="s">
        <v>5143</v>
      </c>
      <c r="Y1335" s="19" t="str">
        <f t="shared" si="32"/>
        <v>3</v>
      </c>
      <c r="Z1335" s="19" t="str">
        <f>IF(T1335="","",IF(AND(T1335&lt;&gt;'Tabelas auxiliares'!$B$241,T1335&lt;&gt;'Tabelas auxiliares'!$B$242,T1335&lt;&gt;'Tabelas auxiliares'!$C$241,T1335&lt;&gt;'Tabelas auxiliares'!$C$242,T1335&lt;&gt;'Tabelas auxiliares'!$D$241),"FOLHA DE PESSOAL",IF(Y1335='Tabelas auxiliares'!$A$242,"CUSTEIO",IF(Y1335='Tabelas auxiliares'!$A$241,"INVESTIMENTO","ERRO - VERIFICAR"))))</f>
        <v>CUSTEIO</v>
      </c>
      <c r="AA1335" s="30">
        <f t="shared" si="33"/>
        <v>34147.86</v>
      </c>
      <c r="AD1335" s="12">
        <v>34147.86</v>
      </c>
      <c r="AE1335" s="36"/>
      <c r="AF1335" s="36"/>
      <c r="AG1335" s="36"/>
      <c r="AH1335" s="36"/>
      <c r="AI1335" s="36"/>
      <c r="AJ1335" s="36"/>
      <c r="AK1335" s="36"/>
      <c r="AL1335" s="36"/>
      <c r="AM1335" s="36"/>
      <c r="AN1335" s="36"/>
      <c r="AO1335" s="36"/>
      <c r="AP1335" s="36"/>
    </row>
    <row r="1336" spans="1:42" x14ac:dyDescent="0.35">
      <c r="A1336" t="s">
        <v>614</v>
      </c>
      <c r="B1336" t="s">
        <v>247</v>
      </c>
      <c r="C1336" t="s">
        <v>615</v>
      </c>
      <c r="D1336" t="s">
        <v>32</v>
      </c>
      <c r="E1336" t="s">
        <v>100</v>
      </c>
      <c r="F1336" s="19" t="str">
        <f>IFERROR(VLOOKUP(D1336,'Tabelas auxiliares'!$A$3:$B$63,2,FALSE),"")</f>
        <v>PU - LOCAÇÃO DE VEÍCULOS * D.U.C</v>
      </c>
      <c r="G1336" s="19" t="str">
        <f>IFERROR(VLOOKUP($B1336,'Tabelas auxiliares'!$A$67:$C$107,2,FALSE),"")</f>
        <v>TRANSPORTE / LOCOMOÇÃO</v>
      </c>
      <c r="H1336" s="19" t="str">
        <f>IFERROR(VLOOKUP($B1336,'Tabelas auxiliares'!$A$67:$C$107,3,FALSE),"")</f>
        <v>MOTORISTA / PNEUS FROTA OFICIAL / ABASTECIMENTO FROTA OFICIAL / TRANSPORTE EVENTUAL / TRANSPORTE INTERCAMPUS / IMPORTAÇÃO (fretes e transportes) / PEDÁGIO</v>
      </c>
      <c r="I1336" t="s">
        <v>2162</v>
      </c>
      <c r="J1336" t="s">
        <v>5065</v>
      </c>
      <c r="K1336" t="s">
        <v>5144</v>
      </c>
      <c r="L1336" t="s">
        <v>5145</v>
      </c>
      <c r="M1336" t="s">
        <v>5068</v>
      </c>
      <c r="N1336" t="s">
        <v>628</v>
      </c>
      <c r="O1336" t="s">
        <v>629</v>
      </c>
      <c r="P1336" t="s">
        <v>630</v>
      </c>
      <c r="Q1336" t="s">
        <v>621</v>
      </c>
      <c r="R1336" t="s">
        <v>622</v>
      </c>
      <c r="S1336" t="s">
        <v>623</v>
      </c>
      <c r="T1336" t="s">
        <v>145</v>
      </c>
      <c r="U1336" t="s">
        <v>645</v>
      </c>
      <c r="V1336" t="s">
        <v>5117</v>
      </c>
      <c r="W1336" t="s">
        <v>5118</v>
      </c>
      <c r="X1336" t="s">
        <v>5146</v>
      </c>
      <c r="Y1336" s="19" t="str">
        <f t="shared" si="32"/>
        <v>3</v>
      </c>
      <c r="Z1336" s="19" t="str">
        <f>IF(T1336="","",IF(AND(T1336&lt;&gt;'Tabelas auxiliares'!$B$241,T1336&lt;&gt;'Tabelas auxiliares'!$B$242,T1336&lt;&gt;'Tabelas auxiliares'!$C$241,T1336&lt;&gt;'Tabelas auxiliares'!$C$242,T1336&lt;&gt;'Tabelas auxiliares'!$D$241),"FOLHA DE PESSOAL",IF(Y1336='Tabelas auxiliares'!$A$242,"CUSTEIO",IF(Y1336='Tabelas auxiliares'!$A$241,"INVESTIMENTO","ERRO - VERIFICAR"))))</f>
        <v>CUSTEIO</v>
      </c>
      <c r="AA1336" s="30">
        <f t="shared" si="33"/>
        <v>33669.449999999997</v>
      </c>
      <c r="AD1336" s="12">
        <v>33669.449999999997</v>
      </c>
      <c r="AE1336" s="36"/>
      <c r="AF1336" s="36"/>
      <c r="AG1336" s="36"/>
      <c r="AH1336" s="36"/>
      <c r="AI1336" s="36"/>
      <c r="AJ1336" s="36"/>
      <c r="AK1336" s="36"/>
      <c r="AL1336" s="36"/>
      <c r="AM1336" s="36"/>
      <c r="AN1336" s="36"/>
      <c r="AO1336" s="36"/>
      <c r="AP1336" s="36"/>
    </row>
    <row r="1337" spans="1:42" x14ac:dyDescent="0.35">
      <c r="A1337" t="s">
        <v>614</v>
      </c>
      <c r="B1337" t="s">
        <v>247</v>
      </c>
      <c r="C1337" t="s">
        <v>615</v>
      </c>
      <c r="D1337" t="s">
        <v>32</v>
      </c>
      <c r="E1337" t="s">
        <v>100</v>
      </c>
      <c r="F1337" s="19" t="str">
        <f>IFERROR(VLOOKUP(D1337,'Tabelas auxiliares'!$A$3:$B$63,2,FALSE),"")</f>
        <v>PU - LOCAÇÃO DE VEÍCULOS * D.U.C</v>
      </c>
      <c r="G1337" s="19" t="str">
        <f>IFERROR(VLOOKUP($B1337,'Tabelas auxiliares'!$A$67:$C$107,2,FALSE),"")</f>
        <v>TRANSPORTE / LOCOMOÇÃO</v>
      </c>
      <c r="H1337" s="19" t="str">
        <f>IFERROR(VLOOKUP($B1337,'Tabelas auxiliares'!$A$67:$C$107,3,FALSE),"")</f>
        <v>MOTORISTA / PNEUS FROTA OFICIAL / ABASTECIMENTO FROTA OFICIAL / TRANSPORTE EVENTUAL / TRANSPORTE INTERCAMPUS / IMPORTAÇÃO (fretes e transportes) / PEDÁGIO</v>
      </c>
      <c r="I1337" t="s">
        <v>933</v>
      </c>
      <c r="J1337" t="s">
        <v>5065</v>
      </c>
      <c r="K1337" t="s">
        <v>5147</v>
      </c>
      <c r="L1337" t="s">
        <v>5148</v>
      </c>
      <c r="M1337" t="s">
        <v>5068</v>
      </c>
      <c r="N1337" t="s">
        <v>628</v>
      </c>
      <c r="O1337" t="s">
        <v>629</v>
      </c>
      <c r="P1337" t="s">
        <v>630</v>
      </c>
      <c r="Q1337" t="s">
        <v>621</v>
      </c>
      <c r="R1337" t="s">
        <v>622</v>
      </c>
      <c r="S1337" t="s">
        <v>623</v>
      </c>
      <c r="T1337" t="s">
        <v>145</v>
      </c>
      <c r="U1337" t="s">
        <v>645</v>
      </c>
      <c r="V1337" t="s">
        <v>5117</v>
      </c>
      <c r="W1337" t="s">
        <v>5118</v>
      </c>
      <c r="X1337" t="s">
        <v>5149</v>
      </c>
      <c r="Y1337" s="19" t="str">
        <f t="shared" si="32"/>
        <v>3</v>
      </c>
      <c r="Z1337" s="19" t="str">
        <f>IF(T1337="","",IF(AND(T1337&lt;&gt;'Tabelas auxiliares'!$B$241,T1337&lt;&gt;'Tabelas auxiliares'!$B$242,T1337&lt;&gt;'Tabelas auxiliares'!$C$241,T1337&lt;&gt;'Tabelas auxiliares'!$C$242,T1337&lt;&gt;'Tabelas auxiliares'!$D$241),"FOLHA DE PESSOAL",IF(Y1337='Tabelas auxiliares'!$A$242,"CUSTEIO",IF(Y1337='Tabelas auxiliares'!$A$241,"INVESTIMENTO","ERRO - VERIFICAR"))))</f>
        <v>CUSTEIO</v>
      </c>
      <c r="AA1337" s="30">
        <f t="shared" si="33"/>
        <v>180123.8</v>
      </c>
      <c r="AB1337" s="12">
        <v>25969.91</v>
      </c>
      <c r="AC1337" s="12">
        <v>109.61</v>
      </c>
      <c r="AD1337" s="12">
        <v>154044.28</v>
      </c>
      <c r="AE1337" s="36"/>
      <c r="AF1337" s="36"/>
      <c r="AG1337" s="36"/>
      <c r="AH1337" s="36"/>
      <c r="AI1337" s="36"/>
      <c r="AJ1337" s="36"/>
      <c r="AK1337" s="36"/>
      <c r="AL1337" s="36"/>
      <c r="AM1337" s="36"/>
      <c r="AN1337" s="36"/>
      <c r="AO1337" s="36"/>
      <c r="AP1337" s="36"/>
    </row>
    <row r="1338" spans="1:42" x14ac:dyDescent="0.35">
      <c r="A1338" t="s">
        <v>614</v>
      </c>
      <c r="B1338" t="s">
        <v>247</v>
      </c>
      <c r="C1338" t="s">
        <v>615</v>
      </c>
      <c r="D1338" t="s">
        <v>32</v>
      </c>
      <c r="E1338" t="s">
        <v>100</v>
      </c>
      <c r="F1338" s="19" t="str">
        <f>IFERROR(VLOOKUP(D1338,'Tabelas auxiliares'!$A$3:$B$63,2,FALSE),"")</f>
        <v>PU - LOCAÇÃO DE VEÍCULOS * D.U.C</v>
      </c>
      <c r="G1338" s="19" t="str">
        <f>IFERROR(VLOOKUP($B1338,'Tabelas auxiliares'!$A$67:$C$107,2,FALSE),"")</f>
        <v>TRANSPORTE / LOCOMOÇÃO</v>
      </c>
      <c r="H1338" s="19" t="str">
        <f>IFERROR(VLOOKUP($B1338,'Tabelas auxiliares'!$A$67:$C$107,3,FALSE),"")</f>
        <v>MOTORISTA / PNEUS FROTA OFICIAL / ABASTECIMENTO FROTA OFICIAL / TRANSPORTE EVENTUAL / TRANSPORTE INTERCAMPUS / IMPORTAÇÃO (fretes e transportes) / PEDÁGIO</v>
      </c>
      <c r="I1338" t="s">
        <v>768</v>
      </c>
      <c r="J1338" t="s">
        <v>5065</v>
      </c>
      <c r="K1338" t="s">
        <v>5150</v>
      </c>
      <c r="L1338" t="s">
        <v>5151</v>
      </c>
      <c r="M1338" t="s">
        <v>5068</v>
      </c>
      <c r="N1338" t="s">
        <v>628</v>
      </c>
      <c r="O1338" t="s">
        <v>629</v>
      </c>
      <c r="P1338" t="s">
        <v>630</v>
      </c>
      <c r="Q1338" t="s">
        <v>621</v>
      </c>
      <c r="R1338" t="s">
        <v>622</v>
      </c>
      <c r="S1338" t="s">
        <v>623</v>
      </c>
      <c r="T1338" t="s">
        <v>179</v>
      </c>
      <c r="U1338" t="s">
        <v>632</v>
      </c>
      <c r="V1338" t="s">
        <v>5117</v>
      </c>
      <c r="W1338" t="s">
        <v>5118</v>
      </c>
      <c r="X1338" t="s">
        <v>5152</v>
      </c>
      <c r="Y1338" s="19" t="str">
        <f t="shared" si="32"/>
        <v>3</v>
      </c>
      <c r="Z1338" s="19" t="str">
        <f>IF(T1338="","",IF(AND(T1338&lt;&gt;'Tabelas auxiliares'!$B$241,T1338&lt;&gt;'Tabelas auxiliares'!$B$242,T1338&lt;&gt;'Tabelas auxiliares'!$C$241,T1338&lt;&gt;'Tabelas auxiliares'!$C$242,T1338&lt;&gt;'Tabelas auxiliares'!$D$241),"FOLHA DE PESSOAL",IF(Y1338='Tabelas auxiliares'!$A$242,"CUSTEIO",IF(Y1338='Tabelas auxiliares'!$A$241,"INVESTIMENTO","ERRO - VERIFICAR"))))</f>
        <v>CUSTEIO</v>
      </c>
      <c r="AA1338" s="30">
        <f t="shared" si="33"/>
        <v>128539.7</v>
      </c>
      <c r="AB1338" s="12">
        <v>84509</v>
      </c>
      <c r="AC1338" s="12">
        <v>8176.64</v>
      </c>
      <c r="AD1338" s="12">
        <v>35854.06</v>
      </c>
      <c r="AE1338" s="36"/>
      <c r="AF1338" s="36"/>
      <c r="AG1338" s="36"/>
      <c r="AH1338" s="36"/>
      <c r="AI1338" s="36"/>
      <c r="AJ1338" s="36"/>
      <c r="AK1338" s="36"/>
      <c r="AL1338" s="36"/>
      <c r="AM1338" s="36"/>
      <c r="AN1338" s="36"/>
      <c r="AO1338" s="36"/>
      <c r="AP1338" s="36"/>
    </row>
    <row r="1339" spans="1:42" x14ac:dyDescent="0.35">
      <c r="A1339" t="s">
        <v>614</v>
      </c>
      <c r="B1339" t="s">
        <v>247</v>
      </c>
      <c r="C1339" t="s">
        <v>615</v>
      </c>
      <c r="D1339" t="s">
        <v>32</v>
      </c>
      <c r="E1339" t="s">
        <v>100</v>
      </c>
      <c r="F1339" s="19" t="str">
        <f>IFERROR(VLOOKUP(D1339,'Tabelas auxiliares'!$A$3:$B$63,2,FALSE),"")</f>
        <v>PU - LOCAÇÃO DE VEÍCULOS * D.U.C</v>
      </c>
      <c r="G1339" s="19" t="str">
        <f>IFERROR(VLOOKUP($B1339,'Tabelas auxiliares'!$A$67:$C$107,2,FALSE),"")</f>
        <v>TRANSPORTE / LOCOMOÇÃO</v>
      </c>
      <c r="H1339" s="19" t="str">
        <f>IFERROR(VLOOKUP($B1339,'Tabelas auxiliares'!$A$67:$C$107,3,FALSE),"")</f>
        <v>MOTORISTA / PNEUS FROTA OFICIAL / ABASTECIMENTO FROTA OFICIAL / TRANSPORTE EVENTUAL / TRANSPORTE INTERCAMPUS / IMPORTAÇÃO (fretes e transportes) / PEDÁGIO</v>
      </c>
      <c r="I1339" t="s">
        <v>1659</v>
      </c>
      <c r="J1339" t="s">
        <v>5065</v>
      </c>
      <c r="K1339" t="s">
        <v>5153</v>
      </c>
      <c r="L1339" t="s">
        <v>5148</v>
      </c>
      <c r="M1339" t="s">
        <v>5068</v>
      </c>
      <c r="N1339" t="s">
        <v>628</v>
      </c>
      <c r="O1339" t="s">
        <v>629</v>
      </c>
      <c r="P1339" t="s">
        <v>630</v>
      </c>
      <c r="Q1339" t="s">
        <v>621</v>
      </c>
      <c r="R1339" t="s">
        <v>622</v>
      </c>
      <c r="S1339" t="s">
        <v>623</v>
      </c>
      <c r="T1339" t="s">
        <v>145</v>
      </c>
      <c r="U1339" t="s">
        <v>645</v>
      </c>
      <c r="V1339" t="s">
        <v>5117</v>
      </c>
      <c r="W1339" t="s">
        <v>5118</v>
      </c>
      <c r="X1339" t="s">
        <v>5154</v>
      </c>
      <c r="Y1339" s="19" t="str">
        <f t="shared" si="32"/>
        <v>3</v>
      </c>
      <c r="Z1339" s="19" t="str">
        <f>IF(T1339="","",IF(AND(T1339&lt;&gt;'Tabelas auxiliares'!$B$241,T1339&lt;&gt;'Tabelas auxiliares'!$B$242,T1339&lt;&gt;'Tabelas auxiliares'!$C$241,T1339&lt;&gt;'Tabelas auxiliares'!$C$242,T1339&lt;&gt;'Tabelas auxiliares'!$D$241),"FOLHA DE PESSOAL",IF(Y1339='Tabelas auxiliares'!$A$242,"CUSTEIO",IF(Y1339='Tabelas auxiliares'!$A$241,"INVESTIMENTO","ERRO - VERIFICAR"))))</f>
        <v>CUSTEIO</v>
      </c>
      <c r="AA1339" s="30">
        <f t="shared" si="33"/>
        <v>83808.72</v>
      </c>
      <c r="AB1339" s="12">
        <v>83808.72</v>
      </c>
      <c r="AE1339" s="36"/>
      <c r="AF1339" s="36"/>
      <c r="AG1339" s="36"/>
      <c r="AH1339" s="36"/>
      <c r="AI1339" s="36"/>
      <c r="AJ1339" s="36"/>
      <c r="AK1339" s="36"/>
      <c r="AL1339" s="36"/>
      <c r="AM1339" s="36"/>
      <c r="AN1339" s="36"/>
      <c r="AO1339" s="36"/>
      <c r="AP1339" s="36"/>
    </row>
    <row r="1340" spans="1:42" x14ac:dyDescent="0.35">
      <c r="A1340" t="s">
        <v>614</v>
      </c>
      <c r="B1340" t="s">
        <v>247</v>
      </c>
      <c r="C1340" t="s">
        <v>615</v>
      </c>
      <c r="D1340" t="s">
        <v>54</v>
      </c>
      <c r="E1340" t="s">
        <v>100</v>
      </c>
      <c r="F1340" s="19" t="str">
        <f>IFERROR(VLOOKUP(D1340,'Tabelas auxiliares'!$A$3:$B$63,2,FALSE),"")</f>
        <v>PROAD - PRÓ-REITORIA DE ADMINISTRAÇÃO</v>
      </c>
      <c r="G1340" s="19" t="str">
        <f>IFERROR(VLOOKUP($B1340,'Tabelas auxiliares'!$A$67:$C$107,2,FALSE),"")</f>
        <v>TRANSPORTE / LOCOMOÇÃO</v>
      </c>
      <c r="H1340" s="19" t="str">
        <f>IFERROR(VLOOKUP($B1340,'Tabelas auxiliares'!$A$67:$C$107,3,FALSE),"")</f>
        <v>MOTORISTA / PNEUS FROTA OFICIAL / ABASTECIMENTO FROTA OFICIAL / TRANSPORTE EVENTUAL / TRANSPORTE INTERCAMPUS / IMPORTAÇÃO (fretes e transportes) / PEDÁGIO</v>
      </c>
      <c r="I1340" t="s">
        <v>2404</v>
      </c>
      <c r="J1340" t="s">
        <v>5155</v>
      </c>
      <c r="K1340" t="s">
        <v>5156</v>
      </c>
      <c r="L1340" t="s">
        <v>5157</v>
      </c>
      <c r="M1340" t="s">
        <v>2208</v>
      </c>
      <c r="N1340" t="s">
        <v>628</v>
      </c>
      <c r="O1340" t="s">
        <v>629</v>
      </c>
      <c r="P1340" t="s">
        <v>630</v>
      </c>
      <c r="Q1340" t="s">
        <v>621</v>
      </c>
      <c r="R1340" t="s">
        <v>622</v>
      </c>
      <c r="S1340" t="s">
        <v>623</v>
      </c>
      <c r="T1340" t="s">
        <v>145</v>
      </c>
      <c r="U1340" t="s">
        <v>645</v>
      </c>
      <c r="V1340" t="s">
        <v>2209</v>
      </c>
      <c r="W1340" t="s">
        <v>2210</v>
      </c>
      <c r="X1340" t="s">
        <v>5158</v>
      </c>
      <c r="Y1340" s="19" t="str">
        <f t="shared" si="32"/>
        <v>3</v>
      </c>
      <c r="Z1340" s="19" t="str">
        <f>IF(T1340="","",IF(AND(T1340&lt;&gt;'Tabelas auxiliares'!$B$241,T1340&lt;&gt;'Tabelas auxiliares'!$B$242,T1340&lt;&gt;'Tabelas auxiliares'!$C$241,T1340&lt;&gt;'Tabelas auxiliares'!$C$242,T1340&lt;&gt;'Tabelas auxiliares'!$D$241),"FOLHA DE PESSOAL",IF(Y1340='Tabelas auxiliares'!$A$242,"CUSTEIO",IF(Y1340='Tabelas auxiliares'!$A$241,"INVESTIMENTO","ERRO - VERIFICAR"))))</f>
        <v>CUSTEIO</v>
      </c>
      <c r="AA1340" s="30">
        <f t="shared" si="33"/>
        <v>5439.2</v>
      </c>
      <c r="AB1340" s="12">
        <v>318.99</v>
      </c>
      <c r="AD1340" s="12">
        <v>5120.21</v>
      </c>
      <c r="AE1340" s="36"/>
      <c r="AF1340" s="36"/>
      <c r="AG1340" s="36"/>
      <c r="AH1340" s="36"/>
      <c r="AI1340" s="36"/>
      <c r="AJ1340" s="36"/>
      <c r="AK1340" s="36"/>
      <c r="AL1340" s="36"/>
      <c r="AM1340" s="36"/>
      <c r="AN1340" s="36"/>
      <c r="AO1340" s="36"/>
      <c r="AP1340" s="36"/>
    </row>
    <row r="1341" spans="1:42" x14ac:dyDescent="0.35">
      <c r="A1341" t="s">
        <v>614</v>
      </c>
      <c r="B1341" t="s">
        <v>247</v>
      </c>
      <c r="C1341" t="s">
        <v>615</v>
      </c>
      <c r="D1341" t="s">
        <v>54</v>
      </c>
      <c r="E1341" t="s">
        <v>100</v>
      </c>
      <c r="F1341" s="19" t="str">
        <f>IFERROR(VLOOKUP(D1341,'Tabelas auxiliares'!$A$3:$B$63,2,FALSE),"")</f>
        <v>PROAD - PRÓ-REITORIA DE ADMINISTRAÇÃO</v>
      </c>
      <c r="G1341" s="19" t="str">
        <f>IFERROR(VLOOKUP($B1341,'Tabelas auxiliares'!$A$67:$C$107,2,FALSE),"")</f>
        <v>TRANSPORTE / LOCOMOÇÃO</v>
      </c>
      <c r="H1341" s="19" t="str">
        <f>IFERROR(VLOOKUP($B1341,'Tabelas auxiliares'!$A$67:$C$107,3,FALSE),"")</f>
        <v>MOTORISTA / PNEUS FROTA OFICIAL / ABASTECIMENTO FROTA OFICIAL / TRANSPORTE EVENTUAL / TRANSPORTE INTERCAMPUS / IMPORTAÇÃO (fretes e transportes) / PEDÁGIO</v>
      </c>
      <c r="I1341" t="s">
        <v>2404</v>
      </c>
      <c r="J1341" t="s">
        <v>2205</v>
      </c>
      <c r="K1341" t="s">
        <v>5159</v>
      </c>
      <c r="L1341" t="s">
        <v>5157</v>
      </c>
      <c r="M1341" t="s">
        <v>2208</v>
      </c>
      <c r="N1341" t="s">
        <v>628</v>
      </c>
      <c r="O1341" t="s">
        <v>629</v>
      </c>
      <c r="P1341" t="s">
        <v>630</v>
      </c>
      <c r="Q1341" t="s">
        <v>621</v>
      </c>
      <c r="R1341" t="s">
        <v>622</v>
      </c>
      <c r="S1341" t="s">
        <v>623</v>
      </c>
      <c r="T1341" t="s">
        <v>145</v>
      </c>
      <c r="U1341" t="s">
        <v>645</v>
      </c>
      <c r="V1341" t="s">
        <v>2213</v>
      </c>
      <c r="W1341" t="s">
        <v>2214</v>
      </c>
      <c r="X1341" t="s">
        <v>5160</v>
      </c>
      <c r="Y1341" s="19" t="str">
        <f t="shared" si="32"/>
        <v>3</v>
      </c>
      <c r="Z1341" s="19" t="str">
        <f>IF(T1341="","",IF(AND(T1341&lt;&gt;'Tabelas auxiliares'!$B$241,T1341&lt;&gt;'Tabelas auxiliares'!$B$242,T1341&lt;&gt;'Tabelas auxiliares'!$C$241,T1341&lt;&gt;'Tabelas auxiliares'!$C$242,T1341&lt;&gt;'Tabelas auxiliares'!$D$241),"FOLHA DE PESSOAL",IF(Y1341='Tabelas auxiliares'!$A$242,"CUSTEIO",IF(Y1341='Tabelas auxiliares'!$A$241,"INVESTIMENTO","ERRO - VERIFICAR"))))</f>
        <v>CUSTEIO</v>
      </c>
      <c r="AA1341" s="30">
        <f t="shared" si="33"/>
        <v>1248</v>
      </c>
      <c r="AB1341" s="12">
        <v>1248</v>
      </c>
      <c r="AE1341" s="36"/>
      <c r="AF1341" s="36"/>
      <c r="AG1341" s="36"/>
      <c r="AH1341" s="36"/>
      <c r="AI1341" s="36"/>
      <c r="AJ1341" s="36"/>
      <c r="AK1341" s="36"/>
      <c r="AL1341" s="36"/>
      <c r="AM1341" s="36"/>
      <c r="AN1341" s="36"/>
      <c r="AO1341" s="36"/>
      <c r="AP1341" s="36"/>
    </row>
    <row r="1342" spans="1:42" x14ac:dyDescent="0.35">
      <c r="A1342" t="s">
        <v>614</v>
      </c>
      <c r="B1342" t="s">
        <v>249</v>
      </c>
      <c r="C1342" t="s">
        <v>615</v>
      </c>
      <c r="D1342" t="s">
        <v>8</v>
      </c>
      <c r="E1342" t="s">
        <v>100</v>
      </c>
      <c r="F1342" s="19" t="str">
        <f>IFERROR(VLOOKUP(D1342,'Tabelas auxiliares'!$A$3:$B$63,2,FALSE),"")</f>
        <v>PROPES - PRÓ-REITORIA DE PESQUISA / CEM</v>
      </c>
      <c r="G1342" s="19" t="str">
        <f>IFERROR(VLOOKUP($B1342,'Tabelas auxiliares'!$A$67:$C$107,2,FALSE),"")</f>
        <v>DIÁRIAS / PASSAGENS</v>
      </c>
      <c r="H1342" s="19" t="str">
        <f>IFERROR(VLOOKUP($B1342,'Tabelas auxiliares'!$A$67:$C$107,3,FALSE),"")</f>
        <v>PASSAGENS NACIONAIS / DIÁRIAS NACIONAIS / REEMBOLSO DE PASSAGENS TERRESTRES</v>
      </c>
      <c r="I1342" t="s">
        <v>2610</v>
      </c>
      <c r="J1342" t="s">
        <v>5161</v>
      </c>
      <c r="K1342" t="s">
        <v>5162</v>
      </c>
      <c r="L1342" t="s">
        <v>5163</v>
      </c>
      <c r="M1342" t="s">
        <v>622</v>
      </c>
      <c r="N1342" t="s">
        <v>628</v>
      </c>
      <c r="O1342" t="s">
        <v>629</v>
      </c>
      <c r="P1342" t="s">
        <v>630</v>
      </c>
      <c r="Q1342" t="s">
        <v>621</v>
      </c>
      <c r="R1342" t="s">
        <v>622</v>
      </c>
      <c r="S1342" t="s">
        <v>623</v>
      </c>
      <c r="T1342" t="s">
        <v>145</v>
      </c>
      <c r="U1342" t="s">
        <v>645</v>
      </c>
      <c r="V1342" t="s">
        <v>5164</v>
      </c>
      <c r="W1342" t="s">
        <v>5165</v>
      </c>
      <c r="X1342" t="s">
        <v>5166</v>
      </c>
      <c r="Y1342" s="19" t="str">
        <f t="shared" si="32"/>
        <v>3</v>
      </c>
      <c r="Z1342" s="19" t="str">
        <f>IF(T1342="","",IF(AND(T1342&lt;&gt;'Tabelas auxiliares'!$B$241,T1342&lt;&gt;'Tabelas auxiliares'!$B$242,T1342&lt;&gt;'Tabelas auxiliares'!$C$241,T1342&lt;&gt;'Tabelas auxiliares'!$C$242,T1342&lt;&gt;'Tabelas auxiliares'!$D$241),"FOLHA DE PESSOAL",IF(Y1342='Tabelas auxiliares'!$A$242,"CUSTEIO",IF(Y1342='Tabelas auxiliares'!$A$241,"INVESTIMENTO","ERRO - VERIFICAR"))))</f>
        <v>CUSTEIO</v>
      </c>
      <c r="AA1342" s="30">
        <f t="shared" si="33"/>
        <v>9000</v>
      </c>
      <c r="AB1342" s="12">
        <v>4500.8500000000004</v>
      </c>
      <c r="AD1342" s="12">
        <v>4499.1499999999996</v>
      </c>
      <c r="AE1342" s="36"/>
      <c r="AF1342" s="36"/>
      <c r="AG1342" s="36"/>
      <c r="AH1342" s="36"/>
      <c r="AI1342" s="36"/>
      <c r="AJ1342" s="36"/>
      <c r="AK1342" s="36"/>
      <c r="AL1342" s="36"/>
      <c r="AM1342" s="36"/>
      <c r="AN1342" s="36"/>
      <c r="AO1342" s="36"/>
      <c r="AP1342" s="36"/>
    </row>
    <row r="1343" spans="1:42" x14ac:dyDescent="0.35">
      <c r="A1343" t="s">
        <v>614</v>
      </c>
      <c r="B1343" t="s">
        <v>249</v>
      </c>
      <c r="C1343" t="s">
        <v>615</v>
      </c>
      <c r="D1343" t="s">
        <v>8</v>
      </c>
      <c r="E1343" t="s">
        <v>100</v>
      </c>
      <c r="F1343" s="19" t="str">
        <f>IFERROR(VLOOKUP(D1343,'Tabelas auxiliares'!$A$3:$B$63,2,FALSE),"")</f>
        <v>PROPES - PRÓ-REITORIA DE PESQUISA / CEM</v>
      </c>
      <c r="G1343" s="19" t="str">
        <f>IFERROR(VLOOKUP($B1343,'Tabelas auxiliares'!$A$67:$C$107,2,FALSE),"")</f>
        <v>DIÁRIAS / PASSAGENS</v>
      </c>
      <c r="H1343" s="19" t="str">
        <f>IFERROR(VLOOKUP($B1343,'Tabelas auxiliares'!$A$67:$C$107,3,FALSE),"")</f>
        <v>PASSAGENS NACIONAIS / DIÁRIAS NACIONAIS / REEMBOLSO DE PASSAGENS TERRESTRES</v>
      </c>
      <c r="I1343" t="s">
        <v>2610</v>
      </c>
      <c r="J1343" t="s">
        <v>5161</v>
      </c>
      <c r="K1343" t="s">
        <v>5167</v>
      </c>
      <c r="L1343" t="s">
        <v>5163</v>
      </c>
      <c r="M1343" t="s">
        <v>622</v>
      </c>
      <c r="N1343" t="s">
        <v>628</v>
      </c>
      <c r="O1343" t="s">
        <v>629</v>
      </c>
      <c r="P1343" t="s">
        <v>630</v>
      </c>
      <c r="Q1343" t="s">
        <v>621</v>
      </c>
      <c r="R1343" t="s">
        <v>622</v>
      </c>
      <c r="S1343" t="s">
        <v>623</v>
      </c>
      <c r="T1343" t="s">
        <v>145</v>
      </c>
      <c r="U1343" t="s">
        <v>645</v>
      </c>
      <c r="V1343" t="s">
        <v>5168</v>
      </c>
      <c r="W1343" t="s">
        <v>5169</v>
      </c>
      <c r="X1343" t="s">
        <v>5170</v>
      </c>
      <c r="Y1343" s="19" t="str">
        <f t="shared" si="32"/>
        <v>3</v>
      </c>
      <c r="Z1343" s="19" t="str">
        <f>IF(T1343="","",IF(AND(T1343&lt;&gt;'Tabelas auxiliares'!$B$241,T1343&lt;&gt;'Tabelas auxiliares'!$B$242,T1343&lt;&gt;'Tabelas auxiliares'!$C$241,T1343&lt;&gt;'Tabelas auxiliares'!$C$242,T1343&lt;&gt;'Tabelas auxiliares'!$D$241),"FOLHA DE PESSOAL",IF(Y1343='Tabelas auxiliares'!$A$242,"CUSTEIO",IF(Y1343='Tabelas auxiliares'!$A$241,"INVESTIMENTO","ERRO - VERIFICAR"))))</f>
        <v>CUSTEIO</v>
      </c>
      <c r="AA1343" s="30">
        <f t="shared" si="33"/>
        <v>3000</v>
      </c>
      <c r="AB1343" s="12">
        <v>2737.5</v>
      </c>
      <c r="AD1343" s="12">
        <v>262.5</v>
      </c>
      <c r="AE1343" s="36"/>
      <c r="AF1343" s="36"/>
      <c r="AG1343" s="36"/>
      <c r="AH1343" s="36"/>
      <c r="AI1343" s="36"/>
      <c r="AJ1343" s="36"/>
      <c r="AK1343" s="36"/>
      <c r="AL1343" s="36"/>
      <c r="AM1343" s="36"/>
      <c r="AN1343" s="36"/>
      <c r="AO1343" s="36"/>
      <c r="AP1343" s="36"/>
    </row>
    <row r="1344" spans="1:42" x14ac:dyDescent="0.35">
      <c r="A1344" t="s">
        <v>614</v>
      </c>
      <c r="B1344" t="s">
        <v>249</v>
      </c>
      <c r="C1344" t="s">
        <v>615</v>
      </c>
      <c r="D1344" t="s">
        <v>8</v>
      </c>
      <c r="E1344" t="s">
        <v>100</v>
      </c>
      <c r="F1344" s="19" t="str">
        <f>IFERROR(VLOOKUP(D1344,'Tabelas auxiliares'!$A$3:$B$63,2,FALSE),"")</f>
        <v>PROPES - PRÓ-REITORIA DE PESQUISA / CEM</v>
      </c>
      <c r="G1344" s="19" t="str">
        <f>IFERROR(VLOOKUP($B1344,'Tabelas auxiliares'!$A$67:$C$107,2,FALSE),"")</f>
        <v>DIÁRIAS / PASSAGENS</v>
      </c>
      <c r="H1344" s="19" t="str">
        <f>IFERROR(VLOOKUP($B1344,'Tabelas auxiliares'!$A$67:$C$107,3,FALSE),"")</f>
        <v>PASSAGENS NACIONAIS / DIÁRIAS NACIONAIS / REEMBOLSO DE PASSAGENS TERRESTRES</v>
      </c>
      <c r="I1344" t="s">
        <v>5171</v>
      </c>
      <c r="J1344" t="s">
        <v>5172</v>
      </c>
      <c r="K1344" t="s">
        <v>5173</v>
      </c>
      <c r="L1344" t="s">
        <v>5174</v>
      </c>
      <c r="M1344" t="s">
        <v>622</v>
      </c>
      <c r="N1344" t="s">
        <v>628</v>
      </c>
      <c r="O1344" t="s">
        <v>629</v>
      </c>
      <c r="P1344" t="s">
        <v>630</v>
      </c>
      <c r="Q1344" t="s">
        <v>621</v>
      </c>
      <c r="R1344" t="s">
        <v>622</v>
      </c>
      <c r="S1344" t="s">
        <v>623</v>
      </c>
      <c r="T1344" t="s">
        <v>145</v>
      </c>
      <c r="U1344" t="s">
        <v>645</v>
      </c>
      <c r="V1344" t="s">
        <v>3829</v>
      </c>
      <c r="W1344" t="s">
        <v>3830</v>
      </c>
      <c r="X1344" t="s">
        <v>5175</v>
      </c>
      <c r="Y1344" s="19" t="str">
        <f t="shared" si="32"/>
        <v>3</v>
      </c>
      <c r="Z1344" s="19" t="str">
        <f>IF(T1344="","",IF(AND(T1344&lt;&gt;'Tabelas auxiliares'!$B$241,T1344&lt;&gt;'Tabelas auxiliares'!$B$242,T1344&lt;&gt;'Tabelas auxiliares'!$C$241,T1344&lt;&gt;'Tabelas auxiliares'!$C$242,T1344&lt;&gt;'Tabelas auxiliares'!$D$241),"FOLHA DE PESSOAL",IF(Y1344='Tabelas auxiliares'!$A$242,"CUSTEIO",IF(Y1344='Tabelas auxiliares'!$A$241,"INVESTIMENTO","ERRO - VERIFICAR"))))</f>
        <v>CUSTEIO</v>
      </c>
      <c r="AA1344" s="30">
        <f t="shared" si="33"/>
        <v>123.2</v>
      </c>
      <c r="AD1344" s="12">
        <v>123.2</v>
      </c>
      <c r="AE1344" s="36"/>
      <c r="AF1344" s="36"/>
      <c r="AG1344" s="36"/>
      <c r="AH1344" s="36"/>
      <c r="AI1344" s="36"/>
      <c r="AJ1344" s="36"/>
      <c r="AK1344" s="36"/>
      <c r="AL1344" s="36"/>
      <c r="AM1344" s="36"/>
      <c r="AN1344" s="36"/>
      <c r="AO1344" s="36"/>
      <c r="AP1344" s="36"/>
    </row>
    <row r="1345" spans="1:42" x14ac:dyDescent="0.35">
      <c r="A1345" t="s">
        <v>614</v>
      </c>
      <c r="B1345" t="s">
        <v>249</v>
      </c>
      <c r="C1345" t="s">
        <v>615</v>
      </c>
      <c r="D1345" t="s">
        <v>10</v>
      </c>
      <c r="E1345" t="s">
        <v>100</v>
      </c>
      <c r="F1345" s="19" t="str">
        <f>IFERROR(VLOOKUP(D1345,'Tabelas auxiliares'!$A$3:$B$63,2,FALSE),"")</f>
        <v>GABINETE REITORIA</v>
      </c>
      <c r="G1345" s="19" t="str">
        <f>IFERROR(VLOOKUP($B1345,'Tabelas auxiliares'!$A$67:$C$107,2,FALSE),"")</f>
        <v>DIÁRIAS / PASSAGENS</v>
      </c>
      <c r="H1345" s="19" t="str">
        <f>IFERROR(VLOOKUP($B1345,'Tabelas auxiliares'!$A$67:$C$107,3,FALSE),"")</f>
        <v>PASSAGENS NACIONAIS / DIÁRIAS NACIONAIS / REEMBOLSO DE PASSAGENS TERRESTRES</v>
      </c>
      <c r="I1345" t="s">
        <v>1820</v>
      </c>
      <c r="J1345" t="s">
        <v>4072</v>
      </c>
      <c r="K1345" t="s">
        <v>5176</v>
      </c>
      <c r="L1345" t="s">
        <v>4074</v>
      </c>
      <c r="M1345" t="s">
        <v>622</v>
      </c>
      <c r="N1345" t="s">
        <v>628</v>
      </c>
      <c r="O1345" t="s">
        <v>629</v>
      </c>
      <c r="P1345" t="s">
        <v>630</v>
      </c>
      <c r="Q1345" t="s">
        <v>621</v>
      </c>
      <c r="R1345" t="s">
        <v>622</v>
      </c>
      <c r="S1345" t="s">
        <v>623</v>
      </c>
      <c r="T1345" t="s">
        <v>145</v>
      </c>
      <c r="U1345" t="s">
        <v>645</v>
      </c>
      <c r="V1345" t="s">
        <v>5164</v>
      </c>
      <c r="W1345" t="s">
        <v>5165</v>
      </c>
      <c r="X1345" t="s">
        <v>5177</v>
      </c>
      <c r="Y1345" s="19" t="str">
        <f t="shared" si="32"/>
        <v>3</v>
      </c>
      <c r="Z1345" s="19" t="str">
        <f>IF(T1345="","",IF(AND(T1345&lt;&gt;'Tabelas auxiliares'!$B$241,T1345&lt;&gt;'Tabelas auxiliares'!$B$242,T1345&lt;&gt;'Tabelas auxiliares'!$C$241,T1345&lt;&gt;'Tabelas auxiliares'!$C$242,T1345&lt;&gt;'Tabelas auxiliares'!$D$241),"FOLHA DE PESSOAL",IF(Y1345='Tabelas auxiliares'!$A$242,"CUSTEIO",IF(Y1345='Tabelas auxiliares'!$A$241,"INVESTIMENTO","ERRO - VERIFICAR"))))</f>
        <v>CUSTEIO</v>
      </c>
      <c r="AA1345" s="30">
        <f t="shared" si="33"/>
        <v>32000</v>
      </c>
      <c r="AB1345" s="12">
        <v>10471.35</v>
      </c>
      <c r="AD1345" s="12">
        <v>21528.65</v>
      </c>
      <c r="AE1345" s="36"/>
      <c r="AF1345" s="36"/>
      <c r="AG1345" s="36"/>
      <c r="AH1345" s="36"/>
      <c r="AI1345" s="36"/>
      <c r="AJ1345" s="36"/>
      <c r="AK1345" s="36"/>
      <c r="AL1345" s="36"/>
      <c r="AM1345" s="36"/>
      <c r="AN1345" s="36"/>
      <c r="AO1345" s="36"/>
      <c r="AP1345" s="36"/>
    </row>
    <row r="1346" spans="1:42" x14ac:dyDescent="0.35">
      <c r="A1346" t="s">
        <v>614</v>
      </c>
      <c r="B1346" t="s">
        <v>249</v>
      </c>
      <c r="C1346" t="s">
        <v>615</v>
      </c>
      <c r="D1346" t="s">
        <v>10</v>
      </c>
      <c r="E1346" t="s">
        <v>100</v>
      </c>
      <c r="F1346" s="19" t="str">
        <f>IFERROR(VLOOKUP(D1346,'Tabelas auxiliares'!$A$3:$B$63,2,FALSE),"")</f>
        <v>GABINETE REITORIA</v>
      </c>
      <c r="G1346" s="19" t="str">
        <f>IFERROR(VLOOKUP($B1346,'Tabelas auxiliares'!$A$67:$C$107,2,FALSE),"")</f>
        <v>DIÁRIAS / PASSAGENS</v>
      </c>
      <c r="H1346" s="19" t="str">
        <f>IFERROR(VLOOKUP($B1346,'Tabelas auxiliares'!$A$67:$C$107,3,FALSE),"")</f>
        <v>PASSAGENS NACIONAIS / DIÁRIAS NACIONAIS / REEMBOLSO DE PASSAGENS TERRESTRES</v>
      </c>
      <c r="I1346" t="s">
        <v>918</v>
      </c>
      <c r="J1346" t="s">
        <v>4072</v>
      </c>
      <c r="K1346" t="s">
        <v>5178</v>
      </c>
      <c r="L1346" t="s">
        <v>4074</v>
      </c>
      <c r="M1346" t="s">
        <v>622</v>
      </c>
      <c r="N1346" t="s">
        <v>628</v>
      </c>
      <c r="O1346" t="s">
        <v>629</v>
      </c>
      <c r="P1346" t="s">
        <v>630</v>
      </c>
      <c r="Q1346" t="s">
        <v>621</v>
      </c>
      <c r="R1346" t="s">
        <v>622</v>
      </c>
      <c r="S1346" t="s">
        <v>623</v>
      </c>
      <c r="T1346" t="s">
        <v>145</v>
      </c>
      <c r="U1346" t="s">
        <v>645</v>
      </c>
      <c r="V1346" t="s">
        <v>5168</v>
      </c>
      <c r="W1346" t="s">
        <v>5169</v>
      </c>
      <c r="X1346" t="s">
        <v>5179</v>
      </c>
      <c r="Y1346" s="19" t="str">
        <f t="shared" si="32"/>
        <v>3</v>
      </c>
      <c r="Z1346" s="19" t="str">
        <f>IF(T1346="","",IF(AND(T1346&lt;&gt;'Tabelas auxiliares'!$B$241,T1346&lt;&gt;'Tabelas auxiliares'!$B$242,T1346&lt;&gt;'Tabelas auxiliares'!$C$241,T1346&lt;&gt;'Tabelas auxiliares'!$C$242,T1346&lt;&gt;'Tabelas auxiliares'!$D$241),"FOLHA DE PESSOAL",IF(Y1346='Tabelas auxiliares'!$A$242,"CUSTEIO",IF(Y1346='Tabelas auxiliares'!$A$241,"INVESTIMENTO","ERRO - VERIFICAR"))))</f>
        <v>CUSTEIO</v>
      </c>
      <c r="AA1346" s="30">
        <f t="shared" si="33"/>
        <v>3000</v>
      </c>
      <c r="AB1346" s="12">
        <v>1157.5</v>
      </c>
      <c r="AD1346" s="12">
        <v>1842.5</v>
      </c>
      <c r="AE1346" s="36"/>
      <c r="AF1346" s="36"/>
      <c r="AG1346" s="36"/>
      <c r="AH1346" s="36"/>
      <c r="AI1346" s="36"/>
      <c r="AJ1346" s="36"/>
      <c r="AK1346" s="36"/>
      <c r="AL1346" s="36"/>
      <c r="AM1346" s="36"/>
      <c r="AN1346" s="36"/>
      <c r="AO1346" s="36"/>
      <c r="AP1346" s="36"/>
    </row>
    <row r="1347" spans="1:42" x14ac:dyDescent="0.35">
      <c r="A1347" t="s">
        <v>614</v>
      </c>
      <c r="B1347" t="s">
        <v>249</v>
      </c>
      <c r="C1347" t="s">
        <v>615</v>
      </c>
      <c r="D1347" t="s">
        <v>12</v>
      </c>
      <c r="E1347" t="s">
        <v>100</v>
      </c>
      <c r="F1347" s="19" t="str">
        <f>IFERROR(VLOOKUP(D1347,'Tabelas auxiliares'!$A$3:$B$63,2,FALSE),"")</f>
        <v>AUDIN - AUDITORIA INTERNA</v>
      </c>
      <c r="G1347" s="19" t="str">
        <f>IFERROR(VLOOKUP($B1347,'Tabelas auxiliares'!$A$67:$C$107,2,FALSE),"")</f>
        <v>DIÁRIAS / PASSAGENS</v>
      </c>
      <c r="H1347" s="19" t="str">
        <f>IFERROR(VLOOKUP($B1347,'Tabelas auxiliares'!$A$67:$C$107,3,FALSE),"")</f>
        <v>PASSAGENS NACIONAIS / DIÁRIAS NACIONAIS / REEMBOLSO DE PASSAGENS TERRESTRES</v>
      </c>
      <c r="I1347" t="s">
        <v>707</v>
      </c>
      <c r="J1347" t="s">
        <v>5180</v>
      </c>
      <c r="K1347" t="s">
        <v>5181</v>
      </c>
      <c r="L1347" t="s">
        <v>5182</v>
      </c>
      <c r="M1347" t="s">
        <v>622</v>
      </c>
      <c r="N1347" t="s">
        <v>628</v>
      </c>
      <c r="O1347" t="s">
        <v>629</v>
      </c>
      <c r="P1347" t="s">
        <v>630</v>
      </c>
      <c r="Q1347" t="s">
        <v>621</v>
      </c>
      <c r="R1347" t="s">
        <v>622</v>
      </c>
      <c r="S1347" t="s">
        <v>623</v>
      </c>
      <c r="T1347" t="s">
        <v>145</v>
      </c>
      <c r="U1347" t="s">
        <v>645</v>
      </c>
      <c r="V1347" t="s">
        <v>5164</v>
      </c>
      <c r="W1347" t="s">
        <v>5165</v>
      </c>
      <c r="X1347" t="s">
        <v>5183</v>
      </c>
      <c r="Y1347" s="19" t="str">
        <f t="shared" si="32"/>
        <v>3</v>
      </c>
      <c r="Z1347" s="19" t="str">
        <f>IF(T1347="","",IF(AND(T1347&lt;&gt;'Tabelas auxiliares'!$B$241,T1347&lt;&gt;'Tabelas auxiliares'!$B$242,T1347&lt;&gt;'Tabelas auxiliares'!$C$241,T1347&lt;&gt;'Tabelas auxiliares'!$C$242,T1347&lt;&gt;'Tabelas auxiliares'!$D$241),"FOLHA DE PESSOAL",IF(Y1347='Tabelas auxiliares'!$A$242,"CUSTEIO",IF(Y1347='Tabelas auxiliares'!$A$241,"INVESTIMENTO","ERRO - VERIFICAR"))))</f>
        <v>CUSTEIO</v>
      </c>
      <c r="AA1347" s="30">
        <f t="shared" si="33"/>
        <v>6500</v>
      </c>
      <c r="AB1347" s="12">
        <v>4116.5</v>
      </c>
      <c r="AD1347" s="12">
        <v>2383.5</v>
      </c>
      <c r="AE1347" s="36"/>
      <c r="AF1347" s="36"/>
      <c r="AG1347" s="36"/>
      <c r="AH1347" s="36"/>
      <c r="AI1347" s="36"/>
      <c r="AJ1347" s="36"/>
      <c r="AK1347" s="36"/>
      <c r="AL1347" s="36"/>
      <c r="AM1347" s="36"/>
      <c r="AN1347" s="36"/>
      <c r="AO1347" s="36"/>
      <c r="AP1347" s="36"/>
    </row>
    <row r="1348" spans="1:42" x14ac:dyDescent="0.35">
      <c r="A1348" t="s">
        <v>614</v>
      </c>
      <c r="B1348" t="s">
        <v>249</v>
      </c>
      <c r="C1348" t="s">
        <v>615</v>
      </c>
      <c r="D1348" t="s">
        <v>16</v>
      </c>
      <c r="E1348" t="s">
        <v>100</v>
      </c>
      <c r="F1348" s="19" t="str">
        <f>IFERROR(VLOOKUP(D1348,'Tabelas auxiliares'!$A$3:$B$63,2,FALSE),"")</f>
        <v>PF - PROCURADORIA FEDERAL</v>
      </c>
      <c r="G1348" s="19" t="str">
        <f>IFERROR(VLOOKUP($B1348,'Tabelas auxiliares'!$A$67:$C$107,2,FALSE),"")</f>
        <v>DIÁRIAS / PASSAGENS</v>
      </c>
      <c r="H1348" s="19" t="str">
        <f>IFERROR(VLOOKUP($B1348,'Tabelas auxiliares'!$A$67:$C$107,3,FALSE),"")</f>
        <v>PASSAGENS NACIONAIS / DIÁRIAS NACIONAIS / REEMBOLSO DE PASSAGENS TERRESTRES</v>
      </c>
      <c r="I1348" t="s">
        <v>5184</v>
      </c>
      <c r="J1348" t="s">
        <v>5185</v>
      </c>
      <c r="K1348" t="s">
        <v>5186</v>
      </c>
      <c r="L1348" t="s">
        <v>5187</v>
      </c>
      <c r="M1348" t="s">
        <v>622</v>
      </c>
      <c r="N1348" t="s">
        <v>628</v>
      </c>
      <c r="O1348" t="s">
        <v>629</v>
      </c>
      <c r="P1348" t="s">
        <v>630</v>
      </c>
      <c r="Q1348" t="s">
        <v>621</v>
      </c>
      <c r="R1348" t="s">
        <v>622</v>
      </c>
      <c r="S1348" t="s">
        <v>623</v>
      </c>
      <c r="T1348" t="s">
        <v>145</v>
      </c>
      <c r="U1348" t="s">
        <v>645</v>
      </c>
      <c r="V1348" t="s">
        <v>5164</v>
      </c>
      <c r="W1348" t="s">
        <v>5165</v>
      </c>
      <c r="X1348" t="s">
        <v>5188</v>
      </c>
      <c r="Y1348" s="19" t="str">
        <f t="shared" si="32"/>
        <v>3</v>
      </c>
      <c r="Z1348" s="19" t="str">
        <f>IF(T1348="","",IF(AND(T1348&lt;&gt;'Tabelas auxiliares'!$B$241,T1348&lt;&gt;'Tabelas auxiliares'!$B$242,T1348&lt;&gt;'Tabelas auxiliares'!$C$241,T1348&lt;&gt;'Tabelas auxiliares'!$C$242,T1348&lt;&gt;'Tabelas auxiliares'!$D$241),"FOLHA DE PESSOAL",IF(Y1348='Tabelas auxiliares'!$A$242,"CUSTEIO",IF(Y1348='Tabelas auxiliares'!$A$241,"INVESTIMENTO","ERRO - VERIFICAR"))))</f>
        <v>CUSTEIO</v>
      </c>
      <c r="AA1348" s="30">
        <f t="shared" si="33"/>
        <v>3000</v>
      </c>
      <c r="AB1348" s="12">
        <v>132.25</v>
      </c>
      <c r="AD1348" s="12">
        <v>2867.75</v>
      </c>
      <c r="AE1348" s="36"/>
      <c r="AF1348" s="36"/>
      <c r="AG1348" s="36"/>
      <c r="AH1348" s="36"/>
      <c r="AI1348" s="36"/>
      <c r="AJ1348" s="36"/>
      <c r="AK1348" s="36"/>
      <c r="AL1348" s="36"/>
      <c r="AM1348" s="36"/>
      <c r="AN1348" s="36"/>
      <c r="AO1348" s="36"/>
      <c r="AP1348" s="36"/>
    </row>
    <row r="1349" spans="1:42" x14ac:dyDescent="0.35">
      <c r="A1349" t="s">
        <v>614</v>
      </c>
      <c r="B1349" t="s">
        <v>249</v>
      </c>
      <c r="C1349" t="s">
        <v>615</v>
      </c>
      <c r="D1349" t="s">
        <v>20</v>
      </c>
      <c r="E1349" t="s">
        <v>100</v>
      </c>
      <c r="F1349" s="19" t="str">
        <f>IFERROR(VLOOKUP(D1349,'Tabelas auxiliares'!$A$3:$B$63,2,FALSE),"")</f>
        <v>ACI - ASSESSORIA DE COMUNICAÇÃO E IMPRENSA</v>
      </c>
      <c r="G1349" s="19" t="str">
        <f>IFERROR(VLOOKUP($B1349,'Tabelas auxiliares'!$A$67:$C$107,2,FALSE),"")</f>
        <v>DIÁRIAS / PASSAGENS</v>
      </c>
      <c r="H1349" s="19" t="str">
        <f>IFERROR(VLOOKUP($B1349,'Tabelas auxiliares'!$A$67:$C$107,3,FALSE),"")</f>
        <v>PASSAGENS NACIONAIS / DIÁRIAS NACIONAIS / REEMBOLSO DE PASSAGENS TERRESTRES</v>
      </c>
      <c r="I1349" t="s">
        <v>1820</v>
      </c>
      <c r="J1349" t="s">
        <v>5189</v>
      </c>
      <c r="K1349" t="s">
        <v>5190</v>
      </c>
      <c r="L1349" t="s">
        <v>5191</v>
      </c>
      <c r="M1349" t="s">
        <v>622</v>
      </c>
      <c r="N1349" t="s">
        <v>628</v>
      </c>
      <c r="O1349" t="s">
        <v>629</v>
      </c>
      <c r="P1349" t="s">
        <v>630</v>
      </c>
      <c r="Q1349" t="s">
        <v>621</v>
      </c>
      <c r="R1349" t="s">
        <v>622</v>
      </c>
      <c r="S1349" t="s">
        <v>623</v>
      </c>
      <c r="T1349" t="s">
        <v>145</v>
      </c>
      <c r="U1349" t="s">
        <v>645</v>
      </c>
      <c r="V1349" t="s">
        <v>5164</v>
      </c>
      <c r="W1349" t="s">
        <v>5165</v>
      </c>
      <c r="X1349" t="s">
        <v>5192</v>
      </c>
      <c r="Y1349" s="19" t="str">
        <f t="shared" si="32"/>
        <v>3</v>
      </c>
      <c r="Z1349" s="19" t="str">
        <f>IF(T1349="","",IF(AND(T1349&lt;&gt;'Tabelas auxiliares'!$B$241,T1349&lt;&gt;'Tabelas auxiliares'!$B$242,T1349&lt;&gt;'Tabelas auxiliares'!$C$241,T1349&lt;&gt;'Tabelas auxiliares'!$C$242,T1349&lt;&gt;'Tabelas auxiliares'!$D$241),"FOLHA DE PESSOAL",IF(Y1349='Tabelas auxiliares'!$A$242,"CUSTEIO",IF(Y1349='Tabelas auxiliares'!$A$241,"INVESTIMENTO","ERRO - VERIFICAR"))))</f>
        <v>CUSTEIO</v>
      </c>
      <c r="AA1349" s="30">
        <f t="shared" si="33"/>
        <v>10000</v>
      </c>
      <c r="AB1349" s="12">
        <v>5905.4</v>
      </c>
      <c r="AD1349" s="12">
        <v>4094.6</v>
      </c>
      <c r="AE1349" s="36"/>
      <c r="AF1349" s="36"/>
      <c r="AG1349" s="36"/>
      <c r="AH1349" s="36"/>
      <c r="AI1349" s="36"/>
      <c r="AJ1349" s="36"/>
      <c r="AK1349" s="36"/>
      <c r="AL1349" s="36"/>
      <c r="AM1349" s="36"/>
      <c r="AN1349" s="36"/>
      <c r="AO1349" s="36"/>
      <c r="AP1349" s="36"/>
    </row>
    <row r="1350" spans="1:42" x14ac:dyDescent="0.35">
      <c r="A1350" t="s">
        <v>614</v>
      </c>
      <c r="B1350" t="s">
        <v>249</v>
      </c>
      <c r="C1350" t="s">
        <v>615</v>
      </c>
      <c r="D1350" t="s">
        <v>528</v>
      </c>
      <c r="E1350" t="s">
        <v>100</v>
      </c>
      <c r="F1350" s="19" t="str">
        <f>IFERROR(VLOOKUP(D1350,'Tabelas auxiliares'!$A$3:$B$63,2,FALSE),"")</f>
        <v>PU - PASSAGENS * D.U.C</v>
      </c>
      <c r="G1350" s="19" t="str">
        <f>IFERROR(VLOOKUP($B1350,'Tabelas auxiliares'!$A$67:$C$107,2,FALSE),"")</f>
        <v>DIÁRIAS / PASSAGENS</v>
      </c>
      <c r="H1350" s="19" t="str">
        <f>IFERROR(VLOOKUP($B1350,'Tabelas auxiliares'!$A$67:$C$107,3,FALSE),"")</f>
        <v>PASSAGENS NACIONAIS / DIÁRIAS NACIONAIS / REEMBOLSO DE PASSAGENS TERRESTRES</v>
      </c>
      <c r="I1350" t="s">
        <v>967</v>
      </c>
      <c r="J1350" t="s">
        <v>2090</v>
      </c>
      <c r="K1350" t="s">
        <v>5193</v>
      </c>
      <c r="L1350" t="s">
        <v>2092</v>
      </c>
      <c r="M1350" t="s">
        <v>2093</v>
      </c>
      <c r="N1350" t="s">
        <v>628</v>
      </c>
      <c r="O1350" t="s">
        <v>629</v>
      </c>
      <c r="P1350" t="s">
        <v>630</v>
      </c>
      <c r="Q1350" t="s">
        <v>621</v>
      </c>
      <c r="R1350" t="s">
        <v>622</v>
      </c>
      <c r="S1350" t="s">
        <v>623</v>
      </c>
      <c r="T1350" t="s">
        <v>145</v>
      </c>
      <c r="U1350" t="s">
        <v>645</v>
      </c>
      <c r="V1350" t="s">
        <v>5194</v>
      </c>
      <c r="W1350" t="s">
        <v>5195</v>
      </c>
      <c r="X1350" t="s">
        <v>5196</v>
      </c>
      <c r="Y1350" s="19" t="str">
        <f t="shared" si="32"/>
        <v>3</v>
      </c>
      <c r="Z1350" s="19" t="str">
        <f>IF(T1350="","",IF(AND(T1350&lt;&gt;'Tabelas auxiliares'!$B$241,T1350&lt;&gt;'Tabelas auxiliares'!$B$242,T1350&lt;&gt;'Tabelas auxiliares'!$C$241,T1350&lt;&gt;'Tabelas auxiliares'!$C$242,T1350&lt;&gt;'Tabelas auxiliares'!$D$241),"FOLHA DE PESSOAL",IF(Y1350='Tabelas auxiliares'!$A$242,"CUSTEIO",IF(Y1350='Tabelas auxiliares'!$A$241,"INVESTIMENTO","ERRO - VERIFICAR"))))</f>
        <v>CUSTEIO</v>
      </c>
      <c r="AA1350" s="30">
        <f t="shared" si="33"/>
        <v>268000</v>
      </c>
      <c r="AB1350" s="12">
        <v>121453.81</v>
      </c>
      <c r="AC1350" s="12">
        <v>25544.12</v>
      </c>
      <c r="AD1350" s="12">
        <v>121002.07</v>
      </c>
      <c r="AE1350" s="36"/>
      <c r="AF1350" s="36"/>
      <c r="AG1350" s="36"/>
      <c r="AH1350" s="36"/>
      <c r="AI1350" s="36"/>
      <c r="AJ1350" s="36"/>
      <c r="AK1350" s="36"/>
      <c r="AL1350" s="36"/>
      <c r="AM1350" s="36"/>
      <c r="AN1350" s="36"/>
      <c r="AO1350" s="36"/>
      <c r="AP1350" s="36"/>
    </row>
    <row r="1351" spans="1:42" x14ac:dyDescent="0.35">
      <c r="A1351" t="s">
        <v>614</v>
      </c>
      <c r="B1351" t="s">
        <v>249</v>
      </c>
      <c r="C1351" t="s">
        <v>615</v>
      </c>
      <c r="D1351" t="s">
        <v>528</v>
      </c>
      <c r="E1351" t="s">
        <v>100</v>
      </c>
      <c r="F1351" s="19" t="str">
        <f>IFERROR(VLOOKUP(D1351,'Tabelas auxiliares'!$A$3:$B$63,2,FALSE),"")</f>
        <v>PU - PASSAGENS * D.U.C</v>
      </c>
      <c r="G1351" s="19" t="str">
        <f>IFERROR(VLOOKUP($B1351,'Tabelas auxiliares'!$A$67:$C$107,2,FALSE),"")</f>
        <v>DIÁRIAS / PASSAGENS</v>
      </c>
      <c r="H1351" s="19" t="str">
        <f>IFERROR(VLOOKUP($B1351,'Tabelas auxiliares'!$A$67:$C$107,3,FALSE),"")</f>
        <v>PASSAGENS NACIONAIS / DIÁRIAS NACIONAIS / REEMBOLSO DE PASSAGENS TERRESTRES</v>
      </c>
      <c r="I1351" t="s">
        <v>967</v>
      </c>
      <c r="J1351" t="s">
        <v>2090</v>
      </c>
      <c r="K1351" t="s">
        <v>5197</v>
      </c>
      <c r="L1351" t="s">
        <v>2092</v>
      </c>
      <c r="M1351" t="s">
        <v>2093</v>
      </c>
      <c r="N1351" t="s">
        <v>628</v>
      </c>
      <c r="O1351" t="s">
        <v>629</v>
      </c>
      <c r="P1351" t="s">
        <v>630</v>
      </c>
      <c r="Q1351" t="s">
        <v>621</v>
      </c>
      <c r="R1351" t="s">
        <v>622</v>
      </c>
      <c r="S1351" t="s">
        <v>623</v>
      </c>
      <c r="T1351" t="s">
        <v>145</v>
      </c>
      <c r="U1351" t="s">
        <v>645</v>
      </c>
      <c r="V1351" t="s">
        <v>2098</v>
      </c>
      <c r="W1351" t="s">
        <v>2099</v>
      </c>
      <c r="X1351" t="s">
        <v>5198</v>
      </c>
      <c r="Y1351" s="19" t="str">
        <f t="shared" si="32"/>
        <v>3</v>
      </c>
      <c r="Z1351" s="19" t="str">
        <f>IF(T1351="","",IF(AND(T1351&lt;&gt;'Tabelas auxiliares'!$B$241,T1351&lt;&gt;'Tabelas auxiliares'!$B$242,T1351&lt;&gt;'Tabelas auxiliares'!$C$241,T1351&lt;&gt;'Tabelas auxiliares'!$C$242,T1351&lt;&gt;'Tabelas auxiliares'!$D$241),"FOLHA DE PESSOAL",IF(Y1351='Tabelas auxiliares'!$A$242,"CUSTEIO",IF(Y1351='Tabelas auxiliares'!$A$241,"INVESTIMENTO","ERRO - VERIFICAR"))))</f>
        <v>CUSTEIO</v>
      </c>
      <c r="AA1351" s="30">
        <f t="shared" si="33"/>
        <v>168500</v>
      </c>
      <c r="AB1351" s="12">
        <v>60825.31</v>
      </c>
      <c r="AC1351" s="12">
        <v>13822.95</v>
      </c>
      <c r="AD1351" s="12">
        <v>93851.74</v>
      </c>
      <c r="AE1351" s="36"/>
      <c r="AF1351" s="36"/>
      <c r="AG1351" s="36"/>
      <c r="AH1351" s="36"/>
      <c r="AI1351" s="36"/>
      <c r="AJ1351" s="36"/>
      <c r="AK1351" s="36"/>
      <c r="AL1351" s="36"/>
      <c r="AM1351" s="36"/>
      <c r="AN1351" s="36"/>
      <c r="AO1351" s="36"/>
      <c r="AP1351" s="36"/>
    </row>
    <row r="1352" spans="1:42" x14ac:dyDescent="0.35">
      <c r="A1352" t="s">
        <v>614</v>
      </c>
      <c r="B1352" t="s">
        <v>249</v>
      </c>
      <c r="C1352" t="s">
        <v>615</v>
      </c>
      <c r="D1352" t="s">
        <v>528</v>
      </c>
      <c r="E1352" t="s">
        <v>100</v>
      </c>
      <c r="F1352" s="19" t="str">
        <f>IFERROR(VLOOKUP(D1352,'Tabelas auxiliares'!$A$3:$B$63,2,FALSE),"")</f>
        <v>PU - PASSAGENS * D.U.C</v>
      </c>
      <c r="G1352" s="19" t="str">
        <f>IFERROR(VLOOKUP($B1352,'Tabelas auxiliares'!$A$67:$C$107,2,FALSE),"")</f>
        <v>DIÁRIAS / PASSAGENS</v>
      </c>
      <c r="H1352" s="19" t="str">
        <f>IFERROR(VLOOKUP($B1352,'Tabelas auxiliares'!$A$67:$C$107,3,FALSE),"")</f>
        <v>PASSAGENS NACIONAIS / DIÁRIAS NACIONAIS / REEMBOLSO DE PASSAGENS TERRESTRES</v>
      </c>
      <c r="I1352" t="s">
        <v>4981</v>
      </c>
      <c r="J1352" t="s">
        <v>5199</v>
      </c>
      <c r="K1352" t="s">
        <v>5200</v>
      </c>
      <c r="L1352" t="s">
        <v>5201</v>
      </c>
      <c r="M1352" t="s">
        <v>622</v>
      </c>
      <c r="N1352" t="s">
        <v>628</v>
      </c>
      <c r="O1352" t="s">
        <v>629</v>
      </c>
      <c r="P1352" t="s">
        <v>630</v>
      </c>
      <c r="Q1352" t="s">
        <v>621</v>
      </c>
      <c r="R1352" t="s">
        <v>622</v>
      </c>
      <c r="S1352" t="s">
        <v>623</v>
      </c>
      <c r="T1352" t="s">
        <v>145</v>
      </c>
      <c r="U1352" t="s">
        <v>645</v>
      </c>
      <c r="V1352" t="s">
        <v>5202</v>
      </c>
      <c r="W1352" t="s">
        <v>5203</v>
      </c>
      <c r="X1352" t="s">
        <v>5204</v>
      </c>
      <c r="Y1352" s="19" t="str">
        <f t="shared" si="32"/>
        <v>3</v>
      </c>
      <c r="Z1352" s="19" t="str">
        <f>IF(T1352="","",IF(AND(T1352&lt;&gt;'Tabelas auxiliares'!$B$241,T1352&lt;&gt;'Tabelas auxiliares'!$B$242,T1352&lt;&gt;'Tabelas auxiliares'!$C$241,T1352&lt;&gt;'Tabelas auxiliares'!$C$242,T1352&lt;&gt;'Tabelas auxiliares'!$D$241),"FOLHA DE PESSOAL",IF(Y1352='Tabelas auxiliares'!$A$242,"CUSTEIO",IF(Y1352='Tabelas auxiliares'!$A$241,"INVESTIMENTO","ERRO - VERIFICAR"))))</f>
        <v>CUSTEIO</v>
      </c>
      <c r="AA1352" s="30">
        <f t="shared" si="33"/>
        <v>5000</v>
      </c>
      <c r="AB1352" s="12">
        <v>3246.77</v>
      </c>
      <c r="AD1352" s="12">
        <v>1753.23</v>
      </c>
      <c r="AE1352" s="36"/>
      <c r="AF1352" s="36"/>
      <c r="AG1352" s="36"/>
      <c r="AH1352" s="36"/>
      <c r="AI1352" s="36"/>
      <c r="AJ1352" s="36"/>
      <c r="AK1352" s="36"/>
      <c r="AL1352" s="36"/>
      <c r="AM1352" s="36"/>
      <c r="AN1352" s="36"/>
      <c r="AO1352" s="36"/>
      <c r="AP1352" s="36"/>
    </row>
    <row r="1353" spans="1:42" x14ac:dyDescent="0.35">
      <c r="A1353" t="s">
        <v>614</v>
      </c>
      <c r="B1353" t="s">
        <v>249</v>
      </c>
      <c r="C1353" t="s">
        <v>615</v>
      </c>
      <c r="D1353" t="s">
        <v>528</v>
      </c>
      <c r="E1353" t="s">
        <v>100</v>
      </c>
      <c r="F1353" s="19" t="str">
        <f>IFERROR(VLOOKUP(D1353,'Tabelas auxiliares'!$A$3:$B$63,2,FALSE),"")</f>
        <v>PU - PASSAGENS * D.U.C</v>
      </c>
      <c r="G1353" s="19" t="str">
        <f>IFERROR(VLOOKUP($B1353,'Tabelas auxiliares'!$A$67:$C$107,2,FALSE),"")</f>
        <v>DIÁRIAS / PASSAGENS</v>
      </c>
      <c r="H1353" s="19" t="str">
        <f>IFERROR(VLOOKUP($B1353,'Tabelas auxiliares'!$A$67:$C$107,3,FALSE),"")</f>
        <v>PASSAGENS NACIONAIS / DIÁRIAS NACIONAIS / REEMBOLSO DE PASSAGENS TERRESTRES</v>
      </c>
      <c r="I1353" t="s">
        <v>4981</v>
      </c>
      <c r="J1353" t="s">
        <v>5199</v>
      </c>
      <c r="K1353" t="s">
        <v>5205</v>
      </c>
      <c r="L1353" t="s">
        <v>5206</v>
      </c>
      <c r="M1353" t="s">
        <v>622</v>
      </c>
      <c r="N1353" t="s">
        <v>628</v>
      </c>
      <c r="O1353" t="s">
        <v>629</v>
      </c>
      <c r="P1353" t="s">
        <v>630</v>
      </c>
      <c r="Q1353" t="s">
        <v>621</v>
      </c>
      <c r="R1353" t="s">
        <v>622</v>
      </c>
      <c r="S1353" t="s">
        <v>623</v>
      </c>
      <c r="T1353" t="s">
        <v>145</v>
      </c>
      <c r="U1353" t="s">
        <v>645</v>
      </c>
      <c r="V1353" t="s">
        <v>5202</v>
      </c>
      <c r="W1353" t="s">
        <v>5203</v>
      </c>
      <c r="X1353" t="s">
        <v>5207</v>
      </c>
      <c r="Y1353" s="19" t="str">
        <f t="shared" si="32"/>
        <v>3</v>
      </c>
      <c r="Z1353" s="19" t="str">
        <f>IF(T1353="","",IF(AND(T1353&lt;&gt;'Tabelas auxiliares'!$B$241,T1353&lt;&gt;'Tabelas auxiliares'!$B$242,T1353&lt;&gt;'Tabelas auxiliares'!$C$241,T1353&lt;&gt;'Tabelas auxiliares'!$C$242,T1353&lt;&gt;'Tabelas auxiliares'!$D$241),"FOLHA DE PESSOAL",IF(Y1353='Tabelas auxiliares'!$A$242,"CUSTEIO",IF(Y1353='Tabelas auxiliares'!$A$241,"INVESTIMENTO","ERRO - VERIFICAR"))))</f>
        <v>CUSTEIO</v>
      </c>
      <c r="AA1353" s="30">
        <f t="shared" si="33"/>
        <v>5000</v>
      </c>
      <c r="AB1353" s="12">
        <v>4633.84</v>
      </c>
      <c r="AD1353" s="12">
        <v>366.16</v>
      </c>
      <c r="AE1353" s="36"/>
      <c r="AF1353" s="36"/>
      <c r="AG1353" s="36"/>
      <c r="AH1353" s="36"/>
      <c r="AI1353" s="36"/>
      <c r="AJ1353" s="36"/>
      <c r="AK1353" s="36"/>
      <c r="AL1353" s="36"/>
      <c r="AM1353" s="36"/>
      <c r="AN1353" s="36"/>
      <c r="AO1353" s="36"/>
      <c r="AP1353" s="36"/>
    </row>
    <row r="1354" spans="1:42" x14ac:dyDescent="0.35">
      <c r="A1354" t="s">
        <v>614</v>
      </c>
      <c r="B1354" t="s">
        <v>249</v>
      </c>
      <c r="C1354" t="s">
        <v>615</v>
      </c>
      <c r="D1354" t="s">
        <v>528</v>
      </c>
      <c r="E1354" t="s">
        <v>100</v>
      </c>
      <c r="F1354" s="19" t="str">
        <f>IFERROR(VLOOKUP(D1354,'Tabelas auxiliares'!$A$3:$B$63,2,FALSE),"")</f>
        <v>PU - PASSAGENS * D.U.C</v>
      </c>
      <c r="G1354" s="19" t="str">
        <f>IFERROR(VLOOKUP($B1354,'Tabelas auxiliares'!$A$67:$C$107,2,FALSE),"")</f>
        <v>DIÁRIAS / PASSAGENS</v>
      </c>
      <c r="H1354" s="19" t="str">
        <f>IFERROR(VLOOKUP($B1354,'Tabelas auxiliares'!$A$67:$C$107,3,FALSE),"")</f>
        <v>PASSAGENS NACIONAIS / DIÁRIAS NACIONAIS / REEMBOLSO DE PASSAGENS TERRESTRES</v>
      </c>
      <c r="I1354" t="s">
        <v>1844</v>
      </c>
      <c r="J1354" t="s">
        <v>2090</v>
      </c>
      <c r="K1354" t="s">
        <v>5208</v>
      </c>
      <c r="L1354" t="s">
        <v>5209</v>
      </c>
      <c r="M1354" t="s">
        <v>2093</v>
      </c>
      <c r="N1354" t="s">
        <v>628</v>
      </c>
      <c r="O1354" t="s">
        <v>629</v>
      </c>
      <c r="P1354" t="s">
        <v>630</v>
      </c>
      <c r="Q1354" t="s">
        <v>621</v>
      </c>
      <c r="R1354" t="s">
        <v>622</v>
      </c>
      <c r="S1354" t="s">
        <v>623</v>
      </c>
      <c r="T1354" t="s">
        <v>145</v>
      </c>
      <c r="U1354" t="s">
        <v>645</v>
      </c>
      <c r="V1354" t="s">
        <v>5194</v>
      </c>
      <c r="W1354" t="s">
        <v>5195</v>
      </c>
      <c r="X1354" t="s">
        <v>5210</v>
      </c>
      <c r="Y1354" s="19" t="str">
        <f t="shared" si="32"/>
        <v>3</v>
      </c>
      <c r="Z1354" s="19" t="str">
        <f>IF(T1354="","",IF(AND(T1354&lt;&gt;'Tabelas auxiliares'!$B$241,T1354&lt;&gt;'Tabelas auxiliares'!$B$242,T1354&lt;&gt;'Tabelas auxiliares'!$C$241,T1354&lt;&gt;'Tabelas auxiliares'!$C$242,T1354&lt;&gt;'Tabelas auxiliares'!$D$241),"FOLHA DE PESSOAL",IF(Y1354='Tabelas auxiliares'!$A$242,"CUSTEIO",IF(Y1354='Tabelas auxiliares'!$A$241,"INVESTIMENTO","ERRO - VERIFICAR"))))</f>
        <v>CUSTEIO</v>
      </c>
      <c r="AA1354" s="30">
        <f t="shared" si="33"/>
        <v>0.09</v>
      </c>
      <c r="AB1354" s="12">
        <v>0.09</v>
      </c>
      <c r="AE1354" s="36"/>
      <c r="AF1354" s="36"/>
      <c r="AG1354" s="36"/>
      <c r="AH1354" s="36"/>
      <c r="AI1354" s="36"/>
      <c r="AJ1354" s="36"/>
      <c r="AK1354" s="36"/>
      <c r="AL1354" s="36"/>
      <c r="AM1354" s="36"/>
      <c r="AN1354" s="36"/>
      <c r="AO1354" s="36"/>
      <c r="AP1354" s="36"/>
    </row>
    <row r="1355" spans="1:42" x14ac:dyDescent="0.35">
      <c r="A1355" t="s">
        <v>614</v>
      </c>
      <c r="B1355" t="s">
        <v>249</v>
      </c>
      <c r="C1355" t="s">
        <v>615</v>
      </c>
      <c r="D1355" t="s">
        <v>528</v>
      </c>
      <c r="E1355" t="s">
        <v>100</v>
      </c>
      <c r="F1355" s="19" t="str">
        <f>IFERROR(VLOOKUP(D1355,'Tabelas auxiliares'!$A$3:$B$63,2,FALSE),"")</f>
        <v>PU - PASSAGENS * D.U.C</v>
      </c>
      <c r="G1355" s="19" t="str">
        <f>IFERROR(VLOOKUP($B1355,'Tabelas auxiliares'!$A$67:$C$107,2,FALSE),"")</f>
        <v>DIÁRIAS / PASSAGENS</v>
      </c>
      <c r="H1355" s="19" t="str">
        <f>IFERROR(VLOOKUP($B1355,'Tabelas auxiliares'!$A$67:$C$107,3,FALSE),"")</f>
        <v>PASSAGENS NACIONAIS / DIÁRIAS NACIONAIS / REEMBOLSO DE PASSAGENS TERRESTRES</v>
      </c>
      <c r="I1355" t="s">
        <v>1844</v>
      </c>
      <c r="J1355" t="s">
        <v>2090</v>
      </c>
      <c r="K1355" t="s">
        <v>5211</v>
      </c>
      <c r="L1355" t="s">
        <v>2092</v>
      </c>
      <c r="M1355" t="s">
        <v>2093</v>
      </c>
      <c r="N1355" t="s">
        <v>628</v>
      </c>
      <c r="O1355" t="s">
        <v>629</v>
      </c>
      <c r="P1355" t="s">
        <v>630</v>
      </c>
      <c r="Q1355" t="s">
        <v>621</v>
      </c>
      <c r="R1355" t="s">
        <v>622</v>
      </c>
      <c r="S1355" t="s">
        <v>623</v>
      </c>
      <c r="T1355" t="s">
        <v>145</v>
      </c>
      <c r="U1355" t="s">
        <v>645</v>
      </c>
      <c r="V1355" t="s">
        <v>2098</v>
      </c>
      <c r="W1355" t="s">
        <v>2099</v>
      </c>
      <c r="X1355" t="s">
        <v>5212</v>
      </c>
      <c r="Y1355" s="19" t="str">
        <f t="shared" si="32"/>
        <v>3</v>
      </c>
      <c r="Z1355" s="19" t="str">
        <f>IF(T1355="","",IF(AND(T1355&lt;&gt;'Tabelas auxiliares'!$B$241,T1355&lt;&gt;'Tabelas auxiliares'!$B$242,T1355&lt;&gt;'Tabelas auxiliares'!$C$241,T1355&lt;&gt;'Tabelas auxiliares'!$C$242,T1355&lt;&gt;'Tabelas auxiliares'!$D$241),"FOLHA DE PESSOAL",IF(Y1355='Tabelas auxiliares'!$A$242,"CUSTEIO",IF(Y1355='Tabelas auxiliares'!$A$241,"INVESTIMENTO","ERRO - VERIFICAR"))))</f>
        <v>CUSTEIO</v>
      </c>
      <c r="AA1355" s="30">
        <f t="shared" si="33"/>
        <v>0.02</v>
      </c>
      <c r="AB1355" s="12">
        <v>0.02</v>
      </c>
      <c r="AE1355" s="36"/>
      <c r="AF1355" s="36"/>
      <c r="AG1355" s="36"/>
      <c r="AH1355" s="36"/>
      <c r="AI1355" s="36"/>
      <c r="AJ1355" s="36"/>
      <c r="AK1355" s="36"/>
      <c r="AL1355" s="36"/>
      <c r="AM1355" s="36"/>
      <c r="AN1355" s="36"/>
      <c r="AO1355" s="36"/>
      <c r="AP1355" s="36"/>
    </row>
    <row r="1356" spans="1:42" x14ac:dyDescent="0.35">
      <c r="A1356" t="s">
        <v>614</v>
      </c>
      <c r="B1356" t="s">
        <v>249</v>
      </c>
      <c r="C1356" t="s">
        <v>615</v>
      </c>
      <c r="D1356" t="s">
        <v>34</v>
      </c>
      <c r="E1356" t="s">
        <v>100</v>
      </c>
      <c r="F1356" s="19" t="str">
        <f>IFERROR(VLOOKUP(D1356,'Tabelas auxiliares'!$A$3:$B$63,2,FALSE),"")</f>
        <v>CECS - CENTRO DE ENG., MODELAGEM E CIÊNCIAS SOCIAIS APLICADAS</v>
      </c>
      <c r="G1356" s="19" t="str">
        <f>IFERROR(VLOOKUP($B1356,'Tabelas auxiliares'!$A$67:$C$107,2,FALSE),"")</f>
        <v>DIÁRIAS / PASSAGENS</v>
      </c>
      <c r="H1356" s="19" t="str">
        <f>IFERROR(VLOOKUP($B1356,'Tabelas auxiliares'!$A$67:$C$107,3,FALSE),"")</f>
        <v>PASSAGENS NACIONAIS / DIÁRIAS NACIONAIS / REEMBOLSO DE PASSAGENS TERRESTRES</v>
      </c>
      <c r="I1356" t="s">
        <v>1105</v>
      </c>
      <c r="J1356" t="s">
        <v>4084</v>
      </c>
      <c r="K1356" t="s">
        <v>5213</v>
      </c>
      <c r="L1356" t="s">
        <v>4086</v>
      </c>
      <c r="M1356" t="s">
        <v>622</v>
      </c>
      <c r="N1356" t="s">
        <v>628</v>
      </c>
      <c r="O1356" t="s">
        <v>629</v>
      </c>
      <c r="P1356" t="s">
        <v>630</v>
      </c>
      <c r="Q1356" t="s">
        <v>621</v>
      </c>
      <c r="R1356" t="s">
        <v>622</v>
      </c>
      <c r="S1356" t="s">
        <v>623</v>
      </c>
      <c r="T1356" t="s">
        <v>145</v>
      </c>
      <c r="U1356" t="s">
        <v>645</v>
      </c>
      <c r="V1356" t="s">
        <v>5164</v>
      </c>
      <c r="W1356" t="s">
        <v>5165</v>
      </c>
      <c r="X1356" t="s">
        <v>5214</v>
      </c>
      <c r="Y1356" s="19" t="str">
        <f t="shared" si="32"/>
        <v>3</v>
      </c>
      <c r="Z1356" s="19" t="str">
        <f>IF(T1356="","",IF(AND(T1356&lt;&gt;'Tabelas auxiliares'!$B$241,T1356&lt;&gt;'Tabelas auxiliares'!$B$242,T1356&lt;&gt;'Tabelas auxiliares'!$C$241,T1356&lt;&gt;'Tabelas auxiliares'!$C$242,T1356&lt;&gt;'Tabelas auxiliares'!$D$241),"FOLHA DE PESSOAL",IF(Y1356='Tabelas auxiliares'!$A$242,"CUSTEIO",IF(Y1356='Tabelas auxiliares'!$A$241,"INVESTIMENTO","ERRO - VERIFICAR"))))</f>
        <v>CUSTEIO</v>
      </c>
      <c r="AA1356" s="30">
        <f t="shared" si="33"/>
        <v>30000</v>
      </c>
      <c r="AB1356" s="12">
        <v>9714.02</v>
      </c>
      <c r="AD1356" s="12">
        <v>20285.98</v>
      </c>
      <c r="AE1356" s="36"/>
      <c r="AF1356" s="36"/>
      <c r="AG1356" s="36"/>
      <c r="AH1356" s="36"/>
      <c r="AI1356" s="36"/>
      <c r="AJ1356" s="36"/>
      <c r="AK1356" s="36"/>
      <c r="AL1356" s="36"/>
      <c r="AM1356" s="36"/>
      <c r="AN1356" s="36"/>
      <c r="AO1356" s="36"/>
      <c r="AP1356" s="36"/>
    </row>
    <row r="1357" spans="1:42" x14ac:dyDescent="0.35">
      <c r="A1357" t="s">
        <v>614</v>
      </c>
      <c r="B1357" t="s">
        <v>249</v>
      </c>
      <c r="C1357" t="s">
        <v>615</v>
      </c>
      <c r="D1357" t="s">
        <v>38</v>
      </c>
      <c r="E1357" t="s">
        <v>100</v>
      </c>
      <c r="F1357" s="19" t="str">
        <f>IFERROR(VLOOKUP(D1357,'Tabelas auxiliares'!$A$3:$B$63,2,FALSE),"")</f>
        <v>CMCC - CENTRO DE MATEMÁTICA, COMPUTAÇÃO E COGNIÇÃO</v>
      </c>
      <c r="G1357" s="19" t="str">
        <f>IFERROR(VLOOKUP($B1357,'Tabelas auxiliares'!$A$67:$C$107,2,FALSE),"")</f>
        <v>DIÁRIAS / PASSAGENS</v>
      </c>
      <c r="H1357" s="19" t="str">
        <f>IFERROR(VLOOKUP($B1357,'Tabelas auxiliares'!$A$67:$C$107,3,FALSE),"")</f>
        <v>PASSAGENS NACIONAIS / DIÁRIAS NACIONAIS / REEMBOLSO DE PASSAGENS TERRESTRES</v>
      </c>
      <c r="I1357" t="s">
        <v>2404</v>
      </c>
      <c r="J1357" t="s">
        <v>4088</v>
      </c>
      <c r="K1357" t="s">
        <v>5215</v>
      </c>
      <c r="L1357" t="s">
        <v>5216</v>
      </c>
      <c r="M1357" t="s">
        <v>622</v>
      </c>
      <c r="N1357" t="s">
        <v>628</v>
      </c>
      <c r="O1357" t="s">
        <v>629</v>
      </c>
      <c r="P1357" t="s">
        <v>630</v>
      </c>
      <c r="Q1357" t="s">
        <v>621</v>
      </c>
      <c r="R1357" t="s">
        <v>622</v>
      </c>
      <c r="S1357" t="s">
        <v>623</v>
      </c>
      <c r="T1357" t="s">
        <v>145</v>
      </c>
      <c r="U1357" t="s">
        <v>645</v>
      </c>
      <c r="V1357" t="s">
        <v>5164</v>
      </c>
      <c r="W1357" t="s">
        <v>5165</v>
      </c>
      <c r="X1357" t="s">
        <v>5217</v>
      </c>
      <c r="Y1357" s="19" t="str">
        <f t="shared" si="32"/>
        <v>3</v>
      </c>
      <c r="Z1357" s="19" t="str">
        <f>IF(T1357="","",IF(AND(T1357&lt;&gt;'Tabelas auxiliares'!$B$241,T1357&lt;&gt;'Tabelas auxiliares'!$B$242,T1357&lt;&gt;'Tabelas auxiliares'!$C$241,T1357&lt;&gt;'Tabelas auxiliares'!$C$242,T1357&lt;&gt;'Tabelas auxiliares'!$D$241),"FOLHA DE PESSOAL",IF(Y1357='Tabelas auxiliares'!$A$242,"CUSTEIO",IF(Y1357='Tabelas auxiliares'!$A$241,"INVESTIMENTO","ERRO - VERIFICAR"))))</f>
        <v>CUSTEIO</v>
      </c>
      <c r="AA1357" s="30">
        <f t="shared" si="33"/>
        <v>7000</v>
      </c>
      <c r="AB1357" s="12">
        <v>1645.52</v>
      </c>
      <c r="AD1357" s="12">
        <v>5354.48</v>
      </c>
      <c r="AE1357" s="36"/>
      <c r="AF1357" s="36"/>
      <c r="AG1357" s="36"/>
      <c r="AH1357" s="36"/>
      <c r="AI1357" s="36"/>
      <c r="AJ1357" s="36"/>
      <c r="AK1357" s="36"/>
      <c r="AL1357" s="36"/>
      <c r="AM1357" s="36"/>
      <c r="AN1357" s="36"/>
      <c r="AO1357" s="36"/>
      <c r="AP1357" s="36"/>
    </row>
    <row r="1358" spans="1:42" x14ac:dyDescent="0.35">
      <c r="A1358" t="s">
        <v>614</v>
      </c>
      <c r="B1358" t="s">
        <v>249</v>
      </c>
      <c r="C1358" t="s">
        <v>615</v>
      </c>
      <c r="D1358" t="s">
        <v>42</v>
      </c>
      <c r="E1358" t="s">
        <v>100</v>
      </c>
      <c r="F1358" s="19" t="str">
        <f>IFERROR(VLOOKUP(D1358,'Tabelas auxiliares'!$A$3:$B$63,2,FALSE),"")</f>
        <v>CCNH - CENTRO DE CIÊNCIAS NATURAIS E HUMANAS</v>
      </c>
      <c r="G1358" s="19" t="str">
        <f>IFERROR(VLOOKUP($B1358,'Tabelas auxiliares'!$A$67:$C$107,2,FALSE),"")</f>
        <v>DIÁRIAS / PASSAGENS</v>
      </c>
      <c r="H1358" s="19" t="str">
        <f>IFERROR(VLOOKUP($B1358,'Tabelas auxiliares'!$A$67:$C$107,3,FALSE),"")</f>
        <v>PASSAGENS NACIONAIS / DIÁRIAS NACIONAIS / REEMBOLSO DE PASSAGENS TERRESTRES</v>
      </c>
      <c r="I1358" t="s">
        <v>832</v>
      </c>
      <c r="J1358" t="s">
        <v>4092</v>
      </c>
      <c r="K1358" t="s">
        <v>5218</v>
      </c>
      <c r="L1358" t="s">
        <v>4094</v>
      </c>
      <c r="M1358" t="s">
        <v>622</v>
      </c>
      <c r="N1358" t="s">
        <v>628</v>
      </c>
      <c r="O1358" t="s">
        <v>629</v>
      </c>
      <c r="P1358" t="s">
        <v>630</v>
      </c>
      <c r="Q1358" t="s">
        <v>621</v>
      </c>
      <c r="R1358" t="s">
        <v>622</v>
      </c>
      <c r="S1358" t="s">
        <v>623</v>
      </c>
      <c r="T1358" t="s">
        <v>145</v>
      </c>
      <c r="U1358" t="s">
        <v>645</v>
      </c>
      <c r="V1358" t="s">
        <v>5164</v>
      </c>
      <c r="W1358" t="s">
        <v>5165</v>
      </c>
      <c r="X1358" t="s">
        <v>5219</v>
      </c>
      <c r="Y1358" s="19" t="str">
        <f t="shared" si="32"/>
        <v>3</v>
      </c>
      <c r="Z1358" s="19" t="str">
        <f>IF(T1358="","",IF(AND(T1358&lt;&gt;'Tabelas auxiliares'!$B$241,T1358&lt;&gt;'Tabelas auxiliares'!$B$242,T1358&lt;&gt;'Tabelas auxiliares'!$C$241,T1358&lt;&gt;'Tabelas auxiliares'!$C$242,T1358&lt;&gt;'Tabelas auxiliares'!$D$241),"FOLHA DE PESSOAL",IF(Y1358='Tabelas auxiliares'!$A$242,"CUSTEIO",IF(Y1358='Tabelas auxiliares'!$A$241,"INVESTIMENTO","ERRO - VERIFICAR"))))</f>
        <v>CUSTEIO</v>
      </c>
      <c r="AA1358" s="30">
        <f t="shared" si="33"/>
        <v>23891.9</v>
      </c>
      <c r="AB1358" s="12">
        <v>14682.9</v>
      </c>
      <c r="AD1358" s="12">
        <v>9209</v>
      </c>
      <c r="AE1358" s="36"/>
      <c r="AF1358" s="36"/>
      <c r="AG1358" s="36"/>
      <c r="AH1358" s="36"/>
      <c r="AI1358" s="36"/>
      <c r="AJ1358" s="36"/>
      <c r="AK1358" s="36"/>
      <c r="AL1358" s="36"/>
      <c r="AM1358" s="36"/>
      <c r="AN1358" s="36"/>
      <c r="AO1358" s="36"/>
      <c r="AP1358" s="36"/>
    </row>
    <row r="1359" spans="1:42" x14ac:dyDescent="0.35">
      <c r="A1359" t="s">
        <v>614</v>
      </c>
      <c r="B1359" t="s">
        <v>249</v>
      </c>
      <c r="C1359" t="s">
        <v>615</v>
      </c>
      <c r="D1359" t="s">
        <v>42</v>
      </c>
      <c r="E1359" t="s">
        <v>100</v>
      </c>
      <c r="F1359" s="19" t="str">
        <f>IFERROR(VLOOKUP(D1359,'Tabelas auxiliares'!$A$3:$B$63,2,FALSE),"")</f>
        <v>CCNH - CENTRO DE CIÊNCIAS NATURAIS E HUMANAS</v>
      </c>
      <c r="G1359" s="19" t="str">
        <f>IFERROR(VLOOKUP($B1359,'Tabelas auxiliares'!$A$67:$C$107,2,FALSE),"")</f>
        <v>DIÁRIAS / PASSAGENS</v>
      </c>
      <c r="H1359" s="19" t="str">
        <f>IFERROR(VLOOKUP($B1359,'Tabelas auxiliares'!$A$67:$C$107,3,FALSE),"")</f>
        <v>PASSAGENS NACIONAIS / DIÁRIAS NACIONAIS / REEMBOLSO DE PASSAGENS TERRESTRES</v>
      </c>
      <c r="I1359" t="s">
        <v>832</v>
      </c>
      <c r="J1359" t="s">
        <v>4092</v>
      </c>
      <c r="K1359" t="s">
        <v>5220</v>
      </c>
      <c r="L1359" t="s">
        <v>4094</v>
      </c>
      <c r="M1359" t="s">
        <v>622</v>
      </c>
      <c r="N1359" t="s">
        <v>628</v>
      </c>
      <c r="O1359" t="s">
        <v>629</v>
      </c>
      <c r="P1359" t="s">
        <v>630</v>
      </c>
      <c r="Q1359" t="s">
        <v>621</v>
      </c>
      <c r="R1359" t="s">
        <v>622</v>
      </c>
      <c r="S1359" t="s">
        <v>623</v>
      </c>
      <c r="T1359" t="s">
        <v>145</v>
      </c>
      <c r="U1359" t="s">
        <v>645</v>
      </c>
      <c r="V1359" t="s">
        <v>5168</v>
      </c>
      <c r="W1359" t="s">
        <v>5169</v>
      </c>
      <c r="X1359" t="s">
        <v>5221</v>
      </c>
      <c r="Y1359" s="19" t="str">
        <f t="shared" si="32"/>
        <v>3</v>
      </c>
      <c r="Z1359" s="19" t="str">
        <f>IF(T1359="","",IF(AND(T1359&lt;&gt;'Tabelas auxiliares'!$B$241,T1359&lt;&gt;'Tabelas auxiliares'!$B$242,T1359&lt;&gt;'Tabelas auxiliares'!$C$241,T1359&lt;&gt;'Tabelas auxiliares'!$C$242,T1359&lt;&gt;'Tabelas auxiliares'!$D$241),"FOLHA DE PESSOAL",IF(Y1359='Tabelas auxiliares'!$A$242,"CUSTEIO",IF(Y1359='Tabelas auxiliares'!$A$241,"INVESTIMENTO","ERRO - VERIFICAR"))))</f>
        <v>CUSTEIO</v>
      </c>
      <c r="AA1359" s="30">
        <f t="shared" si="33"/>
        <v>1905</v>
      </c>
      <c r="AB1359" s="12">
        <v>1905</v>
      </c>
      <c r="AE1359" s="36"/>
      <c r="AF1359" s="36"/>
      <c r="AG1359" s="36"/>
      <c r="AH1359" s="36"/>
      <c r="AI1359" s="36"/>
      <c r="AJ1359" s="36"/>
      <c r="AK1359" s="36"/>
      <c r="AL1359" s="36"/>
      <c r="AM1359" s="36"/>
      <c r="AN1359" s="36"/>
      <c r="AO1359" s="36"/>
      <c r="AP1359" s="36"/>
    </row>
    <row r="1360" spans="1:42" x14ac:dyDescent="0.35">
      <c r="A1360" t="s">
        <v>614</v>
      </c>
      <c r="B1360" t="s">
        <v>249</v>
      </c>
      <c r="C1360" t="s">
        <v>615</v>
      </c>
      <c r="D1360" t="s">
        <v>46</v>
      </c>
      <c r="E1360" t="s">
        <v>100</v>
      </c>
      <c r="F1360" s="19" t="str">
        <f>IFERROR(VLOOKUP(D1360,'Tabelas auxiliares'!$A$3:$B$63,2,FALSE),"")</f>
        <v>PROGRAD - PRÓ-REITORIA DE GRADUAÇÃO</v>
      </c>
      <c r="G1360" s="19" t="str">
        <f>IFERROR(VLOOKUP($B1360,'Tabelas auxiliares'!$A$67:$C$107,2,FALSE),"")</f>
        <v>DIÁRIAS / PASSAGENS</v>
      </c>
      <c r="H1360" s="19" t="str">
        <f>IFERROR(VLOOKUP($B1360,'Tabelas auxiliares'!$A$67:$C$107,3,FALSE),"")</f>
        <v>PASSAGENS NACIONAIS / DIÁRIAS NACIONAIS / REEMBOLSO DE PASSAGENS TERRESTRES</v>
      </c>
      <c r="I1360" t="s">
        <v>938</v>
      </c>
      <c r="J1360" t="s">
        <v>5222</v>
      </c>
      <c r="K1360" t="s">
        <v>5223</v>
      </c>
      <c r="L1360" t="s">
        <v>5224</v>
      </c>
      <c r="M1360" t="s">
        <v>622</v>
      </c>
      <c r="N1360" t="s">
        <v>628</v>
      </c>
      <c r="O1360" t="s">
        <v>629</v>
      </c>
      <c r="P1360" t="s">
        <v>630</v>
      </c>
      <c r="Q1360" t="s">
        <v>621</v>
      </c>
      <c r="R1360" t="s">
        <v>622</v>
      </c>
      <c r="S1360" t="s">
        <v>623</v>
      </c>
      <c r="T1360" t="s">
        <v>145</v>
      </c>
      <c r="U1360" t="s">
        <v>645</v>
      </c>
      <c r="V1360" t="s">
        <v>5164</v>
      </c>
      <c r="W1360" t="s">
        <v>5165</v>
      </c>
      <c r="X1360" t="s">
        <v>5225</v>
      </c>
      <c r="Y1360" s="19" t="str">
        <f t="shared" si="32"/>
        <v>3</v>
      </c>
      <c r="Z1360" s="19" t="str">
        <f>IF(T1360="","",IF(AND(T1360&lt;&gt;'Tabelas auxiliares'!$B$241,T1360&lt;&gt;'Tabelas auxiliares'!$B$242,T1360&lt;&gt;'Tabelas auxiliares'!$C$241,T1360&lt;&gt;'Tabelas auxiliares'!$C$242,T1360&lt;&gt;'Tabelas auxiliares'!$D$241),"FOLHA DE PESSOAL",IF(Y1360='Tabelas auxiliares'!$A$242,"CUSTEIO",IF(Y1360='Tabelas auxiliares'!$A$241,"INVESTIMENTO","ERRO - VERIFICAR"))))</f>
        <v>CUSTEIO</v>
      </c>
      <c r="AA1360" s="30">
        <f t="shared" si="33"/>
        <v>30000</v>
      </c>
      <c r="AB1360" s="12">
        <v>13955.68</v>
      </c>
      <c r="AD1360" s="12">
        <v>16044.32</v>
      </c>
      <c r="AE1360" s="36"/>
      <c r="AF1360" s="36"/>
      <c r="AG1360" s="36"/>
      <c r="AH1360" s="36"/>
      <c r="AI1360" s="36"/>
      <c r="AJ1360" s="36"/>
      <c r="AK1360" s="36"/>
      <c r="AL1360" s="36"/>
      <c r="AM1360" s="36"/>
      <c r="AN1360" s="36"/>
      <c r="AO1360" s="36"/>
      <c r="AP1360" s="36"/>
    </row>
    <row r="1361" spans="1:42" x14ac:dyDescent="0.35">
      <c r="A1361" t="s">
        <v>614</v>
      </c>
      <c r="B1361" t="s">
        <v>249</v>
      </c>
      <c r="C1361" t="s">
        <v>615</v>
      </c>
      <c r="D1361" t="s">
        <v>46</v>
      </c>
      <c r="E1361" t="s">
        <v>100</v>
      </c>
      <c r="F1361" s="19" t="str">
        <f>IFERROR(VLOOKUP(D1361,'Tabelas auxiliares'!$A$3:$B$63,2,FALSE),"")</f>
        <v>PROGRAD - PRÓ-REITORIA DE GRADUAÇÃO</v>
      </c>
      <c r="G1361" s="19" t="str">
        <f>IFERROR(VLOOKUP($B1361,'Tabelas auxiliares'!$A$67:$C$107,2,FALSE),"")</f>
        <v>DIÁRIAS / PASSAGENS</v>
      </c>
      <c r="H1361" s="19" t="str">
        <f>IFERROR(VLOOKUP($B1361,'Tabelas auxiliares'!$A$67:$C$107,3,FALSE),"")</f>
        <v>PASSAGENS NACIONAIS / DIÁRIAS NACIONAIS / REEMBOLSO DE PASSAGENS TERRESTRES</v>
      </c>
      <c r="I1361" t="s">
        <v>2224</v>
      </c>
      <c r="J1361" t="s">
        <v>5222</v>
      </c>
      <c r="K1361" t="s">
        <v>5226</v>
      </c>
      <c r="L1361" t="s">
        <v>5224</v>
      </c>
      <c r="M1361" t="s">
        <v>622</v>
      </c>
      <c r="N1361" t="s">
        <v>628</v>
      </c>
      <c r="O1361" t="s">
        <v>629</v>
      </c>
      <c r="P1361" t="s">
        <v>630</v>
      </c>
      <c r="Q1361" t="s">
        <v>621</v>
      </c>
      <c r="R1361" t="s">
        <v>622</v>
      </c>
      <c r="S1361" t="s">
        <v>623</v>
      </c>
      <c r="T1361" t="s">
        <v>145</v>
      </c>
      <c r="U1361" t="s">
        <v>645</v>
      </c>
      <c r="V1361" t="s">
        <v>5168</v>
      </c>
      <c r="W1361" t="s">
        <v>5169</v>
      </c>
      <c r="X1361" t="s">
        <v>5227</v>
      </c>
      <c r="Y1361" s="19" t="str">
        <f t="shared" si="32"/>
        <v>3</v>
      </c>
      <c r="Z1361" s="19" t="str">
        <f>IF(T1361="","",IF(AND(T1361&lt;&gt;'Tabelas auxiliares'!$B$241,T1361&lt;&gt;'Tabelas auxiliares'!$B$242,T1361&lt;&gt;'Tabelas auxiliares'!$C$241,T1361&lt;&gt;'Tabelas auxiliares'!$C$242,T1361&lt;&gt;'Tabelas auxiliares'!$D$241),"FOLHA DE PESSOAL",IF(Y1361='Tabelas auxiliares'!$A$242,"CUSTEIO",IF(Y1361='Tabelas auxiliares'!$A$241,"INVESTIMENTO","ERRO - VERIFICAR"))))</f>
        <v>CUSTEIO</v>
      </c>
      <c r="AA1361" s="30">
        <f t="shared" si="33"/>
        <v>5000</v>
      </c>
      <c r="AB1361" s="12">
        <v>2655</v>
      </c>
      <c r="AD1361" s="12">
        <v>2345</v>
      </c>
      <c r="AE1361" s="36"/>
      <c r="AF1361" s="36"/>
      <c r="AG1361" s="36"/>
      <c r="AH1361" s="36"/>
      <c r="AI1361" s="36"/>
      <c r="AJ1361" s="36"/>
      <c r="AK1361" s="36"/>
      <c r="AL1361" s="36"/>
      <c r="AM1361" s="36"/>
      <c r="AN1361" s="36"/>
      <c r="AO1361" s="36"/>
      <c r="AP1361" s="36"/>
    </row>
    <row r="1362" spans="1:42" x14ac:dyDescent="0.35">
      <c r="A1362" t="s">
        <v>614</v>
      </c>
      <c r="B1362" t="s">
        <v>249</v>
      </c>
      <c r="C1362" t="s">
        <v>615</v>
      </c>
      <c r="D1362" t="s">
        <v>48</v>
      </c>
      <c r="E1362" t="s">
        <v>100</v>
      </c>
      <c r="F1362" s="19" t="str">
        <f>IFERROR(VLOOKUP(D1362,'Tabelas auxiliares'!$A$3:$B$63,2,FALSE),"")</f>
        <v>PROEC - PRÓ-REITORIA DE EXTENSÃO E CULTURA</v>
      </c>
      <c r="G1362" s="19" t="str">
        <f>IFERROR(VLOOKUP($B1362,'Tabelas auxiliares'!$A$67:$C$107,2,FALSE),"")</f>
        <v>DIÁRIAS / PASSAGENS</v>
      </c>
      <c r="H1362" s="19" t="str">
        <f>IFERROR(VLOOKUP($B1362,'Tabelas auxiliares'!$A$67:$C$107,3,FALSE),"")</f>
        <v>PASSAGENS NACIONAIS / DIÁRIAS NACIONAIS / REEMBOLSO DE PASSAGENS TERRESTRES</v>
      </c>
      <c r="I1362" t="s">
        <v>2216</v>
      </c>
      <c r="J1362" t="s">
        <v>5228</v>
      </c>
      <c r="K1362" t="s">
        <v>5229</v>
      </c>
      <c r="L1362" t="s">
        <v>5230</v>
      </c>
      <c r="M1362" t="s">
        <v>622</v>
      </c>
      <c r="N1362" t="s">
        <v>628</v>
      </c>
      <c r="O1362" t="s">
        <v>629</v>
      </c>
      <c r="P1362" t="s">
        <v>630</v>
      </c>
      <c r="Q1362" t="s">
        <v>621</v>
      </c>
      <c r="R1362" t="s">
        <v>622</v>
      </c>
      <c r="S1362" t="s">
        <v>623</v>
      </c>
      <c r="T1362" t="s">
        <v>145</v>
      </c>
      <c r="U1362" t="s">
        <v>645</v>
      </c>
      <c r="V1362" t="s">
        <v>5164</v>
      </c>
      <c r="W1362" t="s">
        <v>5165</v>
      </c>
      <c r="X1362" t="s">
        <v>5231</v>
      </c>
      <c r="Y1362" s="19" t="str">
        <f t="shared" si="32"/>
        <v>3</v>
      </c>
      <c r="Z1362" s="19" t="str">
        <f>IF(T1362="","",IF(AND(T1362&lt;&gt;'Tabelas auxiliares'!$B$241,T1362&lt;&gt;'Tabelas auxiliares'!$B$242,T1362&lt;&gt;'Tabelas auxiliares'!$C$241,T1362&lt;&gt;'Tabelas auxiliares'!$C$242,T1362&lt;&gt;'Tabelas auxiliares'!$D$241),"FOLHA DE PESSOAL",IF(Y1362='Tabelas auxiliares'!$A$242,"CUSTEIO",IF(Y1362='Tabelas auxiliares'!$A$241,"INVESTIMENTO","ERRO - VERIFICAR"))))</f>
        <v>CUSTEIO</v>
      </c>
      <c r="AA1362" s="30">
        <f t="shared" si="33"/>
        <v>20000</v>
      </c>
      <c r="AB1362" s="12">
        <v>3231.17</v>
      </c>
      <c r="AD1362" s="12">
        <v>16768.830000000002</v>
      </c>
      <c r="AE1362" s="36"/>
      <c r="AF1362" s="36"/>
      <c r="AG1362" s="36"/>
      <c r="AH1362" s="36"/>
      <c r="AI1362" s="36"/>
      <c r="AJ1362" s="36"/>
      <c r="AK1362" s="36"/>
      <c r="AL1362" s="36"/>
      <c r="AM1362" s="36"/>
      <c r="AN1362" s="36"/>
      <c r="AO1362" s="36"/>
      <c r="AP1362" s="36"/>
    </row>
    <row r="1363" spans="1:42" x14ac:dyDescent="0.35">
      <c r="A1363" t="s">
        <v>614</v>
      </c>
      <c r="B1363" t="s">
        <v>249</v>
      </c>
      <c r="C1363" t="s">
        <v>615</v>
      </c>
      <c r="D1363" t="s">
        <v>48</v>
      </c>
      <c r="E1363" t="s">
        <v>100</v>
      </c>
      <c r="F1363" s="19" t="str">
        <f>IFERROR(VLOOKUP(D1363,'Tabelas auxiliares'!$A$3:$B$63,2,FALSE),"")</f>
        <v>PROEC - PRÓ-REITORIA DE EXTENSÃO E CULTURA</v>
      </c>
      <c r="G1363" s="19" t="str">
        <f>IFERROR(VLOOKUP($B1363,'Tabelas auxiliares'!$A$67:$C$107,2,FALSE),"")</f>
        <v>DIÁRIAS / PASSAGENS</v>
      </c>
      <c r="H1363" s="19" t="str">
        <f>IFERROR(VLOOKUP($B1363,'Tabelas auxiliares'!$A$67:$C$107,3,FALSE),"")</f>
        <v>PASSAGENS NACIONAIS / DIÁRIAS NACIONAIS / REEMBOLSO DE PASSAGENS TERRESTRES</v>
      </c>
      <c r="I1363" t="s">
        <v>2216</v>
      </c>
      <c r="J1363" t="s">
        <v>5228</v>
      </c>
      <c r="K1363" t="s">
        <v>5232</v>
      </c>
      <c r="L1363" t="s">
        <v>5230</v>
      </c>
      <c r="M1363" t="s">
        <v>622</v>
      </c>
      <c r="N1363" t="s">
        <v>628</v>
      </c>
      <c r="O1363" t="s">
        <v>629</v>
      </c>
      <c r="P1363" t="s">
        <v>630</v>
      </c>
      <c r="Q1363" t="s">
        <v>621</v>
      </c>
      <c r="R1363" t="s">
        <v>622</v>
      </c>
      <c r="S1363" t="s">
        <v>623</v>
      </c>
      <c r="T1363" t="s">
        <v>145</v>
      </c>
      <c r="U1363" t="s">
        <v>645</v>
      </c>
      <c r="V1363" t="s">
        <v>5168</v>
      </c>
      <c r="W1363" t="s">
        <v>5169</v>
      </c>
      <c r="X1363" t="s">
        <v>5233</v>
      </c>
      <c r="Y1363" s="19" t="str">
        <f t="shared" si="32"/>
        <v>3</v>
      </c>
      <c r="Z1363" s="19" t="str">
        <f>IF(T1363="","",IF(AND(T1363&lt;&gt;'Tabelas auxiliares'!$B$241,T1363&lt;&gt;'Tabelas auxiliares'!$B$242,T1363&lt;&gt;'Tabelas auxiliares'!$C$241,T1363&lt;&gt;'Tabelas auxiliares'!$C$242,T1363&lt;&gt;'Tabelas auxiliares'!$D$241),"FOLHA DE PESSOAL",IF(Y1363='Tabelas auxiliares'!$A$242,"CUSTEIO",IF(Y1363='Tabelas auxiliares'!$A$241,"INVESTIMENTO","ERRO - VERIFICAR"))))</f>
        <v>CUSTEIO</v>
      </c>
      <c r="AA1363" s="30">
        <f t="shared" si="33"/>
        <v>3000</v>
      </c>
      <c r="AB1363" s="12">
        <v>1492.5</v>
      </c>
      <c r="AD1363" s="12">
        <v>1507.5</v>
      </c>
      <c r="AE1363" s="36"/>
      <c r="AF1363" s="36"/>
      <c r="AG1363" s="36"/>
      <c r="AH1363" s="36"/>
      <c r="AI1363" s="36"/>
      <c r="AJ1363" s="36"/>
      <c r="AK1363" s="36"/>
      <c r="AL1363" s="36"/>
      <c r="AM1363" s="36"/>
      <c r="AN1363" s="36"/>
      <c r="AO1363" s="36"/>
      <c r="AP1363" s="36"/>
    </row>
    <row r="1364" spans="1:42" x14ac:dyDescent="0.35">
      <c r="A1364" t="s">
        <v>614</v>
      </c>
      <c r="B1364" t="s">
        <v>249</v>
      </c>
      <c r="C1364" t="s">
        <v>615</v>
      </c>
      <c r="D1364" t="s">
        <v>50</v>
      </c>
      <c r="E1364" t="s">
        <v>100</v>
      </c>
      <c r="F1364" s="19" t="str">
        <f>IFERROR(VLOOKUP(D1364,'Tabelas auxiliares'!$A$3:$B$63,2,FALSE),"")</f>
        <v>EDITORA DA UFABC</v>
      </c>
      <c r="G1364" s="19" t="str">
        <f>IFERROR(VLOOKUP($B1364,'Tabelas auxiliares'!$A$67:$C$107,2,FALSE),"")</f>
        <v>DIÁRIAS / PASSAGENS</v>
      </c>
      <c r="H1364" s="19" t="str">
        <f>IFERROR(VLOOKUP($B1364,'Tabelas auxiliares'!$A$67:$C$107,3,FALSE),"")</f>
        <v>PASSAGENS NACIONAIS / DIÁRIAS NACIONAIS / REEMBOLSO DE PASSAGENS TERRESTRES</v>
      </c>
      <c r="I1364" t="s">
        <v>5234</v>
      </c>
      <c r="J1364" t="s">
        <v>5235</v>
      </c>
      <c r="K1364" t="s">
        <v>5236</v>
      </c>
      <c r="L1364" t="s">
        <v>5237</v>
      </c>
      <c r="M1364" t="s">
        <v>622</v>
      </c>
      <c r="N1364" t="s">
        <v>628</v>
      </c>
      <c r="O1364" t="s">
        <v>629</v>
      </c>
      <c r="P1364" t="s">
        <v>630</v>
      </c>
      <c r="Q1364" t="s">
        <v>621</v>
      </c>
      <c r="R1364" t="s">
        <v>622</v>
      </c>
      <c r="S1364" t="s">
        <v>623</v>
      </c>
      <c r="T1364" t="s">
        <v>145</v>
      </c>
      <c r="U1364" t="s">
        <v>645</v>
      </c>
      <c r="V1364" t="s">
        <v>5164</v>
      </c>
      <c r="W1364" t="s">
        <v>5165</v>
      </c>
      <c r="X1364" t="s">
        <v>5238</v>
      </c>
      <c r="Y1364" s="19" t="str">
        <f t="shared" si="32"/>
        <v>3</v>
      </c>
      <c r="Z1364" s="19" t="str">
        <f>IF(T1364="","",IF(AND(T1364&lt;&gt;'Tabelas auxiliares'!$B$241,T1364&lt;&gt;'Tabelas auxiliares'!$B$242,T1364&lt;&gt;'Tabelas auxiliares'!$C$241,T1364&lt;&gt;'Tabelas auxiliares'!$C$242,T1364&lt;&gt;'Tabelas auxiliares'!$D$241),"FOLHA DE PESSOAL",IF(Y1364='Tabelas auxiliares'!$A$242,"CUSTEIO",IF(Y1364='Tabelas auxiliares'!$A$241,"INVESTIMENTO","ERRO - VERIFICAR"))))</f>
        <v>CUSTEIO</v>
      </c>
      <c r="AA1364" s="30">
        <f t="shared" si="33"/>
        <v>4000</v>
      </c>
      <c r="AB1364" s="12">
        <v>2422.25</v>
      </c>
      <c r="AD1364" s="12">
        <v>1577.75</v>
      </c>
      <c r="AE1364" s="36"/>
      <c r="AF1364" s="36"/>
      <c r="AG1364" s="36"/>
      <c r="AH1364" s="36"/>
      <c r="AI1364" s="36"/>
      <c r="AJ1364" s="36"/>
      <c r="AK1364" s="36"/>
      <c r="AL1364" s="36"/>
      <c r="AM1364" s="36"/>
      <c r="AN1364" s="36"/>
      <c r="AO1364" s="36"/>
      <c r="AP1364" s="36"/>
    </row>
    <row r="1365" spans="1:42" x14ac:dyDescent="0.35">
      <c r="A1365" t="s">
        <v>614</v>
      </c>
      <c r="B1365" t="s">
        <v>249</v>
      </c>
      <c r="C1365" t="s">
        <v>615</v>
      </c>
      <c r="D1365" t="s">
        <v>54</v>
      </c>
      <c r="E1365" t="s">
        <v>100</v>
      </c>
      <c r="F1365" s="19" t="str">
        <f>IFERROR(VLOOKUP(D1365,'Tabelas auxiliares'!$A$3:$B$63,2,FALSE),"")</f>
        <v>PROAD - PRÓ-REITORIA DE ADMINISTRAÇÃO</v>
      </c>
      <c r="G1365" s="19" t="str">
        <f>IFERROR(VLOOKUP($B1365,'Tabelas auxiliares'!$A$67:$C$107,2,FALSE),"")</f>
        <v>DIÁRIAS / PASSAGENS</v>
      </c>
      <c r="H1365" s="19" t="str">
        <f>IFERROR(VLOOKUP($B1365,'Tabelas auxiliares'!$A$67:$C$107,3,FALSE),"")</f>
        <v>PASSAGENS NACIONAIS / DIÁRIAS NACIONAIS / REEMBOLSO DE PASSAGENS TERRESTRES</v>
      </c>
      <c r="I1365" t="s">
        <v>918</v>
      </c>
      <c r="J1365" t="s">
        <v>5239</v>
      </c>
      <c r="K1365" t="s">
        <v>5240</v>
      </c>
      <c r="L1365" t="s">
        <v>5241</v>
      </c>
      <c r="M1365" t="s">
        <v>622</v>
      </c>
      <c r="N1365" t="s">
        <v>628</v>
      </c>
      <c r="O1365" t="s">
        <v>629</v>
      </c>
      <c r="P1365" t="s">
        <v>630</v>
      </c>
      <c r="Q1365" t="s">
        <v>621</v>
      </c>
      <c r="R1365" t="s">
        <v>622</v>
      </c>
      <c r="S1365" t="s">
        <v>623</v>
      </c>
      <c r="T1365" t="s">
        <v>145</v>
      </c>
      <c r="U1365" t="s">
        <v>645</v>
      </c>
      <c r="V1365" t="s">
        <v>5164</v>
      </c>
      <c r="W1365" t="s">
        <v>5165</v>
      </c>
      <c r="X1365" t="s">
        <v>5242</v>
      </c>
      <c r="Y1365" s="19" t="str">
        <f t="shared" si="32"/>
        <v>3</v>
      </c>
      <c r="Z1365" s="19" t="str">
        <f>IF(T1365="","",IF(AND(T1365&lt;&gt;'Tabelas auxiliares'!$B$241,T1365&lt;&gt;'Tabelas auxiliares'!$B$242,T1365&lt;&gt;'Tabelas auxiliares'!$C$241,T1365&lt;&gt;'Tabelas auxiliares'!$C$242,T1365&lt;&gt;'Tabelas auxiliares'!$D$241),"FOLHA DE PESSOAL",IF(Y1365='Tabelas auxiliares'!$A$242,"CUSTEIO",IF(Y1365='Tabelas auxiliares'!$A$241,"INVESTIMENTO","ERRO - VERIFICAR"))))</f>
        <v>CUSTEIO</v>
      </c>
      <c r="AA1365" s="30">
        <f t="shared" si="33"/>
        <v>7378.95</v>
      </c>
      <c r="AD1365" s="12">
        <v>7378.95</v>
      </c>
      <c r="AE1365" s="36"/>
      <c r="AF1365" s="36"/>
      <c r="AG1365" s="36"/>
      <c r="AH1365" s="36"/>
      <c r="AI1365" s="36"/>
      <c r="AJ1365" s="36"/>
      <c r="AK1365" s="36"/>
      <c r="AL1365" s="36"/>
      <c r="AM1365" s="36"/>
      <c r="AN1365" s="36"/>
      <c r="AO1365" s="36"/>
      <c r="AP1365" s="36"/>
    </row>
    <row r="1366" spans="1:42" x14ac:dyDescent="0.35">
      <c r="A1366" t="s">
        <v>614</v>
      </c>
      <c r="B1366" t="s">
        <v>249</v>
      </c>
      <c r="C1366" t="s">
        <v>615</v>
      </c>
      <c r="D1366" t="s">
        <v>58</v>
      </c>
      <c r="E1366" t="s">
        <v>100</v>
      </c>
      <c r="F1366" s="19" t="str">
        <f>IFERROR(VLOOKUP(D1366,'Tabelas auxiliares'!$A$3:$B$63,2,FALSE),"")</f>
        <v>PROPLADI - PRÓ-REITORIA DE PLAN. E DESENV. INSTITUCIONAL</v>
      </c>
      <c r="G1366" s="19" t="str">
        <f>IFERROR(VLOOKUP($B1366,'Tabelas auxiliares'!$A$67:$C$107,2,FALSE),"")</f>
        <v>DIÁRIAS / PASSAGENS</v>
      </c>
      <c r="H1366" s="19" t="str">
        <f>IFERROR(VLOOKUP($B1366,'Tabelas auxiliares'!$A$67:$C$107,3,FALSE),"")</f>
        <v>PASSAGENS NACIONAIS / DIÁRIAS NACIONAIS / REEMBOLSO DE PASSAGENS TERRESTRES</v>
      </c>
      <c r="I1366" t="s">
        <v>1820</v>
      </c>
      <c r="J1366" t="s">
        <v>5243</v>
      </c>
      <c r="K1366" t="s">
        <v>5244</v>
      </c>
      <c r="L1366" t="s">
        <v>5245</v>
      </c>
      <c r="M1366" t="s">
        <v>622</v>
      </c>
      <c r="N1366" t="s">
        <v>628</v>
      </c>
      <c r="O1366" t="s">
        <v>629</v>
      </c>
      <c r="P1366" t="s">
        <v>630</v>
      </c>
      <c r="Q1366" t="s">
        <v>621</v>
      </c>
      <c r="R1366" t="s">
        <v>622</v>
      </c>
      <c r="S1366" t="s">
        <v>623</v>
      </c>
      <c r="T1366" t="s">
        <v>145</v>
      </c>
      <c r="U1366" t="s">
        <v>645</v>
      </c>
      <c r="V1366" t="s">
        <v>5164</v>
      </c>
      <c r="W1366" t="s">
        <v>5165</v>
      </c>
      <c r="X1366" t="s">
        <v>5246</v>
      </c>
      <c r="Y1366" s="19" t="str">
        <f t="shared" si="32"/>
        <v>3</v>
      </c>
      <c r="Z1366" s="19" t="str">
        <f>IF(T1366="","",IF(AND(T1366&lt;&gt;'Tabelas auxiliares'!$B$241,T1366&lt;&gt;'Tabelas auxiliares'!$B$242,T1366&lt;&gt;'Tabelas auxiliares'!$C$241,T1366&lt;&gt;'Tabelas auxiliares'!$C$242,T1366&lt;&gt;'Tabelas auxiliares'!$D$241),"FOLHA DE PESSOAL",IF(Y1366='Tabelas auxiliares'!$A$242,"CUSTEIO",IF(Y1366='Tabelas auxiliares'!$A$241,"INVESTIMENTO","ERRO - VERIFICAR"))))</f>
        <v>CUSTEIO</v>
      </c>
      <c r="AA1366" s="30">
        <f t="shared" si="33"/>
        <v>15000</v>
      </c>
      <c r="AB1366" s="12">
        <v>3328.05</v>
      </c>
      <c r="AD1366" s="12">
        <v>11671.95</v>
      </c>
      <c r="AE1366" s="36"/>
      <c r="AF1366" s="36"/>
      <c r="AG1366" s="36"/>
      <c r="AH1366" s="36"/>
      <c r="AI1366" s="36"/>
      <c r="AJ1366" s="36"/>
      <c r="AK1366" s="36"/>
      <c r="AL1366" s="36"/>
      <c r="AM1366" s="36"/>
      <c r="AN1366" s="36"/>
      <c r="AO1366" s="36"/>
      <c r="AP1366" s="36"/>
    </row>
    <row r="1367" spans="1:42" x14ac:dyDescent="0.35">
      <c r="A1367" t="s">
        <v>614</v>
      </c>
      <c r="B1367" t="s">
        <v>249</v>
      </c>
      <c r="C1367" t="s">
        <v>615</v>
      </c>
      <c r="D1367" t="s">
        <v>58</v>
      </c>
      <c r="E1367" t="s">
        <v>100</v>
      </c>
      <c r="F1367" s="19" t="str">
        <f>IFERROR(VLOOKUP(D1367,'Tabelas auxiliares'!$A$3:$B$63,2,FALSE),"")</f>
        <v>PROPLADI - PRÓ-REITORIA DE PLAN. E DESENV. INSTITUCIONAL</v>
      </c>
      <c r="G1367" s="19" t="str">
        <f>IFERROR(VLOOKUP($B1367,'Tabelas auxiliares'!$A$67:$C$107,2,FALSE),"")</f>
        <v>DIÁRIAS / PASSAGENS</v>
      </c>
      <c r="H1367" s="19" t="str">
        <f>IFERROR(VLOOKUP($B1367,'Tabelas auxiliares'!$A$67:$C$107,3,FALSE),"")</f>
        <v>PASSAGENS NACIONAIS / DIÁRIAS NACIONAIS / REEMBOLSO DE PASSAGENS TERRESTRES</v>
      </c>
      <c r="I1367" t="s">
        <v>5171</v>
      </c>
      <c r="J1367" t="s">
        <v>5247</v>
      </c>
      <c r="K1367" t="s">
        <v>5248</v>
      </c>
      <c r="L1367" t="s">
        <v>5249</v>
      </c>
      <c r="M1367" t="s">
        <v>622</v>
      </c>
      <c r="N1367" t="s">
        <v>628</v>
      </c>
      <c r="O1367" t="s">
        <v>629</v>
      </c>
      <c r="P1367" t="s">
        <v>630</v>
      </c>
      <c r="Q1367" t="s">
        <v>621</v>
      </c>
      <c r="R1367" t="s">
        <v>622</v>
      </c>
      <c r="S1367" t="s">
        <v>623</v>
      </c>
      <c r="T1367" t="s">
        <v>145</v>
      </c>
      <c r="U1367" t="s">
        <v>645</v>
      </c>
      <c r="V1367" t="s">
        <v>3829</v>
      </c>
      <c r="W1367" t="s">
        <v>3830</v>
      </c>
      <c r="X1367" t="s">
        <v>5250</v>
      </c>
      <c r="Y1367" s="19" t="str">
        <f t="shared" si="32"/>
        <v>3</v>
      </c>
      <c r="Z1367" s="19" t="str">
        <f>IF(T1367="","",IF(AND(T1367&lt;&gt;'Tabelas auxiliares'!$B$241,T1367&lt;&gt;'Tabelas auxiliares'!$B$242,T1367&lt;&gt;'Tabelas auxiliares'!$C$241,T1367&lt;&gt;'Tabelas auxiliares'!$C$242,T1367&lt;&gt;'Tabelas auxiliares'!$D$241),"FOLHA DE PESSOAL",IF(Y1367='Tabelas auxiliares'!$A$242,"CUSTEIO",IF(Y1367='Tabelas auxiliares'!$A$241,"INVESTIMENTO","ERRO - VERIFICAR"))))</f>
        <v>CUSTEIO</v>
      </c>
      <c r="AA1367" s="30">
        <f t="shared" si="33"/>
        <v>240</v>
      </c>
      <c r="AD1367" s="12">
        <v>240</v>
      </c>
      <c r="AE1367" s="36"/>
      <c r="AF1367" s="36"/>
      <c r="AG1367" s="36"/>
      <c r="AH1367" s="36"/>
      <c r="AI1367" s="36"/>
      <c r="AJ1367" s="36"/>
      <c r="AK1367" s="36"/>
      <c r="AL1367" s="36"/>
      <c r="AM1367" s="36"/>
      <c r="AN1367" s="36"/>
      <c r="AO1367" s="36"/>
      <c r="AP1367" s="36"/>
    </row>
    <row r="1368" spans="1:42" x14ac:dyDescent="0.35">
      <c r="A1368" t="s">
        <v>614</v>
      </c>
      <c r="B1368" t="s">
        <v>249</v>
      </c>
      <c r="C1368" t="s">
        <v>615</v>
      </c>
      <c r="D1368" t="s">
        <v>60</v>
      </c>
      <c r="E1368" t="s">
        <v>100</v>
      </c>
      <c r="F1368" s="19" t="str">
        <f>IFERROR(VLOOKUP(D1368,'Tabelas auxiliares'!$A$3:$B$63,2,FALSE),"")</f>
        <v>PROAP - PRÓ-REITORIA DE POLÍTICAS AFIRMATIVAS</v>
      </c>
      <c r="G1368" s="19" t="str">
        <f>IFERROR(VLOOKUP($B1368,'Tabelas auxiliares'!$A$67:$C$107,2,FALSE),"")</f>
        <v>DIÁRIAS / PASSAGENS</v>
      </c>
      <c r="H1368" s="19" t="str">
        <f>IFERROR(VLOOKUP($B1368,'Tabelas auxiliares'!$A$67:$C$107,3,FALSE),"")</f>
        <v>PASSAGENS NACIONAIS / DIÁRIAS NACIONAIS / REEMBOLSO DE PASSAGENS TERRESTRES</v>
      </c>
      <c r="I1368" t="s">
        <v>748</v>
      </c>
      <c r="J1368" t="s">
        <v>5251</v>
      </c>
      <c r="K1368" t="s">
        <v>5252</v>
      </c>
      <c r="L1368" t="s">
        <v>5253</v>
      </c>
      <c r="M1368" t="s">
        <v>622</v>
      </c>
      <c r="N1368" t="s">
        <v>628</v>
      </c>
      <c r="O1368" t="s">
        <v>629</v>
      </c>
      <c r="P1368" t="s">
        <v>630</v>
      </c>
      <c r="Q1368" t="s">
        <v>621</v>
      </c>
      <c r="R1368" t="s">
        <v>622</v>
      </c>
      <c r="S1368" t="s">
        <v>623</v>
      </c>
      <c r="T1368" t="s">
        <v>145</v>
      </c>
      <c r="U1368" t="s">
        <v>645</v>
      </c>
      <c r="V1368" t="s">
        <v>5164</v>
      </c>
      <c r="W1368" t="s">
        <v>5165</v>
      </c>
      <c r="X1368" t="s">
        <v>5254</v>
      </c>
      <c r="Y1368" s="19" t="str">
        <f t="shared" si="32"/>
        <v>3</v>
      </c>
      <c r="Z1368" s="19" t="str">
        <f>IF(T1368="","",IF(AND(T1368&lt;&gt;'Tabelas auxiliares'!$B$241,T1368&lt;&gt;'Tabelas auxiliares'!$B$242,T1368&lt;&gt;'Tabelas auxiliares'!$C$241,T1368&lt;&gt;'Tabelas auxiliares'!$C$242,T1368&lt;&gt;'Tabelas auxiliares'!$D$241),"FOLHA DE PESSOAL",IF(Y1368='Tabelas auxiliares'!$A$242,"CUSTEIO",IF(Y1368='Tabelas auxiliares'!$A$241,"INVESTIMENTO","ERRO - VERIFICAR"))))</f>
        <v>CUSTEIO</v>
      </c>
      <c r="AA1368" s="30">
        <f t="shared" si="33"/>
        <v>16000</v>
      </c>
      <c r="AB1368" s="12">
        <v>4441.8999999999996</v>
      </c>
      <c r="AD1368" s="12">
        <v>11558.1</v>
      </c>
      <c r="AE1368" s="36"/>
      <c r="AF1368" s="36"/>
      <c r="AG1368" s="36"/>
      <c r="AH1368" s="36"/>
      <c r="AI1368" s="36"/>
      <c r="AJ1368" s="36"/>
      <c r="AK1368" s="36"/>
      <c r="AL1368" s="36"/>
      <c r="AM1368" s="36"/>
      <c r="AN1368" s="36"/>
      <c r="AO1368" s="36"/>
      <c r="AP1368" s="36"/>
    </row>
    <row r="1369" spans="1:42" x14ac:dyDescent="0.35">
      <c r="A1369" t="s">
        <v>614</v>
      </c>
      <c r="B1369" t="s">
        <v>249</v>
      </c>
      <c r="C1369" t="s">
        <v>615</v>
      </c>
      <c r="D1369" t="s">
        <v>60</v>
      </c>
      <c r="E1369" t="s">
        <v>100</v>
      </c>
      <c r="F1369" s="19" t="str">
        <f>IFERROR(VLOOKUP(D1369,'Tabelas auxiliares'!$A$3:$B$63,2,FALSE),"")</f>
        <v>PROAP - PRÓ-REITORIA DE POLÍTICAS AFIRMATIVAS</v>
      </c>
      <c r="G1369" s="19" t="str">
        <f>IFERROR(VLOOKUP($B1369,'Tabelas auxiliares'!$A$67:$C$107,2,FALSE),"")</f>
        <v>DIÁRIAS / PASSAGENS</v>
      </c>
      <c r="H1369" s="19" t="str">
        <f>IFERROR(VLOOKUP($B1369,'Tabelas auxiliares'!$A$67:$C$107,3,FALSE),"")</f>
        <v>PASSAGENS NACIONAIS / DIÁRIAS NACIONAIS / REEMBOLSO DE PASSAGENS TERRESTRES</v>
      </c>
      <c r="I1369" t="s">
        <v>3987</v>
      </c>
      <c r="J1369" t="s">
        <v>5251</v>
      </c>
      <c r="K1369" t="s">
        <v>5255</v>
      </c>
      <c r="L1369" t="s">
        <v>5253</v>
      </c>
      <c r="M1369" t="s">
        <v>622</v>
      </c>
      <c r="N1369" t="s">
        <v>628</v>
      </c>
      <c r="O1369" t="s">
        <v>629</v>
      </c>
      <c r="P1369" t="s">
        <v>630</v>
      </c>
      <c r="Q1369" t="s">
        <v>621</v>
      </c>
      <c r="R1369" t="s">
        <v>622</v>
      </c>
      <c r="S1369" t="s">
        <v>623</v>
      </c>
      <c r="T1369" t="s">
        <v>145</v>
      </c>
      <c r="U1369" t="s">
        <v>645</v>
      </c>
      <c r="V1369" t="s">
        <v>5168</v>
      </c>
      <c r="W1369" t="s">
        <v>5169</v>
      </c>
      <c r="X1369" t="s">
        <v>5256</v>
      </c>
      <c r="Y1369" s="19" t="str">
        <f t="shared" si="32"/>
        <v>3</v>
      </c>
      <c r="Z1369" s="19" t="str">
        <f>IF(T1369="","",IF(AND(T1369&lt;&gt;'Tabelas auxiliares'!$B$241,T1369&lt;&gt;'Tabelas auxiliares'!$B$242,T1369&lt;&gt;'Tabelas auxiliares'!$C$241,T1369&lt;&gt;'Tabelas auxiliares'!$C$242,T1369&lt;&gt;'Tabelas auxiliares'!$D$241),"FOLHA DE PESSOAL",IF(Y1369='Tabelas auxiliares'!$A$242,"CUSTEIO",IF(Y1369='Tabelas auxiliares'!$A$241,"INVESTIMENTO","ERRO - VERIFICAR"))))</f>
        <v>CUSTEIO</v>
      </c>
      <c r="AA1369" s="30">
        <f t="shared" si="33"/>
        <v>3000</v>
      </c>
      <c r="AB1369" s="12">
        <v>2497.5</v>
      </c>
      <c r="AD1369" s="12">
        <v>502.5</v>
      </c>
      <c r="AE1369" s="36"/>
      <c r="AF1369" s="36"/>
      <c r="AG1369" s="36"/>
      <c r="AH1369" s="36"/>
      <c r="AI1369" s="36"/>
      <c r="AJ1369" s="36"/>
      <c r="AK1369" s="36"/>
      <c r="AL1369" s="36"/>
      <c r="AM1369" s="36"/>
      <c r="AN1369" s="36"/>
      <c r="AO1369" s="36"/>
      <c r="AP1369" s="36"/>
    </row>
    <row r="1370" spans="1:42" x14ac:dyDescent="0.35">
      <c r="A1370" t="s">
        <v>614</v>
      </c>
      <c r="B1370" t="s">
        <v>249</v>
      </c>
      <c r="C1370" t="s">
        <v>615</v>
      </c>
      <c r="D1370" t="s">
        <v>64</v>
      </c>
      <c r="E1370" t="s">
        <v>100</v>
      </c>
      <c r="F1370" s="19" t="str">
        <f>IFERROR(VLOOKUP(D1370,'Tabelas auxiliares'!$A$3:$B$63,2,FALSE),"")</f>
        <v>ARI - ASSESSORIA DE RELAÇÕES INTERNACIONAIS</v>
      </c>
      <c r="G1370" s="19" t="str">
        <f>IFERROR(VLOOKUP($B1370,'Tabelas auxiliares'!$A$67:$C$107,2,FALSE),"")</f>
        <v>DIÁRIAS / PASSAGENS</v>
      </c>
      <c r="H1370" s="19" t="str">
        <f>IFERROR(VLOOKUP($B1370,'Tabelas auxiliares'!$A$67:$C$107,3,FALSE),"")</f>
        <v>PASSAGENS NACIONAIS / DIÁRIAS NACIONAIS / REEMBOLSO DE PASSAGENS TERRESTRES</v>
      </c>
      <c r="I1370" t="s">
        <v>4096</v>
      </c>
      <c r="J1370" t="s">
        <v>4097</v>
      </c>
      <c r="K1370" t="s">
        <v>5257</v>
      </c>
      <c r="L1370" t="s">
        <v>4099</v>
      </c>
      <c r="M1370" t="s">
        <v>622</v>
      </c>
      <c r="N1370" t="s">
        <v>628</v>
      </c>
      <c r="O1370" t="s">
        <v>629</v>
      </c>
      <c r="P1370" t="s">
        <v>630</v>
      </c>
      <c r="Q1370" t="s">
        <v>621</v>
      </c>
      <c r="R1370" t="s">
        <v>622</v>
      </c>
      <c r="S1370" t="s">
        <v>623</v>
      </c>
      <c r="T1370" t="s">
        <v>145</v>
      </c>
      <c r="U1370" t="s">
        <v>645</v>
      </c>
      <c r="V1370" t="s">
        <v>5164</v>
      </c>
      <c r="W1370" t="s">
        <v>5165</v>
      </c>
      <c r="X1370" t="s">
        <v>5258</v>
      </c>
      <c r="Y1370" s="19" t="str">
        <f t="shared" si="32"/>
        <v>3</v>
      </c>
      <c r="Z1370" s="19" t="str">
        <f>IF(T1370="","",IF(AND(T1370&lt;&gt;'Tabelas auxiliares'!$B$241,T1370&lt;&gt;'Tabelas auxiliares'!$B$242,T1370&lt;&gt;'Tabelas auxiliares'!$C$241,T1370&lt;&gt;'Tabelas auxiliares'!$C$242,T1370&lt;&gt;'Tabelas auxiliares'!$D$241),"FOLHA DE PESSOAL",IF(Y1370='Tabelas auxiliares'!$A$242,"CUSTEIO",IF(Y1370='Tabelas auxiliares'!$A$241,"INVESTIMENTO","ERRO - VERIFICAR"))))</f>
        <v>CUSTEIO</v>
      </c>
      <c r="AA1370" s="30">
        <f t="shared" si="33"/>
        <v>12000</v>
      </c>
      <c r="AB1370" s="12">
        <v>3292.69</v>
      </c>
      <c r="AD1370" s="12">
        <v>8707.31</v>
      </c>
      <c r="AE1370" s="36"/>
      <c r="AF1370" s="36"/>
      <c r="AG1370" s="36"/>
      <c r="AH1370" s="36"/>
      <c r="AI1370" s="36"/>
      <c r="AJ1370" s="36"/>
      <c r="AK1370" s="36"/>
      <c r="AL1370" s="36"/>
      <c r="AM1370" s="36"/>
      <c r="AN1370" s="36"/>
      <c r="AO1370" s="36"/>
      <c r="AP1370" s="36"/>
    </row>
    <row r="1371" spans="1:42" x14ac:dyDescent="0.35">
      <c r="A1371" t="s">
        <v>614</v>
      </c>
      <c r="B1371" t="s">
        <v>249</v>
      </c>
      <c r="C1371" t="s">
        <v>615</v>
      </c>
      <c r="D1371" t="s">
        <v>66</v>
      </c>
      <c r="E1371" t="s">
        <v>100</v>
      </c>
      <c r="F1371" s="19" t="str">
        <f>IFERROR(VLOOKUP(D1371,'Tabelas auxiliares'!$A$3:$B$63,2,FALSE),"")</f>
        <v>PROPG - PRÓ-REITORIA DE PÓS-GRADUAÇÃO</v>
      </c>
      <c r="G1371" s="19" t="str">
        <f>IFERROR(VLOOKUP($B1371,'Tabelas auxiliares'!$A$67:$C$107,2,FALSE),"")</f>
        <v>DIÁRIAS / PASSAGENS</v>
      </c>
      <c r="H1371" s="19" t="str">
        <f>IFERROR(VLOOKUP($B1371,'Tabelas auxiliares'!$A$67:$C$107,3,FALSE),"")</f>
        <v>PASSAGENS NACIONAIS / DIÁRIAS NACIONAIS / REEMBOLSO DE PASSAGENS TERRESTRES</v>
      </c>
      <c r="I1371" t="s">
        <v>4171</v>
      </c>
      <c r="J1371" t="s">
        <v>5259</v>
      </c>
      <c r="K1371" t="s">
        <v>5260</v>
      </c>
      <c r="L1371" t="s">
        <v>5261</v>
      </c>
      <c r="M1371" t="s">
        <v>622</v>
      </c>
      <c r="N1371" t="s">
        <v>628</v>
      </c>
      <c r="O1371" t="s">
        <v>629</v>
      </c>
      <c r="P1371" t="s">
        <v>630</v>
      </c>
      <c r="Q1371" t="s">
        <v>621</v>
      </c>
      <c r="R1371" t="s">
        <v>622</v>
      </c>
      <c r="S1371" t="s">
        <v>623</v>
      </c>
      <c r="T1371" t="s">
        <v>145</v>
      </c>
      <c r="U1371" t="s">
        <v>645</v>
      </c>
      <c r="V1371" t="s">
        <v>5164</v>
      </c>
      <c r="W1371" t="s">
        <v>5165</v>
      </c>
      <c r="X1371" t="s">
        <v>5262</v>
      </c>
      <c r="Y1371" s="19" t="str">
        <f t="shared" si="32"/>
        <v>3</v>
      </c>
      <c r="Z1371" s="19" t="str">
        <f>IF(T1371="","",IF(AND(T1371&lt;&gt;'Tabelas auxiliares'!$B$241,T1371&lt;&gt;'Tabelas auxiliares'!$B$242,T1371&lt;&gt;'Tabelas auxiliares'!$C$241,T1371&lt;&gt;'Tabelas auxiliares'!$C$242,T1371&lt;&gt;'Tabelas auxiliares'!$D$241),"FOLHA DE PESSOAL",IF(Y1371='Tabelas auxiliares'!$A$242,"CUSTEIO",IF(Y1371='Tabelas auxiliares'!$A$241,"INVESTIMENTO","ERRO - VERIFICAR"))))</f>
        <v>CUSTEIO</v>
      </c>
      <c r="AA1371" s="30">
        <f t="shared" si="33"/>
        <v>25000</v>
      </c>
      <c r="AB1371" s="12">
        <v>25000</v>
      </c>
      <c r="AE1371" s="36"/>
      <c r="AF1371" s="36"/>
      <c r="AG1371" s="36"/>
      <c r="AH1371" s="36"/>
      <c r="AI1371" s="36"/>
      <c r="AJ1371" s="36"/>
      <c r="AK1371" s="36"/>
      <c r="AL1371" s="36"/>
      <c r="AM1371" s="36"/>
      <c r="AN1371" s="36"/>
      <c r="AO1371" s="36"/>
      <c r="AP1371" s="36"/>
    </row>
    <row r="1372" spans="1:42" x14ac:dyDescent="0.35">
      <c r="A1372" t="s">
        <v>614</v>
      </c>
      <c r="B1372" t="s">
        <v>249</v>
      </c>
      <c r="C1372" t="s">
        <v>615</v>
      </c>
      <c r="D1372" t="s">
        <v>68</v>
      </c>
      <c r="E1372" t="s">
        <v>100</v>
      </c>
      <c r="F1372" s="19" t="str">
        <f>IFERROR(VLOOKUP(D1372,'Tabelas auxiliares'!$A$3:$B$63,2,FALSE),"")</f>
        <v>BIBLIOTECA</v>
      </c>
      <c r="G1372" s="19" t="str">
        <f>IFERROR(VLOOKUP($B1372,'Tabelas auxiliares'!$A$67:$C$107,2,FALSE),"")</f>
        <v>DIÁRIAS / PASSAGENS</v>
      </c>
      <c r="H1372" s="19" t="str">
        <f>IFERROR(VLOOKUP($B1372,'Tabelas auxiliares'!$A$67:$C$107,3,FALSE),"")</f>
        <v>PASSAGENS NACIONAIS / DIÁRIAS NACIONAIS / REEMBOLSO DE PASSAGENS TERRESTRES</v>
      </c>
      <c r="I1372" t="s">
        <v>1644</v>
      </c>
      <c r="J1372" t="s">
        <v>5263</v>
      </c>
      <c r="K1372" t="s">
        <v>5264</v>
      </c>
      <c r="L1372" t="s">
        <v>5265</v>
      </c>
      <c r="M1372" t="s">
        <v>622</v>
      </c>
      <c r="N1372" t="s">
        <v>628</v>
      </c>
      <c r="O1372" t="s">
        <v>629</v>
      </c>
      <c r="P1372" t="s">
        <v>630</v>
      </c>
      <c r="Q1372" t="s">
        <v>621</v>
      </c>
      <c r="R1372" t="s">
        <v>622</v>
      </c>
      <c r="S1372" t="s">
        <v>623</v>
      </c>
      <c r="T1372" t="s">
        <v>145</v>
      </c>
      <c r="U1372" t="s">
        <v>645</v>
      </c>
      <c r="V1372" t="s">
        <v>5164</v>
      </c>
      <c r="W1372" t="s">
        <v>5165</v>
      </c>
      <c r="X1372" t="s">
        <v>5266</v>
      </c>
      <c r="Y1372" s="19" t="str">
        <f t="shared" si="32"/>
        <v>3</v>
      </c>
      <c r="Z1372" s="19" t="str">
        <f>IF(T1372="","",IF(AND(T1372&lt;&gt;'Tabelas auxiliares'!$B$241,T1372&lt;&gt;'Tabelas auxiliares'!$B$242,T1372&lt;&gt;'Tabelas auxiliares'!$C$241,T1372&lt;&gt;'Tabelas auxiliares'!$C$242,T1372&lt;&gt;'Tabelas auxiliares'!$D$241),"FOLHA DE PESSOAL",IF(Y1372='Tabelas auxiliares'!$A$242,"CUSTEIO",IF(Y1372='Tabelas auxiliares'!$A$241,"INVESTIMENTO","ERRO - VERIFICAR"))))</f>
        <v>CUSTEIO</v>
      </c>
      <c r="AA1372" s="30">
        <f t="shared" si="33"/>
        <v>1500</v>
      </c>
      <c r="AB1372" s="12">
        <v>264.54000000000002</v>
      </c>
      <c r="AD1372" s="12">
        <v>1235.46</v>
      </c>
      <c r="AE1372" s="36"/>
      <c r="AF1372" s="36"/>
      <c r="AG1372" s="36"/>
      <c r="AH1372" s="36"/>
      <c r="AI1372" s="36"/>
      <c r="AJ1372" s="36"/>
      <c r="AK1372" s="36"/>
      <c r="AL1372" s="36"/>
      <c r="AM1372" s="36"/>
      <c r="AN1372" s="36"/>
      <c r="AO1372" s="36"/>
      <c r="AP1372" s="36"/>
    </row>
    <row r="1373" spans="1:42" x14ac:dyDescent="0.35">
      <c r="A1373" t="s">
        <v>614</v>
      </c>
      <c r="B1373" t="s">
        <v>249</v>
      </c>
      <c r="C1373" t="s">
        <v>615</v>
      </c>
      <c r="D1373" t="s">
        <v>70</v>
      </c>
      <c r="E1373" t="s">
        <v>100</v>
      </c>
      <c r="F1373" s="19" t="str">
        <f>IFERROR(VLOOKUP(D1373,'Tabelas auxiliares'!$A$3:$B$63,2,FALSE),"")</f>
        <v>NTI - DESPESAS APENAS DO NTI (CUSTEIO/INVESTIMENTO)</v>
      </c>
      <c r="G1373" s="19" t="str">
        <f>IFERROR(VLOOKUP($B1373,'Tabelas auxiliares'!$A$67:$C$107,2,FALSE),"")</f>
        <v>DIÁRIAS / PASSAGENS</v>
      </c>
      <c r="H1373" s="19" t="str">
        <f>IFERROR(VLOOKUP($B1373,'Tabelas auxiliares'!$A$67:$C$107,3,FALSE),"")</f>
        <v>PASSAGENS NACIONAIS / DIÁRIAS NACIONAIS / REEMBOLSO DE PASSAGENS TERRESTRES</v>
      </c>
      <c r="I1373" t="s">
        <v>4204</v>
      </c>
      <c r="J1373" t="s">
        <v>5267</v>
      </c>
      <c r="K1373" t="s">
        <v>5268</v>
      </c>
      <c r="L1373" t="s">
        <v>5269</v>
      </c>
      <c r="M1373" t="s">
        <v>622</v>
      </c>
      <c r="N1373" t="s">
        <v>628</v>
      </c>
      <c r="O1373" t="s">
        <v>629</v>
      </c>
      <c r="P1373" t="s">
        <v>630</v>
      </c>
      <c r="Q1373" t="s">
        <v>621</v>
      </c>
      <c r="R1373" t="s">
        <v>622</v>
      </c>
      <c r="S1373" t="s">
        <v>623</v>
      </c>
      <c r="T1373" t="s">
        <v>145</v>
      </c>
      <c r="U1373" t="s">
        <v>645</v>
      </c>
      <c r="V1373" t="s">
        <v>5164</v>
      </c>
      <c r="W1373" t="s">
        <v>5165</v>
      </c>
      <c r="X1373" t="s">
        <v>5270</v>
      </c>
      <c r="Y1373" s="19" t="str">
        <f t="shared" si="32"/>
        <v>3</v>
      </c>
      <c r="Z1373" s="19" t="str">
        <f>IF(T1373="","",IF(AND(T1373&lt;&gt;'Tabelas auxiliares'!$B$241,T1373&lt;&gt;'Tabelas auxiliares'!$B$242,T1373&lt;&gt;'Tabelas auxiliares'!$C$241,T1373&lt;&gt;'Tabelas auxiliares'!$C$242,T1373&lt;&gt;'Tabelas auxiliares'!$D$241),"FOLHA DE PESSOAL",IF(Y1373='Tabelas auxiliares'!$A$242,"CUSTEIO",IF(Y1373='Tabelas auxiliares'!$A$241,"INVESTIMENTO","ERRO - VERIFICAR"))))</f>
        <v>CUSTEIO</v>
      </c>
      <c r="AA1373" s="30">
        <f t="shared" si="33"/>
        <v>11726.85</v>
      </c>
      <c r="AD1373" s="12">
        <v>11726.85</v>
      </c>
      <c r="AE1373" s="36"/>
      <c r="AF1373" s="36"/>
      <c r="AG1373" s="36"/>
      <c r="AH1373" s="36"/>
      <c r="AI1373" s="36"/>
      <c r="AJ1373" s="36"/>
      <c r="AK1373" s="36"/>
      <c r="AL1373" s="36"/>
      <c r="AM1373" s="36"/>
      <c r="AN1373" s="36"/>
      <c r="AO1373" s="36"/>
      <c r="AP1373" s="36"/>
    </row>
    <row r="1374" spans="1:42" x14ac:dyDescent="0.35">
      <c r="A1374" t="s">
        <v>614</v>
      </c>
      <c r="B1374" t="s">
        <v>249</v>
      </c>
      <c r="C1374" t="s">
        <v>615</v>
      </c>
      <c r="D1374" t="s">
        <v>159</v>
      </c>
      <c r="E1374" t="s">
        <v>100</v>
      </c>
      <c r="F1374" s="19" t="str">
        <f>IFERROR(VLOOKUP(D1374,'Tabelas auxiliares'!$A$3:$B$63,2,FALSE),"")</f>
        <v>SPO - OBRAS SANTO ANDRÉ</v>
      </c>
      <c r="G1374" s="19" t="str">
        <f>IFERROR(VLOOKUP($B1374,'Tabelas auxiliares'!$A$67:$C$107,2,FALSE),"")</f>
        <v>DIÁRIAS / PASSAGENS</v>
      </c>
      <c r="H1374" s="19" t="str">
        <f>IFERROR(VLOOKUP($B1374,'Tabelas auxiliares'!$A$67:$C$107,3,FALSE),"")</f>
        <v>PASSAGENS NACIONAIS / DIÁRIAS NACIONAIS / REEMBOLSO DE PASSAGENS TERRESTRES</v>
      </c>
      <c r="I1374" t="s">
        <v>4981</v>
      </c>
      <c r="J1374" t="s">
        <v>5271</v>
      </c>
      <c r="K1374" t="s">
        <v>5272</v>
      </c>
      <c r="L1374" t="s">
        <v>5273</v>
      </c>
      <c r="M1374" t="s">
        <v>622</v>
      </c>
      <c r="N1374" t="s">
        <v>628</v>
      </c>
      <c r="O1374" t="s">
        <v>629</v>
      </c>
      <c r="P1374" t="s">
        <v>630</v>
      </c>
      <c r="Q1374" t="s">
        <v>621</v>
      </c>
      <c r="R1374" t="s">
        <v>622</v>
      </c>
      <c r="S1374" t="s">
        <v>623</v>
      </c>
      <c r="T1374" t="s">
        <v>145</v>
      </c>
      <c r="U1374" t="s">
        <v>645</v>
      </c>
      <c r="V1374" t="s">
        <v>5164</v>
      </c>
      <c r="W1374" t="s">
        <v>5165</v>
      </c>
      <c r="X1374" t="s">
        <v>5274</v>
      </c>
      <c r="Y1374" s="19" t="str">
        <f t="shared" si="32"/>
        <v>3</v>
      </c>
      <c r="Z1374" s="19" t="str">
        <f>IF(T1374="","",IF(AND(T1374&lt;&gt;'Tabelas auxiliares'!$B$241,T1374&lt;&gt;'Tabelas auxiliares'!$B$242,T1374&lt;&gt;'Tabelas auxiliares'!$C$241,T1374&lt;&gt;'Tabelas auxiliares'!$C$242,T1374&lt;&gt;'Tabelas auxiliares'!$D$241),"FOLHA DE PESSOAL",IF(Y1374='Tabelas auxiliares'!$A$242,"CUSTEIO",IF(Y1374='Tabelas auxiliares'!$A$241,"INVESTIMENTO","ERRO - VERIFICAR"))))</f>
        <v>CUSTEIO</v>
      </c>
      <c r="AA1374" s="30">
        <f t="shared" si="33"/>
        <v>1177.03</v>
      </c>
      <c r="AD1374" s="12">
        <v>1177.03</v>
      </c>
      <c r="AE1374" s="36"/>
      <c r="AF1374" s="36"/>
      <c r="AG1374" s="36"/>
      <c r="AH1374" s="36"/>
      <c r="AI1374" s="36"/>
      <c r="AJ1374" s="36"/>
      <c r="AK1374" s="36"/>
      <c r="AL1374" s="36"/>
      <c r="AM1374" s="36"/>
      <c r="AN1374" s="36"/>
      <c r="AO1374" s="36"/>
      <c r="AP1374" s="36"/>
    </row>
    <row r="1375" spans="1:42" x14ac:dyDescent="0.35">
      <c r="A1375" t="s">
        <v>614</v>
      </c>
      <c r="B1375" t="s">
        <v>249</v>
      </c>
      <c r="C1375" t="s">
        <v>615</v>
      </c>
      <c r="D1375" t="s">
        <v>76</v>
      </c>
      <c r="E1375" t="s">
        <v>100</v>
      </c>
      <c r="F1375" s="19" t="str">
        <f>IFERROR(VLOOKUP(D1375,'Tabelas auxiliares'!$A$3:$B$63,2,FALSE),"")</f>
        <v>NETEL - NÚCLEO EDUCACIONAL DE TECNOLOGIAS E LÍNGUAS</v>
      </c>
      <c r="G1375" s="19" t="str">
        <f>IFERROR(VLOOKUP($B1375,'Tabelas auxiliares'!$A$67:$C$107,2,FALSE),"")</f>
        <v>DIÁRIAS / PASSAGENS</v>
      </c>
      <c r="H1375" s="19" t="str">
        <f>IFERROR(VLOOKUP($B1375,'Tabelas auxiliares'!$A$67:$C$107,3,FALSE),"")</f>
        <v>PASSAGENS NACIONAIS / DIÁRIAS NACIONAIS / REEMBOLSO DE PASSAGENS TERRESTRES</v>
      </c>
      <c r="I1375" t="s">
        <v>1666</v>
      </c>
      <c r="J1375" t="s">
        <v>5275</v>
      </c>
      <c r="K1375" t="s">
        <v>5276</v>
      </c>
      <c r="L1375" t="s">
        <v>5277</v>
      </c>
      <c r="M1375" t="s">
        <v>622</v>
      </c>
      <c r="N1375" t="s">
        <v>628</v>
      </c>
      <c r="O1375" t="s">
        <v>629</v>
      </c>
      <c r="P1375" t="s">
        <v>630</v>
      </c>
      <c r="Q1375" t="s">
        <v>621</v>
      </c>
      <c r="R1375" t="s">
        <v>622</v>
      </c>
      <c r="S1375" t="s">
        <v>623</v>
      </c>
      <c r="T1375" t="s">
        <v>145</v>
      </c>
      <c r="U1375" t="s">
        <v>645</v>
      </c>
      <c r="V1375" t="s">
        <v>5164</v>
      </c>
      <c r="W1375" t="s">
        <v>5165</v>
      </c>
      <c r="X1375" t="s">
        <v>5278</v>
      </c>
      <c r="Y1375" s="19" t="str">
        <f t="shared" si="32"/>
        <v>3</v>
      </c>
      <c r="Z1375" s="19" t="str">
        <f>IF(T1375="","",IF(AND(T1375&lt;&gt;'Tabelas auxiliares'!$B$241,T1375&lt;&gt;'Tabelas auxiliares'!$B$242,T1375&lt;&gt;'Tabelas auxiliares'!$C$241,T1375&lt;&gt;'Tabelas auxiliares'!$C$242,T1375&lt;&gt;'Tabelas auxiliares'!$D$241),"FOLHA DE PESSOAL",IF(Y1375='Tabelas auxiliares'!$A$242,"CUSTEIO",IF(Y1375='Tabelas auxiliares'!$A$241,"INVESTIMENTO","ERRO - VERIFICAR"))))</f>
        <v>CUSTEIO</v>
      </c>
      <c r="AA1375" s="30">
        <f t="shared" si="33"/>
        <v>13500</v>
      </c>
      <c r="AB1375" s="12">
        <v>1800.52</v>
      </c>
      <c r="AD1375" s="12">
        <v>11699.48</v>
      </c>
      <c r="AE1375" s="36"/>
      <c r="AF1375" s="36"/>
      <c r="AG1375" s="36"/>
      <c r="AH1375" s="36"/>
      <c r="AI1375" s="36"/>
      <c r="AJ1375" s="36"/>
      <c r="AK1375" s="36"/>
      <c r="AL1375" s="36"/>
      <c r="AM1375" s="36"/>
      <c r="AN1375" s="36"/>
      <c r="AO1375" s="36"/>
      <c r="AP1375" s="36"/>
    </row>
    <row r="1376" spans="1:42" x14ac:dyDescent="0.35">
      <c r="A1376" t="s">
        <v>614</v>
      </c>
      <c r="B1376" t="s">
        <v>249</v>
      </c>
      <c r="C1376" t="s">
        <v>615</v>
      </c>
      <c r="D1376" t="s">
        <v>77</v>
      </c>
      <c r="E1376" t="s">
        <v>100</v>
      </c>
      <c r="F1376" s="19" t="str">
        <f>IFERROR(VLOOKUP(D1376,'Tabelas auxiliares'!$A$3:$B$63,2,FALSE),"")</f>
        <v>AGÊNCIA DE INOVAÇÃO</v>
      </c>
      <c r="G1376" s="19" t="str">
        <f>IFERROR(VLOOKUP($B1376,'Tabelas auxiliares'!$A$67:$C$107,2,FALSE),"")</f>
        <v>DIÁRIAS / PASSAGENS</v>
      </c>
      <c r="H1376" s="19" t="str">
        <f>IFERROR(VLOOKUP($B1376,'Tabelas auxiliares'!$A$67:$C$107,3,FALSE),"")</f>
        <v>PASSAGENS NACIONAIS / DIÁRIAS NACIONAIS / REEMBOLSO DE PASSAGENS TERRESTRES</v>
      </c>
      <c r="I1376" t="s">
        <v>1759</v>
      </c>
      <c r="J1376" t="s">
        <v>4178</v>
      </c>
      <c r="K1376" t="s">
        <v>5279</v>
      </c>
      <c r="L1376" t="s">
        <v>5280</v>
      </c>
      <c r="M1376" t="s">
        <v>622</v>
      </c>
      <c r="N1376" t="s">
        <v>628</v>
      </c>
      <c r="O1376" t="s">
        <v>629</v>
      </c>
      <c r="P1376" t="s">
        <v>630</v>
      </c>
      <c r="Q1376" t="s">
        <v>621</v>
      </c>
      <c r="R1376" t="s">
        <v>622</v>
      </c>
      <c r="S1376" t="s">
        <v>623</v>
      </c>
      <c r="T1376" t="s">
        <v>145</v>
      </c>
      <c r="U1376" t="s">
        <v>645</v>
      </c>
      <c r="V1376" t="s">
        <v>5164</v>
      </c>
      <c r="W1376" t="s">
        <v>5165</v>
      </c>
      <c r="X1376" t="s">
        <v>5281</v>
      </c>
      <c r="Y1376" s="19" t="str">
        <f t="shared" si="32"/>
        <v>3</v>
      </c>
      <c r="Z1376" s="19" t="str">
        <f>IF(T1376="","",IF(AND(T1376&lt;&gt;'Tabelas auxiliares'!$B$241,T1376&lt;&gt;'Tabelas auxiliares'!$B$242,T1376&lt;&gt;'Tabelas auxiliares'!$C$241,T1376&lt;&gt;'Tabelas auxiliares'!$C$242,T1376&lt;&gt;'Tabelas auxiliares'!$D$241),"FOLHA DE PESSOAL",IF(Y1376='Tabelas auxiliares'!$A$242,"CUSTEIO",IF(Y1376='Tabelas auxiliares'!$A$241,"INVESTIMENTO","ERRO - VERIFICAR"))))</f>
        <v>CUSTEIO</v>
      </c>
      <c r="AA1376" s="30">
        <f t="shared" si="33"/>
        <v>2185.25</v>
      </c>
      <c r="AD1376" s="12">
        <v>2185.25</v>
      </c>
      <c r="AE1376" s="36"/>
      <c r="AF1376" s="36"/>
      <c r="AG1376" s="36"/>
      <c r="AH1376" s="36"/>
      <c r="AI1376" s="36"/>
      <c r="AJ1376" s="36"/>
      <c r="AK1376" s="36"/>
      <c r="AL1376" s="36"/>
      <c r="AM1376" s="36"/>
      <c r="AN1376" s="36"/>
      <c r="AO1376" s="36"/>
      <c r="AP1376" s="36"/>
    </row>
    <row r="1377" spans="1:42" x14ac:dyDescent="0.35">
      <c r="A1377" t="s">
        <v>614</v>
      </c>
      <c r="B1377" t="s">
        <v>249</v>
      </c>
      <c r="C1377" t="s">
        <v>615</v>
      </c>
      <c r="D1377" t="s">
        <v>81</v>
      </c>
      <c r="E1377" t="s">
        <v>100</v>
      </c>
      <c r="F1377" s="19" t="str">
        <f>IFERROR(VLOOKUP(D1377,'Tabelas auxiliares'!$A$3:$B$63,2,FALSE),"")</f>
        <v>SUGEPE - SUPERINTENDÊNCIA DE GESTÃO DE PESSOAS</v>
      </c>
      <c r="G1377" s="19" t="str">
        <f>IFERROR(VLOOKUP($B1377,'Tabelas auxiliares'!$A$67:$C$107,2,FALSE),"")</f>
        <v>DIÁRIAS / PASSAGENS</v>
      </c>
      <c r="H1377" s="19" t="str">
        <f>IFERROR(VLOOKUP($B1377,'Tabelas auxiliares'!$A$67:$C$107,3,FALSE),"")</f>
        <v>PASSAGENS NACIONAIS / DIÁRIAS NACIONAIS / REEMBOLSO DE PASSAGENS TERRESTRES</v>
      </c>
      <c r="I1377" t="s">
        <v>938</v>
      </c>
      <c r="J1377" t="s">
        <v>5282</v>
      </c>
      <c r="K1377" t="s">
        <v>5283</v>
      </c>
      <c r="L1377" t="s">
        <v>5284</v>
      </c>
      <c r="M1377" t="s">
        <v>622</v>
      </c>
      <c r="N1377" t="s">
        <v>628</v>
      </c>
      <c r="O1377" t="s">
        <v>629</v>
      </c>
      <c r="P1377" t="s">
        <v>630</v>
      </c>
      <c r="Q1377" t="s">
        <v>621</v>
      </c>
      <c r="R1377" t="s">
        <v>622</v>
      </c>
      <c r="S1377" t="s">
        <v>623</v>
      </c>
      <c r="T1377" t="s">
        <v>145</v>
      </c>
      <c r="U1377" t="s">
        <v>645</v>
      </c>
      <c r="V1377" t="s">
        <v>5164</v>
      </c>
      <c r="W1377" t="s">
        <v>5165</v>
      </c>
      <c r="X1377" t="s">
        <v>5285</v>
      </c>
      <c r="Y1377" s="19" t="str">
        <f t="shared" si="32"/>
        <v>3</v>
      </c>
      <c r="Z1377" s="19" t="str">
        <f>IF(T1377="","",IF(AND(T1377&lt;&gt;'Tabelas auxiliares'!$B$241,T1377&lt;&gt;'Tabelas auxiliares'!$B$242,T1377&lt;&gt;'Tabelas auxiliares'!$C$241,T1377&lt;&gt;'Tabelas auxiliares'!$C$242,T1377&lt;&gt;'Tabelas auxiliares'!$D$241),"FOLHA DE PESSOAL",IF(Y1377='Tabelas auxiliares'!$A$242,"CUSTEIO",IF(Y1377='Tabelas auxiliares'!$A$241,"INVESTIMENTO","ERRO - VERIFICAR"))))</f>
        <v>CUSTEIO</v>
      </c>
      <c r="AA1377" s="30">
        <f t="shared" si="33"/>
        <v>35000</v>
      </c>
      <c r="AB1377" s="12">
        <v>8238.17</v>
      </c>
      <c r="AD1377" s="12">
        <v>26761.83</v>
      </c>
      <c r="AE1377" s="36"/>
      <c r="AF1377" s="36"/>
      <c r="AG1377" s="36"/>
      <c r="AH1377" s="36"/>
      <c r="AI1377" s="36"/>
      <c r="AJ1377" s="36"/>
      <c r="AK1377" s="36"/>
      <c r="AL1377" s="36"/>
      <c r="AM1377" s="36"/>
      <c r="AN1377" s="36"/>
      <c r="AO1377" s="36"/>
      <c r="AP1377" s="36"/>
    </row>
    <row r="1378" spans="1:42" x14ac:dyDescent="0.35">
      <c r="A1378" t="s">
        <v>614</v>
      </c>
      <c r="B1378" t="s">
        <v>249</v>
      </c>
      <c r="C1378" t="s">
        <v>615</v>
      </c>
      <c r="D1378" t="s">
        <v>81</v>
      </c>
      <c r="E1378" t="s">
        <v>100</v>
      </c>
      <c r="F1378" s="19" t="str">
        <f>IFERROR(VLOOKUP(D1378,'Tabelas auxiliares'!$A$3:$B$63,2,FALSE),"")</f>
        <v>SUGEPE - SUPERINTENDÊNCIA DE GESTÃO DE PESSOAS</v>
      </c>
      <c r="G1378" s="19" t="str">
        <f>IFERROR(VLOOKUP($B1378,'Tabelas auxiliares'!$A$67:$C$107,2,FALSE),"")</f>
        <v>DIÁRIAS / PASSAGENS</v>
      </c>
      <c r="H1378" s="19" t="str">
        <f>IFERROR(VLOOKUP($B1378,'Tabelas auxiliares'!$A$67:$C$107,3,FALSE),"")</f>
        <v>PASSAGENS NACIONAIS / DIÁRIAS NACIONAIS / REEMBOLSO DE PASSAGENS TERRESTRES</v>
      </c>
      <c r="I1378" t="s">
        <v>938</v>
      </c>
      <c r="J1378" t="s">
        <v>5282</v>
      </c>
      <c r="K1378" t="s">
        <v>5286</v>
      </c>
      <c r="L1378" t="s">
        <v>5284</v>
      </c>
      <c r="M1378" t="s">
        <v>622</v>
      </c>
      <c r="N1378" t="s">
        <v>628</v>
      </c>
      <c r="O1378" t="s">
        <v>629</v>
      </c>
      <c r="P1378" t="s">
        <v>630</v>
      </c>
      <c r="Q1378" t="s">
        <v>621</v>
      </c>
      <c r="R1378" t="s">
        <v>622</v>
      </c>
      <c r="S1378" t="s">
        <v>623</v>
      </c>
      <c r="T1378" t="s">
        <v>145</v>
      </c>
      <c r="U1378" t="s">
        <v>645</v>
      </c>
      <c r="V1378" t="s">
        <v>5168</v>
      </c>
      <c r="W1378" t="s">
        <v>5169</v>
      </c>
      <c r="X1378" t="s">
        <v>5287</v>
      </c>
      <c r="Y1378" s="19" t="str">
        <f t="shared" si="32"/>
        <v>3</v>
      </c>
      <c r="Z1378" s="19" t="str">
        <f>IF(T1378="","",IF(AND(T1378&lt;&gt;'Tabelas auxiliares'!$B$241,T1378&lt;&gt;'Tabelas auxiliares'!$B$242,T1378&lt;&gt;'Tabelas auxiliares'!$C$241,T1378&lt;&gt;'Tabelas auxiliares'!$C$242,T1378&lt;&gt;'Tabelas auxiliares'!$D$241),"FOLHA DE PESSOAL",IF(Y1378='Tabelas auxiliares'!$A$242,"CUSTEIO",IF(Y1378='Tabelas auxiliares'!$A$241,"INVESTIMENTO","ERRO - VERIFICAR"))))</f>
        <v>CUSTEIO</v>
      </c>
      <c r="AA1378" s="30">
        <f t="shared" si="33"/>
        <v>5000</v>
      </c>
      <c r="AB1378" s="12">
        <v>3492.5</v>
      </c>
      <c r="AD1378" s="12">
        <v>1507.5</v>
      </c>
      <c r="AE1378" s="36"/>
      <c r="AF1378" s="36"/>
      <c r="AG1378" s="36"/>
      <c r="AH1378" s="36"/>
      <c r="AI1378" s="36"/>
      <c r="AJ1378" s="36"/>
      <c r="AK1378" s="36"/>
      <c r="AL1378" s="36"/>
      <c r="AM1378" s="36"/>
      <c r="AN1378" s="36"/>
      <c r="AO1378" s="36"/>
      <c r="AP1378" s="36"/>
    </row>
    <row r="1379" spans="1:42" x14ac:dyDescent="0.35">
      <c r="F1379" s="19" t="str">
        <f>IFERROR(VLOOKUP(D1379,'Tabelas auxiliares'!$A$3:$B$63,2,FALSE),"")</f>
        <v/>
      </c>
      <c r="G1379" s="19" t="str">
        <f>IFERROR(VLOOKUP($B1379,'Tabelas auxiliares'!$A$67:$C$107,2,FALSE),"")</f>
        <v/>
      </c>
      <c r="H1379" s="19" t="str">
        <f>IFERROR(VLOOKUP($B1379,'Tabelas auxiliares'!$A$67:$C$107,3,FALSE),"")</f>
        <v/>
      </c>
      <c r="Y1379" s="19" t="str">
        <f t="shared" si="32"/>
        <v/>
      </c>
      <c r="Z1379" s="19" t="str">
        <f>IF(T1379="","",IF(AND(T1379&lt;&gt;'Tabelas auxiliares'!$B$241,T1379&lt;&gt;'Tabelas auxiliares'!$B$242,T1379&lt;&gt;'Tabelas auxiliares'!$C$241,T1379&lt;&gt;'Tabelas auxiliares'!$C$242,T1379&lt;&gt;'Tabelas auxiliares'!$D$241),"FOLHA DE PESSOAL",IF(Y1379='Tabelas auxiliares'!$A$242,"CUSTEIO",IF(Y1379='Tabelas auxiliares'!$A$241,"INVESTIMENTO","ERRO - VERIFICAR"))))</f>
        <v/>
      </c>
      <c r="AA1379" s="30" t="str">
        <f t="shared" si="33"/>
        <v/>
      </c>
      <c r="AB1379" s="126"/>
      <c r="AC1379" s="126"/>
      <c r="AD1379" s="37"/>
      <c r="AE1379" s="36"/>
      <c r="AF1379" s="36"/>
      <c r="AG1379" s="36"/>
      <c r="AH1379" s="36"/>
      <c r="AI1379" s="36"/>
      <c r="AJ1379" s="36"/>
      <c r="AK1379" s="36"/>
      <c r="AL1379" s="36"/>
      <c r="AM1379" s="36"/>
      <c r="AN1379" s="36"/>
      <c r="AO1379" s="36"/>
      <c r="AP1379" s="36"/>
    </row>
    <row r="1380" spans="1:42" x14ac:dyDescent="0.35">
      <c r="F1380" s="19" t="str">
        <f>IFERROR(VLOOKUP(D1380,'Tabelas auxiliares'!$A$3:$B$63,2,FALSE),"")</f>
        <v/>
      </c>
      <c r="G1380" s="19" t="str">
        <f>IFERROR(VLOOKUP($B1380,'Tabelas auxiliares'!$A$67:$C$107,2,FALSE),"")</f>
        <v/>
      </c>
      <c r="H1380" s="19" t="str">
        <f>IFERROR(VLOOKUP($B1380,'Tabelas auxiliares'!$A$67:$C$107,3,FALSE),"")</f>
        <v/>
      </c>
      <c r="Y1380" s="19" t="str">
        <f t="shared" si="32"/>
        <v/>
      </c>
      <c r="Z1380" s="19" t="str">
        <f>IF(T1380="","",IF(AND(T1380&lt;&gt;'Tabelas auxiliares'!$B$241,T1380&lt;&gt;'Tabelas auxiliares'!$B$242,T1380&lt;&gt;'Tabelas auxiliares'!$C$241,T1380&lt;&gt;'Tabelas auxiliares'!$C$242,T1380&lt;&gt;'Tabelas auxiliares'!$D$241),"FOLHA DE PESSOAL",IF(Y1380='Tabelas auxiliares'!$A$242,"CUSTEIO",IF(Y1380='Tabelas auxiliares'!$A$241,"INVESTIMENTO","ERRO - VERIFICAR"))))</f>
        <v/>
      </c>
      <c r="AA1380" s="30" t="str">
        <f t="shared" si="33"/>
        <v/>
      </c>
      <c r="AB1380" s="126"/>
      <c r="AC1380" s="126"/>
      <c r="AD1380" s="37"/>
      <c r="AE1380" s="36"/>
      <c r="AF1380" s="36"/>
      <c r="AG1380" s="36"/>
      <c r="AH1380" s="36"/>
      <c r="AI1380" s="36"/>
      <c r="AJ1380" s="36"/>
      <c r="AK1380" s="36"/>
      <c r="AL1380" s="36"/>
      <c r="AM1380" s="36"/>
      <c r="AN1380" s="36"/>
      <c r="AO1380" s="36"/>
      <c r="AP1380" s="36"/>
    </row>
    <row r="1381" spans="1:42" x14ac:dyDescent="0.35">
      <c r="F1381" s="19" t="str">
        <f>IFERROR(VLOOKUP(D1381,'Tabelas auxiliares'!$A$3:$B$63,2,FALSE),"")</f>
        <v/>
      </c>
      <c r="G1381" s="19" t="str">
        <f>IFERROR(VLOOKUP($B1381,'Tabelas auxiliares'!$A$67:$C$107,2,FALSE),"")</f>
        <v/>
      </c>
      <c r="H1381" s="19" t="str">
        <f>IFERROR(VLOOKUP($B1381,'Tabelas auxiliares'!$A$67:$C$107,3,FALSE),"")</f>
        <v/>
      </c>
      <c r="Y1381" s="19" t="str">
        <f t="shared" si="32"/>
        <v/>
      </c>
      <c r="Z1381" s="19" t="str">
        <f>IF(T1381="","",IF(AND(T1381&lt;&gt;'Tabelas auxiliares'!$B$241,T1381&lt;&gt;'Tabelas auxiliares'!$B$242,T1381&lt;&gt;'Tabelas auxiliares'!$C$241,T1381&lt;&gt;'Tabelas auxiliares'!$C$242,T1381&lt;&gt;'Tabelas auxiliares'!$D$241),"FOLHA DE PESSOAL",IF(Y1381='Tabelas auxiliares'!$A$242,"CUSTEIO",IF(Y1381='Tabelas auxiliares'!$A$241,"INVESTIMENTO","ERRO - VERIFICAR"))))</f>
        <v/>
      </c>
      <c r="AA1381" s="30" t="str">
        <f t="shared" si="33"/>
        <v/>
      </c>
      <c r="AB1381" s="126"/>
      <c r="AC1381" s="126"/>
      <c r="AD1381" s="37"/>
      <c r="AE1381" s="36"/>
      <c r="AF1381" s="36"/>
      <c r="AG1381" s="36"/>
      <c r="AH1381" s="36"/>
      <c r="AI1381" s="36"/>
      <c r="AJ1381" s="36"/>
      <c r="AK1381" s="36"/>
      <c r="AL1381" s="36"/>
      <c r="AM1381" s="36"/>
      <c r="AN1381" s="36"/>
      <c r="AO1381" s="36"/>
      <c r="AP1381" s="36"/>
    </row>
    <row r="1382" spans="1:42" x14ac:dyDescent="0.35">
      <c r="F1382" s="19" t="str">
        <f>IFERROR(VLOOKUP(D1382,'Tabelas auxiliares'!$A$3:$B$63,2,FALSE),"")</f>
        <v/>
      </c>
      <c r="G1382" s="19" t="str">
        <f>IFERROR(VLOOKUP($B1382,'Tabelas auxiliares'!$A$67:$C$107,2,FALSE),"")</f>
        <v/>
      </c>
      <c r="H1382" s="19" t="str">
        <f>IFERROR(VLOOKUP($B1382,'Tabelas auxiliares'!$A$67:$C$107,3,FALSE),"")</f>
        <v/>
      </c>
      <c r="Y1382" s="19" t="str">
        <f t="shared" si="32"/>
        <v/>
      </c>
      <c r="Z1382" s="19" t="str">
        <f>IF(T1382="","",IF(AND(T1382&lt;&gt;'Tabelas auxiliares'!$B$241,T1382&lt;&gt;'Tabelas auxiliares'!$B$242,T1382&lt;&gt;'Tabelas auxiliares'!$C$241,T1382&lt;&gt;'Tabelas auxiliares'!$C$242,T1382&lt;&gt;'Tabelas auxiliares'!$D$241),"FOLHA DE PESSOAL",IF(Y1382='Tabelas auxiliares'!$A$242,"CUSTEIO",IF(Y1382='Tabelas auxiliares'!$A$241,"INVESTIMENTO","ERRO - VERIFICAR"))))</f>
        <v/>
      </c>
      <c r="AA1382" s="30" t="str">
        <f t="shared" si="33"/>
        <v/>
      </c>
      <c r="AB1382" s="126"/>
      <c r="AC1382" s="126"/>
      <c r="AD1382" s="37"/>
      <c r="AE1382" s="36"/>
      <c r="AF1382" s="36"/>
      <c r="AG1382" s="36"/>
      <c r="AH1382" s="36"/>
      <c r="AI1382" s="36"/>
      <c r="AJ1382" s="36"/>
      <c r="AK1382" s="36"/>
      <c r="AL1382" s="36"/>
      <c r="AM1382" s="36"/>
      <c r="AN1382" s="36"/>
      <c r="AO1382" s="36"/>
      <c r="AP1382" s="36"/>
    </row>
    <row r="1383" spans="1:42" x14ac:dyDescent="0.35">
      <c r="F1383" s="19" t="str">
        <f>IFERROR(VLOOKUP(D1383,'Tabelas auxiliares'!$A$3:$B$63,2,FALSE),"")</f>
        <v/>
      </c>
      <c r="G1383" s="19" t="str">
        <f>IFERROR(VLOOKUP($B1383,'Tabelas auxiliares'!$A$67:$C$107,2,FALSE),"")</f>
        <v/>
      </c>
      <c r="H1383" s="19" t="str">
        <f>IFERROR(VLOOKUP($B1383,'Tabelas auxiliares'!$A$67:$C$107,3,FALSE),"")</f>
        <v/>
      </c>
      <c r="Y1383" s="19" t="str">
        <f t="shared" si="32"/>
        <v/>
      </c>
      <c r="Z1383" s="19" t="str">
        <f>IF(T1383="","",IF(AND(T1383&lt;&gt;'Tabelas auxiliares'!$B$241,T1383&lt;&gt;'Tabelas auxiliares'!$B$242,T1383&lt;&gt;'Tabelas auxiliares'!$C$241,T1383&lt;&gt;'Tabelas auxiliares'!$C$242,T1383&lt;&gt;'Tabelas auxiliares'!$D$241),"FOLHA DE PESSOAL",IF(Y1383='Tabelas auxiliares'!$A$242,"CUSTEIO",IF(Y1383='Tabelas auxiliares'!$A$241,"INVESTIMENTO","ERRO - VERIFICAR"))))</f>
        <v/>
      </c>
      <c r="AA1383" s="30" t="str">
        <f t="shared" si="33"/>
        <v/>
      </c>
      <c r="AB1383" s="126"/>
      <c r="AC1383" s="126"/>
      <c r="AD1383" s="37"/>
      <c r="AE1383" s="36"/>
      <c r="AF1383" s="36"/>
      <c r="AG1383" s="36"/>
      <c r="AH1383" s="36"/>
      <c r="AI1383" s="36"/>
      <c r="AJ1383" s="36"/>
      <c r="AK1383" s="36"/>
      <c r="AL1383" s="36"/>
      <c r="AM1383" s="36"/>
      <c r="AN1383" s="36"/>
      <c r="AO1383" s="36"/>
      <c r="AP1383" s="36"/>
    </row>
    <row r="1384" spans="1:42" x14ac:dyDescent="0.35">
      <c r="F1384" s="19" t="str">
        <f>IFERROR(VLOOKUP(D1384,'Tabelas auxiliares'!$A$3:$B$63,2,FALSE),"")</f>
        <v/>
      </c>
      <c r="G1384" s="19" t="str">
        <f>IFERROR(VLOOKUP($B1384,'Tabelas auxiliares'!$A$67:$C$107,2,FALSE),"")</f>
        <v/>
      </c>
      <c r="H1384" s="19" t="str">
        <f>IFERROR(VLOOKUP($B1384,'Tabelas auxiliares'!$A$67:$C$107,3,FALSE),"")</f>
        <v/>
      </c>
      <c r="Y1384" s="19" t="str">
        <f t="shared" si="32"/>
        <v/>
      </c>
      <c r="Z1384" s="19" t="str">
        <f>IF(T1384="","",IF(AND(T1384&lt;&gt;'Tabelas auxiliares'!$B$241,T1384&lt;&gt;'Tabelas auxiliares'!$B$242,T1384&lt;&gt;'Tabelas auxiliares'!$C$241,T1384&lt;&gt;'Tabelas auxiliares'!$C$242,T1384&lt;&gt;'Tabelas auxiliares'!$D$241),"FOLHA DE PESSOAL",IF(Y1384='Tabelas auxiliares'!$A$242,"CUSTEIO",IF(Y1384='Tabelas auxiliares'!$A$241,"INVESTIMENTO","ERRO - VERIFICAR"))))</f>
        <v/>
      </c>
      <c r="AA1384" s="30" t="str">
        <f t="shared" si="33"/>
        <v/>
      </c>
      <c r="AB1384" s="126"/>
      <c r="AC1384" s="126"/>
      <c r="AD1384" s="37"/>
      <c r="AE1384" s="36"/>
      <c r="AF1384" s="36"/>
      <c r="AG1384" s="36"/>
      <c r="AH1384" s="36"/>
      <c r="AI1384" s="36"/>
      <c r="AJ1384" s="36"/>
      <c r="AK1384" s="36"/>
      <c r="AL1384" s="36"/>
      <c r="AM1384" s="36"/>
      <c r="AN1384" s="36"/>
      <c r="AO1384" s="36"/>
      <c r="AP1384" s="36"/>
    </row>
    <row r="1385" spans="1:42" x14ac:dyDescent="0.35">
      <c r="F1385" s="19" t="str">
        <f>IFERROR(VLOOKUP(D1385,'Tabelas auxiliares'!$A$3:$B$63,2,FALSE),"")</f>
        <v/>
      </c>
      <c r="G1385" s="19" t="str">
        <f>IFERROR(VLOOKUP($B1385,'Tabelas auxiliares'!$A$67:$C$107,2,FALSE),"")</f>
        <v/>
      </c>
      <c r="H1385" s="19" t="str">
        <f>IFERROR(VLOOKUP($B1385,'Tabelas auxiliares'!$A$67:$C$107,3,FALSE),"")</f>
        <v/>
      </c>
      <c r="Y1385" s="19" t="str">
        <f t="shared" si="32"/>
        <v/>
      </c>
      <c r="Z1385" s="19" t="str">
        <f>IF(T1385="","",IF(AND(T1385&lt;&gt;'Tabelas auxiliares'!$B$241,T1385&lt;&gt;'Tabelas auxiliares'!$B$242,T1385&lt;&gt;'Tabelas auxiliares'!$C$241,T1385&lt;&gt;'Tabelas auxiliares'!$C$242,T1385&lt;&gt;'Tabelas auxiliares'!$D$241),"FOLHA DE PESSOAL",IF(Y1385='Tabelas auxiliares'!$A$242,"CUSTEIO",IF(Y1385='Tabelas auxiliares'!$A$241,"INVESTIMENTO","ERRO - VERIFICAR"))))</f>
        <v/>
      </c>
      <c r="AA1385" s="30" t="str">
        <f t="shared" si="33"/>
        <v/>
      </c>
      <c r="AB1385" s="126"/>
      <c r="AC1385" s="126"/>
      <c r="AD1385" s="37"/>
      <c r="AE1385" s="36"/>
      <c r="AF1385" s="36"/>
      <c r="AG1385" s="36"/>
      <c r="AH1385" s="36"/>
      <c r="AI1385" s="36"/>
      <c r="AJ1385" s="36"/>
      <c r="AK1385" s="36"/>
      <c r="AL1385" s="36"/>
      <c r="AM1385" s="36"/>
      <c r="AN1385" s="36"/>
      <c r="AO1385" s="36"/>
      <c r="AP1385" s="36"/>
    </row>
    <row r="1386" spans="1:42" x14ac:dyDescent="0.35">
      <c r="F1386" s="19" t="str">
        <f>IFERROR(VLOOKUP(D1386,'Tabelas auxiliares'!$A$3:$B$63,2,FALSE),"")</f>
        <v/>
      </c>
      <c r="G1386" s="19" t="str">
        <f>IFERROR(VLOOKUP($B1386,'Tabelas auxiliares'!$A$67:$C$107,2,FALSE),"")</f>
        <v/>
      </c>
      <c r="H1386" s="19" t="str">
        <f>IFERROR(VLOOKUP($B1386,'Tabelas auxiliares'!$A$67:$C$107,3,FALSE),"")</f>
        <v/>
      </c>
      <c r="Y1386" s="19" t="str">
        <f t="shared" si="32"/>
        <v/>
      </c>
      <c r="Z1386" s="19" t="str">
        <f>IF(T1386="","",IF(AND(T1386&lt;&gt;'Tabelas auxiliares'!$B$241,T1386&lt;&gt;'Tabelas auxiliares'!$B$242,T1386&lt;&gt;'Tabelas auxiliares'!$C$241,T1386&lt;&gt;'Tabelas auxiliares'!$C$242,T1386&lt;&gt;'Tabelas auxiliares'!$D$241),"FOLHA DE PESSOAL",IF(Y1386='Tabelas auxiliares'!$A$242,"CUSTEIO",IF(Y1386='Tabelas auxiliares'!$A$241,"INVESTIMENTO","ERRO - VERIFICAR"))))</f>
        <v/>
      </c>
      <c r="AA1386" s="30" t="str">
        <f t="shared" si="33"/>
        <v/>
      </c>
      <c r="AB1386" s="126"/>
      <c r="AC1386" s="126"/>
      <c r="AD1386" s="37"/>
      <c r="AE1386" s="36"/>
      <c r="AF1386" s="36"/>
      <c r="AG1386" s="36"/>
      <c r="AH1386" s="36"/>
      <c r="AI1386" s="36"/>
      <c r="AJ1386" s="36"/>
      <c r="AK1386" s="36"/>
      <c r="AL1386" s="36"/>
      <c r="AM1386" s="36"/>
      <c r="AN1386" s="36"/>
      <c r="AO1386" s="36"/>
      <c r="AP1386" s="36"/>
    </row>
    <row r="1387" spans="1:42" x14ac:dyDescent="0.35">
      <c r="F1387" s="19" t="str">
        <f>IFERROR(VLOOKUP(D1387,'Tabelas auxiliares'!$A$3:$B$63,2,FALSE),"")</f>
        <v/>
      </c>
      <c r="G1387" s="19" t="str">
        <f>IFERROR(VLOOKUP($B1387,'Tabelas auxiliares'!$A$67:$C$107,2,FALSE),"")</f>
        <v/>
      </c>
      <c r="H1387" s="19" t="str">
        <f>IFERROR(VLOOKUP($B1387,'Tabelas auxiliares'!$A$67:$C$107,3,FALSE),"")</f>
        <v/>
      </c>
      <c r="Y1387" s="19" t="str">
        <f t="shared" si="32"/>
        <v/>
      </c>
      <c r="Z1387" s="19" t="str">
        <f>IF(T1387="","",IF(AND(T1387&lt;&gt;'Tabelas auxiliares'!$B$241,T1387&lt;&gt;'Tabelas auxiliares'!$B$242,T1387&lt;&gt;'Tabelas auxiliares'!$C$241,T1387&lt;&gt;'Tabelas auxiliares'!$C$242,T1387&lt;&gt;'Tabelas auxiliares'!$D$241),"FOLHA DE PESSOAL",IF(Y1387='Tabelas auxiliares'!$A$242,"CUSTEIO",IF(Y1387='Tabelas auxiliares'!$A$241,"INVESTIMENTO","ERRO - VERIFICAR"))))</f>
        <v/>
      </c>
      <c r="AA1387" s="30" t="str">
        <f t="shared" si="33"/>
        <v/>
      </c>
      <c r="AB1387" s="126"/>
      <c r="AC1387" s="126"/>
      <c r="AD1387" s="37"/>
      <c r="AE1387" s="36"/>
      <c r="AF1387" s="36"/>
      <c r="AG1387" s="36"/>
      <c r="AH1387" s="36"/>
      <c r="AI1387" s="36"/>
      <c r="AJ1387" s="36"/>
      <c r="AK1387" s="36"/>
      <c r="AL1387" s="36"/>
      <c r="AM1387" s="36"/>
      <c r="AN1387" s="36"/>
      <c r="AO1387" s="36"/>
      <c r="AP1387" s="36"/>
    </row>
    <row r="1388" spans="1:42" x14ac:dyDescent="0.35">
      <c r="F1388" s="19" t="str">
        <f>IFERROR(VLOOKUP(D1388,'Tabelas auxiliares'!$A$3:$B$63,2,FALSE),"")</f>
        <v/>
      </c>
      <c r="G1388" s="19" t="str">
        <f>IFERROR(VLOOKUP($B1388,'Tabelas auxiliares'!$A$67:$C$107,2,FALSE),"")</f>
        <v/>
      </c>
      <c r="H1388" s="19" t="str">
        <f>IFERROR(VLOOKUP($B1388,'Tabelas auxiliares'!$A$67:$C$107,3,FALSE),"")</f>
        <v/>
      </c>
      <c r="Y1388" s="19" t="str">
        <f t="shared" si="32"/>
        <v/>
      </c>
      <c r="Z1388" s="19" t="str">
        <f>IF(T1388="","",IF(AND(T1388&lt;&gt;'Tabelas auxiliares'!$B$241,T1388&lt;&gt;'Tabelas auxiliares'!$B$242,T1388&lt;&gt;'Tabelas auxiliares'!$C$241,T1388&lt;&gt;'Tabelas auxiliares'!$C$242,T1388&lt;&gt;'Tabelas auxiliares'!$D$241),"FOLHA DE PESSOAL",IF(Y1388='Tabelas auxiliares'!$A$242,"CUSTEIO",IF(Y1388='Tabelas auxiliares'!$A$241,"INVESTIMENTO","ERRO - VERIFICAR"))))</f>
        <v/>
      </c>
      <c r="AA1388" s="30" t="str">
        <f t="shared" si="33"/>
        <v/>
      </c>
      <c r="AB1388" s="126"/>
      <c r="AC1388" s="126"/>
      <c r="AD1388" s="37"/>
      <c r="AE1388" s="36"/>
      <c r="AF1388" s="36"/>
      <c r="AG1388" s="36"/>
      <c r="AH1388" s="36"/>
      <c r="AI1388" s="36"/>
      <c r="AJ1388" s="36"/>
      <c r="AK1388" s="36"/>
      <c r="AL1388" s="36"/>
      <c r="AM1388" s="36"/>
      <c r="AN1388" s="36"/>
      <c r="AO1388" s="36"/>
      <c r="AP1388" s="36"/>
    </row>
    <row r="1389" spans="1:42" x14ac:dyDescent="0.35">
      <c r="F1389" s="19" t="str">
        <f>IFERROR(VLOOKUP(D1389,'Tabelas auxiliares'!$A$3:$B$63,2,FALSE),"")</f>
        <v/>
      </c>
      <c r="G1389" s="19" t="str">
        <f>IFERROR(VLOOKUP($B1389,'Tabelas auxiliares'!$A$67:$C$107,2,FALSE),"")</f>
        <v/>
      </c>
      <c r="H1389" s="19" t="str">
        <f>IFERROR(VLOOKUP($B1389,'Tabelas auxiliares'!$A$67:$C$107,3,FALSE),"")</f>
        <v/>
      </c>
      <c r="Y1389" s="19" t="str">
        <f t="shared" si="32"/>
        <v/>
      </c>
      <c r="Z1389" s="19" t="str">
        <f>IF(T1389="","",IF(AND(T1389&lt;&gt;'Tabelas auxiliares'!$B$241,T1389&lt;&gt;'Tabelas auxiliares'!$B$242,T1389&lt;&gt;'Tabelas auxiliares'!$C$241,T1389&lt;&gt;'Tabelas auxiliares'!$C$242,T1389&lt;&gt;'Tabelas auxiliares'!$D$241),"FOLHA DE PESSOAL",IF(Y1389='Tabelas auxiliares'!$A$242,"CUSTEIO",IF(Y1389='Tabelas auxiliares'!$A$241,"INVESTIMENTO","ERRO - VERIFICAR"))))</f>
        <v/>
      </c>
      <c r="AA1389" s="30" t="str">
        <f t="shared" si="33"/>
        <v/>
      </c>
      <c r="AB1389" s="126"/>
      <c r="AC1389" s="126"/>
      <c r="AD1389" s="37"/>
      <c r="AE1389" s="36"/>
      <c r="AF1389" s="36"/>
      <c r="AG1389" s="36"/>
      <c r="AH1389" s="36"/>
      <c r="AI1389" s="36"/>
      <c r="AJ1389" s="36"/>
      <c r="AK1389" s="36"/>
      <c r="AL1389" s="36"/>
      <c r="AM1389" s="36"/>
      <c r="AN1389" s="36"/>
      <c r="AO1389" s="36"/>
      <c r="AP1389" s="36"/>
    </row>
    <row r="1390" spans="1:42" x14ac:dyDescent="0.35">
      <c r="F1390" s="19" t="str">
        <f>IFERROR(VLOOKUP(D1390,'Tabelas auxiliares'!$A$3:$B$63,2,FALSE),"")</f>
        <v/>
      </c>
      <c r="G1390" s="19" t="str">
        <f>IFERROR(VLOOKUP($B1390,'Tabelas auxiliares'!$A$67:$C$107,2,FALSE),"")</f>
        <v/>
      </c>
      <c r="H1390" s="19" t="str">
        <f>IFERROR(VLOOKUP($B1390,'Tabelas auxiliares'!$A$67:$C$107,3,FALSE),"")</f>
        <v/>
      </c>
      <c r="Y1390" s="19" t="str">
        <f t="shared" si="32"/>
        <v/>
      </c>
      <c r="Z1390" s="19" t="str">
        <f>IF(T1390="","",IF(AND(T1390&lt;&gt;'Tabelas auxiliares'!$B$241,T1390&lt;&gt;'Tabelas auxiliares'!$B$242,T1390&lt;&gt;'Tabelas auxiliares'!$C$241,T1390&lt;&gt;'Tabelas auxiliares'!$C$242,T1390&lt;&gt;'Tabelas auxiliares'!$D$241),"FOLHA DE PESSOAL",IF(Y1390='Tabelas auxiliares'!$A$242,"CUSTEIO",IF(Y1390='Tabelas auxiliares'!$A$241,"INVESTIMENTO","ERRO - VERIFICAR"))))</f>
        <v/>
      </c>
      <c r="AA1390" s="30" t="str">
        <f t="shared" si="33"/>
        <v/>
      </c>
      <c r="AB1390" s="126"/>
      <c r="AC1390" s="126"/>
      <c r="AD1390" s="37"/>
      <c r="AE1390" s="36"/>
      <c r="AF1390" s="36"/>
      <c r="AG1390" s="36"/>
      <c r="AH1390" s="36"/>
      <c r="AI1390" s="36"/>
      <c r="AJ1390" s="36"/>
      <c r="AK1390" s="36"/>
      <c r="AL1390" s="36"/>
      <c r="AM1390" s="36"/>
      <c r="AN1390" s="36"/>
      <c r="AO1390" s="36"/>
      <c r="AP1390" s="36"/>
    </row>
    <row r="1391" spans="1:42" x14ac:dyDescent="0.35">
      <c r="F1391" s="19" t="str">
        <f>IFERROR(VLOOKUP(D1391,'Tabelas auxiliares'!$A$3:$B$63,2,FALSE),"")</f>
        <v/>
      </c>
      <c r="G1391" s="19" t="str">
        <f>IFERROR(VLOOKUP($B1391,'Tabelas auxiliares'!$A$67:$C$107,2,FALSE),"")</f>
        <v/>
      </c>
      <c r="H1391" s="19" t="str">
        <f>IFERROR(VLOOKUP($B1391,'Tabelas auxiliares'!$A$67:$C$107,3,FALSE),"")</f>
        <v/>
      </c>
      <c r="Y1391" s="19" t="str">
        <f t="shared" si="32"/>
        <v/>
      </c>
      <c r="Z1391" s="19" t="str">
        <f>IF(T1391="","",IF(AND(T1391&lt;&gt;'Tabelas auxiliares'!$B$241,T1391&lt;&gt;'Tabelas auxiliares'!$B$242,T1391&lt;&gt;'Tabelas auxiliares'!$C$241,T1391&lt;&gt;'Tabelas auxiliares'!$C$242,T1391&lt;&gt;'Tabelas auxiliares'!$D$241),"FOLHA DE PESSOAL",IF(Y1391='Tabelas auxiliares'!$A$242,"CUSTEIO",IF(Y1391='Tabelas auxiliares'!$A$241,"INVESTIMENTO","ERRO - VERIFICAR"))))</f>
        <v/>
      </c>
      <c r="AA1391" s="30" t="str">
        <f t="shared" si="33"/>
        <v/>
      </c>
      <c r="AB1391" s="126"/>
      <c r="AC1391" s="126"/>
      <c r="AD1391" s="37"/>
      <c r="AE1391" s="36"/>
      <c r="AF1391" s="36"/>
      <c r="AG1391" s="36"/>
      <c r="AH1391" s="36"/>
      <c r="AI1391" s="36"/>
      <c r="AJ1391" s="36"/>
      <c r="AK1391" s="36"/>
      <c r="AL1391" s="36"/>
      <c r="AM1391" s="36"/>
      <c r="AN1391" s="36"/>
      <c r="AO1391" s="36"/>
      <c r="AP1391" s="36"/>
    </row>
    <row r="1392" spans="1:42" x14ac:dyDescent="0.35">
      <c r="F1392" s="19" t="str">
        <f>IFERROR(VLOOKUP(D1392,'Tabelas auxiliares'!$A$3:$B$63,2,FALSE),"")</f>
        <v/>
      </c>
      <c r="G1392" s="19" t="str">
        <f>IFERROR(VLOOKUP($B1392,'Tabelas auxiliares'!$A$67:$C$107,2,FALSE),"")</f>
        <v/>
      </c>
      <c r="H1392" s="19" t="str">
        <f>IFERROR(VLOOKUP($B1392,'Tabelas auxiliares'!$A$67:$C$107,3,FALSE),"")</f>
        <v/>
      </c>
      <c r="Y1392" s="19" t="str">
        <f t="shared" si="32"/>
        <v/>
      </c>
      <c r="Z1392" s="19" t="str">
        <f>IF(T1392="","",IF(AND(T1392&lt;&gt;'Tabelas auxiliares'!$B$241,T1392&lt;&gt;'Tabelas auxiliares'!$B$242,T1392&lt;&gt;'Tabelas auxiliares'!$C$241,T1392&lt;&gt;'Tabelas auxiliares'!$C$242,T1392&lt;&gt;'Tabelas auxiliares'!$D$241),"FOLHA DE PESSOAL",IF(Y1392='Tabelas auxiliares'!$A$242,"CUSTEIO",IF(Y1392='Tabelas auxiliares'!$A$241,"INVESTIMENTO","ERRO - VERIFICAR"))))</f>
        <v/>
      </c>
      <c r="AA1392" s="30" t="str">
        <f t="shared" si="33"/>
        <v/>
      </c>
      <c r="AB1392" s="126"/>
      <c r="AC1392" s="126"/>
      <c r="AD1392" s="37"/>
      <c r="AE1392" s="36"/>
      <c r="AF1392" s="36"/>
      <c r="AG1392" s="36"/>
      <c r="AH1392" s="36"/>
      <c r="AI1392" s="36"/>
      <c r="AJ1392" s="36"/>
      <c r="AK1392" s="36"/>
      <c r="AL1392" s="36"/>
      <c r="AM1392" s="36"/>
      <c r="AN1392" s="36"/>
      <c r="AO1392" s="36"/>
      <c r="AP1392" s="36"/>
    </row>
    <row r="1393" spans="6:42" x14ac:dyDescent="0.35">
      <c r="F1393" s="19" t="str">
        <f>IFERROR(VLOOKUP(D1393,'Tabelas auxiliares'!$A$3:$B$63,2,FALSE),"")</f>
        <v/>
      </c>
      <c r="G1393" s="19" t="str">
        <f>IFERROR(VLOOKUP($B1393,'Tabelas auxiliares'!$A$67:$C$107,2,FALSE),"")</f>
        <v/>
      </c>
      <c r="H1393" s="19" t="str">
        <f>IFERROR(VLOOKUP($B1393,'Tabelas auxiliares'!$A$67:$C$107,3,FALSE),"")</f>
        <v/>
      </c>
      <c r="Y1393" s="19" t="str">
        <f t="shared" si="32"/>
        <v/>
      </c>
      <c r="Z1393" s="19" t="str">
        <f>IF(T1393="","",IF(AND(T1393&lt;&gt;'Tabelas auxiliares'!$B$241,T1393&lt;&gt;'Tabelas auxiliares'!$B$242,T1393&lt;&gt;'Tabelas auxiliares'!$C$241,T1393&lt;&gt;'Tabelas auxiliares'!$C$242,T1393&lt;&gt;'Tabelas auxiliares'!$D$241),"FOLHA DE PESSOAL",IF(Y1393='Tabelas auxiliares'!$A$242,"CUSTEIO",IF(Y1393='Tabelas auxiliares'!$A$241,"INVESTIMENTO","ERRO - VERIFICAR"))))</f>
        <v/>
      </c>
      <c r="AA1393" s="30" t="str">
        <f t="shared" si="33"/>
        <v/>
      </c>
      <c r="AB1393" s="126"/>
      <c r="AC1393" s="126"/>
      <c r="AD1393" s="37"/>
      <c r="AE1393" s="36"/>
      <c r="AF1393" s="36"/>
      <c r="AG1393" s="36"/>
      <c r="AH1393" s="36"/>
      <c r="AI1393" s="36"/>
      <c r="AJ1393" s="36"/>
      <c r="AK1393" s="36"/>
      <c r="AL1393" s="36"/>
      <c r="AM1393" s="36"/>
      <c r="AN1393" s="36"/>
      <c r="AO1393" s="36"/>
      <c r="AP1393" s="36"/>
    </row>
    <row r="1394" spans="6:42" x14ac:dyDescent="0.35">
      <c r="F1394" s="19" t="str">
        <f>IFERROR(VLOOKUP(D1394,'Tabelas auxiliares'!$A$3:$B$63,2,FALSE),"")</f>
        <v/>
      </c>
      <c r="G1394" s="19" t="str">
        <f>IFERROR(VLOOKUP($B1394,'Tabelas auxiliares'!$A$67:$C$107,2,FALSE),"")</f>
        <v/>
      </c>
      <c r="H1394" s="19" t="str">
        <f>IFERROR(VLOOKUP($B1394,'Tabelas auxiliares'!$A$67:$C$107,3,FALSE),"")</f>
        <v/>
      </c>
      <c r="Y1394" s="19" t="str">
        <f t="shared" si="32"/>
        <v/>
      </c>
      <c r="Z1394" s="19" t="str">
        <f>IF(T1394="","",IF(AND(T1394&lt;&gt;'Tabelas auxiliares'!$B$241,T1394&lt;&gt;'Tabelas auxiliares'!$B$242,T1394&lt;&gt;'Tabelas auxiliares'!$C$241,T1394&lt;&gt;'Tabelas auxiliares'!$C$242,T1394&lt;&gt;'Tabelas auxiliares'!$D$241),"FOLHA DE PESSOAL",IF(Y1394='Tabelas auxiliares'!$A$242,"CUSTEIO",IF(Y1394='Tabelas auxiliares'!$A$241,"INVESTIMENTO","ERRO - VERIFICAR"))))</f>
        <v/>
      </c>
      <c r="AA1394" s="30" t="str">
        <f t="shared" si="33"/>
        <v/>
      </c>
      <c r="AB1394" s="126"/>
      <c r="AC1394" s="126"/>
      <c r="AD1394" s="37"/>
      <c r="AE1394" s="36"/>
      <c r="AF1394" s="36"/>
      <c r="AG1394" s="36"/>
      <c r="AH1394" s="36"/>
      <c r="AI1394" s="36"/>
      <c r="AJ1394" s="36"/>
      <c r="AK1394" s="36"/>
      <c r="AL1394" s="36"/>
      <c r="AM1394" s="36"/>
      <c r="AN1394" s="36"/>
      <c r="AO1394" s="36"/>
      <c r="AP1394" s="36"/>
    </row>
    <row r="1395" spans="6:42" x14ac:dyDescent="0.35">
      <c r="F1395" s="19" t="str">
        <f>IFERROR(VLOOKUP(D1395,'Tabelas auxiliares'!$A$3:$B$63,2,FALSE),"")</f>
        <v/>
      </c>
      <c r="G1395" s="19" t="str">
        <f>IFERROR(VLOOKUP($B1395,'Tabelas auxiliares'!$A$67:$C$107,2,FALSE),"")</f>
        <v/>
      </c>
      <c r="H1395" s="19" t="str">
        <f>IFERROR(VLOOKUP($B1395,'Tabelas auxiliares'!$A$67:$C$107,3,FALSE),"")</f>
        <v/>
      </c>
      <c r="Y1395" s="19" t="str">
        <f t="shared" si="32"/>
        <v/>
      </c>
      <c r="Z1395" s="19" t="str">
        <f>IF(T1395="","",IF(AND(T1395&lt;&gt;'Tabelas auxiliares'!$B$241,T1395&lt;&gt;'Tabelas auxiliares'!$B$242,T1395&lt;&gt;'Tabelas auxiliares'!$C$241,T1395&lt;&gt;'Tabelas auxiliares'!$C$242,T1395&lt;&gt;'Tabelas auxiliares'!$D$241),"FOLHA DE PESSOAL",IF(Y1395='Tabelas auxiliares'!$A$242,"CUSTEIO",IF(Y1395='Tabelas auxiliares'!$A$241,"INVESTIMENTO","ERRO - VERIFICAR"))))</f>
        <v/>
      </c>
      <c r="AA1395" s="30" t="str">
        <f t="shared" si="33"/>
        <v/>
      </c>
      <c r="AB1395" s="126"/>
      <c r="AC1395" s="126"/>
      <c r="AD1395" s="37"/>
      <c r="AE1395" s="36"/>
      <c r="AF1395" s="36"/>
      <c r="AG1395" s="36"/>
      <c r="AH1395" s="36"/>
      <c r="AI1395" s="36"/>
      <c r="AJ1395" s="36"/>
      <c r="AK1395" s="36"/>
      <c r="AL1395" s="36"/>
      <c r="AM1395" s="36"/>
      <c r="AN1395" s="36"/>
      <c r="AO1395" s="36"/>
      <c r="AP1395" s="36"/>
    </row>
    <row r="1396" spans="6:42" x14ac:dyDescent="0.35">
      <c r="F1396" s="19" t="str">
        <f>IFERROR(VLOOKUP(D1396,'Tabelas auxiliares'!$A$3:$B$63,2,FALSE),"")</f>
        <v/>
      </c>
      <c r="G1396" s="19" t="str">
        <f>IFERROR(VLOOKUP($B1396,'Tabelas auxiliares'!$A$67:$C$107,2,FALSE),"")</f>
        <v/>
      </c>
      <c r="H1396" s="19" t="str">
        <f>IFERROR(VLOOKUP($B1396,'Tabelas auxiliares'!$A$67:$C$107,3,FALSE),"")</f>
        <v/>
      </c>
      <c r="Y1396" s="19" t="str">
        <f t="shared" si="32"/>
        <v/>
      </c>
      <c r="Z1396" s="19" t="str">
        <f>IF(T1396="","",IF(AND(T1396&lt;&gt;'Tabelas auxiliares'!$B$241,T1396&lt;&gt;'Tabelas auxiliares'!$B$242,T1396&lt;&gt;'Tabelas auxiliares'!$C$241,T1396&lt;&gt;'Tabelas auxiliares'!$C$242,T1396&lt;&gt;'Tabelas auxiliares'!$D$241),"FOLHA DE PESSOAL",IF(Y1396='Tabelas auxiliares'!$A$242,"CUSTEIO",IF(Y1396='Tabelas auxiliares'!$A$241,"INVESTIMENTO","ERRO - VERIFICAR"))))</f>
        <v/>
      </c>
      <c r="AA1396" s="30" t="str">
        <f t="shared" si="33"/>
        <v/>
      </c>
      <c r="AB1396" s="126"/>
      <c r="AC1396" s="126"/>
      <c r="AD1396" s="37"/>
      <c r="AE1396" s="36"/>
      <c r="AF1396" s="36"/>
      <c r="AG1396" s="36"/>
      <c r="AH1396" s="36"/>
      <c r="AI1396" s="36"/>
      <c r="AJ1396" s="36"/>
      <c r="AK1396" s="36"/>
      <c r="AL1396" s="36"/>
      <c r="AM1396" s="36"/>
      <c r="AN1396" s="36"/>
      <c r="AO1396" s="36"/>
      <c r="AP1396" s="36"/>
    </row>
    <row r="1397" spans="6:42" x14ac:dyDescent="0.35">
      <c r="F1397" s="19" t="str">
        <f>IFERROR(VLOOKUP(D1397,'Tabelas auxiliares'!$A$3:$B$63,2,FALSE),"")</f>
        <v/>
      </c>
      <c r="G1397" s="19" t="str">
        <f>IFERROR(VLOOKUP($B1397,'Tabelas auxiliares'!$A$67:$C$107,2,FALSE),"")</f>
        <v/>
      </c>
      <c r="H1397" s="19" t="str">
        <f>IFERROR(VLOOKUP($B1397,'Tabelas auxiliares'!$A$67:$C$107,3,FALSE),"")</f>
        <v/>
      </c>
      <c r="Y1397" s="19" t="str">
        <f t="shared" si="32"/>
        <v/>
      </c>
      <c r="Z1397" s="19" t="str">
        <f>IF(T1397="","",IF(AND(T1397&lt;&gt;'Tabelas auxiliares'!$B$241,T1397&lt;&gt;'Tabelas auxiliares'!$B$242,T1397&lt;&gt;'Tabelas auxiliares'!$C$241,T1397&lt;&gt;'Tabelas auxiliares'!$C$242,T1397&lt;&gt;'Tabelas auxiliares'!$D$241),"FOLHA DE PESSOAL",IF(Y1397='Tabelas auxiliares'!$A$242,"CUSTEIO",IF(Y1397='Tabelas auxiliares'!$A$241,"INVESTIMENTO","ERRO - VERIFICAR"))))</f>
        <v/>
      </c>
      <c r="AA1397" s="30" t="str">
        <f t="shared" si="33"/>
        <v/>
      </c>
      <c r="AB1397" s="126"/>
      <c r="AC1397" s="126"/>
      <c r="AD1397" s="37"/>
      <c r="AE1397" s="36"/>
      <c r="AF1397" s="36"/>
      <c r="AG1397" s="36"/>
      <c r="AH1397" s="36"/>
      <c r="AI1397" s="36"/>
      <c r="AJ1397" s="36"/>
      <c r="AK1397" s="36"/>
      <c r="AL1397" s="36"/>
      <c r="AM1397" s="36"/>
      <c r="AN1397" s="36"/>
      <c r="AO1397" s="36"/>
      <c r="AP1397" s="36"/>
    </row>
    <row r="1398" spans="6:42" x14ac:dyDescent="0.35">
      <c r="F1398" s="19" t="str">
        <f>IFERROR(VLOOKUP(D1398,'Tabelas auxiliares'!$A$3:$B$63,2,FALSE),"")</f>
        <v/>
      </c>
      <c r="G1398" s="19" t="str">
        <f>IFERROR(VLOOKUP($B1398,'Tabelas auxiliares'!$A$67:$C$107,2,FALSE),"")</f>
        <v/>
      </c>
      <c r="H1398" s="19" t="str">
        <f>IFERROR(VLOOKUP($B1398,'Tabelas auxiliares'!$A$67:$C$107,3,FALSE),"")</f>
        <v/>
      </c>
      <c r="Y1398" s="19" t="str">
        <f t="shared" si="32"/>
        <v/>
      </c>
      <c r="Z1398" s="19" t="str">
        <f>IF(T1398="","",IF(AND(T1398&lt;&gt;'Tabelas auxiliares'!$B$241,T1398&lt;&gt;'Tabelas auxiliares'!$B$242,T1398&lt;&gt;'Tabelas auxiliares'!$C$241,T1398&lt;&gt;'Tabelas auxiliares'!$C$242,T1398&lt;&gt;'Tabelas auxiliares'!$D$241),"FOLHA DE PESSOAL",IF(Y1398='Tabelas auxiliares'!$A$242,"CUSTEIO",IF(Y1398='Tabelas auxiliares'!$A$241,"INVESTIMENTO","ERRO - VERIFICAR"))))</f>
        <v/>
      </c>
      <c r="AA1398" s="30" t="str">
        <f t="shared" si="33"/>
        <v/>
      </c>
      <c r="AB1398" s="126"/>
      <c r="AC1398" s="126"/>
      <c r="AD1398" s="37"/>
      <c r="AE1398" s="36"/>
      <c r="AF1398" s="36"/>
      <c r="AG1398" s="36"/>
      <c r="AH1398" s="36"/>
      <c r="AI1398" s="36"/>
      <c r="AJ1398" s="36"/>
      <c r="AK1398" s="36"/>
      <c r="AL1398" s="36"/>
      <c r="AM1398" s="36"/>
      <c r="AN1398" s="36"/>
      <c r="AO1398" s="36"/>
      <c r="AP1398" s="36"/>
    </row>
    <row r="1399" spans="6:42" x14ac:dyDescent="0.35">
      <c r="F1399" s="19" t="str">
        <f>IFERROR(VLOOKUP(D1399,'Tabelas auxiliares'!$A$3:$B$63,2,FALSE),"")</f>
        <v/>
      </c>
      <c r="G1399" s="19" t="str">
        <f>IFERROR(VLOOKUP($B1399,'Tabelas auxiliares'!$A$67:$C$107,2,FALSE),"")</f>
        <v/>
      </c>
      <c r="H1399" s="19" t="str">
        <f>IFERROR(VLOOKUP($B1399,'Tabelas auxiliares'!$A$67:$C$107,3,FALSE),"")</f>
        <v/>
      </c>
      <c r="Y1399" s="19" t="str">
        <f t="shared" si="32"/>
        <v/>
      </c>
      <c r="Z1399" s="19" t="str">
        <f>IF(T1399="","",IF(AND(T1399&lt;&gt;'Tabelas auxiliares'!$B$241,T1399&lt;&gt;'Tabelas auxiliares'!$B$242,T1399&lt;&gt;'Tabelas auxiliares'!$C$241,T1399&lt;&gt;'Tabelas auxiliares'!$C$242,T1399&lt;&gt;'Tabelas auxiliares'!$D$241),"FOLHA DE PESSOAL",IF(Y1399='Tabelas auxiliares'!$A$242,"CUSTEIO",IF(Y1399='Tabelas auxiliares'!$A$241,"INVESTIMENTO","ERRO - VERIFICAR"))))</f>
        <v/>
      </c>
      <c r="AA1399" s="30" t="str">
        <f t="shared" si="33"/>
        <v/>
      </c>
      <c r="AB1399" s="126"/>
      <c r="AC1399" s="126"/>
      <c r="AD1399" s="37"/>
      <c r="AE1399" s="36"/>
      <c r="AF1399" s="36"/>
      <c r="AG1399" s="36"/>
      <c r="AH1399" s="36"/>
      <c r="AI1399" s="36"/>
      <c r="AJ1399" s="36"/>
      <c r="AK1399" s="36"/>
      <c r="AL1399" s="36"/>
      <c r="AM1399" s="36"/>
      <c r="AN1399" s="36"/>
      <c r="AO1399" s="36"/>
      <c r="AP1399" s="36"/>
    </row>
    <row r="1400" spans="6:42" x14ac:dyDescent="0.35">
      <c r="F1400" s="19" t="str">
        <f>IFERROR(VLOOKUP(D1400,'Tabelas auxiliares'!$A$3:$B$63,2,FALSE),"")</f>
        <v/>
      </c>
      <c r="G1400" s="19" t="str">
        <f>IFERROR(VLOOKUP($B1400,'Tabelas auxiliares'!$A$67:$C$107,2,FALSE),"")</f>
        <v/>
      </c>
      <c r="H1400" s="19" t="str">
        <f>IFERROR(VLOOKUP($B1400,'Tabelas auxiliares'!$A$67:$C$107,3,FALSE),"")</f>
        <v/>
      </c>
      <c r="Y1400" s="19" t="str">
        <f t="shared" si="32"/>
        <v/>
      </c>
      <c r="Z1400" s="19" t="str">
        <f>IF(T1400="","",IF(AND(T1400&lt;&gt;'Tabelas auxiliares'!$B$241,T1400&lt;&gt;'Tabelas auxiliares'!$B$242,T1400&lt;&gt;'Tabelas auxiliares'!$C$241,T1400&lt;&gt;'Tabelas auxiliares'!$C$242,T1400&lt;&gt;'Tabelas auxiliares'!$D$241),"FOLHA DE PESSOAL",IF(Y1400='Tabelas auxiliares'!$A$242,"CUSTEIO",IF(Y1400='Tabelas auxiliares'!$A$241,"INVESTIMENTO","ERRO - VERIFICAR"))))</f>
        <v/>
      </c>
      <c r="AA1400" s="30" t="str">
        <f t="shared" si="33"/>
        <v/>
      </c>
      <c r="AB1400" s="126"/>
      <c r="AC1400" s="126"/>
      <c r="AD1400" s="37"/>
      <c r="AE1400" s="36"/>
      <c r="AF1400" s="36"/>
      <c r="AG1400" s="36"/>
      <c r="AH1400" s="36"/>
      <c r="AI1400" s="36"/>
      <c r="AJ1400" s="36"/>
      <c r="AK1400" s="36"/>
      <c r="AL1400" s="36"/>
      <c r="AM1400" s="36"/>
      <c r="AN1400" s="36"/>
      <c r="AO1400" s="36"/>
      <c r="AP1400" s="36"/>
    </row>
    <row r="1401" spans="6:42" x14ac:dyDescent="0.35">
      <c r="F1401" s="19" t="str">
        <f>IFERROR(VLOOKUP(D1401,'Tabelas auxiliares'!$A$3:$B$63,2,FALSE),"")</f>
        <v/>
      </c>
      <c r="G1401" s="19" t="str">
        <f>IFERROR(VLOOKUP($B1401,'Tabelas auxiliares'!$A$67:$C$107,2,FALSE),"")</f>
        <v/>
      </c>
      <c r="H1401" s="19" t="str">
        <f>IFERROR(VLOOKUP($B1401,'Tabelas auxiliares'!$A$67:$C$107,3,FALSE),"")</f>
        <v/>
      </c>
      <c r="Y1401" s="19" t="str">
        <f t="shared" si="32"/>
        <v/>
      </c>
      <c r="Z1401" s="19" t="str">
        <f>IF(T1401="","",IF(AND(T1401&lt;&gt;'Tabelas auxiliares'!$B$241,T1401&lt;&gt;'Tabelas auxiliares'!$B$242,T1401&lt;&gt;'Tabelas auxiliares'!$C$241,T1401&lt;&gt;'Tabelas auxiliares'!$C$242,T1401&lt;&gt;'Tabelas auxiliares'!$D$241),"FOLHA DE PESSOAL",IF(Y1401='Tabelas auxiliares'!$A$242,"CUSTEIO",IF(Y1401='Tabelas auxiliares'!$A$241,"INVESTIMENTO","ERRO - VERIFICAR"))))</f>
        <v/>
      </c>
      <c r="AA1401" s="30" t="str">
        <f t="shared" si="33"/>
        <v/>
      </c>
      <c r="AB1401" s="126"/>
      <c r="AC1401" s="126"/>
      <c r="AD1401" s="37"/>
      <c r="AE1401" s="36"/>
      <c r="AF1401" s="36"/>
      <c r="AG1401" s="36"/>
      <c r="AH1401" s="36"/>
      <c r="AI1401" s="36"/>
      <c r="AJ1401" s="36"/>
      <c r="AK1401" s="36"/>
      <c r="AL1401" s="36"/>
      <c r="AM1401" s="36"/>
      <c r="AN1401" s="36"/>
      <c r="AO1401" s="36"/>
      <c r="AP1401" s="36"/>
    </row>
    <row r="1402" spans="6:42" x14ac:dyDescent="0.35">
      <c r="F1402" s="19" t="str">
        <f>IFERROR(VLOOKUP(D1402,'Tabelas auxiliares'!$A$3:$B$63,2,FALSE),"")</f>
        <v/>
      </c>
      <c r="G1402" s="19" t="str">
        <f>IFERROR(VLOOKUP($B1402,'Tabelas auxiliares'!$A$67:$C$107,2,FALSE),"")</f>
        <v/>
      </c>
      <c r="H1402" s="19" t="str">
        <f>IFERROR(VLOOKUP($B1402,'Tabelas auxiliares'!$A$67:$C$107,3,FALSE),"")</f>
        <v/>
      </c>
      <c r="Y1402" s="19" t="str">
        <f t="shared" si="32"/>
        <v/>
      </c>
      <c r="Z1402" s="19" t="str">
        <f>IF(T1402="","",IF(AND(T1402&lt;&gt;'Tabelas auxiliares'!$B$241,T1402&lt;&gt;'Tabelas auxiliares'!$B$242,T1402&lt;&gt;'Tabelas auxiliares'!$C$241,T1402&lt;&gt;'Tabelas auxiliares'!$C$242,T1402&lt;&gt;'Tabelas auxiliares'!$D$241),"FOLHA DE PESSOAL",IF(Y1402='Tabelas auxiliares'!$A$242,"CUSTEIO",IF(Y1402='Tabelas auxiliares'!$A$241,"INVESTIMENTO","ERRO - VERIFICAR"))))</f>
        <v/>
      </c>
      <c r="AA1402" s="30" t="str">
        <f t="shared" si="33"/>
        <v/>
      </c>
      <c r="AB1402" s="126"/>
      <c r="AC1402" s="126"/>
      <c r="AD1402" s="37"/>
      <c r="AE1402" s="36"/>
      <c r="AF1402" s="36"/>
      <c r="AG1402" s="36"/>
      <c r="AH1402" s="36"/>
      <c r="AI1402" s="36"/>
      <c r="AJ1402" s="36"/>
      <c r="AK1402" s="36"/>
      <c r="AL1402" s="36"/>
      <c r="AM1402" s="36"/>
      <c r="AN1402" s="36"/>
      <c r="AO1402" s="36"/>
      <c r="AP1402" s="36"/>
    </row>
    <row r="1403" spans="6:42" x14ac:dyDescent="0.35">
      <c r="F1403" s="19" t="str">
        <f>IFERROR(VLOOKUP(D1403,'Tabelas auxiliares'!$A$3:$B$63,2,FALSE),"")</f>
        <v/>
      </c>
      <c r="G1403" s="19" t="str">
        <f>IFERROR(VLOOKUP($B1403,'Tabelas auxiliares'!$A$67:$C$107,2,FALSE),"")</f>
        <v/>
      </c>
      <c r="H1403" s="19" t="str">
        <f>IFERROR(VLOOKUP($B1403,'Tabelas auxiliares'!$A$67:$C$107,3,FALSE),"")</f>
        <v/>
      </c>
      <c r="Y1403" s="19" t="str">
        <f t="shared" si="32"/>
        <v/>
      </c>
      <c r="Z1403" s="19" t="str">
        <f>IF(T1403="","",IF(AND(T1403&lt;&gt;'Tabelas auxiliares'!$B$241,T1403&lt;&gt;'Tabelas auxiliares'!$B$242,T1403&lt;&gt;'Tabelas auxiliares'!$C$241,T1403&lt;&gt;'Tabelas auxiliares'!$C$242,T1403&lt;&gt;'Tabelas auxiliares'!$D$241),"FOLHA DE PESSOAL",IF(Y1403='Tabelas auxiliares'!$A$242,"CUSTEIO",IF(Y1403='Tabelas auxiliares'!$A$241,"INVESTIMENTO","ERRO - VERIFICAR"))))</f>
        <v/>
      </c>
      <c r="AA1403" s="30" t="str">
        <f t="shared" si="33"/>
        <v/>
      </c>
      <c r="AB1403" s="126"/>
      <c r="AC1403" s="126"/>
      <c r="AD1403" s="37"/>
      <c r="AE1403" s="36"/>
      <c r="AF1403" s="36"/>
      <c r="AG1403" s="36"/>
      <c r="AH1403" s="36"/>
      <c r="AI1403" s="36"/>
      <c r="AJ1403" s="36"/>
      <c r="AK1403" s="36"/>
      <c r="AL1403" s="36"/>
      <c r="AM1403" s="36"/>
      <c r="AN1403" s="36"/>
      <c r="AO1403" s="36"/>
      <c r="AP1403" s="36"/>
    </row>
    <row r="1404" spans="6:42" x14ac:dyDescent="0.35">
      <c r="F1404" s="19" t="str">
        <f>IFERROR(VLOOKUP(D1404,'Tabelas auxiliares'!$A$3:$B$63,2,FALSE),"")</f>
        <v/>
      </c>
      <c r="G1404" s="19" t="str">
        <f>IFERROR(VLOOKUP($B1404,'Tabelas auxiliares'!$A$67:$C$107,2,FALSE),"")</f>
        <v/>
      </c>
      <c r="H1404" s="19" t="str">
        <f>IFERROR(VLOOKUP($B1404,'Tabelas auxiliares'!$A$67:$C$107,3,FALSE),"")</f>
        <v/>
      </c>
      <c r="Y1404" s="19" t="str">
        <f t="shared" si="32"/>
        <v/>
      </c>
      <c r="Z1404" s="19" t="str">
        <f>IF(T1404="","",IF(AND(T1404&lt;&gt;'Tabelas auxiliares'!$B$241,T1404&lt;&gt;'Tabelas auxiliares'!$B$242,T1404&lt;&gt;'Tabelas auxiliares'!$C$241,T1404&lt;&gt;'Tabelas auxiliares'!$C$242,T1404&lt;&gt;'Tabelas auxiliares'!$D$241),"FOLHA DE PESSOAL",IF(Y1404='Tabelas auxiliares'!$A$242,"CUSTEIO",IF(Y1404='Tabelas auxiliares'!$A$241,"INVESTIMENTO","ERRO - VERIFICAR"))))</f>
        <v/>
      </c>
      <c r="AA1404" s="30" t="str">
        <f t="shared" si="33"/>
        <v/>
      </c>
      <c r="AB1404" s="126"/>
      <c r="AC1404" s="126"/>
      <c r="AD1404" s="37"/>
      <c r="AE1404" s="36"/>
      <c r="AF1404" s="36"/>
      <c r="AG1404" s="36"/>
      <c r="AH1404" s="36"/>
      <c r="AI1404" s="36"/>
      <c r="AJ1404" s="36"/>
      <c r="AK1404" s="36"/>
      <c r="AL1404" s="36"/>
      <c r="AM1404" s="36"/>
      <c r="AN1404" s="36"/>
      <c r="AO1404" s="36"/>
      <c r="AP1404" s="36"/>
    </row>
    <row r="1405" spans="6:42" x14ac:dyDescent="0.35">
      <c r="F1405" s="19" t="str">
        <f>IFERROR(VLOOKUP(D1405,'Tabelas auxiliares'!$A$3:$B$63,2,FALSE),"")</f>
        <v/>
      </c>
      <c r="G1405" s="19" t="str">
        <f>IFERROR(VLOOKUP($B1405,'Tabelas auxiliares'!$A$67:$C$107,2,FALSE),"")</f>
        <v/>
      </c>
      <c r="H1405" s="19" t="str">
        <f>IFERROR(VLOOKUP($B1405,'Tabelas auxiliares'!$A$67:$C$107,3,FALSE),"")</f>
        <v/>
      </c>
      <c r="Y1405" s="19" t="str">
        <f t="shared" si="32"/>
        <v/>
      </c>
      <c r="Z1405" s="19" t="str">
        <f>IF(T1405="","",IF(AND(T1405&lt;&gt;'Tabelas auxiliares'!$B$241,T1405&lt;&gt;'Tabelas auxiliares'!$B$242,T1405&lt;&gt;'Tabelas auxiliares'!$C$241,T1405&lt;&gt;'Tabelas auxiliares'!$C$242,T1405&lt;&gt;'Tabelas auxiliares'!$D$241),"FOLHA DE PESSOAL",IF(Y1405='Tabelas auxiliares'!$A$242,"CUSTEIO",IF(Y1405='Tabelas auxiliares'!$A$241,"INVESTIMENTO","ERRO - VERIFICAR"))))</f>
        <v/>
      </c>
      <c r="AA1405" s="30" t="str">
        <f t="shared" si="33"/>
        <v/>
      </c>
      <c r="AB1405" s="126"/>
      <c r="AC1405" s="126"/>
      <c r="AD1405" s="37"/>
      <c r="AE1405" s="36"/>
      <c r="AF1405" s="36"/>
      <c r="AG1405" s="36"/>
      <c r="AH1405" s="36"/>
      <c r="AI1405" s="36"/>
      <c r="AJ1405" s="36"/>
      <c r="AK1405" s="36"/>
      <c r="AL1405" s="36"/>
      <c r="AM1405" s="36"/>
      <c r="AN1405" s="36"/>
      <c r="AO1405" s="36"/>
      <c r="AP1405" s="36"/>
    </row>
    <row r="1406" spans="6:42" x14ac:dyDescent="0.35">
      <c r="F1406" s="19" t="str">
        <f>IFERROR(VLOOKUP(D1406,'Tabelas auxiliares'!$A$3:$B$63,2,FALSE),"")</f>
        <v/>
      </c>
      <c r="G1406" s="19" t="str">
        <f>IFERROR(VLOOKUP($B1406,'Tabelas auxiliares'!$A$67:$C$107,2,FALSE),"")</f>
        <v/>
      </c>
      <c r="H1406" s="19" t="str">
        <f>IFERROR(VLOOKUP($B1406,'Tabelas auxiliares'!$A$67:$C$107,3,FALSE),"")</f>
        <v/>
      </c>
      <c r="Y1406" s="19" t="str">
        <f t="shared" si="32"/>
        <v/>
      </c>
      <c r="Z1406" s="19" t="str">
        <f>IF(T1406="","",IF(AND(T1406&lt;&gt;'Tabelas auxiliares'!$B$241,T1406&lt;&gt;'Tabelas auxiliares'!$B$242,T1406&lt;&gt;'Tabelas auxiliares'!$C$241,T1406&lt;&gt;'Tabelas auxiliares'!$C$242,T1406&lt;&gt;'Tabelas auxiliares'!$D$241),"FOLHA DE PESSOAL",IF(Y1406='Tabelas auxiliares'!$A$242,"CUSTEIO",IF(Y1406='Tabelas auxiliares'!$A$241,"INVESTIMENTO","ERRO - VERIFICAR"))))</f>
        <v/>
      </c>
      <c r="AA1406" s="30" t="str">
        <f t="shared" si="33"/>
        <v/>
      </c>
      <c r="AB1406" s="126"/>
      <c r="AC1406" s="126"/>
      <c r="AD1406" s="37"/>
      <c r="AE1406" s="36"/>
      <c r="AF1406" s="36"/>
      <c r="AG1406" s="36"/>
      <c r="AH1406" s="36"/>
      <c r="AI1406" s="36"/>
      <c r="AJ1406" s="36"/>
      <c r="AK1406" s="36"/>
      <c r="AL1406" s="36"/>
      <c r="AM1406" s="36"/>
      <c r="AN1406" s="36"/>
      <c r="AO1406" s="36"/>
      <c r="AP1406" s="36"/>
    </row>
    <row r="1407" spans="6:42" x14ac:dyDescent="0.35">
      <c r="F1407" s="19" t="str">
        <f>IFERROR(VLOOKUP(D1407,'Tabelas auxiliares'!$A$3:$B$63,2,FALSE),"")</f>
        <v/>
      </c>
      <c r="G1407" s="19" t="str">
        <f>IFERROR(VLOOKUP($B1407,'Tabelas auxiliares'!$A$67:$C$107,2,FALSE),"")</f>
        <v/>
      </c>
      <c r="H1407" s="19" t="str">
        <f>IFERROR(VLOOKUP($B1407,'Tabelas auxiliares'!$A$67:$C$107,3,FALSE),"")</f>
        <v/>
      </c>
      <c r="Y1407" s="19" t="str">
        <f t="shared" si="32"/>
        <v/>
      </c>
      <c r="Z1407" s="19" t="str">
        <f>IF(T1407="","",IF(AND(T1407&lt;&gt;'Tabelas auxiliares'!$B$241,T1407&lt;&gt;'Tabelas auxiliares'!$B$242,T1407&lt;&gt;'Tabelas auxiliares'!$C$241,T1407&lt;&gt;'Tabelas auxiliares'!$C$242,T1407&lt;&gt;'Tabelas auxiliares'!$D$241),"FOLHA DE PESSOAL",IF(Y1407='Tabelas auxiliares'!$A$242,"CUSTEIO",IF(Y1407='Tabelas auxiliares'!$A$241,"INVESTIMENTO","ERRO - VERIFICAR"))))</f>
        <v/>
      </c>
      <c r="AA1407" s="30" t="str">
        <f t="shared" si="33"/>
        <v/>
      </c>
      <c r="AB1407" s="126"/>
      <c r="AC1407" s="126"/>
      <c r="AD1407" s="37"/>
      <c r="AE1407" s="36"/>
      <c r="AF1407" s="36"/>
      <c r="AG1407" s="36"/>
      <c r="AH1407" s="36"/>
      <c r="AI1407" s="36"/>
      <c r="AJ1407" s="36"/>
      <c r="AK1407" s="36"/>
      <c r="AL1407" s="36"/>
      <c r="AM1407" s="36"/>
      <c r="AN1407" s="36"/>
      <c r="AO1407" s="36"/>
      <c r="AP1407" s="36"/>
    </row>
    <row r="1408" spans="6:42" x14ac:dyDescent="0.35">
      <c r="F1408" s="19" t="str">
        <f>IFERROR(VLOOKUP(D1408,'Tabelas auxiliares'!$A$3:$B$63,2,FALSE),"")</f>
        <v/>
      </c>
      <c r="G1408" s="19" t="str">
        <f>IFERROR(VLOOKUP($B1408,'Tabelas auxiliares'!$A$67:$C$107,2,FALSE),"")</f>
        <v/>
      </c>
      <c r="H1408" s="19" t="str">
        <f>IFERROR(VLOOKUP($B1408,'Tabelas auxiliares'!$A$67:$C$107,3,FALSE),"")</f>
        <v/>
      </c>
      <c r="Y1408" s="19" t="str">
        <f t="shared" si="32"/>
        <v/>
      </c>
      <c r="Z1408" s="19" t="str">
        <f>IF(T1408="","",IF(AND(T1408&lt;&gt;'Tabelas auxiliares'!$B$241,T1408&lt;&gt;'Tabelas auxiliares'!$B$242,T1408&lt;&gt;'Tabelas auxiliares'!$C$241,T1408&lt;&gt;'Tabelas auxiliares'!$C$242,T1408&lt;&gt;'Tabelas auxiliares'!$D$241),"FOLHA DE PESSOAL",IF(Y1408='Tabelas auxiliares'!$A$242,"CUSTEIO",IF(Y1408='Tabelas auxiliares'!$A$241,"INVESTIMENTO","ERRO - VERIFICAR"))))</f>
        <v/>
      </c>
      <c r="AA1408" s="30" t="str">
        <f t="shared" si="33"/>
        <v/>
      </c>
      <c r="AB1408" s="126"/>
      <c r="AC1408" s="126"/>
      <c r="AD1408" s="37"/>
      <c r="AE1408" s="36"/>
      <c r="AF1408" s="36"/>
      <c r="AG1408" s="36"/>
      <c r="AH1408" s="36"/>
      <c r="AI1408" s="36"/>
      <c r="AJ1408" s="36"/>
      <c r="AK1408" s="36"/>
      <c r="AL1408" s="36"/>
      <c r="AM1408" s="36"/>
      <c r="AN1408" s="36"/>
      <c r="AO1408" s="36"/>
      <c r="AP1408" s="36"/>
    </row>
    <row r="1409" spans="6:42" x14ac:dyDescent="0.35">
      <c r="F1409" s="19" t="str">
        <f>IFERROR(VLOOKUP(D1409,'Tabelas auxiliares'!$A$3:$B$63,2,FALSE),"")</f>
        <v/>
      </c>
      <c r="G1409" s="19" t="str">
        <f>IFERROR(VLOOKUP($B1409,'Tabelas auxiliares'!$A$67:$C$107,2,FALSE),"")</f>
        <v/>
      </c>
      <c r="H1409" s="19" t="str">
        <f>IFERROR(VLOOKUP($B1409,'Tabelas auxiliares'!$A$67:$C$107,3,FALSE),"")</f>
        <v/>
      </c>
      <c r="Y1409" s="19" t="str">
        <f t="shared" si="32"/>
        <v/>
      </c>
      <c r="Z1409" s="19" t="str">
        <f>IF(T1409="","",IF(AND(T1409&lt;&gt;'Tabelas auxiliares'!$B$241,T1409&lt;&gt;'Tabelas auxiliares'!$B$242,T1409&lt;&gt;'Tabelas auxiliares'!$C$241,T1409&lt;&gt;'Tabelas auxiliares'!$C$242,T1409&lt;&gt;'Tabelas auxiliares'!$D$241),"FOLHA DE PESSOAL",IF(Y1409='Tabelas auxiliares'!$A$242,"CUSTEIO",IF(Y1409='Tabelas auxiliares'!$A$241,"INVESTIMENTO","ERRO - VERIFICAR"))))</f>
        <v/>
      </c>
      <c r="AA1409" s="30" t="str">
        <f t="shared" si="33"/>
        <v/>
      </c>
      <c r="AB1409" s="126"/>
      <c r="AC1409" s="126"/>
      <c r="AD1409" s="37"/>
      <c r="AE1409" s="36"/>
      <c r="AF1409" s="36"/>
      <c r="AG1409" s="36"/>
      <c r="AH1409" s="36"/>
      <c r="AI1409" s="36"/>
      <c r="AJ1409" s="36"/>
      <c r="AK1409" s="36"/>
      <c r="AL1409" s="36"/>
      <c r="AM1409" s="36"/>
      <c r="AN1409" s="36"/>
      <c r="AO1409" s="36"/>
      <c r="AP1409" s="36"/>
    </row>
    <row r="1410" spans="6:42" x14ac:dyDescent="0.35">
      <c r="F1410" s="19" t="str">
        <f>IFERROR(VLOOKUP(D1410,'Tabelas auxiliares'!$A$3:$B$63,2,FALSE),"")</f>
        <v/>
      </c>
      <c r="G1410" s="19" t="str">
        <f>IFERROR(VLOOKUP($B1410,'Tabelas auxiliares'!$A$67:$C$107,2,FALSE),"")</f>
        <v/>
      </c>
      <c r="H1410" s="19" t="str">
        <f>IFERROR(VLOOKUP($B1410,'Tabelas auxiliares'!$A$67:$C$107,3,FALSE),"")</f>
        <v/>
      </c>
      <c r="Y1410" s="19" t="str">
        <f t="shared" si="32"/>
        <v/>
      </c>
      <c r="Z1410" s="19" t="str">
        <f>IF(T1410="","",IF(AND(T1410&lt;&gt;'Tabelas auxiliares'!$B$241,T1410&lt;&gt;'Tabelas auxiliares'!$B$242,T1410&lt;&gt;'Tabelas auxiliares'!$C$241,T1410&lt;&gt;'Tabelas auxiliares'!$C$242,T1410&lt;&gt;'Tabelas auxiliares'!$D$241),"FOLHA DE PESSOAL",IF(Y1410='Tabelas auxiliares'!$A$242,"CUSTEIO",IF(Y1410='Tabelas auxiliares'!$A$241,"INVESTIMENTO","ERRO - VERIFICAR"))))</f>
        <v/>
      </c>
      <c r="AA1410" s="30" t="str">
        <f t="shared" si="33"/>
        <v/>
      </c>
      <c r="AB1410" s="126"/>
      <c r="AC1410" s="126"/>
      <c r="AD1410" s="37"/>
      <c r="AE1410" s="36"/>
      <c r="AF1410" s="36"/>
      <c r="AG1410" s="36"/>
      <c r="AH1410" s="36"/>
      <c r="AI1410" s="36"/>
      <c r="AJ1410" s="36"/>
      <c r="AK1410" s="36"/>
      <c r="AL1410" s="36"/>
      <c r="AM1410" s="36"/>
      <c r="AN1410" s="36"/>
      <c r="AO1410" s="36"/>
      <c r="AP1410" s="36"/>
    </row>
    <row r="1411" spans="6:42" x14ac:dyDescent="0.35">
      <c r="F1411" s="19" t="str">
        <f>IFERROR(VLOOKUP(D1411,'Tabelas auxiliares'!$A$3:$B$63,2,FALSE),"")</f>
        <v/>
      </c>
      <c r="G1411" s="19" t="str">
        <f>IFERROR(VLOOKUP($B1411,'Tabelas auxiliares'!$A$67:$C$107,2,FALSE),"")</f>
        <v/>
      </c>
      <c r="H1411" s="19" t="str">
        <f>IFERROR(VLOOKUP($B1411,'Tabelas auxiliares'!$A$67:$C$107,3,FALSE),"")</f>
        <v/>
      </c>
      <c r="Y1411" s="19" t="str">
        <f t="shared" si="32"/>
        <v/>
      </c>
      <c r="Z1411" s="19" t="str">
        <f>IF(T1411="","",IF(AND(T1411&lt;&gt;'Tabelas auxiliares'!$B$241,T1411&lt;&gt;'Tabelas auxiliares'!$B$242,T1411&lt;&gt;'Tabelas auxiliares'!$C$241,T1411&lt;&gt;'Tabelas auxiliares'!$C$242,T1411&lt;&gt;'Tabelas auxiliares'!$D$241),"FOLHA DE PESSOAL",IF(Y1411='Tabelas auxiliares'!$A$242,"CUSTEIO",IF(Y1411='Tabelas auxiliares'!$A$241,"INVESTIMENTO","ERRO - VERIFICAR"))))</f>
        <v/>
      </c>
      <c r="AA1411" s="30" t="str">
        <f t="shared" si="33"/>
        <v/>
      </c>
      <c r="AB1411" s="126"/>
      <c r="AC1411" s="126"/>
      <c r="AD1411" s="37"/>
      <c r="AE1411" s="36"/>
      <c r="AF1411" s="36"/>
      <c r="AG1411" s="36"/>
      <c r="AH1411" s="36"/>
      <c r="AI1411" s="36"/>
      <c r="AJ1411" s="36"/>
      <c r="AK1411" s="36"/>
      <c r="AL1411" s="36"/>
      <c r="AM1411" s="36"/>
      <c r="AN1411" s="36"/>
      <c r="AO1411" s="36"/>
      <c r="AP1411" s="36"/>
    </row>
    <row r="1412" spans="6:42" x14ac:dyDescent="0.35">
      <c r="F1412" s="19" t="str">
        <f>IFERROR(VLOOKUP(D1412,'Tabelas auxiliares'!$A$3:$B$63,2,FALSE),"")</f>
        <v/>
      </c>
      <c r="G1412" s="19" t="str">
        <f>IFERROR(VLOOKUP($B1412,'Tabelas auxiliares'!$A$67:$C$107,2,FALSE),"")</f>
        <v/>
      </c>
      <c r="H1412" s="19" t="str">
        <f>IFERROR(VLOOKUP($B1412,'Tabelas auxiliares'!$A$67:$C$107,3,FALSE),"")</f>
        <v/>
      </c>
      <c r="Y1412" s="19" t="str">
        <f t="shared" si="32"/>
        <v/>
      </c>
      <c r="Z1412" s="19" t="str">
        <f>IF(T1412="","",IF(AND(T1412&lt;&gt;'Tabelas auxiliares'!$B$241,T1412&lt;&gt;'Tabelas auxiliares'!$B$242,T1412&lt;&gt;'Tabelas auxiliares'!$C$241,T1412&lt;&gt;'Tabelas auxiliares'!$C$242,T1412&lt;&gt;'Tabelas auxiliares'!$D$241),"FOLHA DE PESSOAL",IF(Y1412='Tabelas auxiliares'!$A$242,"CUSTEIO",IF(Y1412='Tabelas auxiliares'!$A$241,"INVESTIMENTO","ERRO - VERIFICAR"))))</f>
        <v/>
      </c>
      <c r="AA1412" s="30" t="str">
        <f t="shared" si="33"/>
        <v/>
      </c>
      <c r="AB1412" s="126"/>
      <c r="AC1412" s="126"/>
      <c r="AD1412" s="37"/>
      <c r="AE1412" s="36"/>
      <c r="AF1412" s="36"/>
      <c r="AG1412" s="36"/>
      <c r="AH1412" s="36"/>
      <c r="AI1412" s="36"/>
      <c r="AJ1412" s="36"/>
      <c r="AK1412" s="36"/>
      <c r="AL1412" s="36"/>
      <c r="AM1412" s="36"/>
      <c r="AN1412" s="36"/>
      <c r="AO1412" s="36"/>
      <c r="AP1412" s="36"/>
    </row>
    <row r="1413" spans="6:42" x14ac:dyDescent="0.35">
      <c r="F1413" s="19" t="str">
        <f>IFERROR(VLOOKUP(D1413,'Tabelas auxiliares'!$A$3:$B$63,2,FALSE),"")</f>
        <v/>
      </c>
      <c r="G1413" s="19" t="str">
        <f>IFERROR(VLOOKUP($B1413,'Tabelas auxiliares'!$A$67:$C$107,2,FALSE),"")</f>
        <v/>
      </c>
      <c r="H1413" s="19" t="str">
        <f>IFERROR(VLOOKUP($B1413,'Tabelas auxiliares'!$A$67:$C$107,3,FALSE),"")</f>
        <v/>
      </c>
      <c r="Y1413" s="19" t="str">
        <f t="shared" si="32"/>
        <v/>
      </c>
      <c r="Z1413" s="19" t="str">
        <f>IF(T1413="","",IF(AND(T1413&lt;&gt;'Tabelas auxiliares'!$B$241,T1413&lt;&gt;'Tabelas auxiliares'!$B$242,T1413&lt;&gt;'Tabelas auxiliares'!$C$241,T1413&lt;&gt;'Tabelas auxiliares'!$C$242,T1413&lt;&gt;'Tabelas auxiliares'!$D$241),"FOLHA DE PESSOAL",IF(Y1413='Tabelas auxiliares'!$A$242,"CUSTEIO",IF(Y1413='Tabelas auxiliares'!$A$241,"INVESTIMENTO","ERRO - VERIFICAR"))))</f>
        <v/>
      </c>
      <c r="AA1413" s="30" t="str">
        <f t="shared" si="33"/>
        <v/>
      </c>
      <c r="AB1413" s="126"/>
      <c r="AC1413" s="126"/>
      <c r="AD1413" s="37"/>
      <c r="AE1413" s="36"/>
      <c r="AF1413" s="36"/>
      <c r="AG1413" s="36"/>
      <c r="AH1413" s="36"/>
      <c r="AI1413" s="36"/>
      <c r="AJ1413" s="36"/>
      <c r="AK1413" s="36"/>
      <c r="AL1413" s="36"/>
      <c r="AM1413" s="36"/>
      <c r="AN1413" s="36"/>
      <c r="AO1413" s="36"/>
      <c r="AP1413" s="36"/>
    </row>
    <row r="1414" spans="6:42" x14ac:dyDescent="0.35">
      <c r="F1414" s="19" t="str">
        <f>IFERROR(VLOOKUP(D1414,'Tabelas auxiliares'!$A$3:$B$63,2,FALSE),"")</f>
        <v/>
      </c>
      <c r="G1414" s="19" t="str">
        <f>IFERROR(VLOOKUP($B1414,'Tabelas auxiliares'!$A$67:$C$107,2,FALSE),"")</f>
        <v/>
      </c>
      <c r="H1414" s="19" t="str">
        <f>IFERROR(VLOOKUP($B1414,'Tabelas auxiliares'!$A$67:$C$107,3,FALSE),"")</f>
        <v/>
      </c>
      <c r="Y1414" s="19" t="str">
        <f t="shared" si="32"/>
        <v/>
      </c>
      <c r="Z1414" s="19" t="str">
        <f>IF(T1414="","",IF(AND(T1414&lt;&gt;'Tabelas auxiliares'!$B$241,T1414&lt;&gt;'Tabelas auxiliares'!$B$242,T1414&lt;&gt;'Tabelas auxiliares'!$C$241,T1414&lt;&gt;'Tabelas auxiliares'!$C$242,T1414&lt;&gt;'Tabelas auxiliares'!$D$241),"FOLHA DE PESSOAL",IF(Y1414='Tabelas auxiliares'!$A$242,"CUSTEIO",IF(Y1414='Tabelas auxiliares'!$A$241,"INVESTIMENTO","ERRO - VERIFICAR"))))</f>
        <v/>
      </c>
      <c r="AA1414" s="30" t="str">
        <f t="shared" si="33"/>
        <v/>
      </c>
      <c r="AB1414" s="126"/>
      <c r="AC1414" s="126"/>
      <c r="AD1414" s="37"/>
      <c r="AE1414" s="36"/>
      <c r="AF1414" s="36"/>
      <c r="AG1414" s="36"/>
      <c r="AH1414" s="36"/>
      <c r="AI1414" s="36"/>
      <c r="AJ1414" s="36"/>
      <c r="AK1414" s="36"/>
      <c r="AL1414" s="36"/>
      <c r="AM1414" s="36"/>
      <c r="AN1414" s="36"/>
      <c r="AO1414" s="36"/>
      <c r="AP1414" s="36"/>
    </row>
    <row r="1415" spans="6:42" x14ac:dyDescent="0.35">
      <c r="F1415" s="19" t="str">
        <f>IFERROR(VLOOKUP(D1415,'Tabelas auxiliares'!$A$3:$B$63,2,FALSE),"")</f>
        <v/>
      </c>
      <c r="G1415" s="19" t="str">
        <f>IFERROR(VLOOKUP($B1415,'Tabelas auxiliares'!$A$67:$C$107,2,FALSE),"")</f>
        <v/>
      </c>
      <c r="H1415" s="19" t="str">
        <f>IFERROR(VLOOKUP($B1415,'Tabelas auxiliares'!$A$67:$C$107,3,FALSE),"")</f>
        <v/>
      </c>
      <c r="Y1415" s="19" t="str">
        <f t="shared" si="32"/>
        <v/>
      </c>
      <c r="Z1415" s="19" t="str">
        <f>IF(T1415="","",IF(AND(T1415&lt;&gt;'Tabelas auxiliares'!$B$241,T1415&lt;&gt;'Tabelas auxiliares'!$B$242,T1415&lt;&gt;'Tabelas auxiliares'!$C$241,T1415&lt;&gt;'Tabelas auxiliares'!$C$242,T1415&lt;&gt;'Tabelas auxiliares'!$D$241),"FOLHA DE PESSOAL",IF(Y1415='Tabelas auxiliares'!$A$242,"CUSTEIO",IF(Y1415='Tabelas auxiliares'!$A$241,"INVESTIMENTO","ERRO - VERIFICAR"))))</f>
        <v/>
      </c>
      <c r="AA1415" s="30" t="str">
        <f t="shared" si="33"/>
        <v/>
      </c>
      <c r="AB1415" s="126"/>
      <c r="AC1415" s="126"/>
      <c r="AD1415" s="37"/>
      <c r="AE1415" s="36"/>
      <c r="AF1415" s="36"/>
      <c r="AG1415" s="36"/>
      <c r="AH1415" s="36"/>
      <c r="AI1415" s="36"/>
      <c r="AJ1415" s="36"/>
      <c r="AK1415" s="36"/>
      <c r="AL1415" s="36"/>
      <c r="AM1415" s="36"/>
      <c r="AN1415" s="36"/>
      <c r="AO1415" s="36"/>
      <c r="AP1415" s="36"/>
    </row>
    <row r="1416" spans="6:42" x14ac:dyDescent="0.35">
      <c r="F1416" s="19" t="str">
        <f>IFERROR(VLOOKUP(D1416,'Tabelas auxiliares'!$A$3:$B$63,2,FALSE),"")</f>
        <v/>
      </c>
      <c r="G1416" s="19" t="str">
        <f>IFERROR(VLOOKUP($B1416,'Tabelas auxiliares'!$A$67:$C$107,2,FALSE),"")</f>
        <v/>
      </c>
      <c r="H1416" s="19" t="str">
        <f>IFERROR(VLOOKUP($B1416,'Tabelas auxiliares'!$A$67:$C$107,3,FALSE),"")</f>
        <v/>
      </c>
      <c r="Y1416" s="19" t="str">
        <f t="shared" si="32"/>
        <v/>
      </c>
      <c r="Z1416" s="19" t="str">
        <f>IF(T1416="","",IF(AND(T1416&lt;&gt;'Tabelas auxiliares'!$B$241,T1416&lt;&gt;'Tabelas auxiliares'!$B$242,T1416&lt;&gt;'Tabelas auxiliares'!$C$241,T1416&lt;&gt;'Tabelas auxiliares'!$C$242,T1416&lt;&gt;'Tabelas auxiliares'!$D$241),"FOLHA DE PESSOAL",IF(Y1416='Tabelas auxiliares'!$A$242,"CUSTEIO",IF(Y1416='Tabelas auxiliares'!$A$241,"INVESTIMENTO","ERRO - VERIFICAR"))))</f>
        <v/>
      </c>
      <c r="AA1416" s="30" t="str">
        <f t="shared" si="33"/>
        <v/>
      </c>
      <c r="AB1416" s="126"/>
      <c r="AC1416" s="126"/>
      <c r="AD1416" s="37"/>
      <c r="AE1416" s="36"/>
      <c r="AF1416" s="36"/>
      <c r="AG1416" s="36"/>
      <c r="AH1416" s="36"/>
      <c r="AI1416" s="36"/>
      <c r="AJ1416" s="36"/>
      <c r="AK1416" s="36"/>
      <c r="AL1416" s="36"/>
      <c r="AM1416" s="36"/>
      <c r="AN1416" s="36"/>
      <c r="AO1416" s="36"/>
      <c r="AP1416" s="36"/>
    </row>
    <row r="1417" spans="6:42" x14ac:dyDescent="0.35">
      <c r="F1417" s="19" t="str">
        <f>IFERROR(VLOOKUP(D1417,'Tabelas auxiliares'!$A$3:$B$63,2,FALSE),"")</f>
        <v/>
      </c>
      <c r="G1417" s="19" t="str">
        <f>IFERROR(VLOOKUP($B1417,'Tabelas auxiliares'!$A$67:$C$107,2,FALSE),"")</f>
        <v/>
      </c>
      <c r="H1417" s="19" t="str">
        <f>IFERROR(VLOOKUP($B1417,'Tabelas auxiliares'!$A$67:$C$107,3,FALSE),"")</f>
        <v/>
      </c>
      <c r="Y1417" s="19" t="str">
        <f t="shared" si="32"/>
        <v/>
      </c>
      <c r="Z1417" s="19" t="str">
        <f>IF(T1417="","",IF(AND(T1417&lt;&gt;'Tabelas auxiliares'!$B$241,T1417&lt;&gt;'Tabelas auxiliares'!$B$242,T1417&lt;&gt;'Tabelas auxiliares'!$C$241,T1417&lt;&gt;'Tabelas auxiliares'!$C$242,T1417&lt;&gt;'Tabelas auxiliares'!$D$241),"FOLHA DE PESSOAL",IF(Y1417='Tabelas auxiliares'!$A$242,"CUSTEIO",IF(Y1417='Tabelas auxiliares'!$A$241,"INVESTIMENTO","ERRO - VERIFICAR"))))</f>
        <v/>
      </c>
      <c r="AA1417" s="30" t="str">
        <f t="shared" si="33"/>
        <v/>
      </c>
      <c r="AB1417" s="126"/>
      <c r="AC1417" s="126"/>
      <c r="AD1417" s="37"/>
      <c r="AE1417" s="36"/>
      <c r="AF1417" s="36"/>
      <c r="AG1417" s="36"/>
      <c r="AH1417" s="36"/>
      <c r="AI1417" s="36"/>
      <c r="AJ1417" s="36"/>
      <c r="AK1417" s="36"/>
      <c r="AL1417" s="36"/>
      <c r="AM1417" s="36"/>
      <c r="AN1417" s="36"/>
      <c r="AO1417" s="36"/>
      <c r="AP1417" s="36"/>
    </row>
    <row r="1418" spans="6:42" x14ac:dyDescent="0.35">
      <c r="F1418" s="19" t="str">
        <f>IFERROR(VLOOKUP(D1418,'Tabelas auxiliares'!$A$3:$B$63,2,FALSE),"")</f>
        <v/>
      </c>
      <c r="G1418" s="19" t="str">
        <f>IFERROR(VLOOKUP($B1418,'Tabelas auxiliares'!$A$67:$C$107,2,FALSE),"")</f>
        <v/>
      </c>
      <c r="H1418" s="19" t="str">
        <f>IFERROR(VLOOKUP($B1418,'Tabelas auxiliares'!$A$67:$C$107,3,FALSE),"")</f>
        <v/>
      </c>
      <c r="Y1418" s="19" t="str">
        <f t="shared" si="32"/>
        <v/>
      </c>
      <c r="Z1418" s="19" t="str">
        <f>IF(T1418="","",IF(AND(T1418&lt;&gt;'Tabelas auxiliares'!$B$241,T1418&lt;&gt;'Tabelas auxiliares'!$B$242,T1418&lt;&gt;'Tabelas auxiliares'!$C$241,T1418&lt;&gt;'Tabelas auxiliares'!$C$242,T1418&lt;&gt;'Tabelas auxiliares'!$D$241),"FOLHA DE PESSOAL",IF(Y1418='Tabelas auxiliares'!$A$242,"CUSTEIO",IF(Y1418='Tabelas auxiliares'!$A$241,"INVESTIMENTO","ERRO - VERIFICAR"))))</f>
        <v/>
      </c>
      <c r="AA1418" s="30" t="str">
        <f t="shared" si="33"/>
        <v/>
      </c>
      <c r="AB1418" s="126"/>
      <c r="AC1418" s="126"/>
      <c r="AD1418" s="37"/>
      <c r="AE1418" s="36"/>
      <c r="AF1418" s="36"/>
      <c r="AG1418" s="36"/>
      <c r="AH1418" s="36"/>
      <c r="AI1418" s="36"/>
      <c r="AJ1418" s="36"/>
      <c r="AK1418" s="36"/>
      <c r="AL1418" s="36"/>
      <c r="AM1418" s="36"/>
      <c r="AN1418" s="36"/>
      <c r="AO1418" s="36"/>
      <c r="AP1418" s="36"/>
    </row>
    <row r="1419" spans="6:42" x14ac:dyDescent="0.35">
      <c r="F1419" s="19" t="str">
        <f>IFERROR(VLOOKUP(D1419,'Tabelas auxiliares'!$A$3:$B$63,2,FALSE),"")</f>
        <v/>
      </c>
      <c r="G1419" s="19" t="str">
        <f>IFERROR(VLOOKUP($B1419,'Tabelas auxiliares'!$A$67:$C$107,2,FALSE),"")</f>
        <v/>
      </c>
      <c r="H1419" s="19" t="str">
        <f>IFERROR(VLOOKUP($B1419,'Tabelas auxiliares'!$A$67:$C$107,3,FALSE),"")</f>
        <v/>
      </c>
      <c r="Y1419" s="19" t="str">
        <f t="shared" si="32"/>
        <v/>
      </c>
      <c r="Z1419" s="19" t="str">
        <f>IF(T1419="","",IF(AND(T1419&lt;&gt;'Tabelas auxiliares'!$B$241,T1419&lt;&gt;'Tabelas auxiliares'!$B$242,T1419&lt;&gt;'Tabelas auxiliares'!$C$241,T1419&lt;&gt;'Tabelas auxiliares'!$C$242,T1419&lt;&gt;'Tabelas auxiliares'!$D$241),"FOLHA DE PESSOAL",IF(Y1419='Tabelas auxiliares'!$A$242,"CUSTEIO",IF(Y1419='Tabelas auxiliares'!$A$241,"INVESTIMENTO","ERRO - VERIFICAR"))))</f>
        <v/>
      </c>
      <c r="AA1419" s="30" t="str">
        <f t="shared" si="33"/>
        <v/>
      </c>
      <c r="AB1419" s="126"/>
      <c r="AC1419" s="126"/>
      <c r="AD1419" s="37"/>
      <c r="AE1419" s="36"/>
      <c r="AF1419" s="36"/>
      <c r="AG1419" s="36"/>
      <c r="AH1419" s="36"/>
      <c r="AI1419" s="36"/>
      <c r="AJ1419" s="36"/>
      <c r="AK1419" s="36"/>
      <c r="AL1419" s="36"/>
      <c r="AM1419" s="36"/>
      <c r="AN1419" s="36"/>
      <c r="AO1419" s="36"/>
      <c r="AP1419" s="36"/>
    </row>
    <row r="1420" spans="6:42" x14ac:dyDescent="0.35">
      <c r="F1420" s="19" t="str">
        <f>IFERROR(VLOOKUP(D1420,'Tabelas auxiliares'!$A$3:$B$63,2,FALSE),"")</f>
        <v/>
      </c>
      <c r="G1420" s="19" t="str">
        <f>IFERROR(VLOOKUP($B1420,'Tabelas auxiliares'!$A$67:$C$107,2,FALSE),"")</f>
        <v/>
      </c>
      <c r="H1420" s="19" t="str">
        <f>IFERROR(VLOOKUP($B1420,'Tabelas auxiliares'!$A$67:$C$107,3,FALSE),"")</f>
        <v/>
      </c>
      <c r="Y1420" s="19" t="str">
        <f t="shared" si="32"/>
        <v/>
      </c>
      <c r="Z1420" s="19" t="str">
        <f>IF(T1420="","",IF(AND(T1420&lt;&gt;'Tabelas auxiliares'!$B$241,T1420&lt;&gt;'Tabelas auxiliares'!$B$242,T1420&lt;&gt;'Tabelas auxiliares'!$C$241,T1420&lt;&gt;'Tabelas auxiliares'!$C$242,T1420&lt;&gt;'Tabelas auxiliares'!$D$241),"FOLHA DE PESSOAL",IF(Y1420='Tabelas auxiliares'!$A$242,"CUSTEIO",IF(Y1420='Tabelas auxiliares'!$A$241,"INVESTIMENTO","ERRO - VERIFICAR"))))</f>
        <v/>
      </c>
      <c r="AA1420" s="30" t="str">
        <f t="shared" si="33"/>
        <v/>
      </c>
      <c r="AB1420" s="126"/>
      <c r="AC1420" s="126"/>
      <c r="AD1420" s="37"/>
      <c r="AE1420" s="36"/>
      <c r="AF1420" s="36"/>
      <c r="AG1420" s="36"/>
      <c r="AH1420" s="36"/>
      <c r="AI1420" s="36"/>
      <c r="AJ1420" s="36"/>
      <c r="AK1420" s="36"/>
      <c r="AL1420" s="36"/>
      <c r="AM1420" s="36"/>
      <c r="AN1420" s="36"/>
      <c r="AO1420" s="36"/>
      <c r="AP1420" s="36"/>
    </row>
    <row r="1421" spans="6:42" x14ac:dyDescent="0.35">
      <c r="F1421" s="19" t="str">
        <f>IFERROR(VLOOKUP(D1421,'Tabelas auxiliares'!$A$3:$B$63,2,FALSE),"")</f>
        <v/>
      </c>
      <c r="G1421" s="19" t="str">
        <f>IFERROR(VLOOKUP($B1421,'Tabelas auxiliares'!$A$67:$C$107,2,FALSE),"")</f>
        <v/>
      </c>
      <c r="H1421" s="19" t="str">
        <f>IFERROR(VLOOKUP($B1421,'Tabelas auxiliares'!$A$67:$C$107,3,FALSE),"")</f>
        <v/>
      </c>
      <c r="Y1421" s="19" t="str">
        <f t="shared" si="32"/>
        <v/>
      </c>
      <c r="Z1421" s="19" t="str">
        <f>IF(T1421="","",IF(AND(T1421&lt;&gt;'Tabelas auxiliares'!$B$241,T1421&lt;&gt;'Tabelas auxiliares'!$B$242,T1421&lt;&gt;'Tabelas auxiliares'!$C$241,T1421&lt;&gt;'Tabelas auxiliares'!$C$242,T1421&lt;&gt;'Tabelas auxiliares'!$D$241),"FOLHA DE PESSOAL",IF(Y1421='Tabelas auxiliares'!$A$242,"CUSTEIO",IF(Y1421='Tabelas auxiliares'!$A$241,"INVESTIMENTO","ERRO - VERIFICAR"))))</f>
        <v/>
      </c>
      <c r="AA1421" s="30" t="str">
        <f t="shared" si="33"/>
        <v/>
      </c>
      <c r="AB1421" s="126"/>
      <c r="AC1421" s="126"/>
      <c r="AD1421" s="37"/>
      <c r="AE1421" s="36"/>
      <c r="AF1421" s="36"/>
      <c r="AG1421" s="36"/>
      <c r="AH1421" s="36"/>
      <c r="AI1421" s="36"/>
      <c r="AJ1421" s="36"/>
      <c r="AK1421" s="36"/>
      <c r="AL1421" s="36"/>
      <c r="AM1421" s="36"/>
      <c r="AN1421" s="36"/>
      <c r="AO1421" s="36"/>
      <c r="AP1421" s="36"/>
    </row>
    <row r="1422" spans="6:42" x14ac:dyDescent="0.35">
      <c r="F1422" s="19" t="str">
        <f>IFERROR(VLOOKUP(D1422,'Tabelas auxiliares'!$A$3:$B$63,2,FALSE),"")</f>
        <v/>
      </c>
      <c r="G1422" s="19" t="str">
        <f>IFERROR(VLOOKUP($B1422,'Tabelas auxiliares'!$A$67:$C$107,2,FALSE),"")</f>
        <v/>
      </c>
      <c r="H1422" s="19" t="str">
        <f>IFERROR(VLOOKUP($B1422,'Tabelas auxiliares'!$A$67:$C$107,3,FALSE),"")</f>
        <v/>
      </c>
      <c r="Y1422" s="19" t="str">
        <f t="shared" si="32"/>
        <v/>
      </c>
      <c r="Z1422" s="19" t="str">
        <f>IF(T1422="","",IF(AND(T1422&lt;&gt;'Tabelas auxiliares'!$B$241,T1422&lt;&gt;'Tabelas auxiliares'!$B$242,T1422&lt;&gt;'Tabelas auxiliares'!$C$241,T1422&lt;&gt;'Tabelas auxiliares'!$C$242,T1422&lt;&gt;'Tabelas auxiliares'!$D$241),"FOLHA DE PESSOAL",IF(Y1422='Tabelas auxiliares'!$A$242,"CUSTEIO",IF(Y1422='Tabelas auxiliares'!$A$241,"INVESTIMENTO","ERRO - VERIFICAR"))))</f>
        <v/>
      </c>
      <c r="AA1422" s="30" t="str">
        <f t="shared" si="33"/>
        <v/>
      </c>
      <c r="AB1422" s="126"/>
      <c r="AC1422" s="126"/>
      <c r="AD1422" s="37"/>
      <c r="AE1422" s="36"/>
      <c r="AF1422" s="36"/>
      <c r="AG1422" s="36"/>
      <c r="AH1422" s="36"/>
      <c r="AI1422" s="36"/>
      <c r="AJ1422" s="36"/>
      <c r="AK1422" s="36"/>
      <c r="AL1422" s="36"/>
      <c r="AM1422" s="36"/>
      <c r="AN1422" s="36"/>
      <c r="AO1422" s="36"/>
      <c r="AP1422" s="36"/>
    </row>
    <row r="1423" spans="6:42" x14ac:dyDescent="0.35">
      <c r="F1423" s="19" t="str">
        <f>IFERROR(VLOOKUP(D1423,'Tabelas auxiliares'!$A$3:$B$63,2,FALSE),"")</f>
        <v/>
      </c>
      <c r="G1423" s="19" t="str">
        <f>IFERROR(VLOOKUP($B1423,'Tabelas auxiliares'!$A$67:$C$107,2,FALSE),"")</f>
        <v/>
      </c>
      <c r="H1423" s="19" t="str">
        <f>IFERROR(VLOOKUP($B1423,'Tabelas auxiliares'!$A$67:$C$107,3,FALSE),"")</f>
        <v/>
      </c>
      <c r="Y1423" s="19" t="str">
        <f t="shared" si="32"/>
        <v/>
      </c>
      <c r="Z1423" s="19" t="str">
        <f>IF(T1423="","",IF(AND(T1423&lt;&gt;'Tabelas auxiliares'!$B$241,T1423&lt;&gt;'Tabelas auxiliares'!$B$242,T1423&lt;&gt;'Tabelas auxiliares'!$C$241,T1423&lt;&gt;'Tabelas auxiliares'!$C$242,T1423&lt;&gt;'Tabelas auxiliares'!$D$241),"FOLHA DE PESSOAL",IF(Y1423='Tabelas auxiliares'!$A$242,"CUSTEIO",IF(Y1423='Tabelas auxiliares'!$A$241,"INVESTIMENTO","ERRO - VERIFICAR"))))</f>
        <v/>
      </c>
      <c r="AA1423" s="30" t="str">
        <f t="shared" si="33"/>
        <v/>
      </c>
      <c r="AB1423" s="126"/>
      <c r="AC1423" s="126"/>
      <c r="AD1423" s="37"/>
      <c r="AE1423" s="36"/>
      <c r="AF1423" s="36"/>
      <c r="AG1423" s="36"/>
      <c r="AH1423" s="36"/>
      <c r="AI1423" s="36"/>
      <c r="AJ1423" s="36"/>
      <c r="AK1423" s="36"/>
      <c r="AL1423" s="36"/>
      <c r="AM1423" s="36"/>
      <c r="AN1423" s="36"/>
      <c r="AO1423" s="36"/>
      <c r="AP1423" s="36"/>
    </row>
    <row r="1424" spans="6:42" x14ac:dyDescent="0.35">
      <c r="F1424" s="19" t="str">
        <f>IFERROR(VLOOKUP(D1424,'Tabelas auxiliares'!$A$3:$B$63,2,FALSE),"")</f>
        <v/>
      </c>
      <c r="G1424" s="19" t="str">
        <f>IFERROR(VLOOKUP($B1424,'Tabelas auxiliares'!$A$67:$C$107,2,FALSE),"")</f>
        <v/>
      </c>
      <c r="H1424" s="19" t="str">
        <f>IFERROR(VLOOKUP($B1424,'Tabelas auxiliares'!$A$67:$C$107,3,FALSE),"")</f>
        <v/>
      </c>
      <c r="Y1424" s="19" t="str">
        <f t="shared" si="32"/>
        <v/>
      </c>
      <c r="Z1424" s="19" t="str">
        <f>IF(T1424="","",IF(AND(T1424&lt;&gt;'Tabelas auxiliares'!$B$241,T1424&lt;&gt;'Tabelas auxiliares'!$B$242,T1424&lt;&gt;'Tabelas auxiliares'!$C$241,T1424&lt;&gt;'Tabelas auxiliares'!$C$242,T1424&lt;&gt;'Tabelas auxiliares'!$D$241),"FOLHA DE PESSOAL",IF(Y1424='Tabelas auxiliares'!$A$242,"CUSTEIO",IF(Y1424='Tabelas auxiliares'!$A$241,"INVESTIMENTO","ERRO - VERIFICAR"))))</f>
        <v/>
      </c>
      <c r="AA1424" s="30" t="str">
        <f t="shared" si="33"/>
        <v/>
      </c>
      <c r="AB1424" s="126"/>
      <c r="AC1424" s="126"/>
      <c r="AD1424" s="37"/>
      <c r="AE1424" s="36"/>
      <c r="AF1424" s="36"/>
      <c r="AG1424" s="36"/>
      <c r="AH1424" s="36"/>
      <c r="AI1424" s="36"/>
      <c r="AJ1424" s="36"/>
      <c r="AK1424" s="36"/>
      <c r="AL1424" s="36"/>
      <c r="AM1424" s="36"/>
      <c r="AN1424" s="36"/>
      <c r="AO1424" s="36"/>
      <c r="AP1424" s="36"/>
    </row>
    <row r="1425" spans="6:42" x14ac:dyDescent="0.35">
      <c r="F1425" s="19" t="str">
        <f>IFERROR(VLOOKUP(D1425,'Tabelas auxiliares'!$A$3:$B$63,2,FALSE),"")</f>
        <v/>
      </c>
      <c r="G1425" s="19" t="str">
        <f>IFERROR(VLOOKUP($B1425,'Tabelas auxiliares'!$A$67:$C$107,2,FALSE),"")</f>
        <v/>
      </c>
      <c r="H1425" s="19" t="str">
        <f>IFERROR(VLOOKUP($B1425,'Tabelas auxiliares'!$A$67:$C$107,3,FALSE),"")</f>
        <v/>
      </c>
      <c r="Y1425" s="19" t="str">
        <f t="shared" si="32"/>
        <v/>
      </c>
      <c r="Z1425" s="19" t="str">
        <f>IF(T1425="","",IF(AND(T1425&lt;&gt;'Tabelas auxiliares'!$B$241,T1425&lt;&gt;'Tabelas auxiliares'!$B$242,T1425&lt;&gt;'Tabelas auxiliares'!$C$241,T1425&lt;&gt;'Tabelas auxiliares'!$C$242,T1425&lt;&gt;'Tabelas auxiliares'!$D$241),"FOLHA DE PESSOAL",IF(Y1425='Tabelas auxiliares'!$A$242,"CUSTEIO",IF(Y1425='Tabelas auxiliares'!$A$241,"INVESTIMENTO","ERRO - VERIFICAR"))))</f>
        <v/>
      </c>
      <c r="AA1425" s="30" t="str">
        <f t="shared" si="33"/>
        <v/>
      </c>
      <c r="AB1425" s="126"/>
      <c r="AC1425" s="126"/>
      <c r="AD1425" s="37"/>
      <c r="AE1425" s="36"/>
      <c r="AF1425" s="36"/>
      <c r="AG1425" s="36"/>
      <c r="AH1425" s="36"/>
      <c r="AI1425" s="36"/>
      <c r="AJ1425" s="36"/>
      <c r="AK1425" s="36"/>
      <c r="AL1425" s="36"/>
      <c r="AM1425" s="36"/>
      <c r="AN1425" s="36"/>
      <c r="AO1425" s="36"/>
      <c r="AP1425" s="36"/>
    </row>
    <row r="1426" spans="6:42" x14ac:dyDescent="0.35">
      <c r="F1426" s="19" t="str">
        <f>IFERROR(VLOOKUP(D1426,'Tabelas auxiliares'!$A$3:$B$63,2,FALSE),"")</f>
        <v/>
      </c>
      <c r="G1426" s="19" t="str">
        <f>IFERROR(VLOOKUP($B1426,'Tabelas auxiliares'!$A$67:$C$107,2,FALSE),"")</f>
        <v/>
      </c>
      <c r="H1426" s="19" t="str">
        <f>IFERROR(VLOOKUP($B1426,'Tabelas auxiliares'!$A$67:$C$107,3,FALSE),"")</f>
        <v/>
      </c>
      <c r="Y1426" s="19" t="str">
        <f t="shared" si="32"/>
        <v/>
      </c>
      <c r="Z1426" s="19" t="str">
        <f>IF(T1426="","",IF(AND(T1426&lt;&gt;'Tabelas auxiliares'!$B$241,T1426&lt;&gt;'Tabelas auxiliares'!$B$242,T1426&lt;&gt;'Tabelas auxiliares'!$C$241,T1426&lt;&gt;'Tabelas auxiliares'!$C$242,T1426&lt;&gt;'Tabelas auxiliares'!$D$241),"FOLHA DE PESSOAL",IF(Y1426='Tabelas auxiliares'!$A$242,"CUSTEIO",IF(Y1426='Tabelas auxiliares'!$A$241,"INVESTIMENTO","ERRO - VERIFICAR"))))</f>
        <v/>
      </c>
      <c r="AA1426" s="30" t="str">
        <f t="shared" si="33"/>
        <v/>
      </c>
      <c r="AB1426" s="126"/>
      <c r="AC1426" s="126"/>
      <c r="AD1426" s="37"/>
      <c r="AE1426" s="36"/>
      <c r="AF1426" s="36"/>
      <c r="AG1426" s="36"/>
      <c r="AH1426" s="36"/>
      <c r="AI1426" s="36"/>
      <c r="AJ1426" s="36"/>
      <c r="AK1426" s="36"/>
      <c r="AL1426" s="36"/>
      <c r="AM1426" s="36"/>
      <c r="AN1426" s="36"/>
      <c r="AO1426" s="36"/>
      <c r="AP1426" s="36"/>
    </row>
    <row r="1427" spans="6:42" x14ac:dyDescent="0.35">
      <c r="F1427" s="19" t="str">
        <f>IFERROR(VLOOKUP(D1427,'Tabelas auxiliares'!$A$3:$B$63,2,FALSE),"")</f>
        <v/>
      </c>
      <c r="G1427" s="19" t="str">
        <f>IFERROR(VLOOKUP($B1427,'Tabelas auxiliares'!$A$67:$C$107,2,FALSE),"")</f>
        <v/>
      </c>
      <c r="H1427" s="19" t="str">
        <f>IFERROR(VLOOKUP($B1427,'Tabelas auxiliares'!$A$67:$C$107,3,FALSE),"")</f>
        <v/>
      </c>
      <c r="Y1427" s="19" t="str">
        <f t="shared" si="32"/>
        <v/>
      </c>
      <c r="Z1427" s="19" t="str">
        <f>IF(T1427="","",IF(AND(T1427&lt;&gt;'Tabelas auxiliares'!$B$241,T1427&lt;&gt;'Tabelas auxiliares'!$B$242,T1427&lt;&gt;'Tabelas auxiliares'!$C$241,T1427&lt;&gt;'Tabelas auxiliares'!$C$242,T1427&lt;&gt;'Tabelas auxiliares'!$D$241),"FOLHA DE PESSOAL",IF(Y1427='Tabelas auxiliares'!$A$242,"CUSTEIO",IF(Y1427='Tabelas auxiliares'!$A$241,"INVESTIMENTO","ERRO - VERIFICAR"))))</f>
        <v/>
      </c>
      <c r="AA1427" s="30" t="str">
        <f t="shared" si="33"/>
        <v/>
      </c>
      <c r="AB1427" s="126"/>
      <c r="AC1427" s="126"/>
      <c r="AD1427" s="37"/>
      <c r="AE1427" s="36"/>
      <c r="AF1427" s="36"/>
      <c r="AG1427" s="36"/>
      <c r="AH1427" s="36"/>
      <c r="AI1427" s="36"/>
      <c r="AJ1427" s="36"/>
      <c r="AK1427" s="36"/>
      <c r="AL1427" s="36"/>
      <c r="AM1427" s="36"/>
      <c r="AN1427" s="36"/>
      <c r="AO1427" s="36"/>
      <c r="AP1427" s="36"/>
    </row>
    <row r="1428" spans="6:42" x14ac:dyDescent="0.35">
      <c r="F1428" s="19" t="str">
        <f>IFERROR(VLOOKUP(D1428,'Tabelas auxiliares'!$A$3:$B$63,2,FALSE),"")</f>
        <v/>
      </c>
      <c r="G1428" s="19" t="str">
        <f>IFERROR(VLOOKUP($B1428,'Tabelas auxiliares'!$A$67:$C$107,2,FALSE),"")</f>
        <v/>
      </c>
      <c r="H1428" s="19" t="str">
        <f>IFERROR(VLOOKUP($B1428,'Tabelas auxiliares'!$A$67:$C$107,3,FALSE),"")</f>
        <v/>
      </c>
      <c r="Y1428" s="19" t="str">
        <f t="shared" si="32"/>
        <v/>
      </c>
      <c r="Z1428" s="19" t="str">
        <f>IF(T1428="","",IF(AND(T1428&lt;&gt;'Tabelas auxiliares'!$B$241,T1428&lt;&gt;'Tabelas auxiliares'!$B$242,T1428&lt;&gt;'Tabelas auxiliares'!$C$241,T1428&lt;&gt;'Tabelas auxiliares'!$C$242,T1428&lt;&gt;'Tabelas auxiliares'!$D$241),"FOLHA DE PESSOAL",IF(Y1428='Tabelas auxiliares'!$A$242,"CUSTEIO",IF(Y1428='Tabelas auxiliares'!$A$241,"INVESTIMENTO","ERRO - VERIFICAR"))))</f>
        <v/>
      </c>
      <c r="AA1428" s="30" t="str">
        <f t="shared" si="33"/>
        <v/>
      </c>
      <c r="AB1428" s="126"/>
      <c r="AC1428" s="126"/>
      <c r="AD1428" s="37"/>
      <c r="AE1428" s="36"/>
      <c r="AF1428" s="36"/>
      <c r="AG1428" s="36"/>
      <c r="AH1428" s="36"/>
      <c r="AI1428" s="36"/>
      <c r="AJ1428" s="36"/>
      <c r="AK1428" s="36"/>
      <c r="AL1428" s="36"/>
      <c r="AM1428" s="36"/>
      <c r="AN1428" s="36"/>
      <c r="AO1428" s="36"/>
      <c r="AP1428" s="36"/>
    </row>
    <row r="1429" spans="6:42" x14ac:dyDescent="0.35">
      <c r="F1429" s="19" t="str">
        <f>IFERROR(VLOOKUP(D1429,'Tabelas auxiliares'!$A$3:$B$63,2,FALSE),"")</f>
        <v/>
      </c>
      <c r="G1429" s="19" t="str">
        <f>IFERROR(VLOOKUP($B1429,'Tabelas auxiliares'!$A$67:$C$107,2,FALSE),"")</f>
        <v/>
      </c>
      <c r="H1429" s="19" t="str">
        <f>IFERROR(VLOOKUP($B1429,'Tabelas auxiliares'!$A$67:$C$107,3,FALSE),"")</f>
        <v/>
      </c>
      <c r="Y1429" s="19" t="str">
        <f t="shared" si="32"/>
        <v/>
      </c>
      <c r="Z1429" s="19" t="str">
        <f>IF(T1429="","",IF(AND(T1429&lt;&gt;'Tabelas auxiliares'!$B$241,T1429&lt;&gt;'Tabelas auxiliares'!$B$242,T1429&lt;&gt;'Tabelas auxiliares'!$C$241,T1429&lt;&gt;'Tabelas auxiliares'!$C$242,T1429&lt;&gt;'Tabelas auxiliares'!$D$241),"FOLHA DE PESSOAL",IF(Y1429='Tabelas auxiliares'!$A$242,"CUSTEIO",IF(Y1429='Tabelas auxiliares'!$A$241,"INVESTIMENTO","ERRO - VERIFICAR"))))</f>
        <v/>
      </c>
      <c r="AA1429" s="30" t="str">
        <f t="shared" si="33"/>
        <v/>
      </c>
      <c r="AB1429" s="126"/>
      <c r="AC1429" s="126"/>
      <c r="AD1429" s="37"/>
      <c r="AE1429" s="36"/>
      <c r="AF1429" s="36"/>
      <c r="AG1429" s="36"/>
      <c r="AH1429" s="36"/>
      <c r="AI1429" s="36"/>
      <c r="AJ1429" s="36"/>
      <c r="AK1429" s="36"/>
      <c r="AL1429" s="36"/>
      <c r="AM1429" s="36"/>
      <c r="AN1429" s="36"/>
      <c r="AO1429" s="36"/>
      <c r="AP1429" s="36"/>
    </row>
    <row r="1430" spans="6:42" x14ac:dyDescent="0.35">
      <c r="F1430" s="19" t="str">
        <f>IFERROR(VLOOKUP(D1430,'Tabelas auxiliares'!$A$3:$B$63,2,FALSE),"")</f>
        <v/>
      </c>
      <c r="G1430" s="19" t="str">
        <f>IFERROR(VLOOKUP($B1430,'Tabelas auxiliares'!$A$67:$C$107,2,FALSE),"")</f>
        <v/>
      </c>
      <c r="H1430" s="19" t="str">
        <f>IFERROR(VLOOKUP($B1430,'Tabelas auxiliares'!$A$67:$C$107,3,FALSE),"")</f>
        <v/>
      </c>
      <c r="Y1430" s="19" t="str">
        <f t="shared" si="32"/>
        <v/>
      </c>
      <c r="Z1430" s="19" t="str">
        <f>IF(T1430="","",IF(AND(T1430&lt;&gt;'Tabelas auxiliares'!$B$241,T1430&lt;&gt;'Tabelas auxiliares'!$B$242,T1430&lt;&gt;'Tabelas auxiliares'!$C$241,T1430&lt;&gt;'Tabelas auxiliares'!$C$242,T1430&lt;&gt;'Tabelas auxiliares'!$D$241),"FOLHA DE PESSOAL",IF(Y1430='Tabelas auxiliares'!$A$242,"CUSTEIO",IF(Y1430='Tabelas auxiliares'!$A$241,"INVESTIMENTO","ERRO - VERIFICAR"))))</f>
        <v/>
      </c>
      <c r="AA1430" s="30" t="str">
        <f t="shared" si="33"/>
        <v/>
      </c>
      <c r="AB1430" s="126"/>
      <c r="AC1430" s="126"/>
      <c r="AD1430" s="37"/>
      <c r="AE1430" s="36"/>
      <c r="AF1430" s="36"/>
      <c r="AG1430" s="36"/>
      <c r="AH1430" s="36"/>
      <c r="AI1430" s="36"/>
      <c r="AJ1430" s="36"/>
      <c r="AK1430" s="36"/>
      <c r="AL1430" s="36"/>
      <c r="AM1430" s="36"/>
      <c r="AN1430" s="36"/>
      <c r="AO1430" s="36"/>
      <c r="AP1430" s="36"/>
    </row>
    <row r="1431" spans="6:42" x14ac:dyDescent="0.35">
      <c r="F1431" s="19" t="str">
        <f>IFERROR(VLOOKUP(D1431,'Tabelas auxiliares'!$A$3:$B$63,2,FALSE),"")</f>
        <v/>
      </c>
      <c r="G1431" s="19" t="str">
        <f>IFERROR(VLOOKUP($B1431,'Tabelas auxiliares'!$A$67:$C$107,2,FALSE),"")</f>
        <v/>
      </c>
      <c r="H1431" s="19" t="str">
        <f>IFERROR(VLOOKUP($B1431,'Tabelas auxiliares'!$A$67:$C$107,3,FALSE),"")</f>
        <v/>
      </c>
      <c r="Y1431" s="19" t="str">
        <f t="shared" si="32"/>
        <v/>
      </c>
      <c r="Z1431" s="19" t="str">
        <f>IF(T1431="","",IF(AND(T1431&lt;&gt;'Tabelas auxiliares'!$B$241,T1431&lt;&gt;'Tabelas auxiliares'!$B$242,T1431&lt;&gt;'Tabelas auxiliares'!$C$241,T1431&lt;&gt;'Tabelas auxiliares'!$C$242,T1431&lt;&gt;'Tabelas auxiliares'!$D$241),"FOLHA DE PESSOAL",IF(Y1431='Tabelas auxiliares'!$A$242,"CUSTEIO",IF(Y1431='Tabelas auxiliares'!$A$241,"INVESTIMENTO","ERRO - VERIFICAR"))))</f>
        <v/>
      </c>
      <c r="AA1431" s="30" t="str">
        <f t="shared" si="33"/>
        <v/>
      </c>
      <c r="AB1431" s="126"/>
      <c r="AC1431" s="126"/>
      <c r="AD1431" s="37"/>
      <c r="AE1431" s="36"/>
      <c r="AF1431" s="36"/>
      <c r="AG1431" s="36"/>
      <c r="AH1431" s="36"/>
      <c r="AI1431" s="36"/>
      <c r="AJ1431" s="36"/>
      <c r="AK1431" s="36"/>
      <c r="AL1431" s="36"/>
      <c r="AM1431" s="36"/>
      <c r="AN1431" s="36"/>
      <c r="AO1431" s="36"/>
      <c r="AP1431" s="36"/>
    </row>
    <row r="1432" spans="6:42" x14ac:dyDescent="0.35">
      <c r="F1432" s="19" t="str">
        <f>IFERROR(VLOOKUP(D1432,'Tabelas auxiliares'!$A$3:$B$63,2,FALSE),"")</f>
        <v/>
      </c>
      <c r="G1432" s="19" t="str">
        <f>IFERROR(VLOOKUP($B1432,'Tabelas auxiliares'!$A$67:$C$107,2,FALSE),"")</f>
        <v/>
      </c>
      <c r="H1432" s="19" t="str">
        <f>IFERROR(VLOOKUP($B1432,'Tabelas auxiliares'!$A$67:$C$107,3,FALSE),"")</f>
        <v/>
      </c>
      <c r="Y1432" s="19" t="str">
        <f t="shared" si="32"/>
        <v/>
      </c>
      <c r="Z1432" s="19" t="str">
        <f>IF(T1432="","",IF(AND(T1432&lt;&gt;'Tabelas auxiliares'!$B$241,T1432&lt;&gt;'Tabelas auxiliares'!$B$242,T1432&lt;&gt;'Tabelas auxiliares'!$C$241,T1432&lt;&gt;'Tabelas auxiliares'!$C$242,T1432&lt;&gt;'Tabelas auxiliares'!$D$241),"FOLHA DE PESSOAL",IF(Y1432='Tabelas auxiliares'!$A$242,"CUSTEIO",IF(Y1432='Tabelas auxiliares'!$A$241,"INVESTIMENTO","ERRO - VERIFICAR"))))</f>
        <v/>
      </c>
      <c r="AA1432" s="30" t="str">
        <f t="shared" si="33"/>
        <v/>
      </c>
      <c r="AB1432" s="126"/>
      <c r="AC1432" s="126"/>
      <c r="AD1432" s="37"/>
      <c r="AE1432" s="36"/>
      <c r="AF1432" s="36"/>
      <c r="AG1432" s="36"/>
      <c r="AH1432" s="36"/>
      <c r="AI1432" s="36"/>
      <c r="AJ1432" s="36"/>
      <c r="AK1432" s="36"/>
      <c r="AL1432" s="36"/>
      <c r="AM1432" s="36"/>
      <c r="AN1432" s="36"/>
      <c r="AO1432" s="36"/>
      <c r="AP1432" s="36"/>
    </row>
    <row r="1433" spans="6:42" x14ac:dyDescent="0.35">
      <c r="F1433" s="19" t="str">
        <f>IFERROR(VLOOKUP(D1433,'Tabelas auxiliares'!$A$3:$B$63,2,FALSE),"")</f>
        <v/>
      </c>
      <c r="G1433" s="19" t="str">
        <f>IFERROR(VLOOKUP($B1433,'Tabelas auxiliares'!$A$67:$C$107,2,FALSE),"")</f>
        <v/>
      </c>
      <c r="H1433" s="19" t="str">
        <f>IFERROR(VLOOKUP($B1433,'Tabelas auxiliares'!$A$67:$C$107,3,FALSE),"")</f>
        <v/>
      </c>
      <c r="Y1433" s="19" t="str">
        <f t="shared" si="32"/>
        <v/>
      </c>
      <c r="Z1433" s="19" t="str">
        <f>IF(T1433="","",IF(AND(T1433&lt;&gt;'Tabelas auxiliares'!$B$241,T1433&lt;&gt;'Tabelas auxiliares'!$B$242,T1433&lt;&gt;'Tabelas auxiliares'!$C$241,T1433&lt;&gt;'Tabelas auxiliares'!$C$242,T1433&lt;&gt;'Tabelas auxiliares'!$D$241),"FOLHA DE PESSOAL",IF(Y1433='Tabelas auxiliares'!$A$242,"CUSTEIO",IF(Y1433='Tabelas auxiliares'!$A$241,"INVESTIMENTO","ERRO - VERIFICAR"))))</f>
        <v/>
      </c>
      <c r="AA1433" s="30" t="str">
        <f t="shared" si="33"/>
        <v/>
      </c>
      <c r="AB1433" s="126"/>
      <c r="AC1433" s="126"/>
      <c r="AD1433" s="37"/>
      <c r="AE1433" s="36"/>
      <c r="AF1433" s="36"/>
      <c r="AG1433" s="36"/>
      <c r="AH1433" s="36"/>
      <c r="AI1433" s="36"/>
      <c r="AJ1433" s="36"/>
      <c r="AK1433" s="36"/>
      <c r="AL1433" s="36"/>
      <c r="AM1433" s="36"/>
      <c r="AN1433" s="36"/>
      <c r="AO1433" s="36"/>
      <c r="AP1433" s="36"/>
    </row>
    <row r="1434" spans="6:42" x14ac:dyDescent="0.35">
      <c r="F1434" s="19" t="str">
        <f>IFERROR(VLOOKUP(D1434,'Tabelas auxiliares'!$A$3:$B$63,2,FALSE),"")</f>
        <v/>
      </c>
      <c r="G1434" s="19" t="str">
        <f>IFERROR(VLOOKUP($B1434,'Tabelas auxiliares'!$A$67:$C$107,2,FALSE),"")</f>
        <v/>
      </c>
      <c r="H1434" s="19" t="str">
        <f>IFERROR(VLOOKUP($B1434,'Tabelas auxiliares'!$A$67:$C$107,3,FALSE),"")</f>
        <v/>
      </c>
      <c r="Y1434" s="19" t="str">
        <f t="shared" si="32"/>
        <v/>
      </c>
      <c r="Z1434" s="19" t="str">
        <f>IF(T1434="","",IF(AND(T1434&lt;&gt;'Tabelas auxiliares'!$B$241,T1434&lt;&gt;'Tabelas auxiliares'!$B$242,T1434&lt;&gt;'Tabelas auxiliares'!$C$241,T1434&lt;&gt;'Tabelas auxiliares'!$C$242,T1434&lt;&gt;'Tabelas auxiliares'!$D$241),"FOLHA DE PESSOAL",IF(Y1434='Tabelas auxiliares'!$A$242,"CUSTEIO",IF(Y1434='Tabelas auxiliares'!$A$241,"INVESTIMENTO","ERRO - VERIFICAR"))))</f>
        <v/>
      </c>
      <c r="AA1434" s="30" t="str">
        <f t="shared" si="33"/>
        <v/>
      </c>
      <c r="AB1434" s="126"/>
      <c r="AC1434" s="126"/>
      <c r="AD1434" s="37"/>
      <c r="AE1434" s="36"/>
      <c r="AF1434" s="36"/>
      <c r="AG1434" s="36"/>
      <c r="AH1434" s="36"/>
      <c r="AI1434" s="36"/>
      <c r="AJ1434" s="36"/>
      <c r="AK1434" s="36"/>
      <c r="AL1434" s="36"/>
      <c r="AM1434" s="36"/>
      <c r="AN1434" s="36"/>
      <c r="AO1434" s="36"/>
      <c r="AP1434" s="36"/>
    </row>
    <row r="1435" spans="6:42" x14ac:dyDescent="0.35">
      <c r="F1435" s="19" t="str">
        <f>IFERROR(VLOOKUP(D1435,'Tabelas auxiliares'!$A$3:$B$63,2,FALSE),"")</f>
        <v/>
      </c>
      <c r="G1435" s="19" t="str">
        <f>IFERROR(VLOOKUP($B1435,'Tabelas auxiliares'!$A$67:$C$107,2,FALSE),"")</f>
        <v/>
      </c>
      <c r="H1435" s="19" t="str">
        <f>IFERROR(VLOOKUP($B1435,'Tabelas auxiliares'!$A$67:$C$107,3,FALSE),"")</f>
        <v/>
      </c>
      <c r="Y1435" s="19" t="str">
        <f t="shared" si="32"/>
        <v/>
      </c>
      <c r="Z1435" s="19" t="str">
        <f>IF(T1435="","",IF(AND(T1435&lt;&gt;'Tabelas auxiliares'!$B$241,T1435&lt;&gt;'Tabelas auxiliares'!$B$242,T1435&lt;&gt;'Tabelas auxiliares'!$C$241,T1435&lt;&gt;'Tabelas auxiliares'!$C$242,T1435&lt;&gt;'Tabelas auxiliares'!$D$241),"FOLHA DE PESSOAL",IF(Y1435='Tabelas auxiliares'!$A$242,"CUSTEIO",IF(Y1435='Tabelas auxiliares'!$A$241,"INVESTIMENTO","ERRO - VERIFICAR"))))</f>
        <v/>
      </c>
      <c r="AA1435" s="30" t="str">
        <f t="shared" si="33"/>
        <v/>
      </c>
      <c r="AB1435" s="126"/>
      <c r="AC1435" s="126"/>
      <c r="AD1435" s="37"/>
      <c r="AE1435" s="36"/>
      <c r="AF1435" s="36"/>
      <c r="AG1435" s="36"/>
      <c r="AH1435" s="36"/>
      <c r="AI1435" s="36"/>
      <c r="AJ1435" s="36"/>
      <c r="AK1435" s="36"/>
      <c r="AL1435" s="36"/>
      <c r="AM1435" s="36"/>
      <c r="AN1435" s="36"/>
      <c r="AO1435" s="36"/>
      <c r="AP1435" s="36"/>
    </row>
    <row r="1436" spans="6:42" x14ac:dyDescent="0.35">
      <c r="F1436" s="19" t="str">
        <f>IFERROR(VLOOKUP(D1436,'Tabelas auxiliares'!$A$3:$B$63,2,FALSE),"")</f>
        <v/>
      </c>
      <c r="G1436" s="19" t="str">
        <f>IFERROR(VLOOKUP($B1436,'Tabelas auxiliares'!$A$67:$C$107,2,FALSE),"")</f>
        <v/>
      </c>
      <c r="H1436" s="19" t="str">
        <f>IFERROR(VLOOKUP($B1436,'Tabelas auxiliares'!$A$67:$C$107,3,FALSE),"")</f>
        <v/>
      </c>
      <c r="Y1436" s="19" t="str">
        <f t="shared" si="32"/>
        <v/>
      </c>
      <c r="Z1436" s="19" t="str">
        <f>IF(T1436="","",IF(AND(T1436&lt;&gt;'Tabelas auxiliares'!$B$241,T1436&lt;&gt;'Tabelas auxiliares'!$B$242,T1436&lt;&gt;'Tabelas auxiliares'!$C$241,T1436&lt;&gt;'Tabelas auxiliares'!$C$242,T1436&lt;&gt;'Tabelas auxiliares'!$D$241),"FOLHA DE PESSOAL",IF(Y1436='Tabelas auxiliares'!$A$242,"CUSTEIO",IF(Y1436='Tabelas auxiliares'!$A$241,"INVESTIMENTO","ERRO - VERIFICAR"))))</f>
        <v/>
      </c>
      <c r="AA1436" s="30" t="str">
        <f t="shared" si="33"/>
        <v/>
      </c>
      <c r="AB1436" s="126"/>
      <c r="AC1436" s="126"/>
      <c r="AD1436" s="37"/>
      <c r="AE1436" s="36"/>
      <c r="AF1436" s="36"/>
      <c r="AG1436" s="36"/>
      <c r="AH1436" s="36"/>
      <c r="AI1436" s="36"/>
      <c r="AJ1436" s="36"/>
      <c r="AK1436" s="36"/>
      <c r="AL1436" s="36"/>
      <c r="AM1436" s="36"/>
      <c r="AN1436" s="36"/>
      <c r="AO1436" s="36"/>
      <c r="AP1436" s="36"/>
    </row>
    <row r="1437" spans="6:42" x14ac:dyDescent="0.35">
      <c r="F1437" s="19" t="str">
        <f>IFERROR(VLOOKUP(D1437,'Tabelas auxiliares'!$A$3:$B$63,2,FALSE),"")</f>
        <v/>
      </c>
      <c r="G1437" s="19" t="str">
        <f>IFERROR(VLOOKUP($B1437,'Tabelas auxiliares'!$A$67:$C$107,2,FALSE),"")</f>
        <v/>
      </c>
      <c r="H1437" s="19" t="str">
        <f>IFERROR(VLOOKUP($B1437,'Tabelas auxiliares'!$A$67:$C$107,3,FALSE),"")</f>
        <v/>
      </c>
      <c r="Y1437" s="19" t="str">
        <f t="shared" si="32"/>
        <v/>
      </c>
      <c r="Z1437" s="19" t="str">
        <f>IF(T1437="","",IF(AND(T1437&lt;&gt;'Tabelas auxiliares'!$B$241,T1437&lt;&gt;'Tabelas auxiliares'!$B$242,T1437&lt;&gt;'Tabelas auxiliares'!$C$241,T1437&lt;&gt;'Tabelas auxiliares'!$C$242,T1437&lt;&gt;'Tabelas auxiliares'!$D$241),"FOLHA DE PESSOAL",IF(Y1437='Tabelas auxiliares'!$A$242,"CUSTEIO",IF(Y1437='Tabelas auxiliares'!$A$241,"INVESTIMENTO","ERRO - VERIFICAR"))))</f>
        <v/>
      </c>
      <c r="AA1437" s="30" t="str">
        <f t="shared" si="33"/>
        <v/>
      </c>
      <c r="AB1437" s="126"/>
      <c r="AC1437" s="126"/>
      <c r="AD1437" s="37"/>
      <c r="AE1437" s="36"/>
      <c r="AF1437" s="36"/>
      <c r="AG1437" s="36"/>
      <c r="AH1437" s="36"/>
      <c r="AI1437" s="36"/>
      <c r="AJ1437" s="36"/>
      <c r="AK1437" s="36"/>
      <c r="AL1437" s="36"/>
      <c r="AM1437" s="36"/>
      <c r="AN1437" s="36"/>
      <c r="AO1437" s="36"/>
      <c r="AP1437" s="36"/>
    </row>
    <row r="1438" spans="6:42" x14ac:dyDescent="0.35">
      <c r="F1438" s="19" t="str">
        <f>IFERROR(VLOOKUP(D1438,'Tabelas auxiliares'!$A$3:$B$63,2,FALSE),"")</f>
        <v/>
      </c>
      <c r="G1438" s="19" t="str">
        <f>IFERROR(VLOOKUP($B1438,'Tabelas auxiliares'!$A$67:$C$107,2,FALSE),"")</f>
        <v/>
      </c>
      <c r="H1438" s="19" t="str">
        <f>IFERROR(VLOOKUP($B1438,'Tabelas auxiliares'!$A$67:$C$107,3,FALSE),"")</f>
        <v/>
      </c>
      <c r="Y1438" s="19" t="str">
        <f t="shared" si="32"/>
        <v/>
      </c>
      <c r="Z1438" s="19" t="str">
        <f>IF(T1438="","",IF(AND(T1438&lt;&gt;'Tabelas auxiliares'!$B$241,T1438&lt;&gt;'Tabelas auxiliares'!$B$242,T1438&lt;&gt;'Tabelas auxiliares'!$C$241,T1438&lt;&gt;'Tabelas auxiliares'!$C$242,T1438&lt;&gt;'Tabelas auxiliares'!$D$241),"FOLHA DE PESSOAL",IF(Y1438='Tabelas auxiliares'!$A$242,"CUSTEIO",IF(Y1438='Tabelas auxiliares'!$A$241,"INVESTIMENTO","ERRO - VERIFICAR"))))</f>
        <v/>
      </c>
      <c r="AA1438" s="30" t="str">
        <f t="shared" si="33"/>
        <v/>
      </c>
      <c r="AB1438" s="126"/>
      <c r="AC1438" s="126"/>
      <c r="AD1438" s="37"/>
      <c r="AE1438" s="36"/>
      <c r="AF1438" s="36"/>
      <c r="AG1438" s="36"/>
      <c r="AH1438" s="36"/>
      <c r="AI1438" s="36"/>
      <c r="AJ1438" s="36"/>
      <c r="AK1438" s="36"/>
      <c r="AL1438" s="36"/>
      <c r="AM1438" s="36"/>
      <c r="AN1438" s="36"/>
      <c r="AO1438" s="36"/>
      <c r="AP1438" s="36"/>
    </row>
    <row r="1439" spans="6:42" x14ac:dyDescent="0.35">
      <c r="F1439" s="19" t="str">
        <f>IFERROR(VLOOKUP(D1439,'Tabelas auxiliares'!$A$3:$B$63,2,FALSE),"")</f>
        <v/>
      </c>
      <c r="G1439" s="19" t="str">
        <f>IFERROR(VLOOKUP($B1439,'Tabelas auxiliares'!$A$67:$C$107,2,FALSE),"")</f>
        <v/>
      </c>
      <c r="H1439" s="19" t="str">
        <f>IFERROR(VLOOKUP($B1439,'Tabelas auxiliares'!$A$67:$C$107,3,FALSE),"")</f>
        <v/>
      </c>
      <c r="Y1439" s="19" t="str">
        <f t="shared" si="32"/>
        <v/>
      </c>
      <c r="Z1439" s="19" t="str">
        <f>IF(T1439="","",IF(AND(T1439&lt;&gt;'Tabelas auxiliares'!$B$241,T1439&lt;&gt;'Tabelas auxiliares'!$B$242,T1439&lt;&gt;'Tabelas auxiliares'!$C$241,T1439&lt;&gt;'Tabelas auxiliares'!$C$242,T1439&lt;&gt;'Tabelas auxiliares'!$D$241),"FOLHA DE PESSOAL",IF(Y1439='Tabelas auxiliares'!$A$242,"CUSTEIO",IF(Y1439='Tabelas auxiliares'!$A$241,"INVESTIMENTO","ERRO - VERIFICAR"))))</f>
        <v/>
      </c>
      <c r="AA1439" s="30" t="str">
        <f t="shared" si="33"/>
        <v/>
      </c>
      <c r="AB1439" s="126"/>
      <c r="AC1439" s="126"/>
      <c r="AD1439" s="37"/>
      <c r="AE1439" s="36"/>
      <c r="AF1439" s="36"/>
      <c r="AG1439" s="36"/>
      <c r="AH1439" s="36"/>
      <c r="AI1439" s="36"/>
      <c r="AJ1439" s="36"/>
      <c r="AK1439" s="36"/>
      <c r="AL1439" s="36"/>
      <c r="AM1439" s="36"/>
      <c r="AN1439" s="36"/>
      <c r="AO1439" s="36"/>
      <c r="AP1439" s="36"/>
    </row>
    <row r="1440" spans="6:42" x14ac:dyDescent="0.35">
      <c r="F1440" s="19" t="str">
        <f>IFERROR(VLOOKUP(D1440,'Tabelas auxiliares'!$A$3:$B$63,2,FALSE),"")</f>
        <v/>
      </c>
      <c r="G1440" s="19" t="str">
        <f>IFERROR(VLOOKUP($B1440,'Tabelas auxiliares'!$A$67:$C$107,2,FALSE),"")</f>
        <v/>
      </c>
      <c r="H1440" s="19" t="str">
        <f>IFERROR(VLOOKUP($B1440,'Tabelas auxiliares'!$A$67:$C$107,3,FALSE),"")</f>
        <v/>
      </c>
      <c r="Y1440" s="19" t="str">
        <f t="shared" si="32"/>
        <v/>
      </c>
      <c r="Z1440" s="19" t="str">
        <f>IF(T1440="","",IF(AND(T1440&lt;&gt;'Tabelas auxiliares'!$B$241,T1440&lt;&gt;'Tabelas auxiliares'!$B$242,T1440&lt;&gt;'Tabelas auxiliares'!$C$241,T1440&lt;&gt;'Tabelas auxiliares'!$C$242,T1440&lt;&gt;'Tabelas auxiliares'!$D$241),"FOLHA DE PESSOAL",IF(Y1440='Tabelas auxiliares'!$A$242,"CUSTEIO",IF(Y1440='Tabelas auxiliares'!$A$241,"INVESTIMENTO","ERRO - VERIFICAR"))))</f>
        <v/>
      </c>
      <c r="AA1440" s="30" t="str">
        <f t="shared" si="33"/>
        <v/>
      </c>
      <c r="AB1440" s="126"/>
      <c r="AC1440" s="126"/>
      <c r="AD1440" s="37"/>
      <c r="AE1440" s="36"/>
      <c r="AF1440" s="36"/>
      <c r="AG1440" s="36"/>
      <c r="AH1440" s="36"/>
      <c r="AI1440" s="36"/>
      <c r="AJ1440" s="36"/>
      <c r="AK1440" s="36"/>
      <c r="AL1440" s="36"/>
      <c r="AM1440" s="36"/>
      <c r="AN1440" s="36"/>
      <c r="AO1440" s="36"/>
      <c r="AP1440" s="36"/>
    </row>
    <row r="1441" spans="6:42" x14ac:dyDescent="0.35">
      <c r="F1441" s="19" t="str">
        <f>IFERROR(VLOOKUP(D1441,'Tabelas auxiliares'!$A$3:$B$63,2,FALSE),"")</f>
        <v/>
      </c>
      <c r="G1441" s="19" t="str">
        <f>IFERROR(VLOOKUP($B1441,'Tabelas auxiliares'!$A$67:$C$107,2,FALSE),"")</f>
        <v/>
      </c>
      <c r="H1441" s="19" t="str">
        <f>IFERROR(VLOOKUP($B1441,'Tabelas auxiliares'!$A$67:$C$107,3,FALSE),"")</f>
        <v/>
      </c>
      <c r="Y1441" s="19" t="str">
        <f t="shared" si="32"/>
        <v/>
      </c>
      <c r="Z1441" s="19" t="str">
        <f>IF(T1441="","",IF(AND(T1441&lt;&gt;'Tabelas auxiliares'!$B$241,T1441&lt;&gt;'Tabelas auxiliares'!$B$242,T1441&lt;&gt;'Tabelas auxiliares'!$C$241,T1441&lt;&gt;'Tabelas auxiliares'!$C$242,T1441&lt;&gt;'Tabelas auxiliares'!$D$241),"FOLHA DE PESSOAL",IF(Y1441='Tabelas auxiliares'!$A$242,"CUSTEIO",IF(Y1441='Tabelas auxiliares'!$A$241,"INVESTIMENTO","ERRO - VERIFICAR"))))</f>
        <v/>
      </c>
      <c r="AA1441" s="30" t="str">
        <f t="shared" si="33"/>
        <v/>
      </c>
      <c r="AB1441" s="126"/>
      <c r="AC1441" s="126"/>
      <c r="AD1441" s="37"/>
      <c r="AE1441" s="36"/>
      <c r="AF1441" s="36"/>
      <c r="AG1441" s="36"/>
      <c r="AH1441" s="36"/>
      <c r="AI1441" s="36"/>
      <c r="AJ1441" s="36"/>
      <c r="AK1441" s="36"/>
      <c r="AL1441" s="36"/>
      <c r="AM1441" s="36"/>
      <c r="AN1441" s="36"/>
      <c r="AO1441" s="36"/>
      <c r="AP1441" s="36"/>
    </row>
    <row r="1442" spans="6:42" x14ac:dyDescent="0.35">
      <c r="F1442" s="19" t="str">
        <f>IFERROR(VLOOKUP(D1442,'Tabelas auxiliares'!$A$3:$B$63,2,FALSE),"")</f>
        <v/>
      </c>
      <c r="G1442" s="19" t="str">
        <f>IFERROR(VLOOKUP($B1442,'Tabelas auxiliares'!$A$67:$C$107,2,FALSE),"")</f>
        <v/>
      </c>
      <c r="H1442" s="19" t="str">
        <f>IFERROR(VLOOKUP($B1442,'Tabelas auxiliares'!$A$67:$C$107,3,FALSE),"")</f>
        <v/>
      </c>
      <c r="Y1442" s="19" t="str">
        <f t="shared" si="32"/>
        <v/>
      </c>
      <c r="Z1442" s="19" t="str">
        <f>IF(T1442="","",IF(AND(T1442&lt;&gt;'Tabelas auxiliares'!$B$241,T1442&lt;&gt;'Tabelas auxiliares'!$B$242,T1442&lt;&gt;'Tabelas auxiliares'!$C$241,T1442&lt;&gt;'Tabelas auxiliares'!$C$242,T1442&lt;&gt;'Tabelas auxiliares'!$D$241),"FOLHA DE PESSOAL",IF(Y1442='Tabelas auxiliares'!$A$242,"CUSTEIO",IF(Y1442='Tabelas auxiliares'!$A$241,"INVESTIMENTO","ERRO - VERIFICAR"))))</f>
        <v/>
      </c>
      <c r="AA1442" s="30" t="str">
        <f t="shared" si="33"/>
        <v/>
      </c>
      <c r="AB1442" s="126"/>
      <c r="AC1442" s="126"/>
      <c r="AD1442" s="37"/>
      <c r="AE1442" s="36"/>
      <c r="AF1442" s="36"/>
      <c r="AG1442" s="36"/>
      <c r="AH1442" s="36"/>
      <c r="AI1442" s="36"/>
      <c r="AJ1442" s="36"/>
      <c r="AK1442" s="36"/>
      <c r="AL1442" s="36"/>
      <c r="AM1442" s="36"/>
      <c r="AN1442" s="36"/>
      <c r="AO1442" s="36"/>
      <c r="AP1442" s="36"/>
    </row>
    <row r="1443" spans="6:42" x14ac:dyDescent="0.35">
      <c r="F1443" s="19" t="str">
        <f>IFERROR(VLOOKUP(D1443,'Tabelas auxiliares'!$A$3:$B$63,2,FALSE),"")</f>
        <v/>
      </c>
      <c r="G1443" s="19" t="str">
        <f>IFERROR(VLOOKUP($B1443,'Tabelas auxiliares'!$A$67:$C$107,2,FALSE),"")</f>
        <v/>
      </c>
      <c r="H1443" s="19" t="str">
        <f>IFERROR(VLOOKUP($B1443,'Tabelas auxiliares'!$A$67:$C$107,3,FALSE),"")</f>
        <v/>
      </c>
      <c r="Y1443" s="19" t="str">
        <f t="shared" si="32"/>
        <v/>
      </c>
      <c r="Z1443" s="19" t="str">
        <f>IF(T1443="","",IF(AND(T1443&lt;&gt;'Tabelas auxiliares'!$B$241,T1443&lt;&gt;'Tabelas auxiliares'!$B$242,T1443&lt;&gt;'Tabelas auxiliares'!$C$241,T1443&lt;&gt;'Tabelas auxiliares'!$C$242,T1443&lt;&gt;'Tabelas auxiliares'!$D$241),"FOLHA DE PESSOAL",IF(Y1443='Tabelas auxiliares'!$A$242,"CUSTEIO",IF(Y1443='Tabelas auxiliares'!$A$241,"INVESTIMENTO","ERRO - VERIFICAR"))))</f>
        <v/>
      </c>
      <c r="AA1443" s="30" t="str">
        <f t="shared" si="33"/>
        <v/>
      </c>
      <c r="AB1443" s="126"/>
      <c r="AC1443" s="126"/>
      <c r="AD1443" s="37"/>
      <c r="AE1443" s="36"/>
      <c r="AF1443" s="36"/>
      <c r="AG1443" s="36"/>
      <c r="AH1443" s="36"/>
      <c r="AI1443" s="36"/>
      <c r="AJ1443" s="36"/>
      <c r="AK1443" s="36"/>
      <c r="AL1443" s="36"/>
      <c r="AM1443" s="36"/>
      <c r="AN1443" s="36"/>
      <c r="AO1443" s="36"/>
      <c r="AP1443" s="36"/>
    </row>
    <row r="1444" spans="6:42" x14ac:dyDescent="0.35">
      <c r="F1444" s="19" t="str">
        <f>IFERROR(VLOOKUP(D1444,'Tabelas auxiliares'!$A$3:$B$63,2,FALSE),"")</f>
        <v/>
      </c>
      <c r="G1444" s="19" t="str">
        <f>IFERROR(VLOOKUP($B1444,'Tabelas auxiliares'!$A$67:$C$107,2,FALSE),"")</f>
        <v/>
      </c>
      <c r="H1444" s="19" t="str">
        <f>IFERROR(VLOOKUP($B1444,'Tabelas auxiliares'!$A$67:$C$107,3,FALSE),"")</f>
        <v/>
      </c>
      <c r="Y1444" s="19" t="str">
        <f t="shared" si="32"/>
        <v/>
      </c>
      <c r="Z1444" s="19" t="str">
        <f>IF(T1444="","",IF(AND(T1444&lt;&gt;'Tabelas auxiliares'!$B$241,T1444&lt;&gt;'Tabelas auxiliares'!$B$242,T1444&lt;&gt;'Tabelas auxiliares'!$C$241,T1444&lt;&gt;'Tabelas auxiliares'!$C$242,T1444&lt;&gt;'Tabelas auxiliares'!$D$241),"FOLHA DE PESSOAL",IF(Y1444='Tabelas auxiliares'!$A$242,"CUSTEIO",IF(Y1444='Tabelas auxiliares'!$A$241,"INVESTIMENTO","ERRO - VERIFICAR"))))</f>
        <v/>
      </c>
      <c r="AA1444" s="30" t="str">
        <f t="shared" si="33"/>
        <v/>
      </c>
      <c r="AB1444" s="126"/>
      <c r="AC1444" s="126"/>
      <c r="AD1444" s="37"/>
      <c r="AE1444" s="36"/>
      <c r="AF1444" s="36"/>
      <c r="AG1444" s="36"/>
      <c r="AH1444" s="36"/>
      <c r="AI1444" s="36"/>
      <c r="AJ1444" s="36"/>
      <c r="AK1444" s="36"/>
      <c r="AL1444" s="36"/>
      <c r="AM1444" s="36"/>
      <c r="AN1444" s="36"/>
      <c r="AO1444" s="36"/>
      <c r="AP1444" s="36"/>
    </row>
    <row r="1445" spans="6:42" x14ac:dyDescent="0.35">
      <c r="F1445" s="19" t="str">
        <f>IFERROR(VLOOKUP(D1445,'Tabelas auxiliares'!$A$3:$B$63,2,FALSE),"")</f>
        <v/>
      </c>
      <c r="G1445" s="19" t="str">
        <f>IFERROR(VLOOKUP($B1445,'Tabelas auxiliares'!$A$67:$C$107,2,FALSE),"")</f>
        <v/>
      </c>
      <c r="H1445" s="19" t="str">
        <f>IFERROR(VLOOKUP($B1445,'Tabelas auxiliares'!$A$67:$C$107,3,FALSE),"")</f>
        <v/>
      </c>
      <c r="Y1445" s="19" t="str">
        <f t="shared" si="32"/>
        <v/>
      </c>
      <c r="Z1445" s="19" t="str">
        <f>IF(T1445="","",IF(AND(T1445&lt;&gt;'Tabelas auxiliares'!$B$241,T1445&lt;&gt;'Tabelas auxiliares'!$B$242,T1445&lt;&gt;'Tabelas auxiliares'!$C$241,T1445&lt;&gt;'Tabelas auxiliares'!$C$242,T1445&lt;&gt;'Tabelas auxiliares'!$D$241),"FOLHA DE PESSOAL",IF(Y1445='Tabelas auxiliares'!$A$242,"CUSTEIO",IF(Y1445='Tabelas auxiliares'!$A$241,"INVESTIMENTO","ERRO - VERIFICAR"))))</f>
        <v/>
      </c>
      <c r="AA1445" s="30" t="str">
        <f t="shared" si="33"/>
        <v/>
      </c>
      <c r="AB1445" s="126"/>
      <c r="AC1445" s="126"/>
      <c r="AD1445" s="37"/>
      <c r="AE1445" s="36"/>
      <c r="AF1445" s="36"/>
      <c r="AG1445" s="36"/>
      <c r="AH1445" s="36"/>
      <c r="AI1445" s="36"/>
      <c r="AJ1445" s="36"/>
      <c r="AK1445" s="36"/>
      <c r="AL1445" s="36"/>
      <c r="AM1445" s="36"/>
      <c r="AN1445" s="36"/>
      <c r="AO1445" s="36"/>
      <c r="AP1445" s="36"/>
    </row>
    <row r="1446" spans="6:42" x14ac:dyDescent="0.35">
      <c r="F1446" s="19" t="str">
        <f>IFERROR(VLOOKUP(D1446,'Tabelas auxiliares'!$A$3:$B$63,2,FALSE),"")</f>
        <v/>
      </c>
      <c r="G1446" s="19" t="str">
        <f>IFERROR(VLOOKUP($B1446,'Tabelas auxiliares'!$A$67:$C$107,2,FALSE),"")</f>
        <v/>
      </c>
      <c r="H1446" s="19" t="str">
        <f>IFERROR(VLOOKUP($B1446,'Tabelas auxiliares'!$A$67:$C$107,3,FALSE),"")</f>
        <v/>
      </c>
      <c r="Y1446" s="19" t="str">
        <f t="shared" si="32"/>
        <v/>
      </c>
      <c r="Z1446" s="19" t="str">
        <f>IF(T1446="","",IF(AND(T1446&lt;&gt;'Tabelas auxiliares'!$B$241,T1446&lt;&gt;'Tabelas auxiliares'!$B$242,T1446&lt;&gt;'Tabelas auxiliares'!$C$241,T1446&lt;&gt;'Tabelas auxiliares'!$C$242,T1446&lt;&gt;'Tabelas auxiliares'!$D$241),"FOLHA DE PESSOAL",IF(Y1446='Tabelas auxiliares'!$A$242,"CUSTEIO",IF(Y1446='Tabelas auxiliares'!$A$241,"INVESTIMENTO","ERRO - VERIFICAR"))))</f>
        <v/>
      </c>
      <c r="AA1446" s="30" t="str">
        <f t="shared" si="33"/>
        <v/>
      </c>
      <c r="AB1446" s="126"/>
      <c r="AC1446" s="126"/>
      <c r="AD1446" s="37"/>
      <c r="AE1446" s="36"/>
      <c r="AF1446" s="36"/>
      <c r="AG1446" s="36"/>
      <c r="AH1446" s="36"/>
      <c r="AI1446" s="36"/>
      <c r="AJ1446" s="36"/>
      <c r="AK1446" s="36"/>
      <c r="AL1446" s="36"/>
      <c r="AM1446" s="36"/>
      <c r="AN1446" s="36"/>
      <c r="AO1446" s="36"/>
      <c r="AP1446" s="36"/>
    </row>
    <row r="1447" spans="6:42" x14ac:dyDescent="0.35">
      <c r="F1447" s="19" t="str">
        <f>IFERROR(VLOOKUP(D1447,'Tabelas auxiliares'!$A$3:$B$63,2,FALSE),"")</f>
        <v/>
      </c>
      <c r="G1447" s="19" t="str">
        <f>IFERROR(VLOOKUP($B1447,'Tabelas auxiliares'!$A$67:$C$107,2,FALSE),"")</f>
        <v/>
      </c>
      <c r="H1447" s="19" t="str">
        <f>IFERROR(VLOOKUP($B1447,'Tabelas auxiliares'!$A$67:$C$107,3,FALSE),"")</f>
        <v/>
      </c>
      <c r="Y1447" s="19" t="str">
        <f t="shared" si="32"/>
        <v/>
      </c>
      <c r="Z1447" s="19" t="str">
        <f>IF(T1447="","",IF(AND(T1447&lt;&gt;'Tabelas auxiliares'!$B$241,T1447&lt;&gt;'Tabelas auxiliares'!$B$242,T1447&lt;&gt;'Tabelas auxiliares'!$C$241,T1447&lt;&gt;'Tabelas auxiliares'!$C$242,T1447&lt;&gt;'Tabelas auxiliares'!$D$241),"FOLHA DE PESSOAL",IF(Y1447='Tabelas auxiliares'!$A$242,"CUSTEIO",IF(Y1447='Tabelas auxiliares'!$A$241,"INVESTIMENTO","ERRO - VERIFICAR"))))</f>
        <v/>
      </c>
      <c r="AA1447" s="30" t="str">
        <f t="shared" si="33"/>
        <v/>
      </c>
      <c r="AB1447" s="126"/>
      <c r="AC1447" s="126"/>
      <c r="AD1447" s="37"/>
      <c r="AE1447" s="36"/>
      <c r="AF1447" s="36"/>
      <c r="AG1447" s="36"/>
      <c r="AH1447" s="36"/>
      <c r="AI1447" s="36"/>
      <c r="AJ1447" s="36"/>
      <c r="AK1447" s="36"/>
      <c r="AL1447" s="36"/>
      <c r="AM1447" s="36"/>
      <c r="AN1447" s="36"/>
      <c r="AO1447" s="36"/>
      <c r="AP1447" s="36"/>
    </row>
    <row r="1448" spans="6:42" x14ac:dyDescent="0.35">
      <c r="F1448" s="19" t="str">
        <f>IFERROR(VLOOKUP(D1448,'Tabelas auxiliares'!$A$3:$B$63,2,FALSE),"")</f>
        <v/>
      </c>
      <c r="G1448" s="19" t="str">
        <f>IFERROR(VLOOKUP($B1448,'Tabelas auxiliares'!$A$67:$C$107,2,FALSE),"")</f>
        <v/>
      </c>
      <c r="H1448" s="19" t="str">
        <f>IFERROR(VLOOKUP($B1448,'Tabelas auxiliares'!$A$67:$C$107,3,FALSE),"")</f>
        <v/>
      </c>
      <c r="Y1448" s="19" t="str">
        <f t="shared" si="32"/>
        <v/>
      </c>
      <c r="Z1448" s="19" t="str">
        <f>IF(T1448="","",IF(AND(T1448&lt;&gt;'Tabelas auxiliares'!$B$241,T1448&lt;&gt;'Tabelas auxiliares'!$B$242,T1448&lt;&gt;'Tabelas auxiliares'!$C$241,T1448&lt;&gt;'Tabelas auxiliares'!$C$242,T1448&lt;&gt;'Tabelas auxiliares'!$D$241),"FOLHA DE PESSOAL",IF(Y1448='Tabelas auxiliares'!$A$242,"CUSTEIO",IF(Y1448='Tabelas auxiliares'!$A$241,"INVESTIMENTO","ERRO - VERIFICAR"))))</f>
        <v/>
      </c>
      <c r="AA1448" s="30" t="str">
        <f t="shared" si="33"/>
        <v/>
      </c>
      <c r="AB1448" s="126"/>
      <c r="AC1448" s="126"/>
      <c r="AD1448" s="37"/>
      <c r="AE1448" s="36"/>
      <c r="AF1448" s="36"/>
      <c r="AG1448" s="36"/>
      <c r="AH1448" s="36"/>
      <c r="AI1448" s="36"/>
      <c r="AJ1448" s="36"/>
      <c r="AK1448" s="36"/>
      <c r="AL1448" s="36"/>
      <c r="AM1448" s="36"/>
      <c r="AN1448" s="36"/>
      <c r="AO1448" s="36"/>
      <c r="AP1448" s="36"/>
    </row>
    <row r="1449" spans="6:42" x14ac:dyDescent="0.35">
      <c r="F1449" s="19" t="str">
        <f>IFERROR(VLOOKUP(D1449,'Tabelas auxiliares'!$A$3:$B$63,2,FALSE),"")</f>
        <v/>
      </c>
      <c r="G1449" s="19" t="str">
        <f>IFERROR(VLOOKUP($B1449,'Tabelas auxiliares'!$A$67:$C$107,2,FALSE),"")</f>
        <v/>
      </c>
      <c r="H1449" s="19" t="str">
        <f>IFERROR(VLOOKUP($B1449,'Tabelas auxiliares'!$A$67:$C$107,3,FALSE),"")</f>
        <v/>
      </c>
      <c r="Y1449" s="19" t="str">
        <f t="shared" si="32"/>
        <v/>
      </c>
      <c r="Z1449" s="19" t="str">
        <f>IF(T1449="","",IF(AND(T1449&lt;&gt;'Tabelas auxiliares'!$B$241,T1449&lt;&gt;'Tabelas auxiliares'!$B$242,T1449&lt;&gt;'Tabelas auxiliares'!$C$241,T1449&lt;&gt;'Tabelas auxiliares'!$C$242,T1449&lt;&gt;'Tabelas auxiliares'!$D$241),"FOLHA DE PESSOAL",IF(Y1449='Tabelas auxiliares'!$A$242,"CUSTEIO",IF(Y1449='Tabelas auxiliares'!$A$241,"INVESTIMENTO","ERRO - VERIFICAR"))))</f>
        <v/>
      </c>
      <c r="AA1449" s="30" t="str">
        <f t="shared" si="33"/>
        <v/>
      </c>
      <c r="AB1449" s="126"/>
      <c r="AC1449" s="126"/>
      <c r="AD1449" s="37"/>
      <c r="AE1449" s="36"/>
      <c r="AF1449" s="36"/>
      <c r="AG1449" s="36"/>
      <c r="AH1449" s="36"/>
      <c r="AI1449" s="36"/>
      <c r="AJ1449" s="36"/>
      <c r="AK1449" s="36"/>
      <c r="AL1449" s="36"/>
      <c r="AM1449" s="36"/>
      <c r="AN1449" s="36"/>
      <c r="AO1449" s="36"/>
      <c r="AP1449" s="36"/>
    </row>
    <row r="1450" spans="6:42" x14ac:dyDescent="0.35">
      <c r="F1450" s="19" t="str">
        <f>IFERROR(VLOOKUP(D1450,'Tabelas auxiliares'!$A$3:$B$63,2,FALSE),"")</f>
        <v/>
      </c>
      <c r="G1450" s="19" t="str">
        <f>IFERROR(VLOOKUP($B1450,'Tabelas auxiliares'!$A$67:$C$107,2,FALSE),"")</f>
        <v/>
      </c>
      <c r="H1450" s="19" t="str">
        <f>IFERROR(VLOOKUP($B1450,'Tabelas auxiliares'!$A$67:$C$107,3,FALSE),"")</f>
        <v/>
      </c>
      <c r="Y1450" s="19" t="str">
        <f t="shared" si="32"/>
        <v/>
      </c>
      <c r="Z1450" s="19" t="str">
        <f>IF(T1450="","",IF(AND(T1450&lt;&gt;'Tabelas auxiliares'!$B$241,T1450&lt;&gt;'Tabelas auxiliares'!$B$242,T1450&lt;&gt;'Tabelas auxiliares'!$C$241,T1450&lt;&gt;'Tabelas auxiliares'!$C$242,T1450&lt;&gt;'Tabelas auxiliares'!$D$241),"FOLHA DE PESSOAL",IF(Y1450='Tabelas auxiliares'!$A$242,"CUSTEIO",IF(Y1450='Tabelas auxiliares'!$A$241,"INVESTIMENTO","ERRO - VERIFICAR"))))</f>
        <v/>
      </c>
      <c r="AA1450" s="30" t="str">
        <f t="shared" si="33"/>
        <v/>
      </c>
      <c r="AB1450" s="126"/>
      <c r="AC1450" s="126"/>
      <c r="AD1450" s="37"/>
      <c r="AE1450" s="36"/>
      <c r="AF1450" s="36"/>
      <c r="AG1450" s="36"/>
      <c r="AH1450" s="36"/>
      <c r="AI1450" s="36"/>
      <c r="AJ1450" s="36"/>
      <c r="AK1450" s="36"/>
      <c r="AL1450" s="36"/>
      <c r="AM1450" s="36"/>
      <c r="AN1450" s="36"/>
      <c r="AO1450" s="36"/>
      <c r="AP1450" s="36"/>
    </row>
    <row r="1451" spans="6:42" x14ac:dyDescent="0.35">
      <c r="F1451" s="19" t="str">
        <f>IFERROR(VLOOKUP(D1451,'Tabelas auxiliares'!$A$3:$B$63,2,FALSE),"")</f>
        <v/>
      </c>
      <c r="G1451" s="19" t="str">
        <f>IFERROR(VLOOKUP($B1451,'Tabelas auxiliares'!$A$67:$C$107,2,FALSE),"")</f>
        <v/>
      </c>
      <c r="H1451" s="19" t="str">
        <f>IFERROR(VLOOKUP($B1451,'Tabelas auxiliares'!$A$67:$C$107,3,FALSE),"")</f>
        <v/>
      </c>
      <c r="Y1451" s="19" t="str">
        <f t="shared" si="32"/>
        <v/>
      </c>
      <c r="Z1451" s="19" t="str">
        <f>IF(T1451="","",IF(AND(T1451&lt;&gt;'Tabelas auxiliares'!$B$241,T1451&lt;&gt;'Tabelas auxiliares'!$B$242,T1451&lt;&gt;'Tabelas auxiliares'!$C$241,T1451&lt;&gt;'Tabelas auxiliares'!$C$242,T1451&lt;&gt;'Tabelas auxiliares'!$D$241),"FOLHA DE PESSOAL",IF(Y1451='Tabelas auxiliares'!$A$242,"CUSTEIO",IF(Y1451='Tabelas auxiliares'!$A$241,"INVESTIMENTO","ERRO - VERIFICAR"))))</f>
        <v/>
      </c>
      <c r="AA1451" s="30" t="str">
        <f t="shared" si="33"/>
        <v/>
      </c>
      <c r="AB1451" s="126"/>
      <c r="AC1451" s="126"/>
      <c r="AD1451" s="37"/>
      <c r="AE1451" s="36"/>
      <c r="AF1451" s="36"/>
      <c r="AG1451" s="36"/>
      <c r="AH1451" s="36"/>
      <c r="AI1451" s="36"/>
      <c r="AJ1451" s="36"/>
      <c r="AK1451" s="36"/>
      <c r="AL1451" s="36"/>
      <c r="AM1451" s="36"/>
      <c r="AN1451" s="36"/>
      <c r="AO1451" s="36"/>
      <c r="AP1451" s="36"/>
    </row>
    <row r="1452" spans="6:42" x14ac:dyDescent="0.35">
      <c r="F1452" s="19" t="str">
        <f>IFERROR(VLOOKUP(D1452,'Tabelas auxiliares'!$A$3:$B$63,2,FALSE),"")</f>
        <v/>
      </c>
      <c r="G1452" s="19" t="str">
        <f>IFERROR(VLOOKUP($B1452,'Tabelas auxiliares'!$A$67:$C$107,2,FALSE),"")</f>
        <v/>
      </c>
      <c r="H1452" s="19" t="str">
        <f>IFERROR(VLOOKUP($B1452,'Tabelas auxiliares'!$A$67:$C$107,3,FALSE),"")</f>
        <v/>
      </c>
      <c r="Y1452" s="19" t="str">
        <f t="shared" si="32"/>
        <v/>
      </c>
      <c r="Z1452" s="19" t="str">
        <f>IF(T1452="","",IF(AND(T1452&lt;&gt;'Tabelas auxiliares'!$B$241,T1452&lt;&gt;'Tabelas auxiliares'!$B$242,T1452&lt;&gt;'Tabelas auxiliares'!$C$241,T1452&lt;&gt;'Tabelas auxiliares'!$C$242,T1452&lt;&gt;'Tabelas auxiliares'!$D$241),"FOLHA DE PESSOAL",IF(Y1452='Tabelas auxiliares'!$A$242,"CUSTEIO",IF(Y1452='Tabelas auxiliares'!$A$241,"INVESTIMENTO","ERRO - VERIFICAR"))))</f>
        <v/>
      </c>
      <c r="AA1452" s="30" t="str">
        <f t="shared" si="33"/>
        <v/>
      </c>
      <c r="AB1452" s="126"/>
      <c r="AC1452" s="126"/>
      <c r="AD1452" s="37"/>
      <c r="AE1452" s="36"/>
    </row>
    <row r="1453" spans="6:42" x14ac:dyDescent="0.35">
      <c r="F1453" s="19" t="str">
        <f>IFERROR(VLOOKUP(D1453,'Tabelas auxiliares'!$A$3:$B$63,2,FALSE),"")</f>
        <v/>
      </c>
      <c r="G1453" s="19" t="str">
        <f>IFERROR(VLOOKUP($B1453,'Tabelas auxiliares'!$A$67:$C$107,2,FALSE),"")</f>
        <v/>
      </c>
      <c r="H1453" s="19" t="str">
        <f>IFERROR(VLOOKUP($B1453,'Tabelas auxiliares'!$A$67:$C$107,3,FALSE),"")</f>
        <v/>
      </c>
      <c r="Y1453" s="19" t="str">
        <f t="shared" si="32"/>
        <v/>
      </c>
      <c r="Z1453" s="19" t="str">
        <f>IF(T1453="","",IF(AND(T1453&lt;&gt;'Tabelas auxiliares'!$B$241,T1453&lt;&gt;'Tabelas auxiliares'!$B$242,T1453&lt;&gt;'Tabelas auxiliares'!$C$241,T1453&lt;&gt;'Tabelas auxiliares'!$C$242,T1453&lt;&gt;'Tabelas auxiliares'!$D$241),"FOLHA DE PESSOAL",IF(Y1453='Tabelas auxiliares'!$A$242,"CUSTEIO",IF(Y1453='Tabelas auxiliares'!$A$241,"INVESTIMENTO","ERRO - VERIFICAR"))))</f>
        <v/>
      </c>
      <c r="AA1453" s="30" t="str">
        <f t="shared" si="33"/>
        <v/>
      </c>
      <c r="AB1453" s="126"/>
      <c r="AC1453" s="126"/>
      <c r="AD1453" s="37"/>
      <c r="AE1453" s="36"/>
    </row>
    <row r="1454" spans="6:42" x14ac:dyDescent="0.35">
      <c r="F1454" s="19" t="str">
        <f>IFERROR(VLOOKUP(D1454,'Tabelas auxiliares'!$A$3:$B$63,2,FALSE),"")</f>
        <v/>
      </c>
      <c r="G1454" s="19" t="str">
        <f>IFERROR(VLOOKUP($B1454,'Tabelas auxiliares'!$A$67:$C$107,2,FALSE),"")</f>
        <v/>
      </c>
      <c r="H1454" s="19" t="str">
        <f>IFERROR(VLOOKUP($B1454,'Tabelas auxiliares'!$A$67:$C$107,3,FALSE),"")</f>
        <v/>
      </c>
      <c r="Y1454" s="19" t="str">
        <f t="shared" si="32"/>
        <v/>
      </c>
      <c r="Z1454" s="19" t="str">
        <f>IF(T1454="","",IF(AND(T1454&lt;&gt;'Tabelas auxiliares'!$B$241,T1454&lt;&gt;'Tabelas auxiliares'!$B$242,T1454&lt;&gt;'Tabelas auxiliares'!$C$241,T1454&lt;&gt;'Tabelas auxiliares'!$C$242,T1454&lt;&gt;'Tabelas auxiliares'!$D$241),"FOLHA DE PESSOAL",IF(Y1454='Tabelas auxiliares'!$A$242,"CUSTEIO",IF(Y1454='Tabelas auxiliares'!$A$241,"INVESTIMENTO","ERRO - VERIFICAR"))))</f>
        <v/>
      </c>
      <c r="AA1454" s="30" t="str">
        <f t="shared" si="33"/>
        <v/>
      </c>
      <c r="AB1454" s="126"/>
      <c r="AC1454" s="126"/>
      <c r="AD1454" s="37"/>
      <c r="AE1454" s="36"/>
    </row>
    <row r="1455" spans="6:42" x14ac:dyDescent="0.35">
      <c r="F1455" s="19" t="str">
        <f>IFERROR(VLOOKUP(D1455,'Tabelas auxiliares'!$A$3:$B$63,2,FALSE),"")</f>
        <v/>
      </c>
      <c r="G1455" s="19" t="str">
        <f>IFERROR(VLOOKUP($B1455,'Tabelas auxiliares'!$A$67:$C$107,2,FALSE),"")</f>
        <v/>
      </c>
      <c r="H1455" s="19" t="str">
        <f>IFERROR(VLOOKUP($B1455,'Tabelas auxiliares'!$A$67:$C$107,3,FALSE),"")</f>
        <v/>
      </c>
      <c r="Y1455" s="19" t="str">
        <f t="shared" si="32"/>
        <v/>
      </c>
      <c r="Z1455" s="19" t="str">
        <f>IF(T1455="","",IF(AND(T1455&lt;&gt;'Tabelas auxiliares'!$B$241,T1455&lt;&gt;'Tabelas auxiliares'!$B$242,T1455&lt;&gt;'Tabelas auxiliares'!$C$241,T1455&lt;&gt;'Tabelas auxiliares'!$C$242,T1455&lt;&gt;'Tabelas auxiliares'!$D$241),"FOLHA DE PESSOAL",IF(Y1455='Tabelas auxiliares'!$A$242,"CUSTEIO",IF(Y1455='Tabelas auxiliares'!$A$241,"INVESTIMENTO","ERRO - VERIFICAR"))))</f>
        <v/>
      </c>
      <c r="AA1455" s="30" t="str">
        <f t="shared" si="33"/>
        <v/>
      </c>
      <c r="AB1455" s="126"/>
      <c r="AC1455" s="126"/>
      <c r="AD1455" s="37"/>
      <c r="AE1455" s="36"/>
    </row>
    <row r="1456" spans="6:42" x14ac:dyDescent="0.35">
      <c r="F1456" s="19" t="str">
        <f>IFERROR(VLOOKUP(D1456,'Tabelas auxiliares'!$A$3:$B$63,2,FALSE),"")</f>
        <v/>
      </c>
      <c r="G1456" s="19" t="str">
        <f>IFERROR(VLOOKUP($B1456,'Tabelas auxiliares'!$A$67:$C$107,2,FALSE),"")</f>
        <v/>
      </c>
      <c r="H1456" s="19" t="str">
        <f>IFERROR(VLOOKUP($B1456,'Tabelas auxiliares'!$A$67:$C$107,3,FALSE),"")</f>
        <v/>
      </c>
      <c r="Y1456" s="19" t="str">
        <f t="shared" si="32"/>
        <v/>
      </c>
      <c r="Z1456" s="19" t="str">
        <f>IF(T1456="","",IF(AND(T1456&lt;&gt;'Tabelas auxiliares'!$B$241,T1456&lt;&gt;'Tabelas auxiliares'!$B$242,T1456&lt;&gt;'Tabelas auxiliares'!$C$241,T1456&lt;&gt;'Tabelas auxiliares'!$C$242,T1456&lt;&gt;'Tabelas auxiliares'!$D$241),"FOLHA DE PESSOAL",IF(Y1456='Tabelas auxiliares'!$A$242,"CUSTEIO",IF(Y1456='Tabelas auxiliares'!$A$241,"INVESTIMENTO","ERRO - VERIFICAR"))))</f>
        <v/>
      </c>
      <c r="AA1456" s="30" t="str">
        <f t="shared" si="33"/>
        <v/>
      </c>
      <c r="AB1456" s="126"/>
      <c r="AC1456" s="126"/>
      <c r="AD1456" s="37"/>
      <c r="AE1456" s="36"/>
    </row>
    <row r="1457" spans="6:31" x14ac:dyDescent="0.35">
      <c r="F1457" s="19" t="str">
        <f>IFERROR(VLOOKUP(D1457,'Tabelas auxiliares'!$A$3:$B$63,2,FALSE),"")</f>
        <v/>
      </c>
      <c r="G1457" s="19" t="str">
        <f>IFERROR(VLOOKUP($B1457,'Tabelas auxiliares'!$A$67:$C$107,2,FALSE),"")</f>
        <v/>
      </c>
      <c r="H1457" s="19" t="str">
        <f>IFERROR(VLOOKUP($B1457,'Tabelas auxiliares'!$A$67:$C$107,3,FALSE),"")</f>
        <v/>
      </c>
      <c r="Y1457" s="19" t="str">
        <f t="shared" si="32"/>
        <v/>
      </c>
      <c r="Z1457" s="19" t="str">
        <f>IF(T1457="","",IF(AND(T1457&lt;&gt;'Tabelas auxiliares'!$B$241,T1457&lt;&gt;'Tabelas auxiliares'!$B$242,T1457&lt;&gt;'Tabelas auxiliares'!$C$241,T1457&lt;&gt;'Tabelas auxiliares'!$C$242,T1457&lt;&gt;'Tabelas auxiliares'!$D$241),"FOLHA DE PESSOAL",IF(Y1457='Tabelas auxiliares'!$A$242,"CUSTEIO",IF(Y1457='Tabelas auxiliares'!$A$241,"INVESTIMENTO","ERRO - VERIFICAR"))))</f>
        <v/>
      </c>
      <c r="AA1457" s="30" t="str">
        <f t="shared" si="33"/>
        <v/>
      </c>
      <c r="AB1457" s="126"/>
      <c r="AC1457" s="126"/>
      <c r="AD1457" s="37"/>
      <c r="AE1457" s="36"/>
    </row>
    <row r="1458" spans="6:31" x14ac:dyDescent="0.35">
      <c r="F1458" s="19" t="str">
        <f>IFERROR(VLOOKUP(D1458,'Tabelas auxiliares'!$A$3:$B$63,2,FALSE),"")</f>
        <v/>
      </c>
      <c r="G1458" s="19" t="str">
        <f>IFERROR(VLOOKUP($B1458,'Tabelas auxiliares'!$A$67:$C$107,2,FALSE),"")</f>
        <v/>
      </c>
      <c r="H1458" s="19" t="str">
        <f>IFERROR(VLOOKUP($B1458,'Tabelas auxiliares'!$A$67:$C$107,3,FALSE),"")</f>
        <v/>
      </c>
      <c r="Y1458" s="19" t="str">
        <f t="shared" si="32"/>
        <v/>
      </c>
      <c r="Z1458" s="19" t="str">
        <f>IF(T1458="","",IF(AND(T1458&lt;&gt;'Tabelas auxiliares'!$B$241,T1458&lt;&gt;'Tabelas auxiliares'!$B$242,T1458&lt;&gt;'Tabelas auxiliares'!$C$241,T1458&lt;&gt;'Tabelas auxiliares'!$C$242,T1458&lt;&gt;'Tabelas auxiliares'!$D$241),"FOLHA DE PESSOAL",IF(Y1458='Tabelas auxiliares'!$A$242,"CUSTEIO",IF(Y1458='Tabelas auxiliares'!$A$241,"INVESTIMENTO","ERRO - VERIFICAR"))))</f>
        <v/>
      </c>
      <c r="AA1458" s="30" t="str">
        <f t="shared" si="33"/>
        <v/>
      </c>
      <c r="AB1458" s="126"/>
      <c r="AC1458" s="126"/>
      <c r="AD1458" s="37"/>
      <c r="AE1458" s="36"/>
    </row>
    <row r="1459" spans="6:31" x14ac:dyDescent="0.35">
      <c r="F1459" s="19" t="str">
        <f>IFERROR(VLOOKUP(D1459,'Tabelas auxiliares'!$A$3:$B$63,2,FALSE),"")</f>
        <v/>
      </c>
      <c r="G1459" s="19" t="str">
        <f>IFERROR(VLOOKUP($B1459,'Tabelas auxiliares'!$A$67:$C$107,2,FALSE),"")</f>
        <v/>
      </c>
      <c r="H1459" s="19" t="str">
        <f>IFERROR(VLOOKUP($B1459,'Tabelas auxiliares'!$A$67:$C$107,3,FALSE),"")</f>
        <v/>
      </c>
      <c r="Y1459" s="19" t="str">
        <f t="shared" si="32"/>
        <v/>
      </c>
      <c r="Z1459" s="19" t="str">
        <f>IF(T1459="","",IF(AND(T1459&lt;&gt;'Tabelas auxiliares'!$B$241,T1459&lt;&gt;'Tabelas auxiliares'!$B$242,T1459&lt;&gt;'Tabelas auxiliares'!$C$241,T1459&lt;&gt;'Tabelas auxiliares'!$C$242,T1459&lt;&gt;'Tabelas auxiliares'!$D$241),"FOLHA DE PESSOAL",IF(Y1459='Tabelas auxiliares'!$A$242,"CUSTEIO",IF(Y1459='Tabelas auxiliares'!$A$241,"INVESTIMENTO","ERRO - VERIFICAR"))))</f>
        <v/>
      </c>
      <c r="AA1459" s="30" t="str">
        <f t="shared" si="33"/>
        <v/>
      </c>
      <c r="AB1459" s="126"/>
      <c r="AC1459" s="126"/>
      <c r="AD1459" s="37"/>
      <c r="AE1459" s="36"/>
    </row>
    <row r="1460" spans="6:31" x14ac:dyDescent="0.35">
      <c r="F1460" s="19" t="str">
        <f>IFERROR(VLOOKUP(D1460,'Tabelas auxiliares'!$A$3:$B$63,2,FALSE),"")</f>
        <v/>
      </c>
      <c r="G1460" s="19" t="str">
        <f>IFERROR(VLOOKUP($B1460,'Tabelas auxiliares'!$A$67:$C$107,2,FALSE),"")</f>
        <v/>
      </c>
      <c r="H1460" s="19" t="str">
        <f>IFERROR(VLOOKUP($B1460,'Tabelas auxiliares'!$A$67:$C$107,3,FALSE),"")</f>
        <v/>
      </c>
      <c r="Y1460" s="19" t="str">
        <f t="shared" si="32"/>
        <v/>
      </c>
      <c r="Z1460" s="19" t="str">
        <f>IF(T1460="","",IF(AND(T1460&lt;&gt;'Tabelas auxiliares'!$B$241,T1460&lt;&gt;'Tabelas auxiliares'!$B$242,T1460&lt;&gt;'Tabelas auxiliares'!$C$241,T1460&lt;&gt;'Tabelas auxiliares'!$C$242,T1460&lt;&gt;'Tabelas auxiliares'!$D$241),"FOLHA DE PESSOAL",IF(Y1460='Tabelas auxiliares'!$A$242,"CUSTEIO",IF(Y1460='Tabelas auxiliares'!$A$241,"INVESTIMENTO","ERRO - VERIFICAR"))))</f>
        <v/>
      </c>
      <c r="AA1460" s="30" t="str">
        <f t="shared" si="33"/>
        <v/>
      </c>
      <c r="AB1460" s="126"/>
      <c r="AC1460" s="126"/>
      <c r="AD1460" s="37"/>
      <c r="AE1460" s="36"/>
    </row>
    <row r="1461" spans="6:31" x14ac:dyDescent="0.35">
      <c r="F1461" s="19" t="str">
        <f>IFERROR(VLOOKUP(D1461,'Tabelas auxiliares'!$A$3:$B$63,2,FALSE),"")</f>
        <v/>
      </c>
      <c r="G1461" s="19" t="str">
        <f>IFERROR(VLOOKUP($B1461,'Tabelas auxiliares'!$A$67:$C$107,2,FALSE),"")</f>
        <v/>
      </c>
      <c r="H1461" s="19" t="str">
        <f>IFERROR(VLOOKUP($B1461,'Tabelas auxiliares'!$A$67:$C$107,3,FALSE),"")</f>
        <v/>
      </c>
      <c r="Y1461" s="19" t="str">
        <f t="shared" si="32"/>
        <v/>
      </c>
      <c r="Z1461" s="19" t="str">
        <f>IF(T1461="","",IF(AND(T1461&lt;&gt;'Tabelas auxiliares'!$B$241,T1461&lt;&gt;'Tabelas auxiliares'!$B$242,T1461&lt;&gt;'Tabelas auxiliares'!$C$241,T1461&lt;&gt;'Tabelas auxiliares'!$C$242,T1461&lt;&gt;'Tabelas auxiliares'!$D$241),"FOLHA DE PESSOAL",IF(Y1461='Tabelas auxiliares'!$A$242,"CUSTEIO",IF(Y1461='Tabelas auxiliares'!$A$241,"INVESTIMENTO","ERRO - VERIFICAR"))))</f>
        <v/>
      </c>
      <c r="AA1461" s="30" t="str">
        <f t="shared" si="33"/>
        <v/>
      </c>
      <c r="AB1461" s="126"/>
      <c r="AC1461" s="126"/>
      <c r="AD1461" s="37"/>
      <c r="AE1461" s="36"/>
    </row>
    <row r="1462" spans="6:31" x14ac:dyDescent="0.35">
      <c r="F1462" s="19" t="str">
        <f>IFERROR(VLOOKUP(D1462,'Tabelas auxiliares'!$A$3:$B$63,2,FALSE),"")</f>
        <v/>
      </c>
      <c r="G1462" s="19" t="str">
        <f>IFERROR(VLOOKUP($B1462,'Tabelas auxiliares'!$A$67:$C$107,2,FALSE),"")</f>
        <v/>
      </c>
      <c r="H1462" s="19" t="str">
        <f>IFERROR(VLOOKUP($B1462,'Tabelas auxiliares'!$A$67:$C$107,3,FALSE),"")</f>
        <v/>
      </c>
      <c r="Y1462" s="19" t="str">
        <f t="shared" si="32"/>
        <v/>
      </c>
      <c r="Z1462" s="19" t="str">
        <f>IF(T1462="","",IF(AND(T1462&lt;&gt;'Tabelas auxiliares'!$B$241,T1462&lt;&gt;'Tabelas auxiliares'!$B$242,T1462&lt;&gt;'Tabelas auxiliares'!$C$241,T1462&lt;&gt;'Tabelas auxiliares'!$C$242,T1462&lt;&gt;'Tabelas auxiliares'!$D$241),"FOLHA DE PESSOAL",IF(Y1462='Tabelas auxiliares'!$A$242,"CUSTEIO",IF(Y1462='Tabelas auxiliares'!$A$241,"INVESTIMENTO","ERRO - VERIFICAR"))))</f>
        <v/>
      </c>
      <c r="AA1462" s="30" t="str">
        <f t="shared" si="33"/>
        <v/>
      </c>
      <c r="AB1462" s="126"/>
      <c r="AC1462" s="126"/>
      <c r="AD1462" s="37"/>
      <c r="AE1462" s="36"/>
    </row>
    <row r="1463" spans="6:31" x14ac:dyDescent="0.35">
      <c r="F1463" s="19" t="str">
        <f>IFERROR(VLOOKUP(D1463,'Tabelas auxiliares'!$A$3:$B$63,2,FALSE),"")</f>
        <v/>
      </c>
      <c r="G1463" s="19" t="str">
        <f>IFERROR(VLOOKUP($B1463,'Tabelas auxiliares'!$A$67:$C$107,2,FALSE),"")</f>
        <v/>
      </c>
      <c r="H1463" s="19" t="str">
        <f>IFERROR(VLOOKUP($B1463,'Tabelas auxiliares'!$A$67:$C$107,3,FALSE),"")</f>
        <v/>
      </c>
      <c r="Y1463" s="19" t="str">
        <f t="shared" si="32"/>
        <v/>
      </c>
      <c r="Z1463" s="19" t="str">
        <f>IF(T1463="","",IF(AND(T1463&lt;&gt;'Tabelas auxiliares'!$B$241,T1463&lt;&gt;'Tabelas auxiliares'!$B$242,T1463&lt;&gt;'Tabelas auxiliares'!$C$241,T1463&lt;&gt;'Tabelas auxiliares'!$C$242,T1463&lt;&gt;'Tabelas auxiliares'!$D$241),"FOLHA DE PESSOAL",IF(Y1463='Tabelas auxiliares'!$A$242,"CUSTEIO",IF(Y1463='Tabelas auxiliares'!$A$241,"INVESTIMENTO","ERRO - VERIFICAR"))))</f>
        <v/>
      </c>
      <c r="AA1463" s="30" t="str">
        <f t="shared" si="33"/>
        <v/>
      </c>
      <c r="AB1463" s="126"/>
      <c r="AC1463" s="126"/>
      <c r="AD1463" s="37"/>
      <c r="AE1463" s="36"/>
    </row>
    <row r="1464" spans="6:31" x14ac:dyDescent="0.35">
      <c r="F1464" s="19" t="str">
        <f>IFERROR(VLOOKUP(D1464,'Tabelas auxiliares'!$A$3:$B$63,2,FALSE),"")</f>
        <v/>
      </c>
      <c r="G1464" s="19" t="str">
        <f>IFERROR(VLOOKUP($B1464,'Tabelas auxiliares'!$A$67:$C$107,2,FALSE),"")</f>
        <v/>
      </c>
      <c r="H1464" s="19" t="str">
        <f>IFERROR(VLOOKUP($B1464,'Tabelas auxiliares'!$A$67:$C$107,3,FALSE),"")</f>
        <v/>
      </c>
      <c r="Y1464" s="19" t="str">
        <f t="shared" si="32"/>
        <v/>
      </c>
      <c r="Z1464" s="19" t="str">
        <f>IF(T1464="","",IF(AND(T1464&lt;&gt;'Tabelas auxiliares'!$B$241,T1464&lt;&gt;'Tabelas auxiliares'!$B$242,T1464&lt;&gt;'Tabelas auxiliares'!$C$241,T1464&lt;&gt;'Tabelas auxiliares'!$C$242,T1464&lt;&gt;'Tabelas auxiliares'!$D$241),"FOLHA DE PESSOAL",IF(Y1464='Tabelas auxiliares'!$A$242,"CUSTEIO",IF(Y1464='Tabelas auxiliares'!$A$241,"INVESTIMENTO","ERRO - VERIFICAR"))))</f>
        <v/>
      </c>
      <c r="AA1464" s="30" t="str">
        <f t="shared" si="33"/>
        <v/>
      </c>
      <c r="AB1464" s="126"/>
      <c r="AC1464" s="126"/>
      <c r="AD1464" s="37"/>
      <c r="AE1464" s="36"/>
    </row>
    <row r="1465" spans="6:31" x14ac:dyDescent="0.35">
      <c r="F1465" s="19" t="str">
        <f>IFERROR(VLOOKUP(D1465,'Tabelas auxiliares'!$A$3:$B$63,2,FALSE),"")</f>
        <v/>
      </c>
      <c r="G1465" s="19" t="str">
        <f>IFERROR(VLOOKUP($B1465,'Tabelas auxiliares'!$A$67:$C$107,2,FALSE),"")</f>
        <v/>
      </c>
      <c r="H1465" s="19" t="str">
        <f>IFERROR(VLOOKUP($B1465,'Tabelas auxiliares'!$A$67:$C$107,3,FALSE),"")</f>
        <v/>
      </c>
      <c r="Y1465" s="19" t="str">
        <f t="shared" si="32"/>
        <v/>
      </c>
      <c r="Z1465" s="19" t="str">
        <f>IF(T1465="","",IF(AND(T1465&lt;&gt;'Tabelas auxiliares'!$B$241,T1465&lt;&gt;'Tabelas auxiliares'!$B$242,T1465&lt;&gt;'Tabelas auxiliares'!$C$241,T1465&lt;&gt;'Tabelas auxiliares'!$C$242,T1465&lt;&gt;'Tabelas auxiliares'!$D$241),"FOLHA DE PESSOAL",IF(Y1465='Tabelas auxiliares'!$A$242,"CUSTEIO",IF(Y1465='Tabelas auxiliares'!$A$241,"INVESTIMENTO","ERRO - VERIFICAR"))))</f>
        <v/>
      </c>
      <c r="AA1465" s="30" t="str">
        <f t="shared" si="33"/>
        <v/>
      </c>
      <c r="AB1465" s="126"/>
      <c r="AC1465" s="126"/>
      <c r="AD1465" s="37"/>
      <c r="AE1465" s="36"/>
    </row>
    <row r="1466" spans="6:31" x14ac:dyDescent="0.35">
      <c r="F1466" s="19" t="str">
        <f>IFERROR(VLOOKUP(D1466,'Tabelas auxiliares'!$A$3:$B$63,2,FALSE),"")</f>
        <v/>
      </c>
      <c r="G1466" s="19" t="str">
        <f>IFERROR(VLOOKUP($B1466,'Tabelas auxiliares'!$A$67:$C$107,2,FALSE),"")</f>
        <v/>
      </c>
      <c r="H1466" s="19" t="str">
        <f>IFERROR(VLOOKUP($B1466,'Tabelas auxiliares'!$A$67:$C$107,3,FALSE),"")</f>
        <v/>
      </c>
      <c r="Y1466" s="19" t="str">
        <f t="shared" si="32"/>
        <v/>
      </c>
      <c r="Z1466" s="19" t="str">
        <f>IF(T1466="","",IF(AND(T1466&lt;&gt;'Tabelas auxiliares'!$B$241,T1466&lt;&gt;'Tabelas auxiliares'!$B$242,T1466&lt;&gt;'Tabelas auxiliares'!$C$241,T1466&lt;&gt;'Tabelas auxiliares'!$C$242,T1466&lt;&gt;'Tabelas auxiliares'!$D$241),"FOLHA DE PESSOAL",IF(Y1466='Tabelas auxiliares'!$A$242,"CUSTEIO",IF(Y1466='Tabelas auxiliares'!$A$241,"INVESTIMENTO","ERRO - VERIFICAR"))))</f>
        <v/>
      </c>
      <c r="AA1466" s="30" t="str">
        <f t="shared" si="33"/>
        <v/>
      </c>
      <c r="AB1466" s="126"/>
      <c r="AC1466" s="126"/>
      <c r="AD1466" s="37"/>
      <c r="AE1466" s="36"/>
    </row>
    <row r="1467" spans="6:31" x14ac:dyDescent="0.35">
      <c r="F1467" s="19" t="str">
        <f>IFERROR(VLOOKUP(D1467,'Tabelas auxiliares'!$A$3:$B$63,2,FALSE),"")</f>
        <v/>
      </c>
      <c r="G1467" s="19" t="str">
        <f>IFERROR(VLOOKUP($B1467,'Tabelas auxiliares'!$A$67:$C$107,2,FALSE),"")</f>
        <v/>
      </c>
      <c r="H1467" s="19" t="str">
        <f>IFERROR(VLOOKUP($B1467,'Tabelas auxiliares'!$A$67:$C$107,3,FALSE),"")</f>
        <v/>
      </c>
      <c r="Y1467" s="19" t="str">
        <f t="shared" si="32"/>
        <v/>
      </c>
      <c r="Z1467" s="19" t="str">
        <f>IF(T1467="","",IF(AND(T1467&lt;&gt;'Tabelas auxiliares'!$B$241,T1467&lt;&gt;'Tabelas auxiliares'!$B$242,T1467&lt;&gt;'Tabelas auxiliares'!$C$241,T1467&lt;&gt;'Tabelas auxiliares'!$C$242,T1467&lt;&gt;'Tabelas auxiliares'!$D$241),"FOLHA DE PESSOAL",IF(Y1467='Tabelas auxiliares'!$A$242,"CUSTEIO",IF(Y1467='Tabelas auxiliares'!$A$241,"INVESTIMENTO","ERRO - VERIFICAR"))))</f>
        <v/>
      </c>
      <c r="AA1467" s="30" t="str">
        <f t="shared" si="33"/>
        <v/>
      </c>
      <c r="AB1467" s="126"/>
      <c r="AC1467" s="126"/>
      <c r="AD1467" s="37"/>
      <c r="AE1467" s="36"/>
    </row>
    <row r="1468" spans="6:31" x14ac:dyDescent="0.35">
      <c r="F1468" s="19" t="str">
        <f>IFERROR(VLOOKUP(D1468,'Tabelas auxiliares'!$A$3:$B$63,2,FALSE),"")</f>
        <v/>
      </c>
      <c r="G1468" s="19" t="str">
        <f>IFERROR(VLOOKUP($B1468,'Tabelas auxiliares'!$A$67:$C$107,2,FALSE),"")</f>
        <v/>
      </c>
      <c r="H1468" s="19" t="str">
        <f>IFERROR(VLOOKUP($B1468,'Tabelas auxiliares'!$A$67:$C$107,3,FALSE),"")</f>
        <v/>
      </c>
      <c r="Y1468" s="19" t="str">
        <f t="shared" si="32"/>
        <v/>
      </c>
      <c r="Z1468" s="19" t="str">
        <f>IF(T1468="","",IF(AND(T1468&lt;&gt;'Tabelas auxiliares'!$B$241,T1468&lt;&gt;'Tabelas auxiliares'!$B$242,T1468&lt;&gt;'Tabelas auxiliares'!$C$241,T1468&lt;&gt;'Tabelas auxiliares'!$C$242,T1468&lt;&gt;'Tabelas auxiliares'!$D$241),"FOLHA DE PESSOAL",IF(Y1468='Tabelas auxiliares'!$A$242,"CUSTEIO",IF(Y1468='Tabelas auxiliares'!$A$241,"INVESTIMENTO","ERRO - VERIFICAR"))))</f>
        <v/>
      </c>
      <c r="AA1468" s="30" t="str">
        <f t="shared" si="33"/>
        <v/>
      </c>
      <c r="AB1468" s="126"/>
      <c r="AC1468" s="126"/>
      <c r="AD1468" s="37"/>
      <c r="AE1468" s="36"/>
    </row>
    <row r="1469" spans="6:31" x14ac:dyDescent="0.35">
      <c r="F1469" s="19" t="str">
        <f>IFERROR(VLOOKUP(D1469,'Tabelas auxiliares'!$A$3:$B$63,2,FALSE),"")</f>
        <v/>
      </c>
      <c r="G1469" s="19" t="str">
        <f>IFERROR(VLOOKUP($B1469,'Tabelas auxiliares'!$A$67:$C$107,2,FALSE),"")</f>
        <v/>
      </c>
      <c r="H1469" s="19" t="str">
        <f>IFERROR(VLOOKUP($B1469,'Tabelas auxiliares'!$A$67:$C$107,3,FALSE),"")</f>
        <v/>
      </c>
      <c r="Y1469" s="19" t="str">
        <f t="shared" si="32"/>
        <v/>
      </c>
      <c r="Z1469" s="19" t="str">
        <f>IF(T1469="","",IF(AND(T1469&lt;&gt;'Tabelas auxiliares'!$B$241,T1469&lt;&gt;'Tabelas auxiliares'!$B$242,T1469&lt;&gt;'Tabelas auxiliares'!$C$241,T1469&lt;&gt;'Tabelas auxiliares'!$C$242,T1469&lt;&gt;'Tabelas auxiliares'!$D$241),"FOLHA DE PESSOAL",IF(Y1469='Tabelas auxiliares'!$A$242,"CUSTEIO",IF(Y1469='Tabelas auxiliares'!$A$241,"INVESTIMENTO","ERRO - VERIFICAR"))))</f>
        <v/>
      </c>
      <c r="AA1469" s="30" t="str">
        <f t="shared" si="33"/>
        <v/>
      </c>
      <c r="AB1469" s="126"/>
      <c r="AC1469" s="126"/>
      <c r="AD1469" s="37"/>
      <c r="AE1469" s="36"/>
    </row>
    <row r="1470" spans="6:31" x14ac:dyDescent="0.35">
      <c r="F1470" s="19" t="str">
        <f>IFERROR(VLOOKUP(D1470,'Tabelas auxiliares'!$A$3:$B$63,2,FALSE),"")</f>
        <v/>
      </c>
      <c r="G1470" s="19" t="str">
        <f>IFERROR(VLOOKUP($B1470,'Tabelas auxiliares'!$A$67:$C$107,2,FALSE),"")</f>
        <v/>
      </c>
      <c r="H1470" s="19" t="str">
        <f>IFERROR(VLOOKUP($B1470,'Tabelas auxiliares'!$A$67:$C$107,3,FALSE),"")</f>
        <v/>
      </c>
      <c r="Y1470" s="19" t="str">
        <f t="shared" si="32"/>
        <v/>
      </c>
      <c r="Z1470" s="19" t="str">
        <f>IF(T1470="","",IF(AND(T1470&lt;&gt;'Tabelas auxiliares'!$B$241,T1470&lt;&gt;'Tabelas auxiliares'!$B$242,T1470&lt;&gt;'Tabelas auxiliares'!$C$241,T1470&lt;&gt;'Tabelas auxiliares'!$C$242,T1470&lt;&gt;'Tabelas auxiliares'!$D$241),"FOLHA DE PESSOAL",IF(Y1470='Tabelas auxiliares'!$A$242,"CUSTEIO",IF(Y1470='Tabelas auxiliares'!$A$241,"INVESTIMENTO","ERRO - VERIFICAR"))))</f>
        <v/>
      </c>
      <c r="AA1470" s="30" t="str">
        <f t="shared" si="33"/>
        <v/>
      </c>
      <c r="AB1470" s="126"/>
      <c r="AC1470" s="126"/>
      <c r="AD1470" s="37"/>
      <c r="AE1470" s="36"/>
    </row>
    <row r="1471" spans="6:31" x14ac:dyDescent="0.35">
      <c r="F1471" s="19" t="str">
        <f>IFERROR(VLOOKUP(D1471,'Tabelas auxiliares'!$A$3:$B$63,2,FALSE),"")</f>
        <v/>
      </c>
      <c r="G1471" s="19" t="str">
        <f>IFERROR(VLOOKUP($B1471,'Tabelas auxiliares'!$A$67:$C$107,2,FALSE),"")</f>
        <v/>
      </c>
      <c r="H1471" s="19" t="str">
        <f>IFERROR(VLOOKUP($B1471,'Tabelas auxiliares'!$A$67:$C$107,3,FALSE),"")</f>
        <v/>
      </c>
      <c r="Y1471" s="19" t="str">
        <f t="shared" si="32"/>
        <v/>
      </c>
      <c r="Z1471" s="19" t="str">
        <f>IF(T1471="","",IF(AND(T1471&lt;&gt;'Tabelas auxiliares'!$B$241,T1471&lt;&gt;'Tabelas auxiliares'!$B$242,T1471&lt;&gt;'Tabelas auxiliares'!$C$241,T1471&lt;&gt;'Tabelas auxiliares'!$C$242,T1471&lt;&gt;'Tabelas auxiliares'!$D$241),"FOLHA DE PESSOAL",IF(Y1471='Tabelas auxiliares'!$A$242,"CUSTEIO",IF(Y1471='Tabelas auxiliares'!$A$241,"INVESTIMENTO","ERRO - VERIFICAR"))))</f>
        <v/>
      </c>
      <c r="AA1471" s="30" t="str">
        <f t="shared" si="33"/>
        <v/>
      </c>
      <c r="AB1471" s="126"/>
      <c r="AC1471" s="126"/>
      <c r="AD1471" s="37"/>
      <c r="AE1471" s="36"/>
    </row>
    <row r="1472" spans="6:31" x14ac:dyDescent="0.35">
      <c r="F1472" s="19" t="str">
        <f>IFERROR(VLOOKUP(D1472,'Tabelas auxiliares'!$A$3:$B$63,2,FALSE),"")</f>
        <v/>
      </c>
      <c r="G1472" s="19" t="str">
        <f>IFERROR(VLOOKUP($B1472,'Tabelas auxiliares'!$A$67:$C$107,2,FALSE),"")</f>
        <v/>
      </c>
      <c r="H1472" s="19" t="str">
        <f>IFERROR(VLOOKUP($B1472,'Tabelas auxiliares'!$A$67:$C$107,3,FALSE),"")</f>
        <v/>
      </c>
      <c r="Y1472" s="19" t="str">
        <f t="shared" si="32"/>
        <v/>
      </c>
      <c r="Z1472" s="19" t="str">
        <f>IF(T1472="","",IF(AND(T1472&lt;&gt;'Tabelas auxiliares'!$B$241,T1472&lt;&gt;'Tabelas auxiliares'!$B$242,T1472&lt;&gt;'Tabelas auxiliares'!$C$241,T1472&lt;&gt;'Tabelas auxiliares'!$C$242,T1472&lt;&gt;'Tabelas auxiliares'!$D$241),"FOLHA DE PESSOAL",IF(Y1472='Tabelas auxiliares'!$A$242,"CUSTEIO",IF(Y1472='Tabelas auxiliares'!$A$241,"INVESTIMENTO","ERRO - VERIFICAR"))))</f>
        <v/>
      </c>
      <c r="AA1472" s="30" t="str">
        <f t="shared" si="33"/>
        <v/>
      </c>
      <c r="AB1472" s="126"/>
      <c r="AC1472" s="126"/>
      <c r="AD1472" s="37"/>
      <c r="AE1472" s="36"/>
    </row>
    <row r="1473" spans="6:31" x14ac:dyDescent="0.35">
      <c r="F1473" s="19" t="str">
        <f>IFERROR(VLOOKUP(D1473,'Tabelas auxiliares'!$A$3:$B$63,2,FALSE),"")</f>
        <v/>
      </c>
      <c r="G1473" s="19" t="str">
        <f>IFERROR(VLOOKUP($B1473,'Tabelas auxiliares'!$A$67:$C$107,2,FALSE),"")</f>
        <v/>
      </c>
      <c r="H1473" s="19" t="str">
        <f>IFERROR(VLOOKUP($B1473,'Tabelas auxiliares'!$A$67:$C$107,3,FALSE),"")</f>
        <v/>
      </c>
      <c r="Y1473" s="19" t="str">
        <f t="shared" si="32"/>
        <v/>
      </c>
      <c r="Z1473" s="19" t="str">
        <f>IF(T1473="","",IF(AND(T1473&lt;&gt;'Tabelas auxiliares'!$B$241,T1473&lt;&gt;'Tabelas auxiliares'!$B$242,T1473&lt;&gt;'Tabelas auxiliares'!$C$241,T1473&lt;&gt;'Tabelas auxiliares'!$C$242,T1473&lt;&gt;'Tabelas auxiliares'!$D$241),"FOLHA DE PESSOAL",IF(Y1473='Tabelas auxiliares'!$A$242,"CUSTEIO",IF(Y1473='Tabelas auxiliares'!$A$241,"INVESTIMENTO","ERRO - VERIFICAR"))))</f>
        <v/>
      </c>
      <c r="AA1473" s="30" t="str">
        <f t="shared" si="33"/>
        <v/>
      </c>
      <c r="AB1473" s="126"/>
      <c r="AC1473" s="126"/>
      <c r="AD1473" s="37"/>
      <c r="AE1473" s="36"/>
    </row>
    <row r="1474" spans="6:31" x14ac:dyDescent="0.35">
      <c r="F1474" s="19" t="str">
        <f>IFERROR(VLOOKUP(D1474,'Tabelas auxiliares'!$A$3:$B$63,2,FALSE),"")</f>
        <v/>
      </c>
      <c r="G1474" s="19" t="str">
        <f>IFERROR(VLOOKUP($B1474,'Tabelas auxiliares'!$A$67:$C$107,2,FALSE),"")</f>
        <v/>
      </c>
      <c r="H1474" s="19" t="str">
        <f>IFERROR(VLOOKUP($B1474,'Tabelas auxiliares'!$A$67:$C$107,3,FALSE),"")</f>
        <v/>
      </c>
      <c r="Y1474" s="19" t="str">
        <f t="shared" si="32"/>
        <v/>
      </c>
      <c r="Z1474" s="19" t="str">
        <f>IF(T1474="","",IF(AND(T1474&lt;&gt;'Tabelas auxiliares'!$B$241,T1474&lt;&gt;'Tabelas auxiliares'!$B$242,T1474&lt;&gt;'Tabelas auxiliares'!$C$241,T1474&lt;&gt;'Tabelas auxiliares'!$C$242,T1474&lt;&gt;'Tabelas auxiliares'!$D$241),"FOLHA DE PESSOAL",IF(Y1474='Tabelas auxiliares'!$A$242,"CUSTEIO",IF(Y1474='Tabelas auxiliares'!$A$241,"INVESTIMENTO","ERRO - VERIFICAR"))))</f>
        <v/>
      </c>
      <c r="AA1474" s="30" t="str">
        <f t="shared" si="33"/>
        <v/>
      </c>
      <c r="AB1474" s="126"/>
      <c r="AC1474" s="126"/>
      <c r="AD1474" s="37"/>
      <c r="AE1474" s="36"/>
    </row>
    <row r="1475" spans="6:31" x14ac:dyDescent="0.35">
      <c r="F1475" s="19" t="str">
        <f>IFERROR(VLOOKUP(D1475,'Tabelas auxiliares'!$A$3:$B$63,2,FALSE),"")</f>
        <v/>
      </c>
      <c r="G1475" s="19" t="str">
        <f>IFERROR(VLOOKUP($B1475,'Tabelas auxiliares'!$A$67:$C$107,2,FALSE),"")</f>
        <v/>
      </c>
      <c r="H1475" s="19" t="str">
        <f>IFERROR(VLOOKUP($B1475,'Tabelas auxiliares'!$A$67:$C$107,3,FALSE),"")</f>
        <v/>
      </c>
      <c r="Y1475" s="19" t="str">
        <f t="shared" si="32"/>
        <v/>
      </c>
      <c r="Z1475" s="19" t="str">
        <f>IF(T1475="","",IF(AND(T1475&lt;&gt;'Tabelas auxiliares'!$B$241,T1475&lt;&gt;'Tabelas auxiliares'!$B$242,T1475&lt;&gt;'Tabelas auxiliares'!$C$241,T1475&lt;&gt;'Tabelas auxiliares'!$C$242,T1475&lt;&gt;'Tabelas auxiliares'!$D$241),"FOLHA DE PESSOAL",IF(Y1475='Tabelas auxiliares'!$A$242,"CUSTEIO",IF(Y1475='Tabelas auxiliares'!$A$241,"INVESTIMENTO","ERRO - VERIFICAR"))))</f>
        <v/>
      </c>
      <c r="AA1475" s="30" t="str">
        <f t="shared" si="33"/>
        <v/>
      </c>
      <c r="AB1475" s="126"/>
      <c r="AC1475" s="126"/>
      <c r="AD1475" s="37"/>
      <c r="AE1475" s="36"/>
    </row>
    <row r="1476" spans="6:31" x14ac:dyDescent="0.35">
      <c r="F1476" s="19" t="str">
        <f>IFERROR(VLOOKUP(D1476,'Tabelas auxiliares'!$A$3:$B$63,2,FALSE),"")</f>
        <v/>
      </c>
      <c r="G1476" s="19" t="str">
        <f>IFERROR(VLOOKUP($B1476,'Tabelas auxiliares'!$A$67:$C$107,2,FALSE),"")</f>
        <v/>
      </c>
      <c r="H1476" s="19" t="str">
        <f>IFERROR(VLOOKUP($B1476,'Tabelas auxiliares'!$A$67:$C$107,3,FALSE),"")</f>
        <v/>
      </c>
      <c r="Y1476" s="19" t="str">
        <f t="shared" si="32"/>
        <v/>
      </c>
      <c r="Z1476" s="19" t="str">
        <f>IF(T1476="","",IF(AND(T1476&lt;&gt;'Tabelas auxiliares'!$B$241,T1476&lt;&gt;'Tabelas auxiliares'!$B$242,T1476&lt;&gt;'Tabelas auxiliares'!$C$241,T1476&lt;&gt;'Tabelas auxiliares'!$C$242,T1476&lt;&gt;'Tabelas auxiliares'!$D$241),"FOLHA DE PESSOAL",IF(Y1476='Tabelas auxiliares'!$A$242,"CUSTEIO",IF(Y1476='Tabelas auxiliares'!$A$241,"INVESTIMENTO","ERRO - VERIFICAR"))))</f>
        <v/>
      </c>
      <c r="AA1476" s="30" t="str">
        <f t="shared" si="33"/>
        <v/>
      </c>
      <c r="AB1476" s="126"/>
      <c r="AC1476" s="126"/>
      <c r="AD1476" s="37"/>
      <c r="AE1476" s="36"/>
    </row>
    <row r="1477" spans="6:31" x14ac:dyDescent="0.35">
      <c r="F1477" s="19" t="str">
        <f>IFERROR(VLOOKUP(D1477,'Tabelas auxiliares'!$A$3:$B$63,2,FALSE),"")</f>
        <v/>
      </c>
      <c r="G1477" s="19" t="str">
        <f>IFERROR(VLOOKUP($B1477,'Tabelas auxiliares'!$A$67:$C$107,2,FALSE),"")</f>
        <v/>
      </c>
      <c r="H1477" s="19" t="str">
        <f>IFERROR(VLOOKUP($B1477,'Tabelas auxiliares'!$A$67:$C$107,3,FALSE),"")</f>
        <v/>
      </c>
      <c r="Y1477" s="19" t="str">
        <f t="shared" si="32"/>
        <v/>
      </c>
      <c r="Z1477" s="19" t="str">
        <f>IF(T1477="","",IF(AND(T1477&lt;&gt;'Tabelas auxiliares'!$B$241,T1477&lt;&gt;'Tabelas auxiliares'!$B$242,T1477&lt;&gt;'Tabelas auxiliares'!$C$241,T1477&lt;&gt;'Tabelas auxiliares'!$C$242,T1477&lt;&gt;'Tabelas auxiliares'!$D$241),"FOLHA DE PESSOAL",IF(Y1477='Tabelas auxiliares'!$A$242,"CUSTEIO",IF(Y1477='Tabelas auxiliares'!$A$241,"INVESTIMENTO","ERRO - VERIFICAR"))))</f>
        <v/>
      </c>
      <c r="AA1477" s="30" t="str">
        <f t="shared" si="33"/>
        <v/>
      </c>
      <c r="AB1477" s="126"/>
      <c r="AC1477" s="126"/>
      <c r="AD1477" s="37"/>
      <c r="AE1477" s="36"/>
    </row>
    <row r="1478" spans="6:31" x14ac:dyDescent="0.35">
      <c r="F1478" s="19" t="str">
        <f>IFERROR(VLOOKUP(D1478,'Tabelas auxiliares'!$A$3:$B$63,2,FALSE),"")</f>
        <v/>
      </c>
      <c r="G1478" s="19" t="str">
        <f>IFERROR(VLOOKUP($B1478,'Tabelas auxiliares'!$A$67:$C$107,2,FALSE),"")</f>
        <v/>
      </c>
      <c r="H1478" s="19" t="str">
        <f>IFERROR(VLOOKUP($B1478,'Tabelas auxiliares'!$A$67:$C$107,3,FALSE),"")</f>
        <v/>
      </c>
      <c r="Y1478" s="19" t="str">
        <f t="shared" si="32"/>
        <v/>
      </c>
      <c r="Z1478" s="19" t="str">
        <f>IF(T1478="","",IF(AND(T1478&lt;&gt;'Tabelas auxiliares'!$B$241,T1478&lt;&gt;'Tabelas auxiliares'!$B$242,T1478&lt;&gt;'Tabelas auxiliares'!$C$241,T1478&lt;&gt;'Tabelas auxiliares'!$C$242,T1478&lt;&gt;'Tabelas auxiliares'!$D$241),"FOLHA DE PESSOAL",IF(Y1478='Tabelas auxiliares'!$A$242,"CUSTEIO",IF(Y1478='Tabelas auxiliares'!$A$241,"INVESTIMENTO","ERRO - VERIFICAR"))))</f>
        <v/>
      </c>
      <c r="AA1478" s="30" t="str">
        <f t="shared" si="33"/>
        <v/>
      </c>
      <c r="AB1478" s="126"/>
      <c r="AC1478" s="126"/>
      <c r="AD1478" s="37"/>
      <c r="AE1478" s="36"/>
    </row>
    <row r="1479" spans="6:31" x14ac:dyDescent="0.35">
      <c r="F1479" s="19" t="str">
        <f>IFERROR(VLOOKUP(D1479,'Tabelas auxiliares'!$A$3:$B$63,2,FALSE),"")</f>
        <v/>
      </c>
      <c r="G1479" s="19" t="str">
        <f>IFERROR(VLOOKUP($B1479,'Tabelas auxiliares'!$A$67:$C$107,2,FALSE),"")</f>
        <v/>
      </c>
      <c r="H1479" s="19" t="str">
        <f>IFERROR(VLOOKUP($B1479,'Tabelas auxiliares'!$A$67:$C$107,3,FALSE),"")</f>
        <v/>
      </c>
      <c r="Y1479" s="19" t="str">
        <f t="shared" si="32"/>
        <v/>
      </c>
      <c r="Z1479" s="19" t="str">
        <f>IF(T1479="","",IF(AND(T1479&lt;&gt;'Tabelas auxiliares'!$B$241,T1479&lt;&gt;'Tabelas auxiliares'!$B$242,T1479&lt;&gt;'Tabelas auxiliares'!$C$241,T1479&lt;&gt;'Tabelas auxiliares'!$C$242,T1479&lt;&gt;'Tabelas auxiliares'!$D$241),"FOLHA DE PESSOAL",IF(Y1479='Tabelas auxiliares'!$A$242,"CUSTEIO",IF(Y1479='Tabelas auxiliares'!$A$241,"INVESTIMENTO","ERRO - VERIFICAR"))))</f>
        <v/>
      </c>
      <c r="AA1479" s="30" t="str">
        <f t="shared" si="33"/>
        <v/>
      </c>
      <c r="AB1479" s="126"/>
      <c r="AC1479" s="126"/>
      <c r="AD1479" s="37"/>
      <c r="AE1479" s="36"/>
    </row>
    <row r="1480" spans="6:31" x14ac:dyDescent="0.35">
      <c r="F1480" s="19" t="str">
        <f>IFERROR(VLOOKUP(D1480,'Tabelas auxiliares'!$A$3:$B$63,2,FALSE),"")</f>
        <v/>
      </c>
      <c r="G1480" s="19" t="str">
        <f>IFERROR(VLOOKUP($B1480,'Tabelas auxiliares'!$A$67:$C$107,2,FALSE),"")</f>
        <v/>
      </c>
      <c r="H1480" s="19" t="str">
        <f>IFERROR(VLOOKUP($B1480,'Tabelas auxiliares'!$A$67:$C$107,3,FALSE),"")</f>
        <v/>
      </c>
      <c r="Y1480" s="19" t="str">
        <f t="shared" si="32"/>
        <v/>
      </c>
      <c r="Z1480" s="19" t="str">
        <f>IF(T1480="","",IF(AND(T1480&lt;&gt;'Tabelas auxiliares'!$B$241,T1480&lt;&gt;'Tabelas auxiliares'!$B$242,T1480&lt;&gt;'Tabelas auxiliares'!$C$241,T1480&lt;&gt;'Tabelas auxiliares'!$C$242,T1480&lt;&gt;'Tabelas auxiliares'!$D$241),"FOLHA DE PESSOAL",IF(Y1480='Tabelas auxiliares'!$A$242,"CUSTEIO",IF(Y1480='Tabelas auxiliares'!$A$241,"INVESTIMENTO","ERRO - VERIFICAR"))))</f>
        <v/>
      </c>
      <c r="AA1480" s="30" t="str">
        <f t="shared" si="33"/>
        <v/>
      </c>
      <c r="AB1480" s="126"/>
      <c r="AC1480" s="126"/>
      <c r="AD1480" s="37"/>
      <c r="AE1480" s="36"/>
    </row>
    <row r="1481" spans="6:31" x14ac:dyDescent="0.35">
      <c r="F1481" s="19" t="str">
        <f>IFERROR(VLOOKUP(D1481,'Tabelas auxiliares'!$A$3:$B$63,2,FALSE),"")</f>
        <v/>
      </c>
      <c r="G1481" s="19" t="str">
        <f>IFERROR(VLOOKUP($B1481,'Tabelas auxiliares'!$A$67:$C$107,2,FALSE),"")</f>
        <v/>
      </c>
      <c r="H1481" s="19" t="str">
        <f>IFERROR(VLOOKUP($B1481,'Tabelas auxiliares'!$A$67:$C$107,3,FALSE),"")</f>
        <v/>
      </c>
      <c r="Y1481" s="19" t="str">
        <f t="shared" si="32"/>
        <v/>
      </c>
      <c r="Z1481" s="19" t="str">
        <f>IF(T1481="","",IF(AND(T1481&lt;&gt;'Tabelas auxiliares'!$B$241,T1481&lt;&gt;'Tabelas auxiliares'!$B$242,T1481&lt;&gt;'Tabelas auxiliares'!$C$241,T1481&lt;&gt;'Tabelas auxiliares'!$C$242,T1481&lt;&gt;'Tabelas auxiliares'!$D$241),"FOLHA DE PESSOAL",IF(Y1481='Tabelas auxiliares'!$A$242,"CUSTEIO",IF(Y1481='Tabelas auxiliares'!$A$241,"INVESTIMENTO","ERRO - VERIFICAR"))))</f>
        <v/>
      </c>
      <c r="AA1481" s="30" t="str">
        <f t="shared" si="33"/>
        <v/>
      </c>
      <c r="AB1481" s="126"/>
      <c r="AC1481" s="126"/>
      <c r="AD1481" s="37"/>
      <c r="AE1481" s="36"/>
    </row>
    <row r="1482" spans="6:31" x14ac:dyDescent="0.35">
      <c r="F1482" s="19" t="str">
        <f>IFERROR(VLOOKUP(D1482,'Tabelas auxiliares'!$A$3:$B$63,2,FALSE),"")</f>
        <v/>
      </c>
      <c r="G1482" s="19" t="str">
        <f>IFERROR(VLOOKUP($B1482,'Tabelas auxiliares'!$A$67:$C$107,2,FALSE),"")</f>
        <v/>
      </c>
      <c r="H1482" s="19" t="str">
        <f>IFERROR(VLOOKUP($B1482,'Tabelas auxiliares'!$A$67:$C$107,3,FALSE),"")</f>
        <v/>
      </c>
      <c r="Y1482" s="19" t="str">
        <f t="shared" si="32"/>
        <v/>
      </c>
      <c r="Z1482" s="19" t="str">
        <f>IF(T1482="","",IF(AND(T1482&lt;&gt;'Tabelas auxiliares'!$B$241,T1482&lt;&gt;'Tabelas auxiliares'!$B$242,T1482&lt;&gt;'Tabelas auxiliares'!$C$241,T1482&lt;&gt;'Tabelas auxiliares'!$C$242,T1482&lt;&gt;'Tabelas auxiliares'!$D$241),"FOLHA DE PESSOAL",IF(Y1482='Tabelas auxiliares'!$A$242,"CUSTEIO",IF(Y1482='Tabelas auxiliares'!$A$241,"INVESTIMENTO","ERRO - VERIFICAR"))))</f>
        <v/>
      </c>
      <c r="AA1482" s="30" t="str">
        <f t="shared" si="33"/>
        <v/>
      </c>
      <c r="AB1482" s="126"/>
      <c r="AC1482" s="126"/>
      <c r="AD1482" s="37"/>
      <c r="AE1482" s="36"/>
    </row>
    <row r="1483" spans="6:31" x14ac:dyDescent="0.35">
      <c r="F1483" s="19" t="str">
        <f>IFERROR(VLOOKUP(D1483,'Tabelas auxiliares'!$A$3:$B$63,2,FALSE),"")</f>
        <v/>
      </c>
      <c r="G1483" s="19" t="str">
        <f>IFERROR(VLOOKUP($B1483,'Tabelas auxiliares'!$A$67:$C$107,2,FALSE),"")</f>
        <v/>
      </c>
      <c r="H1483" s="19" t="str">
        <f>IFERROR(VLOOKUP($B1483,'Tabelas auxiliares'!$A$67:$C$107,3,FALSE),"")</f>
        <v/>
      </c>
      <c r="Y1483" s="19" t="str">
        <f t="shared" si="32"/>
        <v/>
      </c>
      <c r="Z1483" s="19" t="str">
        <f>IF(T1483="","",IF(AND(T1483&lt;&gt;'Tabelas auxiliares'!$B$241,T1483&lt;&gt;'Tabelas auxiliares'!$B$242,T1483&lt;&gt;'Tabelas auxiliares'!$C$241,T1483&lt;&gt;'Tabelas auxiliares'!$C$242,T1483&lt;&gt;'Tabelas auxiliares'!$D$241),"FOLHA DE PESSOAL",IF(Y1483='Tabelas auxiliares'!$A$242,"CUSTEIO",IF(Y1483='Tabelas auxiliares'!$A$241,"INVESTIMENTO","ERRO - VERIFICAR"))))</f>
        <v/>
      </c>
      <c r="AA1483" s="30" t="str">
        <f t="shared" si="33"/>
        <v/>
      </c>
      <c r="AB1483" s="126"/>
      <c r="AC1483" s="126"/>
      <c r="AD1483" s="37"/>
      <c r="AE1483" s="36"/>
    </row>
    <row r="1484" spans="6:31" x14ac:dyDescent="0.35">
      <c r="F1484" s="19" t="str">
        <f>IFERROR(VLOOKUP(D1484,'Tabelas auxiliares'!$A$3:$B$63,2,FALSE),"")</f>
        <v/>
      </c>
      <c r="G1484" s="19" t="str">
        <f>IFERROR(VLOOKUP($B1484,'Tabelas auxiliares'!$A$67:$C$107,2,FALSE),"")</f>
        <v/>
      </c>
      <c r="H1484" s="19" t="str">
        <f>IFERROR(VLOOKUP($B1484,'Tabelas auxiliares'!$A$67:$C$107,3,FALSE),"")</f>
        <v/>
      </c>
      <c r="Y1484" s="19" t="str">
        <f t="shared" si="32"/>
        <v/>
      </c>
      <c r="Z1484" s="19" t="str">
        <f>IF(T1484="","",IF(AND(T1484&lt;&gt;'Tabelas auxiliares'!$B$241,T1484&lt;&gt;'Tabelas auxiliares'!$B$242,T1484&lt;&gt;'Tabelas auxiliares'!$C$241,T1484&lt;&gt;'Tabelas auxiliares'!$C$242,T1484&lt;&gt;'Tabelas auxiliares'!$D$241),"FOLHA DE PESSOAL",IF(Y1484='Tabelas auxiliares'!$A$242,"CUSTEIO",IF(Y1484='Tabelas auxiliares'!$A$241,"INVESTIMENTO","ERRO - VERIFICAR"))))</f>
        <v/>
      </c>
      <c r="AA1484" s="30" t="str">
        <f t="shared" si="33"/>
        <v/>
      </c>
      <c r="AB1484" s="126"/>
      <c r="AC1484" s="126"/>
      <c r="AD1484" s="37"/>
      <c r="AE1484" s="36"/>
    </row>
    <row r="1485" spans="6:31" x14ac:dyDescent="0.35">
      <c r="F1485" s="19" t="str">
        <f>IFERROR(VLOOKUP(D1485,'Tabelas auxiliares'!$A$3:$B$63,2,FALSE),"")</f>
        <v/>
      </c>
      <c r="G1485" s="19" t="str">
        <f>IFERROR(VLOOKUP($B1485,'Tabelas auxiliares'!$A$67:$C$107,2,FALSE),"")</f>
        <v/>
      </c>
      <c r="H1485" s="19" t="str">
        <f>IFERROR(VLOOKUP($B1485,'Tabelas auxiliares'!$A$67:$C$107,3,FALSE),"")</f>
        <v/>
      </c>
      <c r="Y1485" s="19" t="str">
        <f t="shared" si="32"/>
        <v/>
      </c>
      <c r="Z1485" s="19" t="str">
        <f>IF(T1485="","",IF(AND(T1485&lt;&gt;'Tabelas auxiliares'!$B$241,T1485&lt;&gt;'Tabelas auxiliares'!$B$242,T1485&lt;&gt;'Tabelas auxiliares'!$C$241,T1485&lt;&gt;'Tabelas auxiliares'!$C$242,T1485&lt;&gt;'Tabelas auxiliares'!$D$241),"FOLHA DE PESSOAL",IF(Y1485='Tabelas auxiliares'!$A$242,"CUSTEIO",IF(Y1485='Tabelas auxiliares'!$A$241,"INVESTIMENTO","ERRO - VERIFICAR"))))</f>
        <v/>
      </c>
      <c r="AA1485" s="30" t="str">
        <f t="shared" si="33"/>
        <v/>
      </c>
      <c r="AB1485" s="126"/>
      <c r="AC1485" s="126"/>
      <c r="AD1485" s="37"/>
      <c r="AE1485" s="36"/>
    </row>
    <row r="1486" spans="6:31" x14ac:dyDescent="0.35">
      <c r="F1486" s="19" t="str">
        <f>IFERROR(VLOOKUP(D1486,'Tabelas auxiliares'!$A$3:$B$63,2,FALSE),"")</f>
        <v/>
      </c>
      <c r="G1486" s="19" t="str">
        <f>IFERROR(VLOOKUP($B1486,'Tabelas auxiliares'!$A$67:$C$107,2,FALSE),"")</f>
        <v/>
      </c>
      <c r="H1486" s="19" t="str">
        <f>IFERROR(VLOOKUP($B1486,'Tabelas auxiliares'!$A$67:$C$107,3,FALSE),"")</f>
        <v/>
      </c>
      <c r="Y1486" s="19" t="str">
        <f t="shared" si="32"/>
        <v/>
      </c>
      <c r="Z1486" s="19" t="str">
        <f>IF(T1486="","",IF(AND(T1486&lt;&gt;'Tabelas auxiliares'!$B$241,T1486&lt;&gt;'Tabelas auxiliares'!$B$242,T1486&lt;&gt;'Tabelas auxiliares'!$C$241,T1486&lt;&gt;'Tabelas auxiliares'!$C$242,T1486&lt;&gt;'Tabelas auxiliares'!$D$241),"FOLHA DE PESSOAL",IF(Y1486='Tabelas auxiliares'!$A$242,"CUSTEIO",IF(Y1486='Tabelas auxiliares'!$A$241,"INVESTIMENTO","ERRO - VERIFICAR"))))</f>
        <v/>
      </c>
      <c r="AA1486" s="30" t="str">
        <f t="shared" si="33"/>
        <v/>
      </c>
      <c r="AB1486" s="126"/>
      <c r="AC1486" s="126"/>
      <c r="AD1486" s="37"/>
      <c r="AE1486" s="36"/>
    </row>
    <row r="1487" spans="6:31" x14ac:dyDescent="0.35">
      <c r="F1487" s="19" t="str">
        <f>IFERROR(VLOOKUP(D1487,'Tabelas auxiliares'!$A$3:$B$63,2,FALSE),"")</f>
        <v/>
      </c>
      <c r="G1487" s="19" t="str">
        <f>IFERROR(VLOOKUP($B1487,'Tabelas auxiliares'!$A$67:$C$107,2,FALSE),"")</f>
        <v/>
      </c>
      <c r="H1487" s="19" t="str">
        <f>IFERROR(VLOOKUP($B1487,'Tabelas auxiliares'!$A$67:$C$107,3,FALSE),"")</f>
        <v/>
      </c>
      <c r="Y1487" s="19" t="str">
        <f t="shared" si="32"/>
        <v/>
      </c>
      <c r="Z1487" s="19" t="str">
        <f>IF(T1487="","",IF(AND(T1487&lt;&gt;'Tabelas auxiliares'!$B$241,T1487&lt;&gt;'Tabelas auxiliares'!$B$242,T1487&lt;&gt;'Tabelas auxiliares'!$C$241,T1487&lt;&gt;'Tabelas auxiliares'!$C$242,T1487&lt;&gt;'Tabelas auxiliares'!$D$241),"FOLHA DE PESSOAL",IF(Y1487='Tabelas auxiliares'!$A$242,"CUSTEIO",IF(Y1487='Tabelas auxiliares'!$A$241,"INVESTIMENTO","ERRO - VERIFICAR"))))</f>
        <v/>
      </c>
      <c r="AA1487" s="30" t="str">
        <f t="shared" si="33"/>
        <v/>
      </c>
      <c r="AB1487" s="126"/>
      <c r="AC1487" s="126"/>
      <c r="AD1487" s="37"/>
      <c r="AE1487" s="36"/>
    </row>
    <row r="1488" spans="6:31" x14ac:dyDescent="0.35">
      <c r="F1488" s="19" t="str">
        <f>IFERROR(VLOOKUP(D1488,'Tabelas auxiliares'!$A$3:$B$63,2,FALSE),"")</f>
        <v/>
      </c>
      <c r="G1488" s="19" t="str">
        <f>IFERROR(VLOOKUP($B1488,'Tabelas auxiliares'!$A$67:$C$107,2,FALSE),"")</f>
        <v/>
      </c>
      <c r="H1488" s="19" t="str">
        <f>IFERROR(VLOOKUP($B1488,'Tabelas auxiliares'!$A$67:$C$107,3,FALSE),"")</f>
        <v/>
      </c>
      <c r="Y1488" s="19" t="str">
        <f t="shared" si="32"/>
        <v/>
      </c>
      <c r="Z1488" s="19" t="str">
        <f>IF(T1488="","",IF(AND(T1488&lt;&gt;'Tabelas auxiliares'!$B$241,T1488&lt;&gt;'Tabelas auxiliares'!$B$242,T1488&lt;&gt;'Tabelas auxiliares'!$C$241,T1488&lt;&gt;'Tabelas auxiliares'!$C$242,T1488&lt;&gt;'Tabelas auxiliares'!$D$241),"FOLHA DE PESSOAL",IF(Y1488='Tabelas auxiliares'!$A$242,"CUSTEIO",IF(Y1488='Tabelas auxiliares'!$A$241,"INVESTIMENTO","ERRO - VERIFICAR"))))</f>
        <v/>
      </c>
      <c r="AA1488" s="30" t="str">
        <f t="shared" si="33"/>
        <v/>
      </c>
      <c r="AB1488" s="126"/>
      <c r="AC1488" s="126"/>
      <c r="AD1488" s="37"/>
      <c r="AE1488" s="36"/>
    </row>
    <row r="1489" spans="6:31" x14ac:dyDescent="0.35">
      <c r="F1489" s="19" t="str">
        <f>IFERROR(VLOOKUP(D1489,'Tabelas auxiliares'!$A$3:$B$63,2,FALSE),"")</f>
        <v/>
      </c>
      <c r="G1489" s="19" t="str">
        <f>IFERROR(VLOOKUP($B1489,'Tabelas auxiliares'!$A$67:$C$107,2,FALSE),"")</f>
        <v/>
      </c>
      <c r="H1489" s="19" t="str">
        <f>IFERROR(VLOOKUP($B1489,'Tabelas auxiliares'!$A$67:$C$107,3,FALSE),"")</f>
        <v/>
      </c>
      <c r="Y1489" s="19" t="str">
        <f t="shared" si="32"/>
        <v/>
      </c>
      <c r="Z1489" s="19" t="str">
        <f>IF(T1489="","",IF(AND(T1489&lt;&gt;'Tabelas auxiliares'!$B$241,T1489&lt;&gt;'Tabelas auxiliares'!$B$242,T1489&lt;&gt;'Tabelas auxiliares'!$C$241,T1489&lt;&gt;'Tabelas auxiliares'!$C$242,T1489&lt;&gt;'Tabelas auxiliares'!$D$241),"FOLHA DE PESSOAL",IF(Y1489='Tabelas auxiliares'!$A$242,"CUSTEIO",IF(Y1489='Tabelas auxiliares'!$A$241,"INVESTIMENTO","ERRO - VERIFICAR"))))</f>
        <v/>
      </c>
      <c r="AA1489" s="30" t="str">
        <f t="shared" si="33"/>
        <v/>
      </c>
      <c r="AB1489" s="126"/>
      <c r="AC1489" s="126"/>
      <c r="AD1489" s="37"/>
      <c r="AE1489" s="36"/>
    </row>
    <row r="1490" spans="6:31" x14ac:dyDescent="0.35">
      <c r="F1490" s="19" t="str">
        <f>IFERROR(VLOOKUP(D1490,'Tabelas auxiliares'!$A$3:$B$63,2,FALSE),"")</f>
        <v/>
      </c>
      <c r="G1490" s="19" t="str">
        <f>IFERROR(VLOOKUP($B1490,'Tabelas auxiliares'!$A$67:$C$107,2,FALSE),"")</f>
        <v/>
      </c>
      <c r="H1490" s="19" t="str">
        <f>IFERROR(VLOOKUP($B1490,'Tabelas auxiliares'!$A$67:$C$107,3,FALSE),"")</f>
        <v/>
      </c>
      <c r="Y1490" s="19" t="str">
        <f t="shared" si="32"/>
        <v/>
      </c>
      <c r="Z1490" s="19" t="str">
        <f>IF(T1490="","",IF(AND(T1490&lt;&gt;'Tabelas auxiliares'!$B$241,T1490&lt;&gt;'Tabelas auxiliares'!$B$242,T1490&lt;&gt;'Tabelas auxiliares'!$C$241,T1490&lt;&gt;'Tabelas auxiliares'!$C$242,T1490&lt;&gt;'Tabelas auxiliares'!$D$241),"FOLHA DE PESSOAL",IF(Y1490='Tabelas auxiliares'!$A$242,"CUSTEIO",IF(Y1490='Tabelas auxiliares'!$A$241,"INVESTIMENTO","ERRO - VERIFICAR"))))</f>
        <v/>
      </c>
      <c r="AA1490" s="30" t="str">
        <f t="shared" si="33"/>
        <v/>
      </c>
      <c r="AB1490" s="126"/>
      <c r="AC1490" s="126"/>
      <c r="AD1490" s="37"/>
      <c r="AE1490" s="36"/>
    </row>
    <row r="1491" spans="6:31" x14ac:dyDescent="0.35">
      <c r="F1491" s="19" t="str">
        <f>IFERROR(VLOOKUP(D1491,'Tabelas auxiliares'!$A$3:$B$63,2,FALSE),"")</f>
        <v/>
      </c>
      <c r="G1491" s="19" t="str">
        <f>IFERROR(VLOOKUP($B1491,'Tabelas auxiliares'!$A$67:$C$107,2,FALSE),"")</f>
        <v/>
      </c>
      <c r="H1491" s="19" t="str">
        <f>IFERROR(VLOOKUP($B1491,'Tabelas auxiliares'!$A$67:$C$107,3,FALSE),"")</f>
        <v/>
      </c>
      <c r="Y1491" s="19" t="str">
        <f t="shared" si="32"/>
        <v/>
      </c>
      <c r="Z1491" s="19" t="str">
        <f>IF(T1491="","",IF(AND(T1491&lt;&gt;'Tabelas auxiliares'!$B$241,T1491&lt;&gt;'Tabelas auxiliares'!$B$242,T1491&lt;&gt;'Tabelas auxiliares'!$C$241,T1491&lt;&gt;'Tabelas auxiliares'!$C$242,T1491&lt;&gt;'Tabelas auxiliares'!$D$241),"FOLHA DE PESSOAL",IF(Y1491='Tabelas auxiliares'!$A$242,"CUSTEIO",IF(Y1491='Tabelas auxiliares'!$A$241,"INVESTIMENTO","ERRO - VERIFICAR"))))</f>
        <v/>
      </c>
      <c r="AA1491" s="30" t="str">
        <f t="shared" si="33"/>
        <v/>
      </c>
      <c r="AB1491" s="126"/>
      <c r="AC1491" s="126"/>
      <c r="AD1491" s="37"/>
      <c r="AE1491" s="36"/>
    </row>
    <row r="1492" spans="6:31" x14ac:dyDescent="0.35">
      <c r="F1492" s="19" t="str">
        <f>IFERROR(VLOOKUP(D1492,'Tabelas auxiliares'!$A$3:$B$63,2,FALSE),"")</f>
        <v/>
      </c>
      <c r="G1492" s="19" t="str">
        <f>IFERROR(VLOOKUP($B1492,'Tabelas auxiliares'!$A$67:$C$107,2,FALSE),"")</f>
        <v/>
      </c>
      <c r="H1492" s="19" t="str">
        <f>IFERROR(VLOOKUP($B1492,'Tabelas auxiliares'!$A$67:$C$107,3,FALSE),"")</f>
        <v/>
      </c>
      <c r="Y1492" s="19" t="str">
        <f t="shared" si="32"/>
        <v/>
      </c>
      <c r="Z1492" s="19" t="str">
        <f>IF(T1492="","",IF(AND(T1492&lt;&gt;'Tabelas auxiliares'!$B$241,T1492&lt;&gt;'Tabelas auxiliares'!$B$242,T1492&lt;&gt;'Tabelas auxiliares'!$C$241,T1492&lt;&gt;'Tabelas auxiliares'!$C$242,T1492&lt;&gt;'Tabelas auxiliares'!$D$241),"FOLHA DE PESSOAL",IF(Y1492='Tabelas auxiliares'!$A$242,"CUSTEIO",IF(Y1492='Tabelas auxiliares'!$A$241,"INVESTIMENTO","ERRO - VERIFICAR"))))</f>
        <v/>
      </c>
      <c r="AA1492" s="30" t="str">
        <f t="shared" si="33"/>
        <v/>
      </c>
      <c r="AB1492" s="126"/>
      <c r="AC1492" s="126"/>
      <c r="AD1492" s="37"/>
      <c r="AE1492" s="36"/>
    </row>
    <row r="1493" spans="6:31" x14ac:dyDescent="0.35">
      <c r="F1493" s="19" t="str">
        <f>IFERROR(VLOOKUP(D1493,'Tabelas auxiliares'!$A$3:$B$63,2,FALSE),"")</f>
        <v/>
      </c>
      <c r="G1493" s="19" t="str">
        <f>IFERROR(VLOOKUP($B1493,'Tabelas auxiliares'!$A$67:$C$107,2,FALSE),"")</f>
        <v/>
      </c>
      <c r="H1493" s="19" t="str">
        <f>IFERROR(VLOOKUP($B1493,'Tabelas auxiliares'!$A$67:$C$107,3,FALSE),"")</f>
        <v/>
      </c>
      <c r="Y1493" s="19" t="str">
        <f t="shared" si="32"/>
        <v/>
      </c>
      <c r="Z1493" s="19" t="str">
        <f>IF(T1493="","",IF(AND(T1493&lt;&gt;'Tabelas auxiliares'!$B$241,T1493&lt;&gt;'Tabelas auxiliares'!$B$242,T1493&lt;&gt;'Tabelas auxiliares'!$C$241,T1493&lt;&gt;'Tabelas auxiliares'!$C$242,T1493&lt;&gt;'Tabelas auxiliares'!$D$241),"FOLHA DE PESSOAL",IF(Y1493='Tabelas auxiliares'!$A$242,"CUSTEIO",IF(Y1493='Tabelas auxiliares'!$A$241,"INVESTIMENTO","ERRO - VERIFICAR"))))</f>
        <v/>
      </c>
      <c r="AA1493" s="30" t="str">
        <f t="shared" si="33"/>
        <v/>
      </c>
      <c r="AB1493" s="126"/>
      <c r="AC1493" s="126"/>
      <c r="AD1493" s="37"/>
      <c r="AE1493" s="36"/>
    </row>
    <row r="1494" spans="6:31" x14ac:dyDescent="0.35">
      <c r="F1494" s="19" t="str">
        <f>IFERROR(VLOOKUP(D1494,'Tabelas auxiliares'!$A$3:$B$63,2,FALSE),"")</f>
        <v/>
      </c>
      <c r="G1494" s="19" t="str">
        <f>IFERROR(VLOOKUP($B1494,'Tabelas auxiliares'!$A$67:$C$107,2,FALSE),"")</f>
        <v/>
      </c>
      <c r="H1494" s="19" t="str">
        <f>IFERROR(VLOOKUP($B1494,'Tabelas auxiliares'!$A$67:$C$107,3,FALSE),"")</f>
        <v/>
      </c>
      <c r="Y1494" s="19" t="str">
        <f t="shared" si="32"/>
        <v/>
      </c>
      <c r="Z1494" s="19" t="str">
        <f>IF(T1494="","",IF(AND(T1494&lt;&gt;'Tabelas auxiliares'!$B$241,T1494&lt;&gt;'Tabelas auxiliares'!$B$242,T1494&lt;&gt;'Tabelas auxiliares'!$C$241,T1494&lt;&gt;'Tabelas auxiliares'!$C$242,T1494&lt;&gt;'Tabelas auxiliares'!$D$241),"FOLHA DE PESSOAL",IF(Y1494='Tabelas auxiliares'!$A$242,"CUSTEIO",IF(Y1494='Tabelas auxiliares'!$A$241,"INVESTIMENTO","ERRO - VERIFICAR"))))</f>
        <v/>
      </c>
      <c r="AA1494" s="30" t="str">
        <f t="shared" si="33"/>
        <v/>
      </c>
      <c r="AB1494" s="126"/>
      <c r="AC1494" s="126"/>
      <c r="AD1494" s="37"/>
      <c r="AE1494" s="36"/>
    </row>
    <row r="1495" spans="6:31" x14ac:dyDescent="0.35">
      <c r="F1495" s="19" t="str">
        <f>IFERROR(VLOOKUP(D1495,'Tabelas auxiliares'!$A$3:$B$63,2,FALSE),"")</f>
        <v/>
      </c>
      <c r="G1495" s="19" t="str">
        <f>IFERROR(VLOOKUP($B1495,'Tabelas auxiliares'!$A$67:$C$107,2,FALSE),"")</f>
        <v/>
      </c>
      <c r="H1495" s="19" t="str">
        <f>IFERROR(VLOOKUP($B1495,'Tabelas auxiliares'!$A$67:$C$107,3,FALSE),"")</f>
        <v/>
      </c>
      <c r="Y1495" s="19" t="str">
        <f t="shared" si="32"/>
        <v/>
      </c>
      <c r="Z1495" s="19" t="str">
        <f>IF(T1495="","",IF(AND(T1495&lt;&gt;'Tabelas auxiliares'!$B$241,T1495&lt;&gt;'Tabelas auxiliares'!$B$242,T1495&lt;&gt;'Tabelas auxiliares'!$C$241,T1495&lt;&gt;'Tabelas auxiliares'!$C$242,T1495&lt;&gt;'Tabelas auxiliares'!$D$241),"FOLHA DE PESSOAL",IF(Y1495='Tabelas auxiliares'!$A$242,"CUSTEIO",IF(Y1495='Tabelas auxiliares'!$A$241,"INVESTIMENTO","ERRO - VERIFICAR"))))</f>
        <v/>
      </c>
      <c r="AA1495" s="30" t="str">
        <f t="shared" si="33"/>
        <v/>
      </c>
      <c r="AB1495" s="126"/>
      <c r="AC1495" s="126"/>
      <c r="AD1495" s="37"/>
      <c r="AE1495" s="36"/>
    </row>
    <row r="1496" spans="6:31" x14ac:dyDescent="0.35">
      <c r="F1496" s="19" t="str">
        <f>IFERROR(VLOOKUP(D1496,'Tabelas auxiliares'!$A$3:$B$63,2,FALSE),"")</f>
        <v/>
      </c>
      <c r="G1496" s="19" t="str">
        <f>IFERROR(VLOOKUP($B1496,'Tabelas auxiliares'!$A$67:$C$107,2,FALSE),"")</f>
        <v/>
      </c>
      <c r="H1496" s="19" t="str">
        <f>IFERROR(VLOOKUP($B1496,'Tabelas auxiliares'!$A$67:$C$107,3,FALSE),"")</f>
        <v/>
      </c>
      <c r="Y1496" s="19" t="str">
        <f t="shared" si="32"/>
        <v/>
      </c>
      <c r="Z1496" s="19" t="str">
        <f>IF(T1496="","",IF(AND(T1496&lt;&gt;'Tabelas auxiliares'!$B$241,T1496&lt;&gt;'Tabelas auxiliares'!$B$242,T1496&lt;&gt;'Tabelas auxiliares'!$C$241,T1496&lt;&gt;'Tabelas auxiliares'!$C$242,T1496&lt;&gt;'Tabelas auxiliares'!$D$241),"FOLHA DE PESSOAL",IF(Y1496='Tabelas auxiliares'!$A$242,"CUSTEIO",IF(Y1496='Tabelas auxiliares'!$A$241,"INVESTIMENTO","ERRO - VERIFICAR"))))</f>
        <v/>
      </c>
      <c r="AA1496" s="30" t="str">
        <f t="shared" si="33"/>
        <v/>
      </c>
      <c r="AB1496" s="126"/>
      <c r="AC1496" s="126"/>
      <c r="AD1496" s="37"/>
      <c r="AE1496" s="36"/>
    </row>
    <row r="1497" spans="6:31" x14ac:dyDescent="0.35">
      <c r="F1497" s="19" t="str">
        <f>IFERROR(VLOOKUP(D1497,'Tabelas auxiliares'!$A$3:$B$63,2,FALSE),"")</f>
        <v/>
      </c>
      <c r="G1497" s="19" t="str">
        <f>IFERROR(VLOOKUP($B1497,'Tabelas auxiliares'!$A$67:$C$107,2,FALSE),"")</f>
        <v/>
      </c>
      <c r="H1497" s="19" t="str">
        <f>IFERROR(VLOOKUP($B1497,'Tabelas auxiliares'!$A$67:$C$107,3,FALSE),"")</f>
        <v/>
      </c>
      <c r="Y1497" s="19" t="str">
        <f t="shared" si="32"/>
        <v/>
      </c>
      <c r="Z1497" s="19" t="str">
        <f>IF(T1497="","",IF(AND(T1497&lt;&gt;'Tabelas auxiliares'!$B$241,T1497&lt;&gt;'Tabelas auxiliares'!$B$242,T1497&lt;&gt;'Tabelas auxiliares'!$C$241,T1497&lt;&gt;'Tabelas auxiliares'!$C$242,T1497&lt;&gt;'Tabelas auxiliares'!$D$241),"FOLHA DE PESSOAL",IF(Y1497='Tabelas auxiliares'!$A$242,"CUSTEIO",IF(Y1497='Tabelas auxiliares'!$A$241,"INVESTIMENTO","ERRO - VERIFICAR"))))</f>
        <v/>
      </c>
      <c r="AA1497" s="30" t="str">
        <f t="shared" si="33"/>
        <v/>
      </c>
      <c r="AB1497" s="126"/>
      <c r="AC1497" s="126"/>
      <c r="AD1497" s="37"/>
      <c r="AE1497" s="36"/>
    </row>
    <row r="1498" spans="6:31" x14ac:dyDescent="0.35">
      <c r="F1498" s="19" t="str">
        <f>IFERROR(VLOOKUP(D1498,'Tabelas auxiliares'!$A$3:$B$63,2,FALSE),"")</f>
        <v/>
      </c>
      <c r="G1498" s="19" t="str">
        <f>IFERROR(VLOOKUP($B1498,'Tabelas auxiliares'!$A$67:$C$107,2,FALSE),"")</f>
        <v/>
      </c>
      <c r="H1498" s="19" t="str">
        <f>IFERROR(VLOOKUP($B1498,'Tabelas auxiliares'!$A$67:$C$107,3,FALSE),"")</f>
        <v/>
      </c>
      <c r="Y1498" s="19" t="str">
        <f t="shared" si="32"/>
        <v/>
      </c>
      <c r="Z1498" s="19" t="str">
        <f>IF(T1498="","",IF(AND(T1498&lt;&gt;'Tabelas auxiliares'!$B$241,T1498&lt;&gt;'Tabelas auxiliares'!$B$242,T1498&lt;&gt;'Tabelas auxiliares'!$C$241,T1498&lt;&gt;'Tabelas auxiliares'!$C$242,T1498&lt;&gt;'Tabelas auxiliares'!$D$241),"FOLHA DE PESSOAL",IF(Y1498='Tabelas auxiliares'!$A$242,"CUSTEIO",IF(Y1498='Tabelas auxiliares'!$A$241,"INVESTIMENTO","ERRO - VERIFICAR"))))</f>
        <v/>
      </c>
      <c r="AA1498" s="30" t="str">
        <f t="shared" si="33"/>
        <v/>
      </c>
      <c r="AB1498" s="126"/>
      <c r="AC1498" s="126"/>
      <c r="AD1498" s="37"/>
      <c r="AE1498" s="36"/>
    </row>
    <row r="1499" spans="6:31" x14ac:dyDescent="0.35">
      <c r="F1499" s="19" t="str">
        <f>IFERROR(VLOOKUP(D1499,'Tabelas auxiliares'!$A$3:$B$63,2,FALSE),"")</f>
        <v/>
      </c>
      <c r="G1499" s="19" t="str">
        <f>IFERROR(VLOOKUP($B1499,'Tabelas auxiliares'!$A$67:$C$107,2,FALSE),"")</f>
        <v/>
      </c>
      <c r="H1499" s="19" t="str">
        <f>IFERROR(VLOOKUP($B1499,'Tabelas auxiliares'!$A$67:$C$107,3,FALSE),"")</f>
        <v/>
      </c>
      <c r="Y1499" s="19" t="str">
        <f t="shared" si="32"/>
        <v/>
      </c>
      <c r="Z1499" s="19" t="str">
        <f>IF(T1499="","",IF(AND(T1499&lt;&gt;'Tabelas auxiliares'!$B$241,T1499&lt;&gt;'Tabelas auxiliares'!$B$242,T1499&lt;&gt;'Tabelas auxiliares'!$C$241,T1499&lt;&gt;'Tabelas auxiliares'!$C$242,T1499&lt;&gt;'Tabelas auxiliares'!$D$241),"FOLHA DE PESSOAL",IF(Y1499='Tabelas auxiliares'!$A$242,"CUSTEIO",IF(Y1499='Tabelas auxiliares'!$A$241,"INVESTIMENTO","ERRO - VERIFICAR"))))</f>
        <v/>
      </c>
      <c r="AA1499" s="30" t="str">
        <f t="shared" si="33"/>
        <v/>
      </c>
      <c r="AB1499" s="126"/>
      <c r="AC1499" s="126"/>
      <c r="AD1499" s="37"/>
      <c r="AE1499" s="36"/>
    </row>
    <row r="1500" spans="6:31" x14ac:dyDescent="0.35">
      <c r="F1500" s="19" t="str">
        <f>IFERROR(VLOOKUP(D1500,'Tabelas auxiliares'!$A$3:$B$63,2,FALSE),"")</f>
        <v/>
      </c>
      <c r="G1500" s="19" t="str">
        <f>IFERROR(VLOOKUP($B1500,'Tabelas auxiliares'!$A$67:$C$107,2,FALSE),"")</f>
        <v/>
      </c>
      <c r="H1500" s="19" t="str">
        <f>IFERROR(VLOOKUP($B1500,'Tabelas auxiliares'!$A$67:$C$107,3,FALSE),"")</f>
        <v/>
      </c>
      <c r="Y1500" s="19" t="str">
        <f t="shared" si="32"/>
        <v/>
      </c>
      <c r="Z1500" s="19" t="str">
        <f>IF(T1500="","",IF(AND(T1500&lt;&gt;'Tabelas auxiliares'!$B$241,T1500&lt;&gt;'Tabelas auxiliares'!$B$242,T1500&lt;&gt;'Tabelas auxiliares'!$C$241,T1500&lt;&gt;'Tabelas auxiliares'!$C$242,T1500&lt;&gt;'Tabelas auxiliares'!$D$241),"FOLHA DE PESSOAL",IF(Y1500='Tabelas auxiliares'!$A$242,"CUSTEIO",IF(Y1500='Tabelas auxiliares'!$A$241,"INVESTIMENTO","ERRO - VERIFICAR"))))</f>
        <v/>
      </c>
      <c r="AA1500" s="30" t="str">
        <f t="shared" si="33"/>
        <v/>
      </c>
      <c r="AB1500" s="126"/>
      <c r="AC1500" s="126"/>
      <c r="AD1500" s="37"/>
      <c r="AE1500" s="36"/>
    </row>
    <row r="1501" spans="6:31" x14ac:dyDescent="0.35">
      <c r="F1501" s="19" t="str">
        <f>IFERROR(VLOOKUP(D1501,'Tabelas auxiliares'!$A$3:$B$63,2,FALSE),"")</f>
        <v/>
      </c>
      <c r="G1501" s="19" t="str">
        <f>IFERROR(VLOOKUP($B1501,'Tabelas auxiliares'!$A$67:$C$107,2,FALSE),"")</f>
        <v/>
      </c>
      <c r="H1501" s="19" t="str">
        <f>IFERROR(VLOOKUP($B1501,'Tabelas auxiliares'!$A$67:$C$107,3,FALSE),"")</f>
        <v/>
      </c>
      <c r="Y1501" s="19" t="str">
        <f t="shared" si="32"/>
        <v/>
      </c>
      <c r="Z1501" s="19" t="str">
        <f>IF(T1501="","",IF(AND(T1501&lt;&gt;'Tabelas auxiliares'!$B$241,T1501&lt;&gt;'Tabelas auxiliares'!$B$242,T1501&lt;&gt;'Tabelas auxiliares'!$C$241,T1501&lt;&gt;'Tabelas auxiliares'!$C$242,T1501&lt;&gt;'Tabelas auxiliares'!$D$241),"FOLHA DE PESSOAL",IF(Y1501='Tabelas auxiliares'!$A$242,"CUSTEIO",IF(Y1501='Tabelas auxiliares'!$A$241,"INVESTIMENTO","ERRO - VERIFICAR"))))</f>
        <v/>
      </c>
      <c r="AA1501" s="30" t="str">
        <f t="shared" si="33"/>
        <v/>
      </c>
      <c r="AB1501" s="126"/>
      <c r="AC1501" s="126"/>
      <c r="AD1501" s="37"/>
      <c r="AE1501" s="36"/>
    </row>
    <row r="1502" spans="6:31" x14ac:dyDescent="0.35">
      <c r="F1502" s="19" t="str">
        <f>IFERROR(VLOOKUP(D1502,'Tabelas auxiliares'!$A$3:$B$63,2,FALSE),"")</f>
        <v/>
      </c>
      <c r="G1502" s="19" t="str">
        <f>IFERROR(VLOOKUP($B1502,'Tabelas auxiliares'!$A$67:$C$107,2,FALSE),"")</f>
        <v/>
      </c>
      <c r="H1502" s="19" t="str">
        <f>IFERROR(VLOOKUP($B1502,'Tabelas auxiliares'!$A$67:$C$107,3,FALSE),"")</f>
        <v/>
      </c>
      <c r="Y1502" s="19" t="str">
        <f t="shared" si="32"/>
        <v/>
      </c>
      <c r="Z1502" s="19" t="str">
        <f>IF(T1502="","",IF(AND(T1502&lt;&gt;'Tabelas auxiliares'!$B$241,T1502&lt;&gt;'Tabelas auxiliares'!$B$242,T1502&lt;&gt;'Tabelas auxiliares'!$C$241,T1502&lt;&gt;'Tabelas auxiliares'!$C$242,T1502&lt;&gt;'Tabelas auxiliares'!$D$241),"FOLHA DE PESSOAL",IF(Y1502='Tabelas auxiliares'!$A$242,"CUSTEIO",IF(Y1502='Tabelas auxiliares'!$A$241,"INVESTIMENTO","ERRO - VERIFICAR"))))</f>
        <v/>
      </c>
      <c r="AA1502" s="30" t="str">
        <f t="shared" si="33"/>
        <v/>
      </c>
      <c r="AB1502" s="126"/>
      <c r="AC1502" s="126"/>
      <c r="AD1502" s="37"/>
      <c r="AE1502" s="36"/>
    </row>
    <row r="1503" spans="6:31" x14ac:dyDescent="0.35">
      <c r="F1503" s="19" t="str">
        <f>IFERROR(VLOOKUP(D1503,'Tabelas auxiliares'!$A$3:$B$63,2,FALSE),"")</f>
        <v/>
      </c>
      <c r="G1503" s="19" t="str">
        <f>IFERROR(VLOOKUP($B1503,'Tabelas auxiliares'!$A$67:$C$107,2,FALSE),"")</f>
        <v/>
      </c>
      <c r="H1503" s="19" t="str">
        <f>IFERROR(VLOOKUP($B1503,'Tabelas auxiliares'!$A$67:$C$107,3,FALSE),"")</f>
        <v/>
      </c>
      <c r="Y1503" s="19" t="str">
        <f t="shared" si="32"/>
        <v/>
      </c>
      <c r="Z1503" s="19" t="str">
        <f>IF(T1503="","",IF(AND(T1503&lt;&gt;'Tabelas auxiliares'!$B$241,T1503&lt;&gt;'Tabelas auxiliares'!$B$242,T1503&lt;&gt;'Tabelas auxiliares'!$C$241,T1503&lt;&gt;'Tabelas auxiliares'!$C$242,T1503&lt;&gt;'Tabelas auxiliares'!$D$241),"FOLHA DE PESSOAL",IF(Y1503='Tabelas auxiliares'!$A$242,"CUSTEIO",IF(Y1503='Tabelas auxiliares'!$A$241,"INVESTIMENTO","ERRO - VERIFICAR"))))</f>
        <v/>
      </c>
      <c r="AA1503" s="30" t="str">
        <f t="shared" si="33"/>
        <v/>
      </c>
      <c r="AB1503" s="126"/>
      <c r="AC1503" s="126"/>
      <c r="AD1503" s="37"/>
      <c r="AE1503" s="36"/>
    </row>
    <row r="1504" spans="6:31" x14ac:dyDescent="0.35">
      <c r="F1504" s="19" t="str">
        <f>IFERROR(VLOOKUP(D1504,'Tabelas auxiliares'!$A$3:$B$63,2,FALSE),"")</f>
        <v/>
      </c>
      <c r="G1504" s="19" t="str">
        <f>IFERROR(VLOOKUP($B1504,'Tabelas auxiliares'!$A$67:$C$107,2,FALSE),"")</f>
        <v/>
      </c>
      <c r="H1504" s="19" t="str">
        <f>IFERROR(VLOOKUP($B1504,'Tabelas auxiliares'!$A$67:$C$107,3,FALSE),"")</f>
        <v/>
      </c>
      <c r="Y1504" s="19" t="str">
        <f t="shared" si="32"/>
        <v/>
      </c>
      <c r="Z1504" s="19" t="str">
        <f>IF(T1504="","",IF(AND(T1504&lt;&gt;'Tabelas auxiliares'!$B$241,T1504&lt;&gt;'Tabelas auxiliares'!$B$242,T1504&lt;&gt;'Tabelas auxiliares'!$C$241,T1504&lt;&gt;'Tabelas auxiliares'!$C$242,T1504&lt;&gt;'Tabelas auxiliares'!$D$241),"FOLHA DE PESSOAL",IF(Y1504='Tabelas auxiliares'!$A$242,"CUSTEIO",IF(Y1504='Tabelas auxiliares'!$A$241,"INVESTIMENTO","ERRO - VERIFICAR"))))</f>
        <v/>
      </c>
      <c r="AA1504" s="30" t="str">
        <f t="shared" si="33"/>
        <v/>
      </c>
      <c r="AB1504" s="126"/>
      <c r="AC1504" s="126"/>
      <c r="AD1504" s="37"/>
      <c r="AE1504" s="36"/>
    </row>
    <row r="1505" spans="6:31" x14ac:dyDescent="0.35">
      <c r="F1505" s="19" t="str">
        <f>IFERROR(VLOOKUP(D1505,'Tabelas auxiliares'!$A$3:$B$63,2,FALSE),"")</f>
        <v/>
      </c>
      <c r="G1505" s="19" t="str">
        <f>IFERROR(VLOOKUP($B1505,'Tabelas auxiliares'!$A$67:$C$107,2,FALSE),"")</f>
        <v/>
      </c>
      <c r="H1505" s="19" t="str">
        <f>IFERROR(VLOOKUP($B1505,'Tabelas auxiliares'!$A$67:$C$107,3,FALSE),"")</f>
        <v/>
      </c>
      <c r="Y1505" s="19" t="str">
        <f t="shared" si="32"/>
        <v/>
      </c>
      <c r="Z1505" s="19" t="str">
        <f>IF(T1505="","",IF(AND(T1505&lt;&gt;'Tabelas auxiliares'!$B$241,T1505&lt;&gt;'Tabelas auxiliares'!$B$242,T1505&lt;&gt;'Tabelas auxiliares'!$C$241,T1505&lt;&gt;'Tabelas auxiliares'!$C$242,T1505&lt;&gt;'Tabelas auxiliares'!$D$241),"FOLHA DE PESSOAL",IF(Y1505='Tabelas auxiliares'!$A$242,"CUSTEIO",IF(Y1505='Tabelas auxiliares'!$A$241,"INVESTIMENTO","ERRO - VERIFICAR"))))</f>
        <v/>
      </c>
      <c r="AA1505" s="30" t="str">
        <f t="shared" si="33"/>
        <v/>
      </c>
      <c r="AB1505" s="126"/>
      <c r="AC1505" s="126"/>
      <c r="AD1505" s="37"/>
      <c r="AE1505" s="36"/>
    </row>
    <row r="1506" spans="6:31" x14ac:dyDescent="0.35">
      <c r="F1506" s="19" t="str">
        <f>IFERROR(VLOOKUP(D1506,'Tabelas auxiliares'!$A$3:$B$63,2,FALSE),"")</f>
        <v/>
      </c>
      <c r="G1506" s="19" t="str">
        <f>IFERROR(VLOOKUP($B1506,'Tabelas auxiliares'!$A$67:$C$107,2,FALSE),"")</f>
        <v/>
      </c>
      <c r="H1506" s="19" t="str">
        <f>IFERROR(VLOOKUP($B1506,'Tabelas auxiliares'!$A$67:$C$107,3,FALSE),"")</f>
        <v/>
      </c>
      <c r="Y1506" s="19" t="str">
        <f t="shared" si="32"/>
        <v/>
      </c>
      <c r="Z1506" s="19" t="str">
        <f>IF(T1506="","",IF(AND(T1506&lt;&gt;'Tabelas auxiliares'!$B$241,T1506&lt;&gt;'Tabelas auxiliares'!$B$242,T1506&lt;&gt;'Tabelas auxiliares'!$C$241,T1506&lt;&gt;'Tabelas auxiliares'!$C$242,T1506&lt;&gt;'Tabelas auxiliares'!$D$241),"FOLHA DE PESSOAL",IF(Y1506='Tabelas auxiliares'!$A$242,"CUSTEIO",IF(Y1506='Tabelas auxiliares'!$A$241,"INVESTIMENTO","ERRO - VERIFICAR"))))</f>
        <v/>
      </c>
      <c r="AA1506" s="30" t="str">
        <f t="shared" si="33"/>
        <v/>
      </c>
      <c r="AB1506" s="126"/>
      <c r="AC1506" s="126"/>
      <c r="AD1506" s="37"/>
      <c r="AE1506" s="36"/>
    </row>
    <row r="1507" spans="6:31" x14ac:dyDescent="0.35">
      <c r="F1507" s="19" t="str">
        <f>IFERROR(VLOOKUP(D1507,'Tabelas auxiliares'!$A$3:$B$63,2,FALSE),"")</f>
        <v/>
      </c>
      <c r="G1507" s="19" t="str">
        <f>IFERROR(VLOOKUP($B1507,'Tabelas auxiliares'!$A$67:$C$107,2,FALSE),"")</f>
        <v/>
      </c>
      <c r="H1507" s="19" t="str">
        <f>IFERROR(VLOOKUP($B1507,'Tabelas auxiliares'!$A$67:$C$107,3,FALSE),"")</f>
        <v/>
      </c>
      <c r="Y1507" s="19" t="str">
        <f t="shared" si="32"/>
        <v/>
      </c>
      <c r="Z1507" s="19" t="str">
        <f>IF(T1507="","",IF(AND(T1507&lt;&gt;'Tabelas auxiliares'!$B$241,T1507&lt;&gt;'Tabelas auxiliares'!$B$242,T1507&lt;&gt;'Tabelas auxiliares'!$C$241,T1507&lt;&gt;'Tabelas auxiliares'!$C$242,T1507&lt;&gt;'Tabelas auxiliares'!$D$241),"FOLHA DE PESSOAL",IF(Y1507='Tabelas auxiliares'!$A$242,"CUSTEIO",IF(Y1507='Tabelas auxiliares'!$A$241,"INVESTIMENTO","ERRO - VERIFICAR"))))</f>
        <v/>
      </c>
      <c r="AA1507" s="30" t="str">
        <f t="shared" si="33"/>
        <v/>
      </c>
      <c r="AB1507" s="126"/>
      <c r="AC1507" s="126"/>
      <c r="AD1507" s="37"/>
      <c r="AE1507" s="36"/>
    </row>
    <row r="1508" spans="6:31" x14ac:dyDescent="0.35">
      <c r="F1508" s="19" t="str">
        <f>IFERROR(VLOOKUP(D1508,'Tabelas auxiliares'!$A$3:$B$63,2,FALSE),"")</f>
        <v/>
      </c>
      <c r="G1508" s="19" t="str">
        <f>IFERROR(VLOOKUP($B1508,'Tabelas auxiliares'!$A$67:$C$107,2,FALSE),"")</f>
        <v/>
      </c>
      <c r="H1508" s="19" t="str">
        <f>IFERROR(VLOOKUP($B1508,'Tabelas auxiliares'!$A$67:$C$107,3,FALSE),"")</f>
        <v/>
      </c>
      <c r="Y1508" s="19" t="str">
        <f t="shared" si="32"/>
        <v/>
      </c>
      <c r="Z1508" s="19" t="str">
        <f>IF(T1508="","",IF(AND(T1508&lt;&gt;'Tabelas auxiliares'!$B$241,T1508&lt;&gt;'Tabelas auxiliares'!$B$242,T1508&lt;&gt;'Tabelas auxiliares'!$C$241,T1508&lt;&gt;'Tabelas auxiliares'!$C$242,T1508&lt;&gt;'Tabelas auxiliares'!$D$241),"FOLHA DE PESSOAL",IF(Y1508='Tabelas auxiliares'!$A$242,"CUSTEIO",IF(Y1508='Tabelas auxiliares'!$A$241,"INVESTIMENTO","ERRO - VERIFICAR"))))</f>
        <v/>
      </c>
      <c r="AA1508" s="30" t="str">
        <f t="shared" si="33"/>
        <v/>
      </c>
      <c r="AB1508" s="126"/>
      <c r="AC1508" s="126"/>
      <c r="AD1508" s="37"/>
      <c r="AE1508" s="36"/>
    </row>
    <row r="1509" spans="6:31" x14ac:dyDescent="0.35">
      <c r="F1509" s="19" t="str">
        <f>IFERROR(VLOOKUP(D1509,'Tabelas auxiliares'!$A$3:$B$63,2,FALSE),"")</f>
        <v/>
      </c>
      <c r="G1509" s="19" t="str">
        <f>IFERROR(VLOOKUP($B1509,'Tabelas auxiliares'!$A$67:$C$107,2,FALSE),"")</f>
        <v/>
      </c>
      <c r="H1509" s="19" t="str">
        <f>IFERROR(VLOOKUP($B1509,'Tabelas auxiliares'!$A$67:$C$107,3,FALSE),"")</f>
        <v/>
      </c>
      <c r="Y1509" s="19" t="str">
        <f t="shared" ref="Y1509:Y1572" si="46">LEFT(V1509,1)</f>
        <v/>
      </c>
      <c r="Z1509" s="19" t="str">
        <f>IF(T1509="","",IF(AND(T1509&lt;&gt;'Tabelas auxiliares'!$B$241,T1509&lt;&gt;'Tabelas auxiliares'!$B$242,T1509&lt;&gt;'Tabelas auxiliares'!$C$241,T1509&lt;&gt;'Tabelas auxiliares'!$C$242,T1509&lt;&gt;'Tabelas auxiliares'!$D$241),"FOLHA DE PESSOAL",IF(Y1509='Tabelas auxiliares'!$A$242,"CUSTEIO",IF(Y1509='Tabelas auxiliares'!$A$241,"INVESTIMENTO","ERRO - VERIFICAR"))))</f>
        <v/>
      </c>
      <c r="AA1509" s="30" t="str">
        <f t="shared" si="33"/>
        <v/>
      </c>
      <c r="AB1509" s="126"/>
      <c r="AC1509" s="126"/>
      <c r="AD1509" s="37"/>
      <c r="AE1509" s="36"/>
    </row>
    <row r="1510" spans="6:31" x14ac:dyDescent="0.35">
      <c r="F1510" s="19" t="str">
        <f>IFERROR(VLOOKUP(D1510,'Tabelas auxiliares'!$A$3:$B$63,2,FALSE),"")</f>
        <v/>
      </c>
      <c r="G1510" s="19" t="str">
        <f>IFERROR(VLOOKUP($B1510,'Tabelas auxiliares'!$A$67:$C$107,2,FALSE),"")</f>
        <v/>
      </c>
      <c r="H1510" s="19" t="str">
        <f>IFERROR(VLOOKUP($B1510,'Tabelas auxiliares'!$A$67:$C$107,3,FALSE),"")</f>
        <v/>
      </c>
      <c r="Y1510" s="19" t="str">
        <f t="shared" si="46"/>
        <v/>
      </c>
      <c r="Z1510" s="19" t="str">
        <f>IF(T1510="","",IF(AND(T1510&lt;&gt;'Tabelas auxiliares'!$B$241,T1510&lt;&gt;'Tabelas auxiliares'!$B$242,T1510&lt;&gt;'Tabelas auxiliares'!$C$241,T1510&lt;&gt;'Tabelas auxiliares'!$C$242,T1510&lt;&gt;'Tabelas auxiliares'!$D$241),"FOLHA DE PESSOAL",IF(Y1510='Tabelas auxiliares'!$A$242,"CUSTEIO",IF(Y1510='Tabelas auxiliares'!$A$241,"INVESTIMENTO","ERRO - VERIFICAR"))))</f>
        <v/>
      </c>
      <c r="AA1510" s="30" t="str">
        <f t="shared" ref="AA1510:AA1573" si="47">IF(AB1510+AC1510+AD1510&lt;&gt;0,AB1510+AC1510+AD1510,"")</f>
        <v/>
      </c>
      <c r="AB1510" s="126"/>
      <c r="AC1510" s="126"/>
      <c r="AD1510" s="37"/>
      <c r="AE1510" s="36"/>
    </row>
    <row r="1511" spans="6:31" x14ac:dyDescent="0.35">
      <c r="F1511" s="19" t="str">
        <f>IFERROR(VLOOKUP(D1511,'Tabelas auxiliares'!$A$3:$B$63,2,FALSE),"")</f>
        <v/>
      </c>
      <c r="G1511" s="19" t="str">
        <f>IFERROR(VLOOKUP($B1511,'Tabelas auxiliares'!$A$67:$C$107,2,FALSE),"")</f>
        <v/>
      </c>
      <c r="H1511" s="19" t="str">
        <f>IFERROR(VLOOKUP($B1511,'Tabelas auxiliares'!$A$67:$C$107,3,FALSE),"")</f>
        <v/>
      </c>
      <c r="Y1511" s="19" t="str">
        <f t="shared" si="46"/>
        <v/>
      </c>
      <c r="Z1511" s="19" t="str">
        <f>IF(T1511="","",IF(AND(T1511&lt;&gt;'Tabelas auxiliares'!$B$241,T1511&lt;&gt;'Tabelas auxiliares'!$B$242,T1511&lt;&gt;'Tabelas auxiliares'!$C$241,T1511&lt;&gt;'Tabelas auxiliares'!$C$242,T1511&lt;&gt;'Tabelas auxiliares'!$D$241),"FOLHA DE PESSOAL",IF(Y1511='Tabelas auxiliares'!$A$242,"CUSTEIO",IF(Y1511='Tabelas auxiliares'!$A$241,"INVESTIMENTO","ERRO - VERIFICAR"))))</f>
        <v/>
      </c>
      <c r="AA1511" s="30" t="str">
        <f t="shared" si="47"/>
        <v/>
      </c>
      <c r="AB1511" s="126"/>
      <c r="AC1511" s="126"/>
      <c r="AD1511" s="37"/>
      <c r="AE1511" s="36"/>
    </row>
    <row r="1512" spans="6:31" x14ac:dyDescent="0.35">
      <c r="F1512" s="19" t="str">
        <f>IFERROR(VLOOKUP(D1512,'Tabelas auxiliares'!$A$3:$B$63,2,FALSE),"")</f>
        <v/>
      </c>
      <c r="G1512" s="19" t="str">
        <f>IFERROR(VLOOKUP($B1512,'Tabelas auxiliares'!$A$67:$C$107,2,FALSE),"")</f>
        <v/>
      </c>
      <c r="H1512" s="19" t="str">
        <f>IFERROR(VLOOKUP($B1512,'Tabelas auxiliares'!$A$67:$C$107,3,FALSE),"")</f>
        <v/>
      </c>
      <c r="Y1512" s="19" t="str">
        <f t="shared" si="46"/>
        <v/>
      </c>
      <c r="Z1512" s="19" t="str">
        <f>IF(T1512="","",IF(AND(T1512&lt;&gt;'Tabelas auxiliares'!$B$241,T1512&lt;&gt;'Tabelas auxiliares'!$B$242,T1512&lt;&gt;'Tabelas auxiliares'!$C$241,T1512&lt;&gt;'Tabelas auxiliares'!$C$242,T1512&lt;&gt;'Tabelas auxiliares'!$D$241),"FOLHA DE PESSOAL",IF(Y1512='Tabelas auxiliares'!$A$242,"CUSTEIO",IF(Y1512='Tabelas auxiliares'!$A$241,"INVESTIMENTO","ERRO - VERIFICAR"))))</f>
        <v/>
      </c>
      <c r="AA1512" s="30" t="str">
        <f t="shared" si="47"/>
        <v/>
      </c>
      <c r="AB1512" s="126"/>
      <c r="AC1512" s="126"/>
      <c r="AD1512" s="37"/>
      <c r="AE1512" s="36"/>
    </row>
    <row r="1513" spans="6:31" x14ac:dyDescent="0.35">
      <c r="F1513" s="19" t="str">
        <f>IFERROR(VLOOKUP(D1513,'Tabelas auxiliares'!$A$3:$B$63,2,FALSE),"")</f>
        <v/>
      </c>
      <c r="G1513" s="19" t="str">
        <f>IFERROR(VLOOKUP($B1513,'Tabelas auxiliares'!$A$67:$C$107,2,FALSE),"")</f>
        <v/>
      </c>
      <c r="H1513" s="19" t="str">
        <f>IFERROR(VLOOKUP($B1513,'Tabelas auxiliares'!$A$67:$C$107,3,FALSE),"")</f>
        <v/>
      </c>
      <c r="Y1513" s="19" t="str">
        <f t="shared" si="46"/>
        <v/>
      </c>
      <c r="Z1513" s="19" t="str">
        <f>IF(T1513="","",IF(AND(T1513&lt;&gt;'Tabelas auxiliares'!$B$241,T1513&lt;&gt;'Tabelas auxiliares'!$B$242,T1513&lt;&gt;'Tabelas auxiliares'!$C$241,T1513&lt;&gt;'Tabelas auxiliares'!$C$242,T1513&lt;&gt;'Tabelas auxiliares'!$D$241),"FOLHA DE PESSOAL",IF(Y1513='Tabelas auxiliares'!$A$242,"CUSTEIO",IF(Y1513='Tabelas auxiliares'!$A$241,"INVESTIMENTO","ERRO - VERIFICAR"))))</f>
        <v/>
      </c>
      <c r="AA1513" s="30" t="str">
        <f t="shared" si="47"/>
        <v/>
      </c>
      <c r="AB1513" s="126"/>
      <c r="AC1513" s="126"/>
      <c r="AD1513" s="37"/>
      <c r="AE1513" s="36"/>
    </row>
    <row r="1514" spans="6:31" x14ac:dyDescent="0.35">
      <c r="F1514" s="19" t="str">
        <f>IFERROR(VLOOKUP(D1514,'Tabelas auxiliares'!$A$3:$B$63,2,FALSE),"")</f>
        <v/>
      </c>
      <c r="G1514" s="19" t="str">
        <f>IFERROR(VLOOKUP($B1514,'Tabelas auxiliares'!$A$67:$C$107,2,FALSE),"")</f>
        <v/>
      </c>
      <c r="H1514" s="19" t="str">
        <f>IFERROR(VLOOKUP($B1514,'Tabelas auxiliares'!$A$67:$C$107,3,FALSE),"")</f>
        <v/>
      </c>
      <c r="Y1514" s="19" t="str">
        <f t="shared" si="46"/>
        <v/>
      </c>
      <c r="Z1514" s="19" t="str">
        <f>IF(T1514="","",IF(AND(T1514&lt;&gt;'Tabelas auxiliares'!$B$241,T1514&lt;&gt;'Tabelas auxiliares'!$B$242,T1514&lt;&gt;'Tabelas auxiliares'!$C$241,T1514&lt;&gt;'Tabelas auxiliares'!$C$242,T1514&lt;&gt;'Tabelas auxiliares'!$D$241),"FOLHA DE PESSOAL",IF(Y1514='Tabelas auxiliares'!$A$242,"CUSTEIO",IF(Y1514='Tabelas auxiliares'!$A$241,"INVESTIMENTO","ERRO - VERIFICAR"))))</f>
        <v/>
      </c>
      <c r="AA1514" s="30" t="str">
        <f t="shared" si="47"/>
        <v/>
      </c>
      <c r="AB1514" s="126"/>
      <c r="AC1514" s="126"/>
      <c r="AD1514" s="37"/>
      <c r="AE1514" s="36"/>
    </row>
    <row r="1515" spans="6:31" x14ac:dyDescent="0.35">
      <c r="F1515" s="19" t="str">
        <f>IFERROR(VLOOKUP(D1515,'Tabelas auxiliares'!$A$3:$B$63,2,FALSE),"")</f>
        <v/>
      </c>
      <c r="G1515" s="19" t="str">
        <f>IFERROR(VLOOKUP($B1515,'Tabelas auxiliares'!$A$67:$C$107,2,FALSE),"")</f>
        <v/>
      </c>
      <c r="H1515" s="19" t="str">
        <f>IFERROR(VLOOKUP($B1515,'Tabelas auxiliares'!$A$67:$C$107,3,FALSE),"")</f>
        <v/>
      </c>
      <c r="Y1515" s="19" t="str">
        <f t="shared" si="46"/>
        <v/>
      </c>
      <c r="Z1515" s="19" t="str">
        <f>IF(T1515="","",IF(AND(T1515&lt;&gt;'Tabelas auxiliares'!$B$241,T1515&lt;&gt;'Tabelas auxiliares'!$B$242,T1515&lt;&gt;'Tabelas auxiliares'!$C$241,T1515&lt;&gt;'Tabelas auxiliares'!$C$242,T1515&lt;&gt;'Tabelas auxiliares'!$D$241),"FOLHA DE PESSOAL",IF(Y1515='Tabelas auxiliares'!$A$242,"CUSTEIO",IF(Y1515='Tabelas auxiliares'!$A$241,"INVESTIMENTO","ERRO - VERIFICAR"))))</f>
        <v/>
      </c>
      <c r="AA1515" s="30" t="str">
        <f t="shared" si="47"/>
        <v/>
      </c>
      <c r="AB1515" s="126"/>
      <c r="AC1515" s="126"/>
      <c r="AD1515" s="37"/>
      <c r="AE1515" s="36"/>
    </row>
    <row r="1516" spans="6:31" x14ac:dyDescent="0.35">
      <c r="F1516" s="19" t="str">
        <f>IFERROR(VLOOKUP(D1516,'Tabelas auxiliares'!$A$3:$B$63,2,FALSE),"")</f>
        <v/>
      </c>
      <c r="G1516" s="19" t="str">
        <f>IFERROR(VLOOKUP($B1516,'Tabelas auxiliares'!$A$67:$C$107,2,FALSE),"")</f>
        <v/>
      </c>
      <c r="H1516" s="19" t="str">
        <f>IFERROR(VLOOKUP($B1516,'Tabelas auxiliares'!$A$67:$C$107,3,FALSE),"")</f>
        <v/>
      </c>
      <c r="Y1516" s="19" t="str">
        <f t="shared" si="46"/>
        <v/>
      </c>
      <c r="Z1516" s="19" t="str">
        <f>IF(T1516="","",IF(AND(T1516&lt;&gt;'Tabelas auxiliares'!$B$241,T1516&lt;&gt;'Tabelas auxiliares'!$B$242,T1516&lt;&gt;'Tabelas auxiliares'!$C$241,T1516&lt;&gt;'Tabelas auxiliares'!$C$242,T1516&lt;&gt;'Tabelas auxiliares'!$D$241),"FOLHA DE PESSOAL",IF(Y1516='Tabelas auxiliares'!$A$242,"CUSTEIO",IF(Y1516='Tabelas auxiliares'!$A$241,"INVESTIMENTO","ERRO - VERIFICAR"))))</f>
        <v/>
      </c>
      <c r="AA1516" s="30" t="str">
        <f t="shared" si="47"/>
        <v/>
      </c>
      <c r="AB1516" s="126"/>
      <c r="AC1516" s="126"/>
      <c r="AD1516" s="37"/>
      <c r="AE1516" s="36"/>
    </row>
    <row r="1517" spans="6:31" x14ac:dyDescent="0.35">
      <c r="F1517" s="19" t="str">
        <f>IFERROR(VLOOKUP(D1517,'Tabelas auxiliares'!$A$3:$B$63,2,FALSE),"")</f>
        <v/>
      </c>
      <c r="G1517" s="19" t="str">
        <f>IFERROR(VLOOKUP($B1517,'Tabelas auxiliares'!$A$67:$C$107,2,FALSE),"")</f>
        <v/>
      </c>
      <c r="H1517" s="19" t="str">
        <f>IFERROR(VLOOKUP($B1517,'Tabelas auxiliares'!$A$67:$C$107,3,FALSE),"")</f>
        <v/>
      </c>
      <c r="Y1517" s="19" t="str">
        <f t="shared" si="46"/>
        <v/>
      </c>
      <c r="Z1517" s="19" t="str">
        <f>IF(T1517="","",IF(AND(T1517&lt;&gt;'Tabelas auxiliares'!$B$241,T1517&lt;&gt;'Tabelas auxiliares'!$B$242,T1517&lt;&gt;'Tabelas auxiliares'!$C$241,T1517&lt;&gt;'Tabelas auxiliares'!$C$242,T1517&lt;&gt;'Tabelas auxiliares'!$D$241),"FOLHA DE PESSOAL",IF(Y1517='Tabelas auxiliares'!$A$242,"CUSTEIO",IF(Y1517='Tabelas auxiliares'!$A$241,"INVESTIMENTO","ERRO - VERIFICAR"))))</f>
        <v/>
      </c>
      <c r="AA1517" s="30" t="str">
        <f t="shared" si="47"/>
        <v/>
      </c>
      <c r="AB1517" s="126"/>
      <c r="AC1517" s="126"/>
      <c r="AD1517" s="37"/>
      <c r="AE1517" s="36"/>
    </row>
    <row r="1518" spans="6:31" x14ac:dyDescent="0.35">
      <c r="F1518" s="19" t="str">
        <f>IFERROR(VLOOKUP(D1518,'Tabelas auxiliares'!$A$3:$B$63,2,FALSE),"")</f>
        <v/>
      </c>
      <c r="G1518" s="19" t="str">
        <f>IFERROR(VLOOKUP($B1518,'Tabelas auxiliares'!$A$67:$C$107,2,FALSE),"")</f>
        <v/>
      </c>
      <c r="H1518" s="19" t="str">
        <f>IFERROR(VLOOKUP($B1518,'Tabelas auxiliares'!$A$67:$C$107,3,FALSE),"")</f>
        <v/>
      </c>
      <c r="Y1518" s="19" t="str">
        <f t="shared" si="46"/>
        <v/>
      </c>
      <c r="Z1518" s="19" t="str">
        <f>IF(T1518="","",IF(AND(T1518&lt;&gt;'Tabelas auxiliares'!$B$241,T1518&lt;&gt;'Tabelas auxiliares'!$B$242,T1518&lt;&gt;'Tabelas auxiliares'!$C$241,T1518&lt;&gt;'Tabelas auxiliares'!$C$242,T1518&lt;&gt;'Tabelas auxiliares'!$D$241),"FOLHA DE PESSOAL",IF(Y1518='Tabelas auxiliares'!$A$242,"CUSTEIO",IF(Y1518='Tabelas auxiliares'!$A$241,"INVESTIMENTO","ERRO - VERIFICAR"))))</f>
        <v/>
      </c>
      <c r="AA1518" s="30" t="str">
        <f t="shared" si="47"/>
        <v/>
      </c>
      <c r="AB1518" s="126"/>
      <c r="AC1518" s="126"/>
      <c r="AD1518" s="37"/>
      <c r="AE1518" s="36"/>
    </row>
    <row r="1519" spans="6:31" x14ac:dyDescent="0.35">
      <c r="F1519" s="19" t="str">
        <f>IFERROR(VLOOKUP(D1519,'Tabelas auxiliares'!$A$3:$B$63,2,FALSE),"")</f>
        <v/>
      </c>
      <c r="G1519" s="19" t="str">
        <f>IFERROR(VLOOKUP($B1519,'Tabelas auxiliares'!$A$67:$C$107,2,FALSE),"")</f>
        <v/>
      </c>
      <c r="H1519" s="19" t="str">
        <f>IFERROR(VLOOKUP($B1519,'Tabelas auxiliares'!$A$67:$C$107,3,FALSE),"")</f>
        <v/>
      </c>
      <c r="Y1519" s="19" t="str">
        <f t="shared" si="46"/>
        <v/>
      </c>
      <c r="Z1519" s="19" t="str">
        <f>IF(T1519="","",IF(AND(T1519&lt;&gt;'Tabelas auxiliares'!$B$241,T1519&lt;&gt;'Tabelas auxiliares'!$B$242,T1519&lt;&gt;'Tabelas auxiliares'!$C$241,T1519&lt;&gt;'Tabelas auxiliares'!$C$242,T1519&lt;&gt;'Tabelas auxiliares'!$D$241),"FOLHA DE PESSOAL",IF(Y1519='Tabelas auxiliares'!$A$242,"CUSTEIO",IF(Y1519='Tabelas auxiliares'!$A$241,"INVESTIMENTO","ERRO - VERIFICAR"))))</f>
        <v/>
      </c>
      <c r="AA1519" s="30" t="str">
        <f t="shared" si="47"/>
        <v/>
      </c>
      <c r="AB1519" s="126"/>
      <c r="AC1519" s="126"/>
      <c r="AD1519" s="37"/>
      <c r="AE1519" s="36"/>
    </row>
    <row r="1520" spans="6:31" x14ac:dyDescent="0.35">
      <c r="F1520" s="19" t="str">
        <f>IFERROR(VLOOKUP(D1520,'Tabelas auxiliares'!$A$3:$B$63,2,FALSE),"")</f>
        <v/>
      </c>
      <c r="G1520" s="19" t="str">
        <f>IFERROR(VLOOKUP($B1520,'Tabelas auxiliares'!$A$67:$C$107,2,FALSE),"")</f>
        <v/>
      </c>
      <c r="H1520" s="19" t="str">
        <f>IFERROR(VLOOKUP($B1520,'Tabelas auxiliares'!$A$67:$C$107,3,FALSE),"")</f>
        <v/>
      </c>
      <c r="Y1520" s="19" t="str">
        <f t="shared" si="46"/>
        <v/>
      </c>
      <c r="Z1520" s="19" t="str">
        <f>IF(T1520="","",IF(AND(T1520&lt;&gt;'Tabelas auxiliares'!$B$241,T1520&lt;&gt;'Tabelas auxiliares'!$B$242,T1520&lt;&gt;'Tabelas auxiliares'!$C$241,T1520&lt;&gt;'Tabelas auxiliares'!$C$242,T1520&lt;&gt;'Tabelas auxiliares'!$D$241),"FOLHA DE PESSOAL",IF(Y1520='Tabelas auxiliares'!$A$242,"CUSTEIO",IF(Y1520='Tabelas auxiliares'!$A$241,"INVESTIMENTO","ERRO - VERIFICAR"))))</f>
        <v/>
      </c>
      <c r="AA1520" s="30" t="str">
        <f t="shared" si="47"/>
        <v/>
      </c>
      <c r="AB1520" s="126"/>
      <c r="AC1520" s="126"/>
      <c r="AD1520" s="37"/>
      <c r="AE1520" s="36"/>
    </row>
    <row r="1521" spans="6:31" x14ac:dyDescent="0.35">
      <c r="F1521" s="19" t="str">
        <f>IFERROR(VLOOKUP(D1521,'Tabelas auxiliares'!$A$3:$B$63,2,FALSE),"")</f>
        <v/>
      </c>
      <c r="G1521" s="19" t="str">
        <f>IFERROR(VLOOKUP($B1521,'Tabelas auxiliares'!$A$67:$C$107,2,FALSE),"")</f>
        <v/>
      </c>
      <c r="H1521" s="19" t="str">
        <f>IFERROR(VLOOKUP($B1521,'Tabelas auxiliares'!$A$67:$C$107,3,FALSE),"")</f>
        <v/>
      </c>
      <c r="Y1521" s="19" t="str">
        <f t="shared" si="46"/>
        <v/>
      </c>
      <c r="Z1521" s="19" t="str">
        <f>IF(T1521="","",IF(AND(T1521&lt;&gt;'Tabelas auxiliares'!$B$241,T1521&lt;&gt;'Tabelas auxiliares'!$B$242,T1521&lt;&gt;'Tabelas auxiliares'!$C$241,T1521&lt;&gt;'Tabelas auxiliares'!$C$242,T1521&lt;&gt;'Tabelas auxiliares'!$D$241),"FOLHA DE PESSOAL",IF(Y1521='Tabelas auxiliares'!$A$242,"CUSTEIO",IF(Y1521='Tabelas auxiliares'!$A$241,"INVESTIMENTO","ERRO - VERIFICAR"))))</f>
        <v/>
      </c>
      <c r="AA1521" s="30" t="str">
        <f t="shared" si="47"/>
        <v/>
      </c>
      <c r="AB1521" s="126"/>
      <c r="AC1521" s="126"/>
      <c r="AD1521" s="37"/>
      <c r="AE1521" s="36"/>
    </row>
    <row r="1522" spans="6:31" x14ac:dyDescent="0.35">
      <c r="F1522" s="19" t="str">
        <f>IFERROR(VLOOKUP(D1522,'Tabelas auxiliares'!$A$3:$B$63,2,FALSE),"")</f>
        <v/>
      </c>
      <c r="G1522" s="19" t="str">
        <f>IFERROR(VLOOKUP($B1522,'Tabelas auxiliares'!$A$67:$C$107,2,FALSE),"")</f>
        <v/>
      </c>
      <c r="H1522" s="19" t="str">
        <f>IFERROR(VLOOKUP($B1522,'Tabelas auxiliares'!$A$67:$C$107,3,FALSE),"")</f>
        <v/>
      </c>
      <c r="Y1522" s="19" t="str">
        <f t="shared" si="46"/>
        <v/>
      </c>
      <c r="Z1522" s="19" t="str">
        <f>IF(T1522="","",IF(AND(T1522&lt;&gt;'Tabelas auxiliares'!$B$241,T1522&lt;&gt;'Tabelas auxiliares'!$B$242,T1522&lt;&gt;'Tabelas auxiliares'!$C$241,T1522&lt;&gt;'Tabelas auxiliares'!$C$242,T1522&lt;&gt;'Tabelas auxiliares'!$D$241),"FOLHA DE PESSOAL",IF(Y1522='Tabelas auxiliares'!$A$242,"CUSTEIO",IF(Y1522='Tabelas auxiliares'!$A$241,"INVESTIMENTO","ERRO - VERIFICAR"))))</f>
        <v/>
      </c>
      <c r="AA1522" s="30" t="str">
        <f t="shared" si="47"/>
        <v/>
      </c>
      <c r="AB1522" s="126"/>
      <c r="AC1522" s="126"/>
      <c r="AD1522" s="37"/>
      <c r="AE1522" s="36"/>
    </row>
    <row r="1523" spans="6:31" x14ac:dyDescent="0.35">
      <c r="F1523" s="19" t="str">
        <f>IFERROR(VLOOKUP(D1523,'Tabelas auxiliares'!$A$3:$B$63,2,FALSE),"")</f>
        <v/>
      </c>
      <c r="G1523" s="19" t="str">
        <f>IFERROR(VLOOKUP($B1523,'Tabelas auxiliares'!$A$67:$C$107,2,FALSE),"")</f>
        <v/>
      </c>
      <c r="H1523" s="19" t="str">
        <f>IFERROR(VLOOKUP($B1523,'Tabelas auxiliares'!$A$67:$C$107,3,FALSE),"")</f>
        <v/>
      </c>
      <c r="Y1523" s="19" t="str">
        <f t="shared" si="46"/>
        <v/>
      </c>
      <c r="Z1523" s="19" t="str">
        <f>IF(T1523="","",IF(AND(T1523&lt;&gt;'Tabelas auxiliares'!$B$241,T1523&lt;&gt;'Tabelas auxiliares'!$B$242,T1523&lt;&gt;'Tabelas auxiliares'!$C$241,T1523&lt;&gt;'Tabelas auxiliares'!$C$242,T1523&lt;&gt;'Tabelas auxiliares'!$D$241),"FOLHA DE PESSOAL",IF(Y1523='Tabelas auxiliares'!$A$242,"CUSTEIO",IF(Y1523='Tabelas auxiliares'!$A$241,"INVESTIMENTO","ERRO - VERIFICAR"))))</f>
        <v/>
      </c>
      <c r="AA1523" s="30" t="str">
        <f t="shared" si="47"/>
        <v/>
      </c>
      <c r="AB1523" s="126"/>
      <c r="AC1523" s="126"/>
      <c r="AD1523" s="37"/>
      <c r="AE1523" s="36"/>
    </row>
    <row r="1524" spans="6:31" x14ac:dyDescent="0.35">
      <c r="F1524" s="19" t="str">
        <f>IFERROR(VLOOKUP(D1524,'Tabelas auxiliares'!$A$3:$B$63,2,FALSE),"")</f>
        <v/>
      </c>
      <c r="G1524" s="19" t="str">
        <f>IFERROR(VLOOKUP($B1524,'Tabelas auxiliares'!$A$67:$C$107,2,FALSE),"")</f>
        <v/>
      </c>
      <c r="H1524" s="19" t="str">
        <f>IFERROR(VLOOKUP($B1524,'Tabelas auxiliares'!$A$67:$C$107,3,FALSE),"")</f>
        <v/>
      </c>
      <c r="Y1524" s="19" t="str">
        <f t="shared" si="46"/>
        <v/>
      </c>
      <c r="Z1524" s="19" t="str">
        <f>IF(T1524="","",IF(AND(T1524&lt;&gt;'Tabelas auxiliares'!$B$241,T1524&lt;&gt;'Tabelas auxiliares'!$B$242,T1524&lt;&gt;'Tabelas auxiliares'!$C$241,T1524&lt;&gt;'Tabelas auxiliares'!$C$242,T1524&lt;&gt;'Tabelas auxiliares'!$D$241),"FOLHA DE PESSOAL",IF(Y1524='Tabelas auxiliares'!$A$242,"CUSTEIO",IF(Y1524='Tabelas auxiliares'!$A$241,"INVESTIMENTO","ERRO - VERIFICAR"))))</f>
        <v/>
      </c>
      <c r="AA1524" s="30" t="str">
        <f t="shared" si="47"/>
        <v/>
      </c>
      <c r="AB1524" s="126"/>
      <c r="AC1524" s="126"/>
      <c r="AD1524" s="37"/>
      <c r="AE1524" s="36"/>
    </row>
    <row r="1525" spans="6:31" x14ac:dyDescent="0.35">
      <c r="F1525" s="19" t="str">
        <f>IFERROR(VLOOKUP(D1525,'Tabelas auxiliares'!$A$3:$B$63,2,FALSE),"")</f>
        <v/>
      </c>
      <c r="G1525" s="19" t="str">
        <f>IFERROR(VLOOKUP($B1525,'Tabelas auxiliares'!$A$67:$C$107,2,FALSE),"")</f>
        <v/>
      </c>
      <c r="H1525" s="19" t="str">
        <f>IFERROR(VLOOKUP($B1525,'Tabelas auxiliares'!$A$67:$C$107,3,FALSE),"")</f>
        <v/>
      </c>
      <c r="Y1525" s="19" t="str">
        <f t="shared" si="46"/>
        <v/>
      </c>
      <c r="Z1525" s="19" t="str">
        <f>IF(T1525="","",IF(AND(T1525&lt;&gt;'Tabelas auxiliares'!$B$241,T1525&lt;&gt;'Tabelas auxiliares'!$B$242,T1525&lt;&gt;'Tabelas auxiliares'!$C$241,T1525&lt;&gt;'Tabelas auxiliares'!$C$242,T1525&lt;&gt;'Tabelas auxiliares'!$D$241),"FOLHA DE PESSOAL",IF(Y1525='Tabelas auxiliares'!$A$242,"CUSTEIO",IF(Y1525='Tabelas auxiliares'!$A$241,"INVESTIMENTO","ERRO - VERIFICAR"))))</f>
        <v/>
      </c>
      <c r="AA1525" s="30" t="str">
        <f t="shared" si="47"/>
        <v/>
      </c>
      <c r="AB1525" s="126"/>
      <c r="AC1525" s="126"/>
      <c r="AD1525" s="37"/>
      <c r="AE1525" s="36"/>
    </row>
    <row r="1526" spans="6:31" x14ac:dyDescent="0.35">
      <c r="F1526" s="19" t="str">
        <f>IFERROR(VLOOKUP(D1526,'Tabelas auxiliares'!$A$3:$B$63,2,FALSE),"")</f>
        <v/>
      </c>
      <c r="G1526" s="19" t="str">
        <f>IFERROR(VLOOKUP($B1526,'Tabelas auxiliares'!$A$67:$C$107,2,FALSE),"")</f>
        <v/>
      </c>
      <c r="H1526" s="19" t="str">
        <f>IFERROR(VLOOKUP($B1526,'Tabelas auxiliares'!$A$67:$C$107,3,FALSE),"")</f>
        <v/>
      </c>
      <c r="Y1526" s="19" t="str">
        <f t="shared" si="46"/>
        <v/>
      </c>
      <c r="Z1526" s="19" t="str">
        <f>IF(T1526="","",IF(AND(T1526&lt;&gt;'Tabelas auxiliares'!$B$241,T1526&lt;&gt;'Tabelas auxiliares'!$B$242,T1526&lt;&gt;'Tabelas auxiliares'!$C$241,T1526&lt;&gt;'Tabelas auxiliares'!$C$242,T1526&lt;&gt;'Tabelas auxiliares'!$D$241),"FOLHA DE PESSOAL",IF(Y1526='Tabelas auxiliares'!$A$242,"CUSTEIO",IF(Y1526='Tabelas auxiliares'!$A$241,"INVESTIMENTO","ERRO - VERIFICAR"))))</f>
        <v/>
      </c>
      <c r="AA1526" s="30" t="str">
        <f t="shared" si="47"/>
        <v/>
      </c>
      <c r="AB1526" s="126"/>
      <c r="AC1526" s="126"/>
      <c r="AD1526" s="37"/>
      <c r="AE1526" s="36"/>
    </row>
    <row r="1527" spans="6:31" x14ac:dyDescent="0.35">
      <c r="F1527" s="19" t="str">
        <f>IFERROR(VLOOKUP(D1527,'Tabelas auxiliares'!$A$3:$B$63,2,FALSE),"")</f>
        <v/>
      </c>
      <c r="G1527" s="19" t="str">
        <f>IFERROR(VLOOKUP($B1527,'Tabelas auxiliares'!$A$67:$C$107,2,FALSE),"")</f>
        <v/>
      </c>
      <c r="H1527" s="19" t="str">
        <f>IFERROR(VLOOKUP($B1527,'Tabelas auxiliares'!$A$67:$C$107,3,FALSE),"")</f>
        <v/>
      </c>
      <c r="Y1527" s="19" t="str">
        <f t="shared" si="46"/>
        <v/>
      </c>
      <c r="Z1527" s="19" t="str">
        <f>IF(T1527="","",IF(AND(T1527&lt;&gt;'Tabelas auxiliares'!$B$241,T1527&lt;&gt;'Tabelas auxiliares'!$B$242,T1527&lt;&gt;'Tabelas auxiliares'!$C$241,T1527&lt;&gt;'Tabelas auxiliares'!$C$242,T1527&lt;&gt;'Tabelas auxiliares'!$D$241),"FOLHA DE PESSOAL",IF(Y1527='Tabelas auxiliares'!$A$242,"CUSTEIO",IF(Y1527='Tabelas auxiliares'!$A$241,"INVESTIMENTO","ERRO - VERIFICAR"))))</f>
        <v/>
      </c>
      <c r="AA1527" s="30" t="str">
        <f t="shared" si="47"/>
        <v/>
      </c>
      <c r="AB1527" s="126"/>
      <c r="AC1527" s="126"/>
      <c r="AD1527" s="37"/>
      <c r="AE1527" s="36"/>
    </row>
    <row r="1528" spans="6:31" x14ac:dyDescent="0.35">
      <c r="F1528" s="19" t="str">
        <f>IFERROR(VLOOKUP(D1528,'Tabelas auxiliares'!$A$3:$B$63,2,FALSE),"")</f>
        <v/>
      </c>
      <c r="G1528" s="19" t="str">
        <f>IFERROR(VLOOKUP($B1528,'Tabelas auxiliares'!$A$67:$C$107,2,FALSE),"")</f>
        <v/>
      </c>
      <c r="H1528" s="19" t="str">
        <f>IFERROR(VLOOKUP($B1528,'Tabelas auxiliares'!$A$67:$C$107,3,FALSE),"")</f>
        <v/>
      </c>
      <c r="Y1528" s="19" t="str">
        <f t="shared" si="46"/>
        <v/>
      </c>
      <c r="Z1528" s="19" t="str">
        <f>IF(T1528="","",IF(AND(T1528&lt;&gt;'Tabelas auxiliares'!$B$241,T1528&lt;&gt;'Tabelas auxiliares'!$B$242,T1528&lt;&gt;'Tabelas auxiliares'!$C$241,T1528&lt;&gt;'Tabelas auxiliares'!$C$242,T1528&lt;&gt;'Tabelas auxiliares'!$D$241),"FOLHA DE PESSOAL",IF(Y1528='Tabelas auxiliares'!$A$242,"CUSTEIO",IF(Y1528='Tabelas auxiliares'!$A$241,"INVESTIMENTO","ERRO - VERIFICAR"))))</f>
        <v/>
      </c>
      <c r="AA1528" s="30" t="str">
        <f t="shared" si="47"/>
        <v/>
      </c>
      <c r="AB1528" s="126"/>
      <c r="AC1528" s="126"/>
      <c r="AD1528" s="37"/>
      <c r="AE1528" s="36"/>
    </row>
    <row r="1529" spans="6:31" x14ac:dyDescent="0.35">
      <c r="F1529" s="19" t="str">
        <f>IFERROR(VLOOKUP(D1529,'Tabelas auxiliares'!$A$3:$B$63,2,FALSE),"")</f>
        <v/>
      </c>
      <c r="G1529" s="19" t="str">
        <f>IFERROR(VLOOKUP($B1529,'Tabelas auxiliares'!$A$67:$C$107,2,FALSE),"")</f>
        <v/>
      </c>
      <c r="H1529" s="19" t="str">
        <f>IFERROR(VLOOKUP($B1529,'Tabelas auxiliares'!$A$67:$C$107,3,FALSE),"")</f>
        <v/>
      </c>
      <c r="Y1529" s="19" t="str">
        <f t="shared" si="46"/>
        <v/>
      </c>
      <c r="Z1529" s="19" t="str">
        <f>IF(T1529="","",IF(AND(T1529&lt;&gt;'Tabelas auxiliares'!$B$241,T1529&lt;&gt;'Tabelas auxiliares'!$B$242,T1529&lt;&gt;'Tabelas auxiliares'!$C$241,T1529&lt;&gt;'Tabelas auxiliares'!$C$242,T1529&lt;&gt;'Tabelas auxiliares'!$D$241),"FOLHA DE PESSOAL",IF(Y1529='Tabelas auxiliares'!$A$242,"CUSTEIO",IF(Y1529='Tabelas auxiliares'!$A$241,"INVESTIMENTO","ERRO - VERIFICAR"))))</f>
        <v/>
      </c>
      <c r="AA1529" s="30" t="str">
        <f t="shared" si="47"/>
        <v/>
      </c>
      <c r="AB1529" s="126"/>
      <c r="AC1529" s="126"/>
      <c r="AD1529" s="37"/>
      <c r="AE1529" s="36"/>
    </row>
    <row r="1530" spans="6:31" x14ac:dyDescent="0.35">
      <c r="F1530" s="19" t="str">
        <f>IFERROR(VLOOKUP(D1530,'Tabelas auxiliares'!$A$3:$B$63,2,FALSE),"")</f>
        <v/>
      </c>
      <c r="G1530" s="19" t="str">
        <f>IFERROR(VLOOKUP($B1530,'Tabelas auxiliares'!$A$67:$C$107,2,FALSE),"")</f>
        <v/>
      </c>
      <c r="H1530" s="19" t="str">
        <f>IFERROR(VLOOKUP($B1530,'Tabelas auxiliares'!$A$67:$C$107,3,FALSE),"")</f>
        <v/>
      </c>
      <c r="Y1530" s="19" t="str">
        <f t="shared" si="46"/>
        <v/>
      </c>
      <c r="Z1530" s="19" t="str">
        <f>IF(T1530="","",IF(AND(T1530&lt;&gt;'Tabelas auxiliares'!$B$241,T1530&lt;&gt;'Tabelas auxiliares'!$B$242,T1530&lt;&gt;'Tabelas auxiliares'!$C$241,T1530&lt;&gt;'Tabelas auxiliares'!$C$242,T1530&lt;&gt;'Tabelas auxiliares'!$D$241),"FOLHA DE PESSOAL",IF(Y1530='Tabelas auxiliares'!$A$242,"CUSTEIO",IF(Y1530='Tabelas auxiliares'!$A$241,"INVESTIMENTO","ERRO - VERIFICAR"))))</f>
        <v/>
      </c>
      <c r="AA1530" s="30" t="str">
        <f t="shared" si="47"/>
        <v/>
      </c>
      <c r="AB1530" s="126"/>
      <c r="AC1530" s="126"/>
      <c r="AD1530" s="37"/>
      <c r="AE1530" s="36"/>
    </row>
    <row r="1531" spans="6:31" x14ac:dyDescent="0.35">
      <c r="F1531" s="19" t="str">
        <f>IFERROR(VLOOKUP(D1531,'Tabelas auxiliares'!$A$3:$B$63,2,FALSE),"")</f>
        <v/>
      </c>
      <c r="G1531" s="19" t="str">
        <f>IFERROR(VLOOKUP($B1531,'Tabelas auxiliares'!$A$67:$C$107,2,FALSE),"")</f>
        <v/>
      </c>
      <c r="H1531" s="19" t="str">
        <f>IFERROR(VLOOKUP($B1531,'Tabelas auxiliares'!$A$67:$C$107,3,FALSE),"")</f>
        <v/>
      </c>
      <c r="Y1531" s="19" t="str">
        <f t="shared" si="46"/>
        <v/>
      </c>
      <c r="Z1531" s="19" t="str">
        <f>IF(T1531="","",IF(AND(T1531&lt;&gt;'Tabelas auxiliares'!$B$241,T1531&lt;&gt;'Tabelas auxiliares'!$B$242,T1531&lt;&gt;'Tabelas auxiliares'!$C$241,T1531&lt;&gt;'Tabelas auxiliares'!$C$242,T1531&lt;&gt;'Tabelas auxiliares'!$D$241),"FOLHA DE PESSOAL",IF(Y1531='Tabelas auxiliares'!$A$242,"CUSTEIO",IF(Y1531='Tabelas auxiliares'!$A$241,"INVESTIMENTO","ERRO - VERIFICAR"))))</f>
        <v/>
      </c>
      <c r="AA1531" s="30" t="str">
        <f t="shared" si="47"/>
        <v/>
      </c>
      <c r="AB1531" s="126"/>
      <c r="AC1531" s="126"/>
      <c r="AD1531" s="37"/>
      <c r="AE1531" s="36"/>
    </row>
    <row r="1532" spans="6:31" x14ac:dyDescent="0.35">
      <c r="F1532" s="19" t="str">
        <f>IFERROR(VLOOKUP(D1532,'Tabelas auxiliares'!$A$3:$B$63,2,FALSE),"")</f>
        <v/>
      </c>
      <c r="G1532" s="19" t="str">
        <f>IFERROR(VLOOKUP($B1532,'Tabelas auxiliares'!$A$67:$C$107,2,FALSE),"")</f>
        <v/>
      </c>
      <c r="H1532" s="19" t="str">
        <f>IFERROR(VLOOKUP($B1532,'Tabelas auxiliares'!$A$67:$C$107,3,FALSE),"")</f>
        <v/>
      </c>
      <c r="Y1532" s="19" t="str">
        <f t="shared" si="46"/>
        <v/>
      </c>
      <c r="Z1532" s="19" t="str">
        <f>IF(T1532="","",IF(AND(T1532&lt;&gt;'Tabelas auxiliares'!$B$241,T1532&lt;&gt;'Tabelas auxiliares'!$B$242,T1532&lt;&gt;'Tabelas auxiliares'!$C$241,T1532&lt;&gt;'Tabelas auxiliares'!$C$242,T1532&lt;&gt;'Tabelas auxiliares'!$D$241),"FOLHA DE PESSOAL",IF(Y1532='Tabelas auxiliares'!$A$242,"CUSTEIO",IF(Y1532='Tabelas auxiliares'!$A$241,"INVESTIMENTO","ERRO - VERIFICAR"))))</f>
        <v/>
      </c>
      <c r="AA1532" s="30" t="str">
        <f t="shared" si="47"/>
        <v/>
      </c>
      <c r="AB1532" s="126"/>
      <c r="AC1532" s="126"/>
      <c r="AD1532" s="37"/>
      <c r="AE1532" s="36"/>
    </row>
    <row r="1533" spans="6:31" x14ac:dyDescent="0.35">
      <c r="F1533" s="19" t="str">
        <f>IFERROR(VLOOKUP(D1533,'Tabelas auxiliares'!$A$3:$B$63,2,FALSE),"")</f>
        <v/>
      </c>
      <c r="G1533" s="19" t="str">
        <f>IFERROR(VLOOKUP($B1533,'Tabelas auxiliares'!$A$67:$C$107,2,FALSE),"")</f>
        <v/>
      </c>
      <c r="H1533" s="19" t="str">
        <f>IFERROR(VLOOKUP($B1533,'Tabelas auxiliares'!$A$67:$C$107,3,FALSE),"")</f>
        <v/>
      </c>
      <c r="Y1533" s="19" t="str">
        <f t="shared" si="46"/>
        <v/>
      </c>
      <c r="Z1533" s="19" t="str">
        <f>IF(T1533="","",IF(AND(T1533&lt;&gt;'Tabelas auxiliares'!$B$241,T1533&lt;&gt;'Tabelas auxiliares'!$B$242,T1533&lt;&gt;'Tabelas auxiliares'!$C$241,T1533&lt;&gt;'Tabelas auxiliares'!$C$242,T1533&lt;&gt;'Tabelas auxiliares'!$D$241),"FOLHA DE PESSOAL",IF(Y1533='Tabelas auxiliares'!$A$242,"CUSTEIO",IF(Y1533='Tabelas auxiliares'!$A$241,"INVESTIMENTO","ERRO - VERIFICAR"))))</f>
        <v/>
      </c>
      <c r="AA1533" s="30" t="str">
        <f t="shared" si="47"/>
        <v/>
      </c>
      <c r="AB1533" s="126"/>
      <c r="AC1533" s="126"/>
      <c r="AD1533" s="37"/>
      <c r="AE1533" s="36"/>
    </row>
    <row r="1534" spans="6:31" x14ac:dyDescent="0.35">
      <c r="F1534" s="19" t="str">
        <f>IFERROR(VLOOKUP(D1534,'Tabelas auxiliares'!$A$3:$B$63,2,FALSE),"")</f>
        <v/>
      </c>
      <c r="G1534" s="19" t="str">
        <f>IFERROR(VLOOKUP($B1534,'Tabelas auxiliares'!$A$67:$C$107,2,FALSE),"")</f>
        <v/>
      </c>
      <c r="H1534" s="19" t="str">
        <f>IFERROR(VLOOKUP($B1534,'Tabelas auxiliares'!$A$67:$C$107,3,FALSE),"")</f>
        <v/>
      </c>
      <c r="Y1534" s="19" t="str">
        <f t="shared" si="46"/>
        <v/>
      </c>
      <c r="Z1534" s="19" t="str">
        <f>IF(T1534="","",IF(AND(T1534&lt;&gt;'Tabelas auxiliares'!$B$241,T1534&lt;&gt;'Tabelas auxiliares'!$B$242,T1534&lt;&gt;'Tabelas auxiliares'!$C$241,T1534&lt;&gt;'Tabelas auxiliares'!$C$242,T1534&lt;&gt;'Tabelas auxiliares'!$D$241),"FOLHA DE PESSOAL",IF(Y1534='Tabelas auxiliares'!$A$242,"CUSTEIO",IF(Y1534='Tabelas auxiliares'!$A$241,"INVESTIMENTO","ERRO - VERIFICAR"))))</f>
        <v/>
      </c>
      <c r="AA1534" s="30" t="str">
        <f t="shared" si="47"/>
        <v/>
      </c>
      <c r="AB1534" s="126"/>
      <c r="AC1534" s="126"/>
      <c r="AD1534" s="37"/>
      <c r="AE1534" s="36"/>
    </row>
    <row r="1535" spans="6:31" x14ac:dyDescent="0.35">
      <c r="F1535" s="19" t="str">
        <f>IFERROR(VLOOKUP(D1535,'Tabelas auxiliares'!$A$3:$B$63,2,FALSE),"")</f>
        <v/>
      </c>
      <c r="G1535" s="19" t="str">
        <f>IFERROR(VLOOKUP($B1535,'Tabelas auxiliares'!$A$67:$C$107,2,FALSE),"")</f>
        <v/>
      </c>
      <c r="H1535" s="19" t="str">
        <f>IFERROR(VLOOKUP($B1535,'Tabelas auxiliares'!$A$67:$C$107,3,FALSE),"")</f>
        <v/>
      </c>
      <c r="Y1535" s="19" t="str">
        <f t="shared" si="46"/>
        <v/>
      </c>
      <c r="Z1535" s="19" t="str">
        <f>IF(T1535="","",IF(AND(T1535&lt;&gt;'Tabelas auxiliares'!$B$241,T1535&lt;&gt;'Tabelas auxiliares'!$B$242,T1535&lt;&gt;'Tabelas auxiliares'!$C$241,T1535&lt;&gt;'Tabelas auxiliares'!$C$242,T1535&lt;&gt;'Tabelas auxiliares'!$D$241),"FOLHA DE PESSOAL",IF(Y1535='Tabelas auxiliares'!$A$242,"CUSTEIO",IF(Y1535='Tabelas auxiliares'!$A$241,"INVESTIMENTO","ERRO - VERIFICAR"))))</f>
        <v/>
      </c>
      <c r="AA1535" s="30" t="str">
        <f t="shared" si="47"/>
        <v/>
      </c>
      <c r="AB1535" s="126"/>
      <c r="AC1535" s="126"/>
      <c r="AD1535" s="37"/>
      <c r="AE1535" s="36"/>
    </row>
    <row r="1536" spans="6:31" x14ac:dyDescent="0.35">
      <c r="F1536" s="19" t="str">
        <f>IFERROR(VLOOKUP(D1536,'Tabelas auxiliares'!$A$3:$B$63,2,FALSE),"")</f>
        <v/>
      </c>
      <c r="G1536" s="19" t="str">
        <f>IFERROR(VLOOKUP($B1536,'Tabelas auxiliares'!$A$67:$C$107,2,FALSE),"")</f>
        <v/>
      </c>
      <c r="H1536" s="19" t="str">
        <f>IFERROR(VLOOKUP($B1536,'Tabelas auxiliares'!$A$67:$C$107,3,FALSE),"")</f>
        <v/>
      </c>
      <c r="Y1536" s="19" t="str">
        <f t="shared" si="46"/>
        <v/>
      </c>
      <c r="Z1536" s="19" t="str">
        <f>IF(T1536="","",IF(AND(T1536&lt;&gt;'Tabelas auxiliares'!$B$241,T1536&lt;&gt;'Tabelas auxiliares'!$B$242,T1536&lt;&gt;'Tabelas auxiliares'!$C$241,T1536&lt;&gt;'Tabelas auxiliares'!$C$242,T1536&lt;&gt;'Tabelas auxiliares'!$D$241),"FOLHA DE PESSOAL",IF(Y1536='Tabelas auxiliares'!$A$242,"CUSTEIO",IF(Y1536='Tabelas auxiliares'!$A$241,"INVESTIMENTO","ERRO - VERIFICAR"))))</f>
        <v/>
      </c>
      <c r="AA1536" s="30" t="str">
        <f t="shared" si="47"/>
        <v/>
      </c>
      <c r="AB1536" s="126"/>
      <c r="AC1536" s="126"/>
      <c r="AD1536" s="37"/>
      <c r="AE1536" s="36"/>
    </row>
    <row r="1537" spans="6:31" x14ac:dyDescent="0.35">
      <c r="F1537" s="19" t="str">
        <f>IFERROR(VLOOKUP(D1537,'Tabelas auxiliares'!$A$3:$B$63,2,FALSE),"")</f>
        <v/>
      </c>
      <c r="G1537" s="19" t="str">
        <f>IFERROR(VLOOKUP($B1537,'Tabelas auxiliares'!$A$67:$C$107,2,FALSE),"")</f>
        <v/>
      </c>
      <c r="H1537" s="19" t="str">
        <f>IFERROR(VLOOKUP($B1537,'Tabelas auxiliares'!$A$67:$C$107,3,FALSE),"")</f>
        <v/>
      </c>
      <c r="Y1537" s="19" t="str">
        <f t="shared" si="46"/>
        <v/>
      </c>
      <c r="Z1537" s="19" t="str">
        <f>IF(T1537="","",IF(AND(T1537&lt;&gt;'Tabelas auxiliares'!$B$241,T1537&lt;&gt;'Tabelas auxiliares'!$B$242,T1537&lt;&gt;'Tabelas auxiliares'!$C$241,T1537&lt;&gt;'Tabelas auxiliares'!$C$242,T1537&lt;&gt;'Tabelas auxiliares'!$D$241),"FOLHA DE PESSOAL",IF(Y1537='Tabelas auxiliares'!$A$242,"CUSTEIO",IF(Y1537='Tabelas auxiliares'!$A$241,"INVESTIMENTO","ERRO - VERIFICAR"))))</f>
        <v/>
      </c>
      <c r="AA1537" s="30" t="str">
        <f t="shared" si="47"/>
        <v/>
      </c>
      <c r="AB1537" s="126"/>
      <c r="AC1537" s="126"/>
      <c r="AD1537" s="37"/>
      <c r="AE1537" s="36"/>
    </row>
    <row r="1538" spans="6:31" x14ac:dyDescent="0.35">
      <c r="F1538" s="19" t="str">
        <f>IFERROR(VLOOKUP(D1538,'Tabelas auxiliares'!$A$3:$B$63,2,FALSE),"")</f>
        <v/>
      </c>
      <c r="G1538" s="19" t="str">
        <f>IFERROR(VLOOKUP($B1538,'Tabelas auxiliares'!$A$67:$C$107,2,FALSE),"")</f>
        <v/>
      </c>
      <c r="H1538" s="19" t="str">
        <f>IFERROR(VLOOKUP($B1538,'Tabelas auxiliares'!$A$67:$C$107,3,FALSE),"")</f>
        <v/>
      </c>
      <c r="Y1538" s="19" t="str">
        <f t="shared" si="46"/>
        <v/>
      </c>
      <c r="Z1538" s="19" t="str">
        <f>IF(T1538="","",IF(AND(T1538&lt;&gt;'Tabelas auxiliares'!$B$241,T1538&lt;&gt;'Tabelas auxiliares'!$B$242,T1538&lt;&gt;'Tabelas auxiliares'!$C$241,T1538&lt;&gt;'Tabelas auxiliares'!$C$242,T1538&lt;&gt;'Tabelas auxiliares'!$D$241),"FOLHA DE PESSOAL",IF(Y1538='Tabelas auxiliares'!$A$242,"CUSTEIO",IF(Y1538='Tabelas auxiliares'!$A$241,"INVESTIMENTO","ERRO - VERIFICAR"))))</f>
        <v/>
      </c>
      <c r="AA1538" s="30" t="str">
        <f t="shared" si="47"/>
        <v/>
      </c>
      <c r="AB1538" s="126"/>
      <c r="AC1538" s="126"/>
      <c r="AD1538" s="37"/>
      <c r="AE1538" s="36"/>
    </row>
    <row r="1539" spans="6:31" x14ac:dyDescent="0.35">
      <c r="F1539" s="19" t="str">
        <f>IFERROR(VLOOKUP(D1539,'Tabelas auxiliares'!$A$3:$B$63,2,FALSE),"")</f>
        <v/>
      </c>
      <c r="G1539" s="19" t="str">
        <f>IFERROR(VLOOKUP($B1539,'Tabelas auxiliares'!$A$67:$C$107,2,FALSE),"")</f>
        <v/>
      </c>
      <c r="H1539" s="19" t="str">
        <f>IFERROR(VLOOKUP($B1539,'Tabelas auxiliares'!$A$67:$C$107,3,FALSE),"")</f>
        <v/>
      </c>
      <c r="Y1539" s="19" t="str">
        <f t="shared" si="46"/>
        <v/>
      </c>
      <c r="Z1539" s="19" t="str">
        <f>IF(T1539="","",IF(AND(T1539&lt;&gt;'Tabelas auxiliares'!$B$241,T1539&lt;&gt;'Tabelas auxiliares'!$B$242,T1539&lt;&gt;'Tabelas auxiliares'!$C$241,T1539&lt;&gt;'Tabelas auxiliares'!$C$242,T1539&lt;&gt;'Tabelas auxiliares'!$D$241),"FOLHA DE PESSOAL",IF(Y1539='Tabelas auxiliares'!$A$242,"CUSTEIO",IF(Y1539='Tabelas auxiliares'!$A$241,"INVESTIMENTO","ERRO - VERIFICAR"))))</f>
        <v/>
      </c>
      <c r="AA1539" s="30" t="str">
        <f t="shared" si="47"/>
        <v/>
      </c>
      <c r="AB1539" s="126"/>
      <c r="AC1539" s="126"/>
      <c r="AD1539" s="37"/>
      <c r="AE1539" s="36"/>
    </row>
    <row r="1540" spans="6:31" x14ac:dyDescent="0.35">
      <c r="F1540" s="19" t="str">
        <f>IFERROR(VLOOKUP(D1540,'Tabelas auxiliares'!$A$3:$B$63,2,FALSE),"")</f>
        <v/>
      </c>
      <c r="G1540" s="19" t="str">
        <f>IFERROR(VLOOKUP($B1540,'Tabelas auxiliares'!$A$67:$C$107,2,FALSE),"")</f>
        <v/>
      </c>
      <c r="H1540" s="19" t="str">
        <f>IFERROR(VLOOKUP($B1540,'Tabelas auxiliares'!$A$67:$C$107,3,FALSE),"")</f>
        <v/>
      </c>
      <c r="Y1540" s="19" t="str">
        <f t="shared" si="46"/>
        <v/>
      </c>
      <c r="Z1540" s="19" t="str">
        <f>IF(T1540="","",IF(AND(T1540&lt;&gt;'Tabelas auxiliares'!$B$241,T1540&lt;&gt;'Tabelas auxiliares'!$B$242,T1540&lt;&gt;'Tabelas auxiliares'!$C$241,T1540&lt;&gt;'Tabelas auxiliares'!$C$242,T1540&lt;&gt;'Tabelas auxiliares'!$D$241),"FOLHA DE PESSOAL",IF(Y1540='Tabelas auxiliares'!$A$242,"CUSTEIO",IF(Y1540='Tabelas auxiliares'!$A$241,"INVESTIMENTO","ERRO - VERIFICAR"))))</f>
        <v/>
      </c>
      <c r="AA1540" s="30" t="str">
        <f t="shared" si="47"/>
        <v/>
      </c>
      <c r="AB1540" s="126"/>
      <c r="AC1540" s="126"/>
      <c r="AD1540" s="37"/>
      <c r="AE1540" s="36"/>
    </row>
    <row r="1541" spans="6:31" x14ac:dyDescent="0.35">
      <c r="F1541" s="19" t="str">
        <f>IFERROR(VLOOKUP(D1541,'Tabelas auxiliares'!$A$3:$B$63,2,FALSE),"")</f>
        <v/>
      </c>
      <c r="G1541" s="19" t="str">
        <f>IFERROR(VLOOKUP($B1541,'Tabelas auxiliares'!$A$67:$C$107,2,FALSE),"")</f>
        <v/>
      </c>
      <c r="H1541" s="19" t="str">
        <f>IFERROR(VLOOKUP($B1541,'Tabelas auxiliares'!$A$67:$C$107,3,FALSE),"")</f>
        <v/>
      </c>
      <c r="Y1541" s="19" t="str">
        <f t="shared" si="46"/>
        <v/>
      </c>
      <c r="Z1541" s="19" t="str">
        <f>IF(T1541="","",IF(AND(T1541&lt;&gt;'Tabelas auxiliares'!$B$241,T1541&lt;&gt;'Tabelas auxiliares'!$B$242,T1541&lt;&gt;'Tabelas auxiliares'!$C$241,T1541&lt;&gt;'Tabelas auxiliares'!$C$242,T1541&lt;&gt;'Tabelas auxiliares'!$D$241),"FOLHA DE PESSOAL",IF(Y1541='Tabelas auxiliares'!$A$242,"CUSTEIO",IF(Y1541='Tabelas auxiliares'!$A$241,"INVESTIMENTO","ERRO - VERIFICAR"))))</f>
        <v/>
      </c>
      <c r="AA1541" s="30" t="str">
        <f t="shared" si="47"/>
        <v/>
      </c>
      <c r="AB1541" s="126"/>
      <c r="AC1541" s="126"/>
      <c r="AD1541" s="37"/>
      <c r="AE1541" s="36"/>
    </row>
    <row r="1542" spans="6:31" x14ac:dyDescent="0.35">
      <c r="F1542" s="19" t="str">
        <f>IFERROR(VLOOKUP(D1542,'Tabelas auxiliares'!$A$3:$B$63,2,FALSE),"")</f>
        <v/>
      </c>
      <c r="G1542" s="19" t="str">
        <f>IFERROR(VLOOKUP($B1542,'Tabelas auxiliares'!$A$67:$C$107,2,FALSE),"")</f>
        <v/>
      </c>
      <c r="H1542" s="19" t="str">
        <f>IFERROR(VLOOKUP($B1542,'Tabelas auxiliares'!$A$67:$C$107,3,FALSE),"")</f>
        <v/>
      </c>
      <c r="Y1542" s="19" t="str">
        <f t="shared" si="46"/>
        <v/>
      </c>
      <c r="Z1542" s="19" t="str">
        <f>IF(T1542="","",IF(AND(T1542&lt;&gt;'Tabelas auxiliares'!$B$241,T1542&lt;&gt;'Tabelas auxiliares'!$B$242,T1542&lt;&gt;'Tabelas auxiliares'!$C$241,T1542&lt;&gt;'Tabelas auxiliares'!$C$242,T1542&lt;&gt;'Tabelas auxiliares'!$D$241),"FOLHA DE PESSOAL",IF(Y1542='Tabelas auxiliares'!$A$242,"CUSTEIO",IF(Y1542='Tabelas auxiliares'!$A$241,"INVESTIMENTO","ERRO - VERIFICAR"))))</f>
        <v/>
      </c>
      <c r="AA1542" s="30" t="str">
        <f t="shared" si="47"/>
        <v/>
      </c>
      <c r="AB1542" s="126"/>
      <c r="AC1542" s="126"/>
      <c r="AD1542" s="37"/>
      <c r="AE1542" s="36"/>
    </row>
    <row r="1543" spans="6:31" x14ac:dyDescent="0.35">
      <c r="F1543" s="19" t="str">
        <f>IFERROR(VLOOKUP(D1543,'Tabelas auxiliares'!$A$3:$B$63,2,FALSE),"")</f>
        <v/>
      </c>
      <c r="G1543" s="19" t="str">
        <f>IFERROR(VLOOKUP($B1543,'Tabelas auxiliares'!$A$67:$C$107,2,FALSE),"")</f>
        <v/>
      </c>
      <c r="H1543" s="19" t="str">
        <f>IFERROR(VLOOKUP($B1543,'Tabelas auxiliares'!$A$67:$C$107,3,FALSE),"")</f>
        <v/>
      </c>
      <c r="Y1543" s="19" t="str">
        <f t="shared" si="46"/>
        <v/>
      </c>
      <c r="Z1543" s="19" t="str">
        <f>IF(T1543="","",IF(AND(T1543&lt;&gt;'Tabelas auxiliares'!$B$241,T1543&lt;&gt;'Tabelas auxiliares'!$B$242,T1543&lt;&gt;'Tabelas auxiliares'!$C$241,T1543&lt;&gt;'Tabelas auxiliares'!$C$242,T1543&lt;&gt;'Tabelas auxiliares'!$D$241),"FOLHA DE PESSOAL",IF(Y1543='Tabelas auxiliares'!$A$242,"CUSTEIO",IF(Y1543='Tabelas auxiliares'!$A$241,"INVESTIMENTO","ERRO - VERIFICAR"))))</f>
        <v/>
      </c>
      <c r="AA1543" s="30" t="str">
        <f t="shared" si="47"/>
        <v/>
      </c>
      <c r="AB1543" s="126"/>
      <c r="AC1543" s="126"/>
      <c r="AD1543" s="37"/>
      <c r="AE1543" s="36"/>
    </row>
    <row r="1544" spans="6:31" x14ac:dyDescent="0.35">
      <c r="F1544" s="19" t="str">
        <f>IFERROR(VLOOKUP(D1544,'Tabelas auxiliares'!$A$3:$B$63,2,FALSE),"")</f>
        <v/>
      </c>
      <c r="G1544" s="19" t="str">
        <f>IFERROR(VLOOKUP($B1544,'Tabelas auxiliares'!$A$67:$C$107,2,FALSE),"")</f>
        <v/>
      </c>
      <c r="H1544" s="19" t="str">
        <f>IFERROR(VLOOKUP($B1544,'Tabelas auxiliares'!$A$67:$C$107,3,FALSE),"")</f>
        <v/>
      </c>
      <c r="Y1544" s="19" t="str">
        <f t="shared" si="46"/>
        <v/>
      </c>
      <c r="Z1544" s="19" t="str">
        <f>IF(T1544="","",IF(AND(T1544&lt;&gt;'Tabelas auxiliares'!$B$241,T1544&lt;&gt;'Tabelas auxiliares'!$B$242,T1544&lt;&gt;'Tabelas auxiliares'!$C$241,T1544&lt;&gt;'Tabelas auxiliares'!$C$242,T1544&lt;&gt;'Tabelas auxiliares'!$D$241),"FOLHA DE PESSOAL",IF(Y1544='Tabelas auxiliares'!$A$242,"CUSTEIO",IF(Y1544='Tabelas auxiliares'!$A$241,"INVESTIMENTO","ERRO - VERIFICAR"))))</f>
        <v/>
      </c>
      <c r="AA1544" s="30" t="str">
        <f t="shared" si="47"/>
        <v/>
      </c>
      <c r="AB1544" s="126"/>
      <c r="AC1544" s="126"/>
      <c r="AD1544" s="37"/>
      <c r="AE1544" s="36"/>
    </row>
    <row r="1545" spans="6:31" x14ac:dyDescent="0.35">
      <c r="F1545" s="19" t="str">
        <f>IFERROR(VLOOKUP(D1545,'Tabelas auxiliares'!$A$3:$B$63,2,FALSE),"")</f>
        <v/>
      </c>
      <c r="G1545" s="19" t="str">
        <f>IFERROR(VLOOKUP($B1545,'Tabelas auxiliares'!$A$67:$C$107,2,FALSE),"")</f>
        <v/>
      </c>
      <c r="H1545" s="19" t="str">
        <f>IFERROR(VLOOKUP($B1545,'Tabelas auxiliares'!$A$67:$C$107,3,FALSE),"")</f>
        <v/>
      </c>
      <c r="Y1545" s="19" t="str">
        <f t="shared" si="46"/>
        <v/>
      </c>
      <c r="Z1545" s="19" t="str">
        <f>IF(T1545="","",IF(AND(T1545&lt;&gt;'Tabelas auxiliares'!$B$241,T1545&lt;&gt;'Tabelas auxiliares'!$B$242,T1545&lt;&gt;'Tabelas auxiliares'!$C$241,T1545&lt;&gt;'Tabelas auxiliares'!$C$242,T1545&lt;&gt;'Tabelas auxiliares'!$D$241),"FOLHA DE PESSOAL",IF(Y1545='Tabelas auxiliares'!$A$242,"CUSTEIO",IF(Y1545='Tabelas auxiliares'!$A$241,"INVESTIMENTO","ERRO - VERIFICAR"))))</f>
        <v/>
      </c>
      <c r="AA1545" s="30" t="str">
        <f t="shared" si="47"/>
        <v/>
      </c>
      <c r="AB1545" s="126"/>
      <c r="AC1545" s="126"/>
      <c r="AD1545" s="37"/>
      <c r="AE1545" s="36"/>
    </row>
    <row r="1546" spans="6:31" x14ac:dyDescent="0.35">
      <c r="F1546" s="19" t="str">
        <f>IFERROR(VLOOKUP(D1546,'Tabelas auxiliares'!$A$3:$B$63,2,FALSE),"")</f>
        <v/>
      </c>
      <c r="G1546" s="19" t="str">
        <f>IFERROR(VLOOKUP($B1546,'Tabelas auxiliares'!$A$67:$C$107,2,FALSE),"")</f>
        <v/>
      </c>
      <c r="H1546" s="19" t="str">
        <f>IFERROR(VLOOKUP($B1546,'Tabelas auxiliares'!$A$67:$C$107,3,FALSE),"")</f>
        <v/>
      </c>
      <c r="Y1546" s="19" t="str">
        <f t="shared" si="46"/>
        <v/>
      </c>
      <c r="Z1546" s="19" t="str">
        <f>IF(T1546="","",IF(AND(T1546&lt;&gt;'Tabelas auxiliares'!$B$241,T1546&lt;&gt;'Tabelas auxiliares'!$B$242,T1546&lt;&gt;'Tabelas auxiliares'!$C$241,T1546&lt;&gt;'Tabelas auxiliares'!$C$242,T1546&lt;&gt;'Tabelas auxiliares'!$D$241),"FOLHA DE PESSOAL",IF(Y1546='Tabelas auxiliares'!$A$242,"CUSTEIO",IF(Y1546='Tabelas auxiliares'!$A$241,"INVESTIMENTO","ERRO - VERIFICAR"))))</f>
        <v/>
      </c>
      <c r="AA1546" s="30" t="str">
        <f t="shared" si="47"/>
        <v/>
      </c>
      <c r="AB1546" s="126"/>
      <c r="AC1546" s="126"/>
      <c r="AD1546" s="37"/>
      <c r="AE1546" s="36"/>
    </row>
    <row r="1547" spans="6:31" x14ac:dyDescent="0.35">
      <c r="F1547" s="19" t="str">
        <f>IFERROR(VLOOKUP(D1547,'Tabelas auxiliares'!$A$3:$B$63,2,FALSE),"")</f>
        <v/>
      </c>
      <c r="G1547" s="19" t="str">
        <f>IFERROR(VLOOKUP($B1547,'Tabelas auxiliares'!$A$67:$C$107,2,FALSE),"")</f>
        <v/>
      </c>
      <c r="H1547" s="19" t="str">
        <f>IFERROR(VLOOKUP($B1547,'Tabelas auxiliares'!$A$67:$C$107,3,FALSE),"")</f>
        <v/>
      </c>
      <c r="Y1547" s="19" t="str">
        <f t="shared" si="46"/>
        <v/>
      </c>
      <c r="Z1547" s="19" t="str">
        <f>IF(T1547="","",IF(AND(T1547&lt;&gt;'Tabelas auxiliares'!$B$241,T1547&lt;&gt;'Tabelas auxiliares'!$B$242,T1547&lt;&gt;'Tabelas auxiliares'!$C$241,T1547&lt;&gt;'Tabelas auxiliares'!$C$242,T1547&lt;&gt;'Tabelas auxiliares'!$D$241),"FOLHA DE PESSOAL",IF(Y1547='Tabelas auxiliares'!$A$242,"CUSTEIO",IF(Y1547='Tabelas auxiliares'!$A$241,"INVESTIMENTO","ERRO - VERIFICAR"))))</f>
        <v/>
      </c>
      <c r="AA1547" s="30" t="str">
        <f t="shared" si="47"/>
        <v/>
      </c>
      <c r="AB1547" s="126"/>
      <c r="AC1547" s="126"/>
      <c r="AD1547" s="37"/>
      <c r="AE1547" s="36"/>
    </row>
    <row r="1548" spans="6:31" x14ac:dyDescent="0.35">
      <c r="F1548" s="19" t="str">
        <f>IFERROR(VLOOKUP(D1548,'Tabelas auxiliares'!$A$3:$B$63,2,FALSE),"")</f>
        <v/>
      </c>
      <c r="G1548" s="19" t="str">
        <f>IFERROR(VLOOKUP($B1548,'Tabelas auxiliares'!$A$67:$C$107,2,FALSE),"")</f>
        <v/>
      </c>
      <c r="H1548" s="19" t="str">
        <f>IFERROR(VLOOKUP($B1548,'Tabelas auxiliares'!$A$67:$C$107,3,FALSE),"")</f>
        <v/>
      </c>
      <c r="Y1548" s="19" t="str">
        <f t="shared" si="46"/>
        <v/>
      </c>
      <c r="Z1548" s="19" t="str">
        <f>IF(T1548="","",IF(AND(T1548&lt;&gt;'Tabelas auxiliares'!$B$241,T1548&lt;&gt;'Tabelas auxiliares'!$B$242,T1548&lt;&gt;'Tabelas auxiliares'!$C$241,T1548&lt;&gt;'Tabelas auxiliares'!$C$242,T1548&lt;&gt;'Tabelas auxiliares'!$D$241),"FOLHA DE PESSOAL",IF(Y1548='Tabelas auxiliares'!$A$242,"CUSTEIO",IF(Y1548='Tabelas auxiliares'!$A$241,"INVESTIMENTO","ERRO - VERIFICAR"))))</f>
        <v/>
      </c>
      <c r="AA1548" s="30" t="str">
        <f t="shared" si="47"/>
        <v/>
      </c>
      <c r="AB1548" s="126"/>
      <c r="AC1548" s="126"/>
      <c r="AD1548" s="37"/>
      <c r="AE1548" s="36"/>
    </row>
    <row r="1549" spans="6:31" x14ac:dyDescent="0.35">
      <c r="F1549" s="19" t="str">
        <f>IFERROR(VLOOKUP(D1549,'Tabelas auxiliares'!$A$3:$B$63,2,FALSE),"")</f>
        <v/>
      </c>
      <c r="G1549" s="19" t="str">
        <f>IFERROR(VLOOKUP($B1549,'Tabelas auxiliares'!$A$67:$C$107,2,FALSE),"")</f>
        <v/>
      </c>
      <c r="H1549" s="19" t="str">
        <f>IFERROR(VLOOKUP($B1549,'Tabelas auxiliares'!$A$67:$C$107,3,FALSE),"")</f>
        <v/>
      </c>
      <c r="Y1549" s="19" t="str">
        <f t="shared" si="46"/>
        <v/>
      </c>
      <c r="Z1549" s="19" t="str">
        <f>IF(T1549="","",IF(AND(T1549&lt;&gt;'Tabelas auxiliares'!$B$241,T1549&lt;&gt;'Tabelas auxiliares'!$B$242,T1549&lt;&gt;'Tabelas auxiliares'!$C$241,T1549&lt;&gt;'Tabelas auxiliares'!$C$242,T1549&lt;&gt;'Tabelas auxiliares'!$D$241),"FOLHA DE PESSOAL",IF(Y1549='Tabelas auxiliares'!$A$242,"CUSTEIO",IF(Y1549='Tabelas auxiliares'!$A$241,"INVESTIMENTO","ERRO - VERIFICAR"))))</f>
        <v/>
      </c>
      <c r="AA1549" s="30" t="str">
        <f t="shared" si="47"/>
        <v/>
      </c>
      <c r="AB1549" s="126"/>
      <c r="AC1549" s="126"/>
      <c r="AD1549" s="37"/>
      <c r="AE1549" s="36"/>
    </row>
    <row r="1550" spans="6:31" x14ac:dyDescent="0.35">
      <c r="F1550" s="19" t="str">
        <f>IFERROR(VLOOKUP(D1550,'Tabelas auxiliares'!$A$3:$B$63,2,FALSE),"")</f>
        <v/>
      </c>
      <c r="G1550" s="19" t="str">
        <f>IFERROR(VLOOKUP($B1550,'Tabelas auxiliares'!$A$67:$C$107,2,FALSE),"")</f>
        <v/>
      </c>
      <c r="H1550" s="19" t="str">
        <f>IFERROR(VLOOKUP($B1550,'Tabelas auxiliares'!$A$67:$C$107,3,FALSE),"")</f>
        <v/>
      </c>
      <c r="Y1550" s="19" t="str">
        <f t="shared" si="46"/>
        <v/>
      </c>
      <c r="Z1550" s="19" t="str">
        <f>IF(T1550="","",IF(AND(T1550&lt;&gt;'Tabelas auxiliares'!$B$241,T1550&lt;&gt;'Tabelas auxiliares'!$B$242,T1550&lt;&gt;'Tabelas auxiliares'!$C$241,T1550&lt;&gt;'Tabelas auxiliares'!$C$242,T1550&lt;&gt;'Tabelas auxiliares'!$D$241),"FOLHA DE PESSOAL",IF(Y1550='Tabelas auxiliares'!$A$242,"CUSTEIO",IF(Y1550='Tabelas auxiliares'!$A$241,"INVESTIMENTO","ERRO - VERIFICAR"))))</f>
        <v/>
      </c>
      <c r="AA1550" s="30" t="str">
        <f t="shared" si="47"/>
        <v/>
      </c>
      <c r="AB1550" s="126"/>
      <c r="AC1550" s="126"/>
      <c r="AD1550" s="37"/>
      <c r="AE1550" s="36"/>
    </row>
    <row r="1551" spans="6:31" x14ac:dyDescent="0.35">
      <c r="F1551" s="19" t="str">
        <f>IFERROR(VLOOKUP(D1551,'Tabelas auxiliares'!$A$3:$B$63,2,FALSE),"")</f>
        <v/>
      </c>
      <c r="G1551" s="19" t="str">
        <f>IFERROR(VLOOKUP($B1551,'Tabelas auxiliares'!$A$67:$C$107,2,FALSE),"")</f>
        <v/>
      </c>
      <c r="H1551" s="19" t="str">
        <f>IFERROR(VLOOKUP($B1551,'Tabelas auxiliares'!$A$67:$C$107,3,FALSE),"")</f>
        <v/>
      </c>
      <c r="Y1551" s="19" t="str">
        <f t="shared" si="46"/>
        <v/>
      </c>
      <c r="Z1551" s="19" t="str">
        <f>IF(T1551="","",IF(AND(T1551&lt;&gt;'Tabelas auxiliares'!$B$241,T1551&lt;&gt;'Tabelas auxiliares'!$B$242,T1551&lt;&gt;'Tabelas auxiliares'!$C$241,T1551&lt;&gt;'Tabelas auxiliares'!$C$242,T1551&lt;&gt;'Tabelas auxiliares'!$D$241),"FOLHA DE PESSOAL",IF(Y1551='Tabelas auxiliares'!$A$242,"CUSTEIO",IF(Y1551='Tabelas auxiliares'!$A$241,"INVESTIMENTO","ERRO - VERIFICAR"))))</f>
        <v/>
      </c>
      <c r="AA1551" s="30" t="str">
        <f t="shared" si="47"/>
        <v/>
      </c>
      <c r="AB1551" s="126"/>
      <c r="AC1551" s="126"/>
      <c r="AD1551" s="37"/>
      <c r="AE1551" s="36"/>
    </row>
    <row r="1552" spans="6:31" x14ac:dyDescent="0.35">
      <c r="F1552" s="19" t="str">
        <f>IFERROR(VLOOKUP(D1552,'Tabelas auxiliares'!$A$3:$B$63,2,FALSE),"")</f>
        <v/>
      </c>
      <c r="G1552" s="19" t="str">
        <f>IFERROR(VLOOKUP($B1552,'Tabelas auxiliares'!$A$67:$C$107,2,FALSE),"")</f>
        <v/>
      </c>
      <c r="H1552" s="19" t="str">
        <f>IFERROR(VLOOKUP($B1552,'Tabelas auxiliares'!$A$67:$C$107,3,FALSE),"")</f>
        <v/>
      </c>
      <c r="Y1552" s="19" t="str">
        <f t="shared" si="46"/>
        <v/>
      </c>
      <c r="Z1552" s="19" t="str">
        <f>IF(T1552="","",IF(AND(T1552&lt;&gt;'Tabelas auxiliares'!$B$241,T1552&lt;&gt;'Tabelas auxiliares'!$B$242,T1552&lt;&gt;'Tabelas auxiliares'!$C$241,T1552&lt;&gt;'Tabelas auxiliares'!$C$242,T1552&lt;&gt;'Tabelas auxiliares'!$D$241),"FOLHA DE PESSOAL",IF(Y1552='Tabelas auxiliares'!$A$242,"CUSTEIO",IF(Y1552='Tabelas auxiliares'!$A$241,"INVESTIMENTO","ERRO - VERIFICAR"))))</f>
        <v/>
      </c>
      <c r="AA1552" s="30" t="str">
        <f t="shared" si="47"/>
        <v/>
      </c>
      <c r="AB1552" s="126"/>
      <c r="AC1552" s="126"/>
      <c r="AD1552" s="37"/>
      <c r="AE1552" s="36"/>
    </row>
    <row r="1553" spans="6:31" x14ac:dyDescent="0.35">
      <c r="F1553" s="19" t="str">
        <f>IFERROR(VLOOKUP(D1553,'Tabelas auxiliares'!$A$3:$B$63,2,FALSE),"")</f>
        <v/>
      </c>
      <c r="G1553" s="19" t="str">
        <f>IFERROR(VLOOKUP($B1553,'Tabelas auxiliares'!$A$67:$C$107,2,FALSE),"")</f>
        <v/>
      </c>
      <c r="H1553" s="19" t="str">
        <f>IFERROR(VLOOKUP($B1553,'Tabelas auxiliares'!$A$67:$C$107,3,FALSE),"")</f>
        <v/>
      </c>
      <c r="Y1553" s="19" t="str">
        <f t="shared" si="46"/>
        <v/>
      </c>
      <c r="Z1553" s="19" t="str">
        <f>IF(T1553="","",IF(AND(T1553&lt;&gt;'Tabelas auxiliares'!$B$241,T1553&lt;&gt;'Tabelas auxiliares'!$B$242,T1553&lt;&gt;'Tabelas auxiliares'!$C$241,T1553&lt;&gt;'Tabelas auxiliares'!$C$242,T1553&lt;&gt;'Tabelas auxiliares'!$D$241),"FOLHA DE PESSOAL",IF(Y1553='Tabelas auxiliares'!$A$242,"CUSTEIO",IF(Y1553='Tabelas auxiliares'!$A$241,"INVESTIMENTO","ERRO - VERIFICAR"))))</f>
        <v/>
      </c>
      <c r="AA1553" s="30" t="str">
        <f t="shared" si="47"/>
        <v/>
      </c>
      <c r="AB1553" s="126"/>
      <c r="AC1553" s="126"/>
      <c r="AD1553" s="37"/>
      <c r="AE1553" s="36"/>
    </row>
    <row r="1554" spans="6:31" x14ac:dyDescent="0.35">
      <c r="F1554" s="19" t="str">
        <f>IFERROR(VLOOKUP(D1554,'Tabelas auxiliares'!$A$3:$B$63,2,FALSE),"")</f>
        <v/>
      </c>
      <c r="G1554" s="19" t="str">
        <f>IFERROR(VLOOKUP($B1554,'Tabelas auxiliares'!$A$67:$C$107,2,FALSE),"")</f>
        <v/>
      </c>
      <c r="H1554" s="19" t="str">
        <f>IFERROR(VLOOKUP($B1554,'Tabelas auxiliares'!$A$67:$C$107,3,FALSE),"")</f>
        <v/>
      </c>
      <c r="Y1554" s="19" t="str">
        <f t="shared" si="46"/>
        <v/>
      </c>
      <c r="Z1554" s="19" t="str">
        <f>IF(T1554="","",IF(AND(T1554&lt;&gt;'Tabelas auxiliares'!$B$241,T1554&lt;&gt;'Tabelas auxiliares'!$B$242,T1554&lt;&gt;'Tabelas auxiliares'!$C$241,T1554&lt;&gt;'Tabelas auxiliares'!$C$242,T1554&lt;&gt;'Tabelas auxiliares'!$D$241),"FOLHA DE PESSOAL",IF(Y1554='Tabelas auxiliares'!$A$242,"CUSTEIO",IF(Y1554='Tabelas auxiliares'!$A$241,"INVESTIMENTO","ERRO - VERIFICAR"))))</f>
        <v/>
      </c>
      <c r="AA1554" s="30" t="str">
        <f t="shared" si="47"/>
        <v/>
      </c>
      <c r="AB1554" s="126"/>
      <c r="AC1554" s="126"/>
      <c r="AD1554" s="37"/>
      <c r="AE1554" s="36"/>
    </row>
    <row r="1555" spans="6:31" x14ac:dyDescent="0.35">
      <c r="F1555" s="19" t="str">
        <f>IFERROR(VLOOKUP(D1555,'Tabelas auxiliares'!$A$3:$B$63,2,FALSE),"")</f>
        <v/>
      </c>
      <c r="G1555" s="19" t="str">
        <f>IFERROR(VLOOKUP($B1555,'Tabelas auxiliares'!$A$67:$C$107,2,FALSE),"")</f>
        <v/>
      </c>
      <c r="H1555" s="19" t="str">
        <f>IFERROR(VLOOKUP($B1555,'Tabelas auxiliares'!$A$67:$C$107,3,FALSE),"")</f>
        <v/>
      </c>
      <c r="Y1555" s="19" t="str">
        <f t="shared" si="46"/>
        <v/>
      </c>
      <c r="Z1555" s="19" t="str">
        <f>IF(T1555="","",IF(AND(T1555&lt;&gt;'Tabelas auxiliares'!$B$241,T1555&lt;&gt;'Tabelas auxiliares'!$B$242,T1555&lt;&gt;'Tabelas auxiliares'!$C$241,T1555&lt;&gt;'Tabelas auxiliares'!$C$242,T1555&lt;&gt;'Tabelas auxiliares'!$D$241),"FOLHA DE PESSOAL",IF(Y1555='Tabelas auxiliares'!$A$242,"CUSTEIO",IF(Y1555='Tabelas auxiliares'!$A$241,"INVESTIMENTO","ERRO - VERIFICAR"))))</f>
        <v/>
      </c>
      <c r="AA1555" s="30" t="str">
        <f t="shared" si="47"/>
        <v/>
      </c>
      <c r="AB1555" s="126"/>
      <c r="AC1555" s="126"/>
      <c r="AD1555" s="37"/>
      <c r="AE1555" s="36"/>
    </row>
    <row r="1556" spans="6:31" x14ac:dyDescent="0.35">
      <c r="F1556" s="19" t="str">
        <f>IFERROR(VLOOKUP(D1556,'Tabelas auxiliares'!$A$3:$B$63,2,FALSE),"")</f>
        <v/>
      </c>
      <c r="G1556" s="19" t="str">
        <f>IFERROR(VLOOKUP($B1556,'Tabelas auxiliares'!$A$67:$C$107,2,FALSE),"")</f>
        <v/>
      </c>
      <c r="H1556" s="19" t="str">
        <f>IFERROR(VLOOKUP($B1556,'Tabelas auxiliares'!$A$67:$C$107,3,FALSE),"")</f>
        <v/>
      </c>
      <c r="Y1556" s="19" t="str">
        <f t="shared" si="46"/>
        <v/>
      </c>
      <c r="Z1556" s="19" t="str">
        <f>IF(T1556="","",IF(AND(T1556&lt;&gt;'Tabelas auxiliares'!$B$241,T1556&lt;&gt;'Tabelas auxiliares'!$B$242,T1556&lt;&gt;'Tabelas auxiliares'!$C$241,T1556&lt;&gt;'Tabelas auxiliares'!$C$242,T1556&lt;&gt;'Tabelas auxiliares'!$D$241),"FOLHA DE PESSOAL",IF(Y1556='Tabelas auxiliares'!$A$242,"CUSTEIO",IF(Y1556='Tabelas auxiliares'!$A$241,"INVESTIMENTO","ERRO - VERIFICAR"))))</f>
        <v/>
      </c>
      <c r="AA1556" s="30" t="str">
        <f t="shared" si="47"/>
        <v/>
      </c>
      <c r="AB1556" s="126"/>
      <c r="AC1556" s="126"/>
      <c r="AD1556" s="37"/>
      <c r="AE1556" s="36"/>
    </row>
    <row r="1557" spans="6:31" x14ac:dyDescent="0.35">
      <c r="F1557" s="19" t="str">
        <f>IFERROR(VLOOKUP(D1557,'Tabelas auxiliares'!$A$3:$B$63,2,FALSE),"")</f>
        <v/>
      </c>
      <c r="G1557" s="19" t="str">
        <f>IFERROR(VLOOKUP($B1557,'Tabelas auxiliares'!$A$67:$C$107,2,FALSE),"")</f>
        <v/>
      </c>
      <c r="H1557" s="19" t="str">
        <f>IFERROR(VLOOKUP($B1557,'Tabelas auxiliares'!$A$67:$C$107,3,FALSE),"")</f>
        <v/>
      </c>
      <c r="Y1557" s="19" t="str">
        <f t="shared" si="46"/>
        <v/>
      </c>
      <c r="Z1557" s="19" t="str">
        <f>IF(T1557="","",IF(AND(T1557&lt;&gt;'Tabelas auxiliares'!$B$241,T1557&lt;&gt;'Tabelas auxiliares'!$B$242,T1557&lt;&gt;'Tabelas auxiliares'!$C$241,T1557&lt;&gt;'Tabelas auxiliares'!$C$242,T1557&lt;&gt;'Tabelas auxiliares'!$D$241),"FOLHA DE PESSOAL",IF(Y1557='Tabelas auxiliares'!$A$242,"CUSTEIO",IF(Y1557='Tabelas auxiliares'!$A$241,"INVESTIMENTO","ERRO - VERIFICAR"))))</f>
        <v/>
      </c>
      <c r="AA1557" s="30" t="str">
        <f t="shared" si="47"/>
        <v/>
      </c>
      <c r="AB1557" s="126"/>
      <c r="AC1557" s="126"/>
      <c r="AD1557" s="37"/>
      <c r="AE1557" s="36"/>
    </row>
    <row r="1558" spans="6:31" x14ac:dyDescent="0.35">
      <c r="F1558" s="19" t="str">
        <f>IFERROR(VLOOKUP(D1558,'Tabelas auxiliares'!$A$3:$B$63,2,FALSE),"")</f>
        <v/>
      </c>
      <c r="G1558" s="19" t="str">
        <f>IFERROR(VLOOKUP($B1558,'Tabelas auxiliares'!$A$67:$C$107,2,FALSE),"")</f>
        <v/>
      </c>
      <c r="H1558" s="19" t="str">
        <f>IFERROR(VLOOKUP($B1558,'Tabelas auxiliares'!$A$67:$C$107,3,FALSE),"")</f>
        <v/>
      </c>
      <c r="Y1558" s="19" t="str">
        <f t="shared" si="46"/>
        <v/>
      </c>
      <c r="Z1558" s="19" t="str">
        <f>IF(T1558="","",IF(AND(T1558&lt;&gt;'Tabelas auxiliares'!$B$241,T1558&lt;&gt;'Tabelas auxiliares'!$B$242,T1558&lt;&gt;'Tabelas auxiliares'!$C$241,T1558&lt;&gt;'Tabelas auxiliares'!$C$242,T1558&lt;&gt;'Tabelas auxiliares'!$D$241),"FOLHA DE PESSOAL",IF(Y1558='Tabelas auxiliares'!$A$242,"CUSTEIO",IF(Y1558='Tabelas auxiliares'!$A$241,"INVESTIMENTO","ERRO - VERIFICAR"))))</f>
        <v/>
      </c>
      <c r="AA1558" s="30" t="str">
        <f t="shared" si="47"/>
        <v/>
      </c>
      <c r="AB1558" s="126"/>
      <c r="AC1558" s="126"/>
      <c r="AD1558" s="37"/>
      <c r="AE1558" s="36"/>
    </row>
    <row r="1559" spans="6:31" x14ac:dyDescent="0.35">
      <c r="F1559" s="19" t="str">
        <f>IFERROR(VLOOKUP(D1559,'Tabelas auxiliares'!$A$3:$B$63,2,FALSE),"")</f>
        <v/>
      </c>
      <c r="G1559" s="19" t="str">
        <f>IFERROR(VLOOKUP($B1559,'Tabelas auxiliares'!$A$67:$C$107,2,FALSE),"")</f>
        <v/>
      </c>
      <c r="H1559" s="19" t="str">
        <f>IFERROR(VLOOKUP($B1559,'Tabelas auxiliares'!$A$67:$C$107,3,FALSE),"")</f>
        <v/>
      </c>
      <c r="Y1559" s="19" t="str">
        <f t="shared" si="46"/>
        <v/>
      </c>
      <c r="Z1559" s="19" t="str">
        <f>IF(T1559="","",IF(AND(T1559&lt;&gt;'Tabelas auxiliares'!$B$241,T1559&lt;&gt;'Tabelas auxiliares'!$B$242,T1559&lt;&gt;'Tabelas auxiliares'!$C$241,T1559&lt;&gt;'Tabelas auxiliares'!$C$242,T1559&lt;&gt;'Tabelas auxiliares'!$D$241),"FOLHA DE PESSOAL",IF(Y1559='Tabelas auxiliares'!$A$242,"CUSTEIO",IF(Y1559='Tabelas auxiliares'!$A$241,"INVESTIMENTO","ERRO - VERIFICAR"))))</f>
        <v/>
      </c>
      <c r="AA1559" s="30" t="str">
        <f t="shared" si="47"/>
        <v/>
      </c>
      <c r="AB1559" s="126"/>
      <c r="AC1559" s="126"/>
      <c r="AD1559" s="37"/>
      <c r="AE1559" s="36"/>
    </row>
    <row r="1560" spans="6:31" x14ac:dyDescent="0.35">
      <c r="F1560" s="19" t="str">
        <f>IFERROR(VLOOKUP(D1560,'Tabelas auxiliares'!$A$3:$B$63,2,FALSE),"")</f>
        <v/>
      </c>
      <c r="G1560" s="19" t="str">
        <f>IFERROR(VLOOKUP($B1560,'Tabelas auxiliares'!$A$67:$C$107,2,FALSE),"")</f>
        <v/>
      </c>
      <c r="H1560" s="19" t="str">
        <f>IFERROR(VLOOKUP($B1560,'Tabelas auxiliares'!$A$67:$C$107,3,FALSE),"")</f>
        <v/>
      </c>
      <c r="Y1560" s="19" t="str">
        <f t="shared" si="46"/>
        <v/>
      </c>
      <c r="Z1560" s="19" t="str">
        <f>IF(T1560="","",IF(AND(T1560&lt;&gt;'Tabelas auxiliares'!$B$241,T1560&lt;&gt;'Tabelas auxiliares'!$B$242,T1560&lt;&gt;'Tabelas auxiliares'!$C$241,T1560&lt;&gt;'Tabelas auxiliares'!$C$242,T1560&lt;&gt;'Tabelas auxiliares'!$D$241),"FOLHA DE PESSOAL",IF(Y1560='Tabelas auxiliares'!$A$242,"CUSTEIO",IF(Y1560='Tabelas auxiliares'!$A$241,"INVESTIMENTO","ERRO - VERIFICAR"))))</f>
        <v/>
      </c>
      <c r="AA1560" s="30" t="str">
        <f t="shared" si="47"/>
        <v/>
      </c>
      <c r="AB1560" s="126"/>
      <c r="AC1560" s="126"/>
      <c r="AD1560" s="37"/>
      <c r="AE1560" s="36"/>
    </row>
    <row r="1561" spans="6:31" x14ac:dyDescent="0.35">
      <c r="F1561" s="19" t="str">
        <f>IFERROR(VLOOKUP(D1561,'Tabelas auxiliares'!$A$3:$B$63,2,FALSE),"")</f>
        <v/>
      </c>
      <c r="G1561" s="19" t="str">
        <f>IFERROR(VLOOKUP($B1561,'Tabelas auxiliares'!$A$67:$C$107,2,FALSE),"")</f>
        <v/>
      </c>
      <c r="H1561" s="19" t="str">
        <f>IFERROR(VLOOKUP($B1561,'Tabelas auxiliares'!$A$67:$C$107,3,FALSE),"")</f>
        <v/>
      </c>
      <c r="Y1561" s="19" t="str">
        <f t="shared" si="46"/>
        <v/>
      </c>
      <c r="Z1561" s="19" t="str">
        <f>IF(T1561="","",IF(AND(T1561&lt;&gt;'Tabelas auxiliares'!$B$241,T1561&lt;&gt;'Tabelas auxiliares'!$B$242,T1561&lt;&gt;'Tabelas auxiliares'!$C$241,T1561&lt;&gt;'Tabelas auxiliares'!$C$242,T1561&lt;&gt;'Tabelas auxiliares'!$D$241),"FOLHA DE PESSOAL",IF(Y1561='Tabelas auxiliares'!$A$242,"CUSTEIO",IF(Y1561='Tabelas auxiliares'!$A$241,"INVESTIMENTO","ERRO - VERIFICAR"))))</f>
        <v/>
      </c>
      <c r="AA1561" s="30" t="str">
        <f t="shared" si="47"/>
        <v/>
      </c>
      <c r="AB1561" s="126"/>
      <c r="AC1561" s="126"/>
      <c r="AD1561" s="37"/>
      <c r="AE1561" s="36"/>
    </row>
    <row r="1562" spans="6:31" x14ac:dyDescent="0.35">
      <c r="F1562" s="19" t="str">
        <f>IFERROR(VLOOKUP(D1562,'Tabelas auxiliares'!$A$3:$B$63,2,FALSE),"")</f>
        <v/>
      </c>
      <c r="G1562" s="19" t="str">
        <f>IFERROR(VLOOKUP($B1562,'Tabelas auxiliares'!$A$67:$C$107,2,FALSE),"")</f>
        <v/>
      </c>
      <c r="H1562" s="19" t="str">
        <f>IFERROR(VLOOKUP($B1562,'Tabelas auxiliares'!$A$67:$C$107,3,FALSE),"")</f>
        <v/>
      </c>
      <c r="Y1562" s="19" t="str">
        <f t="shared" si="46"/>
        <v/>
      </c>
      <c r="Z1562" s="19" t="str">
        <f>IF(T1562="","",IF(AND(T1562&lt;&gt;'Tabelas auxiliares'!$B$241,T1562&lt;&gt;'Tabelas auxiliares'!$B$242,T1562&lt;&gt;'Tabelas auxiliares'!$C$241,T1562&lt;&gt;'Tabelas auxiliares'!$C$242,T1562&lt;&gt;'Tabelas auxiliares'!$D$241),"FOLHA DE PESSOAL",IF(Y1562='Tabelas auxiliares'!$A$242,"CUSTEIO",IF(Y1562='Tabelas auxiliares'!$A$241,"INVESTIMENTO","ERRO - VERIFICAR"))))</f>
        <v/>
      </c>
      <c r="AA1562" s="30" t="str">
        <f t="shared" si="47"/>
        <v/>
      </c>
      <c r="AB1562" s="126"/>
      <c r="AC1562" s="126"/>
      <c r="AD1562" s="37"/>
      <c r="AE1562" s="36"/>
    </row>
    <row r="1563" spans="6:31" x14ac:dyDescent="0.35">
      <c r="F1563" s="19" t="str">
        <f>IFERROR(VLOOKUP(D1563,'Tabelas auxiliares'!$A$3:$B$63,2,FALSE),"")</f>
        <v/>
      </c>
      <c r="G1563" s="19" t="str">
        <f>IFERROR(VLOOKUP($B1563,'Tabelas auxiliares'!$A$67:$C$107,2,FALSE),"")</f>
        <v/>
      </c>
      <c r="H1563" s="19" t="str">
        <f>IFERROR(VLOOKUP($B1563,'Tabelas auxiliares'!$A$67:$C$107,3,FALSE),"")</f>
        <v/>
      </c>
      <c r="Y1563" s="19" t="str">
        <f t="shared" si="46"/>
        <v/>
      </c>
      <c r="Z1563" s="19" t="str">
        <f>IF(T1563="","",IF(AND(T1563&lt;&gt;'Tabelas auxiliares'!$B$241,T1563&lt;&gt;'Tabelas auxiliares'!$B$242,T1563&lt;&gt;'Tabelas auxiliares'!$C$241,T1563&lt;&gt;'Tabelas auxiliares'!$C$242,T1563&lt;&gt;'Tabelas auxiliares'!$D$241),"FOLHA DE PESSOAL",IF(Y1563='Tabelas auxiliares'!$A$242,"CUSTEIO",IF(Y1563='Tabelas auxiliares'!$A$241,"INVESTIMENTO","ERRO - VERIFICAR"))))</f>
        <v/>
      </c>
      <c r="AA1563" s="30" t="str">
        <f t="shared" si="47"/>
        <v/>
      </c>
      <c r="AB1563" s="126"/>
      <c r="AC1563" s="126"/>
      <c r="AD1563" s="37"/>
      <c r="AE1563" s="36"/>
    </row>
    <row r="1564" spans="6:31" x14ac:dyDescent="0.35">
      <c r="F1564" s="19" t="str">
        <f>IFERROR(VLOOKUP(D1564,'Tabelas auxiliares'!$A$3:$B$63,2,FALSE),"")</f>
        <v/>
      </c>
      <c r="G1564" s="19" t="str">
        <f>IFERROR(VLOOKUP($B1564,'Tabelas auxiliares'!$A$67:$C$107,2,FALSE),"")</f>
        <v/>
      </c>
      <c r="H1564" s="19" t="str">
        <f>IFERROR(VLOOKUP($B1564,'Tabelas auxiliares'!$A$67:$C$107,3,FALSE),"")</f>
        <v/>
      </c>
      <c r="Y1564" s="19" t="str">
        <f t="shared" si="46"/>
        <v/>
      </c>
      <c r="Z1564" s="19" t="str">
        <f>IF(T1564="","",IF(AND(T1564&lt;&gt;'Tabelas auxiliares'!$B$241,T1564&lt;&gt;'Tabelas auxiliares'!$B$242,T1564&lt;&gt;'Tabelas auxiliares'!$C$241,T1564&lt;&gt;'Tabelas auxiliares'!$C$242,T1564&lt;&gt;'Tabelas auxiliares'!$D$241),"FOLHA DE PESSOAL",IF(Y1564='Tabelas auxiliares'!$A$242,"CUSTEIO",IF(Y1564='Tabelas auxiliares'!$A$241,"INVESTIMENTO","ERRO - VERIFICAR"))))</f>
        <v/>
      </c>
      <c r="AA1564" s="30" t="str">
        <f t="shared" si="47"/>
        <v/>
      </c>
      <c r="AB1564" s="126"/>
      <c r="AC1564" s="126"/>
      <c r="AD1564" s="37"/>
      <c r="AE1564" s="36"/>
    </row>
    <row r="1565" spans="6:31" x14ac:dyDescent="0.35">
      <c r="F1565" s="19" t="str">
        <f>IFERROR(VLOOKUP(D1565,'Tabelas auxiliares'!$A$3:$B$63,2,FALSE),"")</f>
        <v/>
      </c>
      <c r="G1565" s="19" t="str">
        <f>IFERROR(VLOOKUP($B1565,'Tabelas auxiliares'!$A$67:$C$107,2,FALSE),"")</f>
        <v/>
      </c>
      <c r="H1565" s="19" t="str">
        <f>IFERROR(VLOOKUP($B1565,'Tabelas auxiliares'!$A$67:$C$107,3,FALSE),"")</f>
        <v/>
      </c>
      <c r="Y1565" s="19" t="str">
        <f t="shared" si="46"/>
        <v/>
      </c>
      <c r="Z1565" s="19" t="str">
        <f>IF(T1565="","",IF(AND(T1565&lt;&gt;'Tabelas auxiliares'!$B$241,T1565&lt;&gt;'Tabelas auxiliares'!$B$242,T1565&lt;&gt;'Tabelas auxiliares'!$C$241,T1565&lt;&gt;'Tabelas auxiliares'!$C$242,T1565&lt;&gt;'Tabelas auxiliares'!$D$241),"FOLHA DE PESSOAL",IF(Y1565='Tabelas auxiliares'!$A$242,"CUSTEIO",IF(Y1565='Tabelas auxiliares'!$A$241,"INVESTIMENTO","ERRO - VERIFICAR"))))</f>
        <v/>
      </c>
      <c r="AA1565" s="30" t="str">
        <f t="shared" si="47"/>
        <v/>
      </c>
      <c r="AB1565" s="126"/>
      <c r="AC1565" s="126"/>
      <c r="AD1565" s="37"/>
      <c r="AE1565" s="36"/>
    </row>
    <row r="1566" spans="6:31" x14ac:dyDescent="0.35">
      <c r="F1566" s="19" t="str">
        <f>IFERROR(VLOOKUP(D1566,'Tabelas auxiliares'!$A$3:$B$63,2,FALSE),"")</f>
        <v/>
      </c>
      <c r="G1566" s="19" t="str">
        <f>IFERROR(VLOOKUP($B1566,'Tabelas auxiliares'!$A$67:$C$107,2,FALSE),"")</f>
        <v/>
      </c>
      <c r="H1566" s="19" t="str">
        <f>IFERROR(VLOOKUP($B1566,'Tabelas auxiliares'!$A$67:$C$107,3,FALSE),"")</f>
        <v/>
      </c>
      <c r="Y1566" s="19" t="str">
        <f t="shared" si="46"/>
        <v/>
      </c>
      <c r="Z1566" s="19" t="str">
        <f>IF(T1566="","",IF(AND(T1566&lt;&gt;'Tabelas auxiliares'!$B$241,T1566&lt;&gt;'Tabelas auxiliares'!$B$242,T1566&lt;&gt;'Tabelas auxiliares'!$C$241,T1566&lt;&gt;'Tabelas auxiliares'!$C$242,T1566&lt;&gt;'Tabelas auxiliares'!$D$241),"FOLHA DE PESSOAL",IF(Y1566='Tabelas auxiliares'!$A$242,"CUSTEIO",IF(Y1566='Tabelas auxiliares'!$A$241,"INVESTIMENTO","ERRO - VERIFICAR"))))</f>
        <v/>
      </c>
      <c r="AA1566" s="30" t="str">
        <f t="shared" si="47"/>
        <v/>
      </c>
      <c r="AB1566" s="126"/>
      <c r="AC1566" s="126"/>
      <c r="AD1566" s="37"/>
      <c r="AE1566" s="36"/>
    </row>
    <row r="1567" spans="6:31" x14ac:dyDescent="0.35">
      <c r="F1567" s="19" t="str">
        <f>IFERROR(VLOOKUP(D1567,'Tabelas auxiliares'!$A$3:$B$63,2,FALSE),"")</f>
        <v/>
      </c>
      <c r="G1567" s="19" t="str">
        <f>IFERROR(VLOOKUP($B1567,'Tabelas auxiliares'!$A$67:$C$107,2,FALSE),"")</f>
        <v/>
      </c>
      <c r="H1567" s="19" t="str">
        <f>IFERROR(VLOOKUP($B1567,'Tabelas auxiliares'!$A$67:$C$107,3,FALSE),"")</f>
        <v/>
      </c>
      <c r="Y1567" s="19" t="str">
        <f t="shared" si="46"/>
        <v/>
      </c>
      <c r="Z1567" s="19" t="str">
        <f>IF(T1567="","",IF(AND(T1567&lt;&gt;'Tabelas auxiliares'!$B$241,T1567&lt;&gt;'Tabelas auxiliares'!$B$242,T1567&lt;&gt;'Tabelas auxiliares'!$C$241,T1567&lt;&gt;'Tabelas auxiliares'!$C$242,T1567&lt;&gt;'Tabelas auxiliares'!$D$241),"FOLHA DE PESSOAL",IF(Y1567='Tabelas auxiliares'!$A$242,"CUSTEIO",IF(Y1567='Tabelas auxiliares'!$A$241,"INVESTIMENTO","ERRO - VERIFICAR"))))</f>
        <v/>
      </c>
      <c r="AA1567" s="30" t="str">
        <f t="shared" si="47"/>
        <v/>
      </c>
      <c r="AB1567" s="126"/>
      <c r="AC1567" s="126"/>
      <c r="AD1567" s="37"/>
      <c r="AE1567" s="36"/>
    </row>
    <row r="1568" spans="6:31" x14ac:dyDescent="0.35">
      <c r="F1568" s="19" t="str">
        <f>IFERROR(VLOOKUP(D1568,'Tabelas auxiliares'!$A$3:$B$63,2,FALSE),"")</f>
        <v/>
      </c>
      <c r="G1568" s="19" t="str">
        <f>IFERROR(VLOOKUP($B1568,'Tabelas auxiliares'!$A$67:$C$107,2,FALSE),"")</f>
        <v/>
      </c>
      <c r="H1568" s="19" t="str">
        <f>IFERROR(VLOOKUP($B1568,'Tabelas auxiliares'!$A$67:$C$107,3,FALSE),"")</f>
        <v/>
      </c>
      <c r="Y1568" s="19" t="str">
        <f t="shared" si="46"/>
        <v/>
      </c>
      <c r="Z1568" s="19" t="str">
        <f>IF(T1568="","",IF(AND(T1568&lt;&gt;'Tabelas auxiliares'!$B$241,T1568&lt;&gt;'Tabelas auxiliares'!$B$242,T1568&lt;&gt;'Tabelas auxiliares'!$C$241,T1568&lt;&gt;'Tabelas auxiliares'!$C$242,T1568&lt;&gt;'Tabelas auxiliares'!$D$241),"FOLHA DE PESSOAL",IF(Y1568='Tabelas auxiliares'!$A$242,"CUSTEIO",IF(Y1568='Tabelas auxiliares'!$A$241,"INVESTIMENTO","ERRO - VERIFICAR"))))</f>
        <v/>
      </c>
      <c r="AA1568" s="30" t="str">
        <f t="shared" si="47"/>
        <v/>
      </c>
      <c r="AB1568" s="126"/>
      <c r="AC1568" s="126"/>
      <c r="AD1568" s="37"/>
      <c r="AE1568" s="36"/>
    </row>
    <row r="1569" spans="6:31" x14ac:dyDescent="0.35">
      <c r="F1569" s="19" t="str">
        <f>IFERROR(VLOOKUP(D1569,'Tabelas auxiliares'!$A$3:$B$63,2,FALSE),"")</f>
        <v/>
      </c>
      <c r="G1569" s="19" t="str">
        <f>IFERROR(VLOOKUP($B1569,'Tabelas auxiliares'!$A$67:$C$107,2,FALSE),"")</f>
        <v/>
      </c>
      <c r="H1569" s="19" t="str">
        <f>IFERROR(VLOOKUP($B1569,'Tabelas auxiliares'!$A$67:$C$107,3,FALSE),"")</f>
        <v/>
      </c>
      <c r="Y1569" s="19" t="str">
        <f t="shared" si="46"/>
        <v/>
      </c>
      <c r="Z1569" s="19" t="str">
        <f>IF(T1569="","",IF(AND(T1569&lt;&gt;'Tabelas auxiliares'!$B$241,T1569&lt;&gt;'Tabelas auxiliares'!$B$242,T1569&lt;&gt;'Tabelas auxiliares'!$C$241,T1569&lt;&gt;'Tabelas auxiliares'!$C$242,T1569&lt;&gt;'Tabelas auxiliares'!$D$241),"FOLHA DE PESSOAL",IF(Y1569='Tabelas auxiliares'!$A$242,"CUSTEIO",IF(Y1569='Tabelas auxiliares'!$A$241,"INVESTIMENTO","ERRO - VERIFICAR"))))</f>
        <v/>
      </c>
      <c r="AA1569" s="30" t="str">
        <f t="shared" si="47"/>
        <v/>
      </c>
      <c r="AB1569" s="126"/>
      <c r="AC1569" s="126"/>
      <c r="AD1569" s="37"/>
      <c r="AE1569" s="36"/>
    </row>
    <row r="1570" spans="6:31" x14ac:dyDescent="0.35">
      <c r="F1570" s="19" t="str">
        <f>IFERROR(VLOOKUP(D1570,'Tabelas auxiliares'!$A$3:$B$63,2,FALSE),"")</f>
        <v/>
      </c>
      <c r="G1570" s="19" t="str">
        <f>IFERROR(VLOOKUP($B1570,'Tabelas auxiliares'!$A$67:$C$107,2,FALSE),"")</f>
        <v/>
      </c>
      <c r="H1570" s="19" t="str">
        <f>IFERROR(VLOOKUP($B1570,'Tabelas auxiliares'!$A$67:$C$107,3,FALSE),"")</f>
        <v/>
      </c>
      <c r="Y1570" s="19" t="str">
        <f t="shared" si="46"/>
        <v/>
      </c>
      <c r="Z1570" s="19" t="str">
        <f>IF(T1570="","",IF(AND(T1570&lt;&gt;'Tabelas auxiliares'!$B$241,T1570&lt;&gt;'Tabelas auxiliares'!$B$242,T1570&lt;&gt;'Tabelas auxiliares'!$C$241,T1570&lt;&gt;'Tabelas auxiliares'!$C$242,T1570&lt;&gt;'Tabelas auxiliares'!$D$241),"FOLHA DE PESSOAL",IF(Y1570='Tabelas auxiliares'!$A$242,"CUSTEIO",IF(Y1570='Tabelas auxiliares'!$A$241,"INVESTIMENTO","ERRO - VERIFICAR"))))</f>
        <v/>
      </c>
      <c r="AA1570" s="30" t="str">
        <f t="shared" si="47"/>
        <v/>
      </c>
      <c r="AB1570" s="126"/>
      <c r="AC1570" s="126"/>
      <c r="AD1570" s="37"/>
      <c r="AE1570" s="36"/>
    </row>
    <row r="1571" spans="6:31" x14ac:dyDescent="0.35">
      <c r="F1571" s="19" t="str">
        <f>IFERROR(VLOOKUP(D1571,'Tabelas auxiliares'!$A$3:$B$63,2,FALSE),"")</f>
        <v/>
      </c>
      <c r="G1571" s="19" t="str">
        <f>IFERROR(VLOOKUP($B1571,'Tabelas auxiliares'!$A$67:$C$107,2,FALSE),"")</f>
        <v/>
      </c>
      <c r="H1571" s="19" t="str">
        <f>IFERROR(VLOOKUP($B1571,'Tabelas auxiliares'!$A$67:$C$107,3,FALSE),"")</f>
        <v/>
      </c>
      <c r="Y1571" s="19" t="str">
        <f t="shared" si="46"/>
        <v/>
      </c>
      <c r="Z1571" s="19" t="str">
        <f>IF(T1571="","",IF(AND(T1571&lt;&gt;'Tabelas auxiliares'!$B$241,T1571&lt;&gt;'Tabelas auxiliares'!$B$242,T1571&lt;&gt;'Tabelas auxiliares'!$C$241,T1571&lt;&gt;'Tabelas auxiliares'!$C$242,T1571&lt;&gt;'Tabelas auxiliares'!$D$241),"FOLHA DE PESSOAL",IF(Y1571='Tabelas auxiliares'!$A$242,"CUSTEIO",IF(Y1571='Tabelas auxiliares'!$A$241,"INVESTIMENTO","ERRO - VERIFICAR"))))</f>
        <v/>
      </c>
      <c r="AA1571" s="30" t="str">
        <f t="shared" si="47"/>
        <v/>
      </c>
      <c r="AB1571" s="126"/>
      <c r="AC1571" s="126"/>
      <c r="AD1571" s="37"/>
      <c r="AE1571" s="36"/>
    </row>
    <row r="1572" spans="6:31" x14ac:dyDescent="0.35">
      <c r="F1572" s="19" t="str">
        <f>IFERROR(VLOOKUP(D1572,'Tabelas auxiliares'!$A$3:$B$63,2,FALSE),"")</f>
        <v/>
      </c>
      <c r="G1572" s="19" t="str">
        <f>IFERROR(VLOOKUP($B1572,'Tabelas auxiliares'!$A$67:$C$107,2,FALSE),"")</f>
        <v/>
      </c>
      <c r="H1572" s="19" t="str">
        <f>IFERROR(VLOOKUP($B1572,'Tabelas auxiliares'!$A$67:$C$107,3,FALSE),"")</f>
        <v/>
      </c>
      <c r="Y1572" s="19" t="str">
        <f t="shared" si="46"/>
        <v/>
      </c>
      <c r="Z1572" s="19" t="str">
        <f>IF(T1572="","",IF(AND(T1572&lt;&gt;'Tabelas auxiliares'!$B$241,T1572&lt;&gt;'Tabelas auxiliares'!$B$242,T1572&lt;&gt;'Tabelas auxiliares'!$C$241,T1572&lt;&gt;'Tabelas auxiliares'!$C$242,T1572&lt;&gt;'Tabelas auxiliares'!$D$241),"FOLHA DE PESSOAL",IF(Y1572='Tabelas auxiliares'!$A$242,"CUSTEIO",IF(Y1572='Tabelas auxiliares'!$A$241,"INVESTIMENTO","ERRO - VERIFICAR"))))</f>
        <v/>
      </c>
      <c r="AA1572" s="30" t="str">
        <f t="shared" si="47"/>
        <v/>
      </c>
      <c r="AB1572" s="126"/>
      <c r="AC1572" s="126"/>
      <c r="AD1572" s="37"/>
      <c r="AE1572" s="36"/>
    </row>
    <row r="1573" spans="6:31" x14ac:dyDescent="0.35">
      <c r="F1573" s="19" t="str">
        <f>IFERROR(VLOOKUP(D1573,'Tabelas auxiliares'!$A$3:$B$63,2,FALSE),"")</f>
        <v/>
      </c>
      <c r="G1573" s="19" t="str">
        <f>IFERROR(VLOOKUP($B1573,'Tabelas auxiliares'!$A$67:$C$107,2,FALSE),"")</f>
        <v/>
      </c>
      <c r="H1573" s="19" t="str">
        <f>IFERROR(VLOOKUP($B1573,'Tabelas auxiliares'!$A$67:$C$107,3,FALSE),"")</f>
        <v/>
      </c>
      <c r="Y1573" s="19" t="str">
        <f t="shared" ref="Y1573:Y1636" si="48">LEFT(V1573,1)</f>
        <v/>
      </c>
      <c r="Z1573" s="19" t="str">
        <f>IF(T1573="","",IF(AND(T1573&lt;&gt;'Tabelas auxiliares'!$B$241,T1573&lt;&gt;'Tabelas auxiliares'!$B$242,T1573&lt;&gt;'Tabelas auxiliares'!$C$241,T1573&lt;&gt;'Tabelas auxiliares'!$C$242,T1573&lt;&gt;'Tabelas auxiliares'!$D$241),"FOLHA DE PESSOAL",IF(Y1573='Tabelas auxiliares'!$A$242,"CUSTEIO",IF(Y1573='Tabelas auxiliares'!$A$241,"INVESTIMENTO","ERRO - VERIFICAR"))))</f>
        <v/>
      </c>
      <c r="AA1573" s="30" t="str">
        <f t="shared" si="47"/>
        <v/>
      </c>
      <c r="AB1573" s="126"/>
      <c r="AC1573" s="126"/>
      <c r="AD1573" s="37"/>
      <c r="AE1573" s="36"/>
    </row>
    <row r="1574" spans="6:31" x14ac:dyDescent="0.35">
      <c r="F1574" s="19" t="str">
        <f>IFERROR(VLOOKUP(D1574,'Tabelas auxiliares'!$A$3:$B$63,2,FALSE),"")</f>
        <v/>
      </c>
      <c r="G1574" s="19" t="str">
        <f>IFERROR(VLOOKUP($B1574,'Tabelas auxiliares'!$A$67:$C$107,2,FALSE),"")</f>
        <v/>
      </c>
      <c r="H1574" s="19" t="str">
        <f>IFERROR(VLOOKUP($B1574,'Tabelas auxiliares'!$A$67:$C$107,3,FALSE),"")</f>
        <v/>
      </c>
      <c r="Y1574" s="19" t="str">
        <f t="shared" si="48"/>
        <v/>
      </c>
      <c r="Z1574" s="19" t="str">
        <f>IF(T1574="","",IF(AND(T1574&lt;&gt;'Tabelas auxiliares'!$B$241,T1574&lt;&gt;'Tabelas auxiliares'!$B$242,T1574&lt;&gt;'Tabelas auxiliares'!$C$241,T1574&lt;&gt;'Tabelas auxiliares'!$C$242,T1574&lt;&gt;'Tabelas auxiliares'!$D$241),"FOLHA DE PESSOAL",IF(Y1574='Tabelas auxiliares'!$A$242,"CUSTEIO",IF(Y1574='Tabelas auxiliares'!$A$241,"INVESTIMENTO","ERRO - VERIFICAR"))))</f>
        <v/>
      </c>
      <c r="AA1574" s="30" t="str">
        <f t="shared" ref="AA1574:AA1637" si="49">IF(AB1574+AC1574+AD1574&lt;&gt;0,AB1574+AC1574+AD1574,"")</f>
        <v/>
      </c>
      <c r="AB1574" s="126"/>
      <c r="AC1574" s="126"/>
      <c r="AD1574" s="37"/>
      <c r="AE1574" s="36"/>
    </row>
    <row r="1575" spans="6:31" x14ac:dyDescent="0.35">
      <c r="F1575" s="19" t="str">
        <f>IFERROR(VLOOKUP(D1575,'Tabelas auxiliares'!$A$3:$B$63,2,FALSE),"")</f>
        <v/>
      </c>
      <c r="G1575" s="19" t="str">
        <f>IFERROR(VLOOKUP($B1575,'Tabelas auxiliares'!$A$67:$C$107,2,FALSE),"")</f>
        <v/>
      </c>
      <c r="H1575" s="19" t="str">
        <f>IFERROR(VLOOKUP($B1575,'Tabelas auxiliares'!$A$67:$C$107,3,FALSE),"")</f>
        <v/>
      </c>
      <c r="Y1575" s="19" t="str">
        <f t="shared" si="48"/>
        <v/>
      </c>
      <c r="Z1575" s="19" t="str">
        <f>IF(T1575="","",IF(AND(T1575&lt;&gt;'Tabelas auxiliares'!$B$241,T1575&lt;&gt;'Tabelas auxiliares'!$B$242,T1575&lt;&gt;'Tabelas auxiliares'!$C$241,T1575&lt;&gt;'Tabelas auxiliares'!$C$242,T1575&lt;&gt;'Tabelas auxiliares'!$D$241),"FOLHA DE PESSOAL",IF(Y1575='Tabelas auxiliares'!$A$242,"CUSTEIO",IF(Y1575='Tabelas auxiliares'!$A$241,"INVESTIMENTO","ERRO - VERIFICAR"))))</f>
        <v/>
      </c>
      <c r="AA1575" s="30" t="str">
        <f t="shared" si="49"/>
        <v/>
      </c>
      <c r="AB1575" s="126"/>
      <c r="AC1575" s="126"/>
      <c r="AD1575" s="37"/>
      <c r="AE1575" s="36"/>
    </row>
    <row r="1576" spans="6:31" x14ac:dyDescent="0.35">
      <c r="F1576" s="19" t="str">
        <f>IFERROR(VLOOKUP(D1576,'Tabelas auxiliares'!$A$3:$B$63,2,FALSE),"")</f>
        <v/>
      </c>
      <c r="G1576" s="19" t="str">
        <f>IFERROR(VLOOKUP($B1576,'Tabelas auxiliares'!$A$67:$C$107,2,FALSE),"")</f>
        <v/>
      </c>
      <c r="H1576" s="19" t="str">
        <f>IFERROR(VLOOKUP($B1576,'Tabelas auxiliares'!$A$67:$C$107,3,FALSE),"")</f>
        <v/>
      </c>
      <c r="Y1576" s="19" t="str">
        <f t="shared" si="48"/>
        <v/>
      </c>
      <c r="Z1576" s="19" t="str">
        <f>IF(T1576="","",IF(AND(T1576&lt;&gt;'Tabelas auxiliares'!$B$241,T1576&lt;&gt;'Tabelas auxiliares'!$B$242,T1576&lt;&gt;'Tabelas auxiliares'!$C$241,T1576&lt;&gt;'Tabelas auxiliares'!$C$242,T1576&lt;&gt;'Tabelas auxiliares'!$D$241),"FOLHA DE PESSOAL",IF(Y1576='Tabelas auxiliares'!$A$242,"CUSTEIO",IF(Y1576='Tabelas auxiliares'!$A$241,"INVESTIMENTO","ERRO - VERIFICAR"))))</f>
        <v/>
      </c>
      <c r="AA1576" s="30" t="str">
        <f t="shared" si="49"/>
        <v/>
      </c>
      <c r="AB1576" s="126"/>
      <c r="AC1576" s="126"/>
      <c r="AD1576" s="37"/>
      <c r="AE1576" s="36"/>
    </row>
    <row r="1577" spans="6:31" x14ac:dyDescent="0.35">
      <c r="F1577" s="19" t="str">
        <f>IFERROR(VLOOKUP(D1577,'Tabelas auxiliares'!$A$3:$B$63,2,FALSE),"")</f>
        <v/>
      </c>
      <c r="G1577" s="19" t="str">
        <f>IFERROR(VLOOKUP($B1577,'Tabelas auxiliares'!$A$67:$C$107,2,FALSE),"")</f>
        <v/>
      </c>
      <c r="H1577" s="19" t="str">
        <f>IFERROR(VLOOKUP($B1577,'Tabelas auxiliares'!$A$67:$C$107,3,FALSE),"")</f>
        <v/>
      </c>
      <c r="Y1577" s="19" t="str">
        <f t="shared" si="48"/>
        <v/>
      </c>
      <c r="Z1577" s="19" t="str">
        <f>IF(T1577="","",IF(AND(T1577&lt;&gt;'Tabelas auxiliares'!$B$241,T1577&lt;&gt;'Tabelas auxiliares'!$B$242,T1577&lt;&gt;'Tabelas auxiliares'!$C$241,T1577&lt;&gt;'Tabelas auxiliares'!$C$242,T1577&lt;&gt;'Tabelas auxiliares'!$D$241),"FOLHA DE PESSOAL",IF(Y1577='Tabelas auxiliares'!$A$242,"CUSTEIO",IF(Y1577='Tabelas auxiliares'!$A$241,"INVESTIMENTO","ERRO - VERIFICAR"))))</f>
        <v/>
      </c>
      <c r="AA1577" s="30" t="str">
        <f t="shared" si="49"/>
        <v/>
      </c>
      <c r="AB1577" s="126"/>
      <c r="AC1577" s="126"/>
      <c r="AD1577" s="37"/>
      <c r="AE1577" s="36"/>
    </row>
    <row r="1578" spans="6:31" x14ac:dyDescent="0.35">
      <c r="F1578" s="19" t="str">
        <f>IFERROR(VLOOKUP(D1578,'Tabelas auxiliares'!$A$3:$B$63,2,FALSE),"")</f>
        <v/>
      </c>
      <c r="G1578" s="19" t="str">
        <f>IFERROR(VLOOKUP($B1578,'Tabelas auxiliares'!$A$67:$C$107,2,FALSE),"")</f>
        <v/>
      </c>
      <c r="H1578" s="19" t="str">
        <f>IFERROR(VLOOKUP($B1578,'Tabelas auxiliares'!$A$67:$C$107,3,FALSE),"")</f>
        <v/>
      </c>
      <c r="Y1578" s="19" t="str">
        <f t="shared" si="48"/>
        <v/>
      </c>
      <c r="Z1578" s="19" t="str">
        <f>IF(T1578="","",IF(AND(T1578&lt;&gt;'Tabelas auxiliares'!$B$241,T1578&lt;&gt;'Tabelas auxiliares'!$B$242,T1578&lt;&gt;'Tabelas auxiliares'!$C$241,T1578&lt;&gt;'Tabelas auxiliares'!$C$242,T1578&lt;&gt;'Tabelas auxiliares'!$D$241),"FOLHA DE PESSOAL",IF(Y1578='Tabelas auxiliares'!$A$242,"CUSTEIO",IF(Y1578='Tabelas auxiliares'!$A$241,"INVESTIMENTO","ERRO - VERIFICAR"))))</f>
        <v/>
      </c>
      <c r="AA1578" s="30" t="str">
        <f t="shared" si="49"/>
        <v/>
      </c>
      <c r="AB1578" s="126"/>
      <c r="AC1578" s="126"/>
      <c r="AD1578" s="37"/>
      <c r="AE1578" s="36"/>
    </row>
    <row r="1579" spans="6:31" x14ac:dyDescent="0.35">
      <c r="F1579" s="19" t="str">
        <f>IFERROR(VLOOKUP(D1579,'Tabelas auxiliares'!$A$3:$B$63,2,FALSE),"")</f>
        <v/>
      </c>
      <c r="G1579" s="19" t="str">
        <f>IFERROR(VLOOKUP($B1579,'Tabelas auxiliares'!$A$67:$C$107,2,FALSE),"")</f>
        <v/>
      </c>
      <c r="H1579" s="19" t="str">
        <f>IFERROR(VLOOKUP($B1579,'Tabelas auxiliares'!$A$67:$C$107,3,FALSE),"")</f>
        <v/>
      </c>
      <c r="Y1579" s="19" t="str">
        <f t="shared" si="48"/>
        <v/>
      </c>
      <c r="Z1579" s="19" t="str">
        <f>IF(T1579="","",IF(AND(T1579&lt;&gt;'Tabelas auxiliares'!$B$241,T1579&lt;&gt;'Tabelas auxiliares'!$B$242,T1579&lt;&gt;'Tabelas auxiliares'!$C$241,T1579&lt;&gt;'Tabelas auxiliares'!$C$242,T1579&lt;&gt;'Tabelas auxiliares'!$D$241),"FOLHA DE PESSOAL",IF(Y1579='Tabelas auxiliares'!$A$242,"CUSTEIO",IF(Y1579='Tabelas auxiliares'!$A$241,"INVESTIMENTO","ERRO - VERIFICAR"))))</f>
        <v/>
      </c>
      <c r="AA1579" s="30" t="str">
        <f t="shared" si="49"/>
        <v/>
      </c>
      <c r="AB1579" s="126"/>
      <c r="AC1579" s="126"/>
      <c r="AD1579" s="37"/>
      <c r="AE1579" s="36"/>
    </row>
    <row r="1580" spans="6:31" x14ac:dyDescent="0.35">
      <c r="F1580" s="19" t="str">
        <f>IFERROR(VLOOKUP(D1580,'Tabelas auxiliares'!$A$3:$B$63,2,FALSE),"")</f>
        <v/>
      </c>
      <c r="G1580" s="19" t="str">
        <f>IFERROR(VLOOKUP($B1580,'Tabelas auxiliares'!$A$67:$C$107,2,FALSE),"")</f>
        <v/>
      </c>
      <c r="H1580" s="19" t="str">
        <f>IFERROR(VLOOKUP($B1580,'Tabelas auxiliares'!$A$67:$C$107,3,FALSE),"")</f>
        <v/>
      </c>
      <c r="Y1580" s="19" t="str">
        <f t="shared" si="48"/>
        <v/>
      </c>
      <c r="Z1580" s="19" t="str">
        <f>IF(T1580="","",IF(AND(T1580&lt;&gt;'Tabelas auxiliares'!$B$241,T1580&lt;&gt;'Tabelas auxiliares'!$B$242,T1580&lt;&gt;'Tabelas auxiliares'!$C$241,T1580&lt;&gt;'Tabelas auxiliares'!$C$242,T1580&lt;&gt;'Tabelas auxiliares'!$D$241),"FOLHA DE PESSOAL",IF(Y1580='Tabelas auxiliares'!$A$242,"CUSTEIO",IF(Y1580='Tabelas auxiliares'!$A$241,"INVESTIMENTO","ERRO - VERIFICAR"))))</f>
        <v/>
      </c>
      <c r="AA1580" s="30" t="str">
        <f t="shared" si="49"/>
        <v/>
      </c>
      <c r="AB1580" s="126"/>
      <c r="AC1580" s="126"/>
      <c r="AD1580" s="37"/>
      <c r="AE1580" s="36"/>
    </row>
    <row r="1581" spans="6:31" x14ac:dyDescent="0.35">
      <c r="F1581" s="19" t="str">
        <f>IFERROR(VLOOKUP(D1581,'Tabelas auxiliares'!$A$3:$B$63,2,FALSE),"")</f>
        <v/>
      </c>
      <c r="G1581" s="19" t="str">
        <f>IFERROR(VLOOKUP($B1581,'Tabelas auxiliares'!$A$67:$C$107,2,FALSE),"")</f>
        <v/>
      </c>
      <c r="H1581" s="19" t="str">
        <f>IFERROR(VLOOKUP($B1581,'Tabelas auxiliares'!$A$67:$C$107,3,FALSE),"")</f>
        <v/>
      </c>
      <c r="Y1581" s="19" t="str">
        <f t="shared" si="48"/>
        <v/>
      </c>
      <c r="Z1581" s="19" t="str">
        <f>IF(T1581="","",IF(AND(T1581&lt;&gt;'Tabelas auxiliares'!$B$241,T1581&lt;&gt;'Tabelas auxiliares'!$B$242,T1581&lt;&gt;'Tabelas auxiliares'!$C$241,T1581&lt;&gt;'Tabelas auxiliares'!$C$242,T1581&lt;&gt;'Tabelas auxiliares'!$D$241),"FOLHA DE PESSOAL",IF(Y1581='Tabelas auxiliares'!$A$242,"CUSTEIO",IF(Y1581='Tabelas auxiliares'!$A$241,"INVESTIMENTO","ERRO - VERIFICAR"))))</f>
        <v/>
      </c>
      <c r="AA1581" s="30" t="str">
        <f t="shared" si="49"/>
        <v/>
      </c>
      <c r="AB1581" s="126"/>
      <c r="AC1581" s="126"/>
      <c r="AD1581" s="37"/>
      <c r="AE1581" s="36"/>
    </row>
    <row r="1582" spans="6:31" x14ac:dyDescent="0.35">
      <c r="F1582" s="19" t="str">
        <f>IFERROR(VLOOKUP(D1582,'Tabelas auxiliares'!$A$3:$B$63,2,FALSE),"")</f>
        <v/>
      </c>
      <c r="G1582" s="19" t="str">
        <f>IFERROR(VLOOKUP($B1582,'Tabelas auxiliares'!$A$67:$C$107,2,FALSE),"")</f>
        <v/>
      </c>
      <c r="H1582" s="19" t="str">
        <f>IFERROR(VLOOKUP($B1582,'Tabelas auxiliares'!$A$67:$C$107,3,FALSE),"")</f>
        <v/>
      </c>
      <c r="Y1582" s="19" t="str">
        <f t="shared" si="48"/>
        <v/>
      </c>
      <c r="Z1582" s="19" t="str">
        <f>IF(T1582="","",IF(AND(T1582&lt;&gt;'Tabelas auxiliares'!$B$241,T1582&lt;&gt;'Tabelas auxiliares'!$B$242,T1582&lt;&gt;'Tabelas auxiliares'!$C$241,T1582&lt;&gt;'Tabelas auxiliares'!$C$242,T1582&lt;&gt;'Tabelas auxiliares'!$D$241),"FOLHA DE PESSOAL",IF(Y1582='Tabelas auxiliares'!$A$242,"CUSTEIO",IF(Y1582='Tabelas auxiliares'!$A$241,"INVESTIMENTO","ERRO - VERIFICAR"))))</f>
        <v/>
      </c>
      <c r="AA1582" s="30" t="str">
        <f t="shared" si="49"/>
        <v/>
      </c>
      <c r="AB1582" s="126"/>
      <c r="AC1582" s="126"/>
      <c r="AD1582" s="37"/>
      <c r="AE1582" s="36"/>
    </row>
    <row r="1583" spans="6:31" x14ac:dyDescent="0.35">
      <c r="F1583" s="19" t="str">
        <f>IFERROR(VLOOKUP(D1583,'Tabelas auxiliares'!$A$3:$B$63,2,FALSE),"")</f>
        <v/>
      </c>
      <c r="G1583" s="19" t="str">
        <f>IFERROR(VLOOKUP($B1583,'Tabelas auxiliares'!$A$67:$C$107,2,FALSE),"")</f>
        <v/>
      </c>
      <c r="H1583" s="19" t="str">
        <f>IFERROR(VLOOKUP($B1583,'Tabelas auxiliares'!$A$67:$C$107,3,FALSE),"")</f>
        <v/>
      </c>
      <c r="Y1583" s="19" t="str">
        <f t="shared" si="48"/>
        <v/>
      </c>
      <c r="Z1583" s="19" t="str">
        <f>IF(T1583="","",IF(AND(T1583&lt;&gt;'Tabelas auxiliares'!$B$241,T1583&lt;&gt;'Tabelas auxiliares'!$B$242,T1583&lt;&gt;'Tabelas auxiliares'!$C$241,T1583&lt;&gt;'Tabelas auxiliares'!$C$242,T1583&lt;&gt;'Tabelas auxiliares'!$D$241),"FOLHA DE PESSOAL",IF(Y1583='Tabelas auxiliares'!$A$242,"CUSTEIO",IF(Y1583='Tabelas auxiliares'!$A$241,"INVESTIMENTO","ERRO - VERIFICAR"))))</f>
        <v/>
      </c>
      <c r="AA1583" s="30" t="str">
        <f t="shared" si="49"/>
        <v/>
      </c>
      <c r="AB1583" s="126"/>
      <c r="AC1583" s="126"/>
      <c r="AD1583" s="37"/>
      <c r="AE1583" s="36"/>
    </row>
    <row r="1584" spans="6:31" x14ac:dyDescent="0.35">
      <c r="F1584" s="19" t="str">
        <f>IFERROR(VLOOKUP(D1584,'Tabelas auxiliares'!$A$3:$B$63,2,FALSE),"")</f>
        <v/>
      </c>
      <c r="G1584" s="19" t="str">
        <f>IFERROR(VLOOKUP($B1584,'Tabelas auxiliares'!$A$67:$C$107,2,FALSE),"")</f>
        <v/>
      </c>
      <c r="H1584" s="19" t="str">
        <f>IFERROR(VLOOKUP($B1584,'Tabelas auxiliares'!$A$67:$C$107,3,FALSE),"")</f>
        <v/>
      </c>
      <c r="Y1584" s="19" t="str">
        <f t="shared" si="48"/>
        <v/>
      </c>
      <c r="Z1584" s="19" t="str">
        <f>IF(T1584="","",IF(AND(T1584&lt;&gt;'Tabelas auxiliares'!$B$241,T1584&lt;&gt;'Tabelas auxiliares'!$B$242,T1584&lt;&gt;'Tabelas auxiliares'!$C$241,T1584&lt;&gt;'Tabelas auxiliares'!$C$242,T1584&lt;&gt;'Tabelas auxiliares'!$D$241),"FOLHA DE PESSOAL",IF(Y1584='Tabelas auxiliares'!$A$242,"CUSTEIO",IF(Y1584='Tabelas auxiliares'!$A$241,"INVESTIMENTO","ERRO - VERIFICAR"))))</f>
        <v/>
      </c>
      <c r="AA1584" s="30" t="str">
        <f t="shared" si="49"/>
        <v/>
      </c>
      <c r="AB1584" s="126"/>
      <c r="AC1584" s="126"/>
      <c r="AD1584" s="37"/>
      <c r="AE1584" s="36"/>
    </row>
    <row r="1585" spans="6:31" x14ac:dyDescent="0.35">
      <c r="F1585" s="19" t="str">
        <f>IFERROR(VLOOKUP(D1585,'Tabelas auxiliares'!$A$3:$B$63,2,FALSE),"")</f>
        <v/>
      </c>
      <c r="G1585" s="19" t="str">
        <f>IFERROR(VLOOKUP($B1585,'Tabelas auxiliares'!$A$67:$C$107,2,FALSE),"")</f>
        <v/>
      </c>
      <c r="H1585" s="19" t="str">
        <f>IFERROR(VLOOKUP($B1585,'Tabelas auxiliares'!$A$67:$C$107,3,FALSE),"")</f>
        <v/>
      </c>
      <c r="Y1585" s="19" t="str">
        <f t="shared" si="48"/>
        <v/>
      </c>
      <c r="Z1585" s="19" t="str">
        <f>IF(T1585="","",IF(AND(T1585&lt;&gt;'Tabelas auxiliares'!$B$241,T1585&lt;&gt;'Tabelas auxiliares'!$B$242,T1585&lt;&gt;'Tabelas auxiliares'!$C$241,T1585&lt;&gt;'Tabelas auxiliares'!$C$242,T1585&lt;&gt;'Tabelas auxiliares'!$D$241),"FOLHA DE PESSOAL",IF(Y1585='Tabelas auxiliares'!$A$242,"CUSTEIO",IF(Y1585='Tabelas auxiliares'!$A$241,"INVESTIMENTO","ERRO - VERIFICAR"))))</f>
        <v/>
      </c>
      <c r="AA1585" s="30" t="str">
        <f t="shared" si="49"/>
        <v/>
      </c>
      <c r="AB1585" s="126"/>
      <c r="AC1585" s="126"/>
      <c r="AD1585" s="37"/>
      <c r="AE1585" s="36"/>
    </row>
    <row r="1586" spans="6:31" x14ac:dyDescent="0.35">
      <c r="F1586" s="19" t="str">
        <f>IFERROR(VLOOKUP(D1586,'Tabelas auxiliares'!$A$3:$B$63,2,FALSE),"")</f>
        <v/>
      </c>
      <c r="G1586" s="19" t="str">
        <f>IFERROR(VLOOKUP($B1586,'Tabelas auxiliares'!$A$67:$C$107,2,FALSE),"")</f>
        <v/>
      </c>
      <c r="H1586" s="19" t="str">
        <f>IFERROR(VLOOKUP($B1586,'Tabelas auxiliares'!$A$67:$C$107,3,FALSE),"")</f>
        <v/>
      </c>
      <c r="Y1586" s="19" t="str">
        <f t="shared" si="48"/>
        <v/>
      </c>
      <c r="Z1586" s="19" t="str">
        <f>IF(T1586="","",IF(AND(T1586&lt;&gt;'Tabelas auxiliares'!$B$241,T1586&lt;&gt;'Tabelas auxiliares'!$B$242,T1586&lt;&gt;'Tabelas auxiliares'!$C$241,T1586&lt;&gt;'Tabelas auxiliares'!$C$242,T1586&lt;&gt;'Tabelas auxiliares'!$D$241),"FOLHA DE PESSOAL",IF(Y1586='Tabelas auxiliares'!$A$242,"CUSTEIO",IF(Y1586='Tabelas auxiliares'!$A$241,"INVESTIMENTO","ERRO - VERIFICAR"))))</f>
        <v/>
      </c>
      <c r="AA1586" s="30" t="str">
        <f t="shared" si="49"/>
        <v/>
      </c>
      <c r="AB1586" s="126"/>
      <c r="AC1586" s="126"/>
      <c r="AD1586" s="37"/>
      <c r="AE1586" s="36"/>
    </row>
    <row r="1587" spans="6:31" x14ac:dyDescent="0.35">
      <c r="F1587" s="19" t="str">
        <f>IFERROR(VLOOKUP(D1587,'Tabelas auxiliares'!$A$3:$B$63,2,FALSE),"")</f>
        <v/>
      </c>
      <c r="G1587" s="19" t="str">
        <f>IFERROR(VLOOKUP($B1587,'Tabelas auxiliares'!$A$67:$C$107,2,FALSE),"")</f>
        <v/>
      </c>
      <c r="H1587" s="19" t="str">
        <f>IFERROR(VLOOKUP($B1587,'Tabelas auxiliares'!$A$67:$C$107,3,FALSE),"")</f>
        <v/>
      </c>
      <c r="Y1587" s="19" t="str">
        <f t="shared" si="48"/>
        <v/>
      </c>
      <c r="Z1587" s="19" t="str">
        <f>IF(T1587="","",IF(AND(T1587&lt;&gt;'Tabelas auxiliares'!$B$241,T1587&lt;&gt;'Tabelas auxiliares'!$B$242,T1587&lt;&gt;'Tabelas auxiliares'!$C$241,T1587&lt;&gt;'Tabelas auxiliares'!$C$242,T1587&lt;&gt;'Tabelas auxiliares'!$D$241),"FOLHA DE PESSOAL",IF(Y1587='Tabelas auxiliares'!$A$242,"CUSTEIO",IF(Y1587='Tabelas auxiliares'!$A$241,"INVESTIMENTO","ERRO - VERIFICAR"))))</f>
        <v/>
      </c>
      <c r="AA1587" s="30" t="str">
        <f t="shared" si="49"/>
        <v/>
      </c>
      <c r="AB1587" s="126"/>
      <c r="AC1587" s="126"/>
      <c r="AD1587" s="37"/>
      <c r="AE1587" s="36"/>
    </row>
    <row r="1588" spans="6:31" x14ac:dyDescent="0.35">
      <c r="F1588" s="19" t="str">
        <f>IFERROR(VLOOKUP(D1588,'Tabelas auxiliares'!$A$3:$B$63,2,FALSE),"")</f>
        <v/>
      </c>
      <c r="G1588" s="19" t="str">
        <f>IFERROR(VLOOKUP($B1588,'Tabelas auxiliares'!$A$67:$C$107,2,FALSE),"")</f>
        <v/>
      </c>
      <c r="H1588" s="19" t="str">
        <f>IFERROR(VLOOKUP($B1588,'Tabelas auxiliares'!$A$67:$C$107,3,FALSE),"")</f>
        <v/>
      </c>
      <c r="Y1588" s="19" t="str">
        <f t="shared" si="48"/>
        <v/>
      </c>
      <c r="Z1588" s="19" t="str">
        <f>IF(T1588="","",IF(AND(T1588&lt;&gt;'Tabelas auxiliares'!$B$241,T1588&lt;&gt;'Tabelas auxiliares'!$B$242,T1588&lt;&gt;'Tabelas auxiliares'!$C$241,T1588&lt;&gt;'Tabelas auxiliares'!$C$242,T1588&lt;&gt;'Tabelas auxiliares'!$D$241),"FOLHA DE PESSOAL",IF(Y1588='Tabelas auxiliares'!$A$242,"CUSTEIO",IF(Y1588='Tabelas auxiliares'!$A$241,"INVESTIMENTO","ERRO - VERIFICAR"))))</f>
        <v/>
      </c>
      <c r="AA1588" s="30" t="str">
        <f t="shared" si="49"/>
        <v/>
      </c>
      <c r="AB1588" s="126"/>
      <c r="AC1588" s="126"/>
      <c r="AD1588" s="37"/>
      <c r="AE1588" s="36"/>
    </row>
    <row r="1589" spans="6:31" x14ac:dyDescent="0.35">
      <c r="F1589" s="19" t="str">
        <f>IFERROR(VLOOKUP(D1589,'Tabelas auxiliares'!$A$3:$B$63,2,FALSE),"")</f>
        <v/>
      </c>
      <c r="G1589" s="19" t="str">
        <f>IFERROR(VLOOKUP($B1589,'Tabelas auxiliares'!$A$67:$C$107,2,FALSE),"")</f>
        <v/>
      </c>
      <c r="H1589" s="19" t="str">
        <f>IFERROR(VLOOKUP($B1589,'Tabelas auxiliares'!$A$67:$C$107,3,FALSE),"")</f>
        <v/>
      </c>
      <c r="Y1589" s="19" t="str">
        <f t="shared" si="48"/>
        <v/>
      </c>
      <c r="Z1589" s="19" t="str">
        <f>IF(T1589="","",IF(AND(T1589&lt;&gt;'Tabelas auxiliares'!$B$241,T1589&lt;&gt;'Tabelas auxiliares'!$B$242,T1589&lt;&gt;'Tabelas auxiliares'!$C$241,T1589&lt;&gt;'Tabelas auxiliares'!$C$242,T1589&lt;&gt;'Tabelas auxiliares'!$D$241),"FOLHA DE PESSOAL",IF(Y1589='Tabelas auxiliares'!$A$242,"CUSTEIO",IF(Y1589='Tabelas auxiliares'!$A$241,"INVESTIMENTO","ERRO - VERIFICAR"))))</f>
        <v/>
      </c>
      <c r="AA1589" s="30" t="str">
        <f t="shared" si="49"/>
        <v/>
      </c>
      <c r="AB1589" s="126"/>
      <c r="AC1589" s="126"/>
      <c r="AD1589" s="37"/>
      <c r="AE1589" s="36"/>
    </row>
    <row r="1590" spans="6:31" x14ac:dyDescent="0.35">
      <c r="F1590" s="19" t="str">
        <f>IFERROR(VLOOKUP(D1590,'Tabelas auxiliares'!$A$3:$B$63,2,FALSE),"")</f>
        <v/>
      </c>
      <c r="G1590" s="19" t="str">
        <f>IFERROR(VLOOKUP($B1590,'Tabelas auxiliares'!$A$67:$C$107,2,FALSE),"")</f>
        <v/>
      </c>
      <c r="H1590" s="19" t="str">
        <f>IFERROR(VLOOKUP($B1590,'Tabelas auxiliares'!$A$67:$C$107,3,FALSE),"")</f>
        <v/>
      </c>
      <c r="Y1590" s="19" t="str">
        <f t="shared" si="48"/>
        <v/>
      </c>
      <c r="Z1590" s="19" t="str">
        <f>IF(T1590="","",IF(AND(T1590&lt;&gt;'Tabelas auxiliares'!$B$241,T1590&lt;&gt;'Tabelas auxiliares'!$B$242,T1590&lt;&gt;'Tabelas auxiliares'!$C$241,T1590&lt;&gt;'Tabelas auxiliares'!$C$242,T1590&lt;&gt;'Tabelas auxiliares'!$D$241),"FOLHA DE PESSOAL",IF(Y1590='Tabelas auxiliares'!$A$242,"CUSTEIO",IF(Y1590='Tabelas auxiliares'!$A$241,"INVESTIMENTO","ERRO - VERIFICAR"))))</f>
        <v/>
      </c>
      <c r="AA1590" s="30" t="str">
        <f t="shared" si="49"/>
        <v/>
      </c>
      <c r="AB1590" s="126"/>
      <c r="AC1590" s="126"/>
      <c r="AD1590" s="37"/>
      <c r="AE1590" s="36"/>
    </row>
    <row r="1591" spans="6:31" x14ac:dyDescent="0.35">
      <c r="F1591" s="19" t="str">
        <f>IFERROR(VLOOKUP(D1591,'Tabelas auxiliares'!$A$3:$B$63,2,FALSE),"")</f>
        <v/>
      </c>
      <c r="G1591" s="19" t="str">
        <f>IFERROR(VLOOKUP($B1591,'Tabelas auxiliares'!$A$67:$C$107,2,FALSE),"")</f>
        <v/>
      </c>
      <c r="H1591" s="19" t="str">
        <f>IFERROR(VLOOKUP($B1591,'Tabelas auxiliares'!$A$67:$C$107,3,FALSE),"")</f>
        <v/>
      </c>
      <c r="Y1591" s="19" t="str">
        <f t="shared" si="48"/>
        <v/>
      </c>
      <c r="Z1591" s="19" t="str">
        <f>IF(T1591="","",IF(AND(T1591&lt;&gt;'Tabelas auxiliares'!$B$241,T1591&lt;&gt;'Tabelas auxiliares'!$B$242,T1591&lt;&gt;'Tabelas auxiliares'!$C$241,T1591&lt;&gt;'Tabelas auxiliares'!$C$242,T1591&lt;&gt;'Tabelas auxiliares'!$D$241),"FOLHA DE PESSOAL",IF(Y1591='Tabelas auxiliares'!$A$242,"CUSTEIO",IF(Y1591='Tabelas auxiliares'!$A$241,"INVESTIMENTO","ERRO - VERIFICAR"))))</f>
        <v/>
      </c>
      <c r="AA1591" s="30" t="str">
        <f t="shared" si="49"/>
        <v/>
      </c>
      <c r="AB1591" s="126"/>
      <c r="AC1591" s="126"/>
      <c r="AD1591" s="37"/>
      <c r="AE1591" s="36"/>
    </row>
    <row r="1592" spans="6:31" x14ac:dyDescent="0.35">
      <c r="F1592" s="19" t="str">
        <f>IFERROR(VLOOKUP(D1592,'Tabelas auxiliares'!$A$3:$B$63,2,FALSE),"")</f>
        <v/>
      </c>
      <c r="G1592" s="19" t="str">
        <f>IFERROR(VLOOKUP($B1592,'Tabelas auxiliares'!$A$67:$C$107,2,FALSE),"")</f>
        <v/>
      </c>
      <c r="H1592" s="19" t="str">
        <f>IFERROR(VLOOKUP($B1592,'Tabelas auxiliares'!$A$67:$C$107,3,FALSE),"")</f>
        <v/>
      </c>
      <c r="Y1592" s="19" t="str">
        <f t="shared" si="48"/>
        <v/>
      </c>
      <c r="Z1592" s="19" t="str">
        <f>IF(T1592="","",IF(AND(T1592&lt;&gt;'Tabelas auxiliares'!$B$241,T1592&lt;&gt;'Tabelas auxiliares'!$B$242,T1592&lt;&gt;'Tabelas auxiliares'!$C$241,T1592&lt;&gt;'Tabelas auxiliares'!$C$242,T1592&lt;&gt;'Tabelas auxiliares'!$D$241),"FOLHA DE PESSOAL",IF(Y1592='Tabelas auxiliares'!$A$242,"CUSTEIO",IF(Y1592='Tabelas auxiliares'!$A$241,"INVESTIMENTO","ERRO - VERIFICAR"))))</f>
        <v/>
      </c>
      <c r="AA1592" s="30" t="str">
        <f t="shared" si="49"/>
        <v/>
      </c>
      <c r="AB1592" s="126"/>
      <c r="AC1592" s="126"/>
      <c r="AD1592" s="37"/>
      <c r="AE1592" s="36"/>
    </row>
    <row r="1593" spans="6:31" x14ac:dyDescent="0.35">
      <c r="F1593" s="19" t="str">
        <f>IFERROR(VLOOKUP(D1593,'Tabelas auxiliares'!$A$3:$B$63,2,FALSE),"")</f>
        <v/>
      </c>
      <c r="G1593" s="19" t="str">
        <f>IFERROR(VLOOKUP($B1593,'Tabelas auxiliares'!$A$67:$C$107,2,FALSE),"")</f>
        <v/>
      </c>
      <c r="H1593" s="19" t="str">
        <f>IFERROR(VLOOKUP($B1593,'Tabelas auxiliares'!$A$67:$C$107,3,FALSE),"")</f>
        <v/>
      </c>
      <c r="Y1593" s="19" t="str">
        <f t="shared" si="48"/>
        <v/>
      </c>
      <c r="Z1593" s="19" t="str">
        <f>IF(T1593="","",IF(AND(T1593&lt;&gt;'Tabelas auxiliares'!$B$241,T1593&lt;&gt;'Tabelas auxiliares'!$B$242,T1593&lt;&gt;'Tabelas auxiliares'!$C$241,T1593&lt;&gt;'Tabelas auxiliares'!$C$242,T1593&lt;&gt;'Tabelas auxiliares'!$D$241),"FOLHA DE PESSOAL",IF(Y1593='Tabelas auxiliares'!$A$242,"CUSTEIO",IF(Y1593='Tabelas auxiliares'!$A$241,"INVESTIMENTO","ERRO - VERIFICAR"))))</f>
        <v/>
      </c>
      <c r="AA1593" s="30" t="str">
        <f t="shared" si="49"/>
        <v/>
      </c>
      <c r="AB1593" s="126"/>
      <c r="AC1593" s="126"/>
      <c r="AD1593" s="37"/>
      <c r="AE1593" s="36"/>
    </row>
    <row r="1594" spans="6:31" x14ac:dyDescent="0.35">
      <c r="F1594" s="19" t="str">
        <f>IFERROR(VLOOKUP(D1594,'Tabelas auxiliares'!$A$3:$B$63,2,FALSE),"")</f>
        <v/>
      </c>
      <c r="G1594" s="19" t="str">
        <f>IFERROR(VLOOKUP($B1594,'Tabelas auxiliares'!$A$67:$C$107,2,FALSE),"")</f>
        <v/>
      </c>
      <c r="H1594" s="19" t="str">
        <f>IFERROR(VLOOKUP($B1594,'Tabelas auxiliares'!$A$67:$C$107,3,FALSE),"")</f>
        <v/>
      </c>
      <c r="Y1594" s="19" t="str">
        <f t="shared" si="48"/>
        <v/>
      </c>
      <c r="Z1594" s="19" t="str">
        <f>IF(T1594="","",IF(AND(T1594&lt;&gt;'Tabelas auxiliares'!$B$241,T1594&lt;&gt;'Tabelas auxiliares'!$B$242,T1594&lt;&gt;'Tabelas auxiliares'!$C$241,T1594&lt;&gt;'Tabelas auxiliares'!$C$242,T1594&lt;&gt;'Tabelas auxiliares'!$D$241),"FOLHA DE PESSOAL",IF(Y1594='Tabelas auxiliares'!$A$242,"CUSTEIO",IF(Y1594='Tabelas auxiliares'!$A$241,"INVESTIMENTO","ERRO - VERIFICAR"))))</f>
        <v/>
      </c>
      <c r="AA1594" s="30" t="str">
        <f t="shared" si="49"/>
        <v/>
      </c>
      <c r="AB1594" s="126"/>
      <c r="AC1594" s="126"/>
      <c r="AD1594" s="37"/>
      <c r="AE1594" s="36"/>
    </row>
    <row r="1595" spans="6:31" x14ac:dyDescent="0.35">
      <c r="F1595" s="19" t="str">
        <f>IFERROR(VLOOKUP(D1595,'Tabelas auxiliares'!$A$3:$B$63,2,FALSE),"")</f>
        <v/>
      </c>
      <c r="G1595" s="19" t="str">
        <f>IFERROR(VLOOKUP($B1595,'Tabelas auxiliares'!$A$67:$C$107,2,FALSE),"")</f>
        <v/>
      </c>
      <c r="H1595" s="19" t="str">
        <f>IFERROR(VLOOKUP($B1595,'Tabelas auxiliares'!$A$67:$C$107,3,FALSE),"")</f>
        <v/>
      </c>
      <c r="Y1595" s="19" t="str">
        <f t="shared" si="48"/>
        <v/>
      </c>
      <c r="Z1595" s="19" t="str">
        <f>IF(T1595="","",IF(AND(T1595&lt;&gt;'Tabelas auxiliares'!$B$241,T1595&lt;&gt;'Tabelas auxiliares'!$B$242,T1595&lt;&gt;'Tabelas auxiliares'!$C$241,T1595&lt;&gt;'Tabelas auxiliares'!$C$242,T1595&lt;&gt;'Tabelas auxiliares'!$D$241),"FOLHA DE PESSOAL",IF(Y1595='Tabelas auxiliares'!$A$242,"CUSTEIO",IF(Y1595='Tabelas auxiliares'!$A$241,"INVESTIMENTO","ERRO - VERIFICAR"))))</f>
        <v/>
      </c>
      <c r="AA1595" s="30" t="str">
        <f t="shared" si="49"/>
        <v/>
      </c>
      <c r="AB1595" s="126"/>
      <c r="AC1595" s="126"/>
      <c r="AD1595" s="37"/>
      <c r="AE1595" s="36"/>
    </row>
    <row r="1596" spans="6:31" x14ac:dyDescent="0.35">
      <c r="F1596" s="19" t="str">
        <f>IFERROR(VLOOKUP(D1596,'Tabelas auxiliares'!$A$3:$B$63,2,FALSE),"")</f>
        <v/>
      </c>
      <c r="G1596" s="19" t="str">
        <f>IFERROR(VLOOKUP($B1596,'Tabelas auxiliares'!$A$67:$C$107,2,FALSE),"")</f>
        <v/>
      </c>
      <c r="H1596" s="19" t="str">
        <f>IFERROR(VLOOKUP($B1596,'Tabelas auxiliares'!$A$67:$C$107,3,FALSE),"")</f>
        <v/>
      </c>
      <c r="Y1596" s="19" t="str">
        <f t="shared" si="48"/>
        <v/>
      </c>
      <c r="Z1596" s="19" t="str">
        <f>IF(T1596="","",IF(AND(T1596&lt;&gt;'Tabelas auxiliares'!$B$241,T1596&lt;&gt;'Tabelas auxiliares'!$B$242,T1596&lt;&gt;'Tabelas auxiliares'!$C$241,T1596&lt;&gt;'Tabelas auxiliares'!$C$242,T1596&lt;&gt;'Tabelas auxiliares'!$D$241),"FOLHA DE PESSOAL",IF(Y1596='Tabelas auxiliares'!$A$242,"CUSTEIO",IF(Y1596='Tabelas auxiliares'!$A$241,"INVESTIMENTO","ERRO - VERIFICAR"))))</f>
        <v/>
      </c>
      <c r="AA1596" s="30" t="str">
        <f t="shared" si="49"/>
        <v/>
      </c>
      <c r="AB1596" s="126"/>
      <c r="AC1596" s="126"/>
      <c r="AD1596" s="37"/>
      <c r="AE1596" s="36"/>
    </row>
    <row r="1597" spans="6:31" x14ac:dyDescent="0.35">
      <c r="F1597" s="19" t="str">
        <f>IFERROR(VLOOKUP(D1597,'Tabelas auxiliares'!$A$3:$B$63,2,FALSE),"")</f>
        <v/>
      </c>
      <c r="G1597" s="19" t="str">
        <f>IFERROR(VLOOKUP($B1597,'Tabelas auxiliares'!$A$67:$C$107,2,FALSE),"")</f>
        <v/>
      </c>
      <c r="H1597" s="19" t="str">
        <f>IFERROR(VLOOKUP($B1597,'Tabelas auxiliares'!$A$67:$C$107,3,FALSE),"")</f>
        <v/>
      </c>
      <c r="Y1597" s="19" t="str">
        <f t="shared" si="48"/>
        <v/>
      </c>
      <c r="Z1597" s="19" t="str">
        <f>IF(T1597="","",IF(AND(T1597&lt;&gt;'Tabelas auxiliares'!$B$241,T1597&lt;&gt;'Tabelas auxiliares'!$B$242,T1597&lt;&gt;'Tabelas auxiliares'!$C$241,T1597&lt;&gt;'Tabelas auxiliares'!$C$242,T1597&lt;&gt;'Tabelas auxiliares'!$D$241),"FOLHA DE PESSOAL",IF(Y1597='Tabelas auxiliares'!$A$242,"CUSTEIO",IF(Y1597='Tabelas auxiliares'!$A$241,"INVESTIMENTO","ERRO - VERIFICAR"))))</f>
        <v/>
      </c>
      <c r="AA1597" s="30" t="str">
        <f t="shared" si="49"/>
        <v/>
      </c>
      <c r="AB1597" s="126"/>
      <c r="AC1597" s="126"/>
      <c r="AD1597" s="37"/>
      <c r="AE1597" s="36"/>
    </row>
    <row r="1598" spans="6:31" x14ac:dyDescent="0.35">
      <c r="F1598" s="19" t="str">
        <f>IFERROR(VLOOKUP(D1598,'Tabelas auxiliares'!$A$3:$B$63,2,FALSE),"")</f>
        <v/>
      </c>
      <c r="G1598" s="19" t="str">
        <f>IFERROR(VLOOKUP($B1598,'Tabelas auxiliares'!$A$67:$C$107,2,FALSE),"")</f>
        <v/>
      </c>
      <c r="H1598" s="19" t="str">
        <f>IFERROR(VLOOKUP($B1598,'Tabelas auxiliares'!$A$67:$C$107,3,FALSE),"")</f>
        <v/>
      </c>
      <c r="Y1598" s="19" t="str">
        <f t="shared" si="48"/>
        <v/>
      </c>
      <c r="Z1598" s="19" t="str">
        <f>IF(T1598="","",IF(AND(T1598&lt;&gt;'Tabelas auxiliares'!$B$241,T1598&lt;&gt;'Tabelas auxiliares'!$B$242,T1598&lt;&gt;'Tabelas auxiliares'!$C$241,T1598&lt;&gt;'Tabelas auxiliares'!$C$242,T1598&lt;&gt;'Tabelas auxiliares'!$D$241),"FOLHA DE PESSOAL",IF(Y1598='Tabelas auxiliares'!$A$242,"CUSTEIO",IF(Y1598='Tabelas auxiliares'!$A$241,"INVESTIMENTO","ERRO - VERIFICAR"))))</f>
        <v/>
      </c>
      <c r="AA1598" s="30" t="str">
        <f t="shared" si="49"/>
        <v/>
      </c>
      <c r="AB1598" s="126"/>
      <c r="AC1598" s="126"/>
      <c r="AD1598" s="37"/>
      <c r="AE1598" s="36"/>
    </row>
    <row r="1599" spans="6:31" x14ac:dyDescent="0.35">
      <c r="F1599" s="19" t="str">
        <f>IFERROR(VLOOKUP(D1599,'Tabelas auxiliares'!$A$3:$B$63,2,FALSE),"")</f>
        <v/>
      </c>
      <c r="G1599" s="19" t="str">
        <f>IFERROR(VLOOKUP($B1599,'Tabelas auxiliares'!$A$67:$C$107,2,FALSE),"")</f>
        <v/>
      </c>
      <c r="H1599" s="19" t="str">
        <f>IFERROR(VLOOKUP($B1599,'Tabelas auxiliares'!$A$67:$C$107,3,FALSE),"")</f>
        <v/>
      </c>
      <c r="Y1599" s="19" t="str">
        <f t="shared" si="48"/>
        <v/>
      </c>
      <c r="Z1599" s="19" t="str">
        <f>IF(T1599="","",IF(AND(T1599&lt;&gt;'Tabelas auxiliares'!$B$241,T1599&lt;&gt;'Tabelas auxiliares'!$B$242,T1599&lt;&gt;'Tabelas auxiliares'!$C$241,T1599&lt;&gt;'Tabelas auxiliares'!$C$242,T1599&lt;&gt;'Tabelas auxiliares'!$D$241),"FOLHA DE PESSOAL",IF(Y1599='Tabelas auxiliares'!$A$242,"CUSTEIO",IF(Y1599='Tabelas auxiliares'!$A$241,"INVESTIMENTO","ERRO - VERIFICAR"))))</f>
        <v/>
      </c>
      <c r="AA1599" s="30" t="str">
        <f t="shared" si="49"/>
        <v/>
      </c>
      <c r="AB1599" s="126"/>
      <c r="AC1599" s="126"/>
      <c r="AD1599" s="37"/>
      <c r="AE1599" s="36"/>
    </row>
    <row r="1600" spans="6:31" x14ac:dyDescent="0.35">
      <c r="F1600" s="19" t="str">
        <f>IFERROR(VLOOKUP(D1600,'Tabelas auxiliares'!$A$3:$B$63,2,FALSE),"")</f>
        <v/>
      </c>
      <c r="G1600" s="19" t="str">
        <f>IFERROR(VLOOKUP($B1600,'Tabelas auxiliares'!$A$67:$C$107,2,FALSE),"")</f>
        <v/>
      </c>
      <c r="H1600" s="19" t="str">
        <f>IFERROR(VLOOKUP($B1600,'Tabelas auxiliares'!$A$67:$C$107,3,FALSE),"")</f>
        <v/>
      </c>
      <c r="Y1600" s="19" t="str">
        <f t="shared" si="48"/>
        <v/>
      </c>
      <c r="Z1600" s="19" t="str">
        <f>IF(T1600="","",IF(AND(T1600&lt;&gt;'Tabelas auxiliares'!$B$241,T1600&lt;&gt;'Tabelas auxiliares'!$B$242,T1600&lt;&gt;'Tabelas auxiliares'!$C$241,T1600&lt;&gt;'Tabelas auxiliares'!$C$242,T1600&lt;&gt;'Tabelas auxiliares'!$D$241),"FOLHA DE PESSOAL",IF(Y1600='Tabelas auxiliares'!$A$242,"CUSTEIO",IF(Y1600='Tabelas auxiliares'!$A$241,"INVESTIMENTO","ERRO - VERIFICAR"))))</f>
        <v/>
      </c>
      <c r="AA1600" s="30" t="str">
        <f t="shared" si="49"/>
        <v/>
      </c>
      <c r="AB1600" s="126"/>
      <c r="AC1600" s="126"/>
      <c r="AD1600" s="37"/>
      <c r="AE1600" s="36"/>
    </row>
    <row r="1601" spans="6:31" x14ac:dyDescent="0.35">
      <c r="F1601" s="19" t="str">
        <f>IFERROR(VLOOKUP(D1601,'Tabelas auxiliares'!$A$3:$B$63,2,FALSE),"")</f>
        <v/>
      </c>
      <c r="G1601" s="19" t="str">
        <f>IFERROR(VLOOKUP($B1601,'Tabelas auxiliares'!$A$67:$C$107,2,FALSE),"")</f>
        <v/>
      </c>
      <c r="H1601" s="19" t="str">
        <f>IFERROR(VLOOKUP($B1601,'Tabelas auxiliares'!$A$67:$C$107,3,FALSE),"")</f>
        <v/>
      </c>
      <c r="Y1601" s="19" t="str">
        <f t="shared" si="48"/>
        <v/>
      </c>
      <c r="Z1601" s="19" t="str">
        <f>IF(T1601="","",IF(AND(T1601&lt;&gt;'Tabelas auxiliares'!$B$241,T1601&lt;&gt;'Tabelas auxiliares'!$B$242,T1601&lt;&gt;'Tabelas auxiliares'!$C$241,T1601&lt;&gt;'Tabelas auxiliares'!$C$242,T1601&lt;&gt;'Tabelas auxiliares'!$D$241),"FOLHA DE PESSOAL",IF(Y1601='Tabelas auxiliares'!$A$242,"CUSTEIO",IF(Y1601='Tabelas auxiliares'!$A$241,"INVESTIMENTO","ERRO - VERIFICAR"))))</f>
        <v/>
      </c>
      <c r="AA1601" s="30" t="str">
        <f t="shared" si="49"/>
        <v/>
      </c>
      <c r="AB1601" s="126"/>
      <c r="AC1601" s="126"/>
      <c r="AD1601" s="37"/>
      <c r="AE1601" s="36"/>
    </row>
    <row r="1602" spans="6:31" x14ac:dyDescent="0.35">
      <c r="F1602" s="19" t="str">
        <f>IFERROR(VLOOKUP(D1602,'Tabelas auxiliares'!$A$3:$B$63,2,FALSE),"")</f>
        <v/>
      </c>
      <c r="G1602" s="19" t="str">
        <f>IFERROR(VLOOKUP($B1602,'Tabelas auxiliares'!$A$67:$C$107,2,FALSE),"")</f>
        <v/>
      </c>
      <c r="H1602" s="19" t="str">
        <f>IFERROR(VLOOKUP($B1602,'Tabelas auxiliares'!$A$67:$C$107,3,FALSE),"")</f>
        <v/>
      </c>
      <c r="Y1602" s="19" t="str">
        <f t="shared" si="48"/>
        <v/>
      </c>
      <c r="Z1602" s="19" t="str">
        <f>IF(T1602="","",IF(AND(T1602&lt;&gt;'Tabelas auxiliares'!$B$241,T1602&lt;&gt;'Tabelas auxiliares'!$B$242,T1602&lt;&gt;'Tabelas auxiliares'!$C$241,T1602&lt;&gt;'Tabelas auxiliares'!$C$242,T1602&lt;&gt;'Tabelas auxiliares'!$D$241),"FOLHA DE PESSOAL",IF(Y1602='Tabelas auxiliares'!$A$242,"CUSTEIO",IF(Y1602='Tabelas auxiliares'!$A$241,"INVESTIMENTO","ERRO - VERIFICAR"))))</f>
        <v/>
      </c>
      <c r="AA1602" s="30" t="str">
        <f t="shared" si="49"/>
        <v/>
      </c>
      <c r="AB1602" s="126"/>
      <c r="AC1602" s="126"/>
      <c r="AD1602" s="37"/>
      <c r="AE1602" s="36"/>
    </row>
    <row r="1603" spans="6:31" x14ac:dyDescent="0.35">
      <c r="F1603" s="19" t="str">
        <f>IFERROR(VLOOKUP(D1603,'Tabelas auxiliares'!$A$3:$B$63,2,FALSE),"")</f>
        <v/>
      </c>
      <c r="G1603" s="19" t="str">
        <f>IFERROR(VLOOKUP($B1603,'Tabelas auxiliares'!$A$67:$C$107,2,FALSE),"")</f>
        <v/>
      </c>
      <c r="H1603" s="19" t="str">
        <f>IFERROR(VLOOKUP($B1603,'Tabelas auxiliares'!$A$67:$C$107,3,FALSE),"")</f>
        <v/>
      </c>
      <c r="Y1603" s="19" t="str">
        <f t="shared" si="48"/>
        <v/>
      </c>
      <c r="Z1603" s="19" t="str">
        <f>IF(T1603="","",IF(AND(T1603&lt;&gt;'Tabelas auxiliares'!$B$241,T1603&lt;&gt;'Tabelas auxiliares'!$B$242,T1603&lt;&gt;'Tabelas auxiliares'!$C$241,T1603&lt;&gt;'Tabelas auxiliares'!$C$242,T1603&lt;&gt;'Tabelas auxiliares'!$D$241),"FOLHA DE PESSOAL",IF(Y1603='Tabelas auxiliares'!$A$242,"CUSTEIO",IF(Y1603='Tabelas auxiliares'!$A$241,"INVESTIMENTO","ERRO - VERIFICAR"))))</f>
        <v/>
      </c>
      <c r="AA1603" s="30" t="str">
        <f t="shared" si="49"/>
        <v/>
      </c>
      <c r="AB1603" s="126"/>
      <c r="AC1603" s="126"/>
      <c r="AD1603" s="37"/>
      <c r="AE1603" s="36"/>
    </row>
    <row r="1604" spans="6:31" x14ac:dyDescent="0.35">
      <c r="F1604" s="19" t="str">
        <f>IFERROR(VLOOKUP(D1604,'Tabelas auxiliares'!$A$3:$B$63,2,FALSE),"")</f>
        <v/>
      </c>
      <c r="G1604" s="19" t="str">
        <f>IFERROR(VLOOKUP($B1604,'Tabelas auxiliares'!$A$67:$C$107,2,FALSE),"")</f>
        <v/>
      </c>
      <c r="H1604" s="19" t="str">
        <f>IFERROR(VLOOKUP($B1604,'Tabelas auxiliares'!$A$67:$C$107,3,FALSE),"")</f>
        <v/>
      </c>
      <c r="Y1604" s="19" t="str">
        <f t="shared" si="48"/>
        <v/>
      </c>
      <c r="Z1604" s="19" t="str">
        <f>IF(T1604="","",IF(AND(T1604&lt;&gt;'Tabelas auxiliares'!$B$241,T1604&lt;&gt;'Tabelas auxiliares'!$B$242,T1604&lt;&gt;'Tabelas auxiliares'!$C$241,T1604&lt;&gt;'Tabelas auxiliares'!$C$242,T1604&lt;&gt;'Tabelas auxiliares'!$D$241),"FOLHA DE PESSOAL",IF(Y1604='Tabelas auxiliares'!$A$242,"CUSTEIO",IF(Y1604='Tabelas auxiliares'!$A$241,"INVESTIMENTO","ERRO - VERIFICAR"))))</f>
        <v/>
      </c>
      <c r="AA1604" s="30" t="str">
        <f t="shared" si="49"/>
        <v/>
      </c>
      <c r="AB1604" s="126"/>
      <c r="AC1604" s="126"/>
      <c r="AD1604" s="37"/>
      <c r="AE1604" s="36"/>
    </row>
    <row r="1605" spans="6:31" x14ac:dyDescent="0.35">
      <c r="F1605" s="19" t="str">
        <f>IFERROR(VLOOKUP(D1605,'Tabelas auxiliares'!$A$3:$B$63,2,FALSE),"")</f>
        <v/>
      </c>
      <c r="G1605" s="19" t="str">
        <f>IFERROR(VLOOKUP($B1605,'Tabelas auxiliares'!$A$67:$C$107,2,FALSE),"")</f>
        <v/>
      </c>
      <c r="H1605" s="19" t="str">
        <f>IFERROR(VLOOKUP($B1605,'Tabelas auxiliares'!$A$67:$C$107,3,FALSE),"")</f>
        <v/>
      </c>
      <c r="Y1605" s="19" t="str">
        <f t="shared" si="48"/>
        <v/>
      </c>
      <c r="Z1605" s="19" t="str">
        <f>IF(T1605="","",IF(AND(T1605&lt;&gt;'Tabelas auxiliares'!$B$241,T1605&lt;&gt;'Tabelas auxiliares'!$B$242,T1605&lt;&gt;'Tabelas auxiliares'!$C$241,T1605&lt;&gt;'Tabelas auxiliares'!$C$242,T1605&lt;&gt;'Tabelas auxiliares'!$D$241),"FOLHA DE PESSOAL",IF(Y1605='Tabelas auxiliares'!$A$242,"CUSTEIO",IF(Y1605='Tabelas auxiliares'!$A$241,"INVESTIMENTO","ERRO - VERIFICAR"))))</f>
        <v/>
      </c>
      <c r="AA1605" s="30" t="str">
        <f t="shared" si="49"/>
        <v/>
      </c>
      <c r="AB1605" s="126"/>
      <c r="AC1605" s="126"/>
      <c r="AD1605" s="37"/>
      <c r="AE1605" s="36"/>
    </row>
    <row r="1606" spans="6:31" x14ac:dyDescent="0.35">
      <c r="F1606" s="19" t="str">
        <f>IFERROR(VLOOKUP(D1606,'Tabelas auxiliares'!$A$3:$B$63,2,FALSE),"")</f>
        <v/>
      </c>
      <c r="G1606" s="19" t="str">
        <f>IFERROR(VLOOKUP($B1606,'Tabelas auxiliares'!$A$67:$C$107,2,FALSE),"")</f>
        <v/>
      </c>
      <c r="H1606" s="19" t="str">
        <f>IFERROR(VLOOKUP($B1606,'Tabelas auxiliares'!$A$67:$C$107,3,FALSE),"")</f>
        <v/>
      </c>
      <c r="Y1606" s="19" t="str">
        <f t="shared" si="48"/>
        <v/>
      </c>
      <c r="Z1606" s="19" t="str">
        <f>IF(T1606="","",IF(AND(T1606&lt;&gt;'Tabelas auxiliares'!$B$241,T1606&lt;&gt;'Tabelas auxiliares'!$B$242,T1606&lt;&gt;'Tabelas auxiliares'!$C$241,T1606&lt;&gt;'Tabelas auxiliares'!$C$242,T1606&lt;&gt;'Tabelas auxiliares'!$D$241),"FOLHA DE PESSOAL",IF(Y1606='Tabelas auxiliares'!$A$242,"CUSTEIO",IF(Y1606='Tabelas auxiliares'!$A$241,"INVESTIMENTO","ERRO - VERIFICAR"))))</f>
        <v/>
      </c>
      <c r="AA1606" s="30" t="str">
        <f t="shared" si="49"/>
        <v/>
      </c>
      <c r="AB1606" s="126"/>
      <c r="AC1606" s="126"/>
      <c r="AD1606" s="37"/>
      <c r="AE1606" s="36"/>
    </row>
    <row r="1607" spans="6:31" x14ac:dyDescent="0.35">
      <c r="F1607" s="19" t="str">
        <f>IFERROR(VLOOKUP(D1607,'Tabelas auxiliares'!$A$3:$B$63,2,FALSE),"")</f>
        <v/>
      </c>
      <c r="G1607" s="19" t="str">
        <f>IFERROR(VLOOKUP($B1607,'Tabelas auxiliares'!$A$67:$C$107,2,FALSE),"")</f>
        <v/>
      </c>
      <c r="H1607" s="19" t="str">
        <f>IFERROR(VLOOKUP($B1607,'Tabelas auxiliares'!$A$67:$C$107,3,FALSE),"")</f>
        <v/>
      </c>
      <c r="Y1607" s="19" t="str">
        <f t="shared" si="48"/>
        <v/>
      </c>
      <c r="Z1607" s="19" t="str">
        <f>IF(T1607="","",IF(AND(T1607&lt;&gt;'Tabelas auxiliares'!$B$241,T1607&lt;&gt;'Tabelas auxiliares'!$B$242,T1607&lt;&gt;'Tabelas auxiliares'!$C$241,T1607&lt;&gt;'Tabelas auxiliares'!$C$242,T1607&lt;&gt;'Tabelas auxiliares'!$D$241),"FOLHA DE PESSOAL",IF(Y1607='Tabelas auxiliares'!$A$242,"CUSTEIO",IF(Y1607='Tabelas auxiliares'!$A$241,"INVESTIMENTO","ERRO - VERIFICAR"))))</f>
        <v/>
      </c>
      <c r="AA1607" s="30" t="str">
        <f t="shared" si="49"/>
        <v/>
      </c>
      <c r="AB1607" s="126"/>
      <c r="AC1607" s="126"/>
      <c r="AD1607" s="37"/>
      <c r="AE1607" s="36"/>
    </row>
    <row r="1608" spans="6:31" x14ac:dyDescent="0.35">
      <c r="F1608" s="19" t="str">
        <f>IFERROR(VLOOKUP(D1608,'Tabelas auxiliares'!$A$3:$B$63,2,FALSE),"")</f>
        <v/>
      </c>
      <c r="G1608" s="19" t="str">
        <f>IFERROR(VLOOKUP($B1608,'Tabelas auxiliares'!$A$67:$C$107,2,FALSE),"")</f>
        <v/>
      </c>
      <c r="H1608" s="19" t="str">
        <f>IFERROR(VLOOKUP($B1608,'Tabelas auxiliares'!$A$67:$C$107,3,FALSE),"")</f>
        <v/>
      </c>
      <c r="Y1608" s="19" t="str">
        <f t="shared" si="48"/>
        <v/>
      </c>
      <c r="Z1608" s="19" t="str">
        <f>IF(T1608="","",IF(AND(T1608&lt;&gt;'Tabelas auxiliares'!$B$241,T1608&lt;&gt;'Tabelas auxiliares'!$B$242,T1608&lt;&gt;'Tabelas auxiliares'!$C$241,T1608&lt;&gt;'Tabelas auxiliares'!$C$242,T1608&lt;&gt;'Tabelas auxiliares'!$D$241),"FOLHA DE PESSOAL",IF(Y1608='Tabelas auxiliares'!$A$242,"CUSTEIO",IF(Y1608='Tabelas auxiliares'!$A$241,"INVESTIMENTO","ERRO - VERIFICAR"))))</f>
        <v/>
      </c>
      <c r="AA1608" s="30" t="str">
        <f t="shared" si="49"/>
        <v/>
      </c>
      <c r="AB1608" s="126"/>
      <c r="AC1608" s="126"/>
      <c r="AD1608" s="37"/>
      <c r="AE1608" s="36"/>
    </row>
    <row r="1609" spans="6:31" x14ac:dyDescent="0.35">
      <c r="F1609" s="19" t="str">
        <f>IFERROR(VLOOKUP(D1609,'Tabelas auxiliares'!$A$3:$B$63,2,FALSE),"")</f>
        <v/>
      </c>
      <c r="G1609" s="19" t="str">
        <f>IFERROR(VLOOKUP($B1609,'Tabelas auxiliares'!$A$67:$C$107,2,FALSE),"")</f>
        <v/>
      </c>
      <c r="H1609" s="19" t="str">
        <f>IFERROR(VLOOKUP($B1609,'Tabelas auxiliares'!$A$67:$C$107,3,FALSE),"")</f>
        <v/>
      </c>
      <c r="Y1609" s="19" t="str">
        <f t="shared" si="48"/>
        <v/>
      </c>
      <c r="Z1609" s="19" t="str">
        <f>IF(T1609="","",IF(AND(T1609&lt;&gt;'Tabelas auxiliares'!$B$241,T1609&lt;&gt;'Tabelas auxiliares'!$B$242,T1609&lt;&gt;'Tabelas auxiliares'!$C$241,T1609&lt;&gt;'Tabelas auxiliares'!$C$242,T1609&lt;&gt;'Tabelas auxiliares'!$D$241),"FOLHA DE PESSOAL",IF(Y1609='Tabelas auxiliares'!$A$242,"CUSTEIO",IF(Y1609='Tabelas auxiliares'!$A$241,"INVESTIMENTO","ERRO - VERIFICAR"))))</f>
        <v/>
      </c>
      <c r="AA1609" s="30" t="str">
        <f t="shared" si="49"/>
        <v/>
      </c>
      <c r="AB1609" s="126"/>
      <c r="AC1609" s="126"/>
      <c r="AD1609" s="37"/>
      <c r="AE1609" s="36"/>
    </row>
    <row r="1610" spans="6:31" x14ac:dyDescent="0.35">
      <c r="F1610" s="19" t="str">
        <f>IFERROR(VLOOKUP(D1610,'Tabelas auxiliares'!$A$3:$B$63,2,FALSE),"")</f>
        <v/>
      </c>
      <c r="G1610" s="19" t="str">
        <f>IFERROR(VLOOKUP($B1610,'Tabelas auxiliares'!$A$67:$C$107,2,FALSE),"")</f>
        <v/>
      </c>
      <c r="H1610" s="19" t="str">
        <f>IFERROR(VLOOKUP($B1610,'Tabelas auxiliares'!$A$67:$C$107,3,FALSE),"")</f>
        <v/>
      </c>
      <c r="Y1610" s="19" t="str">
        <f t="shared" si="48"/>
        <v/>
      </c>
      <c r="Z1610" s="19" t="str">
        <f>IF(T1610="","",IF(AND(T1610&lt;&gt;'Tabelas auxiliares'!$B$241,T1610&lt;&gt;'Tabelas auxiliares'!$B$242,T1610&lt;&gt;'Tabelas auxiliares'!$C$241,T1610&lt;&gt;'Tabelas auxiliares'!$C$242,T1610&lt;&gt;'Tabelas auxiliares'!$D$241),"FOLHA DE PESSOAL",IF(Y1610='Tabelas auxiliares'!$A$242,"CUSTEIO",IF(Y1610='Tabelas auxiliares'!$A$241,"INVESTIMENTO","ERRO - VERIFICAR"))))</f>
        <v/>
      </c>
      <c r="AA1610" s="30" t="str">
        <f t="shared" si="49"/>
        <v/>
      </c>
      <c r="AB1610" s="126"/>
      <c r="AC1610" s="126"/>
      <c r="AD1610" s="37"/>
      <c r="AE1610" s="36"/>
    </row>
    <row r="1611" spans="6:31" x14ac:dyDescent="0.35">
      <c r="F1611" s="19" t="str">
        <f>IFERROR(VLOOKUP(D1611,'Tabelas auxiliares'!$A$3:$B$63,2,FALSE),"")</f>
        <v/>
      </c>
      <c r="G1611" s="19" t="str">
        <f>IFERROR(VLOOKUP($B1611,'Tabelas auxiliares'!$A$67:$C$107,2,FALSE),"")</f>
        <v/>
      </c>
      <c r="H1611" s="19" t="str">
        <f>IFERROR(VLOOKUP($B1611,'Tabelas auxiliares'!$A$67:$C$107,3,FALSE),"")</f>
        <v/>
      </c>
      <c r="Y1611" s="19" t="str">
        <f t="shared" si="48"/>
        <v/>
      </c>
      <c r="Z1611" s="19" t="str">
        <f>IF(T1611="","",IF(AND(T1611&lt;&gt;'Tabelas auxiliares'!$B$241,T1611&lt;&gt;'Tabelas auxiliares'!$B$242,T1611&lt;&gt;'Tabelas auxiliares'!$C$241,T1611&lt;&gt;'Tabelas auxiliares'!$C$242,T1611&lt;&gt;'Tabelas auxiliares'!$D$241),"FOLHA DE PESSOAL",IF(Y1611='Tabelas auxiliares'!$A$242,"CUSTEIO",IF(Y1611='Tabelas auxiliares'!$A$241,"INVESTIMENTO","ERRO - VERIFICAR"))))</f>
        <v/>
      </c>
      <c r="AA1611" s="30" t="str">
        <f t="shared" si="49"/>
        <v/>
      </c>
      <c r="AB1611" s="126"/>
      <c r="AC1611" s="126"/>
      <c r="AD1611" s="37"/>
      <c r="AE1611" s="36"/>
    </row>
    <row r="1612" spans="6:31" x14ac:dyDescent="0.35">
      <c r="F1612" s="19" t="str">
        <f>IFERROR(VLOOKUP(D1612,'Tabelas auxiliares'!$A$3:$B$63,2,FALSE),"")</f>
        <v/>
      </c>
      <c r="G1612" s="19" t="str">
        <f>IFERROR(VLOOKUP($B1612,'Tabelas auxiliares'!$A$67:$C$107,2,FALSE),"")</f>
        <v/>
      </c>
      <c r="H1612" s="19" t="str">
        <f>IFERROR(VLOOKUP($B1612,'Tabelas auxiliares'!$A$67:$C$107,3,FALSE),"")</f>
        <v/>
      </c>
      <c r="Y1612" s="19" t="str">
        <f t="shared" si="48"/>
        <v/>
      </c>
      <c r="Z1612" s="19" t="str">
        <f>IF(T1612="","",IF(AND(T1612&lt;&gt;'Tabelas auxiliares'!$B$241,T1612&lt;&gt;'Tabelas auxiliares'!$B$242,T1612&lt;&gt;'Tabelas auxiliares'!$C$241,T1612&lt;&gt;'Tabelas auxiliares'!$C$242,T1612&lt;&gt;'Tabelas auxiliares'!$D$241),"FOLHA DE PESSOAL",IF(Y1612='Tabelas auxiliares'!$A$242,"CUSTEIO",IF(Y1612='Tabelas auxiliares'!$A$241,"INVESTIMENTO","ERRO - VERIFICAR"))))</f>
        <v/>
      </c>
      <c r="AA1612" s="30" t="str">
        <f t="shared" si="49"/>
        <v/>
      </c>
      <c r="AB1612" s="126"/>
      <c r="AC1612" s="126"/>
      <c r="AD1612" s="37"/>
      <c r="AE1612" s="36"/>
    </row>
    <row r="1613" spans="6:31" x14ac:dyDescent="0.35">
      <c r="F1613" s="19" t="str">
        <f>IFERROR(VLOOKUP(D1613,'Tabelas auxiliares'!$A$3:$B$63,2,FALSE),"")</f>
        <v/>
      </c>
      <c r="G1613" s="19" t="str">
        <f>IFERROR(VLOOKUP($B1613,'Tabelas auxiliares'!$A$67:$C$107,2,FALSE),"")</f>
        <v/>
      </c>
      <c r="H1613" s="19" t="str">
        <f>IFERROR(VLOOKUP($B1613,'Tabelas auxiliares'!$A$67:$C$107,3,FALSE),"")</f>
        <v/>
      </c>
      <c r="Y1613" s="19" t="str">
        <f t="shared" si="48"/>
        <v/>
      </c>
      <c r="Z1613" s="19" t="str">
        <f>IF(T1613="","",IF(AND(T1613&lt;&gt;'Tabelas auxiliares'!$B$241,T1613&lt;&gt;'Tabelas auxiliares'!$B$242,T1613&lt;&gt;'Tabelas auxiliares'!$C$241,T1613&lt;&gt;'Tabelas auxiliares'!$C$242,T1613&lt;&gt;'Tabelas auxiliares'!$D$241),"FOLHA DE PESSOAL",IF(Y1613='Tabelas auxiliares'!$A$242,"CUSTEIO",IF(Y1613='Tabelas auxiliares'!$A$241,"INVESTIMENTO","ERRO - VERIFICAR"))))</f>
        <v/>
      </c>
      <c r="AA1613" s="30" t="str">
        <f t="shared" si="49"/>
        <v/>
      </c>
      <c r="AB1613" s="126"/>
      <c r="AC1613" s="126"/>
      <c r="AD1613" s="37"/>
      <c r="AE1613" s="36"/>
    </row>
    <row r="1614" spans="6:31" x14ac:dyDescent="0.35">
      <c r="F1614" s="19" t="str">
        <f>IFERROR(VLOOKUP(D1614,'Tabelas auxiliares'!$A$3:$B$63,2,FALSE),"")</f>
        <v/>
      </c>
      <c r="G1614" s="19" t="str">
        <f>IFERROR(VLOOKUP($B1614,'Tabelas auxiliares'!$A$67:$C$107,2,FALSE),"")</f>
        <v/>
      </c>
      <c r="H1614" s="19" t="str">
        <f>IFERROR(VLOOKUP($B1614,'Tabelas auxiliares'!$A$67:$C$107,3,FALSE),"")</f>
        <v/>
      </c>
      <c r="Y1614" s="19" t="str">
        <f t="shared" si="48"/>
        <v/>
      </c>
      <c r="Z1614" s="19" t="str">
        <f>IF(T1614="","",IF(AND(T1614&lt;&gt;'Tabelas auxiliares'!$B$241,T1614&lt;&gt;'Tabelas auxiliares'!$B$242,T1614&lt;&gt;'Tabelas auxiliares'!$C$241,T1614&lt;&gt;'Tabelas auxiliares'!$C$242,T1614&lt;&gt;'Tabelas auxiliares'!$D$241),"FOLHA DE PESSOAL",IF(Y1614='Tabelas auxiliares'!$A$242,"CUSTEIO",IF(Y1614='Tabelas auxiliares'!$A$241,"INVESTIMENTO","ERRO - VERIFICAR"))))</f>
        <v/>
      </c>
      <c r="AA1614" s="30" t="str">
        <f t="shared" si="49"/>
        <v/>
      </c>
      <c r="AB1614" s="126"/>
      <c r="AC1614" s="126"/>
      <c r="AD1614" s="37"/>
      <c r="AE1614" s="36"/>
    </row>
    <row r="1615" spans="6:31" x14ac:dyDescent="0.35">
      <c r="F1615" s="19" t="str">
        <f>IFERROR(VLOOKUP(D1615,'Tabelas auxiliares'!$A$3:$B$63,2,FALSE),"")</f>
        <v/>
      </c>
      <c r="G1615" s="19" t="str">
        <f>IFERROR(VLOOKUP($B1615,'Tabelas auxiliares'!$A$67:$C$107,2,FALSE),"")</f>
        <v/>
      </c>
      <c r="H1615" s="19" t="str">
        <f>IFERROR(VLOOKUP($B1615,'Tabelas auxiliares'!$A$67:$C$107,3,FALSE),"")</f>
        <v/>
      </c>
      <c r="Y1615" s="19" t="str">
        <f t="shared" si="48"/>
        <v/>
      </c>
      <c r="Z1615" s="19" t="str">
        <f>IF(T1615="","",IF(AND(T1615&lt;&gt;'Tabelas auxiliares'!$B$241,T1615&lt;&gt;'Tabelas auxiliares'!$B$242,T1615&lt;&gt;'Tabelas auxiliares'!$C$241,T1615&lt;&gt;'Tabelas auxiliares'!$C$242,T1615&lt;&gt;'Tabelas auxiliares'!$D$241),"FOLHA DE PESSOAL",IF(Y1615='Tabelas auxiliares'!$A$242,"CUSTEIO",IF(Y1615='Tabelas auxiliares'!$A$241,"INVESTIMENTO","ERRO - VERIFICAR"))))</f>
        <v/>
      </c>
      <c r="AA1615" s="30" t="str">
        <f t="shared" si="49"/>
        <v/>
      </c>
      <c r="AB1615" s="126"/>
      <c r="AC1615" s="126"/>
      <c r="AD1615" s="37"/>
      <c r="AE1615" s="36"/>
    </row>
    <row r="1616" spans="6:31" x14ac:dyDescent="0.35">
      <c r="F1616" s="19" t="str">
        <f>IFERROR(VLOOKUP(D1616,'Tabelas auxiliares'!$A$3:$B$63,2,FALSE),"")</f>
        <v/>
      </c>
      <c r="G1616" s="19" t="str">
        <f>IFERROR(VLOOKUP($B1616,'Tabelas auxiliares'!$A$67:$C$107,2,FALSE),"")</f>
        <v/>
      </c>
      <c r="H1616" s="19" t="str">
        <f>IFERROR(VLOOKUP($B1616,'Tabelas auxiliares'!$A$67:$C$107,3,FALSE),"")</f>
        <v/>
      </c>
      <c r="Y1616" s="19" t="str">
        <f t="shared" si="48"/>
        <v/>
      </c>
      <c r="Z1616" s="19" t="str">
        <f>IF(T1616="","",IF(AND(T1616&lt;&gt;'Tabelas auxiliares'!$B$241,T1616&lt;&gt;'Tabelas auxiliares'!$B$242,T1616&lt;&gt;'Tabelas auxiliares'!$C$241,T1616&lt;&gt;'Tabelas auxiliares'!$C$242,T1616&lt;&gt;'Tabelas auxiliares'!$D$241),"FOLHA DE PESSOAL",IF(Y1616='Tabelas auxiliares'!$A$242,"CUSTEIO",IF(Y1616='Tabelas auxiliares'!$A$241,"INVESTIMENTO","ERRO - VERIFICAR"))))</f>
        <v/>
      </c>
      <c r="AA1616" s="30" t="str">
        <f t="shared" si="49"/>
        <v/>
      </c>
      <c r="AB1616" s="126"/>
      <c r="AC1616" s="126"/>
      <c r="AD1616" s="37"/>
      <c r="AE1616" s="36"/>
    </row>
    <row r="1617" spans="6:31" x14ac:dyDescent="0.35">
      <c r="F1617" s="19" t="str">
        <f>IFERROR(VLOOKUP(D1617,'Tabelas auxiliares'!$A$3:$B$63,2,FALSE),"")</f>
        <v/>
      </c>
      <c r="G1617" s="19" t="str">
        <f>IFERROR(VLOOKUP($B1617,'Tabelas auxiliares'!$A$67:$C$107,2,FALSE),"")</f>
        <v/>
      </c>
      <c r="H1617" s="19" t="str">
        <f>IFERROR(VLOOKUP($B1617,'Tabelas auxiliares'!$A$67:$C$107,3,FALSE),"")</f>
        <v/>
      </c>
      <c r="Y1617" s="19" t="str">
        <f t="shared" si="48"/>
        <v/>
      </c>
      <c r="Z1617" s="19" t="str">
        <f>IF(T1617="","",IF(AND(T1617&lt;&gt;'Tabelas auxiliares'!$B$241,T1617&lt;&gt;'Tabelas auxiliares'!$B$242,T1617&lt;&gt;'Tabelas auxiliares'!$C$241,T1617&lt;&gt;'Tabelas auxiliares'!$C$242,T1617&lt;&gt;'Tabelas auxiliares'!$D$241),"FOLHA DE PESSOAL",IF(Y1617='Tabelas auxiliares'!$A$242,"CUSTEIO",IF(Y1617='Tabelas auxiliares'!$A$241,"INVESTIMENTO","ERRO - VERIFICAR"))))</f>
        <v/>
      </c>
      <c r="AA1617" s="30" t="str">
        <f t="shared" si="49"/>
        <v/>
      </c>
      <c r="AB1617" s="126"/>
      <c r="AC1617" s="126"/>
      <c r="AD1617" s="37"/>
      <c r="AE1617" s="36"/>
    </row>
    <row r="1618" spans="6:31" x14ac:dyDescent="0.35">
      <c r="F1618" s="19" t="str">
        <f>IFERROR(VLOOKUP(D1618,'Tabelas auxiliares'!$A$3:$B$63,2,FALSE),"")</f>
        <v/>
      </c>
      <c r="G1618" s="19" t="str">
        <f>IFERROR(VLOOKUP($B1618,'Tabelas auxiliares'!$A$67:$C$107,2,FALSE),"")</f>
        <v/>
      </c>
      <c r="H1618" s="19" t="str">
        <f>IFERROR(VLOOKUP($B1618,'Tabelas auxiliares'!$A$67:$C$107,3,FALSE),"")</f>
        <v/>
      </c>
      <c r="Y1618" s="19" t="str">
        <f t="shared" si="48"/>
        <v/>
      </c>
      <c r="Z1618" s="19" t="str">
        <f>IF(T1618="","",IF(AND(T1618&lt;&gt;'Tabelas auxiliares'!$B$241,T1618&lt;&gt;'Tabelas auxiliares'!$B$242,T1618&lt;&gt;'Tabelas auxiliares'!$C$241,T1618&lt;&gt;'Tabelas auxiliares'!$C$242,T1618&lt;&gt;'Tabelas auxiliares'!$D$241),"FOLHA DE PESSOAL",IF(Y1618='Tabelas auxiliares'!$A$242,"CUSTEIO",IF(Y1618='Tabelas auxiliares'!$A$241,"INVESTIMENTO","ERRO - VERIFICAR"))))</f>
        <v/>
      </c>
      <c r="AA1618" s="30" t="str">
        <f t="shared" si="49"/>
        <v/>
      </c>
      <c r="AB1618" s="126"/>
      <c r="AC1618" s="126"/>
      <c r="AD1618" s="37"/>
      <c r="AE1618" s="36"/>
    </row>
    <row r="1619" spans="6:31" x14ac:dyDescent="0.35">
      <c r="F1619" s="19" t="str">
        <f>IFERROR(VLOOKUP(D1619,'Tabelas auxiliares'!$A$3:$B$63,2,FALSE),"")</f>
        <v/>
      </c>
      <c r="G1619" s="19" t="str">
        <f>IFERROR(VLOOKUP($B1619,'Tabelas auxiliares'!$A$67:$C$107,2,FALSE),"")</f>
        <v/>
      </c>
      <c r="H1619" s="19" t="str">
        <f>IFERROR(VLOOKUP($B1619,'Tabelas auxiliares'!$A$67:$C$107,3,FALSE),"")</f>
        <v/>
      </c>
      <c r="Y1619" s="19" t="str">
        <f t="shared" si="48"/>
        <v/>
      </c>
      <c r="Z1619" s="19" t="str">
        <f>IF(T1619="","",IF(AND(T1619&lt;&gt;'Tabelas auxiliares'!$B$241,T1619&lt;&gt;'Tabelas auxiliares'!$B$242,T1619&lt;&gt;'Tabelas auxiliares'!$C$241,T1619&lt;&gt;'Tabelas auxiliares'!$C$242,T1619&lt;&gt;'Tabelas auxiliares'!$D$241),"FOLHA DE PESSOAL",IF(Y1619='Tabelas auxiliares'!$A$242,"CUSTEIO",IF(Y1619='Tabelas auxiliares'!$A$241,"INVESTIMENTO","ERRO - VERIFICAR"))))</f>
        <v/>
      </c>
      <c r="AA1619" s="30" t="str">
        <f t="shared" si="49"/>
        <v/>
      </c>
      <c r="AB1619" s="126"/>
      <c r="AC1619" s="126"/>
      <c r="AD1619" s="37"/>
      <c r="AE1619" s="36"/>
    </row>
    <row r="1620" spans="6:31" x14ac:dyDescent="0.35">
      <c r="F1620" s="19" t="str">
        <f>IFERROR(VLOOKUP(D1620,'Tabelas auxiliares'!$A$3:$B$63,2,FALSE),"")</f>
        <v/>
      </c>
      <c r="G1620" s="19" t="str">
        <f>IFERROR(VLOOKUP($B1620,'Tabelas auxiliares'!$A$67:$C$107,2,FALSE),"")</f>
        <v/>
      </c>
      <c r="H1620" s="19" t="str">
        <f>IFERROR(VLOOKUP($B1620,'Tabelas auxiliares'!$A$67:$C$107,3,FALSE),"")</f>
        <v/>
      </c>
      <c r="Y1620" s="19" t="str">
        <f t="shared" si="48"/>
        <v/>
      </c>
      <c r="Z1620" s="19" t="str">
        <f>IF(T1620="","",IF(AND(T1620&lt;&gt;'Tabelas auxiliares'!$B$241,T1620&lt;&gt;'Tabelas auxiliares'!$B$242,T1620&lt;&gt;'Tabelas auxiliares'!$C$241,T1620&lt;&gt;'Tabelas auxiliares'!$C$242,T1620&lt;&gt;'Tabelas auxiliares'!$D$241),"FOLHA DE PESSOAL",IF(Y1620='Tabelas auxiliares'!$A$242,"CUSTEIO",IF(Y1620='Tabelas auxiliares'!$A$241,"INVESTIMENTO","ERRO - VERIFICAR"))))</f>
        <v/>
      </c>
      <c r="AA1620" s="30" t="str">
        <f t="shared" si="49"/>
        <v/>
      </c>
      <c r="AB1620" s="126"/>
      <c r="AC1620" s="126"/>
      <c r="AD1620" s="37"/>
      <c r="AE1620" s="36"/>
    </row>
    <row r="1621" spans="6:31" x14ac:dyDescent="0.35">
      <c r="F1621" s="19" t="str">
        <f>IFERROR(VLOOKUP(D1621,'Tabelas auxiliares'!$A$3:$B$63,2,FALSE),"")</f>
        <v/>
      </c>
      <c r="G1621" s="19" t="str">
        <f>IFERROR(VLOOKUP($B1621,'Tabelas auxiliares'!$A$67:$C$107,2,FALSE),"")</f>
        <v/>
      </c>
      <c r="H1621" s="19" t="str">
        <f>IFERROR(VLOOKUP($B1621,'Tabelas auxiliares'!$A$67:$C$107,3,FALSE),"")</f>
        <v/>
      </c>
      <c r="Y1621" s="19" t="str">
        <f t="shared" si="48"/>
        <v/>
      </c>
      <c r="Z1621" s="19" t="str">
        <f>IF(T1621="","",IF(AND(T1621&lt;&gt;'Tabelas auxiliares'!$B$241,T1621&lt;&gt;'Tabelas auxiliares'!$B$242,T1621&lt;&gt;'Tabelas auxiliares'!$C$241,T1621&lt;&gt;'Tabelas auxiliares'!$C$242,T1621&lt;&gt;'Tabelas auxiliares'!$D$241),"FOLHA DE PESSOAL",IF(Y1621='Tabelas auxiliares'!$A$242,"CUSTEIO",IF(Y1621='Tabelas auxiliares'!$A$241,"INVESTIMENTO","ERRO - VERIFICAR"))))</f>
        <v/>
      </c>
      <c r="AA1621" s="30" t="str">
        <f t="shared" si="49"/>
        <v/>
      </c>
      <c r="AB1621" s="126"/>
      <c r="AC1621" s="126"/>
      <c r="AD1621" s="37"/>
      <c r="AE1621" s="36"/>
    </row>
    <row r="1622" spans="6:31" x14ac:dyDescent="0.35">
      <c r="F1622" s="19" t="str">
        <f>IFERROR(VLOOKUP(D1622,'Tabelas auxiliares'!$A$3:$B$63,2,FALSE),"")</f>
        <v/>
      </c>
      <c r="G1622" s="19" t="str">
        <f>IFERROR(VLOOKUP($B1622,'Tabelas auxiliares'!$A$67:$C$107,2,FALSE),"")</f>
        <v/>
      </c>
      <c r="H1622" s="19" t="str">
        <f>IFERROR(VLOOKUP($B1622,'Tabelas auxiliares'!$A$67:$C$107,3,FALSE),"")</f>
        <v/>
      </c>
      <c r="Y1622" s="19" t="str">
        <f t="shared" si="48"/>
        <v/>
      </c>
      <c r="Z1622" s="19" t="str">
        <f>IF(T1622="","",IF(AND(T1622&lt;&gt;'Tabelas auxiliares'!$B$241,T1622&lt;&gt;'Tabelas auxiliares'!$B$242,T1622&lt;&gt;'Tabelas auxiliares'!$C$241,T1622&lt;&gt;'Tabelas auxiliares'!$C$242,T1622&lt;&gt;'Tabelas auxiliares'!$D$241),"FOLHA DE PESSOAL",IF(Y1622='Tabelas auxiliares'!$A$242,"CUSTEIO",IF(Y1622='Tabelas auxiliares'!$A$241,"INVESTIMENTO","ERRO - VERIFICAR"))))</f>
        <v/>
      </c>
      <c r="AA1622" s="30" t="str">
        <f t="shared" si="49"/>
        <v/>
      </c>
      <c r="AB1622" s="126"/>
      <c r="AC1622" s="126"/>
      <c r="AD1622" s="37"/>
      <c r="AE1622" s="36"/>
    </row>
    <row r="1623" spans="6:31" x14ac:dyDescent="0.35">
      <c r="F1623" s="19" t="str">
        <f>IFERROR(VLOOKUP(D1623,'Tabelas auxiliares'!$A$3:$B$63,2,FALSE),"")</f>
        <v/>
      </c>
      <c r="G1623" s="19" t="str">
        <f>IFERROR(VLOOKUP($B1623,'Tabelas auxiliares'!$A$67:$C$107,2,FALSE),"")</f>
        <v/>
      </c>
      <c r="H1623" s="19" t="str">
        <f>IFERROR(VLOOKUP($B1623,'Tabelas auxiliares'!$A$67:$C$107,3,FALSE),"")</f>
        <v/>
      </c>
      <c r="Y1623" s="19" t="str">
        <f t="shared" si="48"/>
        <v/>
      </c>
      <c r="Z1623" s="19" t="str">
        <f>IF(T1623="","",IF(AND(T1623&lt;&gt;'Tabelas auxiliares'!$B$241,T1623&lt;&gt;'Tabelas auxiliares'!$B$242,T1623&lt;&gt;'Tabelas auxiliares'!$C$241,T1623&lt;&gt;'Tabelas auxiliares'!$C$242,T1623&lt;&gt;'Tabelas auxiliares'!$D$241),"FOLHA DE PESSOAL",IF(Y1623='Tabelas auxiliares'!$A$242,"CUSTEIO",IF(Y1623='Tabelas auxiliares'!$A$241,"INVESTIMENTO","ERRO - VERIFICAR"))))</f>
        <v/>
      </c>
      <c r="AA1623" s="30" t="str">
        <f t="shared" si="49"/>
        <v/>
      </c>
      <c r="AB1623" s="126"/>
      <c r="AC1623" s="126"/>
      <c r="AD1623" s="37"/>
      <c r="AE1623" s="36"/>
    </row>
    <row r="1624" spans="6:31" x14ac:dyDescent="0.35">
      <c r="F1624" s="19" t="str">
        <f>IFERROR(VLOOKUP(D1624,'Tabelas auxiliares'!$A$3:$B$63,2,FALSE),"")</f>
        <v/>
      </c>
      <c r="G1624" s="19" t="str">
        <f>IFERROR(VLOOKUP($B1624,'Tabelas auxiliares'!$A$67:$C$107,2,FALSE),"")</f>
        <v/>
      </c>
      <c r="H1624" s="19" t="str">
        <f>IFERROR(VLOOKUP($B1624,'Tabelas auxiliares'!$A$67:$C$107,3,FALSE),"")</f>
        <v/>
      </c>
      <c r="Y1624" s="19" t="str">
        <f t="shared" si="48"/>
        <v/>
      </c>
      <c r="Z1624" s="19" t="str">
        <f>IF(T1624="","",IF(AND(T1624&lt;&gt;'Tabelas auxiliares'!$B$241,T1624&lt;&gt;'Tabelas auxiliares'!$B$242,T1624&lt;&gt;'Tabelas auxiliares'!$C$241,T1624&lt;&gt;'Tabelas auxiliares'!$C$242,T1624&lt;&gt;'Tabelas auxiliares'!$D$241),"FOLHA DE PESSOAL",IF(Y1624='Tabelas auxiliares'!$A$242,"CUSTEIO",IF(Y1624='Tabelas auxiliares'!$A$241,"INVESTIMENTO","ERRO - VERIFICAR"))))</f>
        <v/>
      </c>
      <c r="AA1624" s="30" t="str">
        <f t="shared" si="49"/>
        <v/>
      </c>
      <c r="AB1624" s="126"/>
      <c r="AC1624" s="126"/>
      <c r="AD1624" s="37"/>
      <c r="AE1624" s="36"/>
    </row>
    <row r="1625" spans="6:31" x14ac:dyDescent="0.35">
      <c r="F1625" s="19" t="str">
        <f>IFERROR(VLOOKUP(D1625,'Tabelas auxiliares'!$A$3:$B$63,2,FALSE),"")</f>
        <v/>
      </c>
      <c r="G1625" s="19" t="str">
        <f>IFERROR(VLOOKUP($B1625,'Tabelas auxiliares'!$A$67:$C$107,2,FALSE),"")</f>
        <v/>
      </c>
      <c r="H1625" s="19" t="str">
        <f>IFERROR(VLOOKUP($B1625,'Tabelas auxiliares'!$A$67:$C$107,3,FALSE),"")</f>
        <v/>
      </c>
      <c r="Y1625" s="19" t="str">
        <f t="shared" si="48"/>
        <v/>
      </c>
      <c r="Z1625" s="19" t="str">
        <f>IF(T1625="","",IF(AND(T1625&lt;&gt;'Tabelas auxiliares'!$B$241,T1625&lt;&gt;'Tabelas auxiliares'!$B$242,T1625&lt;&gt;'Tabelas auxiliares'!$C$241,T1625&lt;&gt;'Tabelas auxiliares'!$C$242,T1625&lt;&gt;'Tabelas auxiliares'!$D$241),"FOLHA DE PESSOAL",IF(Y1625='Tabelas auxiliares'!$A$242,"CUSTEIO",IF(Y1625='Tabelas auxiliares'!$A$241,"INVESTIMENTO","ERRO - VERIFICAR"))))</f>
        <v/>
      </c>
      <c r="AA1625" s="30" t="str">
        <f t="shared" si="49"/>
        <v/>
      </c>
      <c r="AB1625" s="126"/>
      <c r="AC1625" s="126"/>
      <c r="AD1625" s="37"/>
      <c r="AE1625" s="36"/>
    </row>
    <row r="1626" spans="6:31" x14ac:dyDescent="0.35">
      <c r="F1626" s="19" t="str">
        <f>IFERROR(VLOOKUP(D1626,'Tabelas auxiliares'!$A$3:$B$63,2,FALSE),"")</f>
        <v/>
      </c>
      <c r="G1626" s="19" t="str">
        <f>IFERROR(VLOOKUP($B1626,'Tabelas auxiliares'!$A$67:$C$107,2,FALSE),"")</f>
        <v/>
      </c>
      <c r="H1626" s="19" t="str">
        <f>IFERROR(VLOOKUP($B1626,'Tabelas auxiliares'!$A$67:$C$107,3,FALSE),"")</f>
        <v/>
      </c>
      <c r="Y1626" s="19" t="str">
        <f t="shared" si="48"/>
        <v/>
      </c>
      <c r="Z1626" s="19" t="str">
        <f>IF(T1626="","",IF(AND(T1626&lt;&gt;'Tabelas auxiliares'!$B$241,T1626&lt;&gt;'Tabelas auxiliares'!$B$242,T1626&lt;&gt;'Tabelas auxiliares'!$C$241,T1626&lt;&gt;'Tabelas auxiliares'!$C$242,T1626&lt;&gt;'Tabelas auxiliares'!$D$241),"FOLHA DE PESSOAL",IF(Y1626='Tabelas auxiliares'!$A$242,"CUSTEIO",IF(Y1626='Tabelas auxiliares'!$A$241,"INVESTIMENTO","ERRO - VERIFICAR"))))</f>
        <v/>
      </c>
      <c r="AA1626" s="30" t="str">
        <f t="shared" si="49"/>
        <v/>
      </c>
      <c r="AB1626" s="126"/>
      <c r="AC1626" s="126"/>
      <c r="AD1626" s="37"/>
      <c r="AE1626" s="36"/>
    </row>
    <row r="1627" spans="6:31" x14ac:dyDescent="0.35">
      <c r="F1627" s="19" t="str">
        <f>IFERROR(VLOOKUP(D1627,'Tabelas auxiliares'!$A$3:$B$63,2,FALSE),"")</f>
        <v/>
      </c>
      <c r="G1627" s="19" t="str">
        <f>IFERROR(VLOOKUP($B1627,'Tabelas auxiliares'!$A$67:$C$107,2,FALSE),"")</f>
        <v/>
      </c>
      <c r="H1627" s="19" t="str">
        <f>IFERROR(VLOOKUP($B1627,'Tabelas auxiliares'!$A$67:$C$107,3,FALSE),"")</f>
        <v/>
      </c>
      <c r="Y1627" s="19" t="str">
        <f t="shared" si="48"/>
        <v/>
      </c>
      <c r="Z1627" s="19" t="str">
        <f>IF(T1627="","",IF(AND(T1627&lt;&gt;'Tabelas auxiliares'!$B$241,T1627&lt;&gt;'Tabelas auxiliares'!$B$242,T1627&lt;&gt;'Tabelas auxiliares'!$C$241,T1627&lt;&gt;'Tabelas auxiliares'!$C$242,T1627&lt;&gt;'Tabelas auxiliares'!$D$241),"FOLHA DE PESSOAL",IF(Y1627='Tabelas auxiliares'!$A$242,"CUSTEIO",IF(Y1627='Tabelas auxiliares'!$A$241,"INVESTIMENTO","ERRO - VERIFICAR"))))</f>
        <v/>
      </c>
      <c r="AA1627" s="30" t="str">
        <f t="shared" si="49"/>
        <v/>
      </c>
      <c r="AB1627" s="126"/>
      <c r="AC1627" s="126"/>
      <c r="AD1627" s="37"/>
      <c r="AE1627" s="36"/>
    </row>
    <row r="1628" spans="6:31" x14ac:dyDescent="0.35">
      <c r="F1628" s="19" t="str">
        <f>IFERROR(VLOOKUP(D1628,'Tabelas auxiliares'!$A$3:$B$63,2,FALSE),"")</f>
        <v/>
      </c>
      <c r="G1628" s="19" t="str">
        <f>IFERROR(VLOOKUP($B1628,'Tabelas auxiliares'!$A$67:$C$107,2,FALSE),"")</f>
        <v/>
      </c>
      <c r="H1628" s="19" t="str">
        <f>IFERROR(VLOOKUP($B1628,'Tabelas auxiliares'!$A$67:$C$107,3,FALSE),"")</f>
        <v/>
      </c>
      <c r="Y1628" s="19" t="str">
        <f t="shared" si="48"/>
        <v/>
      </c>
      <c r="Z1628" s="19" t="str">
        <f>IF(T1628="","",IF(AND(T1628&lt;&gt;'Tabelas auxiliares'!$B$241,T1628&lt;&gt;'Tabelas auxiliares'!$B$242,T1628&lt;&gt;'Tabelas auxiliares'!$C$241,T1628&lt;&gt;'Tabelas auxiliares'!$C$242,T1628&lt;&gt;'Tabelas auxiliares'!$D$241),"FOLHA DE PESSOAL",IF(Y1628='Tabelas auxiliares'!$A$242,"CUSTEIO",IF(Y1628='Tabelas auxiliares'!$A$241,"INVESTIMENTO","ERRO - VERIFICAR"))))</f>
        <v/>
      </c>
      <c r="AA1628" s="30" t="str">
        <f t="shared" si="49"/>
        <v/>
      </c>
      <c r="AB1628" s="126"/>
      <c r="AC1628" s="126"/>
      <c r="AD1628" s="37"/>
      <c r="AE1628" s="36"/>
    </row>
    <row r="1629" spans="6:31" x14ac:dyDescent="0.35">
      <c r="F1629" s="19" t="str">
        <f>IFERROR(VLOOKUP(D1629,'Tabelas auxiliares'!$A$3:$B$63,2,FALSE),"")</f>
        <v/>
      </c>
      <c r="G1629" s="19" t="str">
        <f>IFERROR(VLOOKUP($B1629,'Tabelas auxiliares'!$A$67:$C$107,2,FALSE),"")</f>
        <v/>
      </c>
      <c r="H1629" s="19" t="str">
        <f>IFERROR(VLOOKUP($B1629,'Tabelas auxiliares'!$A$67:$C$107,3,FALSE),"")</f>
        <v/>
      </c>
      <c r="Y1629" s="19" t="str">
        <f t="shared" si="48"/>
        <v/>
      </c>
      <c r="Z1629" s="19" t="str">
        <f>IF(T1629="","",IF(AND(T1629&lt;&gt;'Tabelas auxiliares'!$B$241,T1629&lt;&gt;'Tabelas auxiliares'!$B$242,T1629&lt;&gt;'Tabelas auxiliares'!$C$241,T1629&lt;&gt;'Tabelas auxiliares'!$C$242,T1629&lt;&gt;'Tabelas auxiliares'!$D$241),"FOLHA DE PESSOAL",IF(Y1629='Tabelas auxiliares'!$A$242,"CUSTEIO",IF(Y1629='Tabelas auxiliares'!$A$241,"INVESTIMENTO","ERRO - VERIFICAR"))))</f>
        <v/>
      </c>
      <c r="AA1629" s="30" t="str">
        <f t="shared" si="49"/>
        <v/>
      </c>
      <c r="AB1629" s="126"/>
      <c r="AC1629" s="126"/>
      <c r="AD1629" s="37"/>
      <c r="AE1629" s="36"/>
    </row>
    <row r="1630" spans="6:31" x14ac:dyDescent="0.35">
      <c r="F1630" s="19" t="str">
        <f>IFERROR(VLOOKUP(D1630,'Tabelas auxiliares'!$A$3:$B$63,2,FALSE),"")</f>
        <v/>
      </c>
      <c r="G1630" s="19" t="str">
        <f>IFERROR(VLOOKUP($B1630,'Tabelas auxiliares'!$A$67:$C$107,2,FALSE),"")</f>
        <v/>
      </c>
      <c r="H1630" s="19" t="str">
        <f>IFERROR(VLOOKUP($B1630,'Tabelas auxiliares'!$A$67:$C$107,3,FALSE),"")</f>
        <v/>
      </c>
      <c r="Y1630" s="19" t="str">
        <f t="shared" si="48"/>
        <v/>
      </c>
      <c r="Z1630" s="19" t="str">
        <f>IF(T1630="","",IF(AND(T1630&lt;&gt;'Tabelas auxiliares'!$B$241,T1630&lt;&gt;'Tabelas auxiliares'!$B$242,T1630&lt;&gt;'Tabelas auxiliares'!$C$241,T1630&lt;&gt;'Tabelas auxiliares'!$C$242,T1630&lt;&gt;'Tabelas auxiliares'!$D$241),"FOLHA DE PESSOAL",IF(Y1630='Tabelas auxiliares'!$A$242,"CUSTEIO",IF(Y1630='Tabelas auxiliares'!$A$241,"INVESTIMENTO","ERRO - VERIFICAR"))))</f>
        <v/>
      </c>
      <c r="AA1630" s="30" t="str">
        <f t="shared" si="49"/>
        <v/>
      </c>
      <c r="AB1630" s="126"/>
      <c r="AC1630" s="126"/>
      <c r="AD1630" s="37"/>
      <c r="AE1630" s="36"/>
    </row>
    <row r="1631" spans="6:31" x14ac:dyDescent="0.35">
      <c r="F1631" s="19" t="str">
        <f>IFERROR(VLOOKUP(D1631,'Tabelas auxiliares'!$A$3:$B$63,2,FALSE),"")</f>
        <v/>
      </c>
      <c r="G1631" s="19" t="str">
        <f>IFERROR(VLOOKUP($B1631,'Tabelas auxiliares'!$A$67:$C$107,2,FALSE),"")</f>
        <v/>
      </c>
      <c r="H1631" s="19" t="str">
        <f>IFERROR(VLOOKUP($B1631,'Tabelas auxiliares'!$A$67:$C$107,3,FALSE),"")</f>
        <v/>
      </c>
      <c r="Y1631" s="19" t="str">
        <f t="shared" si="48"/>
        <v/>
      </c>
      <c r="Z1631" s="19" t="str">
        <f>IF(T1631="","",IF(AND(T1631&lt;&gt;'Tabelas auxiliares'!$B$241,T1631&lt;&gt;'Tabelas auxiliares'!$B$242,T1631&lt;&gt;'Tabelas auxiliares'!$C$241,T1631&lt;&gt;'Tabelas auxiliares'!$C$242,T1631&lt;&gt;'Tabelas auxiliares'!$D$241),"FOLHA DE PESSOAL",IF(Y1631='Tabelas auxiliares'!$A$242,"CUSTEIO",IF(Y1631='Tabelas auxiliares'!$A$241,"INVESTIMENTO","ERRO - VERIFICAR"))))</f>
        <v/>
      </c>
      <c r="AA1631" s="30" t="str">
        <f t="shared" si="49"/>
        <v/>
      </c>
      <c r="AB1631" s="126"/>
      <c r="AC1631" s="126"/>
      <c r="AD1631" s="37"/>
      <c r="AE1631" s="36"/>
    </row>
    <row r="1632" spans="6:31" x14ac:dyDescent="0.35">
      <c r="F1632" s="19" t="str">
        <f>IFERROR(VLOOKUP(D1632,'Tabelas auxiliares'!$A$3:$B$63,2,FALSE),"")</f>
        <v/>
      </c>
      <c r="G1632" s="19" t="str">
        <f>IFERROR(VLOOKUP($B1632,'Tabelas auxiliares'!$A$67:$C$107,2,FALSE),"")</f>
        <v/>
      </c>
      <c r="H1632" s="19" t="str">
        <f>IFERROR(VLOOKUP($B1632,'Tabelas auxiliares'!$A$67:$C$107,3,FALSE),"")</f>
        <v/>
      </c>
      <c r="Y1632" s="19" t="str">
        <f t="shared" si="48"/>
        <v/>
      </c>
      <c r="Z1632" s="19" t="str">
        <f>IF(T1632="","",IF(AND(T1632&lt;&gt;'Tabelas auxiliares'!$B$241,T1632&lt;&gt;'Tabelas auxiliares'!$B$242,T1632&lt;&gt;'Tabelas auxiliares'!$C$241,T1632&lt;&gt;'Tabelas auxiliares'!$C$242,T1632&lt;&gt;'Tabelas auxiliares'!$D$241),"FOLHA DE PESSOAL",IF(Y1632='Tabelas auxiliares'!$A$242,"CUSTEIO",IF(Y1632='Tabelas auxiliares'!$A$241,"INVESTIMENTO","ERRO - VERIFICAR"))))</f>
        <v/>
      </c>
      <c r="AA1632" s="30" t="str">
        <f t="shared" si="49"/>
        <v/>
      </c>
      <c r="AB1632" s="126"/>
      <c r="AC1632" s="126"/>
      <c r="AD1632" s="37"/>
      <c r="AE1632" s="36"/>
    </row>
    <row r="1633" spans="6:31" x14ac:dyDescent="0.35">
      <c r="F1633" s="19" t="str">
        <f>IFERROR(VLOOKUP(D1633,'Tabelas auxiliares'!$A$3:$B$63,2,FALSE),"")</f>
        <v/>
      </c>
      <c r="G1633" s="19" t="str">
        <f>IFERROR(VLOOKUP($B1633,'Tabelas auxiliares'!$A$67:$C$107,2,FALSE),"")</f>
        <v/>
      </c>
      <c r="H1633" s="19" t="str">
        <f>IFERROR(VLOOKUP($B1633,'Tabelas auxiliares'!$A$67:$C$107,3,FALSE),"")</f>
        <v/>
      </c>
      <c r="Y1633" s="19" t="str">
        <f t="shared" si="48"/>
        <v/>
      </c>
      <c r="Z1633" s="19" t="str">
        <f>IF(T1633="","",IF(AND(T1633&lt;&gt;'Tabelas auxiliares'!$B$241,T1633&lt;&gt;'Tabelas auxiliares'!$B$242,T1633&lt;&gt;'Tabelas auxiliares'!$C$241,T1633&lt;&gt;'Tabelas auxiliares'!$C$242,T1633&lt;&gt;'Tabelas auxiliares'!$D$241),"FOLHA DE PESSOAL",IF(Y1633='Tabelas auxiliares'!$A$242,"CUSTEIO",IF(Y1633='Tabelas auxiliares'!$A$241,"INVESTIMENTO","ERRO - VERIFICAR"))))</f>
        <v/>
      </c>
      <c r="AA1633" s="30" t="str">
        <f t="shared" si="49"/>
        <v/>
      </c>
      <c r="AB1633" s="126"/>
      <c r="AC1633" s="126"/>
      <c r="AD1633" s="37"/>
      <c r="AE1633" s="36"/>
    </row>
    <row r="1634" spans="6:31" x14ac:dyDescent="0.35">
      <c r="F1634" s="19" t="str">
        <f>IFERROR(VLOOKUP(D1634,'Tabelas auxiliares'!$A$3:$B$63,2,FALSE),"")</f>
        <v/>
      </c>
      <c r="G1634" s="19" t="str">
        <f>IFERROR(VLOOKUP($B1634,'Tabelas auxiliares'!$A$67:$C$107,2,FALSE),"")</f>
        <v/>
      </c>
      <c r="H1634" s="19" t="str">
        <f>IFERROR(VLOOKUP($B1634,'Tabelas auxiliares'!$A$67:$C$107,3,FALSE),"")</f>
        <v/>
      </c>
      <c r="Y1634" s="19" t="str">
        <f t="shared" si="48"/>
        <v/>
      </c>
      <c r="Z1634" s="19" t="str">
        <f>IF(T1634="","",IF(AND(T1634&lt;&gt;'Tabelas auxiliares'!$B$241,T1634&lt;&gt;'Tabelas auxiliares'!$B$242,T1634&lt;&gt;'Tabelas auxiliares'!$C$241,T1634&lt;&gt;'Tabelas auxiliares'!$C$242,T1634&lt;&gt;'Tabelas auxiliares'!$D$241),"FOLHA DE PESSOAL",IF(Y1634='Tabelas auxiliares'!$A$242,"CUSTEIO",IF(Y1634='Tabelas auxiliares'!$A$241,"INVESTIMENTO","ERRO - VERIFICAR"))))</f>
        <v/>
      </c>
      <c r="AA1634" s="30" t="str">
        <f t="shared" si="49"/>
        <v/>
      </c>
      <c r="AB1634" s="126"/>
      <c r="AC1634" s="126"/>
      <c r="AD1634" s="37"/>
      <c r="AE1634" s="36"/>
    </row>
    <row r="1635" spans="6:31" x14ac:dyDescent="0.35">
      <c r="F1635" s="19" t="str">
        <f>IFERROR(VLOOKUP(D1635,'Tabelas auxiliares'!$A$3:$B$63,2,FALSE),"")</f>
        <v/>
      </c>
      <c r="G1635" s="19" t="str">
        <f>IFERROR(VLOOKUP($B1635,'Tabelas auxiliares'!$A$67:$C$107,2,FALSE),"")</f>
        <v/>
      </c>
      <c r="H1635" s="19" t="str">
        <f>IFERROR(VLOOKUP($B1635,'Tabelas auxiliares'!$A$67:$C$107,3,FALSE),"")</f>
        <v/>
      </c>
      <c r="Y1635" s="19" t="str">
        <f t="shared" si="48"/>
        <v/>
      </c>
      <c r="Z1635" s="19" t="str">
        <f>IF(T1635="","",IF(AND(T1635&lt;&gt;'Tabelas auxiliares'!$B$241,T1635&lt;&gt;'Tabelas auxiliares'!$B$242,T1635&lt;&gt;'Tabelas auxiliares'!$C$241,T1635&lt;&gt;'Tabelas auxiliares'!$C$242,T1635&lt;&gt;'Tabelas auxiliares'!$D$241),"FOLHA DE PESSOAL",IF(Y1635='Tabelas auxiliares'!$A$242,"CUSTEIO",IF(Y1635='Tabelas auxiliares'!$A$241,"INVESTIMENTO","ERRO - VERIFICAR"))))</f>
        <v/>
      </c>
      <c r="AA1635" s="30" t="str">
        <f t="shared" si="49"/>
        <v/>
      </c>
      <c r="AB1635" s="126"/>
      <c r="AC1635" s="126"/>
      <c r="AD1635" s="37"/>
      <c r="AE1635" s="36"/>
    </row>
    <row r="1636" spans="6:31" x14ac:dyDescent="0.35">
      <c r="F1636" s="19" t="str">
        <f>IFERROR(VLOOKUP(D1636,'Tabelas auxiliares'!$A$3:$B$63,2,FALSE),"")</f>
        <v/>
      </c>
      <c r="G1636" s="19" t="str">
        <f>IFERROR(VLOOKUP($B1636,'Tabelas auxiliares'!$A$67:$C$107,2,FALSE),"")</f>
        <v/>
      </c>
      <c r="H1636" s="19" t="str">
        <f>IFERROR(VLOOKUP($B1636,'Tabelas auxiliares'!$A$67:$C$107,3,FALSE),"")</f>
        <v/>
      </c>
      <c r="Y1636" s="19" t="str">
        <f t="shared" si="48"/>
        <v/>
      </c>
      <c r="Z1636" s="19" t="str">
        <f>IF(T1636="","",IF(AND(T1636&lt;&gt;'Tabelas auxiliares'!$B$241,T1636&lt;&gt;'Tabelas auxiliares'!$B$242,T1636&lt;&gt;'Tabelas auxiliares'!$C$241,T1636&lt;&gt;'Tabelas auxiliares'!$C$242,T1636&lt;&gt;'Tabelas auxiliares'!$D$241),"FOLHA DE PESSOAL",IF(Y1636='Tabelas auxiliares'!$A$242,"CUSTEIO",IF(Y1636='Tabelas auxiliares'!$A$241,"INVESTIMENTO","ERRO - VERIFICAR"))))</f>
        <v/>
      </c>
      <c r="AA1636" s="30" t="str">
        <f t="shared" si="49"/>
        <v/>
      </c>
      <c r="AB1636" s="126"/>
      <c r="AC1636" s="126"/>
      <c r="AD1636" s="37"/>
      <c r="AE1636" s="36"/>
    </row>
    <row r="1637" spans="6:31" x14ac:dyDescent="0.35">
      <c r="F1637" s="19" t="str">
        <f>IFERROR(VLOOKUP(D1637,'Tabelas auxiliares'!$A$3:$B$63,2,FALSE),"")</f>
        <v/>
      </c>
      <c r="G1637" s="19" t="str">
        <f>IFERROR(VLOOKUP($B1637,'Tabelas auxiliares'!$A$67:$C$107,2,FALSE),"")</f>
        <v/>
      </c>
      <c r="H1637" s="19" t="str">
        <f>IFERROR(VLOOKUP($B1637,'Tabelas auxiliares'!$A$67:$C$107,3,FALSE),"")</f>
        <v/>
      </c>
      <c r="Y1637" s="19" t="str">
        <f t="shared" ref="Y1637:Y1666" si="50">LEFT(V1637,1)</f>
        <v/>
      </c>
      <c r="Z1637" s="19" t="str">
        <f>IF(T1637="","",IF(AND(T1637&lt;&gt;'Tabelas auxiliares'!$B$241,T1637&lt;&gt;'Tabelas auxiliares'!$B$242,T1637&lt;&gt;'Tabelas auxiliares'!$C$241,T1637&lt;&gt;'Tabelas auxiliares'!$C$242,T1637&lt;&gt;'Tabelas auxiliares'!$D$241),"FOLHA DE PESSOAL",IF(Y1637='Tabelas auxiliares'!$A$242,"CUSTEIO",IF(Y1637='Tabelas auxiliares'!$A$241,"INVESTIMENTO","ERRO - VERIFICAR"))))</f>
        <v/>
      </c>
      <c r="AA1637" s="30" t="str">
        <f t="shared" si="49"/>
        <v/>
      </c>
      <c r="AB1637" s="126"/>
      <c r="AC1637" s="126"/>
      <c r="AD1637" s="37"/>
      <c r="AE1637" s="36"/>
    </row>
    <row r="1638" spans="6:31" x14ac:dyDescent="0.35">
      <c r="F1638" s="19" t="str">
        <f>IFERROR(VLOOKUP(D1638,'Tabelas auxiliares'!$A$3:$B$63,2,FALSE),"")</f>
        <v/>
      </c>
      <c r="G1638" s="19" t="str">
        <f>IFERROR(VLOOKUP($B1638,'Tabelas auxiliares'!$A$67:$C$107,2,FALSE),"")</f>
        <v/>
      </c>
      <c r="H1638" s="19" t="str">
        <f>IFERROR(VLOOKUP($B1638,'Tabelas auxiliares'!$A$67:$C$107,3,FALSE),"")</f>
        <v/>
      </c>
      <c r="Y1638" s="19" t="str">
        <f t="shared" si="50"/>
        <v/>
      </c>
      <c r="Z1638" s="19" t="str">
        <f>IF(T1638="","",IF(AND(T1638&lt;&gt;'Tabelas auxiliares'!$B$241,T1638&lt;&gt;'Tabelas auxiliares'!$B$242,T1638&lt;&gt;'Tabelas auxiliares'!$C$241,T1638&lt;&gt;'Tabelas auxiliares'!$C$242,T1638&lt;&gt;'Tabelas auxiliares'!$D$241),"FOLHA DE PESSOAL",IF(Y1638='Tabelas auxiliares'!$A$242,"CUSTEIO",IF(Y1638='Tabelas auxiliares'!$A$241,"INVESTIMENTO","ERRO - VERIFICAR"))))</f>
        <v/>
      </c>
      <c r="AA1638" s="30" t="str">
        <f t="shared" ref="AA1638:AA1666" si="51">IF(AB1638+AC1638+AD1638&lt;&gt;0,AB1638+AC1638+AD1638,"")</f>
        <v/>
      </c>
      <c r="AB1638" s="126"/>
      <c r="AC1638" s="126"/>
      <c r="AD1638" s="37"/>
      <c r="AE1638" s="36"/>
    </row>
    <row r="1639" spans="6:31" x14ac:dyDescent="0.35">
      <c r="F1639" s="19" t="str">
        <f>IFERROR(VLOOKUP(D1639,'Tabelas auxiliares'!$A$3:$B$63,2,FALSE),"")</f>
        <v/>
      </c>
      <c r="G1639" s="19" t="str">
        <f>IFERROR(VLOOKUP($B1639,'Tabelas auxiliares'!$A$67:$C$107,2,FALSE),"")</f>
        <v/>
      </c>
      <c r="H1639" s="19" t="str">
        <f>IFERROR(VLOOKUP($B1639,'Tabelas auxiliares'!$A$67:$C$107,3,FALSE),"")</f>
        <v/>
      </c>
      <c r="Y1639" s="19" t="str">
        <f t="shared" si="50"/>
        <v/>
      </c>
      <c r="Z1639" s="19" t="str">
        <f>IF(T1639="","",IF(AND(T1639&lt;&gt;'Tabelas auxiliares'!$B$241,T1639&lt;&gt;'Tabelas auxiliares'!$B$242,T1639&lt;&gt;'Tabelas auxiliares'!$C$241,T1639&lt;&gt;'Tabelas auxiliares'!$C$242,T1639&lt;&gt;'Tabelas auxiliares'!$D$241),"FOLHA DE PESSOAL",IF(Y1639='Tabelas auxiliares'!$A$242,"CUSTEIO",IF(Y1639='Tabelas auxiliares'!$A$241,"INVESTIMENTO","ERRO - VERIFICAR"))))</f>
        <v/>
      </c>
      <c r="AA1639" s="30" t="str">
        <f t="shared" si="51"/>
        <v/>
      </c>
      <c r="AB1639" s="126"/>
      <c r="AC1639" s="126"/>
      <c r="AD1639" s="37"/>
      <c r="AE1639" s="36"/>
    </row>
    <row r="1640" spans="6:31" x14ac:dyDescent="0.35">
      <c r="F1640" s="19" t="str">
        <f>IFERROR(VLOOKUP(D1640,'Tabelas auxiliares'!$A$3:$B$63,2,FALSE),"")</f>
        <v/>
      </c>
      <c r="G1640" s="19" t="str">
        <f>IFERROR(VLOOKUP($B1640,'Tabelas auxiliares'!$A$67:$C$107,2,FALSE),"")</f>
        <v/>
      </c>
      <c r="H1640" s="19" t="str">
        <f>IFERROR(VLOOKUP($B1640,'Tabelas auxiliares'!$A$67:$C$107,3,FALSE),"")</f>
        <v/>
      </c>
      <c r="Y1640" s="19" t="str">
        <f t="shared" si="50"/>
        <v/>
      </c>
      <c r="Z1640" s="19" t="str">
        <f>IF(T1640="","",IF(AND(T1640&lt;&gt;'Tabelas auxiliares'!$B$241,T1640&lt;&gt;'Tabelas auxiliares'!$B$242,T1640&lt;&gt;'Tabelas auxiliares'!$C$241,T1640&lt;&gt;'Tabelas auxiliares'!$C$242,T1640&lt;&gt;'Tabelas auxiliares'!$D$241),"FOLHA DE PESSOAL",IF(Y1640='Tabelas auxiliares'!$A$242,"CUSTEIO",IF(Y1640='Tabelas auxiliares'!$A$241,"INVESTIMENTO","ERRO - VERIFICAR"))))</f>
        <v/>
      </c>
      <c r="AA1640" s="30" t="str">
        <f t="shared" si="51"/>
        <v/>
      </c>
      <c r="AB1640" s="126"/>
      <c r="AC1640" s="126"/>
      <c r="AD1640" s="37"/>
      <c r="AE1640" s="36"/>
    </row>
    <row r="1641" spans="6:31" x14ac:dyDescent="0.35">
      <c r="F1641" s="19" t="str">
        <f>IFERROR(VLOOKUP(D1641,'Tabelas auxiliares'!$A$3:$B$63,2,FALSE),"")</f>
        <v/>
      </c>
      <c r="G1641" s="19" t="str">
        <f>IFERROR(VLOOKUP($B1641,'Tabelas auxiliares'!$A$67:$C$107,2,FALSE),"")</f>
        <v/>
      </c>
      <c r="H1641" s="19" t="str">
        <f>IFERROR(VLOOKUP($B1641,'Tabelas auxiliares'!$A$67:$C$107,3,FALSE),"")</f>
        <v/>
      </c>
      <c r="Y1641" s="19" t="str">
        <f t="shared" si="50"/>
        <v/>
      </c>
      <c r="Z1641" s="19" t="str">
        <f>IF(T1641="","",IF(AND(T1641&lt;&gt;'Tabelas auxiliares'!$B$241,T1641&lt;&gt;'Tabelas auxiliares'!$B$242,T1641&lt;&gt;'Tabelas auxiliares'!$C$241,T1641&lt;&gt;'Tabelas auxiliares'!$C$242,T1641&lt;&gt;'Tabelas auxiliares'!$D$241),"FOLHA DE PESSOAL",IF(Y1641='Tabelas auxiliares'!$A$242,"CUSTEIO",IF(Y1641='Tabelas auxiliares'!$A$241,"INVESTIMENTO","ERRO - VERIFICAR"))))</f>
        <v/>
      </c>
      <c r="AA1641" s="30" t="str">
        <f t="shared" si="51"/>
        <v/>
      </c>
      <c r="AB1641" s="126"/>
      <c r="AC1641" s="126"/>
      <c r="AD1641" s="37"/>
      <c r="AE1641" s="36"/>
    </row>
    <row r="1642" spans="6:31" x14ac:dyDescent="0.35">
      <c r="F1642" s="19" t="str">
        <f>IFERROR(VLOOKUP(D1642,'Tabelas auxiliares'!$A$3:$B$63,2,FALSE),"")</f>
        <v/>
      </c>
      <c r="G1642" s="19" t="str">
        <f>IFERROR(VLOOKUP($B1642,'Tabelas auxiliares'!$A$67:$C$107,2,FALSE),"")</f>
        <v/>
      </c>
      <c r="H1642" s="19" t="str">
        <f>IFERROR(VLOOKUP($B1642,'Tabelas auxiliares'!$A$67:$C$107,3,FALSE),"")</f>
        <v/>
      </c>
      <c r="Y1642" s="19" t="str">
        <f t="shared" si="50"/>
        <v/>
      </c>
      <c r="Z1642" s="19" t="str">
        <f>IF(T1642="","",IF(AND(T1642&lt;&gt;'Tabelas auxiliares'!$B$241,T1642&lt;&gt;'Tabelas auxiliares'!$B$242,T1642&lt;&gt;'Tabelas auxiliares'!$C$241,T1642&lt;&gt;'Tabelas auxiliares'!$C$242,T1642&lt;&gt;'Tabelas auxiliares'!$D$241),"FOLHA DE PESSOAL",IF(Y1642='Tabelas auxiliares'!$A$242,"CUSTEIO",IF(Y1642='Tabelas auxiliares'!$A$241,"INVESTIMENTO","ERRO - VERIFICAR"))))</f>
        <v/>
      </c>
      <c r="AA1642" s="30" t="str">
        <f t="shared" si="51"/>
        <v/>
      </c>
      <c r="AB1642" s="126"/>
      <c r="AC1642" s="126"/>
      <c r="AD1642" s="37"/>
      <c r="AE1642" s="36"/>
    </row>
    <row r="1643" spans="6:31" x14ac:dyDescent="0.35">
      <c r="F1643" s="19" t="str">
        <f>IFERROR(VLOOKUP(D1643,'Tabelas auxiliares'!$A$3:$B$63,2,FALSE),"")</f>
        <v/>
      </c>
      <c r="G1643" s="19" t="str">
        <f>IFERROR(VLOOKUP($B1643,'Tabelas auxiliares'!$A$67:$C$107,2,FALSE),"")</f>
        <v/>
      </c>
      <c r="H1643" s="19" t="str">
        <f>IFERROR(VLOOKUP($B1643,'Tabelas auxiliares'!$A$67:$C$107,3,FALSE),"")</f>
        <v/>
      </c>
      <c r="Y1643" s="19" t="str">
        <f t="shared" si="50"/>
        <v/>
      </c>
      <c r="Z1643" s="19" t="str">
        <f>IF(T1643="","",IF(AND(T1643&lt;&gt;'Tabelas auxiliares'!$B$241,T1643&lt;&gt;'Tabelas auxiliares'!$B$242,T1643&lt;&gt;'Tabelas auxiliares'!$C$241,T1643&lt;&gt;'Tabelas auxiliares'!$C$242,T1643&lt;&gt;'Tabelas auxiliares'!$D$241),"FOLHA DE PESSOAL",IF(Y1643='Tabelas auxiliares'!$A$242,"CUSTEIO",IF(Y1643='Tabelas auxiliares'!$A$241,"INVESTIMENTO","ERRO - VERIFICAR"))))</f>
        <v/>
      </c>
      <c r="AA1643" s="30" t="str">
        <f t="shared" si="51"/>
        <v/>
      </c>
      <c r="AB1643" s="126"/>
      <c r="AC1643" s="126"/>
      <c r="AD1643" s="37"/>
      <c r="AE1643" s="36"/>
    </row>
    <row r="1644" spans="6:31" x14ac:dyDescent="0.35">
      <c r="F1644" s="19" t="str">
        <f>IFERROR(VLOOKUP(D1644,'Tabelas auxiliares'!$A$3:$B$63,2,FALSE),"")</f>
        <v/>
      </c>
      <c r="G1644" s="19" t="str">
        <f>IFERROR(VLOOKUP($B1644,'Tabelas auxiliares'!$A$67:$C$107,2,FALSE),"")</f>
        <v/>
      </c>
      <c r="H1644" s="19" t="str">
        <f>IFERROR(VLOOKUP($B1644,'Tabelas auxiliares'!$A$67:$C$107,3,FALSE),"")</f>
        <v/>
      </c>
      <c r="Y1644" s="19" t="str">
        <f t="shared" si="50"/>
        <v/>
      </c>
      <c r="Z1644" s="19" t="str">
        <f>IF(T1644="","",IF(AND(T1644&lt;&gt;'Tabelas auxiliares'!$B$241,T1644&lt;&gt;'Tabelas auxiliares'!$B$242,T1644&lt;&gt;'Tabelas auxiliares'!$C$241,T1644&lt;&gt;'Tabelas auxiliares'!$C$242,T1644&lt;&gt;'Tabelas auxiliares'!$D$241),"FOLHA DE PESSOAL",IF(Y1644='Tabelas auxiliares'!$A$242,"CUSTEIO",IF(Y1644='Tabelas auxiliares'!$A$241,"INVESTIMENTO","ERRO - VERIFICAR"))))</f>
        <v/>
      </c>
      <c r="AA1644" s="30" t="str">
        <f t="shared" si="51"/>
        <v/>
      </c>
      <c r="AB1644" s="126"/>
      <c r="AC1644" s="126"/>
      <c r="AD1644" s="37"/>
      <c r="AE1644" s="36"/>
    </row>
    <row r="1645" spans="6:31" x14ac:dyDescent="0.35">
      <c r="F1645" s="19" t="str">
        <f>IFERROR(VLOOKUP(D1645,'Tabelas auxiliares'!$A$3:$B$63,2,FALSE),"")</f>
        <v/>
      </c>
      <c r="G1645" s="19" t="str">
        <f>IFERROR(VLOOKUP($B1645,'Tabelas auxiliares'!$A$67:$C$107,2,FALSE),"")</f>
        <v/>
      </c>
      <c r="H1645" s="19" t="str">
        <f>IFERROR(VLOOKUP($B1645,'Tabelas auxiliares'!$A$67:$C$107,3,FALSE),"")</f>
        <v/>
      </c>
      <c r="Y1645" s="19" t="str">
        <f t="shared" si="50"/>
        <v/>
      </c>
      <c r="Z1645" s="19" t="str">
        <f>IF(T1645="","",IF(AND(T1645&lt;&gt;'Tabelas auxiliares'!$B$241,T1645&lt;&gt;'Tabelas auxiliares'!$B$242,T1645&lt;&gt;'Tabelas auxiliares'!$C$241,T1645&lt;&gt;'Tabelas auxiliares'!$C$242,T1645&lt;&gt;'Tabelas auxiliares'!$D$241),"FOLHA DE PESSOAL",IF(Y1645='Tabelas auxiliares'!$A$242,"CUSTEIO",IF(Y1645='Tabelas auxiliares'!$A$241,"INVESTIMENTO","ERRO - VERIFICAR"))))</f>
        <v/>
      </c>
      <c r="AA1645" s="30" t="str">
        <f t="shared" si="51"/>
        <v/>
      </c>
      <c r="AB1645" s="126"/>
      <c r="AC1645" s="126"/>
      <c r="AD1645" s="37"/>
      <c r="AE1645" s="36"/>
    </row>
    <row r="1646" spans="6:31" x14ac:dyDescent="0.35">
      <c r="F1646" s="19" t="str">
        <f>IFERROR(VLOOKUP(D1646,'Tabelas auxiliares'!$A$3:$B$63,2,FALSE),"")</f>
        <v/>
      </c>
      <c r="G1646" s="19" t="str">
        <f>IFERROR(VLOOKUP($B1646,'Tabelas auxiliares'!$A$67:$C$107,2,FALSE),"")</f>
        <v/>
      </c>
      <c r="H1646" s="19" t="str">
        <f>IFERROR(VLOOKUP($B1646,'Tabelas auxiliares'!$A$67:$C$107,3,FALSE),"")</f>
        <v/>
      </c>
      <c r="Y1646" s="19" t="str">
        <f t="shared" si="50"/>
        <v/>
      </c>
      <c r="Z1646" s="19" t="str">
        <f>IF(T1646="","",IF(AND(T1646&lt;&gt;'Tabelas auxiliares'!$B$241,T1646&lt;&gt;'Tabelas auxiliares'!$B$242,T1646&lt;&gt;'Tabelas auxiliares'!$C$241,T1646&lt;&gt;'Tabelas auxiliares'!$C$242,T1646&lt;&gt;'Tabelas auxiliares'!$D$241),"FOLHA DE PESSOAL",IF(Y1646='Tabelas auxiliares'!$A$242,"CUSTEIO",IF(Y1646='Tabelas auxiliares'!$A$241,"INVESTIMENTO","ERRO - VERIFICAR"))))</f>
        <v/>
      </c>
      <c r="AA1646" s="30" t="str">
        <f t="shared" si="51"/>
        <v/>
      </c>
      <c r="AB1646" s="126"/>
      <c r="AC1646" s="126"/>
      <c r="AD1646" s="37"/>
      <c r="AE1646" s="36"/>
    </row>
    <row r="1647" spans="6:31" x14ac:dyDescent="0.35">
      <c r="F1647" s="19" t="str">
        <f>IFERROR(VLOOKUP(D1647,'Tabelas auxiliares'!$A$3:$B$63,2,FALSE),"")</f>
        <v/>
      </c>
      <c r="G1647" s="19" t="str">
        <f>IFERROR(VLOOKUP($B1647,'Tabelas auxiliares'!$A$67:$C$107,2,FALSE),"")</f>
        <v/>
      </c>
      <c r="H1647" s="19" t="str">
        <f>IFERROR(VLOOKUP($B1647,'Tabelas auxiliares'!$A$67:$C$107,3,FALSE),"")</f>
        <v/>
      </c>
      <c r="Y1647" s="19" t="str">
        <f t="shared" si="50"/>
        <v/>
      </c>
      <c r="Z1647" s="19" t="str">
        <f>IF(T1647="","",IF(AND(T1647&lt;&gt;'Tabelas auxiliares'!$B$241,T1647&lt;&gt;'Tabelas auxiliares'!$B$242,T1647&lt;&gt;'Tabelas auxiliares'!$C$241,T1647&lt;&gt;'Tabelas auxiliares'!$C$242,T1647&lt;&gt;'Tabelas auxiliares'!$D$241),"FOLHA DE PESSOAL",IF(Y1647='Tabelas auxiliares'!$A$242,"CUSTEIO",IF(Y1647='Tabelas auxiliares'!$A$241,"INVESTIMENTO","ERRO - VERIFICAR"))))</f>
        <v/>
      </c>
      <c r="AA1647" s="30" t="str">
        <f t="shared" si="51"/>
        <v/>
      </c>
      <c r="AB1647" s="126"/>
      <c r="AC1647" s="126"/>
      <c r="AD1647" s="37"/>
      <c r="AE1647" s="36"/>
    </row>
    <row r="1648" spans="6:31" x14ac:dyDescent="0.35">
      <c r="F1648" s="19" t="str">
        <f>IFERROR(VLOOKUP(D1648,'Tabelas auxiliares'!$A$3:$B$63,2,FALSE),"")</f>
        <v/>
      </c>
      <c r="G1648" s="19" t="str">
        <f>IFERROR(VLOOKUP($B1648,'Tabelas auxiliares'!$A$67:$C$107,2,FALSE),"")</f>
        <v/>
      </c>
      <c r="H1648" s="19" t="str">
        <f>IFERROR(VLOOKUP($B1648,'Tabelas auxiliares'!$A$67:$C$107,3,FALSE),"")</f>
        <v/>
      </c>
      <c r="Y1648" s="19" t="str">
        <f t="shared" si="50"/>
        <v/>
      </c>
      <c r="Z1648" s="19" t="str">
        <f>IF(T1648="","",IF(AND(T1648&lt;&gt;'Tabelas auxiliares'!$B$241,T1648&lt;&gt;'Tabelas auxiliares'!$B$242,T1648&lt;&gt;'Tabelas auxiliares'!$C$241,T1648&lt;&gt;'Tabelas auxiliares'!$C$242,T1648&lt;&gt;'Tabelas auxiliares'!$D$241),"FOLHA DE PESSOAL",IF(Y1648='Tabelas auxiliares'!$A$242,"CUSTEIO",IF(Y1648='Tabelas auxiliares'!$A$241,"INVESTIMENTO","ERRO - VERIFICAR"))))</f>
        <v/>
      </c>
      <c r="AA1648" s="30" t="str">
        <f t="shared" si="51"/>
        <v/>
      </c>
      <c r="AB1648" s="126"/>
      <c r="AC1648" s="126"/>
      <c r="AD1648" s="37"/>
      <c r="AE1648" s="36"/>
    </row>
    <row r="1649" spans="6:31" x14ac:dyDescent="0.35">
      <c r="F1649" s="19" t="str">
        <f>IFERROR(VLOOKUP(D1649,'Tabelas auxiliares'!$A$3:$B$63,2,FALSE),"")</f>
        <v/>
      </c>
      <c r="G1649" s="19" t="str">
        <f>IFERROR(VLOOKUP($B1649,'Tabelas auxiliares'!$A$67:$C$107,2,FALSE),"")</f>
        <v/>
      </c>
      <c r="H1649" s="19" t="str">
        <f>IFERROR(VLOOKUP($B1649,'Tabelas auxiliares'!$A$67:$C$107,3,FALSE),"")</f>
        <v/>
      </c>
      <c r="Y1649" s="19" t="str">
        <f t="shared" si="50"/>
        <v/>
      </c>
      <c r="Z1649" s="19" t="str">
        <f>IF(T1649="","",IF(AND(T1649&lt;&gt;'Tabelas auxiliares'!$B$241,T1649&lt;&gt;'Tabelas auxiliares'!$B$242,T1649&lt;&gt;'Tabelas auxiliares'!$C$241,T1649&lt;&gt;'Tabelas auxiliares'!$C$242,T1649&lt;&gt;'Tabelas auxiliares'!$D$241),"FOLHA DE PESSOAL",IF(Y1649='Tabelas auxiliares'!$A$242,"CUSTEIO",IF(Y1649='Tabelas auxiliares'!$A$241,"INVESTIMENTO","ERRO - VERIFICAR"))))</f>
        <v/>
      </c>
      <c r="AA1649" s="30" t="str">
        <f t="shared" si="51"/>
        <v/>
      </c>
      <c r="AB1649" s="126"/>
      <c r="AC1649" s="126"/>
      <c r="AD1649" s="37"/>
      <c r="AE1649" s="36"/>
    </row>
    <row r="1650" spans="6:31" x14ac:dyDescent="0.35">
      <c r="F1650" s="19" t="str">
        <f>IFERROR(VLOOKUP(D1650,'Tabelas auxiliares'!$A$3:$B$63,2,FALSE),"")</f>
        <v/>
      </c>
      <c r="G1650" s="19" t="str">
        <f>IFERROR(VLOOKUP($B1650,'Tabelas auxiliares'!$A$67:$C$107,2,FALSE),"")</f>
        <v/>
      </c>
      <c r="H1650" s="19" t="str">
        <f>IFERROR(VLOOKUP($B1650,'Tabelas auxiliares'!$A$67:$C$107,3,FALSE),"")</f>
        <v/>
      </c>
      <c r="Y1650" s="19" t="str">
        <f t="shared" si="50"/>
        <v/>
      </c>
      <c r="Z1650" s="19" t="str">
        <f>IF(T1650="","",IF(AND(T1650&lt;&gt;'Tabelas auxiliares'!$B$241,T1650&lt;&gt;'Tabelas auxiliares'!$B$242,T1650&lt;&gt;'Tabelas auxiliares'!$C$241,T1650&lt;&gt;'Tabelas auxiliares'!$C$242,T1650&lt;&gt;'Tabelas auxiliares'!$D$241),"FOLHA DE PESSOAL",IF(Y1650='Tabelas auxiliares'!$A$242,"CUSTEIO",IF(Y1650='Tabelas auxiliares'!$A$241,"INVESTIMENTO","ERRO - VERIFICAR"))))</f>
        <v/>
      </c>
      <c r="AA1650" s="30" t="str">
        <f t="shared" si="51"/>
        <v/>
      </c>
      <c r="AB1650" s="126"/>
      <c r="AC1650" s="126"/>
      <c r="AD1650" s="37"/>
      <c r="AE1650" s="36"/>
    </row>
    <row r="1651" spans="6:31" x14ac:dyDescent="0.35">
      <c r="F1651" s="19" t="str">
        <f>IFERROR(VLOOKUP(D1651,'Tabelas auxiliares'!$A$3:$B$63,2,FALSE),"")</f>
        <v/>
      </c>
      <c r="G1651" s="19" t="str">
        <f>IFERROR(VLOOKUP($B1651,'Tabelas auxiliares'!$A$67:$C$107,2,FALSE),"")</f>
        <v/>
      </c>
      <c r="H1651" s="19" t="str">
        <f>IFERROR(VLOOKUP($B1651,'Tabelas auxiliares'!$A$67:$C$107,3,FALSE),"")</f>
        <v/>
      </c>
      <c r="Y1651" s="19" t="str">
        <f t="shared" si="50"/>
        <v/>
      </c>
      <c r="Z1651" s="19" t="str">
        <f>IF(T1651="","",IF(AND(T1651&lt;&gt;'Tabelas auxiliares'!$B$241,T1651&lt;&gt;'Tabelas auxiliares'!$B$242,T1651&lt;&gt;'Tabelas auxiliares'!$C$241,T1651&lt;&gt;'Tabelas auxiliares'!$C$242,T1651&lt;&gt;'Tabelas auxiliares'!$D$241),"FOLHA DE PESSOAL",IF(Y1651='Tabelas auxiliares'!$A$242,"CUSTEIO",IF(Y1651='Tabelas auxiliares'!$A$241,"INVESTIMENTO","ERRO - VERIFICAR"))))</f>
        <v/>
      </c>
      <c r="AA1651" s="30" t="str">
        <f t="shared" si="51"/>
        <v/>
      </c>
      <c r="AB1651" s="126"/>
      <c r="AC1651" s="126"/>
      <c r="AD1651" s="37"/>
      <c r="AE1651" s="36"/>
    </row>
    <row r="1652" spans="6:31" x14ac:dyDescent="0.35">
      <c r="F1652" s="19" t="str">
        <f>IFERROR(VLOOKUP(D1652,'Tabelas auxiliares'!$A$3:$B$63,2,FALSE),"")</f>
        <v/>
      </c>
      <c r="G1652" s="19" t="str">
        <f>IFERROR(VLOOKUP($B1652,'Tabelas auxiliares'!$A$67:$C$107,2,FALSE),"")</f>
        <v/>
      </c>
      <c r="H1652" s="19" t="str">
        <f>IFERROR(VLOOKUP($B1652,'Tabelas auxiliares'!$A$67:$C$107,3,FALSE),"")</f>
        <v/>
      </c>
      <c r="Y1652" s="19" t="str">
        <f t="shared" si="50"/>
        <v/>
      </c>
      <c r="Z1652" s="19" t="str">
        <f>IF(T1652="","",IF(AND(T1652&lt;&gt;'Tabelas auxiliares'!$B$241,T1652&lt;&gt;'Tabelas auxiliares'!$B$242,T1652&lt;&gt;'Tabelas auxiliares'!$C$241,T1652&lt;&gt;'Tabelas auxiliares'!$C$242,T1652&lt;&gt;'Tabelas auxiliares'!$D$241),"FOLHA DE PESSOAL",IF(Y1652='Tabelas auxiliares'!$A$242,"CUSTEIO",IF(Y1652='Tabelas auxiliares'!$A$241,"INVESTIMENTO","ERRO - VERIFICAR"))))</f>
        <v/>
      </c>
      <c r="AA1652" s="30" t="str">
        <f t="shared" si="51"/>
        <v/>
      </c>
      <c r="AB1652" s="126"/>
      <c r="AC1652" s="126"/>
      <c r="AD1652" s="37"/>
      <c r="AE1652" s="36"/>
    </row>
    <row r="1653" spans="6:31" x14ac:dyDescent="0.35">
      <c r="F1653" s="19" t="str">
        <f>IFERROR(VLOOKUP(D1653,'Tabelas auxiliares'!$A$3:$B$63,2,FALSE),"")</f>
        <v/>
      </c>
      <c r="G1653" s="19" t="str">
        <f>IFERROR(VLOOKUP($B1653,'Tabelas auxiliares'!$A$67:$C$107,2,FALSE),"")</f>
        <v/>
      </c>
      <c r="H1653" s="19" t="str">
        <f>IFERROR(VLOOKUP($B1653,'Tabelas auxiliares'!$A$67:$C$107,3,FALSE),"")</f>
        <v/>
      </c>
      <c r="Y1653" s="19" t="str">
        <f t="shared" si="50"/>
        <v/>
      </c>
      <c r="Z1653" s="19" t="str">
        <f>IF(T1653="","",IF(AND(T1653&lt;&gt;'Tabelas auxiliares'!$B$241,T1653&lt;&gt;'Tabelas auxiliares'!$B$242,T1653&lt;&gt;'Tabelas auxiliares'!$C$241,T1653&lt;&gt;'Tabelas auxiliares'!$C$242,T1653&lt;&gt;'Tabelas auxiliares'!$D$241),"FOLHA DE PESSOAL",IF(Y1653='Tabelas auxiliares'!$A$242,"CUSTEIO",IF(Y1653='Tabelas auxiliares'!$A$241,"INVESTIMENTO","ERRO - VERIFICAR"))))</f>
        <v/>
      </c>
      <c r="AA1653" s="30" t="str">
        <f t="shared" si="51"/>
        <v/>
      </c>
      <c r="AB1653" s="126"/>
      <c r="AC1653" s="126"/>
      <c r="AD1653" s="37"/>
      <c r="AE1653" s="36"/>
    </row>
    <row r="1654" spans="6:31" x14ac:dyDescent="0.35">
      <c r="F1654" s="19" t="str">
        <f>IFERROR(VLOOKUP(D1654,'Tabelas auxiliares'!$A$3:$B$63,2,FALSE),"")</f>
        <v/>
      </c>
      <c r="G1654" s="19" t="str">
        <f>IFERROR(VLOOKUP($B1654,'Tabelas auxiliares'!$A$67:$C$107,2,FALSE),"")</f>
        <v/>
      </c>
      <c r="H1654" s="19" t="str">
        <f>IFERROR(VLOOKUP($B1654,'Tabelas auxiliares'!$A$67:$C$107,3,FALSE),"")</f>
        <v/>
      </c>
      <c r="Y1654" s="19" t="str">
        <f t="shared" si="50"/>
        <v/>
      </c>
      <c r="Z1654" s="19" t="str">
        <f>IF(T1654="","",IF(AND(T1654&lt;&gt;'Tabelas auxiliares'!$B$241,T1654&lt;&gt;'Tabelas auxiliares'!$B$242,T1654&lt;&gt;'Tabelas auxiliares'!$C$241,T1654&lt;&gt;'Tabelas auxiliares'!$C$242,T1654&lt;&gt;'Tabelas auxiliares'!$D$241),"FOLHA DE PESSOAL",IF(Y1654='Tabelas auxiliares'!$A$242,"CUSTEIO",IF(Y1654='Tabelas auxiliares'!$A$241,"INVESTIMENTO","ERRO - VERIFICAR"))))</f>
        <v/>
      </c>
      <c r="AA1654" s="30" t="str">
        <f t="shared" si="51"/>
        <v/>
      </c>
      <c r="AB1654" s="126"/>
      <c r="AC1654" s="126"/>
      <c r="AD1654" s="37"/>
      <c r="AE1654" s="36"/>
    </row>
    <row r="1655" spans="6:31" x14ac:dyDescent="0.35">
      <c r="F1655" s="19" t="str">
        <f>IFERROR(VLOOKUP(D1655,'Tabelas auxiliares'!$A$3:$B$63,2,FALSE),"")</f>
        <v/>
      </c>
      <c r="G1655" s="19" t="str">
        <f>IFERROR(VLOOKUP($B1655,'Tabelas auxiliares'!$A$67:$C$107,2,FALSE),"")</f>
        <v/>
      </c>
      <c r="H1655" s="19" t="str">
        <f>IFERROR(VLOOKUP($B1655,'Tabelas auxiliares'!$A$67:$C$107,3,FALSE),"")</f>
        <v/>
      </c>
      <c r="Y1655" s="19" t="str">
        <f t="shared" si="50"/>
        <v/>
      </c>
      <c r="Z1655" s="19" t="str">
        <f>IF(T1655="","",IF(AND(T1655&lt;&gt;'Tabelas auxiliares'!$B$241,T1655&lt;&gt;'Tabelas auxiliares'!$B$242,T1655&lt;&gt;'Tabelas auxiliares'!$C$241,T1655&lt;&gt;'Tabelas auxiliares'!$C$242,T1655&lt;&gt;'Tabelas auxiliares'!$D$241),"FOLHA DE PESSOAL",IF(Y1655='Tabelas auxiliares'!$A$242,"CUSTEIO",IF(Y1655='Tabelas auxiliares'!$A$241,"INVESTIMENTO","ERRO - VERIFICAR"))))</f>
        <v/>
      </c>
      <c r="AA1655" s="30" t="str">
        <f t="shared" si="51"/>
        <v/>
      </c>
      <c r="AB1655" s="126"/>
      <c r="AC1655" s="126"/>
      <c r="AD1655" s="37"/>
      <c r="AE1655" s="36"/>
    </row>
    <row r="1656" spans="6:31" x14ac:dyDescent="0.35">
      <c r="F1656" s="19" t="str">
        <f>IFERROR(VLOOKUP(D1656,'Tabelas auxiliares'!$A$3:$B$63,2,FALSE),"")</f>
        <v/>
      </c>
      <c r="G1656" s="19" t="str">
        <f>IFERROR(VLOOKUP($B1656,'Tabelas auxiliares'!$A$67:$C$107,2,FALSE),"")</f>
        <v/>
      </c>
      <c r="H1656" s="19" t="str">
        <f>IFERROR(VLOOKUP($B1656,'Tabelas auxiliares'!$A$67:$C$107,3,FALSE),"")</f>
        <v/>
      </c>
      <c r="Y1656" s="19" t="str">
        <f t="shared" si="50"/>
        <v/>
      </c>
      <c r="Z1656" s="19" t="str">
        <f>IF(T1656="","",IF(AND(T1656&lt;&gt;'Tabelas auxiliares'!$B$241,T1656&lt;&gt;'Tabelas auxiliares'!$B$242,T1656&lt;&gt;'Tabelas auxiliares'!$C$241,T1656&lt;&gt;'Tabelas auxiliares'!$C$242,T1656&lt;&gt;'Tabelas auxiliares'!$D$241),"FOLHA DE PESSOAL",IF(Y1656='Tabelas auxiliares'!$A$242,"CUSTEIO",IF(Y1656='Tabelas auxiliares'!$A$241,"INVESTIMENTO","ERRO - VERIFICAR"))))</f>
        <v/>
      </c>
      <c r="AA1656" s="30" t="str">
        <f t="shared" si="51"/>
        <v/>
      </c>
      <c r="AB1656" s="126"/>
      <c r="AC1656" s="126"/>
      <c r="AD1656" s="37"/>
      <c r="AE1656" s="36"/>
    </row>
    <row r="1657" spans="6:31" x14ac:dyDescent="0.35">
      <c r="F1657" s="19" t="str">
        <f>IFERROR(VLOOKUP(D1657,'Tabelas auxiliares'!$A$3:$B$63,2,FALSE),"")</f>
        <v/>
      </c>
      <c r="G1657" s="19" t="str">
        <f>IFERROR(VLOOKUP($B1657,'Tabelas auxiliares'!$A$67:$C$107,2,FALSE),"")</f>
        <v/>
      </c>
      <c r="H1657" s="19" t="str">
        <f>IFERROR(VLOOKUP($B1657,'Tabelas auxiliares'!$A$67:$C$107,3,FALSE),"")</f>
        <v/>
      </c>
      <c r="Y1657" s="19" t="str">
        <f t="shared" si="50"/>
        <v/>
      </c>
      <c r="Z1657" s="19" t="str">
        <f>IF(T1657="","",IF(AND(T1657&lt;&gt;'Tabelas auxiliares'!$B$241,T1657&lt;&gt;'Tabelas auxiliares'!$B$242,T1657&lt;&gt;'Tabelas auxiliares'!$C$241,T1657&lt;&gt;'Tabelas auxiliares'!$C$242,T1657&lt;&gt;'Tabelas auxiliares'!$D$241),"FOLHA DE PESSOAL",IF(Y1657='Tabelas auxiliares'!$A$242,"CUSTEIO",IF(Y1657='Tabelas auxiliares'!$A$241,"INVESTIMENTO","ERRO - VERIFICAR"))))</f>
        <v/>
      </c>
      <c r="AA1657" s="30" t="str">
        <f t="shared" si="51"/>
        <v/>
      </c>
      <c r="AB1657" s="126"/>
      <c r="AC1657" s="126"/>
      <c r="AD1657" s="37"/>
      <c r="AE1657" s="36"/>
    </row>
    <row r="1658" spans="6:31" x14ac:dyDescent="0.35">
      <c r="F1658" s="19" t="str">
        <f>IFERROR(VLOOKUP(D1658,'Tabelas auxiliares'!$A$3:$B$63,2,FALSE),"")</f>
        <v/>
      </c>
      <c r="G1658" s="19" t="str">
        <f>IFERROR(VLOOKUP($B1658,'Tabelas auxiliares'!$A$67:$C$107,2,FALSE),"")</f>
        <v/>
      </c>
      <c r="H1658" s="19" t="str">
        <f>IFERROR(VLOOKUP($B1658,'Tabelas auxiliares'!$A$67:$C$107,3,FALSE),"")</f>
        <v/>
      </c>
      <c r="Y1658" s="19" t="str">
        <f t="shared" si="50"/>
        <v/>
      </c>
      <c r="Z1658" s="19" t="str">
        <f>IF(T1658="","",IF(AND(T1658&lt;&gt;'Tabelas auxiliares'!$B$241,T1658&lt;&gt;'Tabelas auxiliares'!$B$242,T1658&lt;&gt;'Tabelas auxiliares'!$C$241,T1658&lt;&gt;'Tabelas auxiliares'!$C$242,T1658&lt;&gt;'Tabelas auxiliares'!$D$241),"FOLHA DE PESSOAL",IF(Y1658='Tabelas auxiliares'!$A$242,"CUSTEIO",IF(Y1658='Tabelas auxiliares'!$A$241,"INVESTIMENTO","ERRO - VERIFICAR"))))</f>
        <v/>
      </c>
      <c r="AA1658" s="30" t="str">
        <f t="shared" si="51"/>
        <v/>
      </c>
      <c r="AB1658" s="126"/>
      <c r="AC1658" s="126"/>
      <c r="AD1658" s="37"/>
      <c r="AE1658" s="36"/>
    </row>
    <row r="1659" spans="6:31" x14ac:dyDescent="0.35">
      <c r="F1659" s="19" t="str">
        <f>IFERROR(VLOOKUP(D1659,'Tabelas auxiliares'!$A$3:$B$63,2,FALSE),"")</f>
        <v/>
      </c>
      <c r="G1659" s="19" t="str">
        <f>IFERROR(VLOOKUP($B1659,'Tabelas auxiliares'!$A$67:$C$107,2,FALSE),"")</f>
        <v/>
      </c>
      <c r="H1659" s="19" t="str">
        <f>IFERROR(VLOOKUP($B1659,'Tabelas auxiliares'!$A$67:$C$107,3,FALSE),"")</f>
        <v/>
      </c>
      <c r="Y1659" s="19" t="str">
        <f t="shared" si="50"/>
        <v/>
      </c>
      <c r="Z1659" s="19" t="str">
        <f>IF(T1659="","",IF(AND(T1659&lt;&gt;'Tabelas auxiliares'!$B$241,T1659&lt;&gt;'Tabelas auxiliares'!$B$242,T1659&lt;&gt;'Tabelas auxiliares'!$C$241,T1659&lt;&gt;'Tabelas auxiliares'!$C$242,T1659&lt;&gt;'Tabelas auxiliares'!$D$241),"FOLHA DE PESSOAL",IF(Y1659='Tabelas auxiliares'!$A$242,"CUSTEIO",IF(Y1659='Tabelas auxiliares'!$A$241,"INVESTIMENTO","ERRO - VERIFICAR"))))</f>
        <v/>
      </c>
      <c r="AA1659" s="30" t="str">
        <f t="shared" si="51"/>
        <v/>
      </c>
      <c r="AB1659" s="126"/>
      <c r="AC1659" s="126"/>
      <c r="AD1659" s="37"/>
      <c r="AE1659" s="36"/>
    </row>
    <row r="1660" spans="6:31" x14ac:dyDescent="0.35">
      <c r="F1660" s="19" t="str">
        <f>IFERROR(VLOOKUP(D1660,'Tabelas auxiliares'!$A$3:$B$63,2,FALSE),"")</f>
        <v/>
      </c>
      <c r="G1660" s="19" t="str">
        <f>IFERROR(VLOOKUP($B1660,'Tabelas auxiliares'!$A$67:$C$107,2,FALSE),"")</f>
        <v/>
      </c>
      <c r="H1660" s="19" t="str">
        <f>IFERROR(VLOOKUP($B1660,'Tabelas auxiliares'!$A$67:$C$107,3,FALSE),"")</f>
        <v/>
      </c>
      <c r="Y1660" s="19" t="str">
        <f t="shared" si="50"/>
        <v/>
      </c>
      <c r="Z1660" s="19" t="str">
        <f>IF(T1660="","",IF(AND(T1660&lt;&gt;'Tabelas auxiliares'!$B$241,T1660&lt;&gt;'Tabelas auxiliares'!$B$242,T1660&lt;&gt;'Tabelas auxiliares'!$C$241,T1660&lt;&gt;'Tabelas auxiliares'!$C$242,T1660&lt;&gt;'Tabelas auxiliares'!$D$241),"FOLHA DE PESSOAL",IF(Y1660='Tabelas auxiliares'!$A$242,"CUSTEIO",IF(Y1660='Tabelas auxiliares'!$A$241,"INVESTIMENTO","ERRO - VERIFICAR"))))</f>
        <v/>
      </c>
      <c r="AA1660" s="30" t="str">
        <f t="shared" si="51"/>
        <v/>
      </c>
      <c r="AB1660" s="126"/>
      <c r="AC1660" s="126"/>
      <c r="AD1660" s="37"/>
      <c r="AE1660" s="36"/>
    </row>
    <row r="1661" spans="6:31" x14ac:dyDescent="0.35">
      <c r="F1661" s="19" t="str">
        <f>IFERROR(VLOOKUP(D1661,'Tabelas auxiliares'!$A$3:$B$63,2,FALSE),"")</f>
        <v/>
      </c>
      <c r="G1661" s="19" t="str">
        <f>IFERROR(VLOOKUP($B1661,'Tabelas auxiliares'!$A$67:$C$107,2,FALSE),"")</f>
        <v/>
      </c>
      <c r="H1661" s="19" t="str">
        <f>IFERROR(VLOOKUP($B1661,'Tabelas auxiliares'!$A$67:$C$107,3,FALSE),"")</f>
        <v/>
      </c>
      <c r="Y1661" s="19" t="str">
        <f t="shared" si="50"/>
        <v/>
      </c>
      <c r="Z1661" s="19" t="str">
        <f>IF(T1661="","",IF(AND(T1661&lt;&gt;'Tabelas auxiliares'!$B$241,T1661&lt;&gt;'Tabelas auxiliares'!$B$242,T1661&lt;&gt;'Tabelas auxiliares'!$C$241,T1661&lt;&gt;'Tabelas auxiliares'!$C$242,T1661&lt;&gt;'Tabelas auxiliares'!$D$241),"FOLHA DE PESSOAL",IF(Y1661='Tabelas auxiliares'!$A$242,"CUSTEIO",IF(Y1661='Tabelas auxiliares'!$A$241,"INVESTIMENTO","ERRO - VERIFICAR"))))</f>
        <v/>
      </c>
      <c r="AA1661" s="30" t="str">
        <f t="shared" si="51"/>
        <v/>
      </c>
      <c r="AB1661" s="126"/>
      <c r="AC1661" s="126"/>
      <c r="AD1661" s="37"/>
      <c r="AE1661" s="36"/>
    </row>
    <row r="1662" spans="6:31" x14ac:dyDescent="0.35">
      <c r="F1662" s="19" t="str">
        <f>IFERROR(VLOOKUP(D1662,'Tabelas auxiliares'!$A$3:$B$63,2,FALSE),"")</f>
        <v/>
      </c>
      <c r="G1662" s="19" t="str">
        <f>IFERROR(VLOOKUP($B1662,'Tabelas auxiliares'!$A$67:$C$107,2,FALSE),"")</f>
        <v/>
      </c>
      <c r="H1662" s="19" t="str">
        <f>IFERROR(VLOOKUP($B1662,'Tabelas auxiliares'!$A$67:$C$107,3,FALSE),"")</f>
        <v/>
      </c>
      <c r="Y1662" s="19" t="str">
        <f t="shared" si="50"/>
        <v/>
      </c>
      <c r="Z1662" s="19" t="str">
        <f>IF(T1662="","",IF(AND(T1662&lt;&gt;'Tabelas auxiliares'!$B$241,T1662&lt;&gt;'Tabelas auxiliares'!$B$242,T1662&lt;&gt;'Tabelas auxiliares'!$C$241,T1662&lt;&gt;'Tabelas auxiliares'!$C$242,T1662&lt;&gt;'Tabelas auxiliares'!$D$241),"FOLHA DE PESSOAL",IF(Y1662='Tabelas auxiliares'!$A$242,"CUSTEIO",IF(Y1662='Tabelas auxiliares'!$A$241,"INVESTIMENTO","ERRO - VERIFICAR"))))</f>
        <v/>
      </c>
      <c r="AA1662" s="30" t="str">
        <f t="shared" si="51"/>
        <v/>
      </c>
      <c r="AB1662" s="126"/>
      <c r="AC1662" s="126"/>
      <c r="AD1662" s="37"/>
      <c r="AE1662" s="36"/>
    </row>
    <row r="1663" spans="6:31" x14ac:dyDescent="0.35">
      <c r="F1663" s="19" t="str">
        <f>IFERROR(VLOOKUP(D1663,'Tabelas auxiliares'!$A$3:$B$63,2,FALSE),"")</f>
        <v/>
      </c>
      <c r="G1663" s="19" t="str">
        <f>IFERROR(VLOOKUP($B1663,'Tabelas auxiliares'!$A$67:$C$107,2,FALSE),"")</f>
        <v/>
      </c>
      <c r="H1663" s="19" t="str">
        <f>IFERROR(VLOOKUP($B1663,'Tabelas auxiliares'!$A$67:$C$107,3,FALSE),"")</f>
        <v/>
      </c>
      <c r="Y1663" s="19" t="str">
        <f t="shared" si="50"/>
        <v/>
      </c>
      <c r="Z1663" s="19" t="str">
        <f>IF(T1663="","",IF(AND(T1663&lt;&gt;'Tabelas auxiliares'!$B$241,T1663&lt;&gt;'Tabelas auxiliares'!$B$242,T1663&lt;&gt;'Tabelas auxiliares'!$C$241,T1663&lt;&gt;'Tabelas auxiliares'!$C$242,T1663&lt;&gt;'Tabelas auxiliares'!$D$241),"FOLHA DE PESSOAL",IF(Y1663='Tabelas auxiliares'!$A$242,"CUSTEIO",IF(Y1663='Tabelas auxiliares'!$A$241,"INVESTIMENTO","ERRO - VERIFICAR"))))</f>
        <v/>
      </c>
      <c r="AA1663" s="30" t="str">
        <f t="shared" si="51"/>
        <v/>
      </c>
      <c r="AB1663" s="126"/>
      <c r="AC1663" s="126"/>
      <c r="AD1663" s="37"/>
      <c r="AE1663" s="36"/>
    </row>
    <row r="1664" spans="6:31" x14ac:dyDescent="0.35">
      <c r="F1664" s="19" t="str">
        <f>IFERROR(VLOOKUP(D1664,'Tabelas auxiliares'!$A$3:$B$63,2,FALSE),"")</f>
        <v/>
      </c>
      <c r="G1664" s="19" t="str">
        <f>IFERROR(VLOOKUP($B1664,'Tabelas auxiliares'!$A$67:$C$107,2,FALSE),"")</f>
        <v/>
      </c>
      <c r="H1664" s="19" t="str">
        <f>IFERROR(VLOOKUP($B1664,'Tabelas auxiliares'!$A$67:$C$107,3,FALSE),"")</f>
        <v/>
      </c>
      <c r="Y1664" s="19" t="str">
        <f t="shared" si="50"/>
        <v/>
      </c>
      <c r="Z1664" s="19" t="str">
        <f>IF(T1664="","",IF(AND(T1664&lt;&gt;'Tabelas auxiliares'!$B$241,T1664&lt;&gt;'Tabelas auxiliares'!$B$242,T1664&lt;&gt;'Tabelas auxiliares'!$C$241,T1664&lt;&gt;'Tabelas auxiliares'!$C$242,T1664&lt;&gt;'Tabelas auxiliares'!$D$241),"FOLHA DE PESSOAL",IF(Y1664='Tabelas auxiliares'!$A$242,"CUSTEIO",IF(Y1664='Tabelas auxiliares'!$A$241,"INVESTIMENTO","ERRO - VERIFICAR"))))</f>
        <v/>
      </c>
      <c r="AA1664" s="30" t="str">
        <f t="shared" si="51"/>
        <v/>
      </c>
      <c r="AB1664" s="126"/>
      <c r="AC1664" s="126"/>
      <c r="AD1664" s="37"/>
      <c r="AE1664" s="36"/>
    </row>
    <row r="1665" spans="1:31" x14ac:dyDescent="0.35">
      <c r="F1665" s="19" t="str">
        <f>IFERROR(VLOOKUP(D1665,'Tabelas auxiliares'!$A$3:$B$63,2,FALSE),"")</f>
        <v/>
      </c>
      <c r="G1665" s="19" t="str">
        <f>IFERROR(VLOOKUP($B1665,'Tabelas auxiliares'!$A$67:$C$107,2,FALSE),"")</f>
        <v/>
      </c>
      <c r="H1665" s="19" t="str">
        <f>IFERROR(VLOOKUP($B1665,'Tabelas auxiliares'!$A$67:$C$107,3,FALSE),"")</f>
        <v/>
      </c>
      <c r="Y1665" s="19" t="str">
        <f t="shared" si="50"/>
        <v/>
      </c>
      <c r="Z1665" s="19" t="str">
        <f>IF(T1665="","",IF(AND(T1665&lt;&gt;'Tabelas auxiliares'!$B$241,T1665&lt;&gt;'Tabelas auxiliares'!$B$242,T1665&lt;&gt;'Tabelas auxiliares'!$C$241,T1665&lt;&gt;'Tabelas auxiliares'!$C$242,T1665&lt;&gt;'Tabelas auxiliares'!$D$241),"FOLHA DE PESSOAL",IF(Y1665='Tabelas auxiliares'!$A$242,"CUSTEIO",IF(Y1665='Tabelas auxiliares'!$A$241,"INVESTIMENTO","ERRO - VERIFICAR"))))</f>
        <v/>
      </c>
      <c r="AA1665" s="30" t="str">
        <f t="shared" si="51"/>
        <v/>
      </c>
      <c r="AB1665" s="126"/>
      <c r="AC1665" s="126"/>
      <c r="AD1665" s="37"/>
      <c r="AE1665" s="36"/>
    </row>
    <row r="1666" spans="1:31" x14ac:dyDescent="0.35">
      <c r="F1666" s="19" t="str">
        <f>IFERROR(VLOOKUP(D1666,'Tabelas auxiliares'!$A$3:$B$63,2,FALSE),"")</f>
        <v/>
      </c>
      <c r="G1666" s="19" t="str">
        <f>IFERROR(VLOOKUP($B1666,'Tabelas auxiliares'!$A$67:$C$107,2,FALSE),"")</f>
        <v/>
      </c>
      <c r="H1666" s="19" t="str">
        <f>IFERROR(VLOOKUP($B1666,'Tabelas auxiliares'!$A$67:$C$107,3,FALSE),"")</f>
        <v/>
      </c>
      <c r="Y1666" s="19" t="str">
        <f t="shared" si="50"/>
        <v/>
      </c>
      <c r="Z1666" s="19" t="str">
        <f>IF(T1666="","",IF(AND(T1666&lt;&gt;'Tabelas auxiliares'!$B$241,T1666&lt;&gt;'Tabelas auxiliares'!$B$242,T1666&lt;&gt;'Tabelas auxiliares'!$C$241,T1666&lt;&gt;'Tabelas auxiliares'!$C$242,T1666&lt;&gt;'Tabelas auxiliares'!$D$241),"FOLHA DE PESSOAL",IF(Y1666='Tabelas auxiliares'!$A$242,"CUSTEIO",IF(Y1666='Tabelas auxiliares'!$A$241,"INVESTIMENTO","ERRO - VERIFICAR"))))</f>
        <v/>
      </c>
      <c r="AA1666" s="30" t="str">
        <f t="shared" si="51"/>
        <v/>
      </c>
      <c r="AB1666" s="126"/>
      <c r="AC1666" s="126"/>
      <c r="AD1666" s="37"/>
      <c r="AE1666" s="36"/>
    </row>
    <row r="1667" spans="1:31" x14ac:dyDescent="0.35">
      <c r="F1667" s="19" t="str">
        <f>IFERROR(VLOOKUP(D1667,'Tabelas auxiliares'!$A$3:$B$63,2,FALSE),"")</f>
        <v/>
      </c>
      <c r="G1667" s="19" t="str">
        <f>IFERROR(VLOOKUP($B1667,'Tabelas auxiliares'!$A$67:$C$107,2,FALSE),"")</f>
        <v/>
      </c>
      <c r="H1667" s="19" t="str">
        <f>IFERROR(VLOOKUP($B1667,'Tabelas auxiliares'!$A$67:$C$107,3,FALSE),"")</f>
        <v/>
      </c>
      <c r="Y1667" s="19" t="str">
        <f t="shared" si="32"/>
        <v/>
      </c>
      <c r="Z1667" s="19" t="str">
        <f>IF(T1667="","",IF(AND(T1667&lt;&gt;'Tabelas auxiliares'!$B$241,T1667&lt;&gt;'Tabelas auxiliares'!$B$242,T1667&lt;&gt;'Tabelas auxiliares'!$C$241,T1667&lt;&gt;'Tabelas auxiliares'!$C$242,T1667&lt;&gt;'Tabelas auxiliares'!$D$241),"FOLHA DE PESSOAL",IF(Y1667='Tabelas auxiliares'!$A$242,"CUSTEIO",IF(Y1667='Tabelas auxiliares'!$A$241,"INVESTIMENTO","ERRO - VERIFICAR"))))</f>
        <v/>
      </c>
      <c r="AA1667" s="30" t="str">
        <f t="shared" si="33"/>
        <v/>
      </c>
      <c r="AB1667" s="126"/>
      <c r="AC1667" s="126"/>
      <c r="AD1667" s="37"/>
      <c r="AE1667" s="36"/>
    </row>
    <row r="1668" spans="1:31" x14ac:dyDescent="0.35">
      <c r="F1668" s="19" t="str">
        <f>IFERROR(VLOOKUP(D1668,'Tabelas auxiliares'!$A$3:$B$63,2,FALSE),"")</f>
        <v/>
      </c>
      <c r="G1668" s="19" t="str">
        <f>IFERROR(VLOOKUP($B1668,'Tabelas auxiliares'!$A$67:$C$107,2,FALSE),"")</f>
        <v/>
      </c>
      <c r="H1668" s="19" t="str">
        <f>IFERROR(VLOOKUP($B1668,'Tabelas auxiliares'!$A$67:$C$107,3,FALSE),"")</f>
        <v/>
      </c>
      <c r="Y1668" s="19" t="str">
        <f t="shared" si="32"/>
        <v/>
      </c>
      <c r="Z1668" s="19" t="str">
        <f>IF(T1668="","",IF(AND(T1668&lt;&gt;'Tabelas auxiliares'!$B$241,T1668&lt;&gt;'Tabelas auxiliares'!$B$242,T1668&lt;&gt;'Tabelas auxiliares'!$C$241,T1668&lt;&gt;'Tabelas auxiliares'!$C$242,T1668&lt;&gt;'Tabelas auxiliares'!$D$241),"FOLHA DE PESSOAL",IF(Y1668='Tabelas auxiliares'!$A$242,"CUSTEIO",IF(Y1668='Tabelas auxiliares'!$A$241,"INVESTIMENTO","ERRO - VERIFICAR"))))</f>
        <v/>
      </c>
      <c r="AA1668" s="30" t="str">
        <f t="shared" si="33"/>
        <v/>
      </c>
      <c r="AB1668" s="126"/>
      <c r="AC1668" s="126"/>
      <c r="AD1668" s="37"/>
      <c r="AE1668" s="36"/>
    </row>
    <row r="1669" spans="1:31" x14ac:dyDescent="0.35">
      <c r="F1669" s="19" t="str">
        <f>IFERROR(VLOOKUP(D1669,'Tabelas auxiliares'!$A$3:$B$63,2,FALSE),"")</f>
        <v/>
      </c>
      <c r="G1669" s="19" t="str">
        <f>IFERROR(VLOOKUP($B1669,'Tabelas auxiliares'!$A$67:$C$107,2,FALSE),"")</f>
        <v/>
      </c>
      <c r="H1669" s="19" t="str">
        <f>IFERROR(VLOOKUP($B1669,'Tabelas auxiliares'!$A$67:$C$107,3,FALSE),"")</f>
        <v/>
      </c>
      <c r="Y1669" s="19" t="str">
        <f t="shared" si="32"/>
        <v/>
      </c>
      <c r="Z1669" s="19" t="str">
        <f>IF(T1669="","",IF(AND(T1669&lt;&gt;'Tabelas auxiliares'!$B$241,T1669&lt;&gt;'Tabelas auxiliares'!$B$242,T1669&lt;&gt;'Tabelas auxiliares'!$C$241,T1669&lt;&gt;'Tabelas auxiliares'!$C$242,T1669&lt;&gt;'Tabelas auxiliares'!$D$241),"FOLHA DE PESSOAL",IF(Y1669='Tabelas auxiliares'!$A$242,"CUSTEIO",IF(Y1669='Tabelas auxiliares'!$A$241,"INVESTIMENTO","ERRO - VERIFICAR"))))</f>
        <v/>
      </c>
      <c r="AA1669" s="30" t="str">
        <f t="shared" si="33"/>
        <v/>
      </c>
      <c r="AB1669" s="126"/>
      <c r="AC1669" s="126"/>
      <c r="AD1669" s="37"/>
      <c r="AE1669" s="36"/>
    </row>
    <row r="1670" spans="1:31" x14ac:dyDescent="0.35">
      <c r="F1670" s="19" t="str">
        <f>IFERROR(VLOOKUP(D1670,'Tabelas auxiliares'!$A$3:$B$63,2,FALSE),"")</f>
        <v/>
      </c>
      <c r="G1670" s="19" t="str">
        <f>IFERROR(VLOOKUP($B1670,'Tabelas auxiliares'!$A$67:$C$107,2,FALSE),"")</f>
        <v/>
      </c>
      <c r="H1670" s="19" t="str">
        <f>IFERROR(VLOOKUP($B1670,'Tabelas auxiliares'!$A$67:$C$107,3,FALSE),"")</f>
        <v/>
      </c>
      <c r="Y1670" s="19" t="str">
        <f t="shared" si="32"/>
        <v/>
      </c>
      <c r="Z1670" s="19" t="str">
        <f>IF(T1670="","",IF(AND(T1670&lt;&gt;'Tabelas auxiliares'!$B$241,T1670&lt;&gt;'Tabelas auxiliares'!$B$242,T1670&lt;&gt;'Tabelas auxiliares'!$C$241,T1670&lt;&gt;'Tabelas auxiliares'!$C$242,T1670&lt;&gt;'Tabelas auxiliares'!$D$241),"FOLHA DE PESSOAL",IF(Y1670='Tabelas auxiliares'!$A$242,"CUSTEIO",IF(Y1670='Tabelas auxiliares'!$A$241,"INVESTIMENTO","ERRO - VERIFICAR"))))</f>
        <v/>
      </c>
      <c r="AA1670" s="30" t="str">
        <f t="shared" si="33"/>
        <v/>
      </c>
      <c r="AB1670" s="126"/>
      <c r="AC1670" s="126"/>
      <c r="AD1670" s="37"/>
      <c r="AE1670" s="36"/>
    </row>
    <row r="1671" spans="1:31" x14ac:dyDescent="0.35">
      <c r="F1671" s="19" t="str">
        <f>IFERROR(VLOOKUP(D1671,'Tabelas auxiliares'!$A$3:$B$63,2,FALSE),"")</f>
        <v/>
      </c>
      <c r="G1671" s="19" t="str">
        <f>IFERROR(VLOOKUP($B1671,'Tabelas auxiliares'!$A$67:$C$107,2,FALSE),"")</f>
        <v/>
      </c>
      <c r="H1671" s="19" t="str">
        <f>IFERROR(VLOOKUP($B1671,'Tabelas auxiliares'!$A$67:$C$107,3,FALSE),"")</f>
        <v/>
      </c>
      <c r="Y1671" s="19" t="str">
        <f t="shared" si="32"/>
        <v/>
      </c>
      <c r="Z1671" s="19" t="str">
        <f>IF(T1671="","",IF(AND(T1671&lt;&gt;'Tabelas auxiliares'!$B$241,T1671&lt;&gt;'Tabelas auxiliares'!$B$242,T1671&lt;&gt;'Tabelas auxiliares'!$C$241,T1671&lt;&gt;'Tabelas auxiliares'!$C$242,T1671&lt;&gt;'Tabelas auxiliares'!$D$241),"FOLHA DE PESSOAL",IF(Y1671='Tabelas auxiliares'!$A$242,"CUSTEIO",IF(Y1671='Tabelas auxiliares'!$A$241,"INVESTIMENTO","ERRO - VERIFICAR"))))</f>
        <v/>
      </c>
      <c r="AA1671" s="30" t="str">
        <f t="shared" si="33"/>
        <v/>
      </c>
      <c r="AB1671" s="126"/>
      <c r="AC1671" s="126"/>
      <c r="AD1671" s="37"/>
      <c r="AE1671" s="36"/>
    </row>
    <row r="1672" spans="1:31" x14ac:dyDescent="0.35">
      <c r="F1672" s="19" t="str">
        <f>IFERROR(VLOOKUP(D1672,'Tabelas auxiliares'!$A$3:$B$63,2,FALSE),"")</f>
        <v/>
      </c>
      <c r="G1672" s="19" t="str">
        <f>IFERROR(VLOOKUP($B1672,'Tabelas auxiliares'!$A$67:$C$107,2,FALSE),"")</f>
        <v/>
      </c>
      <c r="H1672" s="19" t="str">
        <f>IFERROR(VLOOKUP($B1672,'Tabelas auxiliares'!$A$67:$C$107,3,FALSE),"")</f>
        <v/>
      </c>
      <c r="Y1672" s="19" t="str">
        <f t="shared" si="32"/>
        <v/>
      </c>
      <c r="Z1672" s="19" t="str">
        <f>IF(T1672="","",IF(AND(T1672&lt;&gt;'Tabelas auxiliares'!$B$241,T1672&lt;&gt;'Tabelas auxiliares'!$B$242,T1672&lt;&gt;'Tabelas auxiliares'!$C$241,T1672&lt;&gt;'Tabelas auxiliares'!$C$242,T1672&lt;&gt;'Tabelas auxiliares'!$D$241),"FOLHA DE PESSOAL",IF(Y1672='Tabelas auxiliares'!$A$242,"CUSTEIO",IF(Y1672='Tabelas auxiliares'!$A$241,"INVESTIMENTO","ERRO - VERIFICAR"))))</f>
        <v/>
      </c>
      <c r="AA1672" s="30" t="str">
        <f t="shared" si="33"/>
        <v/>
      </c>
      <c r="AB1672" s="126"/>
      <c r="AC1672" s="126"/>
      <c r="AD1672" s="37"/>
      <c r="AE1672" s="36"/>
    </row>
    <row r="1673" spans="1:31" x14ac:dyDescent="0.35">
      <c r="F1673" s="19" t="str">
        <f>IFERROR(VLOOKUP(D1673,'Tabelas auxiliares'!$A$3:$B$63,2,FALSE),"")</f>
        <v/>
      </c>
      <c r="G1673" s="19" t="str">
        <f>IFERROR(VLOOKUP($B1673,'Tabelas auxiliares'!$A$67:$C$107,2,FALSE),"")</f>
        <v/>
      </c>
      <c r="H1673" s="19" t="str">
        <f>IFERROR(VLOOKUP($B1673,'Tabelas auxiliares'!$A$67:$C$107,3,FALSE),"")</f>
        <v/>
      </c>
      <c r="Y1673" s="19" t="str">
        <f t="shared" si="32"/>
        <v/>
      </c>
      <c r="Z1673" s="19" t="str">
        <f>IF(T1673="","",IF(AND(T1673&lt;&gt;'Tabelas auxiliares'!$B$241,T1673&lt;&gt;'Tabelas auxiliares'!$B$242,T1673&lt;&gt;'Tabelas auxiliares'!$C$241,T1673&lt;&gt;'Tabelas auxiliares'!$C$242,T1673&lt;&gt;'Tabelas auxiliares'!$D$241),"FOLHA DE PESSOAL",IF(Y1673='Tabelas auxiliares'!$A$242,"CUSTEIO",IF(Y1673='Tabelas auxiliares'!$A$241,"INVESTIMENTO","ERRO - VERIFICAR"))))</f>
        <v/>
      </c>
      <c r="AA1673" s="30" t="str">
        <f t="shared" si="33"/>
        <v/>
      </c>
      <c r="AB1673" s="126"/>
      <c r="AC1673" s="126"/>
      <c r="AD1673" s="37"/>
      <c r="AE1673" s="36"/>
    </row>
    <row r="1674" spans="1:31" x14ac:dyDescent="0.35">
      <c r="F1674" s="19" t="str">
        <f>IFERROR(VLOOKUP(D1674,'Tabelas auxiliares'!$A$3:$B$63,2,FALSE),"")</f>
        <v/>
      </c>
      <c r="G1674" s="19" t="str">
        <f>IFERROR(VLOOKUP($B1674,'Tabelas auxiliares'!$A$67:$C$107,2,FALSE),"")</f>
        <v/>
      </c>
      <c r="H1674" s="19" t="str">
        <f>IFERROR(VLOOKUP($B1674,'Tabelas auxiliares'!$A$67:$C$107,3,FALSE),"")</f>
        <v/>
      </c>
      <c r="Y1674" s="19" t="str">
        <f t="shared" si="32"/>
        <v/>
      </c>
      <c r="Z1674" s="19" t="str">
        <f>IF(T1674="","",IF(AND(T1674&lt;&gt;'Tabelas auxiliares'!$B$241,T1674&lt;&gt;'Tabelas auxiliares'!$B$242,T1674&lt;&gt;'Tabelas auxiliares'!$C$241,T1674&lt;&gt;'Tabelas auxiliares'!$C$242,T1674&lt;&gt;'Tabelas auxiliares'!$D$241),"FOLHA DE PESSOAL",IF(Y1674='Tabelas auxiliares'!$A$242,"CUSTEIO",IF(Y1674='Tabelas auxiliares'!$A$241,"INVESTIMENTO","ERRO - VERIFICAR"))))</f>
        <v/>
      </c>
      <c r="AA1674" s="30" t="str">
        <f t="shared" si="33"/>
        <v/>
      </c>
      <c r="AB1674" s="126"/>
      <c r="AC1674" s="126"/>
      <c r="AD1674" s="37"/>
      <c r="AE1674" s="36"/>
    </row>
    <row r="1675" spans="1:31" x14ac:dyDescent="0.35">
      <c r="F1675" s="19" t="str">
        <f>IFERROR(VLOOKUP(D1675,'Tabelas auxiliares'!$A$3:$B$63,2,FALSE),"")</f>
        <v/>
      </c>
      <c r="G1675" s="19" t="str">
        <f>IFERROR(VLOOKUP($B1675,'Tabelas auxiliares'!$A$67:$C$107,2,FALSE),"")</f>
        <v/>
      </c>
      <c r="H1675" s="19" t="str">
        <f>IFERROR(VLOOKUP($B1675,'Tabelas auxiliares'!$A$67:$C$107,3,FALSE),"")</f>
        <v/>
      </c>
      <c r="Y1675" s="19" t="str">
        <f t="shared" si="32"/>
        <v/>
      </c>
      <c r="Z1675" s="19" t="str">
        <f>IF(T1675="","",IF(AND(T1675&lt;&gt;'Tabelas auxiliares'!$B$241,T1675&lt;&gt;'Tabelas auxiliares'!$B$242,T1675&lt;&gt;'Tabelas auxiliares'!$C$241,T1675&lt;&gt;'Tabelas auxiliares'!$C$242,T1675&lt;&gt;'Tabelas auxiliares'!$D$241),"FOLHA DE PESSOAL",IF(Y1675='Tabelas auxiliares'!$A$242,"CUSTEIO",IF(Y1675='Tabelas auxiliares'!$A$241,"INVESTIMENTO","ERRO - VERIFICAR"))))</f>
        <v/>
      </c>
      <c r="AA1675" s="30" t="str">
        <f t="shared" si="33"/>
        <v/>
      </c>
      <c r="AB1675" s="126"/>
      <c r="AC1675" s="126"/>
      <c r="AD1675" s="37"/>
      <c r="AE1675" s="36"/>
    </row>
    <row r="1676" spans="1:31" x14ac:dyDescent="0.35">
      <c r="F1676" s="19" t="str">
        <f>IFERROR(VLOOKUP(D1676,'Tabelas auxiliares'!$A$3:$B$63,2,FALSE),"")</f>
        <v/>
      </c>
      <c r="G1676" s="19" t="str">
        <f>IFERROR(VLOOKUP($B1676,'Tabelas auxiliares'!$A$67:$C$107,2,FALSE),"")</f>
        <v/>
      </c>
      <c r="H1676" s="19" t="str">
        <f>IFERROR(VLOOKUP($B1676,'Tabelas auxiliares'!$A$67:$C$107,3,FALSE),"")</f>
        <v/>
      </c>
      <c r="Y1676" s="19" t="str">
        <f t="shared" si="32"/>
        <v/>
      </c>
      <c r="Z1676" s="19" t="str">
        <f>IF(T1676="","",IF(AND(T1676&lt;&gt;'Tabelas auxiliares'!$B$241,T1676&lt;&gt;'Tabelas auxiliares'!$B$242,T1676&lt;&gt;'Tabelas auxiliares'!$C$241,T1676&lt;&gt;'Tabelas auxiliares'!$C$242,T1676&lt;&gt;'Tabelas auxiliares'!$D$241),"FOLHA DE PESSOAL",IF(Y1676='Tabelas auxiliares'!$A$242,"CUSTEIO",IF(Y1676='Tabelas auxiliares'!$A$241,"INVESTIMENTO","ERRO - VERIFICAR"))))</f>
        <v/>
      </c>
      <c r="AA1676" s="30" t="str">
        <f t="shared" si="33"/>
        <v/>
      </c>
      <c r="AB1676" s="126"/>
      <c r="AC1676" s="126"/>
      <c r="AD1676" s="37"/>
      <c r="AE1676" s="36"/>
    </row>
    <row r="1677" spans="1:31" x14ac:dyDescent="0.35">
      <c r="A1677" s="25"/>
      <c r="B1677" s="25"/>
      <c r="C1677" s="25"/>
      <c r="D1677" s="25"/>
      <c r="E1677" s="25"/>
      <c r="F1677" s="25"/>
      <c r="G1677" s="25"/>
      <c r="H1677" s="25"/>
      <c r="Y1677" s="25"/>
      <c r="Z1677" s="25"/>
      <c r="AA1677" s="24">
        <f>SUBTOTAL(9,AA4:AA1676)</f>
        <v>438620921.42000031</v>
      </c>
      <c r="AB1677" s="24"/>
      <c r="AC1677" s="24"/>
      <c r="AD1677" s="24"/>
      <c r="AE1677" s="36"/>
    </row>
    <row r="1678" spans="1:31" x14ac:dyDescent="0.35">
      <c r="AB1678" s="37"/>
      <c r="AC1678" s="37"/>
      <c r="AD1678" s="37"/>
      <c r="AE1678" s="36"/>
    </row>
    <row r="1679" spans="1:31" x14ac:dyDescent="0.35">
      <c r="AB1679" s="37"/>
      <c r="AC1679" s="37"/>
      <c r="AD1679" s="37"/>
      <c r="AE1679" s="36"/>
    </row>
    <row r="1680" spans="1:31" x14ac:dyDescent="0.35">
      <c r="AB1680" s="37"/>
      <c r="AC1680" s="37"/>
      <c r="AD1680" s="37"/>
      <c r="AE1680" s="36"/>
    </row>
    <row r="1681" spans="28:31" x14ac:dyDescent="0.35">
      <c r="AB1681" s="37"/>
      <c r="AC1681" s="37"/>
      <c r="AD1681" s="37"/>
      <c r="AE1681" s="36"/>
    </row>
    <row r="1682" spans="28:31" x14ac:dyDescent="0.35">
      <c r="AB1682" s="37"/>
      <c r="AC1682" s="37"/>
      <c r="AD1682" s="37"/>
      <c r="AE1682" s="36"/>
    </row>
    <row r="1683" spans="28:31" x14ac:dyDescent="0.35">
      <c r="AB1683" s="37"/>
      <c r="AC1683" s="37"/>
      <c r="AD1683" s="37"/>
      <c r="AE1683" s="36"/>
    </row>
    <row r="1684" spans="28:31" x14ac:dyDescent="0.35">
      <c r="AB1684" s="37"/>
      <c r="AC1684" s="37"/>
      <c r="AD1684" s="37"/>
      <c r="AE1684" s="36"/>
    </row>
    <row r="1685" spans="28:31" x14ac:dyDescent="0.35">
      <c r="AB1685" s="37"/>
      <c r="AC1685" s="37"/>
      <c r="AD1685" s="37"/>
      <c r="AE1685" s="36"/>
    </row>
    <row r="1686" spans="28:31" x14ac:dyDescent="0.35">
      <c r="AB1686" s="37"/>
      <c r="AC1686" s="37"/>
      <c r="AD1686" s="37"/>
      <c r="AE1686" s="36"/>
    </row>
    <row r="1687" spans="28:31" x14ac:dyDescent="0.35">
      <c r="AB1687" s="37"/>
      <c r="AC1687" s="37"/>
      <c r="AD1687" s="37"/>
      <c r="AE1687" s="36"/>
    </row>
    <row r="1688" spans="28:31" x14ac:dyDescent="0.35">
      <c r="AB1688" s="37"/>
      <c r="AC1688" s="37"/>
      <c r="AD1688" s="37"/>
      <c r="AE1688" s="36"/>
    </row>
    <row r="1689" spans="28:31" x14ac:dyDescent="0.35">
      <c r="AB1689" s="37"/>
      <c r="AC1689" s="37"/>
      <c r="AD1689" s="37"/>
      <c r="AE1689" s="36"/>
    </row>
    <row r="1690" spans="28:31" x14ac:dyDescent="0.35">
      <c r="AB1690" s="37"/>
      <c r="AC1690" s="37"/>
      <c r="AD1690" s="37"/>
      <c r="AE1690" s="36"/>
    </row>
    <row r="1691" spans="28:31" x14ac:dyDescent="0.35">
      <c r="AB1691" s="37"/>
      <c r="AC1691" s="37"/>
      <c r="AD1691" s="37"/>
      <c r="AE1691" s="36"/>
    </row>
    <row r="1692" spans="28:31" x14ac:dyDescent="0.35">
      <c r="AB1692" s="37"/>
      <c r="AC1692" s="37"/>
      <c r="AD1692" s="37"/>
      <c r="AE1692" s="36"/>
    </row>
    <row r="1693" spans="28:31" x14ac:dyDescent="0.35">
      <c r="AB1693" s="37"/>
      <c r="AC1693" s="37"/>
      <c r="AD1693" s="37"/>
      <c r="AE1693" s="36"/>
    </row>
    <row r="1694" spans="28:31" x14ac:dyDescent="0.35">
      <c r="AB1694" s="37"/>
      <c r="AC1694" s="37"/>
      <c r="AD1694" s="37"/>
      <c r="AE1694" s="36"/>
    </row>
    <row r="1695" spans="28:31" x14ac:dyDescent="0.35">
      <c r="AB1695" s="37"/>
      <c r="AC1695" s="37"/>
      <c r="AD1695" s="37"/>
      <c r="AE1695" s="36"/>
    </row>
    <row r="1696" spans="28:31" x14ac:dyDescent="0.35">
      <c r="AB1696" s="37"/>
      <c r="AC1696" s="37"/>
      <c r="AD1696" s="37"/>
      <c r="AE1696" s="36"/>
    </row>
    <row r="1697" spans="28:31" x14ac:dyDescent="0.35">
      <c r="AB1697" s="37"/>
      <c r="AC1697" s="37"/>
      <c r="AD1697" s="37"/>
      <c r="AE1697" s="36"/>
    </row>
    <row r="1698" spans="28:31" x14ac:dyDescent="0.35">
      <c r="AB1698" s="37"/>
      <c r="AC1698" s="37"/>
      <c r="AD1698" s="37"/>
      <c r="AE1698" s="36"/>
    </row>
    <row r="1699" spans="28:31" x14ac:dyDescent="0.35">
      <c r="AB1699" s="37"/>
      <c r="AC1699" s="37"/>
      <c r="AD1699" s="37"/>
      <c r="AE1699" s="36"/>
    </row>
    <row r="1700" spans="28:31" x14ac:dyDescent="0.35">
      <c r="AB1700" s="37"/>
      <c r="AC1700" s="37"/>
      <c r="AD1700" s="37"/>
      <c r="AE1700" s="36"/>
    </row>
    <row r="1701" spans="28:31" x14ac:dyDescent="0.35">
      <c r="AB1701" s="37"/>
      <c r="AC1701" s="37"/>
      <c r="AD1701" s="37"/>
      <c r="AE1701" s="36"/>
    </row>
    <row r="1702" spans="28:31" x14ac:dyDescent="0.35">
      <c r="AB1702" s="37"/>
      <c r="AC1702" s="37"/>
      <c r="AD1702" s="37"/>
      <c r="AE1702" s="36"/>
    </row>
    <row r="1703" spans="28:31" x14ac:dyDescent="0.35">
      <c r="AB1703" s="37"/>
      <c r="AC1703" s="37"/>
      <c r="AD1703" s="37"/>
      <c r="AE1703" s="36"/>
    </row>
    <row r="1704" spans="28:31" x14ac:dyDescent="0.35">
      <c r="AB1704" s="37"/>
      <c r="AC1704" s="37"/>
      <c r="AD1704" s="37"/>
      <c r="AE1704" s="36"/>
    </row>
    <row r="1705" spans="28:31" x14ac:dyDescent="0.35">
      <c r="AB1705" s="37"/>
      <c r="AC1705" s="37"/>
      <c r="AD1705" s="37"/>
      <c r="AE1705" s="36"/>
    </row>
    <row r="1706" spans="28:31" x14ac:dyDescent="0.35">
      <c r="AB1706" s="37"/>
      <c r="AC1706" s="37"/>
      <c r="AD1706" s="37"/>
      <c r="AE1706" s="36"/>
    </row>
    <row r="1707" spans="28:31" x14ac:dyDescent="0.35">
      <c r="AB1707" s="37"/>
      <c r="AC1707" s="37"/>
      <c r="AD1707" s="37"/>
      <c r="AE1707" s="36"/>
    </row>
    <row r="1708" spans="28:31" x14ac:dyDescent="0.35">
      <c r="AB1708" s="37"/>
      <c r="AC1708" s="37"/>
      <c r="AD1708" s="37"/>
      <c r="AE1708" s="36"/>
    </row>
    <row r="1709" spans="28:31" x14ac:dyDescent="0.35">
      <c r="AB1709" s="37"/>
      <c r="AC1709" s="37"/>
      <c r="AD1709" s="37"/>
      <c r="AE1709" s="36"/>
    </row>
    <row r="1710" spans="28:31" x14ac:dyDescent="0.35">
      <c r="AB1710" s="37"/>
      <c r="AC1710" s="37"/>
      <c r="AD1710" s="37"/>
      <c r="AE1710" s="36"/>
    </row>
    <row r="1711" spans="28:31" x14ac:dyDescent="0.35">
      <c r="AB1711" s="37"/>
      <c r="AC1711" s="37"/>
      <c r="AD1711" s="37"/>
      <c r="AE1711" s="36"/>
    </row>
    <row r="1712" spans="28:31" x14ac:dyDescent="0.35">
      <c r="AB1712" s="37"/>
      <c r="AC1712" s="37"/>
      <c r="AD1712" s="37"/>
      <c r="AE1712" s="36"/>
    </row>
    <row r="1713" spans="28:31" x14ac:dyDescent="0.35">
      <c r="AB1713" s="37"/>
      <c r="AC1713" s="37"/>
      <c r="AD1713" s="37"/>
      <c r="AE1713" s="36"/>
    </row>
    <row r="1714" spans="28:31" x14ac:dyDescent="0.35">
      <c r="AB1714" s="37"/>
      <c r="AC1714" s="37"/>
      <c r="AD1714" s="37"/>
      <c r="AE1714" s="36"/>
    </row>
    <row r="1715" spans="28:31" x14ac:dyDescent="0.35">
      <c r="AB1715" s="37"/>
      <c r="AC1715" s="37"/>
      <c r="AD1715" s="37"/>
      <c r="AE1715" s="36"/>
    </row>
    <row r="1716" spans="28:31" x14ac:dyDescent="0.35">
      <c r="AB1716" s="37"/>
      <c r="AC1716" s="37"/>
      <c r="AD1716" s="37"/>
      <c r="AE1716" s="36"/>
    </row>
    <row r="1717" spans="28:31" x14ac:dyDescent="0.35">
      <c r="AB1717" s="37"/>
      <c r="AC1717" s="37"/>
      <c r="AD1717" s="37"/>
      <c r="AE1717" s="36"/>
    </row>
    <row r="1718" spans="28:31" x14ac:dyDescent="0.35">
      <c r="AB1718" s="37"/>
      <c r="AC1718" s="37"/>
      <c r="AD1718" s="37"/>
      <c r="AE1718" s="36"/>
    </row>
    <row r="1719" spans="28:31" x14ac:dyDescent="0.35">
      <c r="AB1719" s="37"/>
      <c r="AC1719" s="37"/>
      <c r="AD1719" s="37"/>
      <c r="AE1719" s="36"/>
    </row>
    <row r="1720" spans="28:31" x14ac:dyDescent="0.35">
      <c r="AB1720" s="37"/>
      <c r="AC1720" s="37"/>
      <c r="AD1720" s="37"/>
      <c r="AE1720" s="36"/>
    </row>
    <row r="1721" spans="28:31" x14ac:dyDescent="0.35">
      <c r="AB1721" s="37"/>
      <c r="AC1721" s="37"/>
      <c r="AD1721" s="37"/>
      <c r="AE1721" s="36"/>
    </row>
    <row r="1722" spans="28:31" x14ac:dyDescent="0.35">
      <c r="AB1722" s="37"/>
      <c r="AC1722" s="37"/>
      <c r="AD1722" s="37"/>
      <c r="AE1722" s="36"/>
    </row>
    <row r="1723" spans="28:31" x14ac:dyDescent="0.35">
      <c r="AB1723" s="37"/>
      <c r="AC1723" s="37"/>
      <c r="AD1723" s="37"/>
      <c r="AE1723" s="36"/>
    </row>
    <row r="1724" spans="28:31" x14ac:dyDescent="0.35">
      <c r="AB1724" s="37"/>
      <c r="AC1724" s="37"/>
      <c r="AD1724" s="37"/>
      <c r="AE1724" s="36"/>
    </row>
    <row r="1725" spans="28:31" x14ac:dyDescent="0.35">
      <c r="AB1725" s="37"/>
      <c r="AC1725" s="37"/>
      <c r="AD1725" s="37"/>
      <c r="AE1725" s="36"/>
    </row>
    <row r="1726" spans="28:31" x14ac:dyDescent="0.35">
      <c r="AB1726" s="37"/>
      <c r="AC1726" s="37"/>
      <c r="AD1726" s="37"/>
      <c r="AE1726" s="36"/>
    </row>
    <row r="1727" spans="28:31" x14ac:dyDescent="0.35">
      <c r="AB1727" s="37"/>
      <c r="AC1727" s="37"/>
      <c r="AD1727" s="37"/>
      <c r="AE1727" s="36"/>
    </row>
    <row r="1728" spans="28:31" x14ac:dyDescent="0.35">
      <c r="AB1728" s="37"/>
      <c r="AC1728" s="37"/>
      <c r="AD1728" s="37"/>
      <c r="AE1728" s="36"/>
    </row>
    <row r="1729" spans="28:31" x14ac:dyDescent="0.35">
      <c r="AB1729" s="37"/>
      <c r="AC1729" s="37"/>
      <c r="AD1729" s="37"/>
      <c r="AE1729" s="36"/>
    </row>
    <row r="1730" spans="28:31" x14ac:dyDescent="0.35">
      <c r="AB1730" s="37"/>
      <c r="AC1730" s="37"/>
      <c r="AD1730" s="37"/>
      <c r="AE1730" s="36"/>
    </row>
    <row r="1731" spans="28:31" x14ac:dyDescent="0.35">
      <c r="AB1731" s="37"/>
      <c r="AC1731" s="37"/>
      <c r="AD1731" s="37"/>
      <c r="AE1731" s="36"/>
    </row>
    <row r="1732" spans="28:31" x14ac:dyDescent="0.35">
      <c r="AB1732" s="37"/>
      <c r="AC1732" s="37"/>
      <c r="AD1732" s="37"/>
      <c r="AE1732" s="36"/>
    </row>
    <row r="1733" spans="28:31" x14ac:dyDescent="0.35">
      <c r="AB1733" s="37"/>
      <c r="AC1733" s="37"/>
      <c r="AD1733" s="37"/>
      <c r="AE1733" s="36"/>
    </row>
    <row r="1734" spans="28:31" x14ac:dyDescent="0.35">
      <c r="AB1734" s="37"/>
      <c r="AC1734" s="37"/>
      <c r="AD1734" s="37"/>
      <c r="AE1734" s="36"/>
    </row>
    <row r="1735" spans="28:31" x14ac:dyDescent="0.35">
      <c r="AB1735" s="37"/>
      <c r="AC1735" s="37"/>
      <c r="AD1735" s="37"/>
      <c r="AE1735" s="36"/>
    </row>
    <row r="1736" spans="28:31" x14ac:dyDescent="0.35">
      <c r="AB1736" s="37"/>
      <c r="AC1736" s="37"/>
      <c r="AD1736" s="37"/>
      <c r="AE1736" s="36"/>
    </row>
    <row r="1737" spans="28:31" x14ac:dyDescent="0.35">
      <c r="AB1737" s="37"/>
      <c r="AC1737" s="37"/>
      <c r="AD1737" s="37"/>
      <c r="AE1737" s="36"/>
    </row>
    <row r="1738" spans="28:31" x14ac:dyDescent="0.35">
      <c r="AB1738" s="37"/>
      <c r="AC1738" s="37"/>
      <c r="AD1738" s="37"/>
      <c r="AE1738" s="36"/>
    </row>
    <row r="1739" spans="28:31" x14ac:dyDescent="0.35">
      <c r="AB1739" s="37"/>
      <c r="AC1739" s="37"/>
      <c r="AD1739" s="37"/>
      <c r="AE1739" s="36"/>
    </row>
    <row r="1740" spans="28:31" x14ac:dyDescent="0.35">
      <c r="AB1740" s="37"/>
      <c r="AC1740" s="37"/>
      <c r="AD1740" s="37"/>
      <c r="AE1740" s="36"/>
    </row>
    <row r="1741" spans="28:31" x14ac:dyDescent="0.35">
      <c r="AB1741" s="37"/>
      <c r="AC1741" s="37"/>
      <c r="AD1741" s="37"/>
      <c r="AE1741" s="36"/>
    </row>
    <row r="1742" spans="28:31" x14ac:dyDescent="0.35">
      <c r="AB1742" s="37"/>
      <c r="AC1742" s="37"/>
      <c r="AD1742" s="37"/>
      <c r="AE1742" s="36"/>
    </row>
    <row r="1743" spans="28:31" x14ac:dyDescent="0.35">
      <c r="AB1743" s="37"/>
      <c r="AC1743" s="37"/>
      <c r="AD1743" s="37"/>
      <c r="AE1743" s="36"/>
    </row>
    <row r="1744" spans="28:31" x14ac:dyDescent="0.35">
      <c r="AB1744" s="37"/>
      <c r="AC1744" s="37"/>
      <c r="AD1744" s="37"/>
      <c r="AE1744" s="36"/>
    </row>
    <row r="1745" spans="28:31" x14ac:dyDescent="0.35">
      <c r="AB1745" s="37"/>
      <c r="AC1745" s="37"/>
      <c r="AD1745" s="37"/>
      <c r="AE1745" s="36"/>
    </row>
    <row r="1746" spans="28:31" x14ac:dyDescent="0.35">
      <c r="AB1746" s="37"/>
      <c r="AC1746" s="37"/>
      <c r="AD1746" s="37"/>
      <c r="AE1746" s="36"/>
    </row>
    <row r="1747" spans="28:31" x14ac:dyDescent="0.35">
      <c r="AB1747" s="37"/>
      <c r="AC1747" s="37"/>
      <c r="AD1747" s="37"/>
      <c r="AE1747" s="36"/>
    </row>
    <row r="1748" spans="28:31" x14ac:dyDescent="0.35">
      <c r="AB1748" s="37"/>
      <c r="AC1748" s="37"/>
      <c r="AD1748" s="37"/>
      <c r="AE1748" s="36"/>
    </row>
    <row r="1749" spans="28:31" x14ac:dyDescent="0.35">
      <c r="AB1749" s="37"/>
      <c r="AC1749" s="37"/>
      <c r="AD1749" s="37"/>
      <c r="AE1749" s="36"/>
    </row>
    <row r="1750" spans="28:31" x14ac:dyDescent="0.35">
      <c r="AB1750" s="37"/>
      <c r="AC1750" s="37"/>
      <c r="AD1750" s="37"/>
    </row>
    <row r="1751" spans="28:31" x14ac:dyDescent="0.35">
      <c r="AB1751" s="37"/>
      <c r="AC1751" s="37"/>
      <c r="AD1751" s="37"/>
    </row>
    <row r="1752" spans="28:31" x14ac:dyDescent="0.35">
      <c r="AB1752" s="37"/>
      <c r="AC1752" s="37"/>
      <c r="AD1752" s="37"/>
    </row>
    <row r="1753" spans="28:31" x14ac:dyDescent="0.35">
      <c r="AB1753" s="37"/>
      <c r="AC1753" s="37"/>
      <c r="AD1753" s="37"/>
    </row>
    <row r="1754" spans="28:31" x14ac:dyDescent="0.35">
      <c r="AB1754" s="37"/>
      <c r="AC1754" s="37"/>
      <c r="AD1754" s="37"/>
    </row>
    <row r="1755" spans="28:31" x14ac:dyDescent="0.35">
      <c r="AB1755" s="37"/>
      <c r="AC1755" s="37"/>
      <c r="AD1755" s="37"/>
    </row>
    <row r="1756" spans="28:31" x14ac:dyDescent="0.35">
      <c r="AB1756" s="37"/>
      <c r="AC1756" s="37"/>
      <c r="AD1756" s="37"/>
    </row>
    <row r="1757" spans="28:31" x14ac:dyDescent="0.35">
      <c r="AB1757" s="37"/>
      <c r="AC1757" s="37"/>
      <c r="AD1757" s="37"/>
    </row>
    <row r="1758" spans="28:31" x14ac:dyDescent="0.35">
      <c r="AB1758" s="37"/>
      <c r="AC1758" s="37"/>
      <c r="AD1758" s="37"/>
    </row>
    <row r="1759" spans="28:31" x14ac:dyDescent="0.35">
      <c r="AB1759" s="37"/>
      <c r="AC1759" s="37"/>
      <c r="AD1759" s="37"/>
    </row>
    <row r="1760" spans="28:31" x14ac:dyDescent="0.35">
      <c r="AB1760" s="37"/>
      <c r="AC1760" s="37"/>
      <c r="AD1760" s="37"/>
    </row>
    <row r="1761" spans="28:30" x14ac:dyDescent="0.35">
      <c r="AB1761" s="37"/>
      <c r="AC1761" s="37"/>
      <c r="AD1761" s="37"/>
    </row>
    <row r="1762" spans="28:30" x14ac:dyDescent="0.35">
      <c r="AB1762" s="37"/>
      <c r="AC1762" s="37"/>
      <c r="AD1762" s="37"/>
    </row>
    <row r="1763" spans="28:30" x14ac:dyDescent="0.35">
      <c r="AB1763" s="37"/>
      <c r="AC1763" s="37"/>
      <c r="AD1763" s="37"/>
    </row>
    <row r="1764" spans="28:30" x14ac:dyDescent="0.35">
      <c r="AB1764" s="37"/>
      <c r="AC1764" s="37"/>
      <c r="AD1764" s="37"/>
    </row>
    <row r="1765" spans="28:30" x14ac:dyDescent="0.35">
      <c r="AB1765" s="37"/>
      <c r="AC1765" s="37"/>
      <c r="AD1765" s="37"/>
    </row>
    <row r="1766" spans="28:30" x14ac:dyDescent="0.35">
      <c r="AB1766" s="37"/>
      <c r="AC1766" s="37"/>
      <c r="AD1766" s="37"/>
    </row>
    <row r="1767" spans="28:30" x14ac:dyDescent="0.35">
      <c r="AB1767" s="37"/>
      <c r="AC1767" s="37"/>
      <c r="AD1767" s="37"/>
    </row>
    <row r="1768" spans="28:30" x14ac:dyDescent="0.35">
      <c r="AB1768" s="37"/>
      <c r="AC1768" s="37"/>
      <c r="AD1768" s="37"/>
    </row>
    <row r="1769" spans="28:30" x14ac:dyDescent="0.35">
      <c r="AB1769" s="37"/>
      <c r="AC1769" s="37"/>
      <c r="AD1769" s="37"/>
    </row>
    <row r="1770" spans="28:30" x14ac:dyDescent="0.35">
      <c r="AB1770" s="37"/>
      <c r="AC1770" s="37"/>
      <c r="AD1770" s="37"/>
    </row>
    <row r="1771" spans="28:30" x14ac:dyDescent="0.35">
      <c r="AB1771" s="37"/>
      <c r="AC1771" s="37"/>
      <c r="AD1771" s="37"/>
    </row>
    <row r="1772" spans="28:30" x14ac:dyDescent="0.35">
      <c r="AB1772" s="37"/>
      <c r="AC1772" s="37"/>
      <c r="AD1772" s="37"/>
    </row>
    <row r="1773" spans="28:30" x14ac:dyDescent="0.35">
      <c r="AB1773" s="37"/>
      <c r="AC1773" s="37"/>
      <c r="AD1773" s="37"/>
    </row>
    <row r="1774" spans="28:30" x14ac:dyDescent="0.35">
      <c r="AB1774" s="37"/>
      <c r="AC1774" s="37"/>
      <c r="AD1774" s="37"/>
    </row>
    <row r="1775" spans="28:30" x14ac:dyDescent="0.35">
      <c r="AB1775" s="37"/>
      <c r="AC1775" s="37"/>
      <c r="AD1775" s="37"/>
    </row>
    <row r="1776" spans="28:30" x14ac:dyDescent="0.35">
      <c r="AB1776" s="37"/>
      <c r="AC1776" s="37"/>
      <c r="AD1776" s="37"/>
    </row>
    <row r="1777" spans="28:30" x14ac:dyDescent="0.35">
      <c r="AB1777" s="37"/>
      <c r="AC1777" s="37"/>
      <c r="AD1777" s="37"/>
    </row>
    <row r="1778" spans="28:30" x14ac:dyDescent="0.35">
      <c r="AB1778" s="37"/>
      <c r="AC1778" s="37"/>
      <c r="AD1778" s="37"/>
    </row>
    <row r="1779" spans="28:30" x14ac:dyDescent="0.35">
      <c r="AB1779" s="37"/>
      <c r="AC1779" s="37"/>
      <c r="AD1779" s="37"/>
    </row>
    <row r="1780" spans="28:30" x14ac:dyDescent="0.35">
      <c r="AB1780" s="37"/>
      <c r="AC1780" s="37"/>
      <c r="AD1780" s="37"/>
    </row>
    <row r="1781" spans="28:30" x14ac:dyDescent="0.35">
      <c r="AB1781" s="37"/>
      <c r="AC1781" s="37"/>
      <c r="AD1781" s="37"/>
    </row>
    <row r="1782" spans="28:30" x14ac:dyDescent="0.35">
      <c r="AB1782" s="37"/>
      <c r="AC1782" s="37"/>
      <c r="AD1782" s="37"/>
    </row>
    <row r="1783" spans="28:30" x14ac:dyDescent="0.35">
      <c r="AB1783" s="37"/>
      <c r="AC1783" s="37"/>
      <c r="AD1783" s="37"/>
    </row>
    <row r="1784" spans="28:30" x14ac:dyDescent="0.35">
      <c r="AB1784" s="37"/>
      <c r="AC1784" s="37"/>
      <c r="AD1784" s="37"/>
    </row>
    <row r="1785" spans="28:30" x14ac:dyDescent="0.35">
      <c r="AB1785" s="37"/>
      <c r="AC1785" s="37"/>
      <c r="AD1785" s="37"/>
    </row>
    <row r="1786" spans="28:30" x14ac:dyDescent="0.35">
      <c r="AB1786" s="37"/>
      <c r="AC1786" s="37"/>
      <c r="AD1786" s="37"/>
    </row>
    <row r="1787" spans="28:30" x14ac:dyDescent="0.35">
      <c r="AB1787" s="37"/>
      <c r="AC1787" s="37"/>
      <c r="AD1787" s="37"/>
    </row>
    <row r="1788" spans="28:30" x14ac:dyDescent="0.35">
      <c r="AB1788" s="37"/>
      <c r="AC1788" s="37"/>
      <c r="AD1788" s="37"/>
    </row>
    <row r="1789" spans="28:30" x14ac:dyDescent="0.35">
      <c r="AB1789" s="37"/>
      <c r="AC1789" s="37"/>
      <c r="AD1789" s="37"/>
    </row>
    <row r="1790" spans="28:30" x14ac:dyDescent="0.35">
      <c r="AB1790" s="37"/>
      <c r="AC1790" s="37"/>
      <c r="AD1790" s="37"/>
    </row>
    <row r="1791" spans="28:30" x14ac:dyDescent="0.35">
      <c r="AB1791" s="37"/>
      <c r="AC1791" s="37"/>
      <c r="AD1791" s="37"/>
    </row>
    <row r="1792" spans="28:30" x14ac:dyDescent="0.35">
      <c r="AB1792" s="37"/>
      <c r="AC1792" s="37"/>
      <c r="AD1792" s="37"/>
    </row>
    <row r="1793" spans="28:30" x14ac:dyDescent="0.35">
      <c r="AB1793" s="37"/>
      <c r="AC1793" s="37"/>
      <c r="AD1793" s="37"/>
    </row>
    <row r="1794" spans="28:30" x14ac:dyDescent="0.35">
      <c r="AB1794" s="37"/>
      <c r="AC1794" s="37"/>
      <c r="AD1794" s="37"/>
    </row>
    <row r="1795" spans="28:30" x14ac:dyDescent="0.35">
      <c r="AB1795" s="37"/>
      <c r="AC1795" s="37"/>
      <c r="AD1795" s="37"/>
    </row>
    <row r="1796" spans="28:30" x14ac:dyDescent="0.35">
      <c r="AB1796" s="37"/>
      <c r="AC1796" s="37"/>
      <c r="AD1796" s="37"/>
    </row>
    <row r="1797" spans="28:30" x14ac:dyDescent="0.35">
      <c r="AB1797" s="37"/>
      <c r="AC1797" s="37"/>
      <c r="AD1797" s="37"/>
    </row>
    <row r="1798" spans="28:30" x14ac:dyDescent="0.35">
      <c r="AB1798" s="37"/>
      <c r="AC1798" s="37"/>
      <c r="AD1798" s="37"/>
    </row>
    <row r="1799" spans="28:30" x14ac:dyDescent="0.35">
      <c r="AB1799" s="37"/>
      <c r="AC1799" s="37"/>
      <c r="AD1799" s="37"/>
    </row>
    <row r="1800" spans="28:30" x14ac:dyDescent="0.35">
      <c r="AB1800" s="37"/>
      <c r="AC1800" s="37"/>
      <c r="AD1800" s="37"/>
    </row>
    <row r="1801" spans="28:30" x14ac:dyDescent="0.35">
      <c r="AB1801" s="37"/>
      <c r="AC1801" s="37"/>
      <c r="AD1801" s="37"/>
    </row>
    <row r="1802" spans="28:30" x14ac:dyDescent="0.35">
      <c r="AB1802" s="37"/>
      <c r="AC1802" s="37"/>
      <c r="AD1802" s="37"/>
    </row>
    <row r="1803" spans="28:30" x14ac:dyDescent="0.35">
      <c r="AB1803" s="37"/>
      <c r="AC1803" s="37"/>
      <c r="AD1803" s="37"/>
    </row>
    <row r="1804" spans="28:30" x14ac:dyDescent="0.35">
      <c r="AB1804" s="37"/>
      <c r="AC1804" s="37"/>
      <c r="AD1804" s="37"/>
    </row>
    <row r="1805" spans="28:30" x14ac:dyDescent="0.35">
      <c r="AB1805" s="37"/>
      <c r="AC1805" s="37"/>
      <c r="AD1805" s="37"/>
    </row>
    <row r="1806" spans="28:30" x14ac:dyDescent="0.35">
      <c r="AB1806" s="37"/>
      <c r="AC1806" s="37"/>
      <c r="AD1806" s="37"/>
    </row>
    <row r="1807" spans="28:30" x14ac:dyDescent="0.35">
      <c r="AB1807" s="37"/>
      <c r="AC1807" s="37"/>
      <c r="AD1807" s="37"/>
    </row>
    <row r="1808" spans="28:30" x14ac:dyDescent="0.35">
      <c r="AB1808" s="37"/>
      <c r="AC1808" s="37"/>
      <c r="AD1808" s="37"/>
    </row>
    <row r="1809" spans="28:30" x14ac:dyDescent="0.35">
      <c r="AB1809" s="37"/>
      <c r="AC1809" s="37"/>
      <c r="AD1809" s="37"/>
    </row>
    <row r="1810" spans="28:30" x14ac:dyDescent="0.35">
      <c r="AB1810" s="37"/>
      <c r="AC1810" s="37"/>
      <c r="AD1810" s="37"/>
    </row>
    <row r="1811" spans="28:30" x14ac:dyDescent="0.35">
      <c r="AB1811" s="37"/>
      <c r="AC1811" s="37"/>
      <c r="AD1811" s="37"/>
    </row>
    <row r="1812" spans="28:30" x14ac:dyDescent="0.35">
      <c r="AB1812" s="37"/>
      <c r="AC1812" s="37"/>
      <c r="AD1812" s="37"/>
    </row>
    <row r="1813" spans="28:30" x14ac:dyDescent="0.35">
      <c r="AB1813" s="37"/>
      <c r="AC1813" s="37"/>
      <c r="AD1813" s="37"/>
    </row>
    <row r="1814" spans="28:30" x14ac:dyDescent="0.35">
      <c r="AB1814" s="37"/>
      <c r="AC1814" s="37"/>
      <c r="AD1814" s="37"/>
    </row>
    <row r="1815" spans="28:30" x14ac:dyDescent="0.35">
      <c r="AB1815" s="37"/>
      <c r="AC1815" s="37"/>
      <c r="AD1815" s="37"/>
    </row>
    <row r="1816" spans="28:30" x14ac:dyDescent="0.35">
      <c r="AB1816" s="37"/>
      <c r="AC1816" s="37"/>
      <c r="AD1816" s="37"/>
    </row>
    <row r="1817" spans="28:30" x14ac:dyDescent="0.35">
      <c r="AB1817" s="37"/>
      <c r="AC1817" s="37"/>
      <c r="AD1817" s="37"/>
    </row>
    <row r="1818" spans="28:30" x14ac:dyDescent="0.35">
      <c r="AB1818" s="37"/>
      <c r="AC1818" s="37"/>
      <c r="AD1818" s="37"/>
    </row>
    <row r="1819" spans="28:30" x14ac:dyDescent="0.35">
      <c r="AB1819" s="37"/>
      <c r="AC1819" s="37"/>
      <c r="AD1819" s="37"/>
    </row>
    <row r="1820" spans="28:30" x14ac:dyDescent="0.35">
      <c r="AB1820" s="37"/>
      <c r="AC1820" s="37"/>
      <c r="AD1820" s="37"/>
    </row>
    <row r="1821" spans="28:30" x14ac:dyDescent="0.35">
      <c r="AB1821" s="37"/>
      <c r="AC1821" s="37"/>
      <c r="AD1821" s="37"/>
    </row>
    <row r="1822" spans="28:30" x14ac:dyDescent="0.35">
      <c r="AB1822" s="37"/>
      <c r="AC1822" s="37"/>
      <c r="AD1822" s="37"/>
    </row>
    <row r="1823" spans="28:30" x14ac:dyDescent="0.35">
      <c r="AB1823" s="37"/>
      <c r="AC1823" s="37"/>
      <c r="AD1823" s="37"/>
    </row>
    <row r="1824" spans="28:30" x14ac:dyDescent="0.35">
      <c r="AB1824" s="37"/>
      <c r="AC1824" s="37"/>
      <c r="AD1824" s="37"/>
    </row>
    <row r="1825" spans="28:30" x14ac:dyDescent="0.35">
      <c r="AB1825" s="37"/>
      <c r="AC1825" s="37"/>
      <c r="AD1825" s="37"/>
    </row>
    <row r="1826" spans="28:30" x14ac:dyDescent="0.35">
      <c r="AB1826" s="37"/>
      <c r="AC1826" s="37"/>
      <c r="AD1826" s="37"/>
    </row>
    <row r="1827" spans="28:30" x14ac:dyDescent="0.35">
      <c r="AB1827" s="37"/>
      <c r="AC1827" s="37"/>
      <c r="AD1827" s="37"/>
    </row>
    <row r="1828" spans="28:30" x14ac:dyDescent="0.35">
      <c r="AB1828" s="37"/>
      <c r="AC1828" s="37"/>
      <c r="AD1828" s="37"/>
    </row>
    <row r="1829" spans="28:30" x14ac:dyDescent="0.35">
      <c r="AB1829" s="37"/>
      <c r="AC1829" s="37"/>
      <c r="AD1829" s="37"/>
    </row>
    <row r="1830" spans="28:30" x14ac:dyDescent="0.35">
      <c r="AB1830" s="37"/>
      <c r="AC1830" s="37"/>
      <c r="AD1830" s="37"/>
    </row>
    <row r="1831" spans="28:30" x14ac:dyDescent="0.35">
      <c r="AB1831" s="37"/>
      <c r="AC1831" s="37"/>
      <c r="AD1831" s="37"/>
    </row>
    <row r="1832" spans="28:30" x14ac:dyDescent="0.35">
      <c r="AB1832" s="37"/>
      <c r="AC1832" s="37"/>
      <c r="AD1832" s="37"/>
    </row>
    <row r="1833" spans="28:30" x14ac:dyDescent="0.35">
      <c r="AB1833" s="37"/>
      <c r="AC1833" s="37"/>
      <c r="AD1833" s="37"/>
    </row>
    <row r="1834" spans="28:30" x14ac:dyDescent="0.35">
      <c r="AB1834" s="37"/>
      <c r="AC1834" s="37"/>
      <c r="AD1834" s="37"/>
    </row>
    <row r="1835" spans="28:30" x14ac:dyDescent="0.35">
      <c r="AB1835" s="37"/>
      <c r="AC1835" s="37"/>
      <c r="AD1835" s="37"/>
    </row>
    <row r="1836" spans="28:30" x14ac:dyDescent="0.35">
      <c r="AB1836" s="37"/>
      <c r="AC1836" s="37"/>
      <c r="AD1836" s="37"/>
    </row>
    <row r="1837" spans="28:30" x14ac:dyDescent="0.35">
      <c r="AB1837" s="37"/>
      <c r="AC1837" s="37"/>
      <c r="AD1837" s="37"/>
    </row>
    <row r="1838" spans="28:30" x14ac:dyDescent="0.35">
      <c r="AB1838" s="37"/>
      <c r="AC1838" s="37"/>
      <c r="AD1838" s="37"/>
    </row>
    <row r="1839" spans="28:30" x14ac:dyDescent="0.35">
      <c r="AB1839" s="37"/>
      <c r="AC1839" s="37"/>
      <c r="AD1839" s="37"/>
    </row>
    <row r="1840" spans="28:30" x14ac:dyDescent="0.35">
      <c r="AB1840" s="37"/>
      <c r="AC1840" s="37"/>
      <c r="AD1840" s="37"/>
    </row>
    <row r="1841" spans="28:30" x14ac:dyDescent="0.35">
      <c r="AB1841" s="37"/>
      <c r="AC1841" s="37"/>
      <c r="AD1841" s="37"/>
    </row>
    <row r="1842" spans="28:30" x14ac:dyDescent="0.35">
      <c r="AB1842" s="37"/>
      <c r="AC1842" s="37"/>
      <c r="AD1842" s="37"/>
    </row>
    <row r="1843" spans="28:30" x14ac:dyDescent="0.35">
      <c r="AB1843" s="37"/>
      <c r="AC1843" s="37"/>
      <c r="AD1843" s="37"/>
    </row>
    <row r="1844" spans="28:30" x14ac:dyDescent="0.35">
      <c r="AB1844" s="37"/>
      <c r="AC1844" s="37"/>
      <c r="AD1844" s="37"/>
    </row>
    <row r="1845" spans="28:30" x14ac:dyDescent="0.35">
      <c r="AB1845" s="37"/>
      <c r="AC1845" s="37"/>
      <c r="AD1845" s="37"/>
    </row>
    <row r="1846" spans="28:30" x14ac:dyDescent="0.35">
      <c r="AB1846" s="37"/>
      <c r="AC1846" s="37"/>
      <c r="AD1846" s="37"/>
    </row>
    <row r="1847" spans="28:30" x14ac:dyDescent="0.35">
      <c r="AB1847" s="37"/>
      <c r="AC1847" s="37"/>
      <c r="AD1847" s="37"/>
    </row>
    <row r="1848" spans="28:30" x14ac:dyDescent="0.35">
      <c r="AB1848" s="37"/>
      <c r="AC1848" s="37"/>
      <c r="AD1848" s="37"/>
    </row>
    <row r="1849" spans="28:30" x14ac:dyDescent="0.35">
      <c r="AB1849" s="37"/>
      <c r="AC1849" s="37"/>
      <c r="AD1849" s="37"/>
    </row>
    <row r="1850" spans="28:30" x14ac:dyDescent="0.35">
      <c r="AB1850" s="37"/>
      <c r="AC1850" s="37"/>
      <c r="AD1850" s="37"/>
    </row>
    <row r="1851" spans="28:30" x14ac:dyDescent="0.35">
      <c r="AB1851" s="37"/>
      <c r="AC1851" s="37"/>
      <c r="AD1851" s="37"/>
    </row>
    <row r="1852" spans="28:30" x14ac:dyDescent="0.35">
      <c r="AB1852" s="37"/>
      <c r="AC1852" s="37"/>
      <c r="AD1852" s="37"/>
    </row>
    <row r="1853" spans="28:30" x14ac:dyDescent="0.35">
      <c r="AB1853" s="37"/>
      <c r="AC1853" s="37"/>
      <c r="AD1853" s="37"/>
    </row>
    <row r="1854" spans="28:30" x14ac:dyDescent="0.35">
      <c r="AB1854" s="37"/>
      <c r="AC1854" s="37"/>
      <c r="AD1854" s="37"/>
    </row>
    <row r="1855" spans="28:30" x14ac:dyDescent="0.35">
      <c r="AB1855" s="37"/>
      <c r="AC1855" s="37"/>
      <c r="AD1855" s="37"/>
    </row>
    <row r="1856" spans="28:30" x14ac:dyDescent="0.35">
      <c r="AB1856" s="37"/>
      <c r="AC1856" s="37"/>
      <c r="AD1856" s="37"/>
    </row>
    <row r="1857" spans="28:30" x14ac:dyDescent="0.35">
      <c r="AB1857" s="37"/>
      <c r="AC1857" s="37"/>
      <c r="AD1857" s="37"/>
    </row>
    <row r="1858" spans="28:30" x14ac:dyDescent="0.35">
      <c r="AB1858" s="37"/>
      <c r="AC1858" s="37"/>
      <c r="AD1858" s="37"/>
    </row>
    <row r="1859" spans="28:30" x14ac:dyDescent="0.35">
      <c r="AB1859" s="37"/>
      <c r="AC1859" s="37"/>
      <c r="AD1859" s="37"/>
    </row>
    <row r="1860" spans="28:30" x14ac:dyDescent="0.35">
      <c r="AB1860" s="37"/>
      <c r="AC1860" s="37"/>
      <c r="AD1860" s="37"/>
    </row>
    <row r="1861" spans="28:30" x14ac:dyDescent="0.35">
      <c r="AB1861" s="37"/>
      <c r="AC1861" s="37"/>
      <c r="AD1861" s="37"/>
    </row>
    <row r="1862" spans="28:30" x14ac:dyDescent="0.35">
      <c r="AB1862" s="37"/>
      <c r="AC1862" s="37"/>
      <c r="AD1862" s="37"/>
    </row>
    <row r="1863" spans="28:30" x14ac:dyDescent="0.35">
      <c r="AB1863" s="37"/>
      <c r="AC1863" s="37"/>
      <c r="AD1863" s="37"/>
    </row>
    <row r="1864" spans="28:30" x14ac:dyDescent="0.35">
      <c r="AB1864" s="37"/>
      <c r="AC1864" s="37"/>
      <c r="AD1864" s="37"/>
    </row>
    <row r="1865" spans="28:30" x14ac:dyDescent="0.35">
      <c r="AB1865" s="37"/>
      <c r="AC1865" s="37"/>
      <c r="AD1865" s="37"/>
    </row>
    <row r="1866" spans="28:30" x14ac:dyDescent="0.35">
      <c r="AB1866" s="37"/>
      <c r="AC1866" s="37"/>
      <c r="AD1866" s="37"/>
    </row>
    <row r="1867" spans="28:30" x14ac:dyDescent="0.35">
      <c r="AB1867" s="37"/>
      <c r="AC1867" s="37"/>
      <c r="AD1867" s="37"/>
    </row>
    <row r="1868" spans="28:30" x14ac:dyDescent="0.35">
      <c r="AB1868" s="37"/>
      <c r="AC1868" s="37"/>
      <c r="AD1868" s="37"/>
    </row>
    <row r="1869" spans="28:30" x14ac:dyDescent="0.35">
      <c r="AB1869" s="37"/>
      <c r="AC1869" s="37"/>
      <c r="AD1869" s="37"/>
    </row>
    <row r="1870" spans="28:30" x14ac:dyDescent="0.35">
      <c r="AB1870" s="37"/>
      <c r="AC1870" s="37"/>
      <c r="AD1870" s="37"/>
    </row>
    <row r="1871" spans="28:30" x14ac:dyDescent="0.35">
      <c r="AB1871" s="37"/>
      <c r="AC1871" s="37"/>
      <c r="AD1871" s="37"/>
    </row>
    <row r="1872" spans="28:30" x14ac:dyDescent="0.35">
      <c r="AB1872" s="37"/>
      <c r="AC1872" s="37"/>
      <c r="AD1872" s="37"/>
    </row>
    <row r="1873" spans="28:30" x14ac:dyDescent="0.35">
      <c r="AB1873" s="37"/>
      <c r="AC1873" s="37"/>
      <c r="AD1873" s="37"/>
    </row>
    <row r="1874" spans="28:30" x14ac:dyDescent="0.35">
      <c r="AB1874" s="37"/>
      <c r="AC1874" s="37"/>
      <c r="AD1874" s="37"/>
    </row>
    <row r="1875" spans="28:30" x14ac:dyDescent="0.35">
      <c r="AB1875" s="37"/>
      <c r="AC1875" s="37"/>
      <c r="AD1875" s="37"/>
    </row>
    <row r="1876" spans="28:30" x14ac:dyDescent="0.35">
      <c r="AB1876" s="37"/>
      <c r="AC1876" s="37"/>
      <c r="AD1876" s="37"/>
    </row>
    <row r="1877" spans="28:30" x14ac:dyDescent="0.35">
      <c r="AB1877" s="37"/>
      <c r="AC1877" s="37"/>
      <c r="AD1877" s="37"/>
    </row>
    <row r="1878" spans="28:30" x14ac:dyDescent="0.35">
      <c r="AB1878" s="37"/>
      <c r="AC1878" s="37"/>
      <c r="AD1878" s="37"/>
    </row>
    <row r="1879" spans="28:30" x14ac:dyDescent="0.35">
      <c r="AB1879" s="37"/>
      <c r="AC1879" s="37"/>
      <c r="AD1879" s="37"/>
    </row>
    <row r="1880" spans="28:30" x14ac:dyDescent="0.35">
      <c r="AB1880" s="37"/>
      <c r="AC1880" s="37"/>
      <c r="AD1880" s="37"/>
    </row>
    <row r="1881" spans="28:30" x14ac:dyDescent="0.35">
      <c r="AB1881" s="37"/>
      <c r="AC1881" s="37"/>
      <c r="AD1881" s="37"/>
    </row>
    <row r="1882" spans="28:30" x14ac:dyDescent="0.35">
      <c r="AB1882" s="37"/>
      <c r="AC1882" s="37"/>
      <c r="AD1882" s="37"/>
    </row>
    <row r="1883" spans="28:30" x14ac:dyDescent="0.35">
      <c r="AB1883" s="37"/>
      <c r="AC1883" s="37"/>
      <c r="AD1883" s="37"/>
    </row>
    <row r="1884" spans="28:30" x14ac:dyDescent="0.35">
      <c r="AB1884" s="37"/>
      <c r="AC1884" s="37"/>
      <c r="AD1884" s="37"/>
    </row>
    <row r="1885" spans="28:30" x14ac:dyDescent="0.35">
      <c r="AB1885" s="37"/>
      <c r="AC1885" s="37"/>
      <c r="AD1885" s="37"/>
    </row>
    <row r="1886" spans="28:30" x14ac:dyDescent="0.35">
      <c r="AB1886" s="37"/>
      <c r="AC1886" s="37"/>
      <c r="AD1886" s="37"/>
    </row>
    <row r="1887" spans="28:30" x14ac:dyDescent="0.35">
      <c r="AB1887" s="37"/>
      <c r="AC1887" s="37"/>
      <c r="AD1887" s="37"/>
    </row>
    <row r="1888" spans="28:30" x14ac:dyDescent="0.35">
      <c r="AB1888" s="37"/>
      <c r="AC1888" s="37"/>
      <c r="AD1888" s="37"/>
    </row>
    <row r="1889" spans="28:30" x14ac:dyDescent="0.35">
      <c r="AB1889" s="37"/>
      <c r="AC1889" s="37"/>
      <c r="AD1889" s="37"/>
    </row>
    <row r="1890" spans="28:30" x14ac:dyDescent="0.35">
      <c r="AB1890" s="37"/>
      <c r="AC1890" s="37"/>
      <c r="AD1890" s="37"/>
    </row>
    <row r="1891" spans="28:30" x14ac:dyDescent="0.35">
      <c r="AB1891" s="37"/>
      <c r="AC1891" s="37"/>
      <c r="AD1891" s="37"/>
    </row>
    <row r="1892" spans="28:30" x14ac:dyDescent="0.35">
      <c r="AB1892" s="37"/>
      <c r="AC1892" s="37"/>
      <c r="AD1892" s="37"/>
    </row>
    <row r="1893" spans="28:30" x14ac:dyDescent="0.35">
      <c r="AB1893" s="37"/>
      <c r="AC1893" s="37"/>
      <c r="AD1893" s="37"/>
    </row>
    <row r="1894" spans="28:30" x14ac:dyDescent="0.35">
      <c r="AB1894" s="37"/>
      <c r="AC1894" s="37"/>
      <c r="AD1894" s="37"/>
    </row>
    <row r="1895" spans="28:30" x14ac:dyDescent="0.35">
      <c r="AB1895" s="37"/>
      <c r="AC1895" s="37"/>
      <c r="AD1895" s="37"/>
    </row>
    <row r="1896" spans="28:30" x14ac:dyDescent="0.35">
      <c r="AB1896" s="37"/>
      <c r="AC1896" s="37"/>
      <c r="AD1896" s="37"/>
    </row>
    <row r="1897" spans="28:30" x14ac:dyDescent="0.35">
      <c r="AB1897" s="37"/>
      <c r="AC1897" s="37"/>
      <c r="AD1897" s="37"/>
    </row>
    <row r="1898" spans="28:30" x14ac:dyDescent="0.35">
      <c r="AB1898" s="37"/>
      <c r="AC1898" s="37"/>
      <c r="AD1898" s="37"/>
    </row>
    <row r="1899" spans="28:30" x14ac:dyDescent="0.35">
      <c r="AB1899" s="37"/>
      <c r="AC1899" s="37"/>
      <c r="AD1899" s="37"/>
    </row>
    <row r="1900" spans="28:30" x14ac:dyDescent="0.35">
      <c r="AB1900" s="37"/>
      <c r="AC1900" s="37"/>
      <c r="AD1900" s="37"/>
    </row>
    <row r="1901" spans="28:30" x14ac:dyDescent="0.35">
      <c r="AB1901" s="37"/>
      <c r="AC1901" s="37"/>
      <c r="AD1901" s="37"/>
    </row>
    <row r="1902" spans="28:30" x14ac:dyDescent="0.35">
      <c r="AB1902" s="37"/>
      <c r="AC1902" s="37"/>
      <c r="AD1902" s="37"/>
    </row>
    <row r="1903" spans="28:30" x14ac:dyDescent="0.35">
      <c r="AB1903" s="37"/>
      <c r="AC1903" s="37"/>
      <c r="AD1903" s="37"/>
    </row>
    <row r="1904" spans="28:30" x14ac:dyDescent="0.35">
      <c r="AB1904" s="37"/>
      <c r="AC1904" s="37"/>
      <c r="AD1904" s="37"/>
    </row>
    <row r="1905" spans="28:30" x14ac:dyDescent="0.35">
      <c r="AB1905" s="37"/>
      <c r="AC1905" s="37"/>
      <c r="AD1905" s="37"/>
    </row>
    <row r="1906" spans="28:30" x14ac:dyDescent="0.35">
      <c r="AB1906" s="37"/>
      <c r="AC1906" s="37"/>
      <c r="AD1906" s="37"/>
    </row>
    <row r="1907" spans="28:30" x14ac:dyDescent="0.35">
      <c r="AB1907" s="37"/>
      <c r="AC1907" s="37"/>
      <c r="AD1907" s="37"/>
    </row>
    <row r="1908" spans="28:30" x14ac:dyDescent="0.35">
      <c r="AB1908" s="37"/>
      <c r="AC1908" s="37"/>
      <c r="AD1908" s="37"/>
    </row>
    <row r="1909" spans="28:30" x14ac:dyDescent="0.35">
      <c r="AB1909" s="37"/>
      <c r="AC1909" s="37"/>
      <c r="AD1909" s="37"/>
    </row>
    <row r="1910" spans="28:30" x14ac:dyDescent="0.35">
      <c r="AB1910" s="37"/>
      <c r="AC1910" s="37"/>
      <c r="AD1910" s="37"/>
    </row>
    <row r="1911" spans="28:30" x14ac:dyDescent="0.35">
      <c r="AB1911" s="37"/>
      <c r="AC1911" s="37"/>
      <c r="AD1911" s="37"/>
    </row>
    <row r="1912" spans="28:30" x14ac:dyDescent="0.35">
      <c r="AB1912" s="37"/>
      <c r="AC1912" s="37"/>
      <c r="AD1912" s="37"/>
    </row>
    <row r="1913" spans="28:30" x14ac:dyDescent="0.35">
      <c r="AB1913" s="37"/>
      <c r="AC1913" s="37"/>
      <c r="AD1913" s="37"/>
    </row>
    <row r="1914" spans="28:30" x14ac:dyDescent="0.35">
      <c r="AB1914" s="37"/>
      <c r="AC1914" s="37"/>
      <c r="AD1914" s="37"/>
    </row>
    <row r="1915" spans="28:30" x14ac:dyDescent="0.35">
      <c r="AB1915" s="37"/>
      <c r="AC1915" s="37"/>
      <c r="AD1915" s="37"/>
    </row>
    <row r="1916" spans="28:30" x14ac:dyDescent="0.35">
      <c r="AB1916" s="37"/>
      <c r="AC1916" s="37"/>
      <c r="AD1916" s="37"/>
    </row>
    <row r="1917" spans="28:30" x14ac:dyDescent="0.35">
      <c r="AB1917" s="37"/>
      <c r="AC1917" s="37"/>
      <c r="AD1917" s="37"/>
    </row>
    <row r="1918" spans="28:30" x14ac:dyDescent="0.35">
      <c r="AB1918" s="37"/>
      <c r="AC1918" s="37"/>
      <c r="AD1918" s="37"/>
    </row>
    <row r="1919" spans="28:30" x14ac:dyDescent="0.35">
      <c r="AB1919" s="37"/>
      <c r="AC1919" s="37"/>
      <c r="AD1919" s="37"/>
    </row>
    <row r="1920" spans="28:30" x14ac:dyDescent="0.35">
      <c r="AB1920" s="37"/>
      <c r="AC1920" s="37"/>
      <c r="AD1920" s="37"/>
    </row>
    <row r="1921" spans="28:30" x14ac:dyDescent="0.35">
      <c r="AB1921" s="37"/>
      <c r="AC1921" s="37"/>
      <c r="AD1921" s="37"/>
    </row>
    <row r="1922" spans="28:30" x14ac:dyDescent="0.35">
      <c r="AB1922" s="37"/>
      <c r="AC1922" s="37"/>
      <c r="AD1922" s="37"/>
    </row>
    <row r="1923" spans="28:30" x14ac:dyDescent="0.35">
      <c r="AB1923" s="37"/>
      <c r="AC1923" s="37"/>
      <c r="AD1923" s="37"/>
    </row>
    <row r="1924" spans="28:30" x14ac:dyDescent="0.35">
      <c r="AB1924" s="37"/>
      <c r="AC1924" s="37"/>
      <c r="AD1924" s="37"/>
    </row>
    <row r="1925" spans="28:30" x14ac:dyDescent="0.35">
      <c r="AB1925" s="37"/>
      <c r="AC1925" s="37"/>
      <c r="AD1925" s="37"/>
    </row>
  </sheetData>
  <sheetProtection algorithmName="SHA-512" hashValue="OFtTh5oUnM/NxablaBZVerIM3pfLeQs+qmM6URch5TgAEyhZbJIxvHWkAlziv03ytlnwENlpubuZT86sk58lWg==" saltValue="/z/pZZcQNrtelG2f7pc4kA==" spinCount="100000" sheet="1" selectLockedCells="1" selectUnlockedCells="1"/>
  <autoFilter ref="A3:AE1749" xr:uid="{00000000-0009-0000-0000-000008000000}"/>
  <pageMargins left="0.511811024" right="0.511811024" top="0.78740157499999996" bottom="0.78740157499999996" header="0.31496062000000002" footer="0.314960620000000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E n Q r W c u b + L q m A A A A 9 w A A A B I A H A B D b 2 5 m a W c v U G F j a 2 F n Z S 5 4 b W w g o h g A K K A U A A A A A A A A A A A A A A A A A A A A A A A A A A A A h Y 9 B D o I w F E S v Q r q n L Z g Q I Z + S 6 F Y S o 4 l x 2 5 Q K j V A I L Z a 7 u f B I X k G M o u 5 c z p u 3 m L l f b 5 C N T e 1 d Z G 9 U q 1 M U Y I o 8 q U V b K F 2 m a L A n f 4 k y B l s u z r y U 3 i R r k 4 y m S F F l b Z c Q 4 p z D b o H b v i Q h p Q E 5 5 p u 9 q G T D 0 U d W / 2 V f a W O 5 F h I x O L z G s B D H E Q 7 i K A o x B T J T y J X + G u E 0 + N n + Q F g P t R 1 6 y T r r r 3 Z A 5 g j k f Y I 9 A F B L A w Q U A A I A C A A S d C t 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E n Q r W S i K R 7 g O A A A A E Q A A A B M A H A B G b 3 J t d W x h c y 9 T Z W N 0 a W 9 u M S 5 t I K I Y A C i g F A A A A A A A A A A A A A A A A A A A A A A A A A A A A C t O T S 7 J z M 9 T C I b Q h t Y A U E s B A i 0 A F A A C A A g A E n Q r W c u b + L q m A A A A 9 w A A A B I A A A A A A A A A A A A A A A A A A A A A A E N v b m Z p Z y 9 Q Y W N r Y W d l L n h t b F B L A Q I t A B Q A A g A I A B J 0 K 1 k P y u m r p A A A A O k A A A A T A A A A A A A A A A A A A A A A A P I A A A B b Q 2 9 u d G V u d F 9 U e X B l c 1 0 u e G 1 s U E s B A i 0 A F A A C A A g A E n Q r W S 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G x i 8 T N V 4 O Z O u y I S D 8 B Y B D M A A A A A A g A A A A A A A 2 Y A A M A A A A A Q A A A A h S p R 0 r x k A V v + 2 / 8 D 7 y 7 0 v Q A A A A A E g A A A o A A A A B A A A A D x D Q W h C J M C C q 5 z a m y I Z W 8 Z U A A A A G a V n C 9 h 3 H E 4 V p / 4 i O U V q N 2 P J 7 N U G k 1 Y D / d j 9 U H I a 8 5 q t p I 7 P g u E L L I E 0 h W C d 5 O g T f 1 v Z y N N Z m q 6 Z O E 9 D o g s V 3 c u C J D + o X 3 i k F H b M T R + 8 E H W F A A A A E 7 p w e m 7 B E 9 8 1 J G e h R B O V 2 t E f I G d < / D a t a M a s h u p > 
</file>

<file path=customXml/itemProps1.xml><?xml version="1.0" encoding="utf-8"?>
<ds:datastoreItem xmlns:ds="http://schemas.openxmlformats.org/officeDocument/2006/customXml" ds:itemID="{22DD4C60-5640-4141-A402-F5915C2274B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14</vt:i4>
      </vt:variant>
      <vt:variant>
        <vt:lpstr>Intervalos Nomeados</vt:lpstr>
      </vt:variant>
      <vt:variant>
        <vt:i4>3</vt:i4>
      </vt:variant>
    </vt:vector>
  </HeadingPairs>
  <TitlesOfParts>
    <vt:vector size="17" baseType="lpstr">
      <vt:lpstr>Origem dos recursos</vt:lpstr>
      <vt:lpstr>Proposta  2025</vt:lpstr>
      <vt:lpstr>Orçamento Distribuído</vt:lpstr>
      <vt:lpstr>Remanejamentos entre AEO</vt:lpstr>
      <vt:lpstr>Distribuição TRI</vt:lpstr>
      <vt:lpstr>1. Pré-Empenhos</vt:lpstr>
      <vt:lpstr>Saldos CUSTEIO AEO LOA 2025</vt:lpstr>
      <vt:lpstr>Saldos INVESTIMENTO AEO LOA 24</vt:lpstr>
      <vt:lpstr>2. Empenho LOA 2025</vt:lpstr>
      <vt:lpstr>2.1 DESCENTRALIZAÇÕES 2025</vt:lpstr>
      <vt:lpstr>3. Empenhos LOA UFABC RPNP</vt:lpstr>
      <vt:lpstr>3.1 Empenhos DESCENTR RPNP</vt:lpstr>
      <vt:lpstr>Tabelas auxiliares</vt:lpstr>
      <vt:lpstr>Planilha3</vt:lpstr>
      <vt:lpstr>'Distribuição TRI'!OLE_LINK1</vt:lpstr>
      <vt:lpstr>'Orçamento Distribuído'!Titulos_de_impressao</vt:lpstr>
      <vt:lpstr>'Proposta  2025'!Titulos_de_impressao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Leonel de Miranda Sampaio</dc:creator>
  <cp:lastModifiedBy>Admin</cp:lastModifiedBy>
  <dcterms:created xsi:type="dcterms:W3CDTF">2023-02-14T18:11:45Z</dcterms:created>
  <dcterms:modified xsi:type="dcterms:W3CDTF">2025-12-01T20:36:11Z</dcterms:modified>
</cp:coreProperties>
</file>